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\\ad.sigov.si\dat\MF\DEFP-POLITIKA\SABJF\BILANCE\REALIZACIJA 2023\Objava\"/>
    </mc:Choice>
  </mc:AlternateContent>
  <xr:revisionPtr revIDLastSave="0" documentId="8_{41BA549D-0FA9-44BF-ACEA-E9DCBDE5EEB0}" xr6:coauthVersionLast="47" xr6:coauthVersionMax="47" xr10:uidLastSave="{00000000-0000-0000-0000-000000000000}"/>
  <bookViews>
    <workbookView xWindow="-120" yWindow="-120" windowWidth="29040" windowHeight="15840" tabRatio="815" firstSheet="11" activeTab="11" xr2:uid="{00000000-000D-0000-FFFF-FFFF00000000}"/>
  </bookViews>
  <sheets>
    <sheet name="SPR PRO 1999" sheetId="9" state="hidden" r:id="rId1"/>
    <sheet name="SPR PRO 2000" sheetId="16" state="hidden" r:id="rId2"/>
    <sheet name="SPR PRO 2001" sheetId="7" state="hidden" r:id="rId3"/>
    <sheet name="SPR SPREM 03" sheetId="18" state="hidden" r:id="rId4"/>
    <sheet name="SPR PRO 04" sheetId="17" state="hidden" r:id="rId5"/>
    <sheet name="VIŠJI 2004" sheetId="26" state="hidden" r:id="rId6"/>
    <sheet name="VIŠJI 2005" sheetId="22" state="hidden" r:id="rId7"/>
    <sheet name="VIŠJI 2006" sheetId="23" state="hidden" r:id="rId8"/>
    <sheet name="NIŽJI 2006" sheetId="28" state="hidden" r:id="rId9"/>
    <sheet name="VIŠJI 2007" sheetId="24" state="hidden" r:id="rId10"/>
    <sheet name="NIŽJI 2007" sheetId="29" state="hidden" r:id="rId11"/>
    <sheet name="GLOBALNA" sheetId="45" r:id="rId12"/>
  </sheets>
  <definedNames>
    <definedName name="_xlnm.Print_Area" localSheetId="11">GLOBALNA!$A$1:$DL$382</definedName>
    <definedName name="_xlnm.Print_Titles" localSheetId="11">GLOBALNA!$9:$9</definedName>
    <definedName name="_xlnm.Print_Titles" localSheetId="3">'SPR SPREM 03'!$14:$19</definedName>
    <definedName name="_xlnm.Print_Titles" localSheetId="5">'VIŠJI 2004'!$14:$19</definedName>
    <definedName name="_xlnm.Print_Titles" localSheetId="6">'VIŠJI 2005'!$14:$19</definedName>
    <definedName name="_xlnm.Print_Titles" localSheetId="7">'VIŠJI 2006'!$14:$19</definedName>
    <definedName name="_xlnm.Print_Titles" localSheetId="9">'VIŠJI 2007'!$14:$19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Z148" i="45" l="1"/>
  <c r="KZ320" i="45"/>
  <c r="LA289" i="45"/>
  <c r="KZ289" i="45"/>
  <c r="KZ215" i="45"/>
  <c r="LA199" i="45"/>
  <c r="KZ196" i="45"/>
  <c r="KZ185" i="45"/>
  <c r="LA157" i="45"/>
  <c r="KZ153" i="45"/>
  <c r="LA153" i="45"/>
  <c r="LA148" i="45"/>
  <c r="LA144" i="45"/>
  <c r="KZ144" i="45"/>
  <c r="LA127" i="45"/>
  <c r="KZ118" i="45"/>
  <c r="LA108" i="45"/>
  <c r="LA104" i="45"/>
  <c r="KZ104" i="45"/>
  <c r="LA97" i="45"/>
  <c r="LA93" i="45"/>
  <c r="KZ93" i="45"/>
  <c r="LA87" i="45"/>
  <c r="KZ87" i="45"/>
  <c r="LA81" i="45"/>
  <c r="KZ81" i="45"/>
  <c r="LA78" i="45"/>
  <c r="KZ78" i="45"/>
  <c r="LA75" i="45"/>
  <c r="KZ75" i="45"/>
  <c r="LA71" i="45"/>
  <c r="KZ71" i="45"/>
  <c r="LA66" i="45"/>
  <c r="LA61" i="45"/>
  <c r="KZ61" i="45"/>
  <c r="LA57" i="45"/>
  <c r="KZ57" i="45"/>
  <c r="LA46" i="45"/>
  <c r="KZ46" i="45"/>
  <c r="LA40" i="45"/>
  <c r="KZ40" i="45"/>
  <c r="LA36" i="45"/>
  <c r="KZ36" i="45"/>
  <c r="LA30" i="45"/>
  <c r="KZ30" i="45"/>
  <c r="LA25" i="45"/>
  <c r="KZ25" i="45"/>
  <c r="LA102" i="45" l="1"/>
  <c r="LA64" i="45"/>
  <c r="LA85" i="45"/>
  <c r="KZ23" i="45"/>
  <c r="LA118" i="45"/>
  <c r="LA116" i="45" s="1"/>
  <c r="LA165" i="45"/>
  <c r="LA23" i="45"/>
  <c r="LA185" i="45"/>
  <c r="LA180" i="45"/>
  <c r="KZ282" i="45"/>
  <c r="KZ295" i="45"/>
  <c r="KZ157" i="45"/>
  <c r="LA229" i="45"/>
  <c r="KZ238" i="45"/>
  <c r="KZ165" i="45"/>
  <c r="KZ172" i="45"/>
  <c r="LA344" i="45"/>
  <c r="LA307" i="45"/>
  <c r="LA363" i="45"/>
  <c r="LA355" i="45"/>
  <c r="LA270" i="45"/>
  <c r="LA196" i="45"/>
  <c r="KZ307" i="45"/>
  <c r="KZ336" i="45"/>
  <c r="KZ363" i="45"/>
  <c r="KZ116" i="45"/>
  <c r="KZ97" i="45"/>
  <c r="KZ108" i="45"/>
  <c r="KZ102" i="45" s="1"/>
  <c r="KZ66" i="45"/>
  <c r="KZ127" i="45"/>
  <c r="KZ213" i="45"/>
  <c r="KZ180" i="45"/>
  <c r="KZ229" i="45"/>
  <c r="LA238" i="45"/>
  <c r="LA172" i="45"/>
  <c r="KZ199" i="45"/>
  <c r="KZ207" i="45"/>
  <c r="KZ246" i="45"/>
  <c r="KZ270" i="45"/>
  <c r="KZ315" i="45"/>
  <c r="LA320" i="45"/>
  <c r="LA315" i="45"/>
  <c r="KZ344" i="45"/>
  <c r="KZ355" i="45"/>
  <c r="KY252" i="45"/>
  <c r="KY253" i="45"/>
  <c r="KM289" i="45"/>
  <c r="KM196" i="45"/>
  <c r="KM78" i="45"/>
  <c r="KN75" i="45"/>
  <c r="KM61" i="45"/>
  <c r="LA142" i="45" l="1"/>
  <c r="LA21" i="45"/>
  <c r="LA19" i="45" s="1"/>
  <c r="LA353" i="45"/>
  <c r="LA227" i="45"/>
  <c r="KZ334" i="45"/>
  <c r="KZ142" i="45"/>
  <c r="LA207" i="45"/>
  <c r="LA178" i="45" s="1"/>
  <c r="LA246" i="45"/>
  <c r="LA244" i="45" s="1"/>
  <c r="LA336" i="45"/>
  <c r="LA334" i="45" s="1"/>
  <c r="LB196" i="45"/>
  <c r="LB344" i="45"/>
  <c r="LB289" i="45"/>
  <c r="LB320" i="45"/>
  <c r="LB153" i="45"/>
  <c r="LB61" i="45"/>
  <c r="LB57" i="45"/>
  <c r="LB148" i="45"/>
  <c r="LB118" i="45"/>
  <c r="LB116" i="45" s="1"/>
  <c r="LB104" i="45"/>
  <c r="LB81" i="45"/>
  <c r="LB78" i="45"/>
  <c r="LB75" i="45"/>
  <c r="LB71" i="45"/>
  <c r="LB144" i="45"/>
  <c r="LB36" i="45"/>
  <c r="LA215" i="45"/>
  <c r="LA213" i="45" s="1"/>
  <c r="LA282" i="45"/>
  <c r="LA268" i="45" s="1"/>
  <c r="LA295" i="45"/>
  <c r="LA293" i="45" s="1"/>
  <c r="KZ353" i="45"/>
  <c r="KZ227" i="45"/>
  <c r="KZ178" i="45"/>
  <c r="KZ85" i="45"/>
  <c r="KZ293" i="45"/>
  <c r="KZ244" i="45"/>
  <c r="KZ268" i="45"/>
  <c r="KZ64" i="45"/>
  <c r="KM320" i="45"/>
  <c r="KM246" i="45"/>
  <c r="KN61" i="45"/>
  <c r="KP78" i="45"/>
  <c r="KP36" i="45"/>
  <c r="KO75" i="45"/>
  <c r="KN25" i="45"/>
  <c r="KO61" i="45"/>
  <c r="KP61" i="45"/>
  <c r="KO78" i="45"/>
  <c r="KP93" i="45"/>
  <c r="KN57" i="45"/>
  <c r="KN71" i="45"/>
  <c r="KN196" i="45"/>
  <c r="KO71" i="45"/>
  <c r="KP75" i="45"/>
  <c r="KN78" i="45"/>
  <c r="KO196" i="45"/>
  <c r="KP196" i="45"/>
  <c r="KP289" i="45"/>
  <c r="KN289" i="45"/>
  <c r="KO289" i="45"/>
  <c r="KM315" i="45"/>
  <c r="KM66" i="45"/>
  <c r="KM153" i="45"/>
  <c r="KN153" i="45"/>
  <c r="KM57" i="45"/>
  <c r="KM71" i="45"/>
  <c r="KM104" i="45"/>
  <c r="KP104" i="45"/>
  <c r="KO148" i="45"/>
  <c r="KM207" i="45"/>
  <c r="KM238" i="45"/>
  <c r="KM30" i="45"/>
  <c r="KM40" i="45"/>
  <c r="KN97" i="45"/>
  <c r="KM282" i="45"/>
  <c r="KM344" i="45"/>
  <c r="KM36" i="45"/>
  <c r="KN36" i="45"/>
  <c r="KM127" i="45"/>
  <c r="KM157" i="45"/>
  <c r="KM229" i="45"/>
  <c r="KM93" i="45"/>
  <c r="KM25" i="45"/>
  <c r="KM144" i="45"/>
  <c r="KP153" i="45"/>
  <c r="KM148" i="45"/>
  <c r="KM172" i="45"/>
  <c r="KM363" i="45"/>
  <c r="KM336" i="45"/>
  <c r="KM355" i="45"/>
  <c r="KM46" i="45"/>
  <c r="KM118" i="45"/>
  <c r="KM75" i="45"/>
  <c r="KM81" i="45"/>
  <c r="KM87" i="45"/>
  <c r="KM97" i="45"/>
  <c r="KM108" i="45"/>
  <c r="KM165" i="45"/>
  <c r="KM180" i="45"/>
  <c r="KM185" i="45"/>
  <c r="KM199" i="45"/>
  <c r="KM215" i="45"/>
  <c r="KM270" i="45"/>
  <c r="KM295" i="45"/>
  <c r="KM307" i="45"/>
  <c r="JZ289" i="45"/>
  <c r="JZ196" i="45"/>
  <c r="JZ78" i="45"/>
  <c r="JZ75" i="45"/>
  <c r="JZ61" i="45"/>
  <c r="LA372" i="45" l="1"/>
  <c r="KZ372" i="45"/>
  <c r="KN104" i="45"/>
  <c r="KO93" i="45"/>
  <c r="LA140" i="45"/>
  <c r="LA325" i="45"/>
  <c r="LB97" i="45"/>
  <c r="LB355" i="45"/>
  <c r="LB295" i="45"/>
  <c r="LB108" i="45"/>
  <c r="LB102" i="45" s="1"/>
  <c r="LB215" i="45"/>
  <c r="LB213" i="45" s="1"/>
  <c r="LB165" i="45"/>
  <c r="LB336" i="45"/>
  <c r="LB334" i="45" s="1"/>
  <c r="LB87" i="45"/>
  <c r="LB127" i="45"/>
  <c r="LB185" i="45"/>
  <c r="LB238" i="45"/>
  <c r="LB270" i="45"/>
  <c r="LB363" i="45"/>
  <c r="KO104" i="45"/>
  <c r="LB30" i="45"/>
  <c r="LB66" i="45"/>
  <c r="LB64" i="45" s="1"/>
  <c r="LB172" i="45"/>
  <c r="LB199" i="45"/>
  <c r="LB307" i="45"/>
  <c r="LB180" i="45"/>
  <c r="LB207" i="45"/>
  <c r="LB246" i="45"/>
  <c r="LB244" i="45" s="1"/>
  <c r="LC289" i="45"/>
  <c r="LC61" i="45"/>
  <c r="LC57" i="45"/>
  <c r="LC185" i="45"/>
  <c r="LC165" i="45"/>
  <c r="LC104" i="45"/>
  <c r="LC196" i="45"/>
  <c r="LC108" i="45"/>
  <c r="LC78" i="45"/>
  <c r="LC36" i="45"/>
  <c r="LC153" i="45"/>
  <c r="LC75" i="45"/>
  <c r="LC246" i="45"/>
  <c r="LC244" i="45" s="1"/>
  <c r="LC81" i="45"/>
  <c r="LC344" i="45"/>
  <c r="LC320" i="45"/>
  <c r="LB40" i="45"/>
  <c r="LB46" i="45"/>
  <c r="LB25" i="45"/>
  <c r="LB93" i="45"/>
  <c r="LB157" i="45"/>
  <c r="LB229" i="45"/>
  <c r="LB315" i="45"/>
  <c r="LB282" i="45"/>
  <c r="KZ21" i="45"/>
  <c r="KZ325" i="45"/>
  <c r="KZ140" i="45"/>
  <c r="KO36" i="45"/>
  <c r="KP57" i="45"/>
  <c r="KN165" i="45"/>
  <c r="KO40" i="45"/>
  <c r="KO97" i="45"/>
  <c r="KP97" i="45"/>
  <c r="KN81" i="45"/>
  <c r="KN93" i="45"/>
  <c r="KO81" i="45"/>
  <c r="KP25" i="45"/>
  <c r="KP207" i="45"/>
  <c r="KP71" i="45"/>
  <c r="KM244" i="45"/>
  <c r="KN127" i="45"/>
  <c r="JZ363" i="45"/>
  <c r="KO246" i="45"/>
  <c r="KO244" i="45" s="1"/>
  <c r="KP246" i="45"/>
  <c r="KP244" i="45" s="1"/>
  <c r="KN246" i="45"/>
  <c r="KN244" i="45" s="1"/>
  <c r="KO315" i="45"/>
  <c r="KP215" i="45"/>
  <c r="KP213" i="45" s="1"/>
  <c r="KP165" i="45"/>
  <c r="KP229" i="45"/>
  <c r="KO157" i="45"/>
  <c r="KO108" i="45"/>
  <c r="KN46" i="45"/>
  <c r="KO66" i="45"/>
  <c r="KO64" i="45" s="1"/>
  <c r="KN66" i="45"/>
  <c r="KP307" i="45"/>
  <c r="KO229" i="45"/>
  <c r="KO238" i="45"/>
  <c r="KN238" i="45"/>
  <c r="KO185" i="45"/>
  <c r="KP199" i="45"/>
  <c r="KO207" i="45"/>
  <c r="KP172" i="45"/>
  <c r="KP157" i="45"/>
  <c r="KP118" i="45"/>
  <c r="KP116" i="45" s="1"/>
  <c r="KP180" i="45"/>
  <c r="KP108" i="45"/>
  <c r="KP102" i="45" s="1"/>
  <c r="KO118" i="45"/>
  <c r="KO116" i="45" s="1"/>
  <c r="KP46" i="45"/>
  <c r="KO87" i="45"/>
  <c r="KO57" i="45"/>
  <c r="KN87" i="45"/>
  <c r="KP30" i="45"/>
  <c r="KN40" i="45"/>
  <c r="KP66" i="45"/>
  <c r="KN30" i="45"/>
  <c r="KN118" i="45"/>
  <c r="KN116" i="45" s="1"/>
  <c r="KP127" i="45"/>
  <c r="KO199" i="45"/>
  <c r="KO165" i="45"/>
  <c r="KP320" i="45"/>
  <c r="KN315" i="45"/>
  <c r="KN320" i="45"/>
  <c r="KN229" i="45"/>
  <c r="KP185" i="45"/>
  <c r="KO363" i="45"/>
  <c r="KN148" i="45"/>
  <c r="KO355" i="45"/>
  <c r="KN336" i="45"/>
  <c r="KO336" i="45"/>
  <c r="KO282" i="45"/>
  <c r="KN344" i="45"/>
  <c r="KN215" i="45"/>
  <c r="KN213" i="45" s="1"/>
  <c r="KN185" i="45"/>
  <c r="KP238" i="45"/>
  <c r="KN207" i="45"/>
  <c r="KO172" i="45"/>
  <c r="KN172" i="45"/>
  <c r="KO180" i="45"/>
  <c r="KP148" i="45"/>
  <c r="KO46" i="45"/>
  <c r="KN157" i="45"/>
  <c r="KO127" i="45"/>
  <c r="KP81" i="45"/>
  <c r="KP87" i="45"/>
  <c r="KO30" i="45"/>
  <c r="KP40" i="45"/>
  <c r="KO25" i="45"/>
  <c r="KN108" i="45"/>
  <c r="KN102" i="45" s="1"/>
  <c r="KP295" i="45"/>
  <c r="KP315" i="45"/>
  <c r="KN199" i="45"/>
  <c r="KO215" i="45"/>
  <c r="KO213" i="45" s="1"/>
  <c r="KN355" i="45"/>
  <c r="KP282" i="45"/>
  <c r="KO320" i="45"/>
  <c r="KO153" i="45"/>
  <c r="KN282" i="45"/>
  <c r="KP336" i="45"/>
  <c r="KN270" i="45"/>
  <c r="KP270" i="45"/>
  <c r="KO295" i="45"/>
  <c r="KO270" i="45"/>
  <c r="KO344" i="45"/>
  <c r="KN295" i="45"/>
  <c r="KN180" i="45"/>
  <c r="KO307" i="45"/>
  <c r="KP344" i="45"/>
  <c r="KA78" i="45"/>
  <c r="KN363" i="45"/>
  <c r="KO144" i="45"/>
  <c r="KN307" i="45"/>
  <c r="KA196" i="45"/>
  <c r="KA289" i="45"/>
  <c r="KA75" i="45"/>
  <c r="KA81" i="45"/>
  <c r="KA61" i="45"/>
  <c r="KP144" i="45"/>
  <c r="KN144" i="45"/>
  <c r="KM353" i="45"/>
  <c r="KM227" i="45"/>
  <c r="KO85" i="45"/>
  <c r="KM334" i="45"/>
  <c r="KM64" i="45"/>
  <c r="JZ165" i="45"/>
  <c r="JZ199" i="45"/>
  <c r="JZ215" i="45"/>
  <c r="JZ213" i="45" s="1"/>
  <c r="JZ229" i="45"/>
  <c r="JZ270" i="45"/>
  <c r="JZ315" i="45"/>
  <c r="JZ344" i="45"/>
  <c r="KM268" i="45"/>
  <c r="KM178" i="45"/>
  <c r="KM116" i="45"/>
  <c r="KM23" i="45"/>
  <c r="KP355" i="45"/>
  <c r="KM213" i="45"/>
  <c r="KM142" i="45"/>
  <c r="KM102" i="45"/>
  <c r="KP363" i="45"/>
  <c r="KM293" i="45"/>
  <c r="KM85" i="45"/>
  <c r="JZ81" i="45"/>
  <c r="JZ148" i="45"/>
  <c r="JZ172" i="45"/>
  <c r="JZ238" i="45"/>
  <c r="JZ320" i="45"/>
  <c r="JZ336" i="45"/>
  <c r="JZ153" i="45"/>
  <c r="JZ246" i="45"/>
  <c r="JZ244" i="45" s="1"/>
  <c r="JZ30" i="45"/>
  <c r="JZ71" i="45"/>
  <c r="JZ93" i="45"/>
  <c r="JZ144" i="45"/>
  <c r="JZ87" i="45"/>
  <c r="JZ127" i="45"/>
  <c r="JZ46" i="45"/>
  <c r="JZ25" i="45"/>
  <c r="JZ40" i="45"/>
  <c r="JZ104" i="45"/>
  <c r="JZ36" i="45"/>
  <c r="JZ185" i="45"/>
  <c r="JZ207" i="45"/>
  <c r="JZ295" i="45"/>
  <c r="JZ66" i="45"/>
  <c r="JZ157" i="45"/>
  <c r="JZ180" i="45"/>
  <c r="JZ57" i="45"/>
  <c r="JZ97" i="45"/>
  <c r="JZ108" i="45"/>
  <c r="JZ118" i="45"/>
  <c r="JZ282" i="45"/>
  <c r="JZ307" i="45"/>
  <c r="JZ355" i="45"/>
  <c r="KP64" i="45" l="1"/>
  <c r="KP85" i="45"/>
  <c r="KO102" i="45"/>
  <c r="LA260" i="45"/>
  <c r="LB227" i="45"/>
  <c r="LB268" i="45"/>
  <c r="LA376" i="45"/>
  <c r="LA380" i="45" s="1"/>
  <c r="LA256" i="45"/>
  <c r="LB142" i="45"/>
  <c r="LB178" i="45"/>
  <c r="LB23" i="45"/>
  <c r="LB21" i="45" s="1"/>
  <c r="LC66" i="45"/>
  <c r="LC207" i="45"/>
  <c r="LC172" i="45"/>
  <c r="LC238" i="45"/>
  <c r="LB85" i="45"/>
  <c r="LC307" i="45"/>
  <c r="LC336" i="45"/>
  <c r="LC334" i="45" s="1"/>
  <c r="LD196" i="45"/>
  <c r="LD144" i="45"/>
  <c r="LD78" i="45"/>
  <c r="LD289" i="45"/>
  <c r="LD104" i="45"/>
  <c r="LD307" i="45"/>
  <c r="LD246" i="45"/>
  <c r="LD244" i="45" s="1"/>
  <c r="LD157" i="45"/>
  <c r="LD71" i="45"/>
  <c r="LD81" i="45"/>
  <c r="LD57" i="45"/>
  <c r="LD36" i="45"/>
  <c r="LD25" i="45"/>
  <c r="LD315" i="45"/>
  <c r="LD185" i="45"/>
  <c r="LD153" i="45"/>
  <c r="LD61" i="45"/>
  <c r="LD66" i="45"/>
  <c r="LD108" i="45"/>
  <c r="LD75" i="45"/>
  <c r="LD40" i="45"/>
  <c r="LC363" i="45"/>
  <c r="LC270" i="45"/>
  <c r="LC71" i="45"/>
  <c r="LC102" i="45"/>
  <c r="LC180" i="45"/>
  <c r="LC282" i="45"/>
  <c r="LC199" i="45"/>
  <c r="LB293" i="45"/>
  <c r="LC315" i="45"/>
  <c r="LC25" i="45"/>
  <c r="LC148" i="45"/>
  <c r="LB353" i="45"/>
  <c r="LB372" i="45" s="1"/>
  <c r="LC295" i="45"/>
  <c r="LC355" i="45"/>
  <c r="LC40" i="45"/>
  <c r="LC46" i="45"/>
  <c r="LC30" i="45"/>
  <c r="LC97" i="45"/>
  <c r="LC144" i="45"/>
  <c r="LC157" i="45"/>
  <c r="LC215" i="45"/>
  <c r="LC213" i="45" s="1"/>
  <c r="LC93" i="45"/>
  <c r="LC118" i="45"/>
  <c r="LC116" i="45" s="1"/>
  <c r="LC87" i="45"/>
  <c r="LC127" i="45"/>
  <c r="LC229" i="45"/>
  <c r="KZ19" i="45"/>
  <c r="KA108" i="45"/>
  <c r="KA57" i="45"/>
  <c r="KA320" i="45"/>
  <c r="KA36" i="45"/>
  <c r="KA282" i="45"/>
  <c r="KA363" i="45"/>
  <c r="KA148" i="45"/>
  <c r="KA104" i="45"/>
  <c r="KA144" i="45"/>
  <c r="KA71" i="45"/>
  <c r="KA238" i="45"/>
  <c r="KA315" i="45"/>
  <c r="KA355" i="45"/>
  <c r="KA353" i="45" s="1"/>
  <c r="KA180" i="45"/>
  <c r="KA153" i="45"/>
  <c r="KA87" i="45"/>
  <c r="KA118" i="45"/>
  <c r="KA116" i="45" s="1"/>
  <c r="KO227" i="45"/>
  <c r="KN64" i="45"/>
  <c r="JZ268" i="45"/>
  <c r="KN85" i="45"/>
  <c r="KA246" i="45"/>
  <c r="KA244" i="45" s="1"/>
  <c r="KA207" i="45"/>
  <c r="KA157" i="45"/>
  <c r="KN353" i="45"/>
  <c r="KA40" i="45"/>
  <c r="KA66" i="45"/>
  <c r="KA127" i="45"/>
  <c r="KA93" i="45"/>
  <c r="KA199" i="45"/>
  <c r="KA172" i="45"/>
  <c r="KA229" i="45"/>
  <c r="KA307" i="45"/>
  <c r="KA344" i="45"/>
  <c r="KA30" i="45"/>
  <c r="KA336" i="45"/>
  <c r="KA25" i="45"/>
  <c r="KP227" i="45"/>
  <c r="KO268" i="45"/>
  <c r="KA185" i="45"/>
  <c r="KA165" i="45"/>
  <c r="KA97" i="45"/>
  <c r="KA46" i="45"/>
  <c r="KA215" i="45"/>
  <c r="KA213" i="45" s="1"/>
  <c r="KA270" i="45"/>
  <c r="KA295" i="45"/>
  <c r="KQ246" i="45"/>
  <c r="KO293" i="45"/>
  <c r="KN334" i="45"/>
  <c r="KN227" i="45"/>
  <c r="KN23" i="45"/>
  <c r="KP178" i="45"/>
  <c r="KP23" i="45"/>
  <c r="KP21" i="45" s="1"/>
  <c r="KP19" i="45" s="1"/>
  <c r="KO178" i="45"/>
  <c r="KP142" i="45"/>
  <c r="KN293" i="45"/>
  <c r="KO142" i="45"/>
  <c r="KO23" i="45"/>
  <c r="KO21" i="45" s="1"/>
  <c r="KO19" i="45" s="1"/>
  <c r="KN178" i="45"/>
  <c r="KO353" i="45"/>
  <c r="KP268" i="45"/>
  <c r="KO334" i="45"/>
  <c r="KN268" i="45"/>
  <c r="KP293" i="45"/>
  <c r="KN142" i="45"/>
  <c r="KP334" i="45"/>
  <c r="KR75" i="45"/>
  <c r="KR61" i="45"/>
  <c r="KR196" i="45"/>
  <c r="KR289" i="45"/>
  <c r="KR78" i="45"/>
  <c r="KB289" i="45"/>
  <c r="KB61" i="45"/>
  <c r="KB75" i="45"/>
  <c r="KB196" i="45"/>
  <c r="KB78" i="45"/>
  <c r="KM372" i="45"/>
  <c r="JZ334" i="45"/>
  <c r="JZ227" i="45"/>
  <c r="KP353" i="45"/>
  <c r="KM21" i="45"/>
  <c r="KQ36" i="45"/>
  <c r="KQ78" i="45"/>
  <c r="KQ118" i="45"/>
  <c r="KQ75" i="45"/>
  <c r="KQ108" i="45"/>
  <c r="KQ148" i="45"/>
  <c r="KQ282" i="45"/>
  <c r="KQ270" i="45"/>
  <c r="KQ295" i="45"/>
  <c r="KQ336" i="45"/>
  <c r="KM325" i="45"/>
  <c r="KQ25" i="45"/>
  <c r="KQ61" i="45"/>
  <c r="KQ81" i="45"/>
  <c r="KQ66" i="45"/>
  <c r="KQ93" i="45"/>
  <c r="KQ153" i="45"/>
  <c r="KQ172" i="45"/>
  <c r="KQ196" i="45"/>
  <c r="KQ144" i="45"/>
  <c r="KQ180" i="45"/>
  <c r="KQ199" i="45"/>
  <c r="KQ157" i="45"/>
  <c r="KQ229" i="45"/>
  <c r="KQ289" i="45"/>
  <c r="KQ315" i="45"/>
  <c r="KQ307" i="45"/>
  <c r="KQ355" i="45"/>
  <c r="KQ363" i="45"/>
  <c r="KM140" i="45"/>
  <c r="KQ30" i="45"/>
  <c r="KQ46" i="45"/>
  <c r="KQ87" i="45"/>
  <c r="KQ71" i="45"/>
  <c r="KQ207" i="45"/>
  <c r="KQ165" i="45"/>
  <c r="KQ185" i="45"/>
  <c r="KQ215" i="45"/>
  <c r="KQ320" i="45"/>
  <c r="KQ57" i="45"/>
  <c r="KQ40" i="45"/>
  <c r="KQ127" i="45"/>
  <c r="KQ97" i="45"/>
  <c r="KQ104" i="45"/>
  <c r="KQ238" i="45"/>
  <c r="KQ344" i="45"/>
  <c r="KA102" i="45"/>
  <c r="JZ64" i="45"/>
  <c r="JZ85" i="45"/>
  <c r="JZ178" i="45"/>
  <c r="JZ142" i="45"/>
  <c r="JZ116" i="45"/>
  <c r="JZ102" i="45"/>
  <c r="JZ23" i="45"/>
  <c r="JZ353" i="45"/>
  <c r="JZ293" i="45"/>
  <c r="JM363" i="45"/>
  <c r="JM320" i="45"/>
  <c r="JM315" i="45"/>
  <c r="JM295" i="45"/>
  <c r="JM289" i="45"/>
  <c r="JM282" i="45"/>
  <c r="JM270" i="45"/>
  <c r="JM238" i="45"/>
  <c r="JM196" i="45"/>
  <c r="JM153" i="45"/>
  <c r="JM118" i="45"/>
  <c r="JM116" i="45" s="1"/>
  <c r="JM78" i="45"/>
  <c r="JM61" i="45"/>
  <c r="KN372" i="45" l="1"/>
  <c r="KP372" i="45"/>
  <c r="KP140" i="45"/>
  <c r="LC353" i="45"/>
  <c r="LC372" i="45" s="1"/>
  <c r="LD102" i="45"/>
  <c r="LC178" i="45"/>
  <c r="LB140" i="45"/>
  <c r="LB325" i="45"/>
  <c r="LC227" i="45"/>
  <c r="LB19" i="45"/>
  <c r="LC23" i="45"/>
  <c r="LC268" i="45"/>
  <c r="LD64" i="45"/>
  <c r="LD215" i="45"/>
  <c r="LD213" i="45" s="1"/>
  <c r="LD355" i="45"/>
  <c r="LC64" i="45"/>
  <c r="LC142" i="45"/>
  <c r="LD199" i="45"/>
  <c r="LD282" i="45"/>
  <c r="LE75" i="45"/>
  <c r="LE289" i="45"/>
  <c r="LE180" i="45"/>
  <c r="LE93" i="45"/>
  <c r="LE61" i="45"/>
  <c r="LE315" i="45"/>
  <c r="LE153" i="45"/>
  <c r="LE157" i="45"/>
  <c r="LE87" i="45"/>
  <c r="LE78" i="45"/>
  <c r="LE25" i="45"/>
  <c r="LE344" i="45"/>
  <c r="LE355" i="45"/>
  <c r="LE282" i="45"/>
  <c r="LE238" i="45"/>
  <c r="LE144" i="45"/>
  <c r="LE196" i="45"/>
  <c r="LE148" i="45"/>
  <c r="LE246" i="45"/>
  <c r="LE244" i="45" s="1"/>
  <c r="LE104" i="45"/>
  <c r="LE118" i="45"/>
  <c r="LE57" i="45"/>
  <c r="LE36" i="45"/>
  <c r="LD207" i="45"/>
  <c r="LD30" i="45"/>
  <c r="LD295" i="45"/>
  <c r="LD127" i="45"/>
  <c r="LC85" i="45"/>
  <c r="LD229" i="45"/>
  <c r="LD238" i="45"/>
  <c r="LD320" i="45"/>
  <c r="LD87" i="45"/>
  <c r="LD165" i="45"/>
  <c r="LD336" i="45"/>
  <c r="LD344" i="45"/>
  <c r="LC293" i="45"/>
  <c r="LD93" i="45"/>
  <c r="LD118" i="45"/>
  <c r="LD116" i="45" s="1"/>
  <c r="LD46" i="45"/>
  <c r="LD180" i="45"/>
  <c r="LD270" i="45"/>
  <c r="LD363" i="45"/>
  <c r="LD97" i="45"/>
  <c r="LD148" i="45"/>
  <c r="LD172" i="45"/>
  <c r="KZ376" i="45"/>
  <c r="KZ260" i="45"/>
  <c r="KZ256" i="45"/>
  <c r="KA334" i="45"/>
  <c r="KA372" i="45" s="1"/>
  <c r="KA268" i="45"/>
  <c r="KB104" i="45"/>
  <c r="KA293" i="45"/>
  <c r="KA142" i="45"/>
  <c r="KA178" i="45"/>
  <c r="KA85" i="45"/>
  <c r="KA64" i="45"/>
  <c r="KA227" i="45"/>
  <c r="KN21" i="45"/>
  <c r="KN19" i="45" s="1"/>
  <c r="KA23" i="45"/>
  <c r="KO140" i="45"/>
  <c r="KB355" i="45"/>
  <c r="KO325" i="45"/>
  <c r="KN140" i="45"/>
  <c r="KB66" i="45"/>
  <c r="KB144" i="45"/>
  <c r="KB344" i="45"/>
  <c r="KB93" i="45"/>
  <c r="KO372" i="45"/>
  <c r="KN325" i="45"/>
  <c r="KB81" i="45"/>
  <c r="KR246" i="45"/>
  <c r="KR244" i="45" s="1"/>
  <c r="KP325" i="45"/>
  <c r="KR320" i="45"/>
  <c r="KR57" i="45"/>
  <c r="KR71" i="45"/>
  <c r="KR355" i="45"/>
  <c r="KB246" i="45"/>
  <c r="KB244" i="45" s="1"/>
  <c r="KB148" i="45"/>
  <c r="KB172" i="45"/>
  <c r="KB108" i="45"/>
  <c r="KB270" i="45"/>
  <c r="KB25" i="45"/>
  <c r="KB363" i="45"/>
  <c r="KB336" i="45"/>
  <c r="KD289" i="45"/>
  <c r="KD196" i="45"/>
  <c r="KD78" i="45"/>
  <c r="KD75" i="45"/>
  <c r="KD61" i="45"/>
  <c r="KB71" i="45"/>
  <c r="KB97" i="45"/>
  <c r="KB40" i="45"/>
  <c r="KB127" i="45"/>
  <c r="KB30" i="45"/>
  <c r="KB153" i="45"/>
  <c r="KB157" i="45"/>
  <c r="KB215" i="45"/>
  <c r="KB213" i="45" s="1"/>
  <c r="KB46" i="45"/>
  <c r="KB118" i="45"/>
  <c r="KB116" i="45" s="1"/>
  <c r="KB185" i="45"/>
  <c r="KB307" i="45"/>
  <c r="KB320" i="45"/>
  <c r="KB229" i="45"/>
  <c r="KB87" i="45"/>
  <c r="KB315" i="45"/>
  <c r="KS78" i="45"/>
  <c r="KS71" i="45"/>
  <c r="KS75" i="45"/>
  <c r="KS196" i="45"/>
  <c r="KS61" i="45"/>
  <c r="KS104" i="45"/>
  <c r="KS289" i="45"/>
  <c r="KB57" i="45"/>
  <c r="KB207" i="45"/>
  <c r="KB180" i="45"/>
  <c r="KB165" i="45"/>
  <c r="KB295" i="45"/>
  <c r="KB282" i="45"/>
  <c r="KB36" i="45"/>
  <c r="KB199" i="45"/>
  <c r="KB238" i="45"/>
  <c r="KP260" i="45"/>
  <c r="KR148" i="45"/>
  <c r="KR104" i="45"/>
  <c r="KR36" i="45"/>
  <c r="KR30" i="45"/>
  <c r="KR66" i="45"/>
  <c r="KR93" i="45"/>
  <c r="KR127" i="45"/>
  <c r="KR87" i="45"/>
  <c r="KR157" i="45"/>
  <c r="KR153" i="45"/>
  <c r="KR172" i="45"/>
  <c r="KR144" i="45"/>
  <c r="KR180" i="45"/>
  <c r="KR199" i="45"/>
  <c r="KR307" i="45"/>
  <c r="KQ102" i="45"/>
  <c r="KQ293" i="45"/>
  <c r="KQ244" i="45"/>
  <c r="KM19" i="45"/>
  <c r="KR46" i="45"/>
  <c r="KR40" i="45"/>
  <c r="KR118" i="45"/>
  <c r="KR116" i="45" s="1"/>
  <c r="KR97" i="45"/>
  <c r="KR207" i="45"/>
  <c r="KR165" i="45"/>
  <c r="KR185" i="45"/>
  <c r="KR229" i="45"/>
  <c r="KQ213" i="45"/>
  <c r="KQ85" i="45"/>
  <c r="KQ353" i="45"/>
  <c r="KQ178" i="45"/>
  <c r="KQ64" i="45"/>
  <c r="KR108" i="45"/>
  <c r="KR215" i="45"/>
  <c r="KR213" i="45" s="1"/>
  <c r="KR282" i="45"/>
  <c r="KR270" i="45"/>
  <c r="KR295" i="45"/>
  <c r="KR315" i="45"/>
  <c r="KR363" i="45"/>
  <c r="KQ227" i="45"/>
  <c r="KQ142" i="45"/>
  <c r="KQ23" i="45"/>
  <c r="KQ334" i="45"/>
  <c r="KQ268" i="45"/>
  <c r="KR25" i="45"/>
  <c r="KR81" i="45"/>
  <c r="KR238" i="45"/>
  <c r="KR336" i="45"/>
  <c r="KR344" i="45"/>
  <c r="KQ116" i="45"/>
  <c r="JZ140" i="45"/>
  <c r="KC363" i="45"/>
  <c r="KC25" i="45"/>
  <c r="KC153" i="45"/>
  <c r="KC185" i="45"/>
  <c r="KC30" i="45"/>
  <c r="KC78" i="45"/>
  <c r="KC93" i="45"/>
  <c r="KC66" i="45"/>
  <c r="KC148" i="45"/>
  <c r="KC87" i="45"/>
  <c r="KC157" i="45"/>
  <c r="KC215" i="45"/>
  <c r="KC320" i="45"/>
  <c r="JZ21" i="45"/>
  <c r="KC81" i="45"/>
  <c r="KC46" i="45"/>
  <c r="KC71" i="45"/>
  <c r="KC127" i="45"/>
  <c r="KC97" i="45"/>
  <c r="KC144" i="45"/>
  <c r="KC238" i="45"/>
  <c r="KC207" i="45"/>
  <c r="KC282" i="45"/>
  <c r="KC307" i="45"/>
  <c r="KC336" i="45"/>
  <c r="JZ372" i="45"/>
  <c r="KC36" i="45"/>
  <c r="KC61" i="45"/>
  <c r="KC40" i="45"/>
  <c r="KC57" i="45"/>
  <c r="KC104" i="45"/>
  <c r="KC165" i="45"/>
  <c r="KC118" i="45"/>
  <c r="KC75" i="45"/>
  <c r="KC108" i="45"/>
  <c r="KC172" i="45"/>
  <c r="KC196" i="45"/>
  <c r="KC180" i="45"/>
  <c r="KC199" i="45"/>
  <c r="KC270" i="45"/>
  <c r="KC289" i="45"/>
  <c r="KC344" i="45"/>
  <c r="KC229" i="45"/>
  <c r="KC246" i="45"/>
  <c r="KC295" i="45"/>
  <c r="KC315" i="45"/>
  <c r="KC355" i="45"/>
  <c r="JZ325" i="45"/>
  <c r="JN289" i="45"/>
  <c r="JN78" i="45"/>
  <c r="JN75" i="45"/>
  <c r="JN196" i="45"/>
  <c r="JN61" i="45"/>
  <c r="JM268" i="45"/>
  <c r="JM57" i="45"/>
  <c r="JM148" i="45"/>
  <c r="JM172" i="45"/>
  <c r="JM36" i="45"/>
  <c r="JM144" i="45"/>
  <c r="JM207" i="45"/>
  <c r="JM229" i="45"/>
  <c r="JM227" i="45" s="1"/>
  <c r="JM246" i="45"/>
  <c r="JM244" i="45" s="1"/>
  <c r="JM127" i="45"/>
  <c r="JM215" i="45"/>
  <c r="JM213" i="45" s="1"/>
  <c r="JM307" i="45"/>
  <c r="JM293" i="45" s="1"/>
  <c r="JM30" i="45"/>
  <c r="JM40" i="45"/>
  <c r="JM344" i="45"/>
  <c r="JM355" i="45"/>
  <c r="JM353" i="45" s="1"/>
  <c r="JM25" i="45"/>
  <c r="JM46" i="45"/>
  <c r="JM75" i="45"/>
  <c r="JM81" i="45"/>
  <c r="JM87" i="45"/>
  <c r="JM97" i="45"/>
  <c r="JM108" i="45"/>
  <c r="JM66" i="45"/>
  <c r="JM71" i="45"/>
  <c r="JM93" i="45"/>
  <c r="JM104" i="45"/>
  <c r="JM165" i="45"/>
  <c r="JM180" i="45"/>
  <c r="JM185" i="45"/>
  <c r="JM199" i="45"/>
  <c r="JM157" i="45"/>
  <c r="JM336" i="45"/>
  <c r="KO260" i="45" l="1"/>
  <c r="KP376" i="45"/>
  <c r="KP380" i="45" s="1"/>
  <c r="KP256" i="45"/>
  <c r="LD334" i="45"/>
  <c r="KO376" i="45"/>
  <c r="KO380" i="45" s="1"/>
  <c r="KO256" i="45"/>
  <c r="LB260" i="45"/>
  <c r="LB256" i="45"/>
  <c r="LC140" i="45"/>
  <c r="LC325" i="45"/>
  <c r="LB376" i="45"/>
  <c r="LB380" i="45" s="1"/>
  <c r="LD178" i="45"/>
  <c r="LD227" i="45"/>
  <c r="KN376" i="45"/>
  <c r="KN380" i="45" s="1"/>
  <c r="KN260" i="45"/>
  <c r="KN256" i="45"/>
  <c r="LD268" i="45"/>
  <c r="LD23" i="45"/>
  <c r="LD21" i="45" s="1"/>
  <c r="LC21" i="45"/>
  <c r="LC19" i="45" s="1"/>
  <c r="LD293" i="45"/>
  <c r="LE81" i="45"/>
  <c r="LE270" i="45"/>
  <c r="LE268" i="45" s="1"/>
  <c r="LE295" i="45"/>
  <c r="LE215" i="45"/>
  <c r="LE213" i="45" s="1"/>
  <c r="LF289" i="45"/>
  <c r="LF196" i="45"/>
  <c r="LF78" i="45"/>
  <c r="LF315" i="45"/>
  <c r="LF238" i="45"/>
  <c r="LF104" i="45"/>
  <c r="LF320" i="45"/>
  <c r="LF207" i="45"/>
  <c r="LF75" i="45"/>
  <c r="LF71" i="45"/>
  <c r="LF336" i="45"/>
  <c r="LF282" i="45"/>
  <c r="LF215" i="45"/>
  <c r="LF213" i="45" s="1"/>
  <c r="LF185" i="45"/>
  <c r="LF148" i="45"/>
  <c r="LF165" i="45"/>
  <c r="LF97" i="45"/>
  <c r="LF61" i="45"/>
  <c r="LF93" i="45"/>
  <c r="LF66" i="45"/>
  <c r="LF30" i="45"/>
  <c r="LE172" i="45"/>
  <c r="LE229" i="45"/>
  <c r="LE227" i="45" s="1"/>
  <c r="LE108" i="45"/>
  <c r="LE102" i="45" s="1"/>
  <c r="LE185" i="45"/>
  <c r="LE127" i="45"/>
  <c r="LE66" i="45"/>
  <c r="LE207" i="45"/>
  <c r="LE199" i="45"/>
  <c r="LE307" i="45"/>
  <c r="LE320" i="45"/>
  <c r="LE46" i="45"/>
  <c r="LD142" i="45"/>
  <c r="LD85" i="45"/>
  <c r="LE116" i="45"/>
  <c r="LE336" i="45"/>
  <c r="LE334" i="45" s="1"/>
  <c r="LE40" i="45"/>
  <c r="LE71" i="45"/>
  <c r="LE363" i="45"/>
  <c r="LE353" i="45" s="1"/>
  <c r="LE30" i="45"/>
  <c r="LE97" i="45"/>
  <c r="LE85" i="45" s="1"/>
  <c r="LE165" i="45"/>
  <c r="LD353" i="45"/>
  <c r="LD372" i="45" s="1"/>
  <c r="KZ380" i="45"/>
  <c r="KA325" i="45"/>
  <c r="KD71" i="45"/>
  <c r="KB102" i="45"/>
  <c r="KA140" i="45"/>
  <c r="KA21" i="45"/>
  <c r="KA19" i="45" s="1"/>
  <c r="KD36" i="45"/>
  <c r="KD320" i="45"/>
  <c r="KB353" i="45"/>
  <c r="KB268" i="45"/>
  <c r="KD199" i="45"/>
  <c r="KD57" i="45"/>
  <c r="KB334" i="45"/>
  <c r="KB64" i="45"/>
  <c r="KD180" i="45"/>
  <c r="KD93" i="45"/>
  <c r="KD25" i="45"/>
  <c r="KD66" i="45"/>
  <c r="KD108" i="45"/>
  <c r="KR353" i="45"/>
  <c r="KB293" i="45"/>
  <c r="KB178" i="45"/>
  <c r="KS246" i="45"/>
  <c r="KS153" i="45"/>
  <c r="KS36" i="45"/>
  <c r="KS238" i="45"/>
  <c r="KS180" i="45"/>
  <c r="KS25" i="45"/>
  <c r="KS87" i="45"/>
  <c r="KS295" i="45"/>
  <c r="KS270" i="45"/>
  <c r="KS97" i="45"/>
  <c r="KB85" i="45"/>
  <c r="KE78" i="45"/>
  <c r="KE75" i="45"/>
  <c r="KB23" i="45"/>
  <c r="KT75" i="45"/>
  <c r="KB227" i="45"/>
  <c r="KB142" i="45"/>
  <c r="KR102" i="45"/>
  <c r="KR334" i="45"/>
  <c r="KS307" i="45"/>
  <c r="KS336" i="45"/>
  <c r="KQ372" i="45"/>
  <c r="KM376" i="45"/>
  <c r="KM260" i="45"/>
  <c r="KM256" i="45"/>
  <c r="KR293" i="45"/>
  <c r="KR23" i="45"/>
  <c r="KQ325" i="45"/>
  <c r="KQ21" i="45"/>
  <c r="KR268" i="45"/>
  <c r="KS30" i="45"/>
  <c r="KS46" i="45"/>
  <c r="KS81" i="45"/>
  <c r="KS66" i="45"/>
  <c r="KS93" i="45"/>
  <c r="KS127" i="45"/>
  <c r="KS165" i="45"/>
  <c r="KS185" i="45"/>
  <c r="KS207" i="45"/>
  <c r="KS229" i="45"/>
  <c r="KS315" i="45"/>
  <c r="KR178" i="45"/>
  <c r="KR64" i="45"/>
  <c r="KQ140" i="45"/>
  <c r="KS40" i="45"/>
  <c r="KS57" i="45"/>
  <c r="KS118" i="45"/>
  <c r="KS215" i="45"/>
  <c r="KS213" i="45" s="1"/>
  <c r="KS320" i="45"/>
  <c r="KR142" i="45"/>
  <c r="KR85" i="45"/>
  <c r="KR227" i="45"/>
  <c r="KS148" i="45"/>
  <c r="KS282" i="45"/>
  <c r="KS355" i="45"/>
  <c r="KS344" i="45"/>
  <c r="KS363" i="45"/>
  <c r="KS108" i="45"/>
  <c r="KS102" i="45" s="1"/>
  <c r="KS199" i="45"/>
  <c r="KS157" i="45"/>
  <c r="KS172" i="45"/>
  <c r="KS144" i="45"/>
  <c r="JN246" i="45"/>
  <c r="JN244" i="45" s="1"/>
  <c r="JN81" i="45"/>
  <c r="JN207" i="45"/>
  <c r="JN180" i="45"/>
  <c r="JN238" i="45"/>
  <c r="JN108" i="45"/>
  <c r="JN118" i="45"/>
  <c r="JN116" i="45" s="1"/>
  <c r="JN315" i="45"/>
  <c r="JN199" i="45"/>
  <c r="JN25" i="45"/>
  <c r="JN30" i="45"/>
  <c r="JN36" i="45"/>
  <c r="JN229" i="45"/>
  <c r="JN144" i="45"/>
  <c r="JN157" i="45"/>
  <c r="JN165" i="45"/>
  <c r="JN215" i="45"/>
  <c r="JN213" i="45" s="1"/>
  <c r="JN295" i="45"/>
  <c r="KD144" i="45"/>
  <c r="KD207" i="45"/>
  <c r="KD295" i="45"/>
  <c r="JN57" i="45"/>
  <c r="JN97" i="45"/>
  <c r="JN270" i="45"/>
  <c r="JN336" i="45"/>
  <c r="JN355" i="45"/>
  <c r="KC244" i="45"/>
  <c r="KC353" i="45"/>
  <c r="KC293" i="45"/>
  <c r="KC268" i="45"/>
  <c r="KC102" i="45"/>
  <c r="KD30" i="45"/>
  <c r="KD104" i="45"/>
  <c r="KD148" i="45"/>
  <c r="KD229" i="45"/>
  <c r="KD282" i="45"/>
  <c r="KD344" i="45"/>
  <c r="KC334" i="45"/>
  <c r="KC64" i="45"/>
  <c r="KC227" i="45"/>
  <c r="KD153" i="45"/>
  <c r="KD172" i="45"/>
  <c r="KD336" i="45"/>
  <c r="KC23" i="45"/>
  <c r="KC178" i="45"/>
  <c r="KD40" i="45"/>
  <c r="KC116" i="45"/>
  <c r="KD46" i="45"/>
  <c r="KD81" i="45"/>
  <c r="KD87" i="45"/>
  <c r="KD97" i="45"/>
  <c r="KD127" i="45"/>
  <c r="KD157" i="45"/>
  <c r="KD165" i="45"/>
  <c r="KD185" i="45"/>
  <c r="KD238" i="45"/>
  <c r="KD363" i="45"/>
  <c r="KD355" i="45"/>
  <c r="KC213" i="45"/>
  <c r="KC85" i="45"/>
  <c r="KD118" i="45"/>
  <c r="KD116" i="45" s="1"/>
  <c r="KD215" i="45"/>
  <c r="KD213" i="45" s="1"/>
  <c r="KD246" i="45"/>
  <c r="KD244" i="45" s="1"/>
  <c r="KD270" i="45"/>
  <c r="KD315" i="45"/>
  <c r="KD307" i="45"/>
  <c r="KC142" i="45"/>
  <c r="JZ19" i="45"/>
  <c r="JN46" i="45"/>
  <c r="JN185" i="45"/>
  <c r="JN127" i="45"/>
  <c r="JN40" i="45"/>
  <c r="JN93" i="45"/>
  <c r="JN153" i="45"/>
  <c r="JN148" i="45"/>
  <c r="JN307" i="45"/>
  <c r="JN71" i="45"/>
  <c r="JN282" i="45"/>
  <c r="JN363" i="45"/>
  <c r="JN172" i="45"/>
  <c r="JN320" i="45"/>
  <c r="JN87" i="45"/>
  <c r="JN344" i="45"/>
  <c r="JN66" i="45"/>
  <c r="JN104" i="45"/>
  <c r="JO289" i="45"/>
  <c r="JO196" i="45"/>
  <c r="JO78" i="45"/>
  <c r="JO75" i="45"/>
  <c r="JO61" i="45"/>
  <c r="JM325" i="45"/>
  <c r="JM102" i="45"/>
  <c r="JM334" i="45"/>
  <c r="JM178" i="45"/>
  <c r="JM85" i="45"/>
  <c r="JM142" i="45"/>
  <c r="JM64" i="45"/>
  <c r="JM23" i="45"/>
  <c r="LD140" i="45" l="1"/>
  <c r="LD19" i="45"/>
  <c r="LE372" i="45"/>
  <c r="KR372" i="45"/>
  <c r="KS227" i="45"/>
  <c r="LE142" i="45"/>
  <c r="LC260" i="45"/>
  <c r="LE23" i="45"/>
  <c r="LC256" i="45"/>
  <c r="LD325" i="45"/>
  <c r="LC376" i="45"/>
  <c r="LC380" i="45" s="1"/>
  <c r="LF108" i="45"/>
  <c r="LF102" i="45" s="1"/>
  <c r="LF295" i="45"/>
  <c r="LF81" i="45"/>
  <c r="LF64" i="45" s="1"/>
  <c r="LF307" i="45"/>
  <c r="LF199" i="45"/>
  <c r="LF355" i="45"/>
  <c r="LF46" i="45"/>
  <c r="LF57" i="45"/>
  <c r="LF25" i="45"/>
  <c r="LF172" i="45"/>
  <c r="LG196" i="45"/>
  <c r="LG61" i="45"/>
  <c r="LG93" i="45"/>
  <c r="LG289" i="45"/>
  <c r="LG315" i="45"/>
  <c r="LG207" i="45"/>
  <c r="LG172" i="45"/>
  <c r="LG118" i="45"/>
  <c r="LG78" i="45"/>
  <c r="LG75" i="45"/>
  <c r="LG40" i="45"/>
  <c r="LG25" i="45"/>
  <c r="LG229" i="45"/>
  <c r="LG185" i="45"/>
  <c r="LG144" i="45"/>
  <c r="LG104" i="45"/>
  <c r="LG97" i="45"/>
  <c r="LF344" i="45"/>
  <c r="LF334" i="45" s="1"/>
  <c r="LE64" i="45"/>
  <c r="LE178" i="45"/>
  <c r="LF40" i="45"/>
  <c r="LF153" i="45"/>
  <c r="LF270" i="45"/>
  <c r="LF268" i="45" s="1"/>
  <c r="LF118" i="45"/>
  <c r="LF116" i="45" s="1"/>
  <c r="LF144" i="45"/>
  <c r="LF229" i="45"/>
  <c r="LF227" i="45" s="1"/>
  <c r="LF36" i="45"/>
  <c r="LF87" i="45"/>
  <c r="LF85" i="45" s="1"/>
  <c r="LF157" i="45"/>
  <c r="LF246" i="45"/>
  <c r="LF244" i="45" s="1"/>
  <c r="LF127" i="45"/>
  <c r="LF180" i="45"/>
  <c r="LF363" i="45"/>
  <c r="LE293" i="45"/>
  <c r="LE325" i="45" s="1"/>
  <c r="KB372" i="45"/>
  <c r="KA376" i="45"/>
  <c r="KA380" i="45" s="1"/>
  <c r="KA256" i="45"/>
  <c r="KD64" i="45"/>
  <c r="KA260" i="45"/>
  <c r="KB21" i="45"/>
  <c r="KB19" i="45" s="1"/>
  <c r="KE153" i="45"/>
  <c r="KD102" i="45"/>
  <c r="KB325" i="45"/>
  <c r="KE144" i="45"/>
  <c r="KE108" i="45"/>
  <c r="KE71" i="45"/>
  <c r="KE207" i="45"/>
  <c r="KT57" i="45"/>
  <c r="KT246" i="45"/>
  <c r="KT244" i="45" s="1"/>
  <c r="KB140" i="45"/>
  <c r="KS85" i="45"/>
  <c r="KT207" i="45"/>
  <c r="KT315" i="45"/>
  <c r="KU61" i="45"/>
  <c r="KU78" i="45"/>
  <c r="KU75" i="45"/>
  <c r="KU289" i="45"/>
  <c r="KU196" i="45"/>
  <c r="KF196" i="45"/>
  <c r="KF75" i="45"/>
  <c r="KF61" i="45"/>
  <c r="KF289" i="45"/>
  <c r="KS334" i="45"/>
  <c r="KS293" i="45"/>
  <c r="KR325" i="45"/>
  <c r="KS23" i="45"/>
  <c r="KT118" i="45"/>
  <c r="KT116" i="45" s="1"/>
  <c r="KT344" i="45"/>
  <c r="KS268" i="45"/>
  <c r="KR140" i="45"/>
  <c r="KS116" i="45"/>
  <c r="KT40" i="45"/>
  <c r="KT108" i="45"/>
  <c r="KT61" i="45"/>
  <c r="KT157" i="45"/>
  <c r="KT153" i="45"/>
  <c r="KT172" i="45"/>
  <c r="KT196" i="45"/>
  <c r="KT215" i="45"/>
  <c r="KT213" i="45" s="1"/>
  <c r="KT363" i="45"/>
  <c r="KT336" i="45"/>
  <c r="KS244" i="45"/>
  <c r="KR21" i="45"/>
  <c r="KR19" i="45" s="1"/>
  <c r="KS353" i="45"/>
  <c r="KT36" i="45"/>
  <c r="KT81" i="45"/>
  <c r="KT66" i="45"/>
  <c r="KT93" i="45"/>
  <c r="KT144" i="45"/>
  <c r="KT180" i="45"/>
  <c r="KT199" i="45"/>
  <c r="KT238" i="45"/>
  <c r="KQ19" i="45"/>
  <c r="KS142" i="45"/>
  <c r="KS178" i="45"/>
  <c r="KT25" i="45"/>
  <c r="KT87" i="45"/>
  <c r="KT71" i="45"/>
  <c r="KT127" i="45"/>
  <c r="KT165" i="45"/>
  <c r="KT185" i="45"/>
  <c r="KT270" i="45"/>
  <c r="KT295" i="45"/>
  <c r="KT320" i="45"/>
  <c r="KT30" i="45"/>
  <c r="KT46" i="45"/>
  <c r="KT97" i="45"/>
  <c r="KT104" i="45"/>
  <c r="KT78" i="45"/>
  <c r="KT148" i="45"/>
  <c r="KT229" i="45"/>
  <c r="KT282" i="45"/>
  <c r="KT289" i="45"/>
  <c r="KT307" i="45"/>
  <c r="KT355" i="45"/>
  <c r="KS64" i="45"/>
  <c r="KM380" i="45"/>
  <c r="JN227" i="45"/>
  <c r="JN178" i="45"/>
  <c r="JN268" i="45"/>
  <c r="JN334" i="45"/>
  <c r="JN23" i="45"/>
  <c r="JN64" i="45"/>
  <c r="JN102" i="45"/>
  <c r="JN293" i="45"/>
  <c r="KC372" i="45"/>
  <c r="KD268" i="45"/>
  <c r="KD178" i="45"/>
  <c r="KD23" i="45"/>
  <c r="JN85" i="45"/>
  <c r="JN353" i="45"/>
  <c r="JO246" i="45"/>
  <c r="JO244" i="45" s="1"/>
  <c r="KD334" i="45"/>
  <c r="KE165" i="45"/>
  <c r="KD293" i="45"/>
  <c r="KD142" i="45"/>
  <c r="KE30" i="45"/>
  <c r="KE36" i="45"/>
  <c r="KE148" i="45"/>
  <c r="KE185" i="45"/>
  <c r="KE229" i="45"/>
  <c r="KE282" i="45"/>
  <c r="KE320" i="45"/>
  <c r="KE46" i="45"/>
  <c r="KE238" i="45"/>
  <c r="JZ376" i="45"/>
  <c r="JZ260" i="45"/>
  <c r="JZ256" i="45"/>
  <c r="KD353" i="45"/>
  <c r="KD85" i="45"/>
  <c r="KE61" i="45"/>
  <c r="KE40" i="45"/>
  <c r="KE87" i="45"/>
  <c r="KE66" i="45"/>
  <c r="KE81" i="45"/>
  <c r="KE93" i="45"/>
  <c r="KE172" i="45"/>
  <c r="KE196" i="45"/>
  <c r="KE215" i="45"/>
  <c r="KE213" i="45" s="1"/>
  <c r="KE336" i="45"/>
  <c r="KE363" i="45"/>
  <c r="KD227" i="45"/>
  <c r="KE157" i="45"/>
  <c r="KE295" i="45"/>
  <c r="KE270" i="45"/>
  <c r="KE289" i="45"/>
  <c r="KE344" i="45"/>
  <c r="KC325" i="45"/>
  <c r="KC140" i="45"/>
  <c r="KC21" i="45"/>
  <c r="KE25" i="45"/>
  <c r="KE97" i="45"/>
  <c r="KE57" i="45"/>
  <c r="KE118" i="45"/>
  <c r="KE104" i="45"/>
  <c r="KE127" i="45"/>
  <c r="KE180" i="45"/>
  <c r="KE199" i="45"/>
  <c r="KE246" i="45"/>
  <c r="KE244" i="45" s="1"/>
  <c r="KE307" i="45"/>
  <c r="KE315" i="45"/>
  <c r="KE355" i="45"/>
  <c r="JO336" i="45"/>
  <c r="JN142" i="45"/>
  <c r="JO148" i="45"/>
  <c r="JO144" i="45"/>
  <c r="JO229" i="45"/>
  <c r="JO344" i="45"/>
  <c r="JO355" i="45"/>
  <c r="JO363" i="45"/>
  <c r="JO25" i="45"/>
  <c r="JO207" i="45"/>
  <c r="JO36" i="45"/>
  <c r="JO66" i="45"/>
  <c r="JO180" i="45"/>
  <c r="JO238" i="45"/>
  <c r="JO320" i="45"/>
  <c r="JO127" i="45"/>
  <c r="JO46" i="45"/>
  <c r="JO97" i="45"/>
  <c r="JO199" i="45"/>
  <c r="JO108" i="45"/>
  <c r="JO153" i="45"/>
  <c r="JO215" i="45"/>
  <c r="JO213" i="45" s="1"/>
  <c r="JO270" i="45"/>
  <c r="JO295" i="45"/>
  <c r="JO307" i="45"/>
  <c r="JQ289" i="45"/>
  <c r="JQ196" i="45"/>
  <c r="JQ78" i="45"/>
  <c r="JQ61" i="45"/>
  <c r="JQ75" i="45"/>
  <c r="JO30" i="45"/>
  <c r="JO40" i="45"/>
  <c r="JO118" i="45"/>
  <c r="JO116" i="45" s="1"/>
  <c r="JO93" i="45"/>
  <c r="JO87" i="45"/>
  <c r="JO172" i="45"/>
  <c r="JO315" i="45"/>
  <c r="JO57" i="45"/>
  <c r="JO71" i="45"/>
  <c r="JO81" i="45"/>
  <c r="JO157" i="45"/>
  <c r="JO165" i="45"/>
  <c r="JO185" i="45"/>
  <c r="JO282" i="45"/>
  <c r="JO104" i="45"/>
  <c r="JM140" i="45"/>
  <c r="JM372" i="45"/>
  <c r="JP46" i="45"/>
  <c r="JP40" i="45"/>
  <c r="JP75" i="45"/>
  <c r="JP108" i="45"/>
  <c r="JP153" i="45"/>
  <c r="JP172" i="45"/>
  <c r="JP196" i="45"/>
  <c r="JP144" i="45"/>
  <c r="JP229" i="45"/>
  <c r="JP289" i="45"/>
  <c r="JP315" i="45"/>
  <c r="JP363" i="45"/>
  <c r="JP93" i="45"/>
  <c r="JP180" i="45"/>
  <c r="JP199" i="45"/>
  <c r="JP157" i="45"/>
  <c r="JP215" i="45"/>
  <c r="JP246" i="45"/>
  <c r="JP282" i="45"/>
  <c r="JP320" i="45"/>
  <c r="JP307" i="45"/>
  <c r="JM21" i="45"/>
  <c r="JP81" i="45"/>
  <c r="JP66" i="45"/>
  <c r="JP127" i="45"/>
  <c r="JP36" i="45"/>
  <c r="JP25" i="45"/>
  <c r="JP87" i="45"/>
  <c r="JP71" i="45"/>
  <c r="JP78" i="45"/>
  <c r="JP165" i="45"/>
  <c r="JP185" i="45"/>
  <c r="JP207" i="45"/>
  <c r="JP238" i="45"/>
  <c r="JP355" i="45"/>
  <c r="JP344" i="45"/>
  <c r="JP30" i="45"/>
  <c r="JP97" i="45"/>
  <c r="JP104" i="45"/>
  <c r="JP61" i="45"/>
  <c r="JP57" i="45"/>
  <c r="JP118" i="45"/>
  <c r="JP148" i="45"/>
  <c r="JP270" i="45"/>
  <c r="JP295" i="45"/>
  <c r="JP336" i="45"/>
  <c r="LD256" i="45" l="1"/>
  <c r="LD376" i="45"/>
  <c r="LD380" i="45" s="1"/>
  <c r="LD260" i="45"/>
  <c r="LE140" i="45"/>
  <c r="LF178" i="45"/>
  <c r="LE21" i="45"/>
  <c r="LE19" i="45" s="1"/>
  <c r="LG36" i="45"/>
  <c r="LG57" i="45"/>
  <c r="LG30" i="45"/>
  <c r="LG87" i="45"/>
  <c r="LG85" i="45" s="1"/>
  <c r="LG153" i="45"/>
  <c r="LG246" i="45"/>
  <c r="LG244" i="45" s="1"/>
  <c r="LG295" i="45"/>
  <c r="LF293" i="45"/>
  <c r="LF325" i="45" s="1"/>
  <c r="LG116" i="45"/>
  <c r="LG307" i="45"/>
  <c r="LH61" i="45"/>
  <c r="LH75" i="45"/>
  <c r="LH78" i="45"/>
  <c r="LH320" i="45"/>
  <c r="LH289" i="45"/>
  <c r="LH87" i="45"/>
  <c r="LH57" i="45"/>
  <c r="LH36" i="45"/>
  <c r="LH315" i="45"/>
  <c r="LH270" i="45"/>
  <c r="LH196" i="45"/>
  <c r="LH180" i="45"/>
  <c r="LH199" i="45"/>
  <c r="LH153" i="45"/>
  <c r="LH104" i="45"/>
  <c r="LH81" i="45"/>
  <c r="LG180" i="45"/>
  <c r="LG270" i="45"/>
  <c r="LG157" i="45"/>
  <c r="LG282" i="45"/>
  <c r="LF142" i="45"/>
  <c r="LG66" i="45"/>
  <c r="LG165" i="45"/>
  <c r="LG336" i="45"/>
  <c r="LG46" i="45"/>
  <c r="LG199" i="45"/>
  <c r="LG363" i="45"/>
  <c r="LG108" i="45"/>
  <c r="LG102" i="45" s="1"/>
  <c r="LG127" i="45"/>
  <c r="LG355" i="45"/>
  <c r="LG81" i="45"/>
  <c r="LG148" i="45"/>
  <c r="LG215" i="45"/>
  <c r="LG213" i="45" s="1"/>
  <c r="LG71" i="45"/>
  <c r="LG238" i="45"/>
  <c r="LG227" i="45" s="1"/>
  <c r="LG320" i="45"/>
  <c r="LG344" i="45"/>
  <c r="LF23" i="45"/>
  <c r="LF21" i="45" s="1"/>
  <c r="LF19" i="45" s="1"/>
  <c r="LF353" i="45"/>
  <c r="LF372" i="45" s="1"/>
  <c r="KD21" i="45"/>
  <c r="KD19" i="45" s="1"/>
  <c r="KB260" i="45"/>
  <c r="KE102" i="45"/>
  <c r="KU320" i="45"/>
  <c r="KF36" i="45"/>
  <c r="KB256" i="45"/>
  <c r="KB376" i="45"/>
  <c r="KB380" i="45" s="1"/>
  <c r="KU246" i="45"/>
  <c r="KU244" i="45" s="1"/>
  <c r="KU57" i="45"/>
  <c r="KU148" i="45"/>
  <c r="KU355" i="45"/>
  <c r="KF172" i="45"/>
  <c r="KF57" i="45"/>
  <c r="KG61" i="45"/>
  <c r="KG289" i="45"/>
  <c r="KG78" i="45"/>
  <c r="KG75" i="45"/>
  <c r="KG196" i="45"/>
  <c r="KV61" i="45"/>
  <c r="KV196" i="45"/>
  <c r="KV78" i="45"/>
  <c r="KV289" i="45"/>
  <c r="KS325" i="45"/>
  <c r="KT353" i="45"/>
  <c r="JO102" i="45"/>
  <c r="JN140" i="45"/>
  <c r="KT64" i="45"/>
  <c r="KU118" i="45"/>
  <c r="KU116" i="45" s="1"/>
  <c r="KU97" i="45"/>
  <c r="KU172" i="45"/>
  <c r="KU180" i="45"/>
  <c r="KU46" i="45"/>
  <c r="KU93" i="45"/>
  <c r="KU40" i="45"/>
  <c r="KU127" i="45"/>
  <c r="KU87" i="45"/>
  <c r="KU71" i="45"/>
  <c r="KU207" i="45"/>
  <c r="KU165" i="45"/>
  <c r="KU185" i="45"/>
  <c r="KU215" i="45"/>
  <c r="KT227" i="45"/>
  <c r="KT268" i="45"/>
  <c r="KT85" i="45"/>
  <c r="KU344" i="45"/>
  <c r="KU307" i="45"/>
  <c r="KV75" i="45"/>
  <c r="KT23" i="45"/>
  <c r="KT142" i="45"/>
  <c r="KR376" i="45"/>
  <c r="KR256" i="45"/>
  <c r="KR260" i="45"/>
  <c r="KS21" i="45"/>
  <c r="KU104" i="45"/>
  <c r="KU238" i="45"/>
  <c r="KU295" i="45"/>
  <c r="KU25" i="45"/>
  <c r="KU108" i="45"/>
  <c r="KU282" i="45"/>
  <c r="KU315" i="45"/>
  <c r="KU336" i="45"/>
  <c r="KT102" i="45"/>
  <c r="KS140" i="45"/>
  <c r="KU36" i="45"/>
  <c r="KU270" i="45"/>
  <c r="KU30" i="45"/>
  <c r="KU81" i="45"/>
  <c r="KU66" i="45"/>
  <c r="KU153" i="45"/>
  <c r="KU144" i="45"/>
  <c r="KU199" i="45"/>
  <c r="KU157" i="45"/>
  <c r="KU229" i="45"/>
  <c r="KU363" i="45"/>
  <c r="KT293" i="45"/>
  <c r="KS372" i="45"/>
  <c r="KQ376" i="45"/>
  <c r="KQ260" i="45"/>
  <c r="KQ256" i="45"/>
  <c r="KT178" i="45"/>
  <c r="KT334" i="45"/>
  <c r="JN325" i="45"/>
  <c r="JN372" i="45"/>
  <c r="JN21" i="45"/>
  <c r="JN19" i="45" s="1"/>
  <c r="JO353" i="45"/>
  <c r="KD325" i="45"/>
  <c r="JO334" i="45"/>
  <c r="KD372" i="45"/>
  <c r="JO178" i="45"/>
  <c r="JQ104" i="45"/>
  <c r="JQ108" i="45"/>
  <c r="JQ344" i="45"/>
  <c r="KF25" i="45"/>
  <c r="KF97" i="45"/>
  <c r="KF157" i="45"/>
  <c r="KF180" i="45"/>
  <c r="KF246" i="45"/>
  <c r="KF244" i="45" s="1"/>
  <c r="KF315" i="45"/>
  <c r="KF307" i="45"/>
  <c r="KF215" i="45"/>
  <c r="KF213" i="45" s="1"/>
  <c r="KF282" i="45"/>
  <c r="KF295" i="45"/>
  <c r="KE116" i="45"/>
  <c r="KE85" i="45"/>
  <c r="KE227" i="45"/>
  <c r="KE142" i="45"/>
  <c r="KF207" i="45"/>
  <c r="KF199" i="45"/>
  <c r="KF30" i="45"/>
  <c r="KF108" i="45"/>
  <c r="KF104" i="45"/>
  <c r="KF165" i="45"/>
  <c r="KF185" i="45"/>
  <c r="KF238" i="45"/>
  <c r="KF320" i="45"/>
  <c r="KF355" i="45"/>
  <c r="KF344" i="45"/>
  <c r="KE178" i="45"/>
  <c r="KE293" i="45"/>
  <c r="KE334" i="45"/>
  <c r="KF66" i="45"/>
  <c r="KF40" i="45"/>
  <c r="KF78" i="45"/>
  <c r="KF81" i="45"/>
  <c r="KF270" i="45"/>
  <c r="KF336" i="45"/>
  <c r="KF363" i="45"/>
  <c r="KE353" i="45"/>
  <c r="KE23" i="45"/>
  <c r="KD140" i="45"/>
  <c r="KF153" i="45"/>
  <c r="KF46" i="45"/>
  <c r="KF118" i="45"/>
  <c r="KF116" i="45" s="1"/>
  <c r="KF71" i="45"/>
  <c r="KF127" i="45"/>
  <c r="KF87" i="45"/>
  <c r="KF93" i="45"/>
  <c r="KF144" i="45"/>
  <c r="KF148" i="45"/>
  <c r="KF229" i="45"/>
  <c r="KC19" i="45"/>
  <c r="KE268" i="45"/>
  <c r="KE64" i="45"/>
  <c r="JZ380" i="45"/>
  <c r="JO227" i="45"/>
  <c r="JQ144" i="45"/>
  <c r="JO64" i="45"/>
  <c r="JQ57" i="45"/>
  <c r="JQ238" i="45"/>
  <c r="JQ270" i="45"/>
  <c r="JQ81" i="45"/>
  <c r="JQ97" i="45"/>
  <c r="JO85" i="45"/>
  <c r="JO23" i="45"/>
  <c r="JO142" i="45"/>
  <c r="JR289" i="45"/>
  <c r="JR196" i="45"/>
  <c r="JR75" i="45"/>
  <c r="JR78" i="45"/>
  <c r="JO293" i="45"/>
  <c r="JO268" i="45"/>
  <c r="JP353" i="45"/>
  <c r="JQ71" i="45"/>
  <c r="JQ157" i="45"/>
  <c r="JQ207" i="45"/>
  <c r="JP102" i="45"/>
  <c r="JQ25" i="45"/>
  <c r="JP293" i="45"/>
  <c r="JQ30" i="45"/>
  <c r="JQ36" i="45"/>
  <c r="JQ66" i="45"/>
  <c r="JQ93" i="45"/>
  <c r="JQ127" i="45"/>
  <c r="JQ180" i="45"/>
  <c r="JQ199" i="45"/>
  <c r="JQ307" i="45"/>
  <c r="JQ295" i="45"/>
  <c r="JQ320" i="45"/>
  <c r="JQ363" i="45"/>
  <c r="JP23" i="45"/>
  <c r="JP178" i="45"/>
  <c r="JP334" i="45"/>
  <c r="JQ40" i="45"/>
  <c r="JQ87" i="45"/>
  <c r="JQ165" i="45"/>
  <c r="JQ185" i="45"/>
  <c r="JQ148" i="45"/>
  <c r="JQ229" i="45"/>
  <c r="JQ246" i="45"/>
  <c r="JQ244" i="45" s="1"/>
  <c r="JQ282" i="45"/>
  <c r="JP85" i="45"/>
  <c r="JM19" i="45"/>
  <c r="JP244" i="45"/>
  <c r="JP268" i="45"/>
  <c r="JQ46" i="45"/>
  <c r="JQ118" i="45"/>
  <c r="JQ116" i="45" s="1"/>
  <c r="JQ153" i="45"/>
  <c r="JQ172" i="45"/>
  <c r="JQ215" i="45"/>
  <c r="JQ213" i="45" s="1"/>
  <c r="JQ355" i="45"/>
  <c r="JP64" i="45"/>
  <c r="JP213" i="45"/>
  <c r="JP227" i="45"/>
  <c r="JP116" i="45"/>
  <c r="JQ315" i="45"/>
  <c r="JQ336" i="45"/>
  <c r="JP142" i="45"/>
  <c r="LF140" i="45" l="1"/>
  <c r="LG353" i="45"/>
  <c r="LE256" i="45"/>
  <c r="LE376" i="45"/>
  <c r="LE380" i="45" s="1"/>
  <c r="LE260" i="45"/>
  <c r="LG268" i="45"/>
  <c r="LH172" i="45"/>
  <c r="LH25" i="45"/>
  <c r="LH355" i="45"/>
  <c r="LH66" i="45"/>
  <c r="LH46" i="45"/>
  <c r="LH185" i="45"/>
  <c r="LH282" i="45"/>
  <c r="LH268" i="45" s="1"/>
  <c r="LH307" i="45"/>
  <c r="LG142" i="45"/>
  <c r="LG334" i="45"/>
  <c r="LG178" i="45"/>
  <c r="LH157" i="45"/>
  <c r="LI289" i="45"/>
  <c r="LI148" i="45"/>
  <c r="LI144" i="45"/>
  <c r="LI238" i="45"/>
  <c r="LI172" i="45"/>
  <c r="LI196" i="45"/>
  <c r="LI71" i="45"/>
  <c r="LI75" i="45"/>
  <c r="LI61" i="45"/>
  <c r="LI246" i="45"/>
  <c r="LI244" i="45" s="1"/>
  <c r="LI153" i="45"/>
  <c r="LI336" i="45"/>
  <c r="LI93" i="45"/>
  <c r="LI66" i="45"/>
  <c r="LI97" i="45"/>
  <c r="LI118" i="45"/>
  <c r="LI116" i="45" s="1"/>
  <c r="LI78" i="45"/>
  <c r="LH127" i="45"/>
  <c r="LH144" i="45"/>
  <c r="LH30" i="45"/>
  <c r="LH93" i="45"/>
  <c r="LH229" i="45"/>
  <c r="LH238" i="45"/>
  <c r="LH40" i="45"/>
  <c r="LH71" i="45"/>
  <c r="LH336" i="45"/>
  <c r="LH97" i="45"/>
  <c r="LH165" i="45"/>
  <c r="LH246" i="45"/>
  <c r="LH244" i="45" s="1"/>
  <c r="LH295" i="45"/>
  <c r="LH344" i="45"/>
  <c r="LG293" i="45"/>
  <c r="LG23" i="45"/>
  <c r="LG64" i="45"/>
  <c r="LH118" i="45"/>
  <c r="LH116" i="45" s="1"/>
  <c r="LH363" i="45"/>
  <c r="LH108" i="45"/>
  <c r="LH102" i="45" s="1"/>
  <c r="LH148" i="45"/>
  <c r="LH215" i="45"/>
  <c r="LH213" i="45" s="1"/>
  <c r="LH207" i="45"/>
  <c r="KV71" i="45"/>
  <c r="KG238" i="45"/>
  <c r="KG320" i="45"/>
  <c r="KV104" i="45"/>
  <c r="KG315" i="45"/>
  <c r="KV148" i="45"/>
  <c r="KV246" i="45"/>
  <c r="KV244" i="45" s="1"/>
  <c r="KV57" i="45"/>
  <c r="KW75" i="45"/>
  <c r="KH61" i="45"/>
  <c r="KH196" i="45"/>
  <c r="KU334" i="45"/>
  <c r="KU268" i="45"/>
  <c r="KR380" i="45"/>
  <c r="JQ227" i="45"/>
  <c r="JO372" i="45"/>
  <c r="KV46" i="45"/>
  <c r="KV40" i="45"/>
  <c r="KU85" i="45"/>
  <c r="KU178" i="45"/>
  <c r="KU23" i="45"/>
  <c r="KT140" i="45"/>
  <c r="KV25" i="45"/>
  <c r="KV81" i="45"/>
  <c r="KV315" i="45"/>
  <c r="KV344" i="45"/>
  <c r="KU213" i="45"/>
  <c r="KQ380" i="45"/>
  <c r="KU353" i="45"/>
  <c r="KU102" i="45"/>
  <c r="KV36" i="45"/>
  <c r="KT372" i="45"/>
  <c r="KU227" i="45"/>
  <c r="KU142" i="45"/>
  <c r="KU293" i="45"/>
  <c r="KV30" i="45"/>
  <c r="KV66" i="45"/>
  <c r="KV93" i="45"/>
  <c r="KV127" i="45"/>
  <c r="KV87" i="45"/>
  <c r="KV157" i="45"/>
  <c r="KV153" i="45"/>
  <c r="KV172" i="45"/>
  <c r="KV144" i="45"/>
  <c r="KV180" i="45"/>
  <c r="KV199" i="45"/>
  <c r="KV229" i="45"/>
  <c r="KV320" i="45"/>
  <c r="KV355" i="45"/>
  <c r="KS19" i="45"/>
  <c r="KT21" i="45"/>
  <c r="KT19" i="45" s="1"/>
  <c r="KV118" i="45"/>
  <c r="KV97" i="45"/>
  <c r="KV207" i="45"/>
  <c r="KV165" i="45"/>
  <c r="KV185" i="45"/>
  <c r="KV215" i="45"/>
  <c r="KV213" i="45" s="1"/>
  <c r="KV270" i="45"/>
  <c r="KV295" i="45"/>
  <c r="KV336" i="45"/>
  <c r="KU64" i="45"/>
  <c r="KV108" i="45"/>
  <c r="KV238" i="45"/>
  <c r="KV282" i="45"/>
  <c r="KV307" i="45"/>
  <c r="KV363" i="45"/>
  <c r="KT325" i="45"/>
  <c r="JN256" i="45"/>
  <c r="JN260" i="45"/>
  <c r="JN376" i="45"/>
  <c r="JQ268" i="45"/>
  <c r="JQ102" i="45"/>
  <c r="JQ334" i="45"/>
  <c r="JR315" i="45"/>
  <c r="JR246" i="45"/>
  <c r="JR244" i="45" s="1"/>
  <c r="KF227" i="45"/>
  <c r="KF85" i="45"/>
  <c r="KF23" i="45"/>
  <c r="KG336" i="45"/>
  <c r="JO140" i="45"/>
  <c r="KG57" i="45"/>
  <c r="KG30" i="45"/>
  <c r="KG93" i="45"/>
  <c r="KG118" i="45"/>
  <c r="KG116" i="45" s="1"/>
  <c r="KG153" i="45"/>
  <c r="KG172" i="45"/>
  <c r="KE21" i="45"/>
  <c r="KF64" i="45"/>
  <c r="KE140" i="45"/>
  <c r="KG25" i="45"/>
  <c r="KG36" i="45"/>
  <c r="KG104" i="45"/>
  <c r="KG108" i="45"/>
  <c r="KG165" i="45"/>
  <c r="KG207" i="45"/>
  <c r="KG307" i="45"/>
  <c r="KF293" i="45"/>
  <c r="KG127" i="45"/>
  <c r="KE325" i="45"/>
  <c r="KF178" i="45"/>
  <c r="KD376" i="45"/>
  <c r="KD260" i="45"/>
  <c r="KD256" i="45"/>
  <c r="KF102" i="45"/>
  <c r="KG40" i="45"/>
  <c r="KG66" i="45"/>
  <c r="KG81" i="45"/>
  <c r="KG215" i="45"/>
  <c r="KG229" i="45"/>
  <c r="KG227" i="45" s="1"/>
  <c r="KG270" i="45"/>
  <c r="KG282" i="45"/>
  <c r="KG344" i="45"/>
  <c r="KG363" i="45"/>
  <c r="KG355" i="45"/>
  <c r="KF268" i="45"/>
  <c r="KF353" i="45"/>
  <c r="KG185" i="45"/>
  <c r="KF142" i="45"/>
  <c r="KC376" i="45"/>
  <c r="KC260" i="45"/>
  <c r="KC256" i="45"/>
  <c r="KF334" i="45"/>
  <c r="KE372" i="45"/>
  <c r="KG46" i="45"/>
  <c r="KG71" i="45"/>
  <c r="KG87" i="45"/>
  <c r="KG148" i="45"/>
  <c r="KG157" i="45"/>
  <c r="KG144" i="45"/>
  <c r="KG180" i="45"/>
  <c r="KG199" i="45"/>
  <c r="KG246" i="45"/>
  <c r="KG295" i="45"/>
  <c r="KG97" i="45"/>
  <c r="JQ85" i="45"/>
  <c r="JR282" i="45"/>
  <c r="JR320" i="45"/>
  <c r="JQ353" i="45"/>
  <c r="JO21" i="45"/>
  <c r="JO19" i="45" s="1"/>
  <c r="JR355" i="45"/>
  <c r="JO325" i="45"/>
  <c r="JS196" i="45"/>
  <c r="JS78" i="45"/>
  <c r="JS75" i="45"/>
  <c r="JS61" i="45"/>
  <c r="JQ142" i="45"/>
  <c r="JQ64" i="45"/>
  <c r="JR46" i="45"/>
  <c r="JR71" i="45"/>
  <c r="JR61" i="45"/>
  <c r="JR118" i="45"/>
  <c r="JR30" i="45"/>
  <c r="JR108" i="45"/>
  <c r="JP140" i="45"/>
  <c r="JR25" i="45"/>
  <c r="JR127" i="45"/>
  <c r="JR81" i="45"/>
  <c r="JR66" i="45"/>
  <c r="JR93" i="45"/>
  <c r="JR153" i="45"/>
  <c r="JR172" i="45"/>
  <c r="JR144" i="45"/>
  <c r="JR180" i="45"/>
  <c r="JR199" i="45"/>
  <c r="JR157" i="45"/>
  <c r="JR207" i="45"/>
  <c r="JR270" i="45"/>
  <c r="JR336" i="45"/>
  <c r="JM376" i="45"/>
  <c r="JM260" i="45"/>
  <c r="JM256" i="45"/>
  <c r="JQ293" i="45"/>
  <c r="JR87" i="45"/>
  <c r="JR165" i="45"/>
  <c r="JR185" i="45"/>
  <c r="JR229" i="45"/>
  <c r="JR307" i="45"/>
  <c r="JR363" i="45"/>
  <c r="JP325" i="45"/>
  <c r="JP21" i="45"/>
  <c r="JR40" i="45"/>
  <c r="JR97" i="45"/>
  <c r="JR104" i="45"/>
  <c r="JR215" i="45"/>
  <c r="JR295" i="45"/>
  <c r="JR344" i="45"/>
  <c r="JR57" i="45"/>
  <c r="JR36" i="45"/>
  <c r="JR148" i="45"/>
  <c r="JR238" i="45"/>
  <c r="JP372" i="45"/>
  <c r="JQ178" i="45"/>
  <c r="JQ23" i="45"/>
  <c r="KV102" i="45" l="1"/>
  <c r="LF256" i="45"/>
  <c r="LF260" i="45"/>
  <c r="LF376" i="45"/>
  <c r="LG372" i="45"/>
  <c r="LH293" i="45"/>
  <c r="LH325" i="45" s="1"/>
  <c r="LH85" i="45"/>
  <c r="LH142" i="45"/>
  <c r="LI25" i="45"/>
  <c r="LI40" i="45"/>
  <c r="LI199" i="45"/>
  <c r="LI207" i="45"/>
  <c r="LI157" i="45"/>
  <c r="LI185" i="45"/>
  <c r="LI307" i="45"/>
  <c r="LI282" i="45"/>
  <c r="LI344" i="45"/>
  <c r="LI334" i="45" s="1"/>
  <c r="LH353" i="45"/>
  <c r="LH334" i="45"/>
  <c r="LH227" i="45"/>
  <c r="LI57" i="45"/>
  <c r="LI165" i="45"/>
  <c r="LI315" i="45"/>
  <c r="LI363" i="45"/>
  <c r="LI180" i="45"/>
  <c r="LI229" i="45"/>
  <c r="LI227" i="45" s="1"/>
  <c r="LH178" i="45"/>
  <c r="LH23" i="45"/>
  <c r="LG21" i="45"/>
  <c r="LG19" i="45" s="1"/>
  <c r="LI215" i="45"/>
  <c r="LI213" i="45" s="1"/>
  <c r="LI30" i="45"/>
  <c r="LI108" i="45"/>
  <c r="LI270" i="45"/>
  <c r="LI81" i="45"/>
  <c r="LI64" i="45" s="1"/>
  <c r="LI104" i="45"/>
  <c r="LI36" i="45"/>
  <c r="LI320" i="45"/>
  <c r="LG140" i="45"/>
  <c r="LJ75" i="45"/>
  <c r="LJ172" i="45"/>
  <c r="LJ196" i="45"/>
  <c r="LJ25" i="45"/>
  <c r="LJ270" i="45"/>
  <c r="LJ199" i="45"/>
  <c r="LJ180" i="45"/>
  <c r="LJ157" i="45"/>
  <c r="LI46" i="45"/>
  <c r="LI295" i="45"/>
  <c r="LI127" i="45"/>
  <c r="LI87" i="45"/>
  <c r="LI85" i="45" s="1"/>
  <c r="LI355" i="45"/>
  <c r="LH64" i="45"/>
  <c r="LG325" i="45"/>
  <c r="LF380" i="45"/>
  <c r="KW66" i="45"/>
  <c r="KW81" i="45"/>
  <c r="KW246" i="45"/>
  <c r="KW215" i="45"/>
  <c r="KW213" i="45" s="1"/>
  <c r="KW185" i="45"/>
  <c r="KW46" i="45"/>
  <c r="KY27" i="45"/>
  <c r="KY49" i="45"/>
  <c r="KY54" i="45"/>
  <c r="KY111" i="45"/>
  <c r="KY106" i="45"/>
  <c r="KY38" i="45"/>
  <c r="KY150" i="45"/>
  <c r="KY48" i="45"/>
  <c r="KY34" i="45"/>
  <c r="KY44" i="45"/>
  <c r="KY132" i="45"/>
  <c r="KY170" i="45"/>
  <c r="KY181" i="45"/>
  <c r="KY146" i="45"/>
  <c r="KY160" i="45"/>
  <c r="KY166" i="45"/>
  <c r="KY186" i="45"/>
  <c r="KY100" i="45"/>
  <c r="KY50" i="45"/>
  <c r="KY26" i="45"/>
  <c r="KY53" i="45"/>
  <c r="KY137" i="45"/>
  <c r="KY90" i="45"/>
  <c r="KY72" i="45"/>
  <c r="KY114" i="45"/>
  <c r="KY134" i="45"/>
  <c r="KY112" i="45"/>
  <c r="KY59" i="45"/>
  <c r="KY55" i="45"/>
  <c r="KY43" i="45"/>
  <c r="KY155" i="45"/>
  <c r="KY149" i="45"/>
  <c r="KY82" i="45"/>
  <c r="KY151" i="45"/>
  <c r="KY194" i="45"/>
  <c r="KY133" i="45"/>
  <c r="KX78" i="45"/>
  <c r="KY89" i="45"/>
  <c r="KY41" i="45"/>
  <c r="KY95" i="45"/>
  <c r="KY33" i="45"/>
  <c r="KY52" i="45"/>
  <c r="KY62" i="45"/>
  <c r="KY120" i="45"/>
  <c r="KY204" i="45"/>
  <c r="KY73" i="45"/>
  <c r="KY42" i="45"/>
  <c r="KY99" i="45"/>
  <c r="KY47" i="45"/>
  <c r="KY158" i="45"/>
  <c r="KY110" i="45"/>
  <c r="KY131" i="45"/>
  <c r="KY28" i="45"/>
  <c r="KY136" i="45"/>
  <c r="KY125" i="45"/>
  <c r="KY161" i="45"/>
  <c r="KY51" i="45"/>
  <c r="KY162" i="45"/>
  <c r="KY232" i="45"/>
  <c r="KY191" i="45"/>
  <c r="KY317" i="45"/>
  <c r="KY67" i="45"/>
  <c r="KY205" i="45"/>
  <c r="KY216" i="45"/>
  <c r="KY192" i="45"/>
  <c r="KY202" i="45"/>
  <c r="KY271" i="45"/>
  <c r="KY218" i="45"/>
  <c r="KY273" i="45"/>
  <c r="KY201" i="45"/>
  <c r="KY311" i="45"/>
  <c r="KY350" i="45"/>
  <c r="KY123" i="45"/>
  <c r="KY159" i="45"/>
  <c r="KY174" i="45"/>
  <c r="KY249" i="45"/>
  <c r="KY210" i="45"/>
  <c r="KY220" i="45"/>
  <c r="KY175" i="45"/>
  <c r="KY122" i="45"/>
  <c r="KY168" i="45"/>
  <c r="KY248" i="45"/>
  <c r="KY211" i="45"/>
  <c r="KY221" i="45"/>
  <c r="KY231" i="45"/>
  <c r="KY223" i="45"/>
  <c r="KY239" i="45"/>
  <c r="KY358" i="45"/>
  <c r="KY313" i="45"/>
  <c r="KY347" i="45"/>
  <c r="KY310" i="45"/>
  <c r="KY193" i="45"/>
  <c r="KY203" i="45"/>
  <c r="KY190" i="45"/>
  <c r="KY224" i="45"/>
  <c r="KY242" i="45"/>
  <c r="KY197" i="45"/>
  <c r="KY217" i="45"/>
  <c r="KY275" i="45"/>
  <c r="KY280" i="45"/>
  <c r="KY286" i="45"/>
  <c r="KY299" i="45"/>
  <c r="KY88" i="45"/>
  <c r="KY98" i="45"/>
  <c r="KY109" i="45"/>
  <c r="KY234" i="45"/>
  <c r="KY303" i="45"/>
  <c r="KY233" i="45"/>
  <c r="KY251" i="45"/>
  <c r="KX289" i="45"/>
  <c r="KY368" i="45"/>
  <c r="KY274" i="45"/>
  <c r="KY360" i="45"/>
  <c r="KY130" i="45"/>
  <c r="KY222" i="45"/>
  <c r="KY241" i="45"/>
  <c r="KY209" i="45"/>
  <c r="KY277" i="45"/>
  <c r="KY167" i="45"/>
  <c r="KY236" i="45"/>
  <c r="KY230" i="45"/>
  <c r="KY308" i="45"/>
  <c r="KX75" i="45"/>
  <c r="KY75" i="45" s="1"/>
  <c r="KY235" i="45"/>
  <c r="KY219" i="45"/>
  <c r="KY187" i="45"/>
  <c r="KY173" i="45"/>
  <c r="KY183" i="45"/>
  <c r="KY189" i="45"/>
  <c r="KY225" i="45"/>
  <c r="KY302" i="45"/>
  <c r="KY340" i="45"/>
  <c r="KY283" i="45"/>
  <c r="KY296" i="45"/>
  <c r="KY318" i="45"/>
  <c r="KY316" i="45"/>
  <c r="KY369" i="45"/>
  <c r="KY341" i="45"/>
  <c r="KY305" i="45"/>
  <c r="KY188" i="45"/>
  <c r="KY304" i="45"/>
  <c r="KY301" i="45"/>
  <c r="KY339" i="45"/>
  <c r="KY278" i="45"/>
  <c r="KY366" i="45"/>
  <c r="KY338" i="45"/>
  <c r="KY348" i="45"/>
  <c r="KY349" i="45"/>
  <c r="KY287" i="45"/>
  <c r="KY357" i="45"/>
  <c r="KY367" i="45"/>
  <c r="KY276" i="45"/>
  <c r="KY312" i="45"/>
  <c r="KY322" i="45"/>
  <c r="KY300" i="45"/>
  <c r="KY284" i="45"/>
  <c r="KY361" i="45"/>
  <c r="KY279" i="45"/>
  <c r="KY342" i="45"/>
  <c r="KY285" i="45"/>
  <c r="KY298" i="45"/>
  <c r="KY297" i="45"/>
  <c r="KY250" i="45"/>
  <c r="KY359" i="45"/>
  <c r="KY309" i="45"/>
  <c r="KI289" i="45"/>
  <c r="KI78" i="45"/>
  <c r="KI75" i="45"/>
  <c r="KI61" i="45"/>
  <c r="KI196" i="45"/>
  <c r="KU325" i="45"/>
  <c r="KD380" i="45"/>
  <c r="KW127" i="45"/>
  <c r="JQ372" i="45"/>
  <c r="JR353" i="45"/>
  <c r="JQ325" i="45"/>
  <c r="JN380" i="45"/>
  <c r="KV268" i="45"/>
  <c r="KW36" i="45"/>
  <c r="KW104" i="45"/>
  <c r="KW282" i="45"/>
  <c r="KV64" i="45"/>
  <c r="KW336" i="45"/>
  <c r="KY272" i="45"/>
  <c r="KY240" i="45"/>
  <c r="KY163" i="45"/>
  <c r="KY182" i="45"/>
  <c r="KY176" i="45"/>
  <c r="KY135" i="45"/>
  <c r="KY169" i="45"/>
  <c r="KY68" i="45"/>
  <c r="KY121" i="45"/>
  <c r="KY91" i="45"/>
  <c r="KY69" i="45"/>
  <c r="KY32" i="45"/>
  <c r="KY31" i="45"/>
  <c r="KV227" i="45"/>
  <c r="KV85" i="45"/>
  <c r="KV23" i="45"/>
  <c r="KT376" i="45"/>
  <c r="KT260" i="45"/>
  <c r="KT256" i="45"/>
  <c r="KW93" i="45"/>
  <c r="KW165" i="45"/>
  <c r="KW40" i="45"/>
  <c r="KW57" i="45"/>
  <c r="KW87" i="45"/>
  <c r="KW71" i="45"/>
  <c r="KW78" i="45"/>
  <c r="KW118" i="45"/>
  <c r="KW116" i="45" s="1"/>
  <c r="KW238" i="45"/>
  <c r="KW307" i="45"/>
  <c r="KW355" i="45"/>
  <c r="KW344" i="45"/>
  <c r="KW30" i="45"/>
  <c r="KV334" i="45"/>
  <c r="KV116" i="45"/>
  <c r="KS376" i="45"/>
  <c r="KS260" i="45"/>
  <c r="KS256" i="45"/>
  <c r="KW97" i="45"/>
  <c r="KW61" i="45"/>
  <c r="KW148" i="45"/>
  <c r="KW144" i="45"/>
  <c r="KW270" i="45"/>
  <c r="KW295" i="45"/>
  <c r="KW315" i="45"/>
  <c r="KW363" i="45"/>
  <c r="KV353" i="45"/>
  <c r="KV178" i="45"/>
  <c r="KU21" i="45"/>
  <c r="KU19" i="45" s="1"/>
  <c r="KV293" i="45"/>
  <c r="KW25" i="45"/>
  <c r="KW108" i="45"/>
  <c r="KW180" i="45"/>
  <c r="KW199" i="45"/>
  <c r="KW157" i="45"/>
  <c r="KW153" i="45"/>
  <c r="KW172" i="45"/>
  <c r="KW196" i="45"/>
  <c r="KW207" i="45"/>
  <c r="KW229" i="45"/>
  <c r="KW289" i="45"/>
  <c r="KW320" i="45"/>
  <c r="KV142" i="45"/>
  <c r="KU372" i="45"/>
  <c r="KU140" i="45"/>
  <c r="KG334" i="45"/>
  <c r="KG268" i="45"/>
  <c r="KF140" i="45"/>
  <c r="JS315" i="45"/>
  <c r="KH87" i="45"/>
  <c r="KH127" i="45"/>
  <c r="KH344" i="45"/>
  <c r="JS148" i="45"/>
  <c r="KH93" i="45"/>
  <c r="KF372" i="45"/>
  <c r="KG353" i="45"/>
  <c r="KG142" i="45"/>
  <c r="KH36" i="45"/>
  <c r="KH30" i="45"/>
  <c r="KH148" i="45"/>
  <c r="KH295" i="45"/>
  <c r="KG178" i="45"/>
  <c r="KH66" i="45"/>
  <c r="KH40" i="45"/>
  <c r="KH97" i="45"/>
  <c r="KH157" i="45"/>
  <c r="KH78" i="45"/>
  <c r="KH118" i="45"/>
  <c r="KH180" i="45"/>
  <c r="KH199" i="45"/>
  <c r="KH153" i="45"/>
  <c r="KH172" i="45"/>
  <c r="KH238" i="45"/>
  <c r="KH246" i="45"/>
  <c r="KH244" i="45" s="1"/>
  <c r="KH315" i="45"/>
  <c r="KH307" i="45"/>
  <c r="KH336" i="45"/>
  <c r="KG293" i="45"/>
  <c r="KG85" i="45"/>
  <c r="KF325" i="45"/>
  <c r="KG102" i="45"/>
  <c r="KF21" i="45"/>
  <c r="KF19" i="45" s="1"/>
  <c r="KH104" i="45"/>
  <c r="KG213" i="45"/>
  <c r="KH46" i="45"/>
  <c r="KH71" i="45"/>
  <c r="KH57" i="45"/>
  <c r="KH108" i="45"/>
  <c r="KH165" i="45"/>
  <c r="KH185" i="45"/>
  <c r="KH270" i="45"/>
  <c r="KH289" i="45"/>
  <c r="KH320" i="45"/>
  <c r="KH363" i="45"/>
  <c r="KH355" i="45"/>
  <c r="KG244" i="45"/>
  <c r="KC380" i="45"/>
  <c r="KG64" i="45"/>
  <c r="KE19" i="45"/>
  <c r="KH75" i="45"/>
  <c r="KH144" i="45"/>
  <c r="KH215" i="45"/>
  <c r="KH213" i="45" s="1"/>
  <c r="KH81" i="45"/>
  <c r="KH25" i="45"/>
  <c r="KH229" i="45"/>
  <c r="KH207" i="45"/>
  <c r="KH282" i="45"/>
  <c r="KG23" i="45"/>
  <c r="JS320" i="45"/>
  <c r="JS336" i="45"/>
  <c r="JS57" i="45"/>
  <c r="JO256" i="45"/>
  <c r="JO376" i="45"/>
  <c r="JO260" i="45"/>
  <c r="JT289" i="45"/>
  <c r="JT196" i="45"/>
  <c r="JT78" i="45"/>
  <c r="JT75" i="45"/>
  <c r="JT61" i="45"/>
  <c r="JQ21" i="45"/>
  <c r="JQ19" i="45" s="1"/>
  <c r="JQ140" i="45"/>
  <c r="JS71" i="45"/>
  <c r="JS87" i="45"/>
  <c r="JS344" i="45"/>
  <c r="JS40" i="45"/>
  <c r="JS46" i="45"/>
  <c r="JS66" i="45"/>
  <c r="JS93" i="45"/>
  <c r="JS127" i="45"/>
  <c r="JS81" i="45"/>
  <c r="JS153" i="45"/>
  <c r="JS172" i="45"/>
  <c r="JS246" i="45"/>
  <c r="JS282" i="45"/>
  <c r="JS363" i="45"/>
  <c r="JR85" i="45"/>
  <c r="JR142" i="45"/>
  <c r="JR64" i="45"/>
  <c r="JR116" i="45"/>
  <c r="JS25" i="45"/>
  <c r="JS157" i="45"/>
  <c r="JS144" i="45"/>
  <c r="JS180" i="45"/>
  <c r="JS199" i="45"/>
  <c r="JS229" i="45"/>
  <c r="JS289" i="45"/>
  <c r="JS307" i="45"/>
  <c r="JS295" i="45"/>
  <c r="JS355" i="45"/>
  <c r="JR293" i="45"/>
  <c r="JP19" i="45"/>
  <c r="JR334" i="45"/>
  <c r="JR268" i="45"/>
  <c r="JR23" i="45"/>
  <c r="JS30" i="45"/>
  <c r="JS118" i="45"/>
  <c r="JS116" i="45" s="1"/>
  <c r="JS97" i="45"/>
  <c r="JS165" i="45"/>
  <c r="JS185" i="45"/>
  <c r="JS207" i="45"/>
  <c r="JS215" i="45"/>
  <c r="JS213" i="45" s="1"/>
  <c r="JR213" i="45"/>
  <c r="JR102" i="45"/>
  <c r="JM380" i="45"/>
  <c r="JS36" i="45"/>
  <c r="JS104" i="45"/>
  <c r="JS108" i="45"/>
  <c r="JS238" i="45"/>
  <c r="JS270" i="45"/>
  <c r="JR227" i="45"/>
  <c r="JR178" i="45"/>
  <c r="IZ78" i="45"/>
  <c r="IZ75" i="45"/>
  <c r="LI353" i="45" l="1"/>
  <c r="LI372" i="45" s="1"/>
  <c r="LI268" i="45"/>
  <c r="LI142" i="45"/>
  <c r="LI178" i="45"/>
  <c r="LJ104" i="45"/>
  <c r="LJ81" i="45"/>
  <c r="LJ185" i="45"/>
  <c r="LJ355" i="45"/>
  <c r="LJ57" i="45"/>
  <c r="LJ320" i="45"/>
  <c r="LJ108" i="45"/>
  <c r="LJ207" i="45"/>
  <c r="LJ307" i="45"/>
  <c r="LJ315" i="45"/>
  <c r="LJ153" i="45"/>
  <c r="LJ344" i="45"/>
  <c r="LJ66" i="45"/>
  <c r="LJ78" i="45"/>
  <c r="LJ118" i="45"/>
  <c r="LJ116" i="45" s="1"/>
  <c r="LJ165" i="45"/>
  <c r="LJ144" i="45"/>
  <c r="LJ238" i="45"/>
  <c r="LJ363" i="45"/>
  <c r="LJ46" i="45"/>
  <c r="LJ61" i="45"/>
  <c r="LJ127" i="45"/>
  <c r="LJ215" i="45"/>
  <c r="LJ213" i="45" s="1"/>
  <c r="LG260" i="45"/>
  <c r="LG256" i="45"/>
  <c r="LG376" i="45"/>
  <c r="LG380" i="45" s="1"/>
  <c r="LJ36" i="45"/>
  <c r="LJ87" i="45"/>
  <c r="LJ229" i="45"/>
  <c r="LJ282" i="45"/>
  <c r="LL349" i="45"/>
  <c r="LL348" i="45"/>
  <c r="LL369" i="45"/>
  <c r="LL341" i="45"/>
  <c r="LL309" i="45"/>
  <c r="LK289" i="45"/>
  <c r="LL321" i="45"/>
  <c r="LL279" i="45"/>
  <c r="LL252" i="45"/>
  <c r="LL251" i="45"/>
  <c r="LL232" i="45"/>
  <c r="LL250" i="45"/>
  <c r="LL220" i="45"/>
  <c r="LL240" i="45"/>
  <c r="LL219" i="45"/>
  <c r="LL242" i="45"/>
  <c r="LL222" i="45"/>
  <c r="LL193" i="45"/>
  <c r="LL249" i="45"/>
  <c r="LL176" i="45"/>
  <c r="LL159" i="45"/>
  <c r="LL132" i="45"/>
  <c r="LL211" i="45"/>
  <c r="LL187" i="45"/>
  <c r="LL235" i="45"/>
  <c r="LL191" i="45"/>
  <c r="LL161" i="45"/>
  <c r="LL202" i="45"/>
  <c r="LL160" i="45"/>
  <c r="LL137" i="45"/>
  <c r="LL69" i="45"/>
  <c r="LL44" i="45"/>
  <c r="LL111" i="45"/>
  <c r="LL90" i="45"/>
  <c r="LK61" i="45"/>
  <c r="LL133" i="45"/>
  <c r="LL110" i="45"/>
  <c r="LL89" i="45"/>
  <c r="LL55" i="45"/>
  <c r="LL120" i="45"/>
  <c r="LL54" i="45"/>
  <c r="LL33" i="45"/>
  <c r="LL27" i="45"/>
  <c r="LL367" i="45"/>
  <c r="LL339" i="45"/>
  <c r="LL342" i="45"/>
  <c r="LL368" i="45"/>
  <c r="LL304" i="45"/>
  <c r="LL340" i="45"/>
  <c r="LL305" i="45"/>
  <c r="LL285" i="45"/>
  <c r="LL311" i="45"/>
  <c r="LL350" i="45"/>
  <c r="LL287" i="45"/>
  <c r="LL286" i="45"/>
  <c r="LL302" i="45"/>
  <c r="LL216" i="45"/>
  <c r="LL233" i="45"/>
  <c r="LL209" i="45"/>
  <c r="LL234" i="45"/>
  <c r="LL218" i="45"/>
  <c r="LL189" i="45"/>
  <c r="LL201" i="45"/>
  <c r="LL253" i="45"/>
  <c r="LL170" i="45"/>
  <c r="LL135" i="45"/>
  <c r="LL217" i="45"/>
  <c r="LL188" i="45"/>
  <c r="LL151" i="45"/>
  <c r="LL192" i="45"/>
  <c r="LL155" i="45"/>
  <c r="LL130" i="45"/>
  <c r="LL106" i="45"/>
  <c r="LK78" i="45"/>
  <c r="LL52" i="45"/>
  <c r="LK104" i="45"/>
  <c r="LL83" i="45"/>
  <c r="LL51" i="45"/>
  <c r="LL114" i="45"/>
  <c r="LK81" i="45"/>
  <c r="LL50" i="45"/>
  <c r="LL28" i="45"/>
  <c r="LL361" i="45"/>
  <c r="LL366" i="45"/>
  <c r="LK336" i="45"/>
  <c r="LL359" i="45"/>
  <c r="LL318" i="45"/>
  <c r="LL300" i="45"/>
  <c r="LL317" i="45"/>
  <c r="LL303" i="45"/>
  <c r="LL280" i="45"/>
  <c r="LL310" i="45"/>
  <c r="LL277" i="45"/>
  <c r="LL298" i="45"/>
  <c r="LL241" i="45"/>
  <c r="LL275" i="45"/>
  <c r="LL248" i="45"/>
  <c r="LL210" i="45"/>
  <c r="LL204" i="45"/>
  <c r="LL231" i="45"/>
  <c r="LK207" i="45"/>
  <c r="LL207" i="45" s="1"/>
  <c r="LL174" i="45"/>
  <c r="LL168" i="45"/>
  <c r="LK148" i="45"/>
  <c r="LL225" i="45"/>
  <c r="LL167" i="45"/>
  <c r="LL131" i="45"/>
  <c r="LL205" i="45"/>
  <c r="LL146" i="45"/>
  <c r="LL182" i="45"/>
  <c r="LL150" i="45"/>
  <c r="LL112" i="45"/>
  <c r="LL53" i="45"/>
  <c r="LL123" i="45"/>
  <c r="LL100" i="45"/>
  <c r="LL73" i="45"/>
  <c r="LL48" i="45"/>
  <c r="LL125" i="45"/>
  <c r="LL99" i="45"/>
  <c r="LK71" i="45"/>
  <c r="LL47" i="45"/>
  <c r="LL357" i="45"/>
  <c r="LL360" i="45"/>
  <c r="LL322" i="45"/>
  <c r="LL347" i="45"/>
  <c r="LL313" i="45"/>
  <c r="LL358" i="45"/>
  <c r="LL312" i="45"/>
  <c r="LL297" i="45"/>
  <c r="LL276" i="45"/>
  <c r="LL284" i="45"/>
  <c r="LL301" i="45"/>
  <c r="LL273" i="45"/>
  <c r="LL272" i="45"/>
  <c r="LL236" i="45"/>
  <c r="LK238" i="45"/>
  <c r="LL238" i="45" s="1"/>
  <c r="LL274" i="45"/>
  <c r="LL223" i="45"/>
  <c r="LK282" i="45"/>
  <c r="LL224" i="45"/>
  <c r="LL203" i="45"/>
  <c r="LL169" i="45"/>
  <c r="LL183" i="45"/>
  <c r="LL163" i="45"/>
  <c r="LL136" i="45"/>
  <c r="LL221" i="45"/>
  <c r="LL190" i="45"/>
  <c r="LL162" i="45"/>
  <c r="LL278" i="45"/>
  <c r="LL194" i="45"/>
  <c r="LK165" i="45"/>
  <c r="LL134" i="45"/>
  <c r="LL175" i="45"/>
  <c r="LK144" i="45"/>
  <c r="LL91" i="45"/>
  <c r="LL49" i="45"/>
  <c r="LL122" i="45"/>
  <c r="LL95" i="45"/>
  <c r="LL68" i="45"/>
  <c r="LL43" i="45"/>
  <c r="LL121" i="45"/>
  <c r="LK93" i="45"/>
  <c r="LK66" i="45"/>
  <c r="LL42" i="45"/>
  <c r="LK97" i="45"/>
  <c r="LL59" i="45"/>
  <c r="LL38" i="45"/>
  <c r="LL32" i="45"/>
  <c r="LL34" i="45"/>
  <c r="LJ30" i="45"/>
  <c r="LJ93" i="45"/>
  <c r="LL94" i="45"/>
  <c r="LJ71" i="45"/>
  <c r="LL72" i="45"/>
  <c r="LJ40" i="45"/>
  <c r="LJ289" i="45"/>
  <c r="LL290" i="45"/>
  <c r="LI102" i="45"/>
  <c r="LH21" i="45"/>
  <c r="LH19" i="45" s="1"/>
  <c r="LI23" i="45"/>
  <c r="LI21" i="45" s="1"/>
  <c r="LJ148" i="45"/>
  <c r="LL148" i="45" s="1"/>
  <c r="LL149" i="45"/>
  <c r="LL299" i="45"/>
  <c r="LL247" i="45"/>
  <c r="LJ246" i="45"/>
  <c r="LJ244" i="45" s="1"/>
  <c r="LJ97" i="45"/>
  <c r="LL98" i="45"/>
  <c r="LL296" i="45"/>
  <c r="LJ295" i="45"/>
  <c r="LL338" i="45"/>
  <c r="LJ336" i="45"/>
  <c r="LI293" i="45"/>
  <c r="LI325" i="45" s="1"/>
  <c r="LH140" i="45"/>
  <c r="LH372" i="45"/>
  <c r="KX36" i="45"/>
  <c r="KY36" i="45" s="1"/>
  <c r="KX196" i="45"/>
  <c r="KI93" i="45"/>
  <c r="KI71" i="45"/>
  <c r="KI108" i="45"/>
  <c r="KI153" i="45"/>
  <c r="KI148" i="45"/>
  <c r="KI199" i="45"/>
  <c r="KY247" i="45"/>
  <c r="KX246" i="45"/>
  <c r="KY246" i="45" s="1"/>
  <c r="KY290" i="45"/>
  <c r="KX320" i="45"/>
  <c r="KY320" i="45" s="1"/>
  <c r="KY289" i="45"/>
  <c r="KX207" i="45"/>
  <c r="KY207" i="45" s="1"/>
  <c r="KY76" i="45"/>
  <c r="KX61" i="45"/>
  <c r="KY61" i="45" s="1"/>
  <c r="KI66" i="45"/>
  <c r="KI180" i="45"/>
  <c r="KI30" i="45"/>
  <c r="KI81" i="45"/>
  <c r="KI97" i="45"/>
  <c r="KI87" i="45"/>
  <c r="KI246" i="45"/>
  <c r="KI244" i="45" s="1"/>
  <c r="KX81" i="45"/>
  <c r="KY81" i="45" s="1"/>
  <c r="KX93" i="45"/>
  <c r="KY93" i="45" s="1"/>
  <c r="KX180" i="45"/>
  <c r="KY180" i="45" s="1"/>
  <c r="KY79" i="45"/>
  <c r="KX315" i="45"/>
  <c r="KY315" i="45" s="1"/>
  <c r="KJ289" i="45"/>
  <c r="KJ61" i="45"/>
  <c r="KJ78" i="45"/>
  <c r="KY94" i="45"/>
  <c r="KY83" i="45"/>
  <c r="KY196" i="45"/>
  <c r="KY78" i="45"/>
  <c r="KT380" i="45"/>
  <c r="KX66" i="45"/>
  <c r="KY66" i="45" s="1"/>
  <c r="KX165" i="45"/>
  <c r="KY165" i="45" s="1"/>
  <c r="KX25" i="45"/>
  <c r="KY25" i="45" s="1"/>
  <c r="JT320" i="45"/>
  <c r="JO380" i="45"/>
  <c r="KW23" i="45"/>
  <c r="KX71" i="45"/>
  <c r="KY71" i="45" s="1"/>
  <c r="KX229" i="45"/>
  <c r="KY229" i="45" s="1"/>
  <c r="KW293" i="45"/>
  <c r="KY37" i="45"/>
  <c r="KX118" i="45"/>
  <c r="KX97" i="45"/>
  <c r="KY97" i="45" s="1"/>
  <c r="KX282" i="45"/>
  <c r="KY282" i="45" s="1"/>
  <c r="KW64" i="45"/>
  <c r="KW85" i="45"/>
  <c r="KW178" i="45"/>
  <c r="KW268" i="45"/>
  <c r="KW227" i="45"/>
  <c r="KW142" i="45"/>
  <c r="KX40" i="45"/>
  <c r="KY40" i="45" s="1"/>
  <c r="KX108" i="45"/>
  <c r="KY108" i="45" s="1"/>
  <c r="KX144" i="45"/>
  <c r="KY144" i="45" s="1"/>
  <c r="KY145" i="45"/>
  <c r="KX199" i="45"/>
  <c r="KY199" i="45" s="1"/>
  <c r="KY200" i="45"/>
  <c r="KX157" i="45"/>
  <c r="KY157" i="45" s="1"/>
  <c r="KX153" i="45"/>
  <c r="KY153" i="45" s="1"/>
  <c r="KY154" i="45"/>
  <c r="KX172" i="45"/>
  <c r="KY172" i="45" s="1"/>
  <c r="KX238" i="45"/>
  <c r="KY238" i="45" s="1"/>
  <c r="KV325" i="45"/>
  <c r="KY208" i="45"/>
  <c r="KY119" i="45"/>
  <c r="KS380" i="45"/>
  <c r="KV372" i="45"/>
  <c r="KW353" i="45"/>
  <c r="KV21" i="45"/>
  <c r="KV19" i="45" s="1"/>
  <c r="KX57" i="45"/>
  <c r="KY57" i="45" s="1"/>
  <c r="KY58" i="45"/>
  <c r="KX127" i="45"/>
  <c r="KY127" i="45" s="1"/>
  <c r="KY129" i="45"/>
  <c r="KX185" i="45"/>
  <c r="KY185" i="45" s="1"/>
  <c r="KX307" i="45"/>
  <c r="KY307" i="45" s="1"/>
  <c r="KX344" i="45"/>
  <c r="KY344" i="45" s="1"/>
  <c r="KY346" i="45"/>
  <c r="KX363" i="45"/>
  <c r="KY363" i="45" s="1"/>
  <c r="KY365" i="45"/>
  <c r="KV140" i="45"/>
  <c r="KU376" i="45"/>
  <c r="KU260" i="45"/>
  <c r="KU256" i="45"/>
  <c r="KW102" i="45"/>
  <c r="KW244" i="45"/>
  <c r="KX87" i="45"/>
  <c r="KX270" i="45"/>
  <c r="KX295" i="45"/>
  <c r="KX355" i="45"/>
  <c r="KY321" i="45"/>
  <c r="KX30" i="45"/>
  <c r="KX46" i="45"/>
  <c r="KY46" i="45" s="1"/>
  <c r="KX104" i="45"/>
  <c r="KY105" i="45"/>
  <c r="KX148" i="45"/>
  <c r="KY148" i="45" s="1"/>
  <c r="KX215" i="45"/>
  <c r="KX336" i="45"/>
  <c r="KW334" i="45"/>
  <c r="JT36" i="45"/>
  <c r="KG325" i="45"/>
  <c r="JS334" i="45"/>
  <c r="JT108" i="45"/>
  <c r="KG372" i="45"/>
  <c r="KH85" i="45"/>
  <c r="KH23" i="45"/>
  <c r="KI270" i="45"/>
  <c r="KI207" i="45"/>
  <c r="KH268" i="45"/>
  <c r="KI40" i="45"/>
  <c r="KI46" i="45"/>
  <c r="KI185" i="45"/>
  <c r="KI238" i="45"/>
  <c r="KI282" i="45"/>
  <c r="KI295" i="45"/>
  <c r="KI307" i="45"/>
  <c r="KI336" i="45"/>
  <c r="KI315" i="45"/>
  <c r="KI355" i="45"/>
  <c r="KH102" i="45"/>
  <c r="KH178" i="45"/>
  <c r="KG21" i="45"/>
  <c r="KH64" i="45"/>
  <c r="KH227" i="45"/>
  <c r="KH142" i="45"/>
  <c r="KE376" i="45"/>
  <c r="KE260" i="45"/>
  <c r="KE256" i="45"/>
  <c r="KH353" i="45"/>
  <c r="KI165" i="45"/>
  <c r="KI104" i="45"/>
  <c r="KI102" i="45" s="1"/>
  <c r="KI157" i="45"/>
  <c r="KI172" i="45"/>
  <c r="KI320" i="45"/>
  <c r="KF376" i="45"/>
  <c r="KF256" i="45"/>
  <c r="KF260" i="45"/>
  <c r="KG140" i="45"/>
  <c r="KH293" i="45"/>
  <c r="KI118" i="45"/>
  <c r="KI116" i="45" s="1"/>
  <c r="KI215" i="45"/>
  <c r="KI213" i="45" s="1"/>
  <c r="KI344" i="45"/>
  <c r="KI25" i="45"/>
  <c r="KI36" i="45"/>
  <c r="KI57" i="45"/>
  <c r="KI127" i="45"/>
  <c r="KI144" i="45"/>
  <c r="KI229" i="45"/>
  <c r="KI363" i="45"/>
  <c r="KH334" i="45"/>
  <c r="KH116" i="45"/>
  <c r="JT199" i="45"/>
  <c r="JT363" i="45"/>
  <c r="JT81" i="45"/>
  <c r="JT127" i="45"/>
  <c r="JT207" i="45"/>
  <c r="JA289" i="45"/>
  <c r="JA196" i="45"/>
  <c r="JA78" i="45"/>
  <c r="JA75" i="45"/>
  <c r="JA61" i="45"/>
  <c r="JU289" i="45"/>
  <c r="JU61" i="45"/>
  <c r="JQ260" i="45"/>
  <c r="JQ256" i="45"/>
  <c r="JQ376" i="45"/>
  <c r="JS268" i="45"/>
  <c r="JS293" i="45"/>
  <c r="JT66" i="45"/>
  <c r="JT93" i="45"/>
  <c r="JT180" i="45"/>
  <c r="JS85" i="45"/>
  <c r="JT282" i="45"/>
  <c r="JS102" i="45"/>
  <c r="JT30" i="45"/>
  <c r="JT144" i="45"/>
  <c r="JT165" i="45"/>
  <c r="JT97" i="45"/>
  <c r="JT104" i="45"/>
  <c r="JT57" i="45"/>
  <c r="JT118" i="45"/>
  <c r="JT116" i="45" s="1"/>
  <c r="JT148" i="45"/>
  <c r="JT270" i="45"/>
  <c r="JT295" i="45"/>
  <c r="JT336" i="45"/>
  <c r="JR21" i="45"/>
  <c r="JS227" i="45"/>
  <c r="JT25" i="45"/>
  <c r="JT157" i="45"/>
  <c r="JT153" i="45"/>
  <c r="JT172" i="45"/>
  <c r="JT229" i="45"/>
  <c r="JT246" i="45"/>
  <c r="JT244" i="45" s="1"/>
  <c r="JT315" i="45"/>
  <c r="JR325" i="45"/>
  <c r="JP376" i="45"/>
  <c r="JP256" i="45"/>
  <c r="JP260" i="45"/>
  <c r="JS353" i="45"/>
  <c r="JS142" i="45"/>
  <c r="JR140" i="45"/>
  <c r="JS244" i="45"/>
  <c r="JT215" i="45"/>
  <c r="JT307" i="45"/>
  <c r="JR372" i="45"/>
  <c r="JS23" i="45"/>
  <c r="JT46" i="45"/>
  <c r="JT40" i="45"/>
  <c r="JT87" i="45"/>
  <c r="JT71" i="45"/>
  <c r="JT185" i="45"/>
  <c r="JT238" i="45"/>
  <c r="JT355" i="45"/>
  <c r="JT344" i="45"/>
  <c r="JS178" i="45"/>
  <c r="JS64" i="45"/>
  <c r="IZ307" i="45"/>
  <c r="IZ153" i="45"/>
  <c r="IZ93" i="45"/>
  <c r="IZ207" i="45"/>
  <c r="IZ165" i="45"/>
  <c r="IZ71" i="45"/>
  <c r="IZ104" i="45"/>
  <c r="IZ180" i="45"/>
  <c r="IZ363" i="45"/>
  <c r="IZ97" i="45"/>
  <c r="IZ295" i="45"/>
  <c r="IZ108" i="45"/>
  <c r="IZ127" i="45"/>
  <c r="IZ270" i="45"/>
  <c r="IZ148" i="45"/>
  <c r="IZ185" i="45"/>
  <c r="IZ199" i="45"/>
  <c r="IZ344" i="45"/>
  <c r="IZ81" i="45"/>
  <c r="IZ57" i="45"/>
  <c r="IZ46" i="45"/>
  <c r="IZ36" i="45"/>
  <c r="IZ87" i="45"/>
  <c r="IZ118" i="45"/>
  <c r="IZ116" i="45" s="1"/>
  <c r="IZ25" i="45"/>
  <c r="IZ30" i="45"/>
  <c r="IZ40" i="45"/>
  <c r="IZ61" i="45"/>
  <c r="IZ66" i="45"/>
  <c r="IZ157" i="45"/>
  <c r="IZ172" i="45"/>
  <c r="IZ196" i="45"/>
  <c r="IZ144" i="45"/>
  <c r="IZ215" i="45"/>
  <c r="IZ229" i="45"/>
  <c r="IZ238" i="45"/>
  <c r="IZ246" i="45"/>
  <c r="IZ282" i="45"/>
  <c r="IZ289" i="45"/>
  <c r="IZ315" i="45"/>
  <c r="IZ320" i="45"/>
  <c r="IZ336" i="45"/>
  <c r="IZ355" i="45"/>
  <c r="Y53" i="45"/>
  <c r="AL53" i="45"/>
  <c r="AY53" i="45"/>
  <c r="BL53" i="45"/>
  <c r="BY53" i="45"/>
  <c r="CL53" i="45"/>
  <c r="CY53" i="45"/>
  <c r="DL53" i="45"/>
  <c r="DY53" i="45"/>
  <c r="EL53" i="45"/>
  <c r="EY53" i="45"/>
  <c r="FL53" i="45"/>
  <c r="FY53" i="45"/>
  <c r="GL53" i="45"/>
  <c r="GY53" i="45"/>
  <c r="HL53" i="45"/>
  <c r="HY53" i="45"/>
  <c r="LJ293" i="45" l="1"/>
  <c r="LL104" i="45"/>
  <c r="LL165" i="45"/>
  <c r="LL93" i="45"/>
  <c r="LI140" i="45"/>
  <c r="KX244" i="45"/>
  <c r="KY244" i="45" s="1"/>
  <c r="LL97" i="45"/>
  <c r="LJ334" i="45"/>
  <c r="LL289" i="45"/>
  <c r="LJ227" i="45"/>
  <c r="LL336" i="45"/>
  <c r="LJ268" i="45"/>
  <c r="LJ23" i="45"/>
  <c r="LK40" i="45"/>
  <c r="LL41" i="45"/>
  <c r="LL71" i="45"/>
  <c r="LK180" i="45"/>
  <c r="LL181" i="45"/>
  <c r="LK196" i="45"/>
  <c r="LL196" i="45" s="1"/>
  <c r="LL197" i="45"/>
  <c r="LL186" i="45"/>
  <c r="LK185" i="45"/>
  <c r="LL185" i="45" s="1"/>
  <c r="LK57" i="45"/>
  <c r="LL57" i="45" s="1"/>
  <c r="LL173" i="45"/>
  <c r="LK172" i="45"/>
  <c r="LL172" i="45" s="1"/>
  <c r="LK363" i="45"/>
  <c r="LL363" i="45" s="1"/>
  <c r="LL365" i="45"/>
  <c r="LK157" i="45"/>
  <c r="LL157" i="45" s="1"/>
  <c r="LL158" i="45"/>
  <c r="LL283" i="45"/>
  <c r="LJ85" i="45"/>
  <c r="LL61" i="45"/>
  <c r="LL145" i="45"/>
  <c r="LL66" i="45"/>
  <c r="LJ64" i="45"/>
  <c r="LL81" i="45"/>
  <c r="LI19" i="45"/>
  <c r="LK355" i="45"/>
  <c r="LK75" i="45"/>
  <c r="LL76" i="45"/>
  <c r="LL230" i="45"/>
  <c r="LK229" i="45"/>
  <c r="LK295" i="45"/>
  <c r="LK118" i="45"/>
  <c r="LL200" i="45"/>
  <c r="LK199" i="45"/>
  <c r="LL199" i="45" s="1"/>
  <c r="LK307" i="45"/>
  <c r="LL307" i="45" s="1"/>
  <c r="LL282" i="45"/>
  <c r="LL62" i="45"/>
  <c r="LL239" i="45"/>
  <c r="LL166" i="45"/>
  <c r="LL79" i="45"/>
  <c r="LL208" i="45"/>
  <c r="LJ353" i="45"/>
  <c r="LL105" i="45"/>
  <c r="LH376" i="45"/>
  <c r="LH380" i="45" s="1"/>
  <c r="LH260" i="45"/>
  <c r="LH256" i="45"/>
  <c r="LL26" i="45"/>
  <c r="LK25" i="45"/>
  <c r="LK108" i="45"/>
  <c r="LK102" i="45" s="1"/>
  <c r="LL109" i="45"/>
  <c r="LK246" i="45"/>
  <c r="LK344" i="45"/>
  <c r="LL344" i="45" s="1"/>
  <c r="LL78" i="45"/>
  <c r="LL346" i="45"/>
  <c r="LL58" i="45"/>
  <c r="LJ178" i="45"/>
  <c r="LJ102" i="45"/>
  <c r="LL40" i="45"/>
  <c r="LL271" i="45"/>
  <c r="LK270" i="45"/>
  <c r="LK36" i="45"/>
  <c r="LL36" i="45" s="1"/>
  <c r="LL37" i="45"/>
  <c r="LK46" i="45"/>
  <c r="LL46" i="45" s="1"/>
  <c r="LK30" i="45"/>
  <c r="LL30" i="45" s="1"/>
  <c r="LL31" i="45"/>
  <c r="LK127" i="45"/>
  <c r="LL127" i="45" s="1"/>
  <c r="LL129" i="45"/>
  <c r="LL154" i="45"/>
  <c r="LK153" i="45"/>
  <c r="LL153" i="45" s="1"/>
  <c r="LK215" i="45"/>
  <c r="LK315" i="45"/>
  <c r="LL315" i="45" s="1"/>
  <c r="LL316" i="45"/>
  <c r="LK87" i="45"/>
  <c r="LK85" i="45" s="1"/>
  <c r="LK320" i="45"/>
  <c r="LL320" i="45" s="1"/>
  <c r="LL88" i="45"/>
  <c r="LJ142" i="45"/>
  <c r="LL144" i="45"/>
  <c r="LL119" i="45"/>
  <c r="LL67" i="45"/>
  <c r="LL308" i="45"/>
  <c r="LL82" i="45"/>
  <c r="KI85" i="45"/>
  <c r="KJ71" i="45"/>
  <c r="KI64" i="45"/>
  <c r="KL34" i="45"/>
  <c r="KL131" i="45"/>
  <c r="KL49" i="45"/>
  <c r="KL146" i="45"/>
  <c r="KL99" i="45"/>
  <c r="KK61" i="45"/>
  <c r="KL61" i="45" s="1"/>
  <c r="KL135" i="45"/>
  <c r="KL110" i="45"/>
  <c r="KL89" i="45"/>
  <c r="KL53" i="45"/>
  <c r="KL369" i="45"/>
  <c r="KL367" i="45"/>
  <c r="KL360" i="45"/>
  <c r="KL358" i="45"/>
  <c r="KL350" i="45"/>
  <c r="KL348" i="45"/>
  <c r="KL341" i="45"/>
  <c r="KL339" i="45"/>
  <c r="KL322" i="45"/>
  <c r="KL318" i="45"/>
  <c r="KL312" i="45"/>
  <c r="KL310" i="45"/>
  <c r="KL308" i="45"/>
  <c r="KL304" i="45"/>
  <c r="KL302" i="45"/>
  <c r="KL145" i="45"/>
  <c r="KL120" i="45"/>
  <c r="KL58" i="45"/>
  <c r="KL83" i="45"/>
  <c r="KL125" i="45"/>
  <c r="KL44" i="45"/>
  <c r="KL368" i="45"/>
  <c r="KL366" i="45"/>
  <c r="KL361" i="45"/>
  <c r="KL359" i="45"/>
  <c r="KL349" i="45"/>
  <c r="KL347" i="45"/>
  <c r="KL342" i="45"/>
  <c r="KL340" i="45"/>
  <c r="KL321" i="45"/>
  <c r="KL317" i="45"/>
  <c r="KL313" i="45"/>
  <c r="KL311" i="45"/>
  <c r="KL309" i="45"/>
  <c r="KL305" i="45"/>
  <c r="KL303" i="45"/>
  <c r="KL301" i="45"/>
  <c r="KL299" i="45"/>
  <c r="KL297" i="45"/>
  <c r="KK289" i="45"/>
  <c r="KL289" i="45" s="1"/>
  <c r="KL286" i="45"/>
  <c r="KL284" i="45"/>
  <c r="KL280" i="45"/>
  <c r="KL278" i="45"/>
  <c r="KL276" i="45"/>
  <c r="KL274" i="45"/>
  <c r="KL272" i="45"/>
  <c r="KL251" i="45"/>
  <c r="KL249" i="45"/>
  <c r="KL241" i="45"/>
  <c r="KL235" i="45"/>
  <c r="KL233" i="45"/>
  <c r="KL231" i="45"/>
  <c r="KL225" i="45"/>
  <c r="KL223" i="45"/>
  <c r="KL221" i="45"/>
  <c r="KL219" i="45"/>
  <c r="KL217" i="45"/>
  <c r="KL211" i="45"/>
  <c r="KL300" i="45"/>
  <c r="KL298" i="45"/>
  <c r="KL287" i="45"/>
  <c r="KL285" i="45"/>
  <c r="KL283" i="45"/>
  <c r="KL279" i="45"/>
  <c r="KL277" i="45"/>
  <c r="KL275" i="45"/>
  <c r="KL273" i="45"/>
  <c r="KL250" i="45"/>
  <c r="KL248" i="45"/>
  <c r="KL242" i="45"/>
  <c r="KL240" i="45"/>
  <c r="KL236" i="45"/>
  <c r="KL234" i="45"/>
  <c r="KL232" i="45"/>
  <c r="KL230" i="45"/>
  <c r="KL224" i="45"/>
  <c r="KL222" i="45"/>
  <c r="KL220" i="45"/>
  <c r="KL218" i="45"/>
  <c r="KL210" i="45"/>
  <c r="KL204" i="45"/>
  <c r="KL95" i="45"/>
  <c r="KK75" i="45"/>
  <c r="KL55" i="45"/>
  <c r="KL48" i="45"/>
  <c r="KL137" i="45"/>
  <c r="KL130" i="45"/>
  <c r="KL112" i="45"/>
  <c r="KL69" i="45"/>
  <c r="KL54" i="45"/>
  <c r="KL32" i="45"/>
  <c r="KL136" i="45"/>
  <c r="KL111" i="45"/>
  <c r="KL106" i="45"/>
  <c r="KL68" i="45"/>
  <c r="KL51" i="45"/>
  <c r="KL42" i="45"/>
  <c r="KL27" i="45"/>
  <c r="KL26" i="45"/>
  <c r="KL43" i="45"/>
  <c r="KL203" i="45"/>
  <c r="KL201" i="45"/>
  <c r="KK196" i="45"/>
  <c r="KL193" i="45"/>
  <c r="KL191" i="45"/>
  <c r="KL189" i="45"/>
  <c r="KL187" i="45"/>
  <c r="KL183" i="45"/>
  <c r="KL175" i="45"/>
  <c r="KL173" i="45"/>
  <c r="KL169" i="45"/>
  <c r="KL167" i="45"/>
  <c r="KL163" i="45"/>
  <c r="KL161" i="45"/>
  <c r="KL159" i="45"/>
  <c r="KL155" i="45"/>
  <c r="KL151" i="45"/>
  <c r="KL133" i="45"/>
  <c r="KL122" i="45"/>
  <c r="KL59" i="45"/>
  <c r="KL50" i="45"/>
  <c r="KL41" i="45"/>
  <c r="KL37" i="45"/>
  <c r="KL132" i="45"/>
  <c r="KL121" i="45"/>
  <c r="KK78" i="45"/>
  <c r="KL78" i="45" s="1"/>
  <c r="KL73" i="45"/>
  <c r="KL47" i="45"/>
  <c r="KL90" i="45"/>
  <c r="KL52" i="45"/>
  <c r="KL28" i="45"/>
  <c r="KL209" i="45"/>
  <c r="KL114" i="45"/>
  <c r="KL91" i="45"/>
  <c r="KL33" i="45"/>
  <c r="KL205" i="45"/>
  <c r="KL202" i="45"/>
  <c r="KL194" i="45"/>
  <c r="KL192" i="45"/>
  <c r="KL190" i="45"/>
  <c r="KL188" i="45"/>
  <c r="KL186" i="45"/>
  <c r="KL182" i="45"/>
  <c r="KL176" i="45"/>
  <c r="KL174" i="45"/>
  <c r="KL170" i="45"/>
  <c r="KL168" i="45"/>
  <c r="KL166" i="45"/>
  <c r="KL162" i="45"/>
  <c r="KL160" i="45"/>
  <c r="KL154" i="45"/>
  <c r="KL150" i="45"/>
  <c r="KL134" i="45"/>
  <c r="KL123" i="45"/>
  <c r="KL100" i="45"/>
  <c r="KL38" i="45"/>
  <c r="KX85" i="45"/>
  <c r="KY85" i="45" s="1"/>
  <c r="KX64" i="45"/>
  <c r="KY64" i="45" s="1"/>
  <c r="KX293" i="45"/>
  <c r="KY293" i="45" s="1"/>
  <c r="KX23" i="45"/>
  <c r="KF380" i="45"/>
  <c r="KU380" i="45"/>
  <c r="KY30" i="45"/>
  <c r="KW21" i="45"/>
  <c r="KW19" i="45" s="1"/>
  <c r="JT102" i="45"/>
  <c r="JQ380" i="45"/>
  <c r="KX227" i="45"/>
  <c r="KY227" i="45" s="1"/>
  <c r="KX116" i="45"/>
  <c r="KY116" i="45" s="1"/>
  <c r="KY118" i="45"/>
  <c r="KX102" i="45"/>
  <c r="KY102" i="45" s="1"/>
  <c r="KY104" i="45"/>
  <c r="KW372" i="45"/>
  <c r="KX178" i="45"/>
  <c r="KY178" i="45" s="1"/>
  <c r="KX334" i="45"/>
  <c r="KY336" i="45"/>
  <c r="KX353" i="45"/>
  <c r="KY353" i="45" s="1"/>
  <c r="KY355" i="45"/>
  <c r="KV376" i="45"/>
  <c r="KV256" i="45"/>
  <c r="KV260" i="45"/>
  <c r="KW140" i="45"/>
  <c r="KX142" i="45"/>
  <c r="KW325" i="45"/>
  <c r="KX213" i="45"/>
  <c r="KY213" i="45" s="1"/>
  <c r="KY215" i="45"/>
  <c r="KX268" i="45"/>
  <c r="KY270" i="45"/>
  <c r="KY87" i="45"/>
  <c r="KY295" i="45"/>
  <c r="KH21" i="45"/>
  <c r="KH19" i="45" s="1"/>
  <c r="KI178" i="45"/>
  <c r="JU144" i="45"/>
  <c r="KI268" i="45"/>
  <c r="KI227" i="45"/>
  <c r="JA104" i="45"/>
  <c r="JA36" i="45"/>
  <c r="JA57" i="45"/>
  <c r="JA172" i="45"/>
  <c r="JA40" i="45"/>
  <c r="KJ118" i="45"/>
  <c r="KJ116" i="45" s="1"/>
  <c r="KJ172" i="45"/>
  <c r="KJ180" i="45"/>
  <c r="KJ199" i="45"/>
  <c r="JT353" i="45"/>
  <c r="KJ66" i="45"/>
  <c r="KI353" i="45"/>
  <c r="KJ87" i="45"/>
  <c r="KH140" i="45"/>
  <c r="KJ46" i="45"/>
  <c r="KJ165" i="45"/>
  <c r="KJ246" i="45"/>
  <c r="KJ238" i="45"/>
  <c r="KJ295" i="45"/>
  <c r="KJ355" i="45"/>
  <c r="KJ344" i="45"/>
  <c r="KJ36" i="45"/>
  <c r="KJ57" i="45"/>
  <c r="KJ30" i="45"/>
  <c r="KJ144" i="45"/>
  <c r="KJ75" i="45"/>
  <c r="KJ108" i="45"/>
  <c r="KJ270" i="45"/>
  <c r="KJ363" i="45"/>
  <c r="KE380" i="45"/>
  <c r="KJ196" i="45"/>
  <c r="KJ25" i="45"/>
  <c r="KJ97" i="45"/>
  <c r="KJ104" i="45"/>
  <c r="KJ185" i="45"/>
  <c r="KI293" i="45"/>
  <c r="KH372" i="45"/>
  <c r="KI142" i="45"/>
  <c r="KI23" i="45"/>
  <c r="KG19" i="45"/>
  <c r="KJ40" i="45"/>
  <c r="KJ127" i="45"/>
  <c r="KJ157" i="45"/>
  <c r="KJ81" i="45"/>
  <c r="KJ93" i="45"/>
  <c r="KJ148" i="45"/>
  <c r="KJ207" i="45"/>
  <c r="KJ229" i="45"/>
  <c r="KJ282" i="45"/>
  <c r="KJ315" i="45"/>
  <c r="KJ307" i="45"/>
  <c r="KJ336" i="45"/>
  <c r="KI334" i="45"/>
  <c r="KH325" i="45"/>
  <c r="KJ153" i="45"/>
  <c r="KJ215" i="45"/>
  <c r="KJ213" i="45" s="1"/>
  <c r="KJ320" i="45"/>
  <c r="JA355" i="45"/>
  <c r="JA148" i="45"/>
  <c r="JA71" i="45"/>
  <c r="JA315" i="45"/>
  <c r="JU36" i="45"/>
  <c r="JA87" i="45"/>
  <c r="JA97" i="45"/>
  <c r="JA144" i="45"/>
  <c r="JA165" i="45"/>
  <c r="JA238" i="45"/>
  <c r="JA246" i="45"/>
  <c r="JA244" i="45" s="1"/>
  <c r="JA270" i="45"/>
  <c r="JA320" i="45"/>
  <c r="JA344" i="45"/>
  <c r="JU93" i="45"/>
  <c r="JU81" i="45"/>
  <c r="JA25" i="45"/>
  <c r="JA46" i="45"/>
  <c r="JA66" i="45"/>
  <c r="JA81" i="45"/>
  <c r="JA93" i="45"/>
  <c r="JA108" i="45"/>
  <c r="JA118" i="45"/>
  <c r="JA116" i="45" s="1"/>
  <c r="JA127" i="45"/>
  <c r="JA30" i="45"/>
  <c r="JA295" i="45"/>
  <c r="JA153" i="45"/>
  <c r="JA157" i="45"/>
  <c r="JA180" i="45"/>
  <c r="JA185" i="45"/>
  <c r="JA199" i="45"/>
  <c r="JA207" i="45"/>
  <c r="JA215" i="45"/>
  <c r="JA213" i="45" s="1"/>
  <c r="JA229" i="45"/>
  <c r="JA282" i="45"/>
  <c r="JA307" i="45"/>
  <c r="JA336" i="45"/>
  <c r="JA363" i="45"/>
  <c r="JU180" i="45"/>
  <c r="JV289" i="45"/>
  <c r="JV78" i="45"/>
  <c r="JV75" i="45"/>
  <c r="JV196" i="45"/>
  <c r="JB196" i="45"/>
  <c r="JB289" i="45"/>
  <c r="JB78" i="45"/>
  <c r="JB75" i="45"/>
  <c r="JB61" i="45"/>
  <c r="JS325" i="45"/>
  <c r="JT64" i="45"/>
  <c r="JT142" i="45"/>
  <c r="JT178" i="45"/>
  <c r="JU30" i="45"/>
  <c r="JU344" i="45"/>
  <c r="JU127" i="45"/>
  <c r="JU270" i="45"/>
  <c r="JU307" i="45"/>
  <c r="JU25" i="45"/>
  <c r="JU71" i="45"/>
  <c r="JT268" i="45"/>
  <c r="JU229" i="45"/>
  <c r="JU46" i="45"/>
  <c r="JU97" i="45"/>
  <c r="JU40" i="45"/>
  <c r="JU57" i="45"/>
  <c r="JU118" i="45"/>
  <c r="JU75" i="45"/>
  <c r="JU108" i="45"/>
  <c r="JU157" i="45"/>
  <c r="JU215" i="45"/>
  <c r="JU213" i="45" s="1"/>
  <c r="JU315" i="45"/>
  <c r="JU355" i="45"/>
  <c r="JS140" i="45"/>
  <c r="JT293" i="45"/>
  <c r="JU66" i="45"/>
  <c r="JU199" i="45"/>
  <c r="JU238" i="45"/>
  <c r="JU207" i="45"/>
  <c r="JU295" i="45"/>
  <c r="JU320" i="45"/>
  <c r="JU336" i="45"/>
  <c r="JR19" i="45"/>
  <c r="JU78" i="45"/>
  <c r="JU165" i="45"/>
  <c r="JU185" i="45"/>
  <c r="JU148" i="45"/>
  <c r="JU246" i="45"/>
  <c r="JU282" i="45"/>
  <c r="JU363" i="45"/>
  <c r="JT213" i="45"/>
  <c r="JS372" i="45"/>
  <c r="JT227" i="45"/>
  <c r="JU87" i="45"/>
  <c r="JU104" i="45"/>
  <c r="JU153" i="45"/>
  <c r="JU172" i="45"/>
  <c r="JU196" i="45"/>
  <c r="JT85" i="45"/>
  <c r="JS21" i="45"/>
  <c r="JS19" i="45" s="1"/>
  <c r="JP380" i="45"/>
  <c r="JT23" i="45"/>
  <c r="JT334" i="45"/>
  <c r="IZ102" i="45"/>
  <c r="IZ85" i="45"/>
  <c r="IZ178" i="45"/>
  <c r="IZ293" i="45"/>
  <c r="IZ23" i="45"/>
  <c r="IZ213" i="45"/>
  <c r="IZ142" i="45"/>
  <c r="IZ353" i="45"/>
  <c r="IZ334" i="45"/>
  <c r="IZ268" i="45"/>
  <c r="IZ244" i="45"/>
  <c r="IZ227" i="45"/>
  <c r="IZ64" i="45"/>
  <c r="LJ325" i="45" l="1"/>
  <c r="LL108" i="45"/>
  <c r="LJ372" i="45"/>
  <c r="LL102" i="45"/>
  <c r="LK142" i="45"/>
  <c r="LL142" i="45" s="1"/>
  <c r="LK213" i="45"/>
  <c r="LL213" i="45" s="1"/>
  <c r="LL215" i="45"/>
  <c r="LK244" i="45"/>
  <c r="LL244" i="45" s="1"/>
  <c r="LL246" i="45"/>
  <c r="LK293" i="45"/>
  <c r="LL293" i="45" s="1"/>
  <c r="LL295" i="45"/>
  <c r="LL75" i="45"/>
  <c r="LK64" i="45"/>
  <c r="LL64" i="45" s="1"/>
  <c r="LJ140" i="45"/>
  <c r="LK23" i="45"/>
  <c r="LL23" i="45" s="1"/>
  <c r="LL25" i="45"/>
  <c r="LK227" i="45"/>
  <c r="LL227" i="45" s="1"/>
  <c r="LL229" i="45"/>
  <c r="LK353" i="45"/>
  <c r="LL353" i="45" s="1"/>
  <c r="LL355" i="45"/>
  <c r="LL85" i="45"/>
  <c r="LL180" i="45"/>
  <c r="LK178" i="45"/>
  <c r="LJ21" i="45"/>
  <c r="LJ19" i="45" s="1"/>
  <c r="LK268" i="45"/>
  <c r="LL270" i="45"/>
  <c r="LI376" i="45"/>
  <c r="LI380" i="45" s="1"/>
  <c r="LI256" i="45"/>
  <c r="LI260" i="45"/>
  <c r="LL87" i="45"/>
  <c r="LK116" i="45"/>
  <c r="LL116" i="45" s="1"/>
  <c r="LL118" i="45"/>
  <c r="LK334" i="45"/>
  <c r="KI372" i="45"/>
  <c r="KW260" i="45"/>
  <c r="KX21" i="45"/>
  <c r="KY21" i="45" s="1"/>
  <c r="KX325" i="45"/>
  <c r="KY325" i="45" s="1"/>
  <c r="KW256" i="45"/>
  <c r="KY23" i="45"/>
  <c r="KY268" i="45"/>
  <c r="KX372" i="45"/>
  <c r="KY372" i="45" s="1"/>
  <c r="KX140" i="45"/>
  <c r="KY142" i="45"/>
  <c r="KV380" i="45"/>
  <c r="KY334" i="45"/>
  <c r="KW376" i="45"/>
  <c r="JT325" i="45"/>
  <c r="KI140" i="45"/>
  <c r="KI325" i="45"/>
  <c r="KH260" i="45"/>
  <c r="JA227" i="45"/>
  <c r="JA102" i="45"/>
  <c r="JA334" i="45"/>
  <c r="JA353" i="45"/>
  <c r="JA85" i="45"/>
  <c r="JA293" i="45"/>
  <c r="JA23" i="45"/>
  <c r="JA142" i="45"/>
  <c r="JA64" i="45"/>
  <c r="JB336" i="45"/>
  <c r="JA268" i="45"/>
  <c r="KK215" i="45"/>
  <c r="KK213" i="45" s="1"/>
  <c r="KL213" i="45" s="1"/>
  <c r="KL79" i="45"/>
  <c r="KJ353" i="45"/>
  <c r="KH376" i="45"/>
  <c r="KJ142" i="45"/>
  <c r="KK30" i="45"/>
  <c r="KL30" i="45" s="1"/>
  <c r="KL31" i="45"/>
  <c r="KK66" i="45"/>
  <c r="KL67" i="45"/>
  <c r="KK118" i="45"/>
  <c r="KK108" i="45"/>
  <c r="KL108" i="45" s="1"/>
  <c r="KK336" i="45"/>
  <c r="KL336" i="45" s="1"/>
  <c r="KL338" i="45"/>
  <c r="KJ178" i="45"/>
  <c r="KL109" i="45"/>
  <c r="KL216" i="45"/>
  <c r="KK57" i="45"/>
  <c r="KL57" i="45" s="1"/>
  <c r="KK46" i="45"/>
  <c r="KL46" i="45" s="1"/>
  <c r="KK127" i="45"/>
  <c r="KL127" i="45" s="1"/>
  <c r="KK81" i="45"/>
  <c r="KL81" i="45" s="1"/>
  <c r="KL82" i="45"/>
  <c r="KK238" i="45"/>
  <c r="KL238" i="45" s="1"/>
  <c r="KK320" i="45"/>
  <c r="KL320" i="45" s="1"/>
  <c r="KK295" i="45"/>
  <c r="KJ227" i="45"/>
  <c r="KG376" i="45"/>
  <c r="KG260" i="45"/>
  <c r="KG256" i="45"/>
  <c r="KL239" i="45"/>
  <c r="KL197" i="45"/>
  <c r="KL296" i="45"/>
  <c r="KL290" i="45"/>
  <c r="KJ244" i="45"/>
  <c r="KK40" i="45"/>
  <c r="KL40" i="45" s="1"/>
  <c r="KK93" i="45"/>
  <c r="KL93" i="45" s="1"/>
  <c r="KL94" i="45"/>
  <c r="KK104" i="45"/>
  <c r="KK87" i="45"/>
  <c r="KL87" i="45" s="1"/>
  <c r="KK157" i="45"/>
  <c r="KL157" i="45" s="1"/>
  <c r="KL158" i="45"/>
  <c r="KK144" i="45"/>
  <c r="KK180" i="45"/>
  <c r="KK199" i="45"/>
  <c r="KL199" i="45" s="1"/>
  <c r="KL200" i="45"/>
  <c r="KK344" i="45"/>
  <c r="KL344" i="45" s="1"/>
  <c r="KK355" i="45"/>
  <c r="KI21" i="45"/>
  <c r="KL196" i="45"/>
  <c r="KL119" i="45"/>
  <c r="KL76" i="45"/>
  <c r="KL181" i="45"/>
  <c r="KL62" i="45"/>
  <c r="KJ293" i="45"/>
  <c r="KH256" i="45"/>
  <c r="KK315" i="45"/>
  <c r="KL315" i="45" s="1"/>
  <c r="KL316" i="45"/>
  <c r="KJ102" i="45"/>
  <c r="KJ268" i="45"/>
  <c r="KJ85" i="45"/>
  <c r="KK71" i="45"/>
  <c r="KL71" i="45" s="1"/>
  <c r="KK165" i="45"/>
  <c r="KL165" i="45" s="1"/>
  <c r="KK172" i="45"/>
  <c r="KL172" i="45" s="1"/>
  <c r="KK246" i="45"/>
  <c r="KK244" i="45" s="1"/>
  <c r="KK307" i="45"/>
  <c r="KL307" i="45" s="1"/>
  <c r="KL247" i="45"/>
  <c r="KJ23" i="45"/>
  <c r="KK25" i="45"/>
  <c r="KL25" i="45" s="1"/>
  <c r="KK36" i="45"/>
  <c r="KL36" i="45" s="1"/>
  <c r="KK153" i="45"/>
  <c r="KL153" i="45" s="1"/>
  <c r="KK148" i="45"/>
  <c r="KL148" i="45" s="1"/>
  <c r="KL149" i="45"/>
  <c r="KK97" i="45"/>
  <c r="KL97" i="45" s="1"/>
  <c r="KL98" i="45"/>
  <c r="KK185" i="45"/>
  <c r="KL185" i="45" s="1"/>
  <c r="KK229" i="45"/>
  <c r="KK207" i="45"/>
  <c r="KL207" i="45" s="1"/>
  <c r="KK270" i="45"/>
  <c r="KK282" i="45"/>
  <c r="KL282" i="45" s="1"/>
  <c r="KK363" i="45"/>
  <c r="KL363" i="45" s="1"/>
  <c r="KL365" i="45"/>
  <c r="KJ334" i="45"/>
  <c r="KL208" i="45"/>
  <c r="KL129" i="45"/>
  <c r="KL72" i="45"/>
  <c r="KL105" i="45"/>
  <c r="KL346" i="45"/>
  <c r="KL271" i="45"/>
  <c r="KL75" i="45"/>
  <c r="KL357" i="45"/>
  <c r="KJ64" i="45"/>
  <c r="KL88" i="45"/>
  <c r="JB36" i="45"/>
  <c r="JB104" i="45"/>
  <c r="JA178" i="45"/>
  <c r="JB57" i="45"/>
  <c r="JB71" i="45"/>
  <c r="JB97" i="45"/>
  <c r="JB153" i="45"/>
  <c r="JB363" i="45"/>
  <c r="JB30" i="45"/>
  <c r="JB40" i="45"/>
  <c r="JB108" i="45"/>
  <c r="JB180" i="45"/>
  <c r="JB344" i="45"/>
  <c r="JB355" i="45"/>
  <c r="JC363" i="45"/>
  <c r="JV355" i="45"/>
  <c r="JB282" i="45"/>
  <c r="JB199" i="45"/>
  <c r="JB270" i="45"/>
  <c r="JD289" i="45"/>
  <c r="JD196" i="45"/>
  <c r="JD75" i="45"/>
  <c r="JD61" i="45"/>
  <c r="JD78" i="45"/>
  <c r="JB207" i="45"/>
  <c r="JB229" i="45"/>
  <c r="JW61" i="45"/>
  <c r="JW75" i="45"/>
  <c r="JB148" i="45"/>
  <c r="JB144" i="45"/>
  <c r="JB172" i="45"/>
  <c r="JB246" i="45"/>
  <c r="JB244" i="45" s="1"/>
  <c r="JB307" i="45"/>
  <c r="JB315" i="45"/>
  <c r="JB87" i="45"/>
  <c r="JB25" i="45"/>
  <c r="JB157" i="45"/>
  <c r="JB165" i="45"/>
  <c r="JB185" i="45"/>
  <c r="JB238" i="45"/>
  <c r="JB46" i="45"/>
  <c r="JB66" i="45"/>
  <c r="JB295" i="45"/>
  <c r="JB81" i="45"/>
  <c r="JB93" i="45"/>
  <c r="JB118" i="45"/>
  <c r="JB116" i="45" s="1"/>
  <c r="JB127" i="45"/>
  <c r="JB215" i="45"/>
  <c r="JB213" i="45" s="1"/>
  <c r="JB320" i="45"/>
  <c r="JT21" i="45"/>
  <c r="JT19" i="45" s="1"/>
  <c r="JU334" i="45"/>
  <c r="JU227" i="45"/>
  <c r="JU85" i="45"/>
  <c r="JU102" i="45"/>
  <c r="JU268" i="45"/>
  <c r="JV81" i="45"/>
  <c r="JV153" i="45"/>
  <c r="JV172" i="45"/>
  <c r="JV144" i="45"/>
  <c r="JV180" i="45"/>
  <c r="JU142" i="45"/>
  <c r="JU178" i="45"/>
  <c r="JV148" i="45"/>
  <c r="JU23" i="45"/>
  <c r="JV40" i="45"/>
  <c r="JV104" i="45"/>
  <c r="JV320" i="45"/>
  <c r="JV344" i="45"/>
  <c r="JT140" i="45"/>
  <c r="JV30" i="45"/>
  <c r="JV87" i="45"/>
  <c r="JV71" i="45"/>
  <c r="JV165" i="45"/>
  <c r="JV185" i="45"/>
  <c r="JV229" i="45"/>
  <c r="JV246" i="45"/>
  <c r="JV244" i="45" s="1"/>
  <c r="JV282" i="45"/>
  <c r="JV315" i="45"/>
  <c r="JV307" i="45"/>
  <c r="JV295" i="45"/>
  <c r="JV363" i="45"/>
  <c r="JT372" i="45"/>
  <c r="JR376" i="45"/>
  <c r="JR260" i="45"/>
  <c r="JR256" i="45"/>
  <c r="JU353" i="45"/>
  <c r="JV46" i="45"/>
  <c r="JV61" i="45"/>
  <c r="JV97" i="45"/>
  <c r="JV215" i="45"/>
  <c r="JU116" i="45"/>
  <c r="JS376" i="45"/>
  <c r="JS260" i="45"/>
  <c r="JS256" i="45"/>
  <c r="JU293" i="45"/>
  <c r="JU64" i="45"/>
  <c r="JV25" i="45"/>
  <c r="JV57" i="45"/>
  <c r="JV118" i="45"/>
  <c r="JV116" i="45" s="1"/>
  <c r="JV108" i="45"/>
  <c r="JV157" i="45"/>
  <c r="JV238" i="45"/>
  <c r="JV207" i="45"/>
  <c r="JU244" i="45"/>
  <c r="JV36" i="45"/>
  <c r="JV127" i="45"/>
  <c r="JV66" i="45"/>
  <c r="JV93" i="45"/>
  <c r="JV199" i="45"/>
  <c r="JV270" i="45"/>
  <c r="JV336" i="45"/>
  <c r="JC30" i="45"/>
  <c r="JC93" i="45"/>
  <c r="JC97" i="45"/>
  <c r="JC78" i="45"/>
  <c r="JC127" i="45"/>
  <c r="JC215" i="45"/>
  <c r="JC246" i="45"/>
  <c r="JC282" i="45"/>
  <c r="JC289" i="45"/>
  <c r="JC315" i="45"/>
  <c r="JC307" i="45"/>
  <c r="JC295" i="45"/>
  <c r="JC336" i="45"/>
  <c r="JC57" i="45"/>
  <c r="JC40" i="45"/>
  <c r="JC104" i="45"/>
  <c r="JC36" i="45"/>
  <c r="JC75" i="45"/>
  <c r="JC108" i="45"/>
  <c r="JC148" i="45"/>
  <c r="JC172" i="45"/>
  <c r="JC196" i="45"/>
  <c r="JC157" i="45"/>
  <c r="JC238" i="45"/>
  <c r="JC320" i="45"/>
  <c r="IZ21" i="45"/>
  <c r="IZ372" i="45"/>
  <c r="IZ140" i="45"/>
  <c r="JC61" i="45"/>
  <c r="JC66" i="45"/>
  <c r="JC81" i="45"/>
  <c r="JC153" i="45"/>
  <c r="JC180" i="45"/>
  <c r="JC199" i="45"/>
  <c r="JC207" i="45"/>
  <c r="IZ325" i="45"/>
  <c r="JC25" i="45"/>
  <c r="JC46" i="45"/>
  <c r="JC71" i="45"/>
  <c r="JC87" i="45"/>
  <c r="JC118" i="45"/>
  <c r="JC144" i="45"/>
  <c r="JC165" i="45"/>
  <c r="JC185" i="45"/>
  <c r="JC229" i="45"/>
  <c r="JC270" i="45"/>
  <c r="JC355" i="45"/>
  <c r="JC344" i="45"/>
  <c r="IY53" i="45"/>
  <c r="LK140" i="45" l="1"/>
  <c r="LJ256" i="45"/>
  <c r="LJ376" i="45"/>
  <c r="LJ380" i="45" s="1"/>
  <c r="LJ260" i="45"/>
  <c r="LL178" i="45"/>
  <c r="LK372" i="45"/>
  <c r="LL372" i="45" s="1"/>
  <c r="LL334" i="45"/>
  <c r="LK21" i="45"/>
  <c r="LK325" i="45"/>
  <c r="LL268" i="45"/>
  <c r="KX19" i="45"/>
  <c r="KY140" i="45"/>
  <c r="KH380" i="45"/>
  <c r="JV353" i="45"/>
  <c r="JS380" i="45"/>
  <c r="KW380" i="45"/>
  <c r="KK227" i="45"/>
  <c r="KL227" i="45" s="1"/>
  <c r="KK102" i="45"/>
  <c r="KL102" i="45" s="1"/>
  <c r="KL215" i="45"/>
  <c r="KL104" i="45"/>
  <c r="JB334" i="45"/>
  <c r="JA372" i="45"/>
  <c r="JA325" i="45"/>
  <c r="JD71" i="45"/>
  <c r="JB102" i="45"/>
  <c r="JA140" i="45"/>
  <c r="JD81" i="45"/>
  <c r="JA21" i="45"/>
  <c r="JA19" i="45" s="1"/>
  <c r="JB353" i="45"/>
  <c r="JD344" i="45"/>
  <c r="KL229" i="45"/>
  <c r="KL244" i="45"/>
  <c r="KK268" i="45"/>
  <c r="KL268" i="45" s="1"/>
  <c r="KL270" i="45"/>
  <c r="KK293" i="45"/>
  <c r="KL293" i="45" s="1"/>
  <c r="KL295" i="45"/>
  <c r="KK116" i="45"/>
  <c r="KL116" i="45" s="1"/>
  <c r="KL118" i="45"/>
  <c r="KJ21" i="45"/>
  <c r="KJ19" i="45" s="1"/>
  <c r="KJ325" i="45"/>
  <c r="KK353" i="45"/>
  <c r="KL353" i="45" s="1"/>
  <c r="KL355" i="45"/>
  <c r="KK178" i="45"/>
  <c r="KL178" i="45" s="1"/>
  <c r="KL180" i="45"/>
  <c r="KK85" i="45"/>
  <c r="KL85" i="45" s="1"/>
  <c r="KG380" i="45"/>
  <c r="KK334" i="45"/>
  <c r="KL334" i="45" s="1"/>
  <c r="KK64" i="45"/>
  <c r="KL64" i="45" s="1"/>
  <c r="KL66" i="45"/>
  <c r="KJ372" i="45"/>
  <c r="KK23" i="45"/>
  <c r="KI19" i="45"/>
  <c r="KK142" i="45"/>
  <c r="KL144" i="45"/>
  <c r="KL246" i="45"/>
  <c r="KJ140" i="45"/>
  <c r="JD148" i="45"/>
  <c r="JW144" i="45"/>
  <c r="JB178" i="45"/>
  <c r="JW153" i="45"/>
  <c r="JB227" i="45"/>
  <c r="JD87" i="45"/>
  <c r="JD320" i="45"/>
  <c r="JW66" i="45"/>
  <c r="JW127" i="45"/>
  <c r="JY369" i="45"/>
  <c r="JY368" i="45"/>
  <c r="JY367" i="45"/>
  <c r="JY366" i="45"/>
  <c r="JY365" i="45"/>
  <c r="JY361" i="45"/>
  <c r="JY360" i="45"/>
  <c r="JY359" i="45"/>
  <c r="JY358" i="45"/>
  <c r="JY357" i="45"/>
  <c r="JY350" i="45"/>
  <c r="JY349" i="45"/>
  <c r="JY340" i="45"/>
  <c r="JY317" i="45"/>
  <c r="JY309" i="45"/>
  <c r="JY299" i="45"/>
  <c r="JY348" i="45"/>
  <c r="JY339" i="45"/>
  <c r="JY308" i="45"/>
  <c r="JY305" i="45"/>
  <c r="JY298" i="45"/>
  <c r="JY347" i="45"/>
  <c r="JY313" i="45"/>
  <c r="JY304" i="45"/>
  <c r="JY297" i="45"/>
  <c r="JY286" i="45"/>
  <c r="JY285" i="45"/>
  <c r="JY284" i="45"/>
  <c r="JY283" i="45"/>
  <c r="JY280" i="45"/>
  <c r="JY279" i="45"/>
  <c r="JY278" i="45"/>
  <c r="JY277" i="45"/>
  <c r="JY276" i="45"/>
  <c r="JY275" i="45"/>
  <c r="JY274" i="45"/>
  <c r="JY273" i="45"/>
  <c r="JY272" i="45"/>
  <c r="JY271" i="45"/>
  <c r="JY251" i="45"/>
  <c r="JY250" i="45"/>
  <c r="JY249" i="45"/>
  <c r="JY248" i="45"/>
  <c r="JY242" i="45"/>
  <c r="JY241" i="45"/>
  <c r="JY240" i="45"/>
  <c r="JY236" i="45"/>
  <c r="JY346" i="45"/>
  <c r="JY322" i="45"/>
  <c r="JY312" i="45"/>
  <c r="JY303" i="45"/>
  <c r="JX289" i="45"/>
  <c r="JY301" i="45"/>
  <c r="JY231" i="45"/>
  <c r="JY225" i="45"/>
  <c r="JY224" i="45"/>
  <c r="JY223" i="45"/>
  <c r="JY222" i="45"/>
  <c r="JY221" i="45"/>
  <c r="JY220" i="45"/>
  <c r="JY219" i="45"/>
  <c r="JY218" i="45"/>
  <c r="JY217" i="45"/>
  <c r="JY211" i="45"/>
  <c r="JY210" i="45"/>
  <c r="JY209" i="45"/>
  <c r="JY208" i="45"/>
  <c r="JY205" i="45"/>
  <c r="JY204" i="45"/>
  <c r="JY203" i="45"/>
  <c r="JY202" i="45"/>
  <c r="JY201" i="45"/>
  <c r="JX196" i="45"/>
  <c r="JY194" i="45"/>
  <c r="JY193" i="45"/>
  <c r="JY192" i="45"/>
  <c r="JY191" i="45"/>
  <c r="JY342" i="45"/>
  <c r="JY311" i="45"/>
  <c r="JY234" i="45"/>
  <c r="JY232" i="45"/>
  <c r="JY341" i="45"/>
  <c r="JY318" i="45"/>
  <c r="JY310" i="45"/>
  <c r="JY235" i="45"/>
  <c r="JY233" i="45"/>
  <c r="JY302" i="45"/>
  <c r="JY300" i="45"/>
  <c r="JY287" i="45"/>
  <c r="JY160" i="45"/>
  <c r="JY159" i="45"/>
  <c r="JY150" i="45"/>
  <c r="JY145" i="45"/>
  <c r="JY189" i="45"/>
  <c r="JY174" i="45"/>
  <c r="JY169" i="45"/>
  <c r="JY161" i="45"/>
  <c r="JY149" i="45"/>
  <c r="JY190" i="45"/>
  <c r="JY187" i="45"/>
  <c r="JY182" i="45"/>
  <c r="JY175" i="45"/>
  <c r="JY170" i="45"/>
  <c r="JY167" i="45"/>
  <c r="JY162" i="45"/>
  <c r="JY188" i="45"/>
  <c r="JY183" i="45"/>
  <c r="JY176" i="45"/>
  <c r="JY173" i="45"/>
  <c r="JY168" i="45"/>
  <c r="JY163" i="45"/>
  <c r="JY134" i="45"/>
  <c r="JY110" i="45"/>
  <c r="JY99" i="45"/>
  <c r="JY83" i="45"/>
  <c r="JY106" i="45"/>
  <c r="JY135" i="45"/>
  <c r="JY130" i="45"/>
  <c r="JY120" i="45"/>
  <c r="JY111" i="45"/>
  <c r="JY100" i="45"/>
  <c r="JY123" i="45"/>
  <c r="JY146" i="45"/>
  <c r="JY136" i="45"/>
  <c r="JY131" i="45"/>
  <c r="JY121" i="45"/>
  <c r="JX78" i="45"/>
  <c r="JY73" i="45"/>
  <c r="JY137" i="45"/>
  <c r="JY132" i="45"/>
  <c r="JY122" i="45"/>
  <c r="JY112" i="45"/>
  <c r="JY94" i="45"/>
  <c r="JY91" i="45"/>
  <c r="JX75" i="45"/>
  <c r="JY75" i="45" s="1"/>
  <c r="JY114" i="45"/>
  <c r="JY95" i="45"/>
  <c r="JY133" i="45"/>
  <c r="JY125" i="45"/>
  <c r="JY119" i="45"/>
  <c r="JY109" i="45"/>
  <c r="JY98" i="45"/>
  <c r="JY89" i="45"/>
  <c r="JY88" i="45"/>
  <c r="JY69" i="45"/>
  <c r="JY68" i="45"/>
  <c r="JY67" i="45"/>
  <c r="JX61" i="45"/>
  <c r="JY61" i="45" s="1"/>
  <c r="JY59" i="45"/>
  <c r="JY58" i="45"/>
  <c r="JY55" i="45"/>
  <c r="JY54" i="45"/>
  <c r="JY53" i="45"/>
  <c r="JY52" i="45"/>
  <c r="JY51" i="45"/>
  <c r="JY50" i="45"/>
  <c r="JY49" i="45"/>
  <c r="JY48" i="45"/>
  <c r="JY44" i="45"/>
  <c r="JY43" i="45"/>
  <c r="JY42" i="45"/>
  <c r="JY38" i="45"/>
  <c r="JY34" i="45"/>
  <c r="JY33" i="45"/>
  <c r="JY32" i="45"/>
  <c r="JY28" i="45"/>
  <c r="JY27" i="45"/>
  <c r="JY151" i="45"/>
  <c r="JY90" i="45"/>
  <c r="JB293" i="45"/>
  <c r="JB64" i="45"/>
  <c r="JB23" i="45"/>
  <c r="JB142" i="45"/>
  <c r="JB268" i="45"/>
  <c r="JB85" i="45"/>
  <c r="JE289" i="45"/>
  <c r="JE196" i="45"/>
  <c r="JE78" i="45"/>
  <c r="JE75" i="45"/>
  <c r="JE61" i="45"/>
  <c r="JU372" i="45"/>
  <c r="JV334" i="45"/>
  <c r="JU140" i="45"/>
  <c r="JU325" i="45"/>
  <c r="JV142" i="45"/>
  <c r="JV102" i="45"/>
  <c r="JV64" i="45"/>
  <c r="JW57" i="45"/>
  <c r="JU21" i="45"/>
  <c r="JU19" i="45" s="1"/>
  <c r="JW172" i="45"/>
  <c r="JV178" i="45"/>
  <c r="JW36" i="45"/>
  <c r="JW118" i="45"/>
  <c r="JW116" i="45" s="1"/>
  <c r="JV268" i="45"/>
  <c r="JW81" i="45"/>
  <c r="JW148" i="45"/>
  <c r="JW238" i="45"/>
  <c r="JW246" i="45"/>
  <c r="JW282" i="45"/>
  <c r="JW289" i="45"/>
  <c r="JW315" i="45"/>
  <c r="JV23" i="45"/>
  <c r="JW25" i="45"/>
  <c r="JW93" i="45"/>
  <c r="JW87" i="45"/>
  <c r="JW157" i="45"/>
  <c r="JW196" i="45"/>
  <c r="JW180" i="45"/>
  <c r="JW199" i="45"/>
  <c r="JW320" i="45"/>
  <c r="JW307" i="45"/>
  <c r="JW336" i="45"/>
  <c r="JW363" i="45"/>
  <c r="JR380" i="45"/>
  <c r="JW30" i="45"/>
  <c r="JW71" i="45"/>
  <c r="JW78" i="45"/>
  <c r="JW97" i="45"/>
  <c r="JW165" i="45"/>
  <c r="JW185" i="45"/>
  <c r="JW229" i="45"/>
  <c r="JW270" i="45"/>
  <c r="JW295" i="45"/>
  <c r="JW355" i="45"/>
  <c r="JW344" i="45"/>
  <c r="JV227" i="45"/>
  <c r="JV85" i="45"/>
  <c r="JT376" i="45"/>
  <c r="JT256" i="45"/>
  <c r="JT260" i="45"/>
  <c r="JW46" i="45"/>
  <c r="JW40" i="45"/>
  <c r="JW104" i="45"/>
  <c r="JW108" i="45"/>
  <c r="JW207" i="45"/>
  <c r="JW215" i="45"/>
  <c r="JW213" i="45" s="1"/>
  <c r="JV213" i="45"/>
  <c r="JV293" i="45"/>
  <c r="JD127" i="45"/>
  <c r="JD36" i="45"/>
  <c r="JD57" i="45"/>
  <c r="JD157" i="45"/>
  <c r="JC353" i="45"/>
  <c r="JD66" i="45"/>
  <c r="JD40" i="45"/>
  <c r="JD25" i="45"/>
  <c r="JD118" i="45"/>
  <c r="JD116" i="45" s="1"/>
  <c r="JD144" i="45"/>
  <c r="JD180" i="45"/>
  <c r="JD199" i="45"/>
  <c r="JD215" i="45"/>
  <c r="JD213" i="45" s="1"/>
  <c r="JD207" i="45"/>
  <c r="JD270" i="45"/>
  <c r="JD355" i="45"/>
  <c r="JC85" i="45"/>
  <c r="JC244" i="45"/>
  <c r="JD30" i="45"/>
  <c r="JD93" i="45"/>
  <c r="JD165" i="45"/>
  <c r="JD185" i="45"/>
  <c r="JD238" i="45"/>
  <c r="JD282" i="45"/>
  <c r="JD295" i="45"/>
  <c r="JD336" i="45"/>
  <c r="JC268" i="45"/>
  <c r="JC227" i="45"/>
  <c r="JC142" i="45"/>
  <c r="JC64" i="45"/>
  <c r="JC102" i="45"/>
  <c r="JD46" i="45"/>
  <c r="JD315" i="45"/>
  <c r="JD307" i="45"/>
  <c r="JD363" i="45"/>
  <c r="JC116" i="45"/>
  <c r="JC178" i="45"/>
  <c r="IZ19" i="45"/>
  <c r="JC293" i="45"/>
  <c r="JD97" i="45"/>
  <c r="JD108" i="45"/>
  <c r="JD104" i="45"/>
  <c r="JD153" i="45"/>
  <c r="JD172" i="45"/>
  <c r="JD229" i="45"/>
  <c r="JD246" i="45"/>
  <c r="JD244" i="45" s="1"/>
  <c r="JC23" i="45"/>
  <c r="JC334" i="45"/>
  <c r="JC213" i="45"/>
  <c r="IL53" i="45"/>
  <c r="IO363" i="45"/>
  <c r="IN363" i="45"/>
  <c r="IM363" i="45"/>
  <c r="IO344" i="45"/>
  <c r="IM344" i="45"/>
  <c r="IO336" i="45"/>
  <c r="IN336" i="45"/>
  <c r="IM336" i="45"/>
  <c r="IO320" i="45"/>
  <c r="IM320" i="45"/>
  <c r="IO315" i="45"/>
  <c r="IM315" i="45"/>
  <c r="IP307" i="45"/>
  <c r="IO307" i="45"/>
  <c r="IO295" i="45"/>
  <c r="IM295" i="45"/>
  <c r="IP289" i="45"/>
  <c r="IO289" i="45"/>
  <c r="IN289" i="45"/>
  <c r="IM289" i="45"/>
  <c r="IP270" i="45"/>
  <c r="IO270" i="45"/>
  <c r="IM246" i="45"/>
  <c r="IP238" i="45"/>
  <c r="IM238" i="45"/>
  <c r="IM229" i="45"/>
  <c r="IM215" i="45"/>
  <c r="IP207" i="45"/>
  <c r="IN207" i="45"/>
  <c r="IM207" i="45"/>
  <c r="IP196" i="45"/>
  <c r="IO196" i="45"/>
  <c r="IN196" i="45"/>
  <c r="IP180" i="45"/>
  <c r="IN180" i="45"/>
  <c r="IP172" i="45"/>
  <c r="IN172" i="45"/>
  <c r="IM165" i="45"/>
  <c r="IN157" i="45"/>
  <c r="IM157" i="45"/>
  <c r="IP153" i="45"/>
  <c r="IO148" i="45"/>
  <c r="IP144" i="45"/>
  <c r="IM144" i="45"/>
  <c r="IP118" i="45"/>
  <c r="IM118" i="45"/>
  <c r="IP108" i="45"/>
  <c r="IN108" i="45"/>
  <c r="IM108" i="45"/>
  <c r="IP104" i="45"/>
  <c r="IP97" i="45"/>
  <c r="IM97" i="45"/>
  <c r="IP93" i="45"/>
  <c r="IM93" i="45"/>
  <c r="IO87" i="45"/>
  <c r="IP81" i="45"/>
  <c r="IM81" i="45"/>
  <c r="IP78" i="45"/>
  <c r="IO78" i="45"/>
  <c r="IN78" i="45"/>
  <c r="IP75" i="45"/>
  <c r="IO75" i="45"/>
  <c r="IN75" i="45"/>
  <c r="IM75" i="45"/>
  <c r="IN71" i="45"/>
  <c r="IM71" i="45"/>
  <c r="IP66" i="45"/>
  <c r="IN66" i="45"/>
  <c r="IM66" i="45"/>
  <c r="IP61" i="45"/>
  <c r="IO61" i="45"/>
  <c r="IN61" i="45"/>
  <c r="IP57" i="45"/>
  <c r="IO57" i="45"/>
  <c r="IN57" i="45"/>
  <c r="IM57" i="45"/>
  <c r="IP46" i="45"/>
  <c r="IM46" i="45"/>
  <c r="IP40" i="45"/>
  <c r="IO40" i="45"/>
  <c r="IM40" i="45"/>
  <c r="IP36" i="45"/>
  <c r="IO36" i="45"/>
  <c r="IN36" i="45"/>
  <c r="IM36" i="45"/>
  <c r="IP30" i="45"/>
  <c r="IO30" i="45"/>
  <c r="IN30" i="45"/>
  <c r="IM30" i="45"/>
  <c r="IP25" i="45"/>
  <c r="IO25" i="45"/>
  <c r="IN25" i="45"/>
  <c r="IM25" i="45"/>
  <c r="IM355" i="45"/>
  <c r="LL140" i="45" l="1"/>
  <c r="LK19" i="45"/>
  <c r="LL21" i="45"/>
  <c r="LL325" i="45"/>
  <c r="KY19" i="45"/>
  <c r="KX376" i="45"/>
  <c r="KX380" i="45" s="1"/>
  <c r="KY380" i="45" s="1"/>
  <c r="KX256" i="45"/>
  <c r="KY256" i="45" s="1"/>
  <c r="KX260" i="45"/>
  <c r="KY260" i="45" s="1"/>
  <c r="JV372" i="45"/>
  <c r="JT380" i="45"/>
  <c r="JX153" i="45"/>
  <c r="JY153" i="45" s="1"/>
  <c r="JB372" i="45"/>
  <c r="JD64" i="45"/>
  <c r="JA376" i="45"/>
  <c r="JA380" i="45" s="1"/>
  <c r="JA256" i="45"/>
  <c r="JA260" i="45"/>
  <c r="JD334" i="45"/>
  <c r="KK140" i="45"/>
  <c r="KL142" i="45"/>
  <c r="KK21" i="45"/>
  <c r="KK325" i="45"/>
  <c r="KL325" i="45" s="1"/>
  <c r="KJ376" i="45"/>
  <c r="KJ256" i="45"/>
  <c r="KJ260" i="45"/>
  <c r="KI376" i="45"/>
  <c r="KI260" i="45"/>
  <c r="KI256" i="45"/>
  <c r="KK372" i="45"/>
  <c r="KL372" i="45" s="1"/>
  <c r="KL23" i="45"/>
  <c r="JY155" i="45"/>
  <c r="JB140" i="45"/>
  <c r="JE57" i="45"/>
  <c r="JE153" i="45"/>
  <c r="JB21" i="45"/>
  <c r="JB19" i="45" s="1"/>
  <c r="JX36" i="45"/>
  <c r="JY36" i="45" s="1"/>
  <c r="JV140" i="45"/>
  <c r="JB325" i="45"/>
  <c r="JF78" i="45"/>
  <c r="JF75" i="45"/>
  <c r="JX363" i="45"/>
  <c r="JY363" i="45" s="1"/>
  <c r="JW142" i="45"/>
  <c r="JX165" i="45"/>
  <c r="JY165" i="45" s="1"/>
  <c r="JX81" i="45"/>
  <c r="JY81" i="45" s="1"/>
  <c r="JX157" i="45"/>
  <c r="JY157" i="45" s="1"/>
  <c r="JX246" i="45"/>
  <c r="JX244" i="45" s="1"/>
  <c r="JX315" i="45"/>
  <c r="JY315" i="45" s="1"/>
  <c r="JY62" i="45"/>
  <c r="JW64" i="45"/>
  <c r="JX282" i="45"/>
  <c r="JY282" i="45" s="1"/>
  <c r="JW102" i="45"/>
  <c r="JY79" i="45"/>
  <c r="JY158" i="45"/>
  <c r="JX229" i="45"/>
  <c r="JY37" i="45"/>
  <c r="JX25" i="45"/>
  <c r="JX30" i="45"/>
  <c r="JY30" i="45" s="1"/>
  <c r="JX93" i="45"/>
  <c r="JY93" i="45" s="1"/>
  <c r="JX127" i="45"/>
  <c r="JY127" i="45" s="1"/>
  <c r="JY129" i="45"/>
  <c r="JX180" i="45"/>
  <c r="JY180" i="45" s="1"/>
  <c r="JX199" i="45"/>
  <c r="JY199" i="45" s="1"/>
  <c r="JX215" i="45"/>
  <c r="JX320" i="45"/>
  <c r="JY320" i="45" s="1"/>
  <c r="JX307" i="45"/>
  <c r="JY307" i="45" s="1"/>
  <c r="JX355" i="45"/>
  <c r="JX344" i="45"/>
  <c r="JY344" i="45" s="1"/>
  <c r="JW353" i="45"/>
  <c r="JW268" i="45"/>
  <c r="JY166" i="45"/>
  <c r="JY78" i="45"/>
  <c r="JY321" i="45"/>
  <c r="JY181" i="45"/>
  <c r="JY197" i="45"/>
  <c r="JY154" i="45"/>
  <c r="JY247" i="45"/>
  <c r="JY76" i="45"/>
  <c r="JV325" i="45"/>
  <c r="JX172" i="45"/>
  <c r="JY172" i="45" s="1"/>
  <c r="JX46" i="45"/>
  <c r="JY46" i="45" s="1"/>
  <c r="JX40" i="45"/>
  <c r="JY40" i="45" s="1"/>
  <c r="JY41" i="45"/>
  <c r="JX97" i="45"/>
  <c r="JY97" i="45" s="1"/>
  <c r="JX71" i="45"/>
  <c r="JY71" i="45" s="1"/>
  <c r="JX185" i="45"/>
  <c r="JY185" i="45" s="1"/>
  <c r="JX144" i="45"/>
  <c r="JX238" i="45"/>
  <c r="JY238" i="45" s="1"/>
  <c r="JX270" i="45"/>
  <c r="JX295" i="45"/>
  <c r="JX336" i="45"/>
  <c r="JY216" i="45"/>
  <c r="JY296" i="45"/>
  <c r="JY230" i="45"/>
  <c r="JY72" i="45"/>
  <c r="JY338" i="45"/>
  <c r="JW178" i="45"/>
  <c r="JY196" i="45"/>
  <c r="JY26" i="45"/>
  <c r="JY290" i="45"/>
  <c r="JW244" i="45"/>
  <c r="JY186" i="45"/>
  <c r="JX87" i="45"/>
  <c r="JY87" i="45" s="1"/>
  <c r="JX66" i="45"/>
  <c r="JX108" i="45"/>
  <c r="JY108" i="45" s="1"/>
  <c r="JX104" i="45"/>
  <c r="JX57" i="45"/>
  <c r="JY57" i="45" s="1"/>
  <c r="JX118" i="45"/>
  <c r="JX148" i="45"/>
  <c r="JY148" i="45" s="1"/>
  <c r="JX207" i="45"/>
  <c r="JY207" i="45" s="1"/>
  <c r="JY105" i="45"/>
  <c r="JY47" i="45"/>
  <c r="JW293" i="45"/>
  <c r="JW227" i="45"/>
  <c r="JY316" i="45"/>
  <c r="JW334" i="45"/>
  <c r="JY200" i="45"/>
  <c r="JW85" i="45"/>
  <c r="JW23" i="45"/>
  <c r="JV21" i="45"/>
  <c r="JY289" i="45"/>
  <c r="JY239" i="45"/>
  <c r="JY82" i="45"/>
  <c r="JU376" i="45"/>
  <c r="JU260" i="45"/>
  <c r="JU256" i="45"/>
  <c r="JY31" i="45"/>
  <c r="IN238" i="45"/>
  <c r="IO246" i="45"/>
  <c r="IO244" i="45" s="1"/>
  <c r="IP246" i="45"/>
  <c r="IP244" i="45" s="1"/>
  <c r="IO229" i="45"/>
  <c r="IP282" i="45"/>
  <c r="IP268" i="45" s="1"/>
  <c r="IO238" i="45"/>
  <c r="IN229" i="45"/>
  <c r="IN355" i="45"/>
  <c r="IN353" i="45" s="1"/>
  <c r="IO207" i="45"/>
  <c r="IO215" i="45"/>
  <c r="IO213" i="45" s="1"/>
  <c r="IP320" i="45"/>
  <c r="IO282" i="45"/>
  <c r="IO268" i="45" s="1"/>
  <c r="IO185" i="45"/>
  <c r="IP295" i="45"/>
  <c r="IP315" i="45"/>
  <c r="IN148" i="45"/>
  <c r="IO180" i="45"/>
  <c r="IP229" i="45"/>
  <c r="IP227" i="45" s="1"/>
  <c r="IN246" i="45"/>
  <c r="IN244" i="45" s="1"/>
  <c r="IM116" i="45"/>
  <c r="IP116" i="45"/>
  <c r="IN185" i="45"/>
  <c r="IM127" i="45"/>
  <c r="IP157" i="45"/>
  <c r="IN165" i="45"/>
  <c r="IN295" i="45"/>
  <c r="IO355" i="45"/>
  <c r="IO353" i="45" s="1"/>
  <c r="IP102" i="45"/>
  <c r="IN320" i="45"/>
  <c r="IO153" i="45"/>
  <c r="IP185" i="45"/>
  <c r="IN315" i="45"/>
  <c r="IP199" i="45"/>
  <c r="IP148" i="45"/>
  <c r="IO144" i="45"/>
  <c r="IP165" i="45"/>
  <c r="IN344" i="45"/>
  <c r="IN334" i="45" s="1"/>
  <c r="IN307" i="45"/>
  <c r="IM87" i="45"/>
  <c r="IM85" i="45" s="1"/>
  <c r="IO172" i="45"/>
  <c r="IN282" i="45"/>
  <c r="IO199" i="45"/>
  <c r="IN215" i="45"/>
  <c r="IN213" i="45" s="1"/>
  <c r="IN127" i="45"/>
  <c r="IN118" i="45"/>
  <c r="IN116" i="45" s="1"/>
  <c r="IN93" i="45"/>
  <c r="IO127" i="45"/>
  <c r="IP215" i="45"/>
  <c r="IP213" i="45" s="1"/>
  <c r="IP127" i="45"/>
  <c r="IN153" i="45"/>
  <c r="IO46" i="45"/>
  <c r="IO23" i="45" s="1"/>
  <c r="IN144" i="45"/>
  <c r="IO165" i="45"/>
  <c r="IP87" i="45"/>
  <c r="IP85" i="45" s="1"/>
  <c r="IO93" i="45"/>
  <c r="IN104" i="45"/>
  <c r="IN102" i="45" s="1"/>
  <c r="IM180" i="45"/>
  <c r="IO66" i="45"/>
  <c r="IO118" i="45"/>
  <c r="IO116" i="45" s="1"/>
  <c r="IO157" i="45"/>
  <c r="IO71" i="45"/>
  <c r="IN40" i="45"/>
  <c r="IO81" i="45"/>
  <c r="IO97" i="45"/>
  <c r="IO104" i="45"/>
  <c r="IO108" i="45"/>
  <c r="IN199" i="45"/>
  <c r="IN81" i="45"/>
  <c r="IN64" i="45" s="1"/>
  <c r="IN270" i="45"/>
  <c r="JC372" i="45"/>
  <c r="JD227" i="45"/>
  <c r="JE81" i="45"/>
  <c r="JE71" i="45"/>
  <c r="JE165" i="45"/>
  <c r="JE185" i="45"/>
  <c r="JE148" i="45"/>
  <c r="JE207" i="45"/>
  <c r="JE238" i="45"/>
  <c r="JE282" i="45"/>
  <c r="JE307" i="45"/>
  <c r="JE93" i="45"/>
  <c r="JE180" i="45"/>
  <c r="JD85" i="45"/>
  <c r="IZ376" i="45"/>
  <c r="IZ260" i="45"/>
  <c r="IZ256" i="45"/>
  <c r="JC325" i="45"/>
  <c r="JD353" i="45"/>
  <c r="JE118" i="45"/>
  <c r="JE25" i="45"/>
  <c r="JE97" i="45"/>
  <c r="JE157" i="45"/>
  <c r="JE229" i="45"/>
  <c r="JE246" i="45"/>
  <c r="JE244" i="45" s="1"/>
  <c r="JE315" i="45"/>
  <c r="JE355" i="45"/>
  <c r="JE344" i="45"/>
  <c r="JD142" i="45"/>
  <c r="JC21" i="45"/>
  <c r="JD102" i="45"/>
  <c r="JD293" i="45"/>
  <c r="JE36" i="45"/>
  <c r="JE66" i="45"/>
  <c r="JE30" i="45"/>
  <c r="JE108" i="45"/>
  <c r="JE199" i="45"/>
  <c r="JE144" i="45"/>
  <c r="JE215" i="45"/>
  <c r="JE270" i="45"/>
  <c r="JE320" i="45"/>
  <c r="JE40" i="45"/>
  <c r="JE127" i="45"/>
  <c r="JE336" i="45"/>
  <c r="JD23" i="45"/>
  <c r="JC140" i="45"/>
  <c r="JE46" i="45"/>
  <c r="JE87" i="45"/>
  <c r="JE104" i="45"/>
  <c r="JE172" i="45"/>
  <c r="JE295" i="45"/>
  <c r="JE363" i="45"/>
  <c r="JD268" i="45"/>
  <c r="JD178" i="45"/>
  <c r="IM227" i="45"/>
  <c r="IP71" i="45"/>
  <c r="IP64" i="45" s="1"/>
  <c r="IN46" i="45"/>
  <c r="IN87" i="45"/>
  <c r="IO334" i="45"/>
  <c r="IO293" i="45"/>
  <c r="IM353" i="45"/>
  <c r="IP23" i="45"/>
  <c r="IM61" i="45"/>
  <c r="IM23" i="45" s="1"/>
  <c r="IM78" i="45"/>
  <c r="IM64" i="45" s="1"/>
  <c r="IN97" i="45"/>
  <c r="IM104" i="45"/>
  <c r="IM148" i="45"/>
  <c r="IM153" i="45"/>
  <c r="IM172" i="45"/>
  <c r="IM185" i="45"/>
  <c r="IM199" i="45"/>
  <c r="IM213" i="45"/>
  <c r="IM196" i="45"/>
  <c r="IM270" i="45"/>
  <c r="IM244" i="45"/>
  <c r="IM282" i="45"/>
  <c r="IM307" i="45"/>
  <c r="IP363" i="45"/>
  <c r="IM334" i="45"/>
  <c r="HZ289" i="45"/>
  <c r="HZ196" i="45"/>
  <c r="HZ78" i="45"/>
  <c r="HZ61" i="45"/>
  <c r="LK376" i="45" l="1"/>
  <c r="LK260" i="45"/>
  <c r="LL260" i="45" s="1"/>
  <c r="LK256" i="45"/>
  <c r="LL256" i="45" s="1"/>
  <c r="LL19" i="45"/>
  <c r="KY376" i="45"/>
  <c r="KJ380" i="45"/>
  <c r="JU380" i="45"/>
  <c r="KL140" i="45"/>
  <c r="JD21" i="45"/>
  <c r="JD19" i="45" s="1"/>
  <c r="JD372" i="45"/>
  <c r="JD325" i="45"/>
  <c r="KI380" i="45"/>
  <c r="KK19" i="45"/>
  <c r="KL21" i="45"/>
  <c r="JB260" i="45"/>
  <c r="JB376" i="45"/>
  <c r="JB380" i="45" s="1"/>
  <c r="JB256" i="45"/>
  <c r="JG196" i="45"/>
  <c r="JG289" i="45"/>
  <c r="JG78" i="45"/>
  <c r="JG75" i="45"/>
  <c r="JG61" i="45"/>
  <c r="JY244" i="45"/>
  <c r="JX353" i="45"/>
  <c r="JY353" i="45" s="1"/>
  <c r="JW21" i="45"/>
  <c r="JW19" i="45" s="1"/>
  <c r="JY246" i="45"/>
  <c r="JW325" i="45"/>
  <c r="JX227" i="45"/>
  <c r="JY227" i="45" s="1"/>
  <c r="JW140" i="45"/>
  <c r="JX102" i="45"/>
  <c r="JY102" i="45" s="1"/>
  <c r="JX85" i="45"/>
  <c r="JY85" i="45" s="1"/>
  <c r="JX334" i="45"/>
  <c r="JY336" i="45"/>
  <c r="JX142" i="45"/>
  <c r="JY144" i="45"/>
  <c r="JX178" i="45"/>
  <c r="JY178" i="45" s="1"/>
  <c r="JX64" i="45"/>
  <c r="JY64" i="45" s="1"/>
  <c r="JY66" i="45"/>
  <c r="JV19" i="45"/>
  <c r="JW372" i="45"/>
  <c r="JX293" i="45"/>
  <c r="JY293" i="45" s="1"/>
  <c r="JY295" i="45"/>
  <c r="JX23" i="45"/>
  <c r="JY23" i="45" s="1"/>
  <c r="JY25" i="45"/>
  <c r="JY229" i="45"/>
  <c r="JX116" i="45"/>
  <c r="JY116" i="45" s="1"/>
  <c r="JY118" i="45"/>
  <c r="JX268" i="45"/>
  <c r="JY270" i="45"/>
  <c r="JY355" i="45"/>
  <c r="JX213" i="45"/>
  <c r="JY213" i="45" s="1"/>
  <c r="JY215" i="45"/>
  <c r="JY104" i="45"/>
  <c r="IN227" i="45"/>
  <c r="IO227" i="45"/>
  <c r="IP293" i="45"/>
  <c r="IP325" i="45" s="1"/>
  <c r="IO178" i="45"/>
  <c r="IN178" i="45"/>
  <c r="IP178" i="45"/>
  <c r="IN293" i="45"/>
  <c r="IP142" i="45"/>
  <c r="IN268" i="45"/>
  <c r="IN142" i="45"/>
  <c r="IO142" i="45"/>
  <c r="IO85" i="45"/>
  <c r="IN23" i="45"/>
  <c r="IN21" i="45" s="1"/>
  <c r="IO64" i="45"/>
  <c r="IO21" i="45" s="1"/>
  <c r="IO102" i="45"/>
  <c r="JE227" i="45"/>
  <c r="JF40" i="45"/>
  <c r="JF93" i="45"/>
  <c r="JF30" i="45"/>
  <c r="JF46" i="45"/>
  <c r="JF61" i="45"/>
  <c r="JF71" i="45"/>
  <c r="JF108" i="45"/>
  <c r="JF127" i="45"/>
  <c r="JF180" i="45"/>
  <c r="JF199" i="45"/>
  <c r="JF215" i="45"/>
  <c r="JF213" i="45" s="1"/>
  <c r="JF270" i="45"/>
  <c r="JF315" i="45"/>
  <c r="JF307" i="45"/>
  <c r="JF355" i="45"/>
  <c r="JF344" i="45"/>
  <c r="JE213" i="45"/>
  <c r="JE353" i="45"/>
  <c r="JE102" i="45"/>
  <c r="JF25" i="45"/>
  <c r="JF57" i="45"/>
  <c r="JF104" i="45"/>
  <c r="JF144" i="45"/>
  <c r="JF81" i="45"/>
  <c r="JF165" i="45"/>
  <c r="JF185" i="45"/>
  <c r="JF207" i="45"/>
  <c r="JF238" i="45"/>
  <c r="JF289" i="45"/>
  <c r="JF320" i="45"/>
  <c r="JF336" i="45"/>
  <c r="JE142" i="45"/>
  <c r="JE85" i="45"/>
  <c r="JE334" i="45"/>
  <c r="JF36" i="45"/>
  <c r="JF87" i="45"/>
  <c r="JF148" i="45"/>
  <c r="JF295" i="45"/>
  <c r="JE64" i="45"/>
  <c r="JD140" i="45"/>
  <c r="JE23" i="45"/>
  <c r="JE293" i="45"/>
  <c r="JF66" i="45"/>
  <c r="JF118" i="45"/>
  <c r="JF116" i="45" s="1"/>
  <c r="JF97" i="45"/>
  <c r="JF157" i="45"/>
  <c r="JF153" i="45"/>
  <c r="JF172" i="45"/>
  <c r="JF196" i="45"/>
  <c r="JF229" i="45"/>
  <c r="JF246" i="45"/>
  <c r="JF282" i="45"/>
  <c r="JF363" i="45"/>
  <c r="JE268" i="45"/>
  <c r="JE178" i="45"/>
  <c r="JC19" i="45"/>
  <c r="JE116" i="45"/>
  <c r="IZ380" i="45"/>
  <c r="IN85" i="45"/>
  <c r="IN372" i="45"/>
  <c r="IO325" i="45"/>
  <c r="IO372" i="45"/>
  <c r="IM178" i="45"/>
  <c r="IP21" i="45"/>
  <c r="IP19" i="45" s="1"/>
  <c r="IP355" i="45"/>
  <c r="IP344" i="45"/>
  <c r="IM102" i="45"/>
  <c r="IP336" i="45"/>
  <c r="IM268" i="45"/>
  <c r="IM142" i="45"/>
  <c r="IM21" i="45"/>
  <c r="IM372" i="45"/>
  <c r="IM293" i="45"/>
  <c r="HZ270" i="45"/>
  <c r="HZ157" i="45"/>
  <c r="HZ153" i="45"/>
  <c r="HZ172" i="45"/>
  <c r="HZ207" i="45"/>
  <c r="HZ344" i="45"/>
  <c r="HZ355" i="45"/>
  <c r="HZ127" i="45"/>
  <c r="IA289" i="45"/>
  <c r="IA196" i="45"/>
  <c r="IA78" i="45"/>
  <c r="IA75" i="45"/>
  <c r="IA61" i="45"/>
  <c r="HZ148" i="45"/>
  <c r="HZ36" i="45"/>
  <c r="HZ118" i="45"/>
  <c r="HZ116" i="45" s="1"/>
  <c r="HZ25" i="45"/>
  <c r="HZ30" i="45"/>
  <c r="HZ46" i="45"/>
  <c r="HZ57" i="45"/>
  <c r="HZ40" i="45"/>
  <c r="HZ75" i="45"/>
  <c r="HZ81" i="45"/>
  <c r="HZ87" i="45"/>
  <c r="HZ97" i="45"/>
  <c r="HZ108" i="45"/>
  <c r="HZ66" i="45"/>
  <c r="HZ71" i="45"/>
  <c r="HZ93" i="45"/>
  <c r="HZ104" i="45"/>
  <c r="HZ144" i="45"/>
  <c r="HZ165" i="45"/>
  <c r="HZ180" i="45"/>
  <c r="HZ185" i="45"/>
  <c r="HZ199" i="45"/>
  <c r="HZ215" i="45"/>
  <c r="HZ229" i="45"/>
  <c r="HZ238" i="45"/>
  <c r="HZ246" i="45"/>
  <c r="HZ282" i="45"/>
  <c r="HZ295" i="45"/>
  <c r="HZ315" i="45"/>
  <c r="HZ320" i="45"/>
  <c r="HZ307" i="45"/>
  <c r="HZ363" i="45"/>
  <c r="HZ336" i="45"/>
  <c r="LL376" i="45" l="1"/>
  <c r="LK380" i="45"/>
  <c r="LL380" i="45" s="1"/>
  <c r="JG320" i="45"/>
  <c r="JG57" i="45"/>
  <c r="JG104" i="45"/>
  <c r="KK376" i="45"/>
  <c r="KK260" i="45"/>
  <c r="KL260" i="45" s="1"/>
  <c r="KK256" i="45"/>
  <c r="KL256" i="45" s="1"/>
  <c r="KL19" i="45"/>
  <c r="JG148" i="45"/>
  <c r="JG363" i="45"/>
  <c r="JG40" i="45"/>
  <c r="JG215" i="45"/>
  <c r="JG213" i="45" s="1"/>
  <c r="JG282" i="45"/>
  <c r="JG93" i="45"/>
  <c r="JG336" i="45"/>
  <c r="JG172" i="45"/>
  <c r="JG246" i="45"/>
  <c r="JG244" i="45" s="1"/>
  <c r="JH289" i="45"/>
  <c r="JH78" i="45"/>
  <c r="JH61" i="45"/>
  <c r="JX372" i="45"/>
  <c r="JY372" i="45" s="1"/>
  <c r="JW376" i="45"/>
  <c r="JW260" i="45"/>
  <c r="JW256" i="45"/>
  <c r="JX21" i="45"/>
  <c r="JY334" i="45"/>
  <c r="JX325" i="45"/>
  <c r="JY268" i="45"/>
  <c r="JX140" i="45"/>
  <c r="JY142" i="45"/>
  <c r="JV376" i="45"/>
  <c r="JV260" i="45"/>
  <c r="JV256" i="45"/>
  <c r="IO140" i="45"/>
  <c r="IN140" i="45"/>
  <c r="IP140" i="45"/>
  <c r="IN325" i="45"/>
  <c r="IO19" i="45"/>
  <c r="JE21" i="45"/>
  <c r="JE19" i="45" s="1"/>
  <c r="JF293" i="45"/>
  <c r="JF85" i="45"/>
  <c r="JD376" i="45"/>
  <c r="JD380" i="45" s="1"/>
  <c r="JF64" i="45"/>
  <c r="HZ268" i="45"/>
  <c r="IA36" i="45"/>
  <c r="JG238" i="45"/>
  <c r="JF244" i="45"/>
  <c r="JG25" i="45"/>
  <c r="JG71" i="45"/>
  <c r="JG108" i="45"/>
  <c r="JG144" i="45"/>
  <c r="JG180" i="45"/>
  <c r="JG199" i="45"/>
  <c r="JF334" i="45"/>
  <c r="JF102" i="45"/>
  <c r="JF23" i="45"/>
  <c r="JF353" i="45"/>
  <c r="JC376" i="45"/>
  <c r="JC260" i="45"/>
  <c r="JC256" i="45"/>
  <c r="JE325" i="45"/>
  <c r="JF227" i="45"/>
  <c r="JG30" i="45"/>
  <c r="JG81" i="45"/>
  <c r="JG127" i="45"/>
  <c r="JG165" i="45"/>
  <c r="JG185" i="45"/>
  <c r="JG229" i="45"/>
  <c r="JG270" i="45"/>
  <c r="JG355" i="45"/>
  <c r="JG344" i="45"/>
  <c r="JD256" i="45"/>
  <c r="JF268" i="45"/>
  <c r="JE372" i="45"/>
  <c r="JE140" i="45"/>
  <c r="JG46" i="45"/>
  <c r="JG87" i="45"/>
  <c r="JG118" i="45"/>
  <c r="JG116" i="45" s="1"/>
  <c r="JG315" i="45"/>
  <c r="JG307" i="45"/>
  <c r="JG295" i="45"/>
  <c r="JD260" i="45"/>
  <c r="JG153" i="45"/>
  <c r="JG36" i="45"/>
  <c r="JG66" i="45"/>
  <c r="JG97" i="45"/>
  <c r="JG157" i="45"/>
  <c r="JG207" i="45"/>
  <c r="JF142" i="45"/>
  <c r="JF178" i="45"/>
  <c r="IN19" i="45"/>
  <c r="IM140" i="45"/>
  <c r="IQ30" i="45"/>
  <c r="IQ66" i="45"/>
  <c r="IQ46" i="45"/>
  <c r="IM19" i="45"/>
  <c r="IP334" i="45"/>
  <c r="IQ61" i="45"/>
  <c r="IQ25" i="45"/>
  <c r="IQ93" i="45"/>
  <c r="IQ157" i="45"/>
  <c r="IQ180" i="45"/>
  <c r="IQ215" i="45"/>
  <c r="IQ196" i="45"/>
  <c r="IQ270" i="45"/>
  <c r="IQ320" i="45"/>
  <c r="IQ344" i="45"/>
  <c r="IM325" i="45"/>
  <c r="IP353" i="45"/>
  <c r="IQ36" i="45"/>
  <c r="IQ40" i="45"/>
  <c r="IQ75" i="45"/>
  <c r="IQ97" i="45"/>
  <c r="IQ148" i="45"/>
  <c r="IQ165" i="45"/>
  <c r="IQ246" i="45"/>
  <c r="IQ238" i="45"/>
  <c r="IQ282" i="45"/>
  <c r="IQ307" i="45"/>
  <c r="IR355" i="45"/>
  <c r="IR320" i="45"/>
  <c r="IR315" i="45"/>
  <c r="IR289" i="45"/>
  <c r="IR196" i="45"/>
  <c r="IR153" i="45"/>
  <c r="IR104" i="45"/>
  <c r="IR165" i="45"/>
  <c r="IR118" i="45"/>
  <c r="IR116" i="45" s="1"/>
  <c r="IR78" i="45"/>
  <c r="IR61" i="45"/>
  <c r="IR71" i="45"/>
  <c r="IR36" i="45"/>
  <c r="IR93" i="45"/>
  <c r="IR87" i="45"/>
  <c r="IR81" i="45"/>
  <c r="IR75" i="45"/>
  <c r="IR40" i="45"/>
  <c r="IR30" i="45"/>
  <c r="IR25" i="45"/>
  <c r="IQ355" i="45"/>
  <c r="IQ104" i="45"/>
  <c r="IQ81" i="45"/>
  <c r="IQ108" i="45"/>
  <c r="IQ153" i="45"/>
  <c r="IQ172" i="45"/>
  <c r="IQ144" i="45"/>
  <c r="IQ118" i="45"/>
  <c r="IQ199" i="45"/>
  <c r="IQ295" i="45"/>
  <c r="IQ289" i="45"/>
  <c r="IQ336" i="45"/>
  <c r="IQ71" i="45"/>
  <c r="IQ78" i="45"/>
  <c r="IQ57" i="45"/>
  <c r="IQ87" i="45"/>
  <c r="IQ127" i="45"/>
  <c r="IQ207" i="45"/>
  <c r="IQ185" i="45"/>
  <c r="IQ229" i="45"/>
  <c r="IQ315" i="45"/>
  <c r="IQ363" i="45"/>
  <c r="IA66" i="45"/>
  <c r="IA93" i="45"/>
  <c r="IA144" i="45"/>
  <c r="IA25" i="45"/>
  <c r="IA71" i="45"/>
  <c r="IA87" i="45"/>
  <c r="IA127" i="45"/>
  <c r="IA172" i="45"/>
  <c r="IA180" i="45"/>
  <c r="IA270" i="45"/>
  <c r="IA295" i="45"/>
  <c r="IA315" i="45"/>
  <c r="IA363" i="45"/>
  <c r="IA81" i="45"/>
  <c r="IA57" i="45"/>
  <c r="IA30" i="45"/>
  <c r="IA46" i="45"/>
  <c r="HZ23" i="45"/>
  <c r="IA40" i="45"/>
  <c r="IA118" i="45"/>
  <c r="IA116" i="45" s="1"/>
  <c r="IA97" i="45"/>
  <c r="IA104" i="45"/>
  <c r="IA153" i="45"/>
  <c r="IA165" i="45"/>
  <c r="IA185" i="45"/>
  <c r="IA148" i="45"/>
  <c r="IA207" i="45"/>
  <c r="IA238" i="45"/>
  <c r="IA246" i="45"/>
  <c r="IA244" i="45" s="1"/>
  <c r="IA320" i="45"/>
  <c r="IA355" i="45"/>
  <c r="IA229" i="45"/>
  <c r="IA108" i="45"/>
  <c r="IA157" i="45"/>
  <c r="IA199" i="45"/>
  <c r="IA336" i="45"/>
  <c r="IB289" i="45"/>
  <c r="IB196" i="45"/>
  <c r="IB61" i="45"/>
  <c r="IB78" i="45"/>
  <c r="IB75" i="45"/>
  <c r="IA215" i="45"/>
  <c r="IA213" i="45" s="1"/>
  <c r="IA282" i="45"/>
  <c r="IA307" i="45"/>
  <c r="IA344" i="45"/>
  <c r="HZ178" i="45"/>
  <c r="HZ142" i="45"/>
  <c r="HZ102" i="45"/>
  <c r="HZ227" i="45"/>
  <c r="HZ334" i="45"/>
  <c r="HZ213" i="45"/>
  <c r="HZ353" i="45"/>
  <c r="HZ293" i="45"/>
  <c r="HZ325" i="45" s="1"/>
  <c r="HZ244" i="45"/>
  <c r="HZ64" i="45"/>
  <c r="HZ85" i="45"/>
  <c r="HM196" i="45"/>
  <c r="HM153" i="45"/>
  <c r="HM78" i="45"/>
  <c r="HM75" i="45"/>
  <c r="HM61" i="45"/>
  <c r="JW380" i="45" l="1"/>
  <c r="JG334" i="45"/>
  <c r="JG353" i="45"/>
  <c r="KL376" i="45"/>
  <c r="KK380" i="45"/>
  <c r="KL380" i="45" s="1"/>
  <c r="JH71" i="45"/>
  <c r="JH97" i="45"/>
  <c r="JH344" i="45"/>
  <c r="JI196" i="45"/>
  <c r="JI78" i="45"/>
  <c r="JI75" i="45"/>
  <c r="JI61" i="45"/>
  <c r="HZ21" i="45"/>
  <c r="JY325" i="45"/>
  <c r="JX19" i="45"/>
  <c r="JY21" i="45"/>
  <c r="JY140" i="45"/>
  <c r="JV380" i="45"/>
  <c r="IP256" i="45"/>
  <c r="IP260" i="45"/>
  <c r="IO376" i="45"/>
  <c r="IO380" i="45" s="1"/>
  <c r="IO260" i="45"/>
  <c r="IO256" i="45"/>
  <c r="IQ334" i="45"/>
  <c r="IN260" i="45"/>
  <c r="JF140" i="45"/>
  <c r="JF325" i="45"/>
  <c r="JF21" i="45"/>
  <c r="JF19" i="45" s="1"/>
  <c r="IA268" i="45"/>
  <c r="IA227" i="45"/>
  <c r="IB104" i="45"/>
  <c r="JH108" i="45"/>
  <c r="JG227" i="45"/>
  <c r="JH30" i="45"/>
  <c r="JH57" i="45"/>
  <c r="JH320" i="45"/>
  <c r="JG64" i="45"/>
  <c r="JH25" i="45"/>
  <c r="JH93" i="45"/>
  <c r="JH165" i="45"/>
  <c r="JH185" i="45"/>
  <c r="JH215" i="45"/>
  <c r="JH295" i="45"/>
  <c r="JH336" i="45"/>
  <c r="JF372" i="45"/>
  <c r="JG293" i="45"/>
  <c r="JH46" i="45"/>
  <c r="JH118" i="45"/>
  <c r="JH116" i="45" s="1"/>
  <c r="JH238" i="45"/>
  <c r="JH315" i="45"/>
  <c r="JH307" i="45"/>
  <c r="JH363" i="45"/>
  <c r="JG85" i="45"/>
  <c r="JH66" i="45"/>
  <c r="JH40" i="45"/>
  <c r="JH75" i="45"/>
  <c r="JH104" i="45"/>
  <c r="JH148" i="45"/>
  <c r="JH207" i="45"/>
  <c r="JH270" i="45"/>
  <c r="JG268" i="45"/>
  <c r="JG178" i="45"/>
  <c r="JE376" i="45"/>
  <c r="JE380" i="45" s="1"/>
  <c r="JE256" i="45"/>
  <c r="JE260" i="45"/>
  <c r="JH87" i="45"/>
  <c r="JH81" i="45"/>
  <c r="JH36" i="45"/>
  <c r="JH127" i="45"/>
  <c r="JH157" i="45"/>
  <c r="JH153" i="45"/>
  <c r="JH172" i="45"/>
  <c r="JH196" i="45"/>
  <c r="JH144" i="45"/>
  <c r="JH180" i="45"/>
  <c r="JH199" i="45"/>
  <c r="JH229" i="45"/>
  <c r="JH246" i="45"/>
  <c r="JH282" i="45"/>
  <c r="JH355" i="45"/>
  <c r="JC380" i="45"/>
  <c r="JG142" i="45"/>
  <c r="JG23" i="45"/>
  <c r="JG102" i="45"/>
  <c r="IN256" i="45"/>
  <c r="IN376" i="45"/>
  <c r="IN380" i="45" s="1"/>
  <c r="IQ142" i="45"/>
  <c r="IR46" i="45"/>
  <c r="IR57" i="45"/>
  <c r="IR97" i="45"/>
  <c r="IR85" i="45" s="1"/>
  <c r="IR108" i="45"/>
  <c r="IR172" i="45"/>
  <c r="IR215" i="45"/>
  <c r="IR213" i="45" s="1"/>
  <c r="IR246" i="45"/>
  <c r="IR244" i="45" s="1"/>
  <c r="IR238" i="45"/>
  <c r="IR336" i="45"/>
  <c r="IQ23" i="45"/>
  <c r="IP372" i="45"/>
  <c r="IP376" i="45"/>
  <c r="IP380" i="45" s="1"/>
  <c r="IQ64" i="45"/>
  <c r="IQ116" i="45"/>
  <c r="IQ102" i="45"/>
  <c r="IR144" i="45"/>
  <c r="IR282" i="45"/>
  <c r="IR307" i="45"/>
  <c r="IR363" i="45"/>
  <c r="IR353" i="45" s="1"/>
  <c r="IQ244" i="45"/>
  <c r="IQ213" i="45"/>
  <c r="IM376" i="45"/>
  <c r="IM380" i="45" s="1"/>
  <c r="IM260" i="45"/>
  <c r="IM256" i="45"/>
  <c r="IQ85" i="45"/>
  <c r="IQ353" i="45"/>
  <c r="IR157" i="45"/>
  <c r="IR102" i="45"/>
  <c r="IR127" i="45"/>
  <c r="IR199" i="45"/>
  <c r="IR229" i="45"/>
  <c r="IR295" i="45"/>
  <c r="IR344" i="45"/>
  <c r="IQ268" i="45"/>
  <c r="IQ178" i="45"/>
  <c r="IQ227" i="45"/>
  <c r="IQ293" i="45"/>
  <c r="IR66" i="45"/>
  <c r="IR64" i="45" s="1"/>
  <c r="IR148" i="45"/>
  <c r="IR180" i="45"/>
  <c r="IR207" i="45"/>
  <c r="IR185" i="45"/>
  <c r="IR270" i="45"/>
  <c r="IS336" i="45"/>
  <c r="IS320" i="45"/>
  <c r="IS238" i="45"/>
  <c r="IS196" i="45"/>
  <c r="IS157" i="45"/>
  <c r="IS61" i="45"/>
  <c r="IS46" i="45"/>
  <c r="IS36" i="45"/>
  <c r="IS25" i="45"/>
  <c r="IS93" i="45"/>
  <c r="IS75" i="45"/>
  <c r="IA353" i="45"/>
  <c r="IA85" i="45"/>
  <c r="IA64" i="45"/>
  <c r="IA293" i="45"/>
  <c r="IB336" i="45"/>
  <c r="IB344" i="45"/>
  <c r="IB355" i="45"/>
  <c r="IB363" i="45"/>
  <c r="IC363" i="45"/>
  <c r="IB315" i="45"/>
  <c r="IA23" i="45"/>
  <c r="IB25" i="45"/>
  <c r="IB71" i="45"/>
  <c r="IB157" i="45"/>
  <c r="IB199" i="45"/>
  <c r="IB229" i="45"/>
  <c r="IB270" i="45"/>
  <c r="IB295" i="45"/>
  <c r="IA142" i="45"/>
  <c r="IB144" i="45"/>
  <c r="IA178" i="45"/>
  <c r="HN78" i="45"/>
  <c r="HN196" i="45"/>
  <c r="HN289" i="45"/>
  <c r="HN61" i="45"/>
  <c r="HN148" i="45"/>
  <c r="HN75" i="45"/>
  <c r="HN93" i="45"/>
  <c r="HN336" i="45"/>
  <c r="ID289" i="45"/>
  <c r="ID196" i="45"/>
  <c r="ID75" i="45"/>
  <c r="ID61" i="45"/>
  <c r="ID78" i="45"/>
  <c r="IB57" i="45"/>
  <c r="IB93" i="45"/>
  <c r="IB36" i="45"/>
  <c r="IB66" i="45"/>
  <c r="IB97" i="45"/>
  <c r="IB153" i="45"/>
  <c r="IB165" i="45"/>
  <c r="IB185" i="45"/>
  <c r="IB207" i="45"/>
  <c r="IB215" i="45"/>
  <c r="IB213" i="45" s="1"/>
  <c r="IB282" i="45"/>
  <c r="IB307" i="45"/>
  <c r="IB40" i="45"/>
  <c r="IB46" i="45"/>
  <c r="IB118" i="45"/>
  <c r="IB116" i="45" s="1"/>
  <c r="IB148" i="45"/>
  <c r="IB172" i="45"/>
  <c r="IB180" i="45"/>
  <c r="IB238" i="45"/>
  <c r="IB246" i="45"/>
  <c r="IB244" i="45" s="1"/>
  <c r="IB320" i="45"/>
  <c r="IB81" i="45"/>
  <c r="IA102" i="45"/>
  <c r="IB87" i="45"/>
  <c r="IB30" i="45"/>
  <c r="IB108" i="45"/>
  <c r="IB127" i="45"/>
  <c r="IA334" i="45"/>
  <c r="HZ140" i="45"/>
  <c r="IC30" i="45"/>
  <c r="IC36" i="45"/>
  <c r="IC75" i="45"/>
  <c r="IC108" i="45"/>
  <c r="IC104" i="45"/>
  <c r="IC61" i="45"/>
  <c r="IC57" i="45"/>
  <c r="IC118" i="45"/>
  <c r="IC148" i="45"/>
  <c r="IC355" i="45"/>
  <c r="IC344" i="45"/>
  <c r="IC40" i="45"/>
  <c r="IC81" i="45"/>
  <c r="IC180" i="45"/>
  <c r="IC199" i="45"/>
  <c r="IC153" i="45"/>
  <c r="IC172" i="45"/>
  <c r="IC196" i="45"/>
  <c r="IC229" i="45"/>
  <c r="IC289" i="45"/>
  <c r="IC336" i="45"/>
  <c r="HZ19" i="45"/>
  <c r="IC25" i="45"/>
  <c r="IC46" i="45"/>
  <c r="IC87" i="45"/>
  <c r="IC66" i="45"/>
  <c r="IC93" i="45"/>
  <c r="IC127" i="45"/>
  <c r="IC144" i="45"/>
  <c r="IC165" i="45"/>
  <c r="IC185" i="45"/>
  <c r="IC207" i="45"/>
  <c r="IC215" i="45"/>
  <c r="IC295" i="45"/>
  <c r="IC315" i="45"/>
  <c r="IC307" i="45"/>
  <c r="HZ372" i="45"/>
  <c r="IC97" i="45"/>
  <c r="IC71" i="45"/>
  <c r="IC78" i="45"/>
  <c r="IC157" i="45"/>
  <c r="IC238" i="45"/>
  <c r="IC246" i="45"/>
  <c r="IC282" i="45"/>
  <c r="IC270" i="45"/>
  <c r="IC320" i="45"/>
  <c r="HN36" i="45"/>
  <c r="HM93" i="45"/>
  <c r="HN282" i="45"/>
  <c r="HN144" i="45"/>
  <c r="HM66" i="45"/>
  <c r="HM71" i="45"/>
  <c r="HM81" i="45"/>
  <c r="HM97" i="45"/>
  <c r="HM315" i="45"/>
  <c r="HM172" i="45"/>
  <c r="HM180" i="45"/>
  <c r="HM295" i="45"/>
  <c r="HM336" i="45"/>
  <c r="HN97" i="45"/>
  <c r="HM36" i="45"/>
  <c r="HM87" i="45"/>
  <c r="HM104" i="45"/>
  <c r="HM108" i="45"/>
  <c r="HM118" i="45"/>
  <c r="HM116" i="45" s="1"/>
  <c r="HM127" i="45"/>
  <c r="HM148" i="45"/>
  <c r="HM157" i="45"/>
  <c r="HM165" i="45"/>
  <c r="HM185" i="45"/>
  <c r="HM199" i="45"/>
  <c r="HM207" i="45"/>
  <c r="HM229" i="45"/>
  <c r="HM246" i="45"/>
  <c r="HM244" i="45" s="1"/>
  <c r="HM307" i="45"/>
  <c r="HM320" i="45"/>
  <c r="HN57" i="45"/>
  <c r="HN108" i="45"/>
  <c r="HN153" i="45"/>
  <c r="HN165" i="45"/>
  <c r="HN207" i="45"/>
  <c r="HN238" i="45"/>
  <c r="HN270" i="45"/>
  <c r="HN355" i="45"/>
  <c r="HN363" i="45"/>
  <c r="HM46" i="45"/>
  <c r="HM57" i="45"/>
  <c r="HM30" i="45"/>
  <c r="HM25" i="45"/>
  <c r="HM40" i="45"/>
  <c r="HM270" i="45"/>
  <c r="HM282" i="45"/>
  <c r="HM289" i="45"/>
  <c r="HM144" i="45"/>
  <c r="HM215" i="45"/>
  <c r="HM238" i="45"/>
  <c r="HM363" i="45"/>
  <c r="HM344" i="45"/>
  <c r="HM355" i="45"/>
  <c r="HB289" i="45"/>
  <c r="HB196" i="45"/>
  <c r="HB144" i="45"/>
  <c r="HB78" i="45"/>
  <c r="HA289" i="45"/>
  <c r="HA196" i="45"/>
  <c r="HA78" i="45"/>
  <c r="HA61" i="45"/>
  <c r="GZ289" i="45"/>
  <c r="GZ196" i="45"/>
  <c r="GZ78" i="45"/>
  <c r="GZ75" i="45"/>
  <c r="GZ61" i="45"/>
  <c r="HA295" i="45"/>
  <c r="HB199" i="45"/>
  <c r="HA153" i="45"/>
  <c r="HB97" i="45"/>
  <c r="HB81" i="45"/>
  <c r="HB75" i="45"/>
  <c r="HA75" i="45"/>
  <c r="HB61" i="45"/>
  <c r="HA40" i="45"/>
  <c r="JG372" i="45" l="1"/>
  <c r="JI81" i="45"/>
  <c r="JI165" i="45"/>
  <c r="JJ289" i="45"/>
  <c r="JJ196" i="45"/>
  <c r="JJ61" i="45"/>
  <c r="JJ75" i="45"/>
  <c r="IA21" i="45"/>
  <c r="IA19" i="45" s="1"/>
  <c r="JX376" i="45"/>
  <c r="JX256" i="45"/>
  <c r="JY256" i="45" s="1"/>
  <c r="JX260" i="45"/>
  <c r="JY260" i="45" s="1"/>
  <c r="JY19" i="45"/>
  <c r="IQ372" i="45"/>
  <c r="JG140" i="45"/>
  <c r="JH353" i="45"/>
  <c r="IA325" i="45"/>
  <c r="IC353" i="45"/>
  <c r="IA372" i="45"/>
  <c r="IB102" i="45"/>
  <c r="JI104" i="45"/>
  <c r="JI199" i="45"/>
  <c r="JI148" i="45"/>
  <c r="JI118" i="45"/>
  <c r="JI116" i="45" s="1"/>
  <c r="JI66" i="45"/>
  <c r="JG21" i="45"/>
  <c r="JI46" i="45"/>
  <c r="JI36" i="45"/>
  <c r="JI25" i="45"/>
  <c r="JI97" i="45"/>
  <c r="JI93" i="45"/>
  <c r="JI153" i="45"/>
  <c r="JI172" i="45"/>
  <c r="JI238" i="45"/>
  <c r="JI307" i="45"/>
  <c r="JI295" i="45"/>
  <c r="JI363" i="45"/>
  <c r="JH227" i="45"/>
  <c r="JH85" i="45"/>
  <c r="JH268" i="45"/>
  <c r="JH213" i="45"/>
  <c r="JH23" i="45"/>
  <c r="JI30" i="45"/>
  <c r="JI108" i="45"/>
  <c r="JI71" i="45"/>
  <c r="JI157" i="45"/>
  <c r="JI144" i="45"/>
  <c r="JI315" i="45"/>
  <c r="JI355" i="45"/>
  <c r="JI344" i="45"/>
  <c r="JG325" i="45"/>
  <c r="JH102" i="45"/>
  <c r="JH334" i="45"/>
  <c r="JI40" i="45"/>
  <c r="JI180" i="45"/>
  <c r="JI127" i="45"/>
  <c r="JI229" i="45"/>
  <c r="JI289" i="45"/>
  <c r="JI270" i="45"/>
  <c r="JI320" i="45"/>
  <c r="JH178" i="45"/>
  <c r="JH64" i="45"/>
  <c r="JF376" i="45"/>
  <c r="JF260" i="45"/>
  <c r="JF256" i="45"/>
  <c r="JI57" i="45"/>
  <c r="JI87" i="45"/>
  <c r="JI185" i="45"/>
  <c r="JI207" i="45"/>
  <c r="JI215" i="45"/>
  <c r="JI213" i="45" s="1"/>
  <c r="JI246" i="45"/>
  <c r="JI244" i="45" s="1"/>
  <c r="JI282" i="45"/>
  <c r="JI336" i="45"/>
  <c r="JH244" i="45"/>
  <c r="JH142" i="45"/>
  <c r="JH293" i="45"/>
  <c r="IB227" i="45"/>
  <c r="ID315" i="45"/>
  <c r="IB353" i="45"/>
  <c r="IR227" i="45"/>
  <c r="IR23" i="45"/>
  <c r="IR21" i="45" s="1"/>
  <c r="IR19" i="45" s="1"/>
  <c r="IR178" i="45"/>
  <c r="IR268" i="45"/>
  <c r="IS40" i="45"/>
  <c r="IS78" i="45"/>
  <c r="IS81" i="45"/>
  <c r="IS180" i="45"/>
  <c r="IS153" i="45"/>
  <c r="IS172" i="45"/>
  <c r="IS215" i="45"/>
  <c r="IS185" i="45"/>
  <c r="IS270" i="45"/>
  <c r="IS295" i="45"/>
  <c r="IS315" i="45"/>
  <c r="IS363" i="45"/>
  <c r="IR334" i="45"/>
  <c r="IS97" i="45"/>
  <c r="IS87" i="45"/>
  <c r="IS165" i="45"/>
  <c r="IS108" i="45"/>
  <c r="IS207" i="45"/>
  <c r="IS229" i="45"/>
  <c r="IS227" i="45" s="1"/>
  <c r="IS246" i="45"/>
  <c r="IS244" i="45" s="1"/>
  <c r="IS355" i="45"/>
  <c r="IS344" i="45"/>
  <c r="IS334" i="45" s="1"/>
  <c r="IQ325" i="45"/>
  <c r="IR293" i="45"/>
  <c r="IR142" i="45"/>
  <c r="IQ21" i="45"/>
  <c r="IS57" i="45"/>
  <c r="IS30" i="45"/>
  <c r="IS66" i="45"/>
  <c r="IS144" i="45"/>
  <c r="IS118" i="45"/>
  <c r="IS104" i="45"/>
  <c r="IS282" i="45"/>
  <c r="IS307" i="45"/>
  <c r="IT363" i="45"/>
  <c r="IT289" i="45"/>
  <c r="IT307" i="45"/>
  <c r="IT238" i="45"/>
  <c r="IT196" i="45"/>
  <c r="IT199" i="45"/>
  <c r="IT180" i="45"/>
  <c r="IT144" i="45"/>
  <c r="IT127" i="45"/>
  <c r="IT172" i="45"/>
  <c r="IT153" i="45"/>
  <c r="IT148" i="45"/>
  <c r="IT81" i="45"/>
  <c r="IT75" i="45"/>
  <c r="IT40" i="45"/>
  <c r="IT57" i="45"/>
  <c r="IT78" i="45"/>
  <c r="IT61" i="45"/>
  <c r="IS71" i="45"/>
  <c r="IS127" i="45"/>
  <c r="IS148" i="45"/>
  <c r="IS199" i="45"/>
  <c r="IS289" i="45"/>
  <c r="IQ140" i="45"/>
  <c r="HN268" i="45"/>
  <c r="ID97" i="45"/>
  <c r="ID104" i="45"/>
  <c r="ID93" i="45"/>
  <c r="ID320" i="45"/>
  <c r="ID148" i="45"/>
  <c r="HN344" i="45"/>
  <c r="HN334" i="45" s="1"/>
  <c r="ID144" i="45"/>
  <c r="ID270" i="45"/>
  <c r="ID344" i="45"/>
  <c r="IB334" i="45"/>
  <c r="HM85" i="45"/>
  <c r="HN307" i="45"/>
  <c r="HN246" i="45"/>
  <c r="HN244" i="45" s="1"/>
  <c r="HN215" i="45"/>
  <c r="HN213" i="45" s="1"/>
  <c r="HN199" i="45"/>
  <c r="HN172" i="45"/>
  <c r="HN118" i="45"/>
  <c r="HN116" i="45" s="1"/>
  <c r="HN87" i="45"/>
  <c r="HN85" i="45" s="1"/>
  <c r="HN46" i="45"/>
  <c r="HN30" i="45"/>
  <c r="HN295" i="45"/>
  <c r="HN229" i="45"/>
  <c r="HN227" i="45" s="1"/>
  <c r="HN180" i="45"/>
  <c r="HN157" i="45"/>
  <c r="HN127" i="45"/>
  <c r="HN320" i="45"/>
  <c r="HN185" i="45"/>
  <c r="HN104" i="45"/>
  <c r="HN102" i="45" s="1"/>
  <c r="HN66" i="45"/>
  <c r="HN40" i="45"/>
  <c r="ID81" i="45"/>
  <c r="IB85" i="45"/>
  <c r="ID153" i="45"/>
  <c r="ID172" i="45"/>
  <c r="ID207" i="45"/>
  <c r="ID238" i="45"/>
  <c r="IB268" i="45"/>
  <c r="IB142" i="45"/>
  <c r="IB23" i="45"/>
  <c r="ID108" i="45"/>
  <c r="IB293" i="45"/>
  <c r="IA140" i="45"/>
  <c r="HN315" i="45"/>
  <c r="IB64" i="45"/>
  <c r="IB178" i="45"/>
  <c r="HN81" i="45"/>
  <c r="HN25" i="45"/>
  <c r="IE61" i="45"/>
  <c r="IE75" i="45"/>
  <c r="HN71" i="45"/>
  <c r="HO81" i="45"/>
  <c r="HO71" i="45"/>
  <c r="HO61" i="45"/>
  <c r="HO289" i="45"/>
  <c r="HO196" i="45"/>
  <c r="HO78" i="45"/>
  <c r="HO207" i="45"/>
  <c r="HO153" i="45"/>
  <c r="HO93" i="45"/>
  <c r="HO75" i="45"/>
  <c r="HO57" i="45"/>
  <c r="IC64" i="45"/>
  <c r="HZ376" i="45"/>
  <c r="HZ260" i="45"/>
  <c r="HZ256" i="45"/>
  <c r="IC227" i="45"/>
  <c r="ID30" i="45"/>
  <c r="ID36" i="45"/>
  <c r="ID66" i="45"/>
  <c r="ID246" i="45"/>
  <c r="ID244" i="45" s="1"/>
  <c r="ID282" i="45"/>
  <c r="ID363" i="45"/>
  <c r="IC268" i="45"/>
  <c r="IC244" i="45"/>
  <c r="IC142" i="45"/>
  <c r="IC178" i="45"/>
  <c r="ID40" i="45"/>
  <c r="ID57" i="45"/>
  <c r="ID118" i="45"/>
  <c r="ID116" i="45" s="1"/>
  <c r="ID87" i="45"/>
  <c r="ID71" i="45"/>
  <c r="ID157" i="45"/>
  <c r="IC293" i="45"/>
  <c r="IC213" i="45"/>
  <c r="IC334" i="45"/>
  <c r="ID46" i="45"/>
  <c r="ID180" i="45"/>
  <c r="ID199" i="45"/>
  <c r="ID229" i="45"/>
  <c r="ID307" i="45"/>
  <c r="ID295" i="45"/>
  <c r="ID355" i="45"/>
  <c r="IC85" i="45"/>
  <c r="IC23" i="45"/>
  <c r="ID25" i="45"/>
  <c r="ID127" i="45"/>
  <c r="ID165" i="45"/>
  <c r="ID185" i="45"/>
  <c r="ID215" i="45"/>
  <c r="ID213" i="45" s="1"/>
  <c r="ID336" i="45"/>
  <c r="IC116" i="45"/>
  <c r="IC102" i="45"/>
  <c r="HA71" i="45"/>
  <c r="HB104" i="45"/>
  <c r="HN353" i="45"/>
  <c r="HM64" i="45"/>
  <c r="HM293" i="45"/>
  <c r="HM178" i="45"/>
  <c r="HM102" i="45"/>
  <c r="HB320" i="45"/>
  <c r="GZ344" i="45"/>
  <c r="GZ148" i="45"/>
  <c r="HB185" i="45"/>
  <c r="GZ165" i="45"/>
  <c r="HA108" i="45"/>
  <c r="HA229" i="45"/>
  <c r="HA320" i="45"/>
  <c r="HB270" i="45"/>
  <c r="HB315" i="45"/>
  <c r="HO355" i="45"/>
  <c r="HM142" i="45"/>
  <c r="HM268" i="45"/>
  <c r="HM23" i="45"/>
  <c r="HO363" i="45"/>
  <c r="HM353" i="45"/>
  <c r="HM213" i="45"/>
  <c r="HM334" i="45"/>
  <c r="HM227" i="45"/>
  <c r="GZ199" i="45"/>
  <c r="GZ215" i="45"/>
  <c r="GZ213" i="45" s="1"/>
  <c r="GZ246" i="45"/>
  <c r="GZ244" i="45" s="1"/>
  <c r="GZ307" i="45"/>
  <c r="GZ355" i="45"/>
  <c r="HA25" i="45"/>
  <c r="HA36" i="45"/>
  <c r="HA46" i="45"/>
  <c r="HA118" i="45"/>
  <c r="HA116" i="45" s="1"/>
  <c r="HA172" i="45"/>
  <c r="HA185" i="45"/>
  <c r="HA207" i="45"/>
  <c r="HA336" i="45"/>
  <c r="HA363" i="45"/>
  <c r="HB57" i="45"/>
  <c r="HB66" i="45"/>
  <c r="HB87" i="45"/>
  <c r="HB127" i="45"/>
  <c r="HB148" i="45"/>
  <c r="HB157" i="45"/>
  <c r="HB172" i="45"/>
  <c r="HB215" i="45"/>
  <c r="HB213" i="45" s="1"/>
  <c r="HB238" i="45"/>
  <c r="HB246" i="45"/>
  <c r="HB244" i="45" s="1"/>
  <c r="HB282" i="45"/>
  <c r="HB307" i="45"/>
  <c r="HB336" i="45"/>
  <c r="GZ46" i="45"/>
  <c r="GZ71" i="45"/>
  <c r="GZ104" i="45"/>
  <c r="GZ30" i="45"/>
  <c r="GZ180" i="45"/>
  <c r="GZ229" i="45"/>
  <c r="GZ25" i="45"/>
  <c r="GZ40" i="45"/>
  <c r="GZ57" i="45"/>
  <c r="GZ66" i="45"/>
  <c r="GZ81" i="45"/>
  <c r="GZ87" i="45"/>
  <c r="GZ118" i="45"/>
  <c r="GZ116" i="45" s="1"/>
  <c r="GZ153" i="45"/>
  <c r="GZ172" i="45"/>
  <c r="GZ185" i="45"/>
  <c r="GZ207" i="45"/>
  <c r="GZ238" i="45"/>
  <c r="GZ270" i="45"/>
  <c r="GZ295" i="45"/>
  <c r="GZ315" i="45"/>
  <c r="GZ320" i="45"/>
  <c r="GZ336" i="45"/>
  <c r="HA57" i="45"/>
  <c r="HA66" i="45"/>
  <c r="HA93" i="45"/>
  <c r="HA97" i="45"/>
  <c r="HA104" i="45"/>
  <c r="HA127" i="45"/>
  <c r="HA144" i="45"/>
  <c r="HA148" i="45"/>
  <c r="HA157" i="45"/>
  <c r="HA180" i="45"/>
  <c r="HA199" i="45"/>
  <c r="HA215" i="45"/>
  <c r="HA213" i="45" s="1"/>
  <c r="HA238" i="45"/>
  <c r="HA246" i="45"/>
  <c r="HA244" i="45" s="1"/>
  <c r="HA270" i="45"/>
  <c r="HA282" i="45"/>
  <c r="HA307" i="45"/>
  <c r="HA315" i="45"/>
  <c r="HA344" i="45"/>
  <c r="HA334" i="45" s="1"/>
  <c r="HA355" i="45"/>
  <c r="HA353" i="45" s="1"/>
  <c r="HB25" i="45"/>
  <c r="HB30" i="45"/>
  <c r="HB40" i="45"/>
  <c r="HB46" i="45"/>
  <c r="HB71" i="45"/>
  <c r="HB108" i="45"/>
  <c r="HB118" i="45"/>
  <c r="HB116" i="45" s="1"/>
  <c r="HB153" i="45"/>
  <c r="HB165" i="45"/>
  <c r="HB180" i="45"/>
  <c r="HB207" i="45"/>
  <c r="HB229" i="45"/>
  <c r="HB295" i="45"/>
  <c r="HB344" i="45"/>
  <c r="HA30" i="45"/>
  <c r="GZ36" i="45"/>
  <c r="HB36" i="45"/>
  <c r="HA81" i="45"/>
  <c r="HA87" i="45"/>
  <c r="HB93" i="45"/>
  <c r="HA165" i="45"/>
  <c r="GZ282" i="45"/>
  <c r="GZ93" i="45"/>
  <c r="GZ97" i="45"/>
  <c r="GZ108" i="45"/>
  <c r="GZ127" i="45"/>
  <c r="GZ144" i="45"/>
  <c r="GZ157" i="45"/>
  <c r="GZ363" i="45"/>
  <c r="GM336" i="45"/>
  <c r="GM289" i="45"/>
  <c r="GM196" i="45"/>
  <c r="GM144" i="45"/>
  <c r="GM78" i="45"/>
  <c r="GM46" i="45"/>
  <c r="GM40" i="45"/>
  <c r="GM355" i="45"/>
  <c r="GM320" i="45"/>
  <c r="GZ64" i="45" l="1"/>
  <c r="IB372" i="45"/>
  <c r="HA227" i="45"/>
  <c r="GZ353" i="45"/>
  <c r="GZ334" i="45"/>
  <c r="HB268" i="45"/>
  <c r="JJ57" i="45"/>
  <c r="JJ336" i="45"/>
  <c r="JJ320" i="45"/>
  <c r="JJ36" i="45"/>
  <c r="JJ127" i="45"/>
  <c r="HB85" i="45"/>
  <c r="JL369" i="45"/>
  <c r="JL368" i="45"/>
  <c r="JL367" i="45"/>
  <c r="JL366" i="45"/>
  <c r="JL361" i="45"/>
  <c r="JL360" i="45"/>
  <c r="JL359" i="45"/>
  <c r="JL358" i="45"/>
  <c r="JL357" i="45"/>
  <c r="JL350" i="45"/>
  <c r="JL349" i="45"/>
  <c r="JL348" i="45"/>
  <c r="JL347" i="45"/>
  <c r="JL342" i="45"/>
  <c r="JL341" i="45"/>
  <c r="JL340" i="45"/>
  <c r="JL339" i="45"/>
  <c r="JL322" i="45"/>
  <c r="JL318" i="45"/>
  <c r="JL317" i="45"/>
  <c r="JL313" i="45"/>
  <c r="JL312" i="45"/>
  <c r="JL311" i="45"/>
  <c r="JL310" i="45"/>
  <c r="JL309" i="45"/>
  <c r="JL305" i="45"/>
  <c r="JL304" i="45"/>
  <c r="JL303" i="45"/>
  <c r="JL302" i="45"/>
  <c r="JL301" i="45"/>
  <c r="JL300" i="45"/>
  <c r="JL299" i="45"/>
  <c r="JL298" i="45"/>
  <c r="JL297" i="45"/>
  <c r="JK289" i="45"/>
  <c r="JL289" i="45" s="1"/>
  <c r="JL287" i="45"/>
  <c r="JL286" i="45"/>
  <c r="JL285" i="45"/>
  <c r="JL284" i="45"/>
  <c r="JL283" i="45"/>
  <c r="JL280" i="45"/>
  <c r="JL279" i="45"/>
  <c r="JL278" i="45"/>
  <c r="JL277" i="45"/>
  <c r="JL276" i="45"/>
  <c r="JL275" i="45"/>
  <c r="JL274" i="45"/>
  <c r="JL273" i="45"/>
  <c r="JL272" i="45"/>
  <c r="JL271" i="45"/>
  <c r="JL251" i="45"/>
  <c r="JL250" i="45"/>
  <c r="JL249" i="45"/>
  <c r="JL248" i="45"/>
  <c r="JL236" i="45"/>
  <c r="JL235" i="45"/>
  <c r="JL234" i="45"/>
  <c r="JL233" i="45"/>
  <c r="JL232" i="45"/>
  <c r="JL231" i="45"/>
  <c r="JL242" i="45"/>
  <c r="JL241" i="45"/>
  <c r="JL240" i="45"/>
  <c r="JL225" i="45"/>
  <c r="JL224" i="45"/>
  <c r="JL223" i="45"/>
  <c r="JL222" i="45"/>
  <c r="JL221" i="45"/>
  <c r="JL220" i="45"/>
  <c r="JL219" i="45"/>
  <c r="JL218" i="45"/>
  <c r="JL217" i="45"/>
  <c r="JL211" i="45"/>
  <c r="JL210" i="45"/>
  <c r="JL209" i="45"/>
  <c r="JL205" i="45"/>
  <c r="JL204" i="45"/>
  <c r="JL203" i="45"/>
  <c r="JL202" i="45"/>
  <c r="JL201" i="45"/>
  <c r="JK196" i="45"/>
  <c r="JL196" i="45" s="1"/>
  <c r="JL194" i="45"/>
  <c r="JL193" i="45"/>
  <c r="JL192" i="45"/>
  <c r="JL191" i="45"/>
  <c r="JL190" i="45"/>
  <c r="JL189" i="45"/>
  <c r="JL188" i="45"/>
  <c r="JL187" i="45"/>
  <c r="JL183" i="45"/>
  <c r="JL182" i="45"/>
  <c r="JL176" i="45"/>
  <c r="JL175" i="45"/>
  <c r="JL174" i="45"/>
  <c r="JL170" i="45"/>
  <c r="JL169" i="45"/>
  <c r="JL168" i="45"/>
  <c r="JL167" i="45"/>
  <c r="JL163" i="45"/>
  <c r="JL162" i="45"/>
  <c r="JL161" i="45"/>
  <c r="JL160" i="45"/>
  <c r="JL159" i="45"/>
  <c r="JL155" i="45"/>
  <c r="JL150" i="45"/>
  <c r="JL151" i="45"/>
  <c r="JL51" i="45"/>
  <c r="JL48" i="45"/>
  <c r="JL146" i="45"/>
  <c r="JL145" i="45"/>
  <c r="JL137" i="45"/>
  <c r="JL136" i="45"/>
  <c r="JL135" i="45"/>
  <c r="JL134" i="45"/>
  <c r="JL133" i="45"/>
  <c r="JL132" i="45"/>
  <c r="JL131" i="45"/>
  <c r="JL130" i="45"/>
  <c r="JL125" i="45"/>
  <c r="JL123" i="45"/>
  <c r="JL122" i="45"/>
  <c r="JL121" i="45"/>
  <c r="JL120" i="45"/>
  <c r="JL114" i="45"/>
  <c r="JL112" i="45"/>
  <c r="JL111" i="45"/>
  <c r="JL110" i="45"/>
  <c r="JL106" i="45"/>
  <c r="JL100" i="45"/>
  <c r="JL99" i="45"/>
  <c r="JL95" i="45"/>
  <c r="JL91" i="45"/>
  <c r="JL90" i="45"/>
  <c r="JL89" i="45"/>
  <c r="JL88" i="45"/>
  <c r="JL83" i="45"/>
  <c r="JL82" i="45"/>
  <c r="JK78" i="45"/>
  <c r="JK75" i="45"/>
  <c r="JL75" i="45" s="1"/>
  <c r="JL73" i="45"/>
  <c r="JL69" i="45"/>
  <c r="JL68" i="45"/>
  <c r="JL67" i="45"/>
  <c r="JK61" i="45"/>
  <c r="JL61" i="45" s="1"/>
  <c r="JL59" i="45"/>
  <c r="JL55" i="45"/>
  <c r="JL54" i="45"/>
  <c r="JL53" i="45"/>
  <c r="JL52" i="45"/>
  <c r="JL50" i="45"/>
  <c r="JL49" i="45"/>
  <c r="JL43" i="45"/>
  <c r="JL26" i="45"/>
  <c r="JL27" i="45"/>
  <c r="JL44" i="45"/>
  <c r="JL34" i="45"/>
  <c r="JL33" i="45"/>
  <c r="JL28" i="45"/>
  <c r="JL37" i="45"/>
  <c r="JL32" i="45"/>
  <c r="JL38" i="45"/>
  <c r="JL42" i="45"/>
  <c r="JX380" i="45"/>
  <c r="JY380" i="45" s="1"/>
  <c r="JY376" i="45"/>
  <c r="IR325" i="45"/>
  <c r="JI227" i="45"/>
  <c r="JI334" i="45"/>
  <c r="JI102" i="45"/>
  <c r="ID227" i="45"/>
  <c r="ID268" i="45"/>
  <c r="IB21" i="45"/>
  <c r="IB19" i="45" s="1"/>
  <c r="IB325" i="45"/>
  <c r="ID334" i="45"/>
  <c r="ID85" i="45"/>
  <c r="JJ25" i="45"/>
  <c r="JJ66" i="45"/>
  <c r="JJ144" i="45"/>
  <c r="JJ180" i="45"/>
  <c r="JJ315" i="45"/>
  <c r="JJ307" i="45"/>
  <c r="JI64" i="45"/>
  <c r="JH140" i="45"/>
  <c r="JI85" i="45"/>
  <c r="JJ46" i="45"/>
  <c r="JJ78" i="45"/>
  <c r="JJ97" i="45"/>
  <c r="JJ148" i="45"/>
  <c r="JJ229" i="45"/>
  <c r="JJ246" i="45"/>
  <c r="JJ282" i="45"/>
  <c r="JH372" i="45"/>
  <c r="JI353" i="45"/>
  <c r="JI142" i="45"/>
  <c r="JH21" i="45"/>
  <c r="JH19" i="45" s="1"/>
  <c r="JI293" i="45"/>
  <c r="JG19" i="45"/>
  <c r="JF380" i="45"/>
  <c r="JJ93" i="45"/>
  <c r="JJ108" i="45"/>
  <c r="JJ199" i="45"/>
  <c r="JJ157" i="45"/>
  <c r="JJ153" i="45"/>
  <c r="JJ172" i="45"/>
  <c r="JJ215" i="45"/>
  <c r="JJ213" i="45" s="1"/>
  <c r="JJ295" i="45"/>
  <c r="JJ363" i="45"/>
  <c r="JI178" i="45"/>
  <c r="JH325" i="45"/>
  <c r="JJ40" i="45"/>
  <c r="JJ71" i="45"/>
  <c r="JJ118" i="45"/>
  <c r="JJ81" i="45"/>
  <c r="JJ165" i="45"/>
  <c r="JJ185" i="45"/>
  <c r="JJ207" i="45"/>
  <c r="JJ238" i="45"/>
  <c r="JJ270" i="45"/>
  <c r="JJ355" i="45"/>
  <c r="JJ344" i="45"/>
  <c r="JJ30" i="45"/>
  <c r="JJ104" i="45"/>
  <c r="JJ87" i="45"/>
  <c r="JI268" i="45"/>
  <c r="JI23" i="45"/>
  <c r="IA256" i="45"/>
  <c r="IE57" i="45"/>
  <c r="IR140" i="45"/>
  <c r="IB140" i="45"/>
  <c r="IS23" i="45"/>
  <c r="IT30" i="45"/>
  <c r="IT25" i="45"/>
  <c r="IT104" i="45"/>
  <c r="IT118" i="45"/>
  <c r="IT116" i="45" s="1"/>
  <c r="IT270" i="45"/>
  <c r="IT295" i="45"/>
  <c r="IT315" i="45"/>
  <c r="IT336" i="45"/>
  <c r="IS116" i="45"/>
  <c r="IS64" i="45"/>
  <c r="IS178" i="45"/>
  <c r="IT36" i="45"/>
  <c r="IT157" i="45"/>
  <c r="IT207" i="45"/>
  <c r="IT320" i="45"/>
  <c r="IS85" i="45"/>
  <c r="IT97" i="45"/>
  <c r="IT66" i="45"/>
  <c r="IT93" i="45"/>
  <c r="IT185" i="45"/>
  <c r="IT215" i="45"/>
  <c r="IT213" i="45" s="1"/>
  <c r="IS102" i="45"/>
  <c r="IQ19" i="45"/>
  <c r="IS353" i="45"/>
  <c r="IS293" i="45"/>
  <c r="IS213" i="45"/>
  <c r="IT87" i="45"/>
  <c r="IT46" i="45"/>
  <c r="IT71" i="45"/>
  <c r="IT165" i="45"/>
  <c r="IT108" i="45"/>
  <c r="IT229" i="45"/>
  <c r="IT227" i="45" s="1"/>
  <c r="IT246" i="45"/>
  <c r="IT244" i="45" s="1"/>
  <c r="IT282" i="45"/>
  <c r="IU320" i="45"/>
  <c r="IU315" i="45"/>
  <c r="IU185" i="45"/>
  <c r="IU207" i="45"/>
  <c r="IU144" i="45"/>
  <c r="IU172" i="45"/>
  <c r="IU148" i="45"/>
  <c r="IU104" i="45"/>
  <c r="IU157" i="45"/>
  <c r="IU108" i="45"/>
  <c r="IU87" i="45"/>
  <c r="IU75" i="45"/>
  <c r="IU57" i="45"/>
  <c r="IU78" i="45"/>
  <c r="IU61" i="45"/>
  <c r="IU66" i="45"/>
  <c r="IU25" i="45"/>
  <c r="IT355" i="45"/>
  <c r="IT353" i="45" s="1"/>
  <c r="IT344" i="45"/>
  <c r="IS142" i="45"/>
  <c r="IR372" i="45"/>
  <c r="IS268" i="45"/>
  <c r="HN372" i="45"/>
  <c r="HN293" i="45"/>
  <c r="HN325" i="45" s="1"/>
  <c r="HN178" i="45"/>
  <c r="HN142" i="45"/>
  <c r="HN23" i="45"/>
  <c r="ID102" i="45"/>
  <c r="IE148" i="45"/>
  <c r="IE355" i="45"/>
  <c r="HO36" i="45"/>
  <c r="HO180" i="45"/>
  <c r="HN64" i="45"/>
  <c r="HO87" i="45"/>
  <c r="HO148" i="45"/>
  <c r="IA260" i="45"/>
  <c r="IA376" i="45"/>
  <c r="IA380" i="45" s="1"/>
  <c r="ID23" i="45"/>
  <c r="HO104" i="45"/>
  <c r="HO320" i="45"/>
  <c r="HO165" i="45"/>
  <c r="HB64" i="45"/>
  <c r="HQ61" i="45"/>
  <c r="HQ289" i="45"/>
  <c r="HQ196" i="45"/>
  <c r="HQ36" i="45"/>
  <c r="HQ75" i="45"/>
  <c r="HQ71" i="45"/>
  <c r="HQ46" i="45"/>
  <c r="IF289" i="45"/>
  <c r="IF196" i="45"/>
  <c r="IF61" i="45"/>
  <c r="IF78" i="45"/>
  <c r="IF75" i="45"/>
  <c r="IF25" i="45"/>
  <c r="HO118" i="45"/>
  <c r="HO116" i="45" s="1"/>
  <c r="HO282" i="45"/>
  <c r="HO307" i="45"/>
  <c r="HO344" i="45"/>
  <c r="HO30" i="45"/>
  <c r="HO172" i="45"/>
  <c r="HO246" i="45"/>
  <c r="HO244" i="45" s="1"/>
  <c r="HO25" i="45"/>
  <c r="HO46" i="45"/>
  <c r="HO108" i="45"/>
  <c r="HO336" i="45"/>
  <c r="HO199" i="45"/>
  <c r="HO144" i="45"/>
  <c r="HO185" i="45"/>
  <c r="HO97" i="45"/>
  <c r="HO127" i="45"/>
  <c r="HO157" i="45"/>
  <c r="HO229" i="45"/>
  <c r="HO270" i="45"/>
  <c r="HO295" i="45"/>
  <c r="HO315" i="45"/>
  <c r="HO215" i="45"/>
  <c r="HO213" i="45" s="1"/>
  <c r="HO238" i="45"/>
  <c r="HO40" i="45"/>
  <c r="HO66" i="45"/>
  <c r="HO64" i="45" s="1"/>
  <c r="ID293" i="45"/>
  <c r="IE46" i="45"/>
  <c r="IE108" i="45"/>
  <c r="IE153" i="45"/>
  <c r="IE172" i="45"/>
  <c r="IE196" i="45"/>
  <c r="IE165" i="45"/>
  <c r="IE185" i="45"/>
  <c r="IE238" i="45"/>
  <c r="IE315" i="45"/>
  <c r="IE307" i="45"/>
  <c r="IE336" i="45"/>
  <c r="IC21" i="45"/>
  <c r="IE25" i="45"/>
  <c r="IE81" i="45"/>
  <c r="IE66" i="45"/>
  <c r="IE93" i="45"/>
  <c r="IE157" i="45"/>
  <c r="IE207" i="45"/>
  <c r="IE270" i="45"/>
  <c r="IE320" i="45"/>
  <c r="IE363" i="45"/>
  <c r="ID178" i="45"/>
  <c r="IC140" i="45"/>
  <c r="IC325" i="45"/>
  <c r="ID64" i="45"/>
  <c r="ID353" i="45"/>
  <c r="IE36" i="45"/>
  <c r="IE40" i="45"/>
  <c r="IE127" i="45"/>
  <c r="IE87" i="45"/>
  <c r="IE71" i="45"/>
  <c r="IE229" i="45"/>
  <c r="IE246" i="45"/>
  <c r="IE282" i="45"/>
  <c r="IE289" i="45"/>
  <c r="IE344" i="45"/>
  <c r="ID142" i="45"/>
  <c r="HZ380" i="45"/>
  <c r="IE30" i="45"/>
  <c r="IE78" i="45"/>
  <c r="IE118" i="45"/>
  <c r="IE97" i="45"/>
  <c r="IE104" i="45"/>
  <c r="IE144" i="45"/>
  <c r="IE180" i="45"/>
  <c r="IE199" i="45"/>
  <c r="IE215" i="45"/>
  <c r="IE213" i="45" s="1"/>
  <c r="IE295" i="45"/>
  <c r="IC372" i="45"/>
  <c r="HB334" i="45"/>
  <c r="HB227" i="45"/>
  <c r="GZ23" i="45"/>
  <c r="GZ21" i="45" s="1"/>
  <c r="GZ268" i="45"/>
  <c r="HB102" i="45"/>
  <c r="HB293" i="45"/>
  <c r="HB325" i="45" s="1"/>
  <c r="HA102" i="45"/>
  <c r="GZ102" i="45"/>
  <c r="HA85" i="45"/>
  <c r="HA23" i="45"/>
  <c r="HO353" i="45"/>
  <c r="HM325" i="45"/>
  <c r="HM140" i="45"/>
  <c r="HP61" i="45"/>
  <c r="HP75" i="45"/>
  <c r="HP81" i="45"/>
  <c r="HP97" i="45"/>
  <c r="HP207" i="45"/>
  <c r="HP229" i="45"/>
  <c r="HP295" i="45"/>
  <c r="HP36" i="45"/>
  <c r="HP57" i="45"/>
  <c r="HP118" i="45"/>
  <c r="HP144" i="45"/>
  <c r="HP238" i="45"/>
  <c r="HP336" i="45"/>
  <c r="HP148" i="45"/>
  <c r="HP153" i="45"/>
  <c r="HP165" i="45"/>
  <c r="HP196" i="45"/>
  <c r="HP270" i="45"/>
  <c r="HQ78" i="45"/>
  <c r="HQ25" i="45"/>
  <c r="HQ104" i="45"/>
  <c r="HQ66" i="45"/>
  <c r="HP289" i="45"/>
  <c r="HP307" i="45"/>
  <c r="HP315" i="45"/>
  <c r="HP320" i="45"/>
  <c r="HM372" i="45"/>
  <c r="HM21" i="45"/>
  <c r="HP30" i="45"/>
  <c r="HP25" i="45"/>
  <c r="HP40" i="45"/>
  <c r="HP78" i="45"/>
  <c r="HP87" i="45"/>
  <c r="HP108" i="45"/>
  <c r="HP157" i="45"/>
  <c r="HP46" i="45"/>
  <c r="HP66" i="45"/>
  <c r="HP71" i="45"/>
  <c r="HP93" i="45"/>
  <c r="HP104" i="45"/>
  <c r="HP127" i="45"/>
  <c r="HP215" i="45"/>
  <c r="HP172" i="45"/>
  <c r="HP180" i="45"/>
  <c r="HP185" i="45"/>
  <c r="HP199" i="45"/>
  <c r="HP246" i="45"/>
  <c r="HP282" i="45"/>
  <c r="HP344" i="45"/>
  <c r="HP355" i="45"/>
  <c r="HP363" i="45"/>
  <c r="HA178" i="45"/>
  <c r="HB142" i="45"/>
  <c r="HA293" i="45"/>
  <c r="HB23" i="45"/>
  <c r="GZ178" i="45"/>
  <c r="HA268" i="45"/>
  <c r="GZ227" i="45"/>
  <c r="GM66" i="45"/>
  <c r="GM344" i="45"/>
  <c r="GM334" i="45" s="1"/>
  <c r="GM363" i="45"/>
  <c r="GM353" i="45" s="1"/>
  <c r="GM57" i="45"/>
  <c r="GM30" i="45"/>
  <c r="GM36" i="45"/>
  <c r="GM25" i="45"/>
  <c r="GM71" i="45"/>
  <c r="GM81" i="45"/>
  <c r="GM97" i="45"/>
  <c r="GM127" i="45"/>
  <c r="GM157" i="45"/>
  <c r="GM199" i="45"/>
  <c r="GM229" i="45"/>
  <c r="GM270" i="45"/>
  <c r="GM295" i="45"/>
  <c r="GM315" i="45"/>
  <c r="GM108" i="45"/>
  <c r="GM87" i="45"/>
  <c r="GM165" i="45"/>
  <c r="GM207" i="45"/>
  <c r="GM215" i="45"/>
  <c r="GM213" i="45" s="1"/>
  <c r="GM172" i="45"/>
  <c r="GM180" i="45"/>
  <c r="GM238" i="45"/>
  <c r="GM246" i="45"/>
  <c r="GM244" i="45" s="1"/>
  <c r="HA142" i="45"/>
  <c r="HB178" i="45"/>
  <c r="HA64" i="45"/>
  <c r="HA372" i="45"/>
  <c r="GZ293" i="45"/>
  <c r="GZ325" i="45" s="1"/>
  <c r="GN363" i="45"/>
  <c r="GN289" i="45"/>
  <c r="GN196" i="45"/>
  <c r="GN61" i="45"/>
  <c r="GN75" i="45"/>
  <c r="GN78" i="45"/>
  <c r="GN104" i="45"/>
  <c r="HB355" i="45"/>
  <c r="HC363" i="45"/>
  <c r="GZ372" i="45"/>
  <c r="HB363" i="45"/>
  <c r="GZ142" i="45"/>
  <c r="GZ85" i="45"/>
  <c r="GM185" i="45"/>
  <c r="GM61" i="45"/>
  <c r="GM75" i="45"/>
  <c r="GM93" i="45"/>
  <c r="GM104" i="45"/>
  <c r="GM118" i="45"/>
  <c r="GM148" i="45"/>
  <c r="GM153" i="45"/>
  <c r="GM282" i="45"/>
  <c r="GM307" i="45"/>
  <c r="FZ363" i="45"/>
  <c r="FZ315" i="45"/>
  <c r="FZ295" i="45"/>
  <c r="FZ238" i="45"/>
  <c r="FZ229" i="45"/>
  <c r="FZ97" i="45"/>
  <c r="FZ81" i="45"/>
  <c r="FZ75" i="45"/>
  <c r="FZ61" i="45"/>
  <c r="FZ289" i="45"/>
  <c r="FZ93" i="45"/>
  <c r="FZ78" i="45"/>
  <c r="FK186" i="45"/>
  <c r="FL186" i="45" s="1"/>
  <c r="FK201" i="45"/>
  <c r="FL201" i="45" s="1"/>
  <c r="FK34" i="45"/>
  <c r="FK62" i="45"/>
  <c r="FK61" i="45" s="1"/>
  <c r="FJ62" i="45"/>
  <c r="FJ61" i="45" s="1"/>
  <c r="FK54" i="45"/>
  <c r="FL54" i="45" s="1"/>
  <c r="FK51" i="45"/>
  <c r="FL51" i="45" s="1"/>
  <c r="FK33" i="45"/>
  <c r="FK38" i="45"/>
  <c r="EZ36" i="45"/>
  <c r="FI36" i="45"/>
  <c r="FK28" i="45"/>
  <c r="FK27" i="45"/>
  <c r="FK31" i="45"/>
  <c r="FK32" i="45"/>
  <c r="EZ61" i="45"/>
  <c r="FI61" i="45"/>
  <c r="FI66" i="45"/>
  <c r="FI75" i="45"/>
  <c r="FI78" i="45"/>
  <c r="FI87" i="45"/>
  <c r="FI104" i="45"/>
  <c r="FI282" i="45"/>
  <c r="FI289" i="45"/>
  <c r="FI144" i="45"/>
  <c r="FI165" i="45"/>
  <c r="FI172" i="45"/>
  <c r="FI196" i="45"/>
  <c r="FI315" i="45"/>
  <c r="FI320" i="45"/>
  <c r="EZ289" i="45"/>
  <c r="EZ295" i="45"/>
  <c r="EZ307" i="45"/>
  <c r="EZ320" i="45"/>
  <c r="EZ355" i="45"/>
  <c r="EZ25" i="45"/>
  <c r="EZ30" i="45"/>
  <c r="EZ66" i="45"/>
  <c r="EZ75" i="45"/>
  <c r="EZ78" i="45"/>
  <c r="EZ87" i="45"/>
  <c r="EZ93" i="45"/>
  <c r="EZ97" i="45"/>
  <c r="EZ104" i="45"/>
  <c r="EZ153" i="45"/>
  <c r="EZ196" i="45"/>
  <c r="EZ207" i="45"/>
  <c r="EZ238" i="45"/>
  <c r="FM320" i="45"/>
  <c r="FM315" i="45"/>
  <c r="FM295" i="45"/>
  <c r="FM289" i="45"/>
  <c r="FM270" i="45"/>
  <c r="FM229" i="45"/>
  <c r="FM199" i="45"/>
  <c r="FM196" i="45"/>
  <c r="FM153" i="45"/>
  <c r="FM108" i="45"/>
  <c r="FM81" i="45"/>
  <c r="FM78" i="45"/>
  <c r="FM61" i="45"/>
  <c r="FM25" i="45"/>
  <c r="FM75" i="45"/>
  <c r="FI25" i="45"/>
  <c r="FI30" i="45"/>
  <c r="FJ30" i="45"/>
  <c r="EM25" i="45"/>
  <c r="EM30" i="45"/>
  <c r="EM36" i="45"/>
  <c r="EM40" i="45"/>
  <c r="EM46" i="45"/>
  <c r="EM57" i="45"/>
  <c r="EM61" i="45"/>
  <c r="EM66" i="45"/>
  <c r="EM71" i="45"/>
  <c r="EM75" i="45"/>
  <c r="EM78" i="45"/>
  <c r="EM81" i="45"/>
  <c r="EM87" i="45"/>
  <c r="EM93" i="45"/>
  <c r="EM97" i="45"/>
  <c r="EM104" i="45"/>
  <c r="EM108" i="45"/>
  <c r="EM118" i="45"/>
  <c r="EM127" i="45"/>
  <c r="EN30" i="45"/>
  <c r="EN36" i="45"/>
  <c r="EN40" i="45"/>
  <c r="EN46" i="45"/>
  <c r="EN57" i="45"/>
  <c r="EN61" i="45"/>
  <c r="EN66" i="45"/>
  <c r="EN71" i="45"/>
  <c r="EN75" i="45"/>
  <c r="EN78" i="45"/>
  <c r="EN81" i="45"/>
  <c r="EN87" i="45"/>
  <c r="EN93" i="45"/>
  <c r="EN97" i="45"/>
  <c r="EN104" i="45"/>
  <c r="EN108" i="45"/>
  <c r="EN118" i="45"/>
  <c r="EN116" i="45" s="1"/>
  <c r="EN127" i="45"/>
  <c r="EO30" i="45"/>
  <c r="EO36" i="45"/>
  <c r="EO40" i="45"/>
  <c r="EO46" i="45"/>
  <c r="EO57" i="45"/>
  <c r="EO61" i="45"/>
  <c r="EO66" i="45"/>
  <c r="EO71" i="45"/>
  <c r="EO75" i="45"/>
  <c r="EO78" i="45"/>
  <c r="EO81" i="45"/>
  <c r="EO87" i="45"/>
  <c r="EO93" i="45"/>
  <c r="EO97" i="45"/>
  <c r="EO104" i="45"/>
  <c r="EO108" i="45"/>
  <c r="EO118" i="45"/>
  <c r="EO116" i="45" s="1"/>
  <c r="EO127" i="45"/>
  <c r="EP36" i="45"/>
  <c r="EP40" i="45"/>
  <c r="EP46" i="45"/>
  <c r="EP57" i="45"/>
  <c r="EP61" i="45"/>
  <c r="EP66" i="45"/>
  <c r="EP71" i="45"/>
  <c r="EP75" i="45"/>
  <c r="EP78" i="45"/>
  <c r="EP81" i="45"/>
  <c r="EP87" i="45"/>
  <c r="EP93" i="45"/>
  <c r="EP97" i="45"/>
  <c r="EP104" i="45"/>
  <c r="EP108" i="45"/>
  <c r="EP118" i="45"/>
  <c r="EP116" i="45" s="1"/>
  <c r="EP127" i="45"/>
  <c r="EQ46" i="45"/>
  <c r="EQ57" i="45"/>
  <c r="EQ61" i="45"/>
  <c r="EQ66" i="45"/>
  <c r="EQ71" i="45"/>
  <c r="EQ75" i="45"/>
  <c r="EQ78" i="45"/>
  <c r="EQ81" i="45"/>
  <c r="EQ87" i="45"/>
  <c r="EQ93" i="45"/>
  <c r="EQ97" i="45"/>
  <c r="EQ104" i="45"/>
  <c r="EQ108" i="45"/>
  <c r="EQ118" i="45"/>
  <c r="EQ116" i="45" s="1"/>
  <c r="EQ127" i="45"/>
  <c r="ER46" i="45"/>
  <c r="ER57" i="45"/>
  <c r="ER61" i="45"/>
  <c r="ER66" i="45"/>
  <c r="ER71" i="45"/>
  <c r="ER75" i="45"/>
  <c r="ER78" i="45"/>
  <c r="ER81" i="45"/>
  <c r="ER87" i="45"/>
  <c r="ER93" i="45"/>
  <c r="ER97" i="45"/>
  <c r="ER104" i="45"/>
  <c r="ER108" i="45"/>
  <c r="ER118" i="45"/>
  <c r="ER116" i="45" s="1"/>
  <c r="ER127" i="45"/>
  <c r="ES25" i="45"/>
  <c r="ES30" i="45"/>
  <c r="ES36" i="45"/>
  <c r="ES40" i="45"/>
  <c r="ES46" i="45"/>
  <c r="ES57" i="45"/>
  <c r="ES61" i="45"/>
  <c r="ES66" i="45"/>
  <c r="ES71" i="45"/>
  <c r="ES75" i="45"/>
  <c r="ES78" i="45"/>
  <c r="ES81" i="45"/>
  <c r="ES87" i="45"/>
  <c r="ES93" i="45"/>
  <c r="ES97" i="45"/>
  <c r="ES104" i="45"/>
  <c r="ES108" i="45"/>
  <c r="ET25" i="45"/>
  <c r="ET30" i="45"/>
  <c r="ET36" i="45"/>
  <c r="ET40" i="45"/>
  <c r="ET46" i="45"/>
  <c r="ET57" i="45"/>
  <c r="ET61" i="45"/>
  <c r="ET66" i="45"/>
  <c r="ET71" i="45"/>
  <c r="ET75" i="45"/>
  <c r="ET78" i="45"/>
  <c r="ET81" i="45"/>
  <c r="ET87" i="45"/>
  <c r="ET93" i="45"/>
  <c r="ET97" i="45"/>
  <c r="ET104" i="45"/>
  <c r="ET102" i="45" s="1"/>
  <c r="ET108" i="45"/>
  <c r="ET118" i="45"/>
  <c r="ET116" i="45" s="1"/>
  <c r="ET127" i="45"/>
  <c r="EU61" i="45"/>
  <c r="EU66" i="45"/>
  <c r="EU71" i="45"/>
  <c r="EU75" i="45"/>
  <c r="EU78" i="45"/>
  <c r="EU81" i="45"/>
  <c r="EU87" i="45"/>
  <c r="EU93" i="45"/>
  <c r="EU97" i="45"/>
  <c r="EU104" i="45"/>
  <c r="EU108" i="45"/>
  <c r="EU118" i="45"/>
  <c r="EU127" i="45"/>
  <c r="EV25" i="45"/>
  <c r="EV30" i="45"/>
  <c r="EV36" i="45"/>
  <c r="EV40" i="45"/>
  <c r="EV46" i="45"/>
  <c r="EV57" i="45"/>
  <c r="EV61" i="45"/>
  <c r="EV66" i="45"/>
  <c r="EV71" i="45"/>
  <c r="EV75" i="45"/>
  <c r="EV78" i="45"/>
  <c r="EV81" i="45"/>
  <c r="EV87" i="45"/>
  <c r="EV93" i="45"/>
  <c r="EV97" i="45"/>
  <c r="EV104" i="45"/>
  <c r="EV108" i="45"/>
  <c r="EV118" i="45"/>
  <c r="EV116" i="45" s="1"/>
  <c r="EV127" i="45"/>
  <c r="EW66" i="45"/>
  <c r="EW71" i="45"/>
  <c r="EW75" i="45"/>
  <c r="EW78" i="45"/>
  <c r="EW81" i="45"/>
  <c r="EW87" i="45"/>
  <c r="EW97" i="45"/>
  <c r="EW104" i="45"/>
  <c r="EW108" i="45"/>
  <c r="EW118" i="45"/>
  <c r="EW116" i="45" s="1"/>
  <c r="EW127" i="45"/>
  <c r="EX61" i="45"/>
  <c r="EX75" i="45"/>
  <c r="EX78" i="45"/>
  <c r="EX81" i="45"/>
  <c r="EY91" i="45"/>
  <c r="EY94" i="45"/>
  <c r="EX93" i="45"/>
  <c r="EX97" i="45"/>
  <c r="EY99" i="45"/>
  <c r="EY105" i="45"/>
  <c r="EX104" i="45"/>
  <c r="EX108" i="45"/>
  <c r="EY112" i="45"/>
  <c r="EY121" i="45"/>
  <c r="EY123" i="45"/>
  <c r="EX127" i="45"/>
  <c r="EY28" i="45"/>
  <c r="EY34" i="45"/>
  <c r="EY67" i="45"/>
  <c r="EY69" i="45"/>
  <c r="EY72" i="45"/>
  <c r="EY76" i="45"/>
  <c r="EY79" i="45"/>
  <c r="EY82" i="45"/>
  <c r="EY83" i="45"/>
  <c r="EY88" i="45"/>
  <c r="EY90" i="45"/>
  <c r="EY95" i="45"/>
  <c r="EY98" i="45"/>
  <c r="EY100" i="45"/>
  <c r="EY106" i="45"/>
  <c r="EY109" i="45"/>
  <c r="EY111" i="45"/>
  <c r="EY114" i="45"/>
  <c r="EY120" i="45"/>
  <c r="EY122" i="45"/>
  <c r="EY125" i="45"/>
  <c r="EY129" i="45"/>
  <c r="EY130" i="45"/>
  <c r="EY131" i="45"/>
  <c r="EY132" i="45"/>
  <c r="EY133" i="45"/>
  <c r="EY134" i="45"/>
  <c r="EY135" i="45"/>
  <c r="EY136" i="45"/>
  <c r="EY137" i="45"/>
  <c r="EM144" i="45"/>
  <c r="EM148" i="45"/>
  <c r="EM153" i="45"/>
  <c r="EM157" i="45"/>
  <c r="EM165" i="45"/>
  <c r="EM172" i="45"/>
  <c r="EM180" i="45"/>
  <c r="EM185" i="45"/>
  <c r="EM196" i="45"/>
  <c r="EM199" i="45"/>
  <c r="EM207" i="45"/>
  <c r="EM215" i="45"/>
  <c r="EM213" i="45" s="1"/>
  <c r="EM229" i="45"/>
  <c r="EM238" i="45"/>
  <c r="EM246" i="45"/>
  <c r="EN144" i="45"/>
  <c r="EN148" i="45"/>
  <c r="EN153" i="45"/>
  <c r="EN157" i="45"/>
  <c r="EN165" i="45"/>
  <c r="EN172" i="45"/>
  <c r="EN180" i="45"/>
  <c r="EN185" i="45"/>
  <c r="EN196" i="45"/>
  <c r="EN199" i="45"/>
  <c r="EN207" i="45"/>
  <c r="EN215" i="45"/>
  <c r="EN213" i="45" s="1"/>
  <c r="EN229" i="45"/>
  <c r="EN238" i="45"/>
  <c r="EN246" i="45"/>
  <c r="EN244" i="45" s="1"/>
  <c r="EO144" i="45"/>
  <c r="EO148" i="45"/>
  <c r="EO153" i="45"/>
  <c r="EO157" i="45"/>
  <c r="EO165" i="45"/>
  <c r="EO172" i="45"/>
  <c r="EO180" i="45"/>
  <c r="EO185" i="45"/>
  <c r="EO196" i="45"/>
  <c r="EO199" i="45"/>
  <c r="EO207" i="45"/>
  <c r="EO215" i="45"/>
  <c r="EO213" i="45" s="1"/>
  <c r="EO229" i="45"/>
  <c r="EO238" i="45"/>
  <c r="EO246" i="45"/>
  <c r="EO244" i="45" s="1"/>
  <c r="EP144" i="45"/>
  <c r="EP148" i="45"/>
  <c r="EP153" i="45"/>
  <c r="EP157" i="45"/>
  <c r="EP165" i="45"/>
  <c r="EP172" i="45"/>
  <c r="EP180" i="45"/>
  <c r="EP185" i="45"/>
  <c r="EP196" i="45"/>
  <c r="EP199" i="45"/>
  <c r="EP207" i="45"/>
  <c r="EP215" i="45"/>
  <c r="EP213" i="45" s="1"/>
  <c r="EP229" i="45"/>
  <c r="EP238" i="45"/>
  <c r="EP246" i="45"/>
  <c r="EP244" i="45" s="1"/>
  <c r="EQ144" i="45"/>
  <c r="EQ148" i="45"/>
  <c r="EQ153" i="45"/>
  <c r="EQ172" i="45"/>
  <c r="EQ196" i="45"/>
  <c r="EQ199" i="45"/>
  <c r="EQ229" i="45"/>
  <c r="EQ246" i="45"/>
  <c r="EQ244" i="45" s="1"/>
  <c r="ER144" i="45"/>
  <c r="ER153" i="45"/>
  <c r="ER172" i="45"/>
  <c r="ER185" i="45"/>
  <c r="ER196" i="45"/>
  <c r="ER199" i="45"/>
  <c r="ER207" i="45"/>
  <c r="ER215" i="45"/>
  <c r="ER213" i="45" s="1"/>
  <c r="ER229" i="45"/>
  <c r="ER238" i="45"/>
  <c r="ER246" i="45"/>
  <c r="ER244" i="45" s="1"/>
  <c r="ES144" i="45"/>
  <c r="ES148" i="45"/>
  <c r="ES153" i="45"/>
  <c r="ES157" i="45"/>
  <c r="ES165" i="45"/>
  <c r="ES172" i="45"/>
  <c r="ES180" i="45"/>
  <c r="ES185" i="45"/>
  <c r="ES196" i="45"/>
  <c r="ES199" i="45"/>
  <c r="ES207" i="45"/>
  <c r="ES215" i="45"/>
  <c r="ES213" i="45" s="1"/>
  <c r="ES229" i="45"/>
  <c r="ES238" i="45"/>
  <c r="ES246" i="45"/>
  <c r="ES244" i="45" s="1"/>
  <c r="ET144" i="45"/>
  <c r="ET148" i="45"/>
  <c r="ET153" i="45"/>
  <c r="ET157" i="45"/>
  <c r="ET165" i="45"/>
  <c r="ET172" i="45"/>
  <c r="ET180" i="45"/>
  <c r="ET185" i="45"/>
  <c r="ET196" i="45"/>
  <c r="ET199" i="45"/>
  <c r="ET207" i="45"/>
  <c r="ET215" i="45"/>
  <c r="ET213" i="45" s="1"/>
  <c r="ET229" i="45"/>
  <c r="ET238" i="45"/>
  <c r="ET246" i="45"/>
  <c r="ET244" i="45" s="1"/>
  <c r="EU144" i="45"/>
  <c r="EU148" i="45"/>
  <c r="EU153" i="45"/>
  <c r="EU157" i="45"/>
  <c r="EU165" i="45"/>
  <c r="EU172" i="45"/>
  <c r="EU180" i="45"/>
  <c r="EU185" i="45"/>
  <c r="EU196" i="45"/>
  <c r="EU199" i="45"/>
  <c r="EU207" i="45"/>
  <c r="EU215" i="45"/>
  <c r="EU213" i="45" s="1"/>
  <c r="EU229" i="45"/>
  <c r="EU238" i="45"/>
  <c r="EU246" i="45"/>
  <c r="EU244" i="45" s="1"/>
  <c r="EV144" i="45"/>
  <c r="EV148" i="45"/>
  <c r="EV153" i="45"/>
  <c r="EV157" i="45"/>
  <c r="EV165" i="45"/>
  <c r="EV172" i="45"/>
  <c r="EV180" i="45"/>
  <c r="EV185" i="45"/>
  <c r="EV196" i="45"/>
  <c r="EV199" i="45"/>
  <c r="EV207" i="45"/>
  <c r="EV215" i="45"/>
  <c r="EV213" i="45" s="1"/>
  <c r="EV229" i="45"/>
  <c r="EV238" i="45"/>
  <c r="EV246" i="45"/>
  <c r="EV244" i="45" s="1"/>
  <c r="EW144" i="45"/>
  <c r="EW148" i="45"/>
  <c r="EW153" i="45"/>
  <c r="EW157" i="45"/>
  <c r="EW165" i="45"/>
  <c r="EW172" i="45"/>
  <c r="EW180" i="45"/>
  <c r="EW185" i="45"/>
  <c r="EW196" i="45"/>
  <c r="EW199" i="45"/>
  <c r="EW207" i="45"/>
  <c r="EW215" i="45"/>
  <c r="EW213" i="45" s="1"/>
  <c r="EW229" i="45"/>
  <c r="EW238" i="45"/>
  <c r="EW246" i="45"/>
  <c r="EW244" i="45" s="1"/>
  <c r="EX144" i="45"/>
  <c r="EX148" i="45"/>
  <c r="EX153" i="45"/>
  <c r="EX157" i="45"/>
  <c r="EX165" i="45"/>
  <c r="EX172" i="45"/>
  <c r="EX180" i="45"/>
  <c r="EX185" i="45"/>
  <c r="EX196" i="45"/>
  <c r="EY204" i="45"/>
  <c r="EX199" i="45"/>
  <c r="EX207" i="45"/>
  <c r="EY211" i="45"/>
  <c r="EX215" i="45"/>
  <c r="EX213" i="45" s="1"/>
  <c r="EY219" i="45"/>
  <c r="EY220" i="45"/>
  <c r="EY221" i="45"/>
  <c r="EY223" i="45"/>
  <c r="EY224" i="45"/>
  <c r="EY225" i="45"/>
  <c r="EY231" i="45"/>
  <c r="EY232" i="45"/>
  <c r="EY233" i="45"/>
  <c r="EY235" i="45"/>
  <c r="EY236" i="45"/>
  <c r="EY242" i="45"/>
  <c r="EY248" i="45"/>
  <c r="EY250" i="45"/>
  <c r="EY145" i="45"/>
  <c r="EY146" i="45"/>
  <c r="EY149" i="45"/>
  <c r="EY150" i="45"/>
  <c r="EY151" i="45"/>
  <c r="EY154" i="45"/>
  <c r="EY155" i="45"/>
  <c r="EY158" i="45"/>
  <c r="EY159" i="45"/>
  <c r="EY160" i="45"/>
  <c r="EY161" i="45"/>
  <c r="EY162" i="45"/>
  <c r="EY163" i="45"/>
  <c r="EY166" i="45"/>
  <c r="EY167" i="45"/>
  <c r="EY168" i="45"/>
  <c r="EY169" i="45"/>
  <c r="EY170" i="45"/>
  <c r="EY173" i="45"/>
  <c r="EY174" i="45"/>
  <c r="EY175" i="45"/>
  <c r="EY176" i="45"/>
  <c r="EY181" i="45"/>
  <c r="EY182" i="45"/>
  <c r="EY183" i="45"/>
  <c r="EY186" i="45"/>
  <c r="EY187" i="45"/>
  <c r="EY188" i="45"/>
  <c r="EY189" i="45"/>
  <c r="EY190" i="45"/>
  <c r="EY191" i="45"/>
  <c r="EY192" i="45"/>
  <c r="EY193" i="45"/>
  <c r="EY194" i="45"/>
  <c r="EY197" i="45"/>
  <c r="EY200" i="45"/>
  <c r="EY201" i="45"/>
  <c r="EY202" i="45"/>
  <c r="EY203" i="45"/>
  <c r="EY205" i="45"/>
  <c r="EY208" i="45"/>
  <c r="EY210" i="45"/>
  <c r="EY216" i="45"/>
  <c r="EY218" i="45"/>
  <c r="EY222" i="45"/>
  <c r="EY230" i="45"/>
  <c r="EY234" i="45"/>
  <c r="EY239" i="45"/>
  <c r="EY241" i="45"/>
  <c r="EY247" i="45"/>
  <c r="EY249" i="45"/>
  <c r="EY251" i="45"/>
  <c r="EM270" i="45"/>
  <c r="EY277" i="45"/>
  <c r="EY279" i="45"/>
  <c r="EY283" i="45"/>
  <c r="EM282" i="45"/>
  <c r="EM289" i="45"/>
  <c r="EN270" i="45"/>
  <c r="EY276" i="45"/>
  <c r="EY280" i="45"/>
  <c r="EN282" i="45"/>
  <c r="EN289" i="45"/>
  <c r="EO270" i="45"/>
  <c r="EO282" i="45"/>
  <c r="EO289" i="45"/>
  <c r="EY273" i="45"/>
  <c r="EP270" i="45"/>
  <c r="EP282" i="45"/>
  <c r="EP289" i="45"/>
  <c r="EQ270" i="45"/>
  <c r="EQ282" i="45"/>
  <c r="EQ289" i="45"/>
  <c r="ER270" i="45"/>
  <c r="ER282" i="45"/>
  <c r="ER289" i="45"/>
  <c r="ES270" i="45"/>
  <c r="ES282" i="45"/>
  <c r="ES289" i="45"/>
  <c r="ET270" i="45"/>
  <c r="ET282" i="45"/>
  <c r="ET289" i="45"/>
  <c r="EU270" i="45"/>
  <c r="EU282" i="45"/>
  <c r="EU289" i="45"/>
  <c r="EV270" i="45"/>
  <c r="EV282" i="45"/>
  <c r="EV289" i="45"/>
  <c r="EW270" i="45"/>
  <c r="EW282" i="45"/>
  <c r="EW289" i="45"/>
  <c r="EY271" i="45"/>
  <c r="EY275" i="45"/>
  <c r="EX282" i="45"/>
  <c r="EX289" i="45"/>
  <c r="EY274" i="45"/>
  <c r="EY278" i="45"/>
  <c r="EY285" i="45"/>
  <c r="EM295" i="45"/>
  <c r="EY299" i="45"/>
  <c r="EY301" i="45"/>
  <c r="EY308" i="45"/>
  <c r="EY311" i="45"/>
  <c r="EM315" i="45"/>
  <c r="EM320" i="45"/>
  <c r="EN295" i="45"/>
  <c r="EY302" i="45"/>
  <c r="EY304" i="45"/>
  <c r="EN307" i="45"/>
  <c r="EN315" i="45"/>
  <c r="EN320" i="45"/>
  <c r="EO295" i="45"/>
  <c r="EO307" i="45"/>
  <c r="EO315" i="45"/>
  <c r="EO320" i="45"/>
  <c r="EP295" i="45"/>
  <c r="EP307" i="45"/>
  <c r="EP315" i="45"/>
  <c r="EP320" i="45"/>
  <c r="EQ295" i="45"/>
  <c r="EQ307" i="45"/>
  <c r="EY312" i="45"/>
  <c r="EQ315" i="45"/>
  <c r="EQ320" i="45"/>
  <c r="ER295" i="45"/>
  <c r="ER307" i="45"/>
  <c r="EY317" i="45"/>
  <c r="ER320" i="45"/>
  <c r="ES295" i="45"/>
  <c r="ES307" i="45"/>
  <c r="EY310" i="45"/>
  <c r="ES315" i="45"/>
  <c r="ES320" i="45"/>
  <c r="ET295" i="45"/>
  <c r="EY303" i="45"/>
  <c r="EY305" i="45"/>
  <c r="ET307" i="45"/>
  <c r="ET315" i="45"/>
  <c r="ET320" i="45"/>
  <c r="EU295" i="45"/>
  <c r="EU307" i="45"/>
  <c r="EU315" i="45"/>
  <c r="EU320" i="45"/>
  <c r="EV295" i="45"/>
  <c r="EV307" i="45"/>
  <c r="EV315" i="45"/>
  <c r="EV320" i="45"/>
  <c r="EY298" i="45"/>
  <c r="EW295" i="45"/>
  <c r="EW307" i="45"/>
  <c r="EW315" i="45"/>
  <c r="EW320" i="45"/>
  <c r="EX295" i="45"/>
  <c r="EX307" i="45"/>
  <c r="EX315" i="45"/>
  <c r="EX320" i="45"/>
  <c r="EY296" i="45"/>
  <c r="EY300" i="45"/>
  <c r="EY309" i="45"/>
  <c r="EY313" i="45"/>
  <c r="EY318" i="45"/>
  <c r="EM336" i="45"/>
  <c r="EY339" i="45"/>
  <c r="EY341" i="45"/>
  <c r="EY349" i="45"/>
  <c r="EN336" i="45"/>
  <c r="EY347" i="45"/>
  <c r="EN344" i="45"/>
  <c r="EO336" i="45"/>
  <c r="EO344" i="45"/>
  <c r="EY348" i="45"/>
  <c r="EP336" i="45"/>
  <c r="EP344" i="45"/>
  <c r="EQ336" i="45"/>
  <c r="EQ344" i="45"/>
  <c r="EY350" i="45"/>
  <c r="ER336" i="45"/>
  <c r="ER344" i="45"/>
  <c r="ES336" i="45"/>
  <c r="ES344" i="45"/>
  <c r="ET336" i="45"/>
  <c r="ET344" i="45"/>
  <c r="EU336" i="45"/>
  <c r="EU344" i="45"/>
  <c r="EV336" i="45"/>
  <c r="EV344" i="45"/>
  <c r="EW336" i="45"/>
  <c r="EW344" i="45"/>
  <c r="EX336" i="45"/>
  <c r="EX344" i="45"/>
  <c r="EY342" i="45"/>
  <c r="EM355" i="45"/>
  <c r="EY366" i="45"/>
  <c r="EM363" i="45"/>
  <c r="EN355" i="45"/>
  <c r="EN363" i="45"/>
  <c r="EO355" i="45"/>
  <c r="EO363" i="45"/>
  <c r="EP355" i="45"/>
  <c r="EP363" i="45"/>
  <c r="EQ355" i="45"/>
  <c r="EQ363" i="45"/>
  <c r="ER355" i="45"/>
  <c r="ER363" i="45"/>
  <c r="ES355" i="45"/>
  <c r="ES363" i="45"/>
  <c r="ET355" i="45"/>
  <c r="ET363" i="45"/>
  <c r="EU355" i="45"/>
  <c r="EU363" i="45"/>
  <c r="EV355" i="45"/>
  <c r="EV363" i="45"/>
  <c r="EW363" i="45"/>
  <c r="EX355" i="45"/>
  <c r="EX363" i="45"/>
  <c r="E25" i="45"/>
  <c r="F25" i="45"/>
  <c r="G25" i="45"/>
  <c r="H25" i="45"/>
  <c r="I25" i="45"/>
  <c r="J25" i="45"/>
  <c r="K25" i="45"/>
  <c r="L25" i="45"/>
  <c r="M25" i="45"/>
  <c r="N25" i="45"/>
  <c r="O25" i="45"/>
  <c r="P25" i="45"/>
  <c r="Q25" i="45"/>
  <c r="R25" i="45"/>
  <c r="S25" i="45"/>
  <c r="T25" i="45"/>
  <c r="U25" i="45"/>
  <c r="V25" i="45"/>
  <c r="W25" i="45"/>
  <c r="X25" i="45"/>
  <c r="Z25" i="45"/>
  <c r="AA25" i="45"/>
  <c r="AB25" i="45"/>
  <c r="AC25" i="45"/>
  <c r="AD25" i="45"/>
  <c r="AE25" i="45"/>
  <c r="AF25" i="45"/>
  <c r="AG25" i="45"/>
  <c r="AH25" i="45"/>
  <c r="AI25" i="45"/>
  <c r="AJ25" i="45"/>
  <c r="AK25" i="45"/>
  <c r="AM25" i="45"/>
  <c r="AN25" i="45"/>
  <c r="AO25" i="45"/>
  <c r="AP25" i="45"/>
  <c r="AQ25" i="45"/>
  <c r="AR25" i="45"/>
  <c r="AS25" i="45"/>
  <c r="AT25" i="45"/>
  <c r="AU25" i="45"/>
  <c r="AV25" i="45"/>
  <c r="AW25" i="45"/>
  <c r="AX25" i="45"/>
  <c r="AZ25" i="45"/>
  <c r="BA25" i="45"/>
  <c r="BB25" i="45"/>
  <c r="BC25" i="45"/>
  <c r="BD25" i="45"/>
  <c r="BE25" i="45"/>
  <c r="BF25" i="45"/>
  <c r="BG25" i="45"/>
  <c r="BH25" i="45"/>
  <c r="BI25" i="45"/>
  <c r="BJ25" i="45"/>
  <c r="BK25" i="45"/>
  <c r="BM25" i="45"/>
  <c r="BN25" i="45"/>
  <c r="BO25" i="45"/>
  <c r="BP25" i="45"/>
  <c r="BQ25" i="45"/>
  <c r="BR25" i="45"/>
  <c r="BS25" i="45"/>
  <c r="BT25" i="45"/>
  <c r="BU25" i="45"/>
  <c r="BV25" i="45"/>
  <c r="BW25" i="45"/>
  <c r="BX25" i="45"/>
  <c r="BZ25" i="45"/>
  <c r="CA25" i="45"/>
  <c r="CB25" i="45"/>
  <c r="CC25" i="45"/>
  <c r="CD25" i="45"/>
  <c r="CE25" i="45"/>
  <c r="CF25" i="45"/>
  <c r="CG25" i="45"/>
  <c r="CH25" i="45"/>
  <c r="CI25" i="45"/>
  <c r="CJ25" i="45"/>
  <c r="CK25" i="45"/>
  <c r="CM25" i="45"/>
  <c r="CN25" i="45"/>
  <c r="CO25" i="45"/>
  <c r="CP25" i="45"/>
  <c r="CQ25" i="45"/>
  <c r="CR25" i="45"/>
  <c r="CS25" i="45"/>
  <c r="CT25" i="45"/>
  <c r="CU25" i="45"/>
  <c r="CV25" i="45"/>
  <c r="CW25" i="45"/>
  <c r="CX25" i="45"/>
  <c r="CZ25" i="45"/>
  <c r="DA25" i="45"/>
  <c r="DB25" i="45"/>
  <c r="DC25" i="45"/>
  <c r="DD25" i="45"/>
  <c r="DE25" i="45"/>
  <c r="DF25" i="45"/>
  <c r="DG25" i="45"/>
  <c r="DH25" i="45"/>
  <c r="DI25" i="45"/>
  <c r="DJ25" i="45"/>
  <c r="DK25" i="45"/>
  <c r="DM25" i="45"/>
  <c r="DN25" i="45"/>
  <c r="DO25" i="45"/>
  <c r="DP25" i="45"/>
  <c r="DQ25" i="45"/>
  <c r="DR25" i="45"/>
  <c r="DS25" i="45"/>
  <c r="DT25" i="45"/>
  <c r="DU25" i="45"/>
  <c r="DV25" i="45"/>
  <c r="DW25" i="45"/>
  <c r="DX25" i="45"/>
  <c r="DZ25" i="45"/>
  <c r="EA25" i="45"/>
  <c r="EB25" i="45"/>
  <c r="EC25" i="45"/>
  <c r="ED25" i="45"/>
  <c r="EE25" i="45"/>
  <c r="EF25" i="45"/>
  <c r="EG25" i="45"/>
  <c r="EH25" i="45"/>
  <c r="EI25" i="45"/>
  <c r="EJ25" i="45"/>
  <c r="EK25" i="45"/>
  <c r="Y26" i="45"/>
  <c r="AL26" i="45"/>
  <c r="AY26" i="45"/>
  <c r="BL26" i="45"/>
  <c r="BY26" i="45"/>
  <c r="CL26" i="45"/>
  <c r="CY26" i="45"/>
  <c r="DL26" i="45"/>
  <c r="DY26" i="45"/>
  <c r="EL26" i="45"/>
  <c r="Y27" i="45"/>
  <c r="AL27" i="45"/>
  <c r="AY27" i="45"/>
  <c r="BL27" i="45"/>
  <c r="BY27" i="45"/>
  <c r="CL27" i="45"/>
  <c r="CY27" i="45"/>
  <c r="DL27" i="45"/>
  <c r="DY27" i="45"/>
  <c r="EL27" i="45"/>
  <c r="E30" i="45"/>
  <c r="F30" i="45"/>
  <c r="G30" i="45"/>
  <c r="H30" i="45"/>
  <c r="I30" i="45"/>
  <c r="J30" i="45"/>
  <c r="K30" i="45"/>
  <c r="L30" i="45"/>
  <c r="M30" i="45"/>
  <c r="N30" i="45"/>
  <c r="O30" i="45"/>
  <c r="P30" i="45"/>
  <c r="Q30" i="45"/>
  <c r="R30" i="45"/>
  <c r="S30" i="45"/>
  <c r="T30" i="45"/>
  <c r="U30" i="45"/>
  <c r="V30" i="45"/>
  <c r="W30" i="45"/>
  <c r="X30" i="45"/>
  <c r="Z30" i="45"/>
  <c r="AA30" i="45"/>
  <c r="AB30" i="45"/>
  <c r="AC30" i="45"/>
  <c r="AD30" i="45"/>
  <c r="AE30" i="45"/>
  <c r="AF30" i="45"/>
  <c r="AG30" i="45"/>
  <c r="AH30" i="45"/>
  <c r="AI30" i="45"/>
  <c r="AJ30" i="45"/>
  <c r="AK30" i="45"/>
  <c r="AM30" i="45"/>
  <c r="AN30" i="45"/>
  <c r="AO30" i="45"/>
  <c r="AP30" i="45"/>
  <c r="AQ30" i="45"/>
  <c r="AR30" i="45"/>
  <c r="AS30" i="45"/>
  <c r="AT30" i="45"/>
  <c r="AU30" i="45"/>
  <c r="AV30" i="45"/>
  <c r="AW30" i="45"/>
  <c r="AX30" i="45"/>
  <c r="AZ30" i="45"/>
  <c r="BA30" i="45"/>
  <c r="BB30" i="45"/>
  <c r="BC30" i="45"/>
  <c r="BD30" i="45"/>
  <c r="BE30" i="45"/>
  <c r="BF30" i="45"/>
  <c r="BG30" i="45"/>
  <c r="BH30" i="45"/>
  <c r="BI30" i="45"/>
  <c r="BJ30" i="45"/>
  <c r="BK30" i="45"/>
  <c r="BM30" i="45"/>
  <c r="BN30" i="45"/>
  <c r="BO30" i="45"/>
  <c r="BP30" i="45"/>
  <c r="BQ30" i="45"/>
  <c r="BR30" i="45"/>
  <c r="BS30" i="45"/>
  <c r="BT30" i="45"/>
  <c r="BU30" i="45"/>
  <c r="BV30" i="45"/>
  <c r="BW30" i="45"/>
  <c r="BX30" i="45"/>
  <c r="BZ30" i="45"/>
  <c r="CA30" i="45"/>
  <c r="CB30" i="45"/>
  <c r="CC30" i="45"/>
  <c r="CD30" i="45"/>
  <c r="CE30" i="45"/>
  <c r="CF30" i="45"/>
  <c r="CG30" i="45"/>
  <c r="CH30" i="45"/>
  <c r="CI30" i="45"/>
  <c r="CJ30" i="45"/>
  <c r="CK30" i="45"/>
  <c r="CM30" i="45"/>
  <c r="CN30" i="45"/>
  <c r="CO30" i="45"/>
  <c r="CP30" i="45"/>
  <c r="CQ30" i="45"/>
  <c r="CR30" i="45"/>
  <c r="CS30" i="45"/>
  <c r="CT30" i="45"/>
  <c r="CU30" i="45"/>
  <c r="CV30" i="45"/>
  <c r="CW30" i="45"/>
  <c r="CX30" i="45"/>
  <c r="CZ30" i="45"/>
  <c r="DA30" i="45"/>
  <c r="DB30" i="45"/>
  <c r="DC30" i="45"/>
  <c r="DD30" i="45"/>
  <c r="DE30" i="45"/>
  <c r="DF30" i="45"/>
  <c r="DG30" i="45"/>
  <c r="DH30" i="45"/>
  <c r="DI30" i="45"/>
  <c r="DJ30" i="45"/>
  <c r="DK30" i="45"/>
  <c r="DM30" i="45"/>
  <c r="DN30" i="45"/>
  <c r="DO30" i="45"/>
  <c r="DP30" i="45"/>
  <c r="DQ30" i="45"/>
  <c r="DR30" i="45"/>
  <c r="DS30" i="45"/>
  <c r="DT30" i="45"/>
  <c r="DU30" i="45"/>
  <c r="DV30" i="45"/>
  <c r="DW30" i="45"/>
  <c r="DX30" i="45"/>
  <c r="DZ30" i="45"/>
  <c r="EA30" i="45"/>
  <c r="EB30" i="45"/>
  <c r="EC30" i="45"/>
  <c r="ED30" i="45"/>
  <c r="EE30" i="45"/>
  <c r="EF30" i="45"/>
  <c r="EG30" i="45"/>
  <c r="EH30" i="45"/>
  <c r="EI30" i="45"/>
  <c r="EJ30" i="45"/>
  <c r="EK30" i="45"/>
  <c r="Y31" i="45"/>
  <c r="AL31" i="45"/>
  <c r="AY31" i="45"/>
  <c r="BL31" i="45"/>
  <c r="BY31" i="45"/>
  <c r="CL31" i="45"/>
  <c r="CY31" i="45"/>
  <c r="DL31" i="45"/>
  <c r="DY31" i="45"/>
  <c r="EL31" i="45"/>
  <c r="Y32" i="45"/>
  <c r="AL32" i="45"/>
  <c r="AY32" i="45"/>
  <c r="BL32" i="45"/>
  <c r="BY32" i="45"/>
  <c r="CL32" i="45"/>
  <c r="CY32" i="45"/>
  <c r="DL32" i="45"/>
  <c r="DY32" i="45"/>
  <c r="EL32" i="45"/>
  <c r="Y33" i="45"/>
  <c r="AL33" i="45"/>
  <c r="AY33" i="45"/>
  <c r="BL33" i="45"/>
  <c r="BY33" i="45"/>
  <c r="CL33" i="45"/>
  <c r="CY33" i="45"/>
  <c r="DL33" i="45"/>
  <c r="DY33" i="45"/>
  <c r="EL33" i="45"/>
  <c r="Y34" i="45"/>
  <c r="AL34" i="45"/>
  <c r="AY34" i="45"/>
  <c r="BL34" i="45"/>
  <c r="BY34" i="45"/>
  <c r="CL34" i="45"/>
  <c r="CY34" i="45"/>
  <c r="DL34" i="45"/>
  <c r="DY34" i="45"/>
  <c r="EL34" i="45"/>
  <c r="E36" i="45"/>
  <c r="F36" i="45"/>
  <c r="G36" i="45"/>
  <c r="H36" i="45"/>
  <c r="I36" i="45"/>
  <c r="J36" i="45"/>
  <c r="K36" i="45"/>
  <c r="L36" i="45"/>
  <c r="M36" i="45"/>
  <c r="N36" i="45"/>
  <c r="O36" i="45"/>
  <c r="P36" i="45"/>
  <c r="Q36" i="45"/>
  <c r="R36" i="45"/>
  <c r="S36" i="45"/>
  <c r="T36" i="45"/>
  <c r="U36" i="45"/>
  <c r="V36" i="45"/>
  <c r="W36" i="45"/>
  <c r="X36" i="45"/>
  <c r="Z36" i="45"/>
  <c r="AA36" i="45"/>
  <c r="AB36" i="45"/>
  <c r="AC36" i="45"/>
  <c r="AD36" i="45"/>
  <c r="AE36" i="45"/>
  <c r="AF36" i="45"/>
  <c r="AG36" i="45"/>
  <c r="AH36" i="45"/>
  <c r="AI36" i="45"/>
  <c r="AJ36" i="45"/>
  <c r="AK36" i="45"/>
  <c r="AM36" i="45"/>
  <c r="AN36" i="45"/>
  <c r="AO36" i="45"/>
  <c r="AP36" i="45"/>
  <c r="AQ36" i="45"/>
  <c r="AR36" i="45"/>
  <c r="AS36" i="45"/>
  <c r="AT36" i="45"/>
  <c r="AU36" i="45"/>
  <c r="AV36" i="45"/>
  <c r="AW36" i="45"/>
  <c r="AX36" i="45"/>
  <c r="AZ36" i="45"/>
  <c r="BA36" i="45"/>
  <c r="BB36" i="45"/>
  <c r="BC36" i="45"/>
  <c r="BD36" i="45"/>
  <c r="BE36" i="45"/>
  <c r="BF36" i="45"/>
  <c r="BG36" i="45"/>
  <c r="BH36" i="45"/>
  <c r="BI36" i="45"/>
  <c r="BJ36" i="45"/>
  <c r="BK36" i="45"/>
  <c r="BM36" i="45"/>
  <c r="BN36" i="45"/>
  <c r="BO36" i="45"/>
  <c r="BP36" i="45"/>
  <c r="BQ36" i="45"/>
  <c r="BR36" i="45"/>
  <c r="BS36" i="45"/>
  <c r="BT36" i="45"/>
  <c r="BU36" i="45"/>
  <c r="BV36" i="45"/>
  <c r="BW36" i="45"/>
  <c r="BX36" i="45"/>
  <c r="BZ36" i="45"/>
  <c r="CA36" i="45"/>
  <c r="CB36" i="45"/>
  <c r="CC36" i="45"/>
  <c r="CD36" i="45"/>
  <c r="CE36" i="45"/>
  <c r="CF36" i="45"/>
  <c r="CG36" i="45"/>
  <c r="CH36" i="45"/>
  <c r="CI36" i="45"/>
  <c r="CJ36" i="45"/>
  <c r="CK36" i="45"/>
  <c r="CM36" i="45"/>
  <c r="CN36" i="45"/>
  <c r="CO36" i="45"/>
  <c r="CP36" i="45"/>
  <c r="CQ36" i="45"/>
  <c r="CR36" i="45"/>
  <c r="CS36" i="45"/>
  <c r="CT36" i="45"/>
  <c r="CU36" i="45"/>
  <c r="CV36" i="45"/>
  <c r="CW36" i="45"/>
  <c r="CX36" i="45"/>
  <c r="CZ36" i="45"/>
  <c r="DA36" i="45"/>
  <c r="DB36" i="45"/>
  <c r="DC36" i="45"/>
  <c r="DD36" i="45"/>
  <c r="DE36" i="45"/>
  <c r="DF36" i="45"/>
  <c r="DG36" i="45"/>
  <c r="DH36" i="45"/>
  <c r="DI36" i="45"/>
  <c r="DJ36" i="45"/>
  <c r="DK36" i="45"/>
  <c r="DM36" i="45"/>
  <c r="DN36" i="45"/>
  <c r="DO36" i="45"/>
  <c r="DP36" i="45"/>
  <c r="DQ36" i="45"/>
  <c r="DR36" i="45"/>
  <c r="DS36" i="45"/>
  <c r="DT36" i="45"/>
  <c r="DU36" i="45"/>
  <c r="DV36" i="45"/>
  <c r="DW36" i="45"/>
  <c r="DX36" i="45"/>
  <c r="DZ36" i="45"/>
  <c r="EA36" i="45"/>
  <c r="EB36" i="45"/>
  <c r="EC36" i="45"/>
  <c r="ED36" i="45"/>
  <c r="EE36" i="45"/>
  <c r="EF36" i="45"/>
  <c r="EG36" i="45"/>
  <c r="EH36" i="45"/>
  <c r="EI36" i="45"/>
  <c r="EJ36" i="45"/>
  <c r="EK36" i="45"/>
  <c r="Y37" i="45"/>
  <c r="AL37" i="45"/>
  <c r="AY37" i="45"/>
  <c r="BL37" i="45"/>
  <c r="BY37" i="45"/>
  <c r="CL37" i="45"/>
  <c r="CY37" i="45"/>
  <c r="DL37" i="45"/>
  <c r="DY37" i="45"/>
  <c r="EL37" i="45"/>
  <c r="Y38" i="45"/>
  <c r="AL38" i="45"/>
  <c r="AY38" i="45"/>
  <c r="BL38" i="45"/>
  <c r="BY38" i="45"/>
  <c r="CL38" i="45"/>
  <c r="CY38" i="45"/>
  <c r="DL38" i="45"/>
  <c r="DY38" i="45"/>
  <c r="EL38" i="45"/>
  <c r="E40" i="45"/>
  <c r="F40" i="45"/>
  <c r="G40" i="45"/>
  <c r="H40" i="45"/>
  <c r="I40" i="45"/>
  <c r="J40" i="45"/>
  <c r="K40" i="45"/>
  <c r="L40" i="45"/>
  <c r="M40" i="45"/>
  <c r="N40" i="45"/>
  <c r="O40" i="45"/>
  <c r="P40" i="45"/>
  <c r="Q40" i="45"/>
  <c r="R40" i="45"/>
  <c r="S40" i="45"/>
  <c r="T40" i="45"/>
  <c r="U40" i="45"/>
  <c r="V40" i="45"/>
  <c r="W40" i="45"/>
  <c r="X40" i="45"/>
  <c r="Z40" i="45"/>
  <c r="AA40" i="45"/>
  <c r="AB40" i="45"/>
  <c r="AC40" i="45"/>
  <c r="AD40" i="45"/>
  <c r="AE40" i="45"/>
  <c r="AF40" i="45"/>
  <c r="AG40" i="45"/>
  <c r="AH40" i="45"/>
  <c r="AI40" i="45"/>
  <c r="AJ40" i="45"/>
  <c r="AK40" i="45"/>
  <c r="AM40" i="45"/>
  <c r="AN40" i="45"/>
  <c r="AO40" i="45"/>
  <c r="AP40" i="45"/>
  <c r="AQ40" i="45"/>
  <c r="AR40" i="45"/>
  <c r="AS40" i="45"/>
  <c r="AT40" i="45"/>
  <c r="AU40" i="45"/>
  <c r="AV40" i="45"/>
  <c r="AW40" i="45"/>
  <c r="AX40" i="45"/>
  <c r="AZ40" i="45"/>
  <c r="BA40" i="45"/>
  <c r="BB40" i="45"/>
  <c r="BC40" i="45"/>
  <c r="BD40" i="45"/>
  <c r="BE40" i="45"/>
  <c r="BF40" i="45"/>
  <c r="BG40" i="45"/>
  <c r="BH40" i="45"/>
  <c r="BI40" i="45"/>
  <c r="BJ40" i="45"/>
  <c r="BK40" i="45"/>
  <c r="BM40" i="45"/>
  <c r="BN40" i="45"/>
  <c r="BO40" i="45"/>
  <c r="BP40" i="45"/>
  <c r="BQ40" i="45"/>
  <c r="BR40" i="45"/>
  <c r="BS40" i="45"/>
  <c r="BT40" i="45"/>
  <c r="BU40" i="45"/>
  <c r="BV40" i="45"/>
  <c r="BW40" i="45"/>
  <c r="BX40" i="45"/>
  <c r="BZ40" i="45"/>
  <c r="CA40" i="45"/>
  <c r="CB40" i="45"/>
  <c r="CC40" i="45"/>
  <c r="CD40" i="45"/>
  <c r="CE40" i="45"/>
  <c r="CF40" i="45"/>
  <c r="CG40" i="45"/>
  <c r="CH40" i="45"/>
  <c r="CI40" i="45"/>
  <c r="CJ40" i="45"/>
  <c r="CK40" i="45"/>
  <c r="CM40" i="45"/>
  <c r="CN40" i="45"/>
  <c r="CO40" i="45"/>
  <c r="CP40" i="45"/>
  <c r="CQ40" i="45"/>
  <c r="CR40" i="45"/>
  <c r="CS40" i="45"/>
  <c r="CT40" i="45"/>
  <c r="CU40" i="45"/>
  <c r="CV40" i="45"/>
  <c r="CW40" i="45"/>
  <c r="CX40" i="45"/>
  <c r="CZ40" i="45"/>
  <c r="DA40" i="45"/>
  <c r="DB40" i="45"/>
  <c r="DC40" i="45"/>
  <c r="DD40" i="45"/>
  <c r="DE40" i="45"/>
  <c r="DF40" i="45"/>
  <c r="DG40" i="45"/>
  <c r="DH40" i="45"/>
  <c r="DI40" i="45"/>
  <c r="DJ40" i="45"/>
  <c r="DK40" i="45"/>
  <c r="DM40" i="45"/>
  <c r="DN40" i="45"/>
  <c r="DO40" i="45"/>
  <c r="DP40" i="45"/>
  <c r="DQ40" i="45"/>
  <c r="DR40" i="45"/>
  <c r="DS40" i="45"/>
  <c r="DT40" i="45"/>
  <c r="DU40" i="45"/>
  <c r="DV40" i="45"/>
  <c r="DW40" i="45"/>
  <c r="DX40" i="45"/>
  <c r="DZ40" i="45"/>
  <c r="EA40" i="45"/>
  <c r="EB40" i="45"/>
  <c r="EC40" i="45"/>
  <c r="ED40" i="45"/>
  <c r="EE40" i="45"/>
  <c r="EF40" i="45"/>
  <c r="EG40" i="45"/>
  <c r="EH40" i="45"/>
  <c r="EI40" i="45"/>
  <c r="EJ40" i="45"/>
  <c r="EK40" i="45"/>
  <c r="Y41" i="45"/>
  <c r="AL41" i="45"/>
  <c r="AY41" i="45"/>
  <c r="BL41" i="45"/>
  <c r="BY41" i="45"/>
  <c r="CL41" i="45"/>
  <c r="CY41" i="45"/>
  <c r="DL41" i="45"/>
  <c r="DY41" i="45"/>
  <c r="EL41" i="45"/>
  <c r="Y42" i="45"/>
  <c r="AL42" i="45"/>
  <c r="AY42" i="45"/>
  <c r="BL42" i="45"/>
  <c r="BY42" i="45"/>
  <c r="CL42" i="45"/>
  <c r="CY42" i="45"/>
  <c r="DL42" i="45"/>
  <c r="DY42" i="45"/>
  <c r="EL42" i="45"/>
  <c r="Y43" i="45"/>
  <c r="AL43" i="45"/>
  <c r="AY43" i="45"/>
  <c r="BL43" i="45"/>
  <c r="BY43" i="45"/>
  <c r="CL43" i="45"/>
  <c r="CY43" i="45"/>
  <c r="DL43" i="45"/>
  <c r="DY43" i="45"/>
  <c r="EL43" i="45"/>
  <c r="Y44" i="45"/>
  <c r="AL44" i="45"/>
  <c r="AY44" i="45"/>
  <c r="BL44" i="45"/>
  <c r="BY44" i="45"/>
  <c r="CL44" i="45"/>
  <c r="CY44" i="45"/>
  <c r="DL44" i="45"/>
  <c r="DY44" i="45"/>
  <c r="EL44" i="45"/>
  <c r="E46" i="45"/>
  <c r="F46" i="45"/>
  <c r="G46" i="45"/>
  <c r="H46" i="45"/>
  <c r="I46" i="45"/>
  <c r="J46" i="45"/>
  <c r="K46" i="45"/>
  <c r="L46" i="45"/>
  <c r="M46" i="45"/>
  <c r="N46" i="45"/>
  <c r="O46" i="45"/>
  <c r="P46" i="45"/>
  <c r="Q46" i="45"/>
  <c r="R46" i="45"/>
  <c r="S46" i="45"/>
  <c r="T46" i="45"/>
  <c r="U46" i="45"/>
  <c r="V46" i="45"/>
  <c r="W46" i="45"/>
  <c r="X46" i="45"/>
  <c r="Z46" i="45"/>
  <c r="AA46" i="45"/>
  <c r="AB46" i="45"/>
  <c r="AC46" i="45"/>
  <c r="AD46" i="45"/>
  <c r="AE46" i="45"/>
  <c r="AF46" i="45"/>
  <c r="AG46" i="45"/>
  <c r="AH46" i="45"/>
  <c r="AI46" i="45"/>
  <c r="AJ46" i="45"/>
  <c r="AK46" i="45"/>
  <c r="AM46" i="45"/>
  <c r="AN46" i="45"/>
  <c r="AO46" i="45"/>
  <c r="AP46" i="45"/>
  <c r="AQ46" i="45"/>
  <c r="AR46" i="45"/>
  <c r="AS46" i="45"/>
  <c r="AT46" i="45"/>
  <c r="AU46" i="45"/>
  <c r="AV46" i="45"/>
  <c r="AW46" i="45"/>
  <c r="AX46" i="45"/>
  <c r="AZ46" i="45"/>
  <c r="BA46" i="45"/>
  <c r="BB46" i="45"/>
  <c r="BC46" i="45"/>
  <c r="BD46" i="45"/>
  <c r="BE46" i="45"/>
  <c r="BF46" i="45"/>
  <c r="BG46" i="45"/>
  <c r="BH46" i="45"/>
  <c r="BI46" i="45"/>
  <c r="BJ46" i="45"/>
  <c r="BK46" i="45"/>
  <c r="BM46" i="45"/>
  <c r="BN46" i="45"/>
  <c r="BO46" i="45"/>
  <c r="BP46" i="45"/>
  <c r="BQ46" i="45"/>
  <c r="BR46" i="45"/>
  <c r="BS46" i="45"/>
  <c r="BT46" i="45"/>
  <c r="BU46" i="45"/>
  <c r="BV46" i="45"/>
  <c r="BW46" i="45"/>
  <c r="BX46" i="45"/>
  <c r="BZ46" i="45"/>
  <c r="CA46" i="45"/>
  <c r="CB46" i="45"/>
  <c r="CC46" i="45"/>
  <c r="CD46" i="45"/>
  <c r="CE46" i="45"/>
  <c r="CF46" i="45"/>
  <c r="CG46" i="45"/>
  <c r="CH46" i="45"/>
  <c r="CI46" i="45"/>
  <c r="CJ46" i="45"/>
  <c r="CK46" i="45"/>
  <c r="CM46" i="45"/>
  <c r="CN46" i="45"/>
  <c r="CO46" i="45"/>
  <c r="CP46" i="45"/>
  <c r="CQ46" i="45"/>
  <c r="CR46" i="45"/>
  <c r="CS46" i="45"/>
  <c r="CT46" i="45"/>
  <c r="CU46" i="45"/>
  <c r="CV46" i="45"/>
  <c r="CW46" i="45"/>
  <c r="CX46" i="45"/>
  <c r="CZ46" i="45"/>
  <c r="DA46" i="45"/>
  <c r="DB46" i="45"/>
  <c r="DC46" i="45"/>
  <c r="DD46" i="45"/>
  <c r="DE46" i="45"/>
  <c r="DF46" i="45"/>
  <c r="DG46" i="45"/>
  <c r="DH46" i="45"/>
  <c r="DI46" i="45"/>
  <c r="DJ46" i="45"/>
  <c r="DK46" i="45"/>
  <c r="DM46" i="45"/>
  <c r="DN46" i="45"/>
  <c r="DO46" i="45"/>
  <c r="DP46" i="45"/>
  <c r="DQ46" i="45"/>
  <c r="DR46" i="45"/>
  <c r="DS46" i="45"/>
  <c r="DT46" i="45"/>
  <c r="DU46" i="45"/>
  <c r="DV46" i="45"/>
  <c r="DW46" i="45"/>
  <c r="DX46" i="45"/>
  <c r="DZ46" i="45"/>
  <c r="EA46" i="45"/>
  <c r="EB46" i="45"/>
  <c r="EC46" i="45"/>
  <c r="ED46" i="45"/>
  <c r="EE46" i="45"/>
  <c r="EF46" i="45"/>
  <c r="EG46" i="45"/>
  <c r="EH46" i="45"/>
  <c r="EI46" i="45"/>
  <c r="EJ46" i="45"/>
  <c r="EK46" i="45"/>
  <c r="Y47" i="45"/>
  <c r="AL47" i="45"/>
  <c r="AY47" i="45"/>
  <c r="BL47" i="45"/>
  <c r="BY47" i="45"/>
  <c r="CL47" i="45"/>
  <c r="CY47" i="45"/>
  <c r="DL47" i="45"/>
  <c r="DY47" i="45"/>
  <c r="EL47" i="45"/>
  <c r="Y48" i="45"/>
  <c r="AL48" i="45"/>
  <c r="AY48" i="45"/>
  <c r="BL48" i="45"/>
  <c r="BY48" i="45"/>
  <c r="CL48" i="45"/>
  <c r="CY48" i="45"/>
  <c r="DL48" i="45"/>
  <c r="DY48" i="45"/>
  <c r="EL48" i="45"/>
  <c r="Y49" i="45"/>
  <c r="AL49" i="45"/>
  <c r="AY49" i="45"/>
  <c r="BL49" i="45"/>
  <c r="BY49" i="45"/>
  <c r="CL49" i="45"/>
  <c r="CY49" i="45"/>
  <c r="DL49" i="45"/>
  <c r="DY49" i="45"/>
  <c r="EL49" i="45"/>
  <c r="Y50" i="45"/>
  <c r="AL50" i="45"/>
  <c r="AY50" i="45"/>
  <c r="BL50" i="45"/>
  <c r="BY50" i="45"/>
  <c r="CL50" i="45"/>
  <c r="CY50" i="45"/>
  <c r="DL50" i="45"/>
  <c r="DY50" i="45"/>
  <c r="EL50" i="45"/>
  <c r="Y51" i="45"/>
  <c r="AL51" i="45"/>
  <c r="AY51" i="45"/>
  <c r="BL51" i="45"/>
  <c r="BY51" i="45"/>
  <c r="CL51" i="45"/>
  <c r="CY51" i="45"/>
  <c r="DL51" i="45"/>
  <c r="DY51" i="45"/>
  <c r="EL51" i="45"/>
  <c r="Y52" i="45"/>
  <c r="AL52" i="45"/>
  <c r="AY52" i="45"/>
  <c r="BL52" i="45"/>
  <c r="BY52" i="45"/>
  <c r="CL52" i="45"/>
  <c r="CY52" i="45"/>
  <c r="DL52" i="45"/>
  <c r="DY52" i="45"/>
  <c r="EL52" i="45"/>
  <c r="Y54" i="45"/>
  <c r="AL54" i="45"/>
  <c r="AY54" i="45"/>
  <c r="BL54" i="45"/>
  <c r="BY54" i="45"/>
  <c r="CL54" i="45"/>
  <c r="CY54" i="45"/>
  <c r="DL54" i="45"/>
  <c r="DY54" i="45"/>
  <c r="EL54" i="45"/>
  <c r="Y55" i="45"/>
  <c r="AL55" i="45"/>
  <c r="AY55" i="45"/>
  <c r="BL55" i="45"/>
  <c r="BY55" i="45"/>
  <c r="CL55" i="45"/>
  <c r="CY55" i="45"/>
  <c r="DL55" i="45"/>
  <c r="DY55" i="45"/>
  <c r="EL55" i="45"/>
  <c r="F57" i="45"/>
  <c r="G57" i="45"/>
  <c r="H57" i="45"/>
  <c r="I57" i="45"/>
  <c r="J57" i="45"/>
  <c r="K57" i="45"/>
  <c r="L57" i="45"/>
  <c r="M57" i="45"/>
  <c r="N57" i="45"/>
  <c r="O57" i="45"/>
  <c r="P57" i="45"/>
  <c r="Q57" i="45"/>
  <c r="R57" i="45"/>
  <c r="S57" i="45"/>
  <c r="T57" i="45"/>
  <c r="U57" i="45"/>
  <c r="V57" i="45"/>
  <c r="W57" i="45"/>
  <c r="X57" i="45"/>
  <c r="Z57" i="45"/>
  <c r="AA57" i="45"/>
  <c r="AB57" i="45"/>
  <c r="AC57" i="45"/>
  <c r="AD57" i="45"/>
  <c r="AE57" i="45"/>
  <c r="AF57" i="45"/>
  <c r="AG57" i="45"/>
  <c r="AH57" i="45"/>
  <c r="AI57" i="45"/>
  <c r="AJ57" i="45"/>
  <c r="AK57" i="45"/>
  <c r="AM57" i="45"/>
  <c r="AN57" i="45"/>
  <c r="AO57" i="45"/>
  <c r="AP57" i="45"/>
  <c r="AQ57" i="45"/>
  <c r="AR57" i="45"/>
  <c r="AS57" i="45"/>
  <c r="AT57" i="45"/>
  <c r="AU57" i="45"/>
  <c r="AV57" i="45"/>
  <c r="AW57" i="45"/>
  <c r="AX57" i="45"/>
  <c r="AZ57" i="45"/>
  <c r="BA57" i="45"/>
  <c r="BB57" i="45"/>
  <c r="BC57" i="45"/>
  <c r="BD57" i="45"/>
  <c r="BE57" i="45"/>
  <c r="BF57" i="45"/>
  <c r="BG57" i="45"/>
  <c r="BH57" i="45"/>
  <c r="BI57" i="45"/>
  <c r="BJ57" i="45"/>
  <c r="BK57" i="45"/>
  <c r="BM57" i="45"/>
  <c r="BN57" i="45"/>
  <c r="BO57" i="45"/>
  <c r="BP57" i="45"/>
  <c r="BQ57" i="45"/>
  <c r="BR57" i="45"/>
  <c r="BS57" i="45"/>
  <c r="BT57" i="45"/>
  <c r="BU57" i="45"/>
  <c r="BV57" i="45"/>
  <c r="BW57" i="45"/>
  <c r="BX57" i="45"/>
  <c r="BZ57" i="45"/>
  <c r="CA57" i="45"/>
  <c r="CB57" i="45"/>
  <c r="CC57" i="45"/>
  <c r="CD57" i="45"/>
  <c r="CE57" i="45"/>
  <c r="CF57" i="45"/>
  <c r="CG57" i="45"/>
  <c r="CH57" i="45"/>
  <c r="CI57" i="45"/>
  <c r="CJ57" i="45"/>
  <c r="CK57" i="45"/>
  <c r="CM57" i="45"/>
  <c r="CN57" i="45"/>
  <c r="CO57" i="45"/>
  <c r="CP57" i="45"/>
  <c r="CQ57" i="45"/>
  <c r="CR57" i="45"/>
  <c r="CS57" i="45"/>
  <c r="CT57" i="45"/>
  <c r="CU57" i="45"/>
  <c r="CV57" i="45"/>
  <c r="CW57" i="45"/>
  <c r="CX57" i="45"/>
  <c r="CZ57" i="45"/>
  <c r="DA57" i="45"/>
  <c r="DB57" i="45"/>
  <c r="DC57" i="45"/>
  <c r="DD57" i="45"/>
  <c r="DE57" i="45"/>
  <c r="DF57" i="45"/>
  <c r="DG57" i="45"/>
  <c r="DH57" i="45"/>
  <c r="DI57" i="45"/>
  <c r="DJ57" i="45"/>
  <c r="DK57" i="45"/>
  <c r="DM57" i="45"/>
  <c r="DN57" i="45"/>
  <c r="DO57" i="45"/>
  <c r="DP57" i="45"/>
  <c r="DQ57" i="45"/>
  <c r="DR57" i="45"/>
  <c r="DS57" i="45"/>
  <c r="DT57" i="45"/>
  <c r="DU57" i="45"/>
  <c r="DV57" i="45"/>
  <c r="DW57" i="45"/>
  <c r="DX57" i="45"/>
  <c r="DZ57" i="45"/>
  <c r="EA57" i="45"/>
  <c r="EB57" i="45"/>
  <c r="EC57" i="45"/>
  <c r="ED57" i="45"/>
  <c r="EE57" i="45"/>
  <c r="EF57" i="45"/>
  <c r="EG57" i="45"/>
  <c r="EH57" i="45"/>
  <c r="EI57" i="45"/>
  <c r="EJ57" i="45"/>
  <c r="EK57" i="45"/>
  <c r="Y58" i="45"/>
  <c r="AL58" i="45"/>
  <c r="AY58" i="45"/>
  <c r="BL58" i="45"/>
  <c r="BY58" i="45"/>
  <c r="CL58" i="45"/>
  <c r="CY58" i="45"/>
  <c r="DL58" i="45"/>
  <c r="DY58" i="45"/>
  <c r="EL58" i="45"/>
  <c r="Y59" i="45"/>
  <c r="AL59" i="45"/>
  <c r="AY59" i="45"/>
  <c r="BL59" i="45"/>
  <c r="BY59" i="45"/>
  <c r="CL59" i="45"/>
  <c r="CY59" i="45"/>
  <c r="DL59" i="45"/>
  <c r="DY59" i="45"/>
  <c r="EL59" i="45"/>
  <c r="E61" i="45"/>
  <c r="F61" i="45"/>
  <c r="G61" i="45"/>
  <c r="H61" i="45"/>
  <c r="I61" i="45"/>
  <c r="J61" i="45"/>
  <c r="K61" i="45"/>
  <c r="L61" i="45"/>
  <c r="M61" i="45"/>
  <c r="N61" i="45"/>
  <c r="O61" i="45"/>
  <c r="P61" i="45"/>
  <c r="Q61" i="45"/>
  <c r="R61" i="45"/>
  <c r="S61" i="45"/>
  <c r="T61" i="45"/>
  <c r="U61" i="45"/>
  <c r="V61" i="45"/>
  <c r="W61" i="45"/>
  <c r="X61" i="45"/>
  <c r="Z61" i="45"/>
  <c r="AA61" i="45"/>
  <c r="AB61" i="45"/>
  <c r="AC61" i="45"/>
  <c r="AD61" i="45"/>
  <c r="AE61" i="45"/>
  <c r="AF61" i="45"/>
  <c r="AG61" i="45"/>
  <c r="AH61" i="45"/>
  <c r="AI61" i="45"/>
  <c r="AJ61" i="45"/>
  <c r="AK61" i="45"/>
  <c r="AM61" i="45"/>
  <c r="AN61" i="45"/>
  <c r="AO61" i="45"/>
  <c r="AP61" i="45"/>
  <c r="AQ61" i="45"/>
  <c r="AR61" i="45"/>
  <c r="AS61" i="45"/>
  <c r="AT61" i="45"/>
  <c r="AU61" i="45"/>
  <c r="AV61" i="45"/>
  <c r="AW61" i="45"/>
  <c r="AX61" i="45"/>
  <c r="AZ61" i="45"/>
  <c r="BA61" i="45"/>
  <c r="BB61" i="45"/>
  <c r="BC61" i="45"/>
  <c r="BD61" i="45"/>
  <c r="BE61" i="45"/>
  <c r="BF61" i="45"/>
  <c r="BG61" i="45"/>
  <c r="BH61" i="45"/>
  <c r="BI61" i="45"/>
  <c r="BJ61" i="45"/>
  <c r="BK61" i="45"/>
  <c r="BM61" i="45"/>
  <c r="BN61" i="45"/>
  <c r="BO61" i="45"/>
  <c r="BP61" i="45"/>
  <c r="BQ61" i="45"/>
  <c r="BR61" i="45"/>
  <c r="BS61" i="45"/>
  <c r="BT61" i="45"/>
  <c r="BU61" i="45"/>
  <c r="BV61" i="45"/>
  <c r="BW61" i="45"/>
  <c r="BX61" i="45"/>
  <c r="BZ61" i="45"/>
  <c r="CA61" i="45"/>
  <c r="CB61" i="45"/>
  <c r="CC61" i="45"/>
  <c r="CD61" i="45"/>
  <c r="CE61" i="45"/>
  <c r="CF61" i="45"/>
  <c r="CG61" i="45"/>
  <c r="CH61" i="45"/>
  <c r="CI61" i="45"/>
  <c r="CJ61" i="45"/>
  <c r="CK61" i="45"/>
  <c r="CM61" i="45"/>
  <c r="CN61" i="45"/>
  <c r="CO61" i="45"/>
  <c r="CP61" i="45"/>
  <c r="CQ61" i="45"/>
  <c r="CR61" i="45"/>
  <c r="CS61" i="45"/>
  <c r="CT61" i="45"/>
  <c r="CU61" i="45"/>
  <c r="CV61" i="45"/>
  <c r="CW61" i="45"/>
  <c r="CX61" i="45"/>
  <c r="CZ61" i="45"/>
  <c r="DA61" i="45"/>
  <c r="DB61" i="45"/>
  <c r="DC61" i="45"/>
  <c r="DD61" i="45"/>
  <c r="DE61" i="45"/>
  <c r="DF61" i="45"/>
  <c r="DG61" i="45"/>
  <c r="DH61" i="45"/>
  <c r="DI61" i="45"/>
  <c r="DJ61" i="45"/>
  <c r="DK61" i="45"/>
  <c r="DM61" i="45"/>
  <c r="DN61" i="45"/>
  <c r="DO61" i="45"/>
  <c r="DP61" i="45"/>
  <c r="DQ61" i="45"/>
  <c r="DR61" i="45"/>
  <c r="DS61" i="45"/>
  <c r="DT61" i="45"/>
  <c r="DU61" i="45"/>
  <c r="DV61" i="45"/>
  <c r="DW61" i="45"/>
  <c r="DX61" i="45"/>
  <c r="DZ61" i="45"/>
  <c r="EA61" i="45"/>
  <c r="EB61" i="45"/>
  <c r="EC61" i="45"/>
  <c r="ED61" i="45"/>
  <c r="EE61" i="45"/>
  <c r="EF61" i="45"/>
  <c r="EG61" i="45"/>
  <c r="EH61" i="45"/>
  <c r="EI61" i="45"/>
  <c r="EJ61" i="45"/>
  <c r="EK61" i="45"/>
  <c r="Y62" i="45"/>
  <c r="AL62" i="45"/>
  <c r="AY62" i="45"/>
  <c r="BL62" i="45"/>
  <c r="BY62" i="45"/>
  <c r="CL62" i="45"/>
  <c r="CY62" i="45"/>
  <c r="DL62" i="45"/>
  <c r="DY62" i="45"/>
  <c r="EL62" i="45"/>
  <c r="E66" i="45"/>
  <c r="F66" i="45"/>
  <c r="G66" i="45"/>
  <c r="H66" i="45"/>
  <c r="I66" i="45"/>
  <c r="J66" i="45"/>
  <c r="K66" i="45"/>
  <c r="L66" i="45"/>
  <c r="M66" i="45"/>
  <c r="N66" i="45"/>
  <c r="O66" i="45"/>
  <c r="P66" i="45"/>
  <c r="Q66" i="45"/>
  <c r="R66" i="45"/>
  <c r="S66" i="45"/>
  <c r="T66" i="45"/>
  <c r="U66" i="45"/>
  <c r="V66" i="45"/>
  <c r="W66" i="45"/>
  <c r="X66" i="45"/>
  <c r="Z66" i="45"/>
  <c r="AA66" i="45"/>
  <c r="AB66" i="45"/>
  <c r="AC66" i="45"/>
  <c r="AD66" i="45"/>
  <c r="AE66" i="45"/>
  <c r="AF66" i="45"/>
  <c r="AG66" i="45"/>
  <c r="AH66" i="45"/>
  <c r="AI66" i="45"/>
  <c r="AJ66" i="45"/>
  <c r="AK66" i="45"/>
  <c r="AM66" i="45"/>
  <c r="AN66" i="45"/>
  <c r="AO66" i="45"/>
  <c r="AP66" i="45"/>
  <c r="AQ66" i="45"/>
  <c r="AR66" i="45"/>
  <c r="AS66" i="45"/>
  <c r="AT66" i="45"/>
  <c r="AU66" i="45"/>
  <c r="AV66" i="45"/>
  <c r="AW66" i="45"/>
  <c r="AX66" i="45"/>
  <c r="AZ66" i="45"/>
  <c r="BA66" i="45"/>
  <c r="BB66" i="45"/>
  <c r="BC66" i="45"/>
  <c r="BD66" i="45"/>
  <c r="BE66" i="45"/>
  <c r="BF66" i="45"/>
  <c r="BG66" i="45"/>
  <c r="BH66" i="45"/>
  <c r="BI66" i="45"/>
  <c r="BJ66" i="45"/>
  <c r="BK66" i="45"/>
  <c r="BM66" i="45"/>
  <c r="BN66" i="45"/>
  <c r="BO66" i="45"/>
  <c r="BP66" i="45"/>
  <c r="BQ66" i="45"/>
  <c r="BR66" i="45"/>
  <c r="BS66" i="45"/>
  <c r="BT66" i="45"/>
  <c r="BU66" i="45"/>
  <c r="BV66" i="45"/>
  <c r="BW66" i="45"/>
  <c r="BX66" i="45"/>
  <c r="BZ66" i="45"/>
  <c r="CA66" i="45"/>
  <c r="CB66" i="45"/>
  <c r="CC66" i="45"/>
  <c r="CD66" i="45"/>
  <c r="CE66" i="45"/>
  <c r="CF66" i="45"/>
  <c r="CG66" i="45"/>
  <c r="CH66" i="45"/>
  <c r="CI66" i="45"/>
  <c r="CJ66" i="45"/>
  <c r="CK66" i="45"/>
  <c r="CM66" i="45"/>
  <c r="CN66" i="45"/>
  <c r="CO66" i="45"/>
  <c r="CP66" i="45"/>
  <c r="CQ66" i="45"/>
  <c r="CR66" i="45"/>
  <c r="CS66" i="45"/>
  <c r="CT66" i="45"/>
  <c r="CU66" i="45"/>
  <c r="CV66" i="45"/>
  <c r="CW66" i="45"/>
  <c r="CX66" i="45"/>
  <c r="CZ66" i="45"/>
  <c r="DA66" i="45"/>
  <c r="DB66" i="45"/>
  <c r="DC66" i="45"/>
  <c r="DD66" i="45"/>
  <c r="DE66" i="45"/>
  <c r="DF66" i="45"/>
  <c r="DF71" i="45"/>
  <c r="DF75" i="45"/>
  <c r="DF78" i="45"/>
  <c r="DF81" i="45"/>
  <c r="DG66" i="45"/>
  <c r="DH66" i="45"/>
  <c r="DI66" i="45"/>
  <c r="DJ66" i="45"/>
  <c r="DK66" i="45"/>
  <c r="DM66" i="45"/>
  <c r="DN66" i="45"/>
  <c r="DO66" i="45"/>
  <c r="DP66" i="45"/>
  <c r="DQ66" i="45"/>
  <c r="DR66" i="45"/>
  <c r="DS66" i="45"/>
  <c r="DS71" i="45"/>
  <c r="DS75" i="45"/>
  <c r="DS78" i="45"/>
  <c r="DS81" i="45"/>
  <c r="DT66" i="45"/>
  <c r="DU66" i="45"/>
  <c r="DV66" i="45"/>
  <c r="DW66" i="45"/>
  <c r="DW71" i="45"/>
  <c r="DW75" i="45"/>
  <c r="DW78" i="45"/>
  <c r="DW81" i="45"/>
  <c r="DX66" i="45"/>
  <c r="DZ66" i="45"/>
  <c r="EA66" i="45"/>
  <c r="EB66" i="45"/>
  <c r="EC66" i="45"/>
  <c r="ED66" i="45"/>
  <c r="EE66" i="45"/>
  <c r="EF66" i="45"/>
  <c r="EG66" i="45"/>
  <c r="EH66" i="45"/>
  <c r="EI66" i="45"/>
  <c r="EJ66" i="45"/>
  <c r="EJ71" i="45"/>
  <c r="EJ75" i="45"/>
  <c r="EJ78" i="45"/>
  <c r="EJ81" i="45"/>
  <c r="EK66" i="45"/>
  <c r="Y67" i="45"/>
  <c r="AL67" i="45"/>
  <c r="AY67" i="45"/>
  <c r="BL67" i="45"/>
  <c r="BY67" i="45"/>
  <c r="CL67" i="45"/>
  <c r="CY67" i="45"/>
  <c r="DL67" i="45"/>
  <c r="DY67" i="45"/>
  <c r="EL67" i="45"/>
  <c r="Y68" i="45"/>
  <c r="AL68" i="45"/>
  <c r="AY68" i="45"/>
  <c r="BL68" i="45"/>
  <c r="BY68" i="45"/>
  <c r="CL68" i="45"/>
  <c r="CY68" i="45"/>
  <c r="DL68" i="45"/>
  <c r="DY68" i="45"/>
  <c r="EL68" i="45"/>
  <c r="Y69" i="45"/>
  <c r="AL69" i="45"/>
  <c r="AY69" i="45"/>
  <c r="BL69" i="45"/>
  <c r="BY69" i="45"/>
  <c r="CL69" i="45"/>
  <c r="CY69" i="45"/>
  <c r="DL69" i="45"/>
  <c r="DY69" i="45"/>
  <c r="EL69" i="45"/>
  <c r="E71" i="45"/>
  <c r="F71" i="45"/>
  <c r="G71" i="45"/>
  <c r="H71" i="45"/>
  <c r="I71" i="45"/>
  <c r="J71" i="45"/>
  <c r="K71" i="45"/>
  <c r="L71" i="45"/>
  <c r="M71" i="45"/>
  <c r="N71" i="45"/>
  <c r="O71" i="45"/>
  <c r="P71" i="45"/>
  <c r="Q71" i="45"/>
  <c r="Q75" i="45"/>
  <c r="Q78" i="45"/>
  <c r="Q81" i="45"/>
  <c r="R71" i="45"/>
  <c r="S71" i="45"/>
  <c r="T71" i="45"/>
  <c r="U71" i="45"/>
  <c r="V71" i="45"/>
  <c r="W71" i="45"/>
  <c r="X71" i="45"/>
  <c r="Z71" i="45"/>
  <c r="Z75" i="45"/>
  <c r="Z78" i="45"/>
  <c r="Z81" i="45"/>
  <c r="AA71" i="45"/>
  <c r="AB71" i="45"/>
  <c r="AC71" i="45"/>
  <c r="AD71" i="45"/>
  <c r="AE71" i="45"/>
  <c r="AF71" i="45"/>
  <c r="AG71" i="45"/>
  <c r="AH71" i="45"/>
  <c r="AH75" i="45"/>
  <c r="AH78" i="45"/>
  <c r="AH81" i="45"/>
  <c r="AI71" i="45"/>
  <c r="AJ71" i="45"/>
  <c r="AK71" i="45"/>
  <c r="AM71" i="45"/>
  <c r="AN71" i="45"/>
  <c r="AO71" i="45"/>
  <c r="AP71" i="45"/>
  <c r="AQ71" i="45"/>
  <c r="AR71" i="45"/>
  <c r="AS71" i="45"/>
  <c r="AT71" i="45"/>
  <c r="AU71" i="45"/>
  <c r="AV71" i="45"/>
  <c r="AW71" i="45"/>
  <c r="AX71" i="45"/>
  <c r="AZ71" i="45"/>
  <c r="BA71" i="45"/>
  <c r="BB71" i="45"/>
  <c r="BC71" i="45"/>
  <c r="BD71" i="45"/>
  <c r="BE71" i="45"/>
  <c r="BF71" i="45"/>
  <c r="BG71" i="45"/>
  <c r="BH71" i="45"/>
  <c r="BI71" i="45"/>
  <c r="BJ71" i="45"/>
  <c r="BK71" i="45"/>
  <c r="BM71" i="45"/>
  <c r="BN71" i="45"/>
  <c r="BO71" i="45"/>
  <c r="BP71" i="45"/>
  <c r="BQ71" i="45"/>
  <c r="BR71" i="45"/>
  <c r="BS71" i="45"/>
  <c r="BT71" i="45"/>
  <c r="BU71" i="45"/>
  <c r="BV71" i="45"/>
  <c r="BW71" i="45"/>
  <c r="BX71" i="45"/>
  <c r="BZ71" i="45"/>
  <c r="CA71" i="45"/>
  <c r="CB71" i="45"/>
  <c r="CC71" i="45"/>
  <c r="CD71" i="45"/>
  <c r="CE71" i="45"/>
  <c r="CF71" i="45"/>
  <c r="CG71" i="45"/>
  <c r="CH71" i="45"/>
  <c r="CI71" i="45"/>
  <c r="CJ71" i="45"/>
  <c r="CK71" i="45"/>
  <c r="CM71" i="45"/>
  <c r="CN71" i="45"/>
  <c r="CO71" i="45"/>
  <c r="CP71" i="45"/>
  <c r="CQ71" i="45"/>
  <c r="CR71" i="45"/>
  <c r="CS71" i="45"/>
  <c r="CT71" i="45"/>
  <c r="CU71" i="45"/>
  <c r="CV71" i="45"/>
  <c r="CW71" i="45"/>
  <c r="CX71" i="45"/>
  <c r="CZ71" i="45"/>
  <c r="DA71" i="45"/>
  <c r="DB71" i="45"/>
  <c r="DC71" i="45"/>
  <c r="DD71" i="45"/>
  <c r="DE71" i="45"/>
  <c r="DG71" i="45"/>
  <c r="DH71" i="45"/>
  <c r="DI71" i="45"/>
  <c r="DJ71" i="45"/>
  <c r="DK71" i="45"/>
  <c r="DM71" i="45"/>
  <c r="DN71" i="45"/>
  <c r="DO71" i="45"/>
  <c r="DP71" i="45"/>
  <c r="DQ71" i="45"/>
  <c r="DR71" i="45"/>
  <c r="DT71" i="45"/>
  <c r="DU71" i="45"/>
  <c r="DV71" i="45"/>
  <c r="DX71" i="45"/>
  <c r="DZ71" i="45"/>
  <c r="EA71" i="45"/>
  <c r="EB71" i="45"/>
  <c r="EC71" i="45"/>
  <c r="ED71" i="45"/>
  <c r="EE71" i="45"/>
  <c r="EF71" i="45"/>
  <c r="EG71" i="45"/>
  <c r="EH71" i="45"/>
  <c r="EI71" i="45"/>
  <c r="EK71" i="45"/>
  <c r="Y72" i="45"/>
  <c r="AL72" i="45"/>
  <c r="AY72" i="45"/>
  <c r="BL72" i="45"/>
  <c r="BY72" i="45"/>
  <c r="CL72" i="45"/>
  <c r="CY72" i="45"/>
  <c r="DL72" i="45"/>
  <c r="DY72" i="45"/>
  <c r="EL72" i="45"/>
  <c r="Y73" i="45"/>
  <c r="AL73" i="45"/>
  <c r="AY73" i="45"/>
  <c r="BL73" i="45"/>
  <c r="BY73" i="45"/>
  <c r="CL73" i="45"/>
  <c r="CY73" i="45"/>
  <c r="DL73" i="45"/>
  <c r="DY73" i="45"/>
  <c r="EL73" i="45"/>
  <c r="E75" i="45"/>
  <c r="F75" i="45"/>
  <c r="G75" i="45"/>
  <c r="H75" i="45"/>
  <c r="I75" i="45"/>
  <c r="J75" i="45"/>
  <c r="K75" i="45"/>
  <c r="L75" i="45"/>
  <c r="M75" i="45"/>
  <c r="N75" i="45"/>
  <c r="O75" i="45"/>
  <c r="P75" i="45"/>
  <c r="R75" i="45"/>
  <c r="S75" i="45"/>
  <c r="T75" i="45"/>
  <c r="U75" i="45"/>
  <c r="V75" i="45"/>
  <c r="W75" i="45"/>
  <c r="X75" i="45"/>
  <c r="AA75" i="45"/>
  <c r="AB75" i="45"/>
  <c r="AC75" i="45"/>
  <c r="AD75" i="45"/>
  <c r="AE75" i="45"/>
  <c r="AF75" i="45"/>
  <c r="AG75" i="45"/>
  <c r="AI75" i="45"/>
  <c r="AJ75" i="45"/>
  <c r="AK75" i="45"/>
  <c r="AM75" i="45"/>
  <c r="AN75" i="45"/>
  <c r="AO75" i="45"/>
  <c r="AP75" i="45"/>
  <c r="AQ75" i="45"/>
  <c r="AR75" i="45"/>
  <c r="AS75" i="45"/>
  <c r="AT75" i="45"/>
  <c r="AU75" i="45"/>
  <c r="AV75" i="45"/>
  <c r="AW75" i="45"/>
  <c r="AX75" i="45"/>
  <c r="AZ75" i="45"/>
  <c r="BA75" i="45"/>
  <c r="BB75" i="45"/>
  <c r="BC75" i="45"/>
  <c r="BD75" i="45"/>
  <c r="BE75" i="45"/>
  <c r="BF75" i="45"/>
  <c r="BG75" i="45"/>
  <c r="BH75" i="45"/>
  <c r="BI75" i="45"/>
  <c r="BJ75" i="45"/>
  <c r="BK75" i="45"/>
  <c r="BM75" i="45"/>
  <c r="BN75" i="45"/>
  <c r="BO75" i="45"/>
  <c r="BP75" i="45"/>
  <c r="BQ75" i="45"/>
  <c r="BR75" i="45"/>
  <c r="BS75" i="45"/>
  <c r="BT75" i="45"/>
  <c r="BU75" i="45"/>
  <c r="BV75" i="45"/>
  <c r="BW75" i="45"/>
  <c r="BX75" i="45"/>
  <c r="BZ75" i="45"/>
  <c r="CA75" i="45"/>
  <c r="CB75" i="45"/>
  <c r="CC75" i="45"/>
  <c r="CD75" i="45"/>
  <c r="CE75" i="45"/>
  <c r="CF75" i="45"/>
  <c r="CG75" i="45"/>
  <c r="CH75" i="45"/>
  <c r="CI75" i="45"/>
  <c r="CJ75" i="45"/>
  <c r="CK75" i="45"/>
  <c r="CM75" i="45"/>
  <c r="CN75" i="45"/>
  <c r="CO75" i="45"/>
  <c r="CP75" i="45"/>
  <c r="CQ75" i="45"/>
  <c r="CR75" i="45"/>
  <c r="CS75" i="45"/>
  <c r="CT75" i="45"/>
  <c r="CU75" i="45"/>
  <c r="CV75" i="45"/>
  <c r="CW75" i="45"/>
  <c r="CX75" i="45"/>
  <c r="CZ75" i="45"/>
  <c r="DA75" i="45"/>
  <c r="DB75" i="45"/>
  <c r="DC75" i="45"/>
  <c r="DD75" i="45"/>
  <c r="DE75" i="45"/>
  <c r="DG75" i="45"/>
  <c r="DH75" i="45"/>
  <c r="DI75" i="45"/>
  <c r="DJ75" i="45"/>
  <c r="DK75" i="45"/>
  <c r="DM75" i="45"/>
  <c r="DN75" i="45"/>
  <c r="DO75" i="45"/>
  <c r="DP75" i="45"/>
  <c r="DQ75" i="45"/>
  <c r="DR75" i="45"/>
  <c r="DT75" i="45"/>
  <c r="DU75" i="45"/>
  <c r="DV75" i="45"/>
  <c r="DX75" i="45"/>
  <c r="DZ75" i="45"/>
  <c r="EA75" i="45"/>
  <c r="EB75" i="45"/>
  <c r="EC75" i="45"/>
  <c r="ED75" i="45"/>
  <c r="EE75" i="45"/>
  <c r="EF75" i="45"/>
  <c r="EG75" i="45"/>
  <c r="EH75" i="45"/>
  <c r="EI75" i="45"/>
  <c r="EK75" i="45"/>
  <c r="Y76" i="45"/>
  <c r="AL76" i="45"/>
  <c r="AY76" i="45"/>
  <c r="BL76" i="45"/>
  <c r="BY76" i="45"/>
  <c r="CL76" i="45"/>
  <c r="CY76" i="45"/>
  <c r="DL76" i="45"/>
  <c r="DY76" i="45"/>
  <c r="EL76" i="45"/>
  <c r="E78" i="45"/>
  <c r="F78" i="45"/>
  <c r="G78" i="45"/>
  <c r="H78" i="45"/>
  <c r="I78" i="45"/>
  <c r="J78" i="45"/>
  <c r="K78" i="45"/>
  <c r="L78" i="45"/>
  <c r="M78" i="45"/>
  <c r="N78" i="45"/>
  <c r="O78" i="45"/>
  <c r="P78" i="45"/>
  <c r="R78" i="45"/>
  <c r="S78" i="45"/>
  <c r="T78" i="45"/>
  <c r="U78" i="45"/>
  <c r="V78" i="45"/>
  <c r="W78" i="45"/>
  <c r="X78" i="45"/>
  <c r="AA78" i="45"/>
  <c r="AB78" i="45"/>
  <c r="AC78" i="45"/>
  <c r="AD78" i="45"/>
  <c r="AE78" i="45"/>
  <c r="AF78" i="45"/>
  <c r="AG78" i="45"/>
  <c r="AI78" i="45"/>
  <c r="AJ78" i="45"/>
  <c r="AK78" i="45"/>
  <c r="AM78" i="45"/>
  <c r="AN78" i="45"/>
  <c r="AN81" i="45"/>
  <c r="AO78" i="45"/>
  <c r="AP78" i="45"/>
  <c r="AQ78" i="45"/>
  <c r="AR78" i="45"/>
  <c r="AS78" i="45"/>
  <c r="AT78" i="45"/>
  <c r="AU78" i="45"/>
  <c r="AV78" i="45"/>
  <c r="AW78" i="45"/>
  <c r="AX78" i="45"/>
  <c r="AZ78" i="45"/>
  <c r="BA78" i="45"/>
  <c r="BB78" i="45"/>
  <c r="BC78" i="45"/>
  <c r="BD78" i="45"/>
  <c r="BE78" i="45"/>
  <c r="BF78" i="45"/>
  <c r="BG78" i="45"/>
  <c r="BH78" i="45"/>
  <c r="BI78" i="45"/>
  <c r="BJ78" i="45"/>
  <c r="BK78" i="45"/>
  <c r="BM78" i="45"/>
  <c r="BN78" i="45"/>
  <c r="BO78" i="45"/>
  <c r="BP78" i="45"/>
  <c r="BQ78" i="45"/>
  <c r="BR78" i="45"/>
  <c r="BS78" i="45"/>
  <c r="BT78" i="45"/>
  <c r="BU78" i="45"/>
  <c r="BV78" i="45"/>
  <c r="BW78" i="45"/>
  <c r="BX78" i="45"/>
  <c r="BZ78" i="45"/>
  <c r="CA78" i="45"/>
  <c r="CB78" i="45"/>
  <c r="CC78" i="45"/>
  <c r="CD78" i="45"/>
  <c r="CE78" i="45"/>
  <c r="CF78" i="45"/>
  <c r="CG78" i="45"/>
  <c r="CH78" i="45"/>
  <c r="CI78" i="45"/>
  <c r="CJ78" i="45"/>
  <c r="CK78" i="45"/>
  <c r="CM78" i="45"/>
  <c r="CN78" i="45"/>
  <c r="CO78" i="45"/>
  <c r="CP78" i="45"/>
  <c r="CQ78" i="45"/>
  <c r="CR78" i="45"/>
  <c r="CS78" i="45"/>
  <c r="CT78" i="45"/>
  <c r="CU78" i="45"/>
  <c r="CV78" i="45"/>
  <c r="CW78" i="45"/>
  <c r="CX78" i="45"/>
  <c r="CZ78" i="45"/>
  <c r="DA78" i="45"/>
  <c r="DB78" i="45"/>
  <c r="DC78" i="45"/>
  <c r="DD78" i="45"/>
  <c r="DE78" i="45"/>
  <c r="DG78" i="45"/>
  <c r="DH78" i="45"/>
  <c r="DI78" i="45"/>
  <c r="DJ78" i="45"/>
  <c r="DK78" i="45"/>
  <c r="DM78" i="45"/>
  <c r="DN78" i="45"/>
  <c r="DO78" i="45"/>
  <c r="DP78" i="45"/>
  <c r="DQ78" i="45"/>
  <c r="DR78" i="45"/>
  <c r="DT78" i="45"/>
  <c r="DU78" i="45"/>
  <c r="DV78" i="45"/>
  <c r="DX78" i="45"/>
  <c r="DZ78" i="45"/>
  <c r="EA78" i="45"/>
  <c r="EB78" i="45"/>
  <c r="EC78" i="45"/>
  <c r="ED78" i="45"/>
  <c r="EE78" i="45"/>
  <c r="EF78" i="45"/>
  <c r="EG78" i="45"/>
  <c r="EH78" i="45"/>
  <c r="EI78" i="45"/>
  <c r="EK78" i="45"/>
  <c r="Y79" i="45"/>
  <c r="AL79" i="45"/>
  <c r="AY79" i="45"/>
  <c r="BL79" i="45"/>
  <c r="BY79" i="45"/>
  <c r="CL79" i="45"/>
  <c r="CY79" i="45"/>
  <c r="DL79" i="45"/>
  <c r="DY79" i="45"/>
  <c r="EL79" i="45"/>
  <c r="E81" i="45"/>
  <c r="E64" i="45" s="1"/>
  <c r="F81" i="45"/>
  <c r="G81" i="45"/>
  <c r="H81" i="45"/>
  <c r="I81" i="45"/>
  <c r="J81" i="45"/>
  <c r="K81" i="45"/>
  <c r="L81" i="45"/>
  <c r="M81" i="45"/>
  <c r="N81" i="45"/>
  <c r="O81" i="45"/>
  <c r="P81" i="45"/>
  <c r="R81" i="45"/>
  <c r="S81" i="45"/>
  <c r="T81" i="45"/>
  <c r="U81" i="45"/>
  <c r="V81" i="45"/>
  <c r="W81" i="45"/>
  <c r="X81" i="45"/>
  <c r="AA81" i="45"/>
  <c r="AB81" i="45"/>
  <c r="AC81" i="45"/>
  <c r="AD81" i="45"/>
  <c r="AD64" i="45" s="1"/>
  <c r="AE81" i="45"/>
  <c r="AF81" i="45"/>
  <c r="AG81" i="45"/>
  <c r="AI81" i="45"/>
  <c r="AJ81" i="45"/>
  <c r="AK81" i="45"/>
  <c r="AM81" i="45"/>
  <c r="AO81" i="45"/>
  <c r="AP81" i="45"/>
  <c r="AQ81" i="45"/>
  <c r="AR81" i="45"/>
  <c r="AS81" i="45"/>
  <c r="AT81" i="45"/>
  <c r="AU81" i="45"/>
  <c r="AV81" i="45"/>
  <c r="AW81" i="45"/>
  <c r="AX81" i="45"/>
  <c r="AZ81" i="45"/>
  <c r="BA81" i="45"/>
  <c r="BB81" i="45"/>
  <c r="BC81" i="45"/>
  <c r="BD81" i="45"/>
  <c r="BE81" i="45"/>
  <c r="BF81" i="45"/>
  <c r="BG81" i="45"/>
  <c r="BH81" i="45"/>
  <c r="BI81" i="45"/>
  <c r="BJ81" i="45"/>
  <c r="BK81" i="45"/>
  <c r="BM81" i="45"/>
  <c r="BN81" i="45"/>
  <c r="BO81" i="45"/>
  <c r="BP81" i="45"/>
  <c r="BQ81" i="45"/>
  <c r="BR81" i="45"/>
  <c r="BS81" i="45"/>
  <c r="BT81" i="45"/>
  <c r="BU81" i="45"/>
  <c r="BV81" i="45"/>
  <c r="BW81" i="45"/>
  <c r="BX81" i="45"/>
  <c r="BZ81" i="45"/>
  <c r="CA81" i="45"/>
  <c r="CB81" i="45"/>
  <c r="CC81" i="45"/>
  <c r="CD81" i="45"/>
  <c r="CE81" i="45"/>
  <c r="CF81" i="45"/>
  <c r="CG81" i="45"/>
  <c r="CH81" i="45"/>
  <c r="CI81" i="45"/>
  <c r="CJ81" i="45"/>
  <c r="CK81" i="45"/>
  <c r="CM81" i="45"/>
  <c r="CN81" i="45"/>
  <c r="CO81" i="45"/>
  <c r="CP81" i="45"/>
  <c r="CQ81" i="45"/>
  <c r="CR81" i="45"/>
  <c r="CS81" i="45"/>
  <c r="CT81" i="45"/>
  <c r="CU81" i="45"/>
  <c r="CV81" i="45"/>
  <c r="CW81" i="45"/>
  <c r="CX81" i="45"/>
  <c r="CZ81" i="45"/>
  <c r="DA81" i="45"/>
  <c r="DB81" i="45"/>
  <c r="DC81" i="45"/>
  <c r="DD81" i="45"/>
  <c r="DE81" i="45"/>
  <c r="DG81" i="45"/>
  <c r="DH81" i="45"/>
  <c r="DI81" i="45"/>
  <c r="DJ81" i="45"/>
  <c r="DK81" i="45"/>
  <c r="DM81" i="45"/>
  <c r="DN81" i="45"/>
  <c r="DO81" i="45"/>
  <c r="DP81" i="45"/>
  <c r="DQ81" i="45"/>
  <c r="DR81" i="45"/>
  <c r="DT81" i="45"/>
  <c r="DU81" i="45"/>
  <c r="DV81" i="45"/>
  <c r="DX81" i="45"/>
  <c r="DZ81" i="45"/>
  <c r="EA81" i="45"/>
  <c r="EB81" i="45"/>
  <c r="EC81" i="45"/>
  <c r="ED81" i="45"/>
  <c r="EE81" i="45"/>
  <c r="EF81" i="45"/>
  <c r="EG81" i="45"/>
  <c r="EH81" i="45"/>
  <c r="EI81" i="45"/>
  <c r="EK81" i="45"/>
  <c r="Y82" i="45"/>
  <c r="AL82" i="45"/>
  <c r="AY82" i="45"/>
  <c r="BL82" i="45"/>
  <c r="BY82" i="45"/>
  <c r="CL82" i="45"/>
  <c r="CY82" i="45"/>
  <c r="DL82" i="45"/>
  <c r="DY82" i="45"/>
  <c r="EL82" i="45"/>
  <c r="Y83" i="45"/>
  <c r="AL83" i="45"/>
  <c r="AY83" i="45"/>
  <c r="BL83" i="45"/>
  <c r="BY83" i="45"/>
  <c r="CL83" i="45"/>
  <c r="CY83" i="45"/>
  <c r="DL83" i="45"/>
  <c r="DY83" i="45"/>
  <c r="EL83" i="45"/>
  <c r="E87" i="45"/>
  <c r="F87" i="45"/>
  <c r="G87" i="45"/>
  <c r="H87" i="45"/>
  <c r="I87" i="45"/>
  <c r="J87" i="45"/>
  <c r="K87" i="45"/>
  <c r="L87" i="45"/>
  <c r="M87" i="45"/>
  <c r="N87" i="45"/>
  <c r="O87" i="45"/>
  <c r="P87" i="45"/>
  <c r="Q87" i="45"/>
  <c r="R87" i="45"/>
  <c r="S87" i="45"/>
  <c r="T87" i="45"/>
  <c r="U87" i="45"/>
  <c r="V87" i="45"/>
  <c r="W87" i="45"/>
  <c r="X87" i="45"/>
  <c r="Z87" i="45"/>
  <c r="AA87" i="45"/>
  <c r="AB87" i="45"/>
  <c r="AC87" i="45"/>
  <c r="AD87" i="45"/>
  <c r="AE87" i="45"/>
  <c r="AF87" i="45"/>
  <c r="AG87" i="45"/>
  <c r="AH87" i="45"/>
  <c r="AI87" i="45"/>
  <c r="AJ87" i="45"/>
  <c r="AK87" i="45"/>
  <c r="AM87" i="45"/>
  <c r="AN87" i="45"/>
  <c r="AO87" i="45"/>
  <c r="AP87" i="45"/>
  <c r="AQ87" i="45"/>
  <c r="AR87" i="45"/>
  <c r="AS87" i="45"/>
  <c r="AT87" i="45"/>
  <c r="AU87" i="45"/>
  <c r="AV87" i="45"/>
  <c r="AW87" i="45"/>
  <c r="AX87" i="45"/>
  <c r="AZ87" i="45"/>
  <c r="BA87" i="45"/>
  <c r="BB87" i="45"/>
  <c r="BC87" i="45"/>
  <c r="BD87" i="45"/>
  <c r="BE87" i="45"/>
  <c r="BF87" i="45"/>
  <c r="BG87" i="45"/>
  <c r="BH87" i="45"/>
  <c r="BI87" i="45"/>
  <c r="BJ87" i="45"/>
  <c r="BK87" i="45"/>
  <c r="BM87" i="45"/>
  <c r="BN87" i="45"/>
  <c r="BO87" i="45"/>
  <c r="BP87" i="45"/>
  <c r="BQ87" i="45"/>
  <c r="BR87" i="45"/>
  <c r="BS87" i="45"/>
  <c r="BT87" i="45"/>
  <c r="BU87" i="45"/>
  <c r="BV87" i="45"/>
  <c r="BW87" i="45"/>
  <c r="BX87" i="45"/>
  <c r="BZ87" i="45"/>
  <c r="CA87" i="45"/>
  <c r="CB87" i="45"/>
  <c r="CC87" i="45"/>
  <c r="CD87" i="45"/>
  <c r="CE87" i="45"/>
  <c r="CF87" i="45"/>
  <c r="CG87" i="45"/>
  <c r="CH87" i="45"/>
  <c r="CI87" i="45"/>
  <c r="CJ87" i="45"/>
  <c r="CK87" i="45"/>
  <c r="CM87" i="45"/>
  <c r="CN87" i="45"/>
  <c r="CO87" i="45"/>
  <c r="CP87" i="45"/>
  <c r="CQ87" i="45"/>
  <c r="CR87" i="45"/>
  <c r="CS87" i="45"/>
  <c r="CT87" i="45"/>
  <c r="CU87" i="45"/>
  <c r="CV87" i="45"/>
  <c r="CW87" i="45"/>
  <c r="CX87" i="45"/>
  <c r="CZ87" i="45"/>
  <c r="DA87" i="45"/>
  <c r="DB87" i="45"/>
  <c r="DC87" i="45"/>
  <c r="DD87" i="45"/>
  <c r="DE87" i="45"/>
  <c r="DF87" i="45"/>
  <c r="DG87" i="45"/>
  <c r="DH87" i="45"/>
  <c r="DI87" i="45"/>
  <c r="DJ87" i="45"/>
  <c r="DK87" i="45"/>
  <c r="DM87" i="45"/>
  <c r="DN87" i="45"/>
  <c r="DO87" i="45"/>
  <c r="DP87" i="45"/>
  <c r="DQ87" i="45"/>
  <c r="DR87" i="45"/>
  <c r="DS87" i="45"/>
  <c r="DT87" i="45"/>
  <c r="DU87" i="45"/>
  <c r="DV87" i="45"/>
  <c r="DW87" i="45"/>
  <c r="DX87" i="45"/>
  <c r="DZ87" i="45"/>
  <c r="EA87" i="45"/>
  <c r="EB87" i="45"/>
  <c r="EC87" i="45"/>
  <c r="ED87" i="45"/>
  <c r="EE87" i="45"/>
  <c r="EF87" i="45"/>
  <c r="EG87" i="45"/>
  <c r="EH87" i="45"/>
  <c r="EI87" i="45"/>
  <c r="EJ87" i="45"/>
  <c r="EK87" i="45"/>
  <c r="Y88" i="45"/>
  <c r="AL88" i="45"/>
  <c r="AY88" i="45"/>
  <c r="BL88" i="45"/>
  <c r="BY88" i="45"/>
  <c r="CL88" i="45"/>
  <c r="CY88" i="45"/>
  <c r="DL88" i="45"/>
  <c r="DY88" i="45"/>
  <c r="EL88" i="45"/>
  <c r="Y89" i="45"/>
  <c r="AL89" i="45"/>
  <c r="AY89" i="45"/>
  <c r="BL89" i="45"/>
  <c r="BY89" i="45"/>
  <c r="CL89" i="45"/>
  <c r="CY89" i="45"/>
  <c r="DL89" i="45"/>
  <c r="DY89" i="45"/>
  <c r="EL89" i="45"/>
  <c r="Y90" i="45"/>
  <c r="AL90" i="45"/>
  <c r="AY90" i="45"/>
  <c r="BL90" i="45"/>
  <c r="BY90" i="45"/>
  <c r="CL90" i="45"/>
  <c r="CY90" i="45"/>
  <c r="DL90" i="45"/>
  <c r="DY90" i="45"/>
  <c r="EL90" i="45"/>
  <c r="Y91" i="45"/>
  <c r="AL91" i="45"/>
  <c r="AY91" i="45"/>
  <c r="BL91" i="45"/>
  <c r="BY91" i="45"/>
  <c r="CL91" i="45"/>
  <c r="CY91" i="45"/>
  <c r="DL91" i="45"/>
  <c r="DY91" i="45"/>
  <c r="EL91" i="45"/>
  <c r="E93" i="45"/>
  <c r="F93" i="45"/>
  <c r="G93" i="45"/>
  <c r="H93" i="45"/>
  <c r="I93" i="45"/>
  <c r="J93" i="45"/>
  <c r="K93" i="45"/>
  <c r="L93" i="45"/>
  <c r="M93" i="45"/>
  <c r="N93" i="45"/>
  <c r="O93" i="45"/>
  <c r="O97" i="45"/>
  <c r="P93" i="45"/>
  <c r="Q93" i="45"/>
  <c r="R93" i="45"/>
  <c r="S93" i="45"/>
  <c r="S97" i="45"/>
  <c r="T93" i="45"/>
  <c r="U93" i="45"/>
  <c r="V93" i="45"/>
  <c r="W93" i="45"/>
  <c r="X93" i="45"/>
  <c r="Z93" i="45"/>
  <c r="AA93" i="45"/>
  <c r="AB93" i="45"/>
  <c r="AC93" i="45"/>
  <c r="AD93" i="45"/>
  <c r="AE93" i="45"/>
  <c r="AF93" i="45"/>
  <c r="AF97" i="45"/>
  <c r="AG93" i="45"/>
  <c r="AH93" i="45"/>
  <c r="AI93" i="45"/>
  <c r="AJ93" i="45"/>
  <c r="AK93" i="45"/>
  <c r="AM93" i="45"/>
  <c r="AN93" i="45"/>
  <c r="AO93" i="45"/>
  <c r="AP93" i="45"/>
  <c r="AQ93" i="45"/>
  <c r="AR93" i="45"/>
  <c r="AS93" i="45"/>
  <c r="AT93" i="45"/>
  <c r="AU93" i="45"/>
  <c r="AV93" i="45"/>
  <c r="AW93" i="45"/>
  <c r="AX93" i="45"/>
  <c r="AZ93" i="45"/>
  <c r="BA93" i="45"/>
  <c r="BB93" i="45"/>
  <c r="BC93" i="45"/>
  <c r="BD93" i="45"/>
  <c r="BE93" i="45"/>
  <c r="BF93" i="45"/>
  <c r="BG93" i="45"/>
  <c r="BH93" i="45"/>
  <c r="BI93" i="45"/>
  <c r="BJ93" i="45"/>
  <c r="BK93" i="45"/>
  <c r="BM93" i="45"/>
  <c r="BN93" i="45"/>
  <c r="BO93" i="45"/>
  <c r="BP93" i="45"/>
  <c r="BQ93" i="45"/>
  <c r="BR93" i="45"/>
  <c r="BS93" i="45"/>
  <c r="BT93" i="45"/>
  <c r="BU93" i="45"/>
  <c r="BV93" i="45"/>
  <c r="BW93" i="45"/>
  <c r="BX93" i="45"/>
  <c r="BZ93" i="45"/>
  <c r="CA93" i="45"/>
  <c r="CB93" i="45"/>
  <c r="CC93" i="45"/>
  <c r="CD93" i="45"/>
  <c r="CE93" i="45"/>
  <c r="CF93" i="45"/>
  <c r="CG93" i="45"/>
  <c r="CH93" i="45"/>
  <c r="CI93" i="45"/>
  <c r="CJ93" i="45"/>
  <c r="CK93" i="45"/>
  <c r="CM93" i="45"/>
  <c r="CN93" i="45"/>
  <c r="CO93" i="45"/>
  <c r="CP93" i="45"/>
  <c r="CQ93" i="45"/>
  <c r="CR93" i="45"/>
  <c r="CS93" i="45"/>
  <c r="CT93" i="45"/>
  <c r="CU93" i="45"/>
  <c r="CV93" i="45"/>
  <c r="CW93" i="45"/>
  <c r="CX93" i="45"/>
  <c r="CZ93" i="45"/>
  <c r="DA93" i="45"/>
  <c r="DB93" i="45"/>
  <c r="DC93" i="45"/>
  <c r="DD93" i="45"/>
  <c r="DE93" i="45"/>
  <c r="DF93" i="45"/>
  <c r="DG93" i="45"/>
  <c r="DH93" i="45"/>
  <c r="DI93" i="45"/>
  <c r="DJ93" i="45"/>
  <c r="DK93" i="45"/>
  <c r="DM93" i="45"/>
  <c r="DN93" i="45"/>
  <c r="DO93" i="45"/>
  <c r="DP93" i="45"/>
  <c r="DQ93" i="45"/>
  <c r="DR93" i="45"/>
  <c r="DS93" i="45"/>
  <c r="DT93" i="45"/>
  <c r="DU93" i="45"/>
  <c r="DV93" i="45"/>
  <c r="DW93" i="45"/>
  <c r="DX93" i="45"/>
  <c r="DZ93" i="45"/>
  <c r="EA93" i="45"/>
  <c r="EB93" i="45"/>
  <c r="EC93" i="45"/>
  <c r="ED93" i="45"/>
  <c r="EE93" i="45"/>
  <c r="EF93" i="45"/>
  <c r="EG93" i="45"/>
  <c r="EH93" i="45"/>
  <c r="EI93" i="45"/>
  <c r="EJ93" i="45"/>
  <c r="EK93" i="45"/>
  <c r="Y94" i="45"/>
  <c r="AL94" i="45"/>
  <c r="AY94" i="45"/>
  <c r="BL94" i="45"/>
  <c r="BY94" i="45"/>
  <c r="CL94" i="45"/>
  <c r="CY94" i="45"/>
  <c r="DL94" i="45"/>
  <c r="DY94" i="45"/>
  <c r="EL94" i="45"/>
  <c r="Y95" i="45"/>
  <c r="AL95" i="45"/>
  <c r="AY95" i="45"/>
  <c r="BL95" i="45"/>
  <c r="BY95" i="45"/>
  <c r="CL95" i="45"/>
  <c r="CY95" i="45"/>
  <c r="DL95" i="45"/>
  <c r="DY95" i="45"/>
  <c r="EL95" i="45"/>
  <c r="E97" i="45"/>
  <c r="F97" i="45"/>
  <c r="G97" i="45"/>
  <c r="H97" i="45"/>
  <c r="I97" i="45"/>
  <c r="J97" i="45"/>
  <c r="K97" i="45"/>
  <c r="L97" i="45"/>
  <c r="M97" i="45"/>
  <c r="N97" i="45"/>
  <c r="P97" i="45"/>
  <c r="Q97" i="45"/>
  <c r="R97" i="45"/>
  <c r="T97" i="45"/>
  <c r="U97" i="45"/>
  <c r="V97" i="45"/>
  <c r="W97" i="45"/>
  <c r="X97" i="45"/>
  <c r="Z97" i="45"/>
  <c r="AA97" i="45"/>
  <c r="AB97" i="45"/>
  <c r="AC97" i="45"/>
  <c r="AD97" i="45"/>
  <c r="AE97" i="45"/>
  <c r="AG97" i="45"/>
  <c r="AH97" i="45"/>
  <c r="AI97" i="45"/>
  <c r="AJ97" i="45"/>
  <c r="AK97" i="45"/>
  <c r="AM97" i="45"/>
  <c r="AN97" i="45"/>
  <c r="AO97" i="45"/>
  <c r="AP97" i="45"/>
  <c r="AQ97" i="45"/>
  <c r="AR97" i="45"/>
  <c r="AS97" i="45"/>
  <c r="AT97" i="45"/>
  <c r="AU97" i="45"/>
  <c r="AV97" i="45"/>
  <c r="AW97" i="45"/>
  <c r="AX97" i="45"/>
  <c r="AZ97" i="45"/>
  <c r="BA97" i="45"/>
  <c r="BB97" i="45"/>
  <c r="BC97" i="45"/>
  <c r="BD97" i="45"/>
  <c r="BE97" i="45"/>
  <c r="BF97" i="45"/>
  <c r="BG97" i="45"/>
  <c r="BH97" i="45"/>
  <c r="BI97" i="45"/>
  <c r="BJ97" i="45"/>
  <c r="BK97" i="45"/>
  <c r="BM97" i="45"/>
  <c r="BN97" i="45"/>
  <c r="BO97" i="45"/>
  <c r="BP97" i="45"/>
  <c r="BQ97" i="45"/>
  <c r="BR97" i="45"/>
  <c r="BS97" i="45"/>
  <c r="BT97" i="45"/>
  <c r="BU97" i="45"/>
  <c r="BV97" i="45"/>
  <c r="BW97" i="45"/>
  <c r="BX97" i="45"/>
  <c r="BZ97" i="45"/>
  <c r="CA97" i="45"/>
  <c r="CB97" i="45"/>
  <c r="CC97" i="45"/>
  <c r="CD97" i="45"/>
  <c r="CE97" i="45"/>
  <c r="CF97" i="45"/>
  <c r="CG97" i="45"/>
  <c r="CH97" i="45"/>
  <c r="CI97" i="45"/>
  <c r="CJ97" i="45"/>
  <c r="CK97" i="45"/>
  <c r="CM97" i="45"/>
  <c r="CN97" i="45"/>
  <c r="CO97" i="45"/>
  <c r="CP97" i="45"/>
  <c r="CQ97" i="45"/>
  <c r="CR97" i="45"/>
  <c r="CS97" i="45"/>
  <c r="CT97" i="45"/>
  <c r="CU97" i="45"/>
  <c r="CV97" i="45"/>
  <c r="CW97" i="45"/>
  <c r="CX97" i="45"/>
  <c r="CZ97" i="45"/>
  <c r="DA97" i="45"/>
  <c r="DB97" i="45"/>
  <c r="DC97" i="45"/>
  <c r="DD97" i="45"/>
  <c r="DE97" i="45"/>
  <c r="DF97" i="45"/>
  <c r="DG97" i="45"/>
  <c r="DH97" i="45"/>
  <c r="DI97" i="45"/>
  <c r="DJ97" i="45"/>
  <c r="DK97" i="45"/>
  <c r="DM97" i="45"/>
  <c r="DN97" i="45"/>
  <c r="DO97" i="45"/>
  <c r="DP97" i="45"/>
  <c r="DQ97" i="45"/>
  <c r="DR97" i="45"/>
  <c r="DS97" i="45"/>
  <c r="DT97" i="45"/>
  <c r="DU97" i="45"/>
  <c r="DV97" i="45"/>
  <c r="DW97" i="45"/>
  <c r="DX97" i="45"/>
  <c r="DZ97" i="45"/>
  <c r="EA97" i="45"/>
  <c r="EB97" i="45"/>
  <c r="EC97" i="45"/>
  <c r="ED97" i="45"/>
  <c r="EE97" i="45"/>
  <c r="EF97" i="45"/>
  <c r="EG97" i="45"/>
  <c r="EH97" i="45"/>
  <c r="EI97" i="45"/>
  <c r="EJ97" i="45"/>
  <c r="EK97" i="45"/>
  <c r="Y98" i="45"/>
  <c r="AL98" i="45"/>
  <c r="AY98" i="45"/>
  <c r="BL98" i="45"/>
  <c r="BY98" i="45"/>
  <c r="CL98" i="45"/>
  <c r="CY98" i="45"/>
  <c r="DL98" i="45"/>
  <c r="DY98" i="45"/>
  <c r="EL98" i="45"/>
  <c r="Y99" i="45"/>
  <c r="AL99" i="45"/>
  <c r="AY99" i="45"/>
  <c r="BL99" i="45"/>
  <c r="BY99" i="45"/>
  <c r="CL99" i="45"/>
  <c r="CY99" i="45"/>
  <c r="DL99" i="45"/>
  <c r="DY99" i="45"/>
  <c r="EL99" i="45"/>
  <c r="Y100" i="45"/>
  <c r="AL100" i="45"/>
  <c r="AY100" i="45"/>
  <c r="BL100" i="45"/>
  <c r="BY100" i="45"/>
  <c r="CL100" i="45"/>
  <c r="CY100" i="45"/>
  <c r="DL100" i="45"/>
  <c r="DY100" i="45"/>
  <c r="EL100" i="45"/>
  <c r="E104" i="45"/>
  <c r="F104" i="45"/>
  <c r="G104" i="45"/>
  <c r="H104" i="45"/>
  <c r="I104" i="45"/>
  <c r="J104" i="45"/>
  <c r="K104" i="45"/>
  <c r="L104" i="45"/>
  <c r="M104" i="45"/>
  <c r="N104" i="45"/>
  <c r="O104" i="45"/>
  <c r="P104" i="45"/>
  <c r="Q104" i="45"/>
  <c r="R104" i="45"/>
  <c r="R108" i="45"/>
  <c r="S104" i="45"/>
  <c r="T104" i="45"/>
  <c r="U104" i="45"/>
  <c r="V104" i="45"/>
  <c r="V108" i="45"/>
  <c r="W104" i="45"/>
  <c r="X104" i="45"/>
  <c r="Z104" i="45"/>
  <c r="AA104" i="45"/>
  <c r="AB104" i="45"/>
  <c r="AC104" i="45"/>
  <c r="AD104" i="45"/>
  <c r="AE104" i="45"/>
  <c r="AF104" i="45"/>
  <c r="AG104" i="45"/>
  <c r="AH104" i="45"/>
  <c r="AI104" i="45"/>
  <c r="AJ104" i="45"/>
  <c r="AK104" i="45"/>
  <c r="AM104" i="45"/>
  <c r="AN104" i="45"/>
  <c r="AO104" i="45"/>
  <c r="AP104" i="45"/>
  <c r="AQ104" i="45"/>
  <c r="AR104" i="45"/>
  <c r="AS104" i="45"/>
  <c r="AT104" i="45"/>
  <c r="AU104" i="45"/>
  <c r="AV104" i="45"/>
  <c r="AW104" i="45"/>
  <c r="AX104" i="45"/>
  <c r="AZ104" i="45"/>
  <c r="BA104" i="45"/>
  <c r="BB104" i="45"/>
  <c r="BC104" i="45"/>
  <c r="BD104" i="45"/>
  <c r="BE104" i="45"/>
  <c r="BE108" i="45"/>
  <c r="BF104" i="45"/>
  <c r="BG104" i="45"/>
  <c r="BH104" i="45"/>
  <c r="BI104" i="45"/>
  <c r="BI108" i="45"/>
  <c r="BJ104" i="45"/>
  <c r="BK104" i="45"/>
  <c r="BM104" i="45"/>
  <c r="BN104" i="45"/>
  <c r="BO104" i="45"/>
  <c r="BP104" i="45"/>
  <c r="BQ104" i="45"/>
  <c r="BR104" i="45"/>
  <c r="BS104" i="45"/>
  <c r="BS108" i="45"/>
  <c r="BT104" i="45"/>
  <c r="BU104" i="45"/>
  <c r="BV104" i="45"/>
  <c r="BW104" i="45"/>
  <c r="BX104" i="45"/>
  <c r="BZ104" i="45"/>
  <c r="CA104" i="45"/>
  <c r="CB104" i="45"/>
  <c r="CC104" i="45"/>
  <c r="CD104" i="45"/>
  <c r="CE104" i="45"/>
  <c r="CF104" i="45"/>
  <c r="CF108" i="45"/>
  <c r="CG104" i="45"/>
  <c r="CH104" i="45"/>
  <c r="CI104" i="45"/>
  <c r="CJ104" i="45"/>
  <c r="CK104" i="45"/>
  <c r="CM104" i="45"/>
  <c r="CN104" i="45"/>
  <c r="CO104" i="45"/>
  <c r="CP104" i="45"/>
  <c r="CQ104" i="45"/>
  <c r="CR104" i="45"/>
  <c r="CS104" i="45"/>
  <c r="CT104" i="45"/>
  <c r="CU104" i="45"/>
  <c r="CV104" i="45"/>
  <c r="CV108" i="45"/>
  <c r="CW104" i="45"/>
  <c r="CX104" i="45"/>
  <c r="CZ104" i="45"/>
  <c r="DA104" i="45"/>
  <c r="DB104" i="45"/>
  <c r="DC104" i="45"/>
  <c r="DD104" i="45"/>
  <c r="DE104" i="45"/>
  <c r="DE108" i="45"/>
  <c r="DF104" i="45"/>
  <c r="DG104" i="45"/>
  <c r="DH104" i="45"/>
  <c r="DI104" i="45"/>
  <c r="DJ104" i="45"/>
  <c r="DK104" i="45"/>
  <c r="DM104" i="45"/>
  <c r="DN104" i="45"/>
  <c r="DO104" i="45"/>
  <c r="DP104" i="45"/>
  <c r="DQ104" i="45"/>
  <c r="DR104" i="45"/>
  <c r="DS104" i="45"/>
  <c r="DT104" i="45"/>
  <c r="DU104" i="45"/>
  <c r="DV104" i="45"/>
  <c r="DW104" i="45"/>
  <c r="DX104" i="45"/>
  <c r="DZ104" i="45"/>
  <c r="EA104" i="45"/>
  <c r="EB104" i="45"/>
  <c r="EC104" i="45"/>
  <c r="ED104" i="45"/>
  <c r="EE104" i="45"/>
  <c r="EF104" i="45"/>
  <c r="EG104" i="45"/>
  <c r="EH104" i="45"/>
  <c r="EI104" i="45"/>
  <c r="EI108" i="45"/>
  <c r="EJ104" i="45"/>
  <c r="EK104" i="45"/>
  <c r="Y105" i="45"/>
  <c r="AL105" i="45"/>
  <c r="AY105" i="45"/>
  <c r="BL105" i="45"/>
  <c r="BY105" i="45"/>
  <c r="CL105" i="45"/>
  <c r="CY105" i="45"/>
  <c r="DL105" i="45"/>
  <c r="DY105" i="45"/>
  <c r="EL105" i="45"/>
  <c r="Y106" i="45"/>
  <c r="AL106" i="45"/>
  <c r="AY106" i="45"/>
  <c r="BL106" i="45"/>
  <c r="BY106" i="45"/>
  <c r="CL106" i="45"/>
  <c r="CY106" i="45"/>
  <c r="DL106" i="45"/>
  <c r="DY106" i="45"/>
  <c r="EL106" i="45"/>
  <c r="E108" i="45"/>
  <c r="F108" i="45"/>
  <c r="G108" i="45"/>
  <c r="H108" i="45"/>
  <c r="I108" i="45"/>
  <c r="J108" i="45"/>
  <c r="K108" i="45"/>
  <c r="L108" i="45"/>
  <c r="M108" i="45"/>
  <c r="N108" i="45"/>
  <c r="O108" i="45"/>
  <c r="P108" i="45"/>
  <c r="Q108" i="45"/>
  <c r="S108" i="45"/>
  <c r="T108" i="45"/>
  <c r="U108" i="45"/>
  <c r="W108" i="45"/>
  <c r="X108" i="45"/>
  <c r="Z108" i="45"/>
  <c r="AA108" i="45"/>
  <c r="AB108" i="45"/>
  <c r="AC108" i="45"/>
  <c r="AD108" i="45"/>
  <c r="AE108" i="45"/>
  <c r="AF108" i="45"/>
  <c r="AG108" i="45"/>
  <c r="AH108" i="45"/>
  <c r="AI108" i="45"/>
  <c r="AJ108" i="45"/>
  <c r="AK108" i="45"/>
  <c r="AM108" i="45"/>
  <c r="AN108" i="45"/>
  <c r="AO108" i="45"/>
  <c r="AP108" i="45"/>
  <c r="AQ108" i="45"/>
  <c r="AR108" i="45"/>
  <c r="AS108" i="45"/>
  <c r="AT108" i="45"/>
  <c r="AU108" i="45"/>
  <c r="AV108" i="45"/>
  <c r="AW108" i="45"/>
  <c r="AX108" i="45"/>
  <c r="AZ108" i="45"/>
  <c r="BA108" i="45"/>
  <c r="BB108" i="45"/>
  <c r="BC108" i="45"/>
  <c r="BD108" i="45"/>
  <c r="BF108" i="45"/>
  <c r="BG108" i="45"/>
  <c r="BH108" i="45"/>
  <c r="BJ108" i="45"/>
  <c r="BK108" i="45"/>
  <c r="BM108" i="45"/>
  <c r="BN108" i="45"/>
  <c r="BO108" i="45"/>
  <c r="BP108" i="45"/>
  <c r="BQ108" i="45"/>
  <c r="BR108" i="45"/>
  <c r="BT108" i="45"/>
  <c r="BT102" i="45" s="1"/>
  <c r="BU108" i="45"/>
  <c r="BV108" i="45"/>
  <c r="BW108" i="45"/>
  <c r="BX108" i="45"/>
  <c r="BZ108" i="45"/>
  <c r="CA108" i="45"/>
  <c r="CB108" i="45"/>
  <c r="CC108" i="45"/>
  <c r="CD108" i="45"/>
  <c r="CE108" i="45"/>
  <c r="CG108" i="45"/>
  <c r="CH108" i="45"/>
  <c r="CI108" i="45"/>
  <c r="CJ108" i="45"/>
  <c r="CK108" i="45"/>
  <c r="CM108" i="45"/>
  <c r="CN108" i="45"/>
  <c r="CO108" i="45"/>
  <c r="CP108" i="45"/>
  <c r="CQ108" i="45"/>
  <c r="CR108" i="45"/>
  <c r="CS108" i="45"/>
  <c r="CT108" i="45"/>
  <c r="CU108" i="45"/>
  <c r="CW108" i="45"/>
  <c r="CX108" i="45"/>
  <c r="CZ108" i="45"/>
  <c r="DA108" i="45"/>
  <c r="DB108" i="45"/>
  <c r="DC108" i="45"/>
  <c r="DD108" i="45"/>
  <c r="DF108" i="45"/>
  <c r="DG108" i="45"/>
  <c r="DH108" i="45"/>
  <c r="DI108" i="45"/>
  <c r="DJ108" i="45"/>
  <c r="DK108" i="45"/>
  <c r="DM108" i="45"/>
  <c r="DN108" i="45"/>
  <c r="DO108" i="45"/>
  <c r="DP108" i="45"/>
  <c r="DQ108" i="45"/>
  <c r="DR108" i="45"/>
  <c r="DS108" i="45"/>
  <c r="DT108" i="45"/>
  <c r="DU108" i="45"/>
  <c r="DV108" i="45"/>
  <c r="DW108" i="45"/>
  <c r="DX108" i="45"/>
  <c r="DZ108" i="45"/>
  <c r="EA108" i="45"/>
  <c r="EB108" i="45"/>
  <c r="EC108" i="45"/>
  <c r="ED108" i="45"/>
  <c r="EE108" i="45"/>
  <c r="EF108" i="45"/>
  <c r="EG108" i="45"/>
  <c r="EH108" i="45"/>
  <c r="EJ108" i="45"/>
  <c r="EK108" i="45"/>
  <c r="Y109" i="45"/>
  <c r="AL109" i="45"/>
  <c r="AY109" i="45"/>
  <c r="BL109" i="45"/>
  <c r="BY109" i="45"/>
  <c r="CL109" i="45"/>
  <c r="CY109" i="45"/>
  <c r="DL109" i="45"/>
  <c r="DY109" i="45"/>
  <c r="EL109" i="45"/>
  <c r="Y110" i="45"/>
  <c r="AL110" i="45"/>
  <c r="AY110" i="45"/>
  <c r="BL110" i="45"/>
  <c r="BY110" i="45"/>
  <c r="CL110" i="45"/>
  <c r="CY110" i="45"/>
  <c r="DL110" i="45"/>
  <c r="DY110" i="45"/>
  <c r="EL110" i="45"/>
  <c r="BY111" i="45"/>
  <c r="CL111" i="45"/>
  <c r="CY111" i="45"/>
  <c r="DL111" i="45"/>
  <c r="DY111" i="45"/>
  <c r="EL111" i="45"/>
  <c r="BY112" i="45"/>
  <c r="CL112" i="45"/>
  <c r="CY112" i="45"/>
  <c r="DL112" i="45"/>
  <c r="DY112" i="45"/>
  <c r="EL112" i="45"/>
  <c r="BY114" i="45"/>
  <c r="CL114" i="45"/>
  <c r="CY114" i="45"/>
  <c r="DL114" i="45"/>
  <c r="DY114" i="45"/>
  <c r="EL114" i="45"/>
  <c r="E118" i="45"/>
  <c r="E116" i="45" s="1"/>
  <c r="F118" i="45"/>
  <c r="F116" i="45" s="1"/>
  <c r="G118" i="45"/>
  <c r="G116" i="45" s="1"/>
  <c r="H118" i="45"/>
  <c r="H116" i="45" s="1"/>
  <c r="I118" i="45"/>
  <c r="I116" i="45" s="1"/>
  <c r="J118" i="45"/>
  <c r="J116" i="45" s="1"/>
  <c r="K118" i="45"/>
  <c r="K116" i="45" s="1"/>
  <c r="L118" i="45"/>
  <c r="L116" i="45" s="1"/>
  <c r="M118" i="45"/>
  <c r="M116" i="45" s="1"/>
  <c r="N118" i="45"/>
  <c r="N116" i="45" s="1"/>
  <c r="O118" i="45"/>
  <c r="O116" i="45" s="1"/>
  <c r="P118" i="45"/>
  <c r="P116" i="45"/>
  <c r="Q118" i="45"/>
  <c r="Q116" i="45" s="1"/>
  <c r="R118" i="45"/>
  <c r="R116" i="45" s="1"/>
  <c r="S118" i="45"/>
  <c r="S116" i="45" s="1"/>
  <c r="T118" i="45"/>
  <c r="T116" i="45" s="1"/>
  <c r="U118" i="45"/>
  <c r="U116" i="45" s="1"/>
  <c r="V118" i="45"/>
  <c r="V116" i="45" s="1"/>
  <c r="W118" i="45"/>
  <c r="W116" i="45" s="1"/>
  <c r="X118" i="45"/>
  <c r="X116" i="45" s="1"/>
  <c r="Z118" i="45"/>
  <c r="Z116" i="45" s="1"/>
  <c r="AA118" i="45"/>
  <c r="AB118" i="45"/>
  <c r="AB116" i="45" s="1"/>
  <c r="AC118" i="45"/>
  <c r="AD118" i="45"/>
  <c r="AD116" i="45" s="1"/>
  <c r="AE118" i="45"/>
  <c r="AE116" i="45" s="1"/>
  <c r="AF118" i="45"/>
  <c r="AF116" i="45" s="1"/>
  <c r="AG118" i="45"/>
  <c r="AG116" i="45" s="1"/>
  <c r="AH118" i="45"/>
  <c r="AH116" i="45" s="1"/>
  <c r="AI118" i="45"/>
  <c r="AI116" i="45" s="1"/>
  <c r="AJ118" i="45"/>
  <c r="AJ116" i="45" s="1"/>
  <c r="AK118" i="45"/>
  <c r="AK116" i="45" s="1"/>
  <c r="AM118" i="45"/>
  <c r="AM116" i="45" s="1"/>
  <c r="AN118" i="45"/>
  <c r="AN116" i="45" s="1"/>
  <c r="AO118" i="45"/>
  <c r="AO116" i="45" s="1"/>
  <c r="AP118" i="45"/>
  <c r="AP116" i="45" s="1"/>
  <c r="AQ118" i="45"/>
  <c r="AQ116" i="45" s="1"/>
  <c r="AR118" i="45"/>
  <c r="AR116" i="45" s="1"/>
  <c r="AS118" i="45"/>
  <c r="AS116" i="45" s="1"/>
  <c r="AT118" i="45"/>
  <c r="AT116" i="45" s="1"/>
  <c r="AU118" i="45"/>
  <c r="AU116" i="45" s="1"/>
  <c r="AV118" i="45"/>
  <c r="AV116" i="45" s="1"/>
  <c r="AW118" i="45"/>
  <c r="AW116" i="45" s="1"/>
  <c r="AX118" i="45"/>
  <c r="AX116" i="45" s="1"/>
  <c r="AZ118" i="45"/>
  <c r="AZ116" i="45" s="1"/>
  <c r="BA118" i="45"/>
  <c r="BB118" i="45"/>
  <c r="BB116" i="45" s="1"/>
  <c r="BC118" i="45"/>
  <c r="BC116" i="45" s="1"/>
  <c r="BD118" i="45"/>
  <c r="BD116" i="45" s="1"/>
  <c r="BE118" i="45"/>
  <c r="BE116" i="45" s="1"/>
  <c r="BF118" i="45"/>
  <c r="BF116" i="45" s="1"/>
  <c r="BG118" i="45"/>
  <c r="BG116" i="45" s="1"/>
  <c r="BH118" i="45"/>
  <c r="BH116" i="45" s="1"/>
  <c r="BI118" i="45"/>
  <c r="BI116" i="45" s="1"/>
  <c r="BJ118" i="45"/>
  <c r="BJ116" i="45" s="1"/>
  <c r="BK118" i="45"/>
  <c r="BK116" i="45" s="1"/>
  <c r="BM118" i="45"/>
  <c r="BN118" i="45"/>
  <c r="BN116" i="45" s="1"/>
  <c r="BO118" i="45"/>
  <c r="BO116" i="45" s="1"/>
  <c r="BP118" i="45"/>
  <c r="BP116" i="45" s="1"/>
  <c r="BQ118" i="45"/>
  <c r="BQ116" i="45" s="1"/>
  <c r="BR118" i="45"/>
  <c r="BR116" i="45" s="1"/>
  <c r="BS118" i="45"/>
  <c r="BS116" i="45" s="1"/>
  <c r="BT118" i="45"/>
  <c r="BT116" i="45" s="1"/>
  <c r="BU118" i="45"/>
  <c r="BU116" i="45" s="1"/>
  <c r="BV118" i="45"/>
  <c r="BV116" i="45" s="1"/>
  <c r="BW118" i="45"/>
  <c r="BW116" i="45" s="1"/>
  <c r="BX118" i="45"/>
  <c r="BX116" i="45" s="1"/>
  <c r="BZ118" i="45"/>
  <c r="BZ116" i="45" s="1"/>
  <c r="CA118" i="45"/>
  <c r="CA116" i="45" s="1"/>
  <c r="CB118" i="45"/>
  <c r="CB116" i="45" s="1"/>
  <c r="CC118" i="45"/>
  <c r="CC116" i="45" s="1"/>
  <c r="CD118" i="45"/>
  <c r="CD116" i="45" s="1"/>
  <c r="CE118" i="45"/>
  <c r="CE116" i="45" s="1"/>
  <c r="CF118" i="45"/>
  <c r="CF116" i="45" s="1"/>
  <c r="CG118" i="45"/>
  <c r="CG116" i="45" s="1"/>
  <c r="CH118" i="45"/>
  <c r="CH116" i="45" s="1"/>
  <c r="CI118" i="45"/>
  <c r="CI116" i="45" s="1"/>
  <c r="CJ118" i="45"/>
  <c r="CJ116" i="45" s="1"/>
  <c r="CK118" i="45"/>
  <c r="CK116" i="45" s="1"/>
  <c r="CM118" i="45"/>
  <c r="CM116" i="45" s="1"/>
  <c r="CN118" i="45"/>
  <c r="CN116" i="45" s="1"/>
  <c r="CO118" i="45"/>
  <c r="CO116" i="45" s="1"/>
  <c r="CP118" i="45"/>
  <c r="CP116" i="45" s="1"/>
  <c r="CQ118" i="45"/>
  <c r="CQ116" i="45" s="1"/>
  <c r="CR118" i="45"/>
  <c r="CR116" i="45" s="1"/>
  <c r="CS118" i="45"/>
  <c r="CS116" i="45" s="1"/>
  <c r="CT118" i="45"/>
  <c r="CU118" i="45"/>
  <c r="CU116" i="45" s="1"/>
  <c r="CV118" i="45"/>
  <c r="CV116" i="45" s="1"/>
  <c r="CW118" i="45"/>
  <c r="CW116" i="45" s="1"/>
  <c r="CX118" i="45"/>
  <c r="CX116" i="45" s="1"/>
  <c r="CZ118" i="45"/>
  <c r="CZ116" i="45" s="1"/>
  <c r="DA118" i="45"/>
  <c r="DA116" i="45" s="1"/>
  <c r="DB118" i="45"/>
  <c r="DB116" i="45" s="1"/>
  <c r="DC118" i="45"/>
  <c r="DC116" i="45" s="1"/>
  <c r="DD118" i="45"/>
  <c r="DD116" i="45" s="1"/>
  <c r="DE118" i="45"/>
  <c r="DF118" i="45"/>
  <c r="DF116" i="45" s="1"/>
  <c r="DG118" i="45"/>
  <c r="DG116" i="45" s="1"/>
  <c r="DH118" i="45"/>
  <c r="DH116" i="45" s="1"/>
  <c r="DI118" i="45"/>
  <c r="DI116" i="45" s="1"/>
  <c r="DJ118" i="45"/>
  <c r="DJ116" i="45" s="1"/>
  <c r="DK118" i="45"/>
  <c r="DK116" i="45" s="1"/>
  <c r="DM118" i="45"/>
  <c r="DM116" i="45" s="1"/>
  <c r="DN118" i="45"/>
  <c r="DO118" i="45"/>
  <c r="DO116" i="45" s="1"/>
  <c r="DP118" i="45"/>
  <c r="DP116" i="45" s="1"/>
  <c r="DQ118" i="45"/>
  <c r="DQ116" i="45" s="1"/>
  <c r="DR118" i="45"/>
  <c r="DR116" i="45" s="1"/>
  <c r="DS118" i="45"/>
  <c r="DS116" i="45" s="1"/>
  <c r="DT118" i="45"/>
  <c r="DT116" i="45" s="1"/>
  <c r="DU118" i="45"/>
  <c r="DU116" i="45" s="1"/>
  <c r="DV118" i="45"/>
  <c r="DV116" i="45" s="1"/>
  <c r="DW118" i="45"/>
  <c r="DW116" i="45" s="1"/>
  <c r="DX118" i="45"/>
  <c r="DX116" i="45" s="1"/>
  <c r="DZ118" i="45"/>
  <c r="DZ116" i="45" s="1"/>
  <c r="EA118" i="45"/>
  <c r="EB118" i="45"/>
  <c r="EB116" i="45" s="1"/>
  <c r="EC118" i="45"/>
  <c r="EC116" i="45" s="1"/>
  <c r="ED118" i="45"/>
  <c r="ED116" i="45" s="1"/>
  <c r="EE118" i="45"/>
  <c r="EE116" i="45" s="1"/>
  <c r="EF118" i="45"/>
  <c r="EF116" i="45" s="1"/>
  <c r="EG118" i="45"/>
  <c r="EG116" i="45" s="1"/>
  <c r="EH118" i="45"/>
  <c r="EH116" i="45" s="1"/>
  <c r="EI118" i="45"/>
  <c r="EI116" i="45" s="1"/>
  <c r="EJ118" i="45"/>
  <c r="EJ116" i="45" s="1"/>
  <c r="EK118" i="45"/>
  <c r="EK116" i="45" s="1"/>
  <c r="Y119" i="45"/>
  <c r="AL119" i="45"/>
  <c r="AY119" i="45"/>
  <c r="BL119" i="45"/>
  <c r="BY119" i="45"/>
  <c r="CL119" i="45"/>
  <c r="CY119" i="45"/>
  <c r="DL119" i="45"/>
  <c r="DY119" i="45"/>
  <c r="EL119" i="45"/>
  <c r="Y120" i="45"/>
  <c r="AL120" i="45"/>
  <c r="AY120" i="45"/>
  <c r="BL120" i="45"/>
  <c r="BY120" i="45"/>
  <c r="CL120" i="45"/>
  <c r="CY120" i="45"/>
  <c r="DL120" i="45"/>
  <c r="DY120" i="45"/>
  <c r="EL120" i="45"/>
  <c r="Y121" i="45"/>
  <c r="AL121" i="45"/>
  <c r="AY121" i="45"/>
  <c r="BL121" i="45"/>
  <c r="BY121" i="45"/>
  <c r="CL121" i="45"/>
  <c r="CY121" i="45"/>
  <c r="DL121" i="45"/>
  <c r="DY121" i="45"/>
  <c r="EL121" i="45"/>
  <c r="Y122" i="45"/>
  <c r="AL122" i="45"/>
  <c r="AY122" i="45"/>
  <c r="BL122" i="45"/>
  <c r="BY122" i="45"/>
  <c r="CL122" i="45"/>
  <c r="CY122" i="45"/>
  <c r="DL122" i="45"/>
  <c r="DY122" i="45"/>
  <c r="EL122" i="45"/>
  <c r="BY123" i="45"/>
  <c r="CL123" i="45"/>
  <c r="CY123" i="45"/>
  <c r="DL123" i="45"/>
  <c r="DY123" i="45"/>
  <c r="EL123" i="45"/>
  <c r="BY125" i="45"/>
  <c r="CL125" i="45"/>
  <c r="CY125" i="45"/>
  <c r="DL125" i="45"/>
  <c r="DY125" i="45"/>
  <c r="EL125" i="45"/>
  <c r="BM127" i="45"/>
  <c r="BN127" i="45"/>
  <c r="BO127" i="45"/>
  <c r="BP127" i="45"/>
  <c r="BQ127" i="45"/>
  <c r="BR127" i="45"/>
  <c r="BS127" i="45"/>
  <c r="BT127" i="45"/>
  <c r="BU127" i="45"/>
  <c r="BV127" i="45"/>
  <c r="BW127" i="45"/>
  <c r="BX127" i="45"/>
  <c r="BZ127" i="45"/>
  <c r="CA127" i="45"/>
  <c r="CB127" i="45"/>
  <c r="CC127" i="45"/>
  <c r="CD127" i="45"/>
  <c r="CE127" i="45"/>
  <c r="CF127" i="45"/>
  <c r="CG127" i="45"/>
  <c r="CH127" i="45"/>
  <c r="CI127" i="45"/>
  <c r="CJ127" i="45"/>
  <c r="CK127" i="45"/>
  <c r="CM127" i="45"/>
  <c r="CN127" i="45"/>
  <c r="CO127" i="45"/>
  <c r="CP127" i="45"/>
  <c r="CQ127" i="45"/>
  <c r="CR127" i="45"/>
  <c r="CS127" i="45"/>
  <c r="CT127" i="45"/>
  <c r="CU127" i="45"/>
  <c r="CV127" i="45"/>
  <c r="CW127" i="45"/>
  <c r="CX127" i="45"/>
  <c r="CZ127" i="45"/>
  <c r="DA127" i="45"/>
  <c r="DB127" i="45"/>
  <c r="DC127" i="45"/>
  <c r="DD127" i="45"/>
  <c r="DE127" i="45"/>
  <c r="DF127" i="45"/>
  <c r="DG127" i="45"/>
  <c r="DH127" i="45"/>
  <c r="DI127" i="45"/>
  <c r="DJ127" i="45"/>
  <c r="DK127" i="45"/>
  <c r="DM127" i="45"/>
  <c r="DN127" i="45"/>
  <c r="DO127" i="45"/>
  <c r="DP127" i="45"/>
  <c r="DQ127" i="45"/>
  <c r="DR127" i="45"/>
  <c r="DS127" i="45"/>
  <c r="DT127" i="45"/>
  <c r="DU127" i="45"/>
  <c r="DV127" i="45"/>
  <c r="DW127" i="45"/>
  <c r="DX127" i="45"/>
  <c r="DZ127" i="45"/>
  <c r="EA127" i="45"/>
  <c r="EB127" i="45"/>
  <c r="EC127" i="45"/>
  <c r="ED127" i="45"/>
  <c r="EE127" i="45"/>
  <c r="EF127" i="45"/>
  <c r="EG127" i="45"/>
  <c r="EH127" i="45"/>
  <c r="EI127" i="45"/>
  <c r="EJ127" i="45"/>
  <c r="EK127" i="45"/>
  <c r="BY129" i="45"/>
  <c r="CL129" i="45"/>
  <c r="CY129" i="45"/>
  <c r="DL129" i="45"/>
  <c r="DY129" i="45"/>
  <c r="EL129" i="45"/>
  <c r="BY130" i="45"/>
  <c r="CL130" i="45"/>
  <c r="CY130" i="45"/>
  <c r="DL130" i="45"/>
  <c r="DY130" i="45"/>
  <c r="EL130" i="45"/>
  <c r="BY131" i="45"/>
  <c r="CL131" i="45"/>
  <c r="CY131" i="45"/>
  <c r="DL131" i="45"/>
  <c r="DY131" i="45"/>
  <c r="EL131" i="45"/>
  <c r="BY132" i="45"/>
  <c r="CL132" i="45"/>
  <c r="CY132" i="45"/>
  <c r="DL132" i="45"/>
  <c r="DY132" i="45"/>
  <c r="EL132" i="45"/>
  <c r="BY133" i="45"/>
  <c r="CL133" i="45"/>
  <c r="CY133" i="45"/>
  <c r="DL133" i="45"/>
  <c r="DY133" i="45"/>
  <c r="EL133" i="45"/>
  <c r="BY134" i="45"/>
  <c r="CL134" i="45"/>
  <c r="CY134" i="45"/>
  <c r="DL134" i="45"/>
  <c r="DY134" i="45"/>
  <c r="EL134" i="45"/>
  <c r="BY135" i="45"/>
  <c r="CL135" i="45"/>
  <c r="CY135" i="45"/>
  <c r="DL135" i="45"/>
  <c r="DY135" i="45"/>
  <c r="EL135" i="45"/>
  <c r="BY136" i="45"/>
  <c r="CL136" i="45"/>
  <c r="CY136" i="45"/>
  <c r="DL136" i="45"/>
  <c r="DY136" i="45"/>
  <c r="EL136" i="45"/>
  <c r="DY137" i="45"/>
  <c r="EL137" i="45"/>
  <c r="E144" i="45"/>
  <c r="F144" i="45"/>
  <c r="G144" i="45"/>
  <c r="H144" i="45"/>
  <c r="H148" i="45"/>
  <c r="H153" i="45"/>
  <c r="H157" i="45"/>
  <c r="H165" i="45"/>
  <c r="H172" i="45"/>
  <c r="H180" i="45"/>
  <c r="H185" i="45"/>
  <c r="H196" i="45"/>
  <c r="H199" i="45"/>
  <c r="H207" i="45"/>
  <c r="H213" i="45"/>
  <c r="H229" i="45"/>
  <c r="H238" i="45"/>
  <c r="I144" i="45"/>
  <c r="J144" i="45"/>
  <c r="K144" i="45"/>
  <c r="L144" i="45"/>
  <c r="M144" i="45"/>
  <c r="N144" i="45"/>
  <c r="O144" i="45"/>
  <c r="P144" i="45"/>
  <c r="Q144" i="45"/>
  <c r="R144" i="45"/>
  <c r="S144" i="45"/>
  <c r="T144" i="45"/>
  <c r="U144" i="45"/>
  <c r="V144" i="45"/>
  <c r="W144" i="45"/>
  <c r="X144" i="45"/>
  <c r="Z144" i="45"/>
  <c r="AA144" i="45"/>
  <c r="AB144" i="45"/>
  <c r="AC144" i="45"/>
  <c r="AD144" i="45"/>
  <c r="AE144" i="45"/>
  <c r="AF144" i="45"/>
  <c r="AG144" i="45"/>
  <c r="AH144" i="45"/>
  <c r="AI144" i="45"/>
  <c r="AJ144" i="45"/>
  <c r="AK144" i="45"/>
  <c r="AM144" i="45"/>
  <c r="AN144" i="45"/>
  <c r="AO144" i="45"/>
  <c r="AP144" i="45"/>
  <c r="AQ144" i="45"/>
  <c r="AR144" i="45"/>
  <c r="AS144" i="45"/>
  <c r="AT144" i="45"/>
  <c r="AT148" i="45"/>
  <c r="AT153" i="45"/>
  <c r="AT157" i="45"/>
  <c r="AT165" i="45"/>
  <c r="AT172" i="45"/>
  <c r="AU144" i="45"/>
  <c r="AV144" i="45"/>
  <c r="AW144" i="45"/>
  <c r="AX144" i="45"/>
  <c r="AZ144" i="45"/>
  <c r="BA144" i="45"/>
  <c r="BB144" i="45"/>
  <c r="BC144" i="45"/>
  <c r="BC148" i="45"/>
  <c r="BC153" i="45"/>
  <c r="BC157" i="45"/>
  <c r="BC165" i="45"/>
  <c r="BC172" i="45"/>
  <c r="BD144" i="45"/>
  <c r="BE144" i="45"/>
  <c r="BF144" i="45"/>
  <c r="BG144" i="45"/>
  <c r="BH144" i="45"/>
  <c r="BI144" i="45"/>
  <c r="BJ144" i="45"/>
  <c r="BK144" i="45"/>
  <c r="BM144" i="45"/>
  <c r="BN144" i="45"/>
  <c r="BO144" i="45"/>
  <c r="BP144" i="45"/>
  <c r="BQ144" i="45"/>
  <c r="BR144" i="45"/>
  <c r="BS144" i="45"/>
  <c r="BT144" i="45"/>
  <c r="BU144" i="45"/>
  <c r="BV144" i="45"/>
  <c r="BW144" i="45"/>
  <c r="BX144" i="45"/>
  <c r="BZ144" i="45"/>
  <c r="CA144" i="45"/>
  <c r="CB144" i="45"/>
  <c r="CC144" i="45"/>
  <c r="CD144" i="45"/>
  <c r="CE144" i="45"/>
  <c r="CF144" i="45"/>
  <c r="CG144" i="45"/>
  <c r="CH144" i="45"/>
  <c r="CI144" i="45"/>
  <c r="CJ144" i="45"/>
  <c r="CK144" i="45"/>
  <c r="CK148" i="45"/>
  <c r="CK153" i="45"/>
  <c r="CK157" i="45"/>
  <c r="CK165" i="45"/>
  <c r="CK172" i="45"/>
  <c r="CK180" i="45"/>
  <c r="CK185" i="45"/>
  <c r="CK196" i="45"/>
  <c r="CK199" i="45"/>
  <c r="CK207" i="45"/>
  <c r="CK215" i="45"/>
  <c r="CK213" i="45" s="1"/>
  <c r="CK229" i="45"/>
  <c r="CK238" i="45"/>
  <c r="CK246" i="45"/>
  <c r="CK244" i="45" s="1"/>
  <c r="CM144" i="45"/>
  <c r="CN144" i="45"/>
  <c r="CO144" i="45"/>
  <c r="CP144" i="45"/>
  <c r="CQ144" i="45"/>
  <c r="CR144" i="45"/>
  <c r="CS144" i="45"/>
  <c r="CT144" i="45"/>
  <c r="CT148" i="45"/>
  <c r="CT153" i="45"/>
  <c r="CT157" i="45"/>
  <c r="CT165" i="45"/>
  <c r="CT172" i="45"/>
  <c r="CT180" i="45"/>
  <c r="CT185" i="45"/>
  <c r="CT196" i="45"/>
  <c r="CT199" i="45"/>
  <c r="CT207" i="45"/>
  <c r="CT215" i="45"/>
  <c r="CT213" i="45" s="1"/>
  <c r="CT229" i="45"/>
  <c r="CT238" i="45"/>
  <c r="CT246" i="45"/>
  <c r="CT244" i="45" s="1"/>
  <c r="CU144" i="45"/>
  <c r="CV144" i="45"/>
  <c r="CW144" i="45"/>
  <c r="CX144" i="45"/>
  <c r="CZ144" i="45"/>
  <c r="DA144" i="45"/>
  <c r="DB144" i="45"/>
  <c r="DC144" i="45"/>
  <c r="DD144" i="45"/>
  <c r="DE144" i="45"/>
  <c r="DF144" i="45"/>
  <c r="DG144" i="45"/>
  <c r="DH144" i="45"/>
  <c r="DI144" i="45"/>
  <c r="DJ144" i="45"/>
  <c r="DK144" i="45"/>
  <c r="DM144" i="45"/>
  <c r="DN144" i="45"/>
  <c r="DO144" i="45"/>
  <c r="DP144" i="45"/>
  <c r="DQ144" i="45"/>
  <c r="DR144" i="45"/>
  <c r="DS144" i="45"/>
  <c r="DT144" i="45"/>
  <c r="DU144" i="45"/>
  <c r="DV144" i="45"/>
  <c r="DW144" i="45"/>
  <c r="DX144" i="45"/>
  <c r="DZ144" i="45"/>
  <c r="EA144" i="45"/>
  <c r="EB144" i="45"/>
  <c r="EC144" i="45"/>
  <c r="ED144" i="45"/>
  <c r="EE144" i="45"/>
  <c r="EF144" i="45"/>
  <c r="EG144" i="45"/>
  <c r="EH144" i="45"/>
  <c r="EI144" i="45"/>
  <c r="EJ144" i="45"/>
  <c r="EK144" i="45"/>
  <c r="Y145" i="45"/>
  <c r="AL145" i="45"/>
  <c r="AY145" i="45"/>
  <c r="BL145" i="45"/>
  <c r="BY145" i="45"/>
  <c r="CL145" i="45"/>
  <c r="CY145" i="45"/>
  <c r="DL145" i="45"/>
  <c r="DY145" i="45"/>
  <c r="EL145" i="45"/>
  <c r="Y146" i="45"/>
  <c r="AL146" i="45"/>
  <c r="AY146" i="45"/>
  <c r="BL146" i="45"/>
  <c r="BY146" i="45"/>
  <c r="CL146" i="45"/>
  <c r="CY146" i="45"/>
  <c r="DL146" i="45"/>
  <c r="DY146" i="45"/>
  <c r="EL146" i="45"/>
  <c r="E148" i="45"/>
  <c r="F148" i="45"/>
  <c r="G148" i="45"/>
  <c r="I148" i="45"/>
  <c r="J148" i="45"/>
  <c r="K148" i="45"/>
  <c r="L148" i="45"/>
  <c r="M148" i="45"/>
  <c r="N148" i="45"/>
  <c r="O148" i="45"/>
  <c r="P148" i="45"/>
  <c r="Q148" i="45"/>
  <c r="R148" i="45"/>
  <c r="S148" i="45"/>
  <c r="T148" i="45"/>
  <c r="U148" i="45"/>
  <c r="V148" i="45"/>
  <c r="W148" i="45"/>
  <c r="X148" i="45"/>
  <c r="Z148" i="45"/>
  <c r="AA148" i="45"/>
  <c r="AB148" i="45"/>
  <c r="AC148" i="45"/>
  <c r="AD148" i="45"/>
  <c r="AE148" i="45"/>
  <c r="AF148" i="45"/>
  <c r="AG148" i="45"/>
  <c r="AH148" i="45"/>
  <c r="AI148" i="45"/>
  <c r="AJ148" i="45"/>
  <c r="AK148" i="45"/>
  <c r="AM148" i="45"/>
  <c r="AN148" i="45"/>
  <c r="AO148" i="45"/>
  <c r="AP148" i="45"/>
  <c r="AQ148" i="45"/>
  <c r="AR148" i="45"/>
  <c r="AS148" i="45"/>
  <c r="AU148" i="45"/>
  <c r="AV148" i="45"/>
  <c r="AW148" i="45"/>
  <c r="AX148" i="45"/>
  <c r="AZ148" i="45"/>
  <c r="BA148" i="45"/>
  <c r="BB148" i="45"/>
  <c r="BD148" i="45"/>
  <c r="BE148" i="45"/>
  <c r="BF148" i="45"/>
  <c r="BG148" i="45"/>
  <c r="BH148" i="45"/>
  <c r="BI148" i="45"/>
  <c r="BJ148" i="45"/>
  <c r="BK148" i="45"/>
  <c r="BM148" i="45"/>
  <c r="BN148" i="45"/>
  <c r="BO148" i="45"/>
  <c r="BP148" i="45"/>
  <c r="BQ148" i="45"/>
  <c r="BR148" i="45"/>
  <c r="BS148" i="45"/>
  <c r="BT148" i="45"/>
  <c r="BU148" i="45"/>
  <c r="BV148" i="45"/>
  <c r="BW148" i="45"/>
  <c r="BX148" i="45"/>
  <c r="BZ148" i="45"/>
  <c r="CA148" i="45"/>
  <c r="CB148" i="45"/>
  <c r="CC148" i="45"/>
  <c r="CD148" i="45"/>
  <c r="CE148" i="45"/>
  <c r="CF148" i="45"/>
  <c r="CG148" i="45"/>
  <c r="CH148" i="45"/>
  <c r="CI148" i="45"/>
  <c r="CJ148" i="45"/>
  <c r="CM148" i="45"/>
  <c r="CN148" i="45"/>
  <c r="CO148" i="45"/>
  <c r="CP148" i="45"/>
  <c r="CQ148" i="45"/>
  <c r="CR148" i="45"/>
  <c r="CS148" i="45"/>
  <c r="CU148" i="45"/>
  <c r="CV148" i="45"/>
  <c r="CW148" i="45"/>
  <c r="CX148" i="45"/>
  <c r="CZ148" i="45"/>
  <c r="DA148" i="45"/>
  <c r="DB148" i="45"/>
  <c r="DC148" i="45"/>
  <c r="DD148" i="45"/>
  <c r="DE148" i="45"/>
  <c r="DF148" i="45"/>
  <c r="DG148" i="45"/>
  <c r="DH148" i="45"/>
  <c r="DI148" i="45"/>
  <c r="DJ148" i="45"/>
  <c r="DK148" i="45"/>
  <c r="DM148" i="45"/>
  <c r="DN148" i="45"/>
  <c r="DO148" i="45"/>
  <c r="DP148" i="45"/>
  <c r="DQ148" i="45"/>
  <c r="DR148" i="45"/>
  <c r="DS148" i="45"/>
  <c r="DT148" i="45"/>
  <c r="DU148" i="45"/>
  <c r="DV148" i="45"/>
  <c r="DW148" i="45"/>
  <c r="DX148" i="45"/>
  <c r="DZ148" i="45"/>
  <c r="EA148" i="45"/>
  <c r="EB148" i="45"/>
  <c r="EC148" i="45"/>
  <c r="ED148" i="45"/>
  <c r="EE148" i="45"/>
  <c r="EF148" i="45"/>
  <c r="EG148" i="45"/>
  <c r="EH148" i="45"/>
  <c r="EI148" i="45"/>
  <c r="EJ148" i="45"/>
  <c r="EK148" i="45"/>
  <c r="Y149" i="45"/>
  <c r="AL149" i="45"/>
  <c r="AY149" i="45"/>
  <c r="BL149" i="45"/>
  <c r="BY149" i="45"/>
  <c r="CL149" i="45"/>
  <c r="CY149" i="45"/>
  <c r="DL149" i="45"/>
  <c r="DY149" i="45"/>
  <c r="EL149" i="45"/>
  <c r="Y150" i="45"/>
  <c r="AL150" i="45"/>
  <c r="AY150" i="45"/>
  <c r="BL150" i="45"/>
  <c r="BY150" i="45"/>
  <c r="CL150" i="45"/>
  <c r="CY150" i="45"/>
  <c r="DL150" i="45"/>
  <c r="DY150" i="45"/>
  <c r="EL150" i="45"/>
  <c r="BY151" i="45"/>
  <c r="CL151" i="45"/>
  <c r="CY151" i="45"/>
  <c r="DL151" i="45"/>
  <c r="DY151" i="45"/>
  <c r="EL151" i="45"/>
  <c r="E153" i="45"/>
  <c r="F153" i="45"/>
  <c r="F157" i="45"/>
  <c r="F165" i="45"/>
  <c r="F172" i="45"/>
  <c r="F180" i="45"/>
  <c r="F185" i="45"/>
  <c r="F196" i="45"/>
  <c r="F199" i="45"/>
  <c r="F207" i="45"/>
  <c r="F213" i="45"/>
  <c r="F229" i="45"/>
  <c r="F238" i="45"/>
  <c r="G153" i="45"/>
  <c r="I153" i="45"/>
  <c r="J153" i="45"/>
  <c r="K153" i="45"/>
  <c r="L153" i="45"/>
  <c r="M153" i="45"/>
  <c r="N153" i="45"/>
  <c r="O153" i="45"/>
  <c r="P153" i="45"/>
  <c r="Q153" i="45"/>
  <c r="R153" i="45"/>
  <c r="S153" i="45"/>
  <c r="T153" i="45"/>
  <c r="U153" i="45"/>
  <c r="V153" i="45"/>
  <c r="W153" i="45"/>
  <c r="X153" i="45"/>
  <c r="Z153" i="45"/>
  <c r="AA153" i="45"/>
  <c r="AB153" i="45"/>
  <c r="AC153" i="45"/>
  <c r="AD153" i="45"/>
  <c r="AE153" i="45"/>
  <c r="AF153" i="45"/>
  <c r="AG153" i="45"/>
  <c r="AH153" i="45"/>
  <c r="AI153" i="45"/>
  <c r="AJ153" i="45"/>
  <c r="AK153" i="45"/>
  <c r="AM153" i="45"/>
  <c r="AN153" i="45"/>
  <c r="AO153" i="45"/>
  <c r="AP153" i="45"/>
  <c r="AQ153" i="45"/>
  <c r="AR153" i="45"/>
  <c r="AS153" i="45"/>
  <c r="AU153" i="45"/>
  <c r="AV153" i="45"/>
  <c r="AW153" i="45"/>
  <c r="AX153" i="45"/>
  <c r="AZ153" i="45"/>
  <c r="BA153" i="45"/>
  <c r="BB153" i="45"/>
  <c r="BD153" i="45"/>
  <c r="BE153" i="45"/>
  <c r="BF153" i="45"/>
  <c r="BG153" i="45"/>
  <c r="BH153" i="45"/>
  <c r="BI153" i="45"/>
  <c r="BJ153" i="45"/>
  <c r="BK153" i="45"/>
  <c r="BM153" i="45"/>
  <c r="BN153" i="45"/>
  <c r="BO153" i="45"/>
  <c r="BP153" i="45"/>
  <c r="BQ153" i="45"/>
  <c r="BR153" i="45"/>
  <c r="BR157" i="45"/>
  <c r="BR165" i="45"/>
  <c r="BR172" i="45"/>
  <c r="BS153" i="45"/>
  <c r="BT153" i="45"/>
  <c r="BU153" i="45"/>
  <c r="BV153" i="45"/>
  <c r="BW153" i="45"/>
  <c r="BX153" i="45"/>
  <c r="BZ153" i="45"/>
  <c r="CA153" i="45"/>
  <c r="CB153" i="45"/>
  <c r="CC153" i="45"/>
  <c r="CD153" i="45"/>
  <c r="CE153" i="45"/>
  <c r="CF153" i="45"/>
  <c r="CG153" i="45"/>
  <c r="CH153" i="45"/>
  <c r="CI153" i="45"/>
  <c r="CJ153" i="45"/>
  <c r="CM153" i="45"/>
  <c r="CN153" i="45"/>
  <c r="CO153" i="45"/>
  <c r="CP153" i="45"/>
  <c r="CQ153" i="45"/>
  <c r="CR153" i="45"/>
  <c r="CS153" i="45"/>
  <c r="CU153" i="45"/>
  <c r="CV153" i="45"/>
  <c r="CW153" i="45"/>
  <c r="CX153" i="45"/>
  <c r="CZ153" i="45"/>
  <c r="DA153" i="45"/>
  <c r="DB153" i="45"/>
  <c r="DC153" i="45"/>
  <c r="DD153" i="45"/>
  <c r="DE153" i="45"/>
  <c r="DF153" i="45"/>
  <c r="DG153" i="45"/>
  <c r="DH153" i="45"/>
  <c r="DI153" i="45"/>
  <c r="DJ153" i="45"/>
  <c r="DK153" i="45"/>
  <c r="DM153" i="45"/>
  <c r="DN153" i="45"/>
  <c r="DO153" i="45"/>
  <c r="DP153" i="45"/>
  <c r="DQ153" i="45"/>
  <c r="DR153" i="45"/>
  <c r="DS153" i="45"/>
  <c r="DT153" i="45"/>
  <c r="DU153" i="45"/>
  <c r="DV153" i="45"/>
  <c r="DW153" i="45"/>
  <c r="DX153" i="45"/>
  <c r="DZ153" i="45"/>
  <c r="EA153" i="45"/>
  <c r="EB153" i="45"/>
  <c r="EC153" i="45"/>
  <c r="ED153" i="45"/>
  <c r="EE153" i="45"/>
  <c r="EF153" i="45"/>
  <c r="EG153" i="45"/>
  <c r="EH153" i="45"/>
  <c r="EI153" i="45"/>
  <c r="EI157" i="45"/>
  <c r="EI165" i="45"/>
  <c r="EI172" i="45"/>
  <c r="EJ153" i="45"/>
  <c r="EK153" i="45"/>
  <c r="Y154" i="45"/>
  <c r="AL154" i="45"/>
  <c r="AY154" i="45"/>
  <c r="BL154" i="45"/>
  <c r="BY154" i="45"/>
  <c r="CL154" i="45"/>
  <c r="CY154" i="45"/>
  <c r="DL154" i="45"/>
  <c r="DY154" i="45"/>
  <c r="EL154" i="45"/>
  <c r="Y155" i="45"/>
  <c r="AL155" i="45"/>
  <c r="AY155" i="45"/>
  <c r="BL155" i="45"/>
  <c r="BY155" i="45"/>
  <c r="CL155" i="45"/>
  <c r="CY155" i="45"/>
  <c r="DL155" i="45"/>
  <c r="DY155" i="45"/>
  <c r="EL155" i="45"/>
  <c r="E157" i="45"/>
  <c r="G157" i="45"/>
  <c r="I157" i="45"/>
  <c r="J157" i="45"/>
  <c r="K157" i="45"/>
  <c r="L157" i="45"/>
  <c r="M157" i="45"/>
  <c r="N157" i="45"/>
  <c r="O157" i="45"/>
  <c r="P157" i="45"/>
  <c r="Q157" i="45"/>
  <c r="R157" i="45"/>
  <c r="S157" i="45"/>
  <c r="T157" i="45"/>
  <c r="U157" i="45"/>
  <c r="V157" i="45"/>
  <c r="W157" i="45"/>
  <c r="X157" i="45"/>
  <c r="Z157" i="45"/>
  <c r="AA157" i="45"/>
  <c r="AB157" i="45"/>
  <c r="AC157" i="45"/>
  <c r="AD157" i="45"/>
  <c r="AE157" i="45"/>
  <c r="AF157" i="45"/>
  <c r="AG157" i="45"/>
  <c r="AH157" i="45"/>
  <c r="AI157" i="45"/>
  <c r="AJ157" i="45"/>
  <c r="AK157" i="45"/>
  <c r="AM157" i="45"/>
  <c r="AN157" i="45"/>
  <c r="AO157" i="45"/>
  <c r="AP157" i="45"/>
  <c r="AQ157" i="45"/>
  <c r="AR157" i="45"/>
  <c r="AS157" i="45"/>
  <c r="AU157" i="45"/>
  <c r="AV157" i="45"/>
  <c r="AW157" i="45"/>
  <c r="AX157" i="45"/>
  <c r="AZ157" i="45"/>
  <c r="BA157" i="45"/>
  <c r="BB157" i="45"/>
  <c r="BD157" i="45"/>
  <c r="BE157" i="45"/>
  <c r="BF157" i="45"/>
  <c r="BG157" i="45"/>
  <c r="BH157" i="45"/>
  <c r="BI157" i="45"/>
  <c r="BJ157" i="45"/>
  <c r="BK157" i="45"/>
  <c r="BM157" i="45"/>
  <c r="BN157" i="45"/>
  <c r="BO157" i="45"/>
  <c r="BP157" i="45"/>
  <c r="BQ157" i="45"/>
  <c r="BS157" i="45"/>
  <c r="BT157" i="45"/>
  <c r="BU157" i="45"/>
  <c r="BV157" i="45"/>
  <c r="BW157" i="45"/>
  <c r="BX157" i="45"/>
  <c r="BZ157" i="45"/>
  <c r="CA157" i="45"/>
  <c r="CB157" i="45"/>
  <c r="CC157" i="45"/>
  <c r="CD157" i="45"/>
  <c r="CE157" i="45"/>
  <c r="CF157" i="45"/>
  <c r="CG157" i="45"/>
  <c r="CH157" i="45"/>
  <c r="CI157" i="45"/>
  <c r="CJ157" i="45"/>
  <c r="CM157" i="45"/>
  <c r="CN157" i="45"/>
  <c r="CO157" i="45"/>
  <c r="CP157" i="45"/>
  <c r="CQ157" i="45"/>
  <c r="CR157" i="45"/>
  <c r="CS157" i="45"/>
  <c r="CU157" i="45"/>
  <c r="CV157" i="45"/>
  <c r="CW157" i="45"/>
  <c r="CX157" i="45"/>
  <c r="CZ157" i="45"/>
  <c r="DA157" i="45"/>
  <c r="DB157" i="45"/>
  <c r="DC157" i="45"/>
  <c r="DD157" i="45"/>
  <c r="DE157" i="45"/>
  <c r="DF157" i="45"/>
  <c r="DG157" i="45"/>
  <c r="DH157" i="45"/>
  <c r="DI157" i="45"/>
  <c r="DJ157" i="45"/>
  <c r="DK157" i="45"/>
  <c r="DM157" i="45"/>
  <c r="DN157" i="45"/>
  <c r="DO157" i="45"/>
  <c r="DP157" i="45"/>
  <c r="DQ157" i="45"/>
  <c r="DR157" i="45"/>
  <c r="DS157" i="45"/>
  <c r="DT157" i="45"/>
  <c r="DU157" i="45"/>
  <c r="DV157" i="45"/>
  <c r="DW157" i="45"/>
  <c r="DX157" i="45"/>
  <c r="DZ157" i="45"/>
  <c r="EA157" i="45"/>
  <c r="EB157" i="45"/>
  <c r="EC157" i="45"/>
  <c r="ED157" i="45"/>
  <c r="EE157" i="45"/>
  <c r="EF157" i="45"/>
  <c r="EG157" i="45"/>
  <c r="EH157" i="45"/>
  <c r="EJ157" i="45"/>
  <c r="EK157" i="45"/>
  <c r="DY158" i="45"/>
  <c r="EL158" i="45"/>
  <c r="Y159" i="45"/>
  <c r="AL159" i="45"/>
  <c r="AY159" i="45"/>
  <c r="BL159" i="45"/>
  <c r="BY159" i="45"/>
  <c r="CL159" i="45"/>
  <c r="CY159" i="45"/>
  <c r="DL159" i="45"/>
  <c r="DY159" i="45"/>
  <c r="EL159" i="45"/>
  <c r="Y160" i="45"/>
  <c r="AL160" i="45"/>
  <c r="AY160" i="45"/>
  <c r="BL160" i="45"/>
  <c r="BY160" i="45"/>
  <c r="CL160" i="45"/>
  <c r="CY160" i="45"/>
  <c r="DL160" i="45"/>
  <c r="DY160" i="45"/>
  <c r="EL160" i="45"/>
  <c r="Y161" i="45"/>
  <c r="AL161" i="45"/>
  <c r="AY161" i="45"/>
  <c r="BL161" i="45"/>
  <c r="BY161" i="45"/>
  <c r="CL161" i="45"/>
  <c r="CY161" i="45"/>
  <c r="DL161" i="45"/>
  <c r="DY161" i="45"/>
  <c r="EL161" i="45"/>
  <c r="Y162" i="45"/>
  <c r="AL162" i="45"/>
  <c r="AY162" i="45"/>
  <c r="BL162" i="45"/>
  <c r="BY162" i="45"/>
  <c r="CL162" i="45"/>
  <c r="CY162" i="45"/>
  <c r="DL162" i="45"/>
  <c r="DY162" i="45"/>
  <c r="EL162" i="45"/>
  <c r="DY163" i="45"/>
  <c r="EL163" i="45"/>
  <c r="E165" i="45"/>
  <c r="G165" i="45"/>
  <c r="I165" i="45"/>
  <c r="J165" i="45"/>
  <c r="K165" i="45"/>
  <c r="L165" i="45"/>
  <c r="M165" i="45"/>
  <c r="N165" i="45"/>
  <c r="O165" i="45"/>
  <c r="P165" i="45"/>
  <c r="Q165" i="45"/>
  <c r="R165" i="45"/>
  <c r="S165" i="45"/>
  <c r="T165" i="45"/>
  <c r="U165" i="45"/>
  <c r="V165" i="45"/>
  <c r="W165" i="45"/>
  <c r="X165" i="45"/>
  <c r="Z165" i="45"/>
  <c r="AA165" i="45"/>
  <c r="AB165" i="45"/>
  <c r="AC165" i="45"/>
  <c r="AD165" i="45"/>
  <c r="AE165" i="45"/>
  <c r="AF165" i="45"/>
  <c r="AG165" i="45"/>
  <c r="AH165" i="45"/>
  <c r="AI165" i="45"/>
  <c r="AJ165" i="45"/>
  <c r="AK165" i="45"/>
  <c r="AM165" i="45"/>
  <c r="AN165" i="45"/>
  <c r="AO165" i="45"/>
  <c r="AP165" i="45"/>
  <c r="AQ165" i="45"/>
  <c r="AR165" i="45"/>
  <c r="AS165" i="45"/>
  <c r="AU165" i="45"/>
  <c r="AV165" i="45"/>
  <c r="AW165" i="45"/>
  <c r="AX165" i="45"/>
  <c r="AZ165" i="45"/>
  <c r="BA165" i="45"/>
  <c r="BB165" i="45"/>
  <c r="BD165" i="45"/>
  <c r="BE165" i="45"/>
  <c r="BF165" i="45"/>
  <c r="BG165" i="45"/>
  <c r="BH165" i="45"/>
  <c r="BI165" i="45"/>
  <c r="BJ165" i="45"/>
  <c r="BK165" i="45"/>
  <c r="BM165" i="45"/>
  <c r="BN165" i="45"/>
  <c r="BO165" i="45"/>
  <c r="BP165" i="45"/>
  <c r="BQ165" i="45"/>
  <c r="BS165" i="45"/>
  <c r="BT165" i="45"/>
  <c r="BU165" i="45"/>
  <c r="BV165" i="45"/>
  <c r="BW165" i="45"/>
  <c r="BX165" i="45"/>
  <c r="BZ165" i="45"/>
  <c r="CA165" i="45"/>
  <c r="CB165" i="45"/>
  <c r="CC165" i="45"/>
  <c r="CD165" i="45"/>
  <c r="CE165" i="45"/>
  <c r="CF165" i="45"/>
  <c r="CG165" i="45"/>
  <c r="CH165" i="45"/>
  <c r="CI165" i="45"/>
  <c r="CJ165" i="45"/>
  <c r="CM165" i="45"/>
  <c r="CN165" i="45"/>
  <c r="CO165" i="45"/>
  <c r="CP165" i="45"/>
  <c r="CQ165" i="45"/>
  <c r="CR165" i="45"/>
  <c r="CS165" i="45"/>
  <c r="CU165" i="45"/>
  <c r="CV165" i="45"/>
  <c r="CW165" i="45"/>
  <c r="CX165" i="45"/>
  <c r="CZ165" i="45"/>
  <c r="DA165" i="45"/>
  <c r="DB165" i="45"/>
  <c r="DC165" i="45"/>
  <c r="DD165" i="45"/>
  <c r="DE165" i="45"/>
  <c r="DF165" i="45"/>
  <c r="DG165" i="45"/>
  <c r="DH165" i="45"/>
  <c r="DI165" i="45"/>
  <c r="DJ165" i="45"/>
  <c r="DK165" i="45"/>
  <c r="DM165" i="45"/>
  <c r="DN165" i="45"/>
  <c r="DO165" i="45"/>
  <c r="DP165" i="45"/>
  <c r="DQ165" i="45"/>
  <c r="DR165" i="45"/>
  <c r="DS165" i="45"/>
  <c r="DT165" i="45"/>
  <c r="DU165" i="45"/>
  <c r="DV165" i="45"/>
  <c r="DW165" i="45"/>
  <c r="DX165" i="45"/>
  <c r="DZ165" i="45"/>
  <c r="EA165" i="45"/>
  <c r="EB165" i="45"/>
  <c r="EC165" i="45"/>
  <c r="ED165" i="45"/>
  <c r="EE165" i="45"/>
  <c r="EF165" i="45"/>
  <c r="EG165" i="45"/>
  <c r="EH165" i="45"/>
  <c r="EJ165" i="45"/>
  <c r="EK165" i="45"/>
  <c r="Y166" i="45"/>
  <c r="AL166" i="45"/>
  <c r="AY166" i="45"/>
  <c r="BL166" i="45"/>
  <c r="BY166" i="45"/>
  <c r="CL166" i="45"/>
  <c r="CY166" i="45"/>
  <c r="DL166" i="45"/>
  <c r="DY166" i="45"/>
  <c r="EL166" i="45"/>
  <c r="Y167" i="45"/>
  <c r="AL167" i="45"/>
  <c r="AY167" i="45"/>
  <c r="BL167" i="45"/>
  <c r="BY167" i="45"/>
  <c r="CL167" i="45"/>
  <c r="CY167" i="45"/>
  <c r="DL167" i="45"/>
  <c r="DY167" i="45"/>
  <c r="EL167" i="45"/>
  <c r="Y168" i="45"/>
  <c r="AL168" i="45"/>
  <c r="AY168" i="45"/>
  <c r="BL168" i="45"/>
  <c r="BY168" i="45"/>
  <c r="CL168" i="45"/>
  <c r="CY168" i="45"/>
  <c r="DL168" i="45"/>
  <c r="DY168" i="45"/>
  <c r="EL168" i="45"/>
  <c r="Y169" i="45"/>
  <c r="AL169" i="45"/>
  <c r="AY169" i="45"/>
  <c r="BL169" i="45"/>
  <c r="BY169" i="45"/>
  <c r="CL169" i="45"/>
  <c r="CY169" i="45"/>
  <c r="DL169" i="45"/>
  <c r="DY169" i="45"/>
  <c r="EL169" i="45"/>
  <c r="Y170" i="45"/>
  <c r="AL170" i="45"/>
  <c r="AY170" i="45"/>
  <c r="BL170" i="45"/>
  <c r="BY170" i="45"/>
  <c r="CL170" i="45"/>
  <c r="CY170" i="45"/>
  <c r="DL170" i="45"/>
  <c r="DY170" i="45"/>
  <c r="EL170" i="45"/>
  <c r="E172" i="45"/>
  <c r="G172" i="45"/>
  <c r="I172" i="45"/>
  <c r="J172" i="45"/>
  <c r="K172" i="45"/>
  <c r="L172" i="45"/>
  <c r="M172" i="45"/>
  <c r="N172" i="45"/>
  <c r="O172" i="45"/>
  <c r="O180" i="45"/>
  <c r="O185" i="45"/>
  <c r="O196" i="45"/>
  <c r="O199" i="45"/>
  <c r="O207" i="45"/>
  <c r="O215" i="45"/>
  <c r="O213" i="45" s="1"/>
  <c r="O229" i="45"/>
  <c r="O238" i="45"/>
  <c r="P172" i="45"/>
  <c r="Q172" i="45"/>
  <c r="R172" i="45"/>
  <c r="S172" i="45"/>
  <c r="T172" i="45"/>
  <c r="U172" i="45"/>
  <c r="V172" i="45"/>
  <c r="W172" i="45"/>
  <c r="X172" i="45"/>
  <c r="Z172" i="45"/>
  <c r="AA172" i="45"/>
  <c r="AB172" i="45"/>
  <c r="AC172" i="45"/>
  <c r="AD172" i="45"/>
  <c r="AE172" i="45"/>
  <c r="AF172" i="45"/>
  <c r="AG172" i="45"/>
  <c r="AH172" i="45"/>
  <c r="AI172" i="45"/>
  <c r="AJ172" i="45"/>
  <c r="AK172" i="45"/>
  <c r="AM172" i="45"/>
  <c r="AN172" i="45"/>
  <c r="AO172" i="45"/>
  <c r="AP172" i="45"/>
  <c r="AQ172" i="45"/>
  <c r="AR172" i="45"/>
  <c r="AS172" i="45"/>
  <c r="AU172" i="45"/>
  <c r="AU142" i="45" s="1"/>
  <c r="AV172" i="45"/>
  <c r="AW172" i="45"/>
  <c r="AX172" i="45"/>
  <c r="AZ172" i="45"/>
  <c r="BA172" i="45"/>
  <c r="BB172" i="45"/>
  <c r="BD172" i="45"/>
  <c r="BE172" i="45"/>
  <c r="BF172" i="45"/>
  <c r="BG172" i="45"/>
  <c r="BH172" i="45"/>
  <c r="BI172" i="45"/>
  <c r="BJ172" i="45"/>
  <c r="BK172" i="45"/>
  <c r="BM172" i="45"/>
  <c r="BN172" i="45"/>
  <c r="BN142" i="45" s="1"/>
  <c r="BO172" i="45"/>
  <c r="BP172" i="45"/>
  <c r="BQ172" i="45"/>
  <c r="BS172" i="45"/>
  <c r="BT172" i="45"/>
  <c r="BU172" i="45"/>
  <c r="BV172" i="45"/>
  <c r="BW172" i="45"/>
  <c r="BX172" i="45"/>
  <c r="BZ172" i="45"/>
  <c r="CA172" i="45"/>
  <c r="CB172" i="45"/>
  <c r="CC172" i="45"/>
  <c r="CD172" i="45"/>
  <c r="CE172" i="45"/>
  <c r="CF172" i="45"/>
  <c r="CG172" i="45"/>
  <c r="CH172" i="45"/>
  <c r="CI172" i="45"/>
  <c r="CJ172" i="45"/>
  <c r="CM172" i="45"/>
  <c r="CN172" i="45"/>
  <c r="CO172" i="45"/>
  <c r="CP172" i="45"/>
  <c r="CQ172" i="45"/>
  <c r="CR172" i="45"/>
  <c r="CS172" i="45"/>
  <c r="CU172" i="45"/>
  <c r="CV172" i="45"/>
  <c r="CW172" i="45"/>
  <c r="CX172" i="45"/>
  <c r="CZ172" i="45"/>
  <c r="DA172" i="45"/>
  <c r="DB172" i="45"/>
  <c r="DC172" i="45"/>
  <c r="DD172" i="45"/>
  <c r="DE172" i="45"/>
  <c r="DF172" i="45"/>
  <c r="DG172" i="45"/>
  <c r="DH172" i="45"/>
  <c r="DI172" i="45"/>
  <c r="DJ172" i="45"/>
  <c r="DK172" i="45"/>
  <c r="DM172" i="45"/>
  <c r="DN172" i="45"/>
  <c r="DO172" i="45"/>
  <c r="DP172" i="45"/>
  <c r="DQ172" i="45"/>
  <c r="DR172" i="45"/>
  <c r="DS172" i="45"/>
  <c r="DT172" i="45"/>
  <c r="DU172" i="45"/>
  <c r="DV172" i="45"/>
  <c r="DW172" i="45"/>
  <c r="DX172" i="45"/>
  <c r="DZ172" i="45"/>
  <c r="EA172" i="45"/>
  <c r="EB172" i="45"/>
  <c r="EC172" i="45"/>
  <c r="ED172" i="45"/>
  <c r="EE172" i="45"/>
  <c r="EF172" i="45"/>
  <c r="EG172" i="45"/>
  <c r="EH172" i="45"/>
  <c r="EJ172" i="45"/>
  <c r="EK172" i="45"/>
  <c r="Y173" i="45"/>
  <c r="AL173" i="45"/>
  <c r="AY173" i="45"/>
  <c r="BL173" i="45"/>
  <c r="BY173" i="45"/>
  <c r="CL173" i="45"/>
  <c r="CY173" i="45"/>
  <c r="DL173" i="45"/>
  <c r="DY173" i="45"/>
  <c r="EL173" i="45"/>
  <c r="Y174" i="45"/>
  <c r="AL174" i="45"/>
  <c r="AY174" i="45"/>
  <c r="BL174" i="45"/>
  <c r="BY174" i="45"/>
  <c r="CL174" i="45"/>
  <c r="CY174" i="45"/>
  <c r="DL174" i="45"/>
  <c r="DY174" i="45"/>
  <c r="EL174" i="45"/>
  <c r="Y175" i="45"/>
  <c r="AL175" i="45"/>
  <c r="AY175" i="45"/>
  <c r="BL175" i="45"/>
  <c r="BY175" i="45"/>
  <c r="CL175" i="45"/>
  <c r="CY175" i="45"/>
  <c r="DL175" i="45"/>
  <c r="DY175" i="45"/>
  <c r="EL175" i="45"/>
  <c r="Y176" i="45"/>
  <c r="AL176" i="45"/>
  <c r="AY176" i="45"/>
  <c r="BL176" i="45"/>
  <c r="BY176" i="45"/>
  <c r="CL176" i="45"/>
  <c r="CY176" i="45"/>
  <c r="DL176" i="45"/>
  <c r="DY176" i="45"/>
  <c r="EL176" i="45"/>
  <c r="E180" i="45"/>
  <c r="G180" i="45"/>
  <c r="I180" i="45"/>
  <c r="J180" i="45"/>
  <c r="K180" i="45"/>
  <c r="L180" i="45"/>
  <c r="M180" i="45"/>
  <c r="N180" i="45"/>
  <c r="P180" i="45"/>
  <c r="Q180" i="45"/>
  <c r="R180" i="45"/>
  <c r="S180" i="45"/>
  <c r="T180" i="45"/>
  <c r="U180" i="45"/>
  <c r="V180" i="45"/>
  <c r="W180" i="45"/>
  <c r="X180" i="45"/>
  <c r="Z180" i="45"/>
  <c r="AA180" i="45"/>
  <c r="AB180" i="45"/>
  <c r="AC180" i="45"/>
  <c r="AD180" i="45"/>
  <c r="AE180" i="45"/>
  <c r="AF180" i="45"/>
  <c r="AG180" i="45"/>
  <c r="AH180" i="45"/>
  <c r="AI180" i="45"/>
  <c r="AJ180" i="45"/>
  <c r="AK180" i="45"/>
  <c r="AM180" i="45"/>
  <c r="AN180" i="45"/>
  <c r="AO180" i="45"/>
  <c r="AP180" i="45"/>
  <c r="AQ180" i="45"/>
  <c r="AR180" i="45"/>
  <c r="AS180" i="45"/>
  <c r="AT180" i="45"/>
  <c r="AU180" i="45"/>
  <c r="AV180" i="45"/>
  <c r="AW180" i="45"/>
  <c r="AX180" i="45"/>
  <c r="AZ180" i="45"/>
  <c r="BA180" i="45"/>
  <c r="BB180" i="45"/>
  <c r="BC180" i="45"/>
  <c r="BD180" i="45"/>
  <c r="BE180" i="45"/>
  <c r="BF180" i="45"/>
  <c r="BG180" i="45"/>
  <c r="BH180" i="45"/>
  <c r="BI180" i="45"/>
  <c r="BJ180" i="45"/>
  <c r="BK180" i="45"/>
  <c r="BM180" i="45"/>
  <c r="BN180" i="45"/>
  <c r="BO180" i="45"/>
  <c r="BP180" i="45"/>
  <c r="BQ180" i="45"/>
  <c r="BR180" i="45"/>
  <c r="BS180" i="45"/>
  <c r="BT180" i="45"/>
  <c r="BU180" i="45"/>
  <c r="BV180" i="45"/>
  <c r="BW180" i="45"/>
  <c r="BX180" i="45"/>
  <c r="BZ180" i="45"/>
  <c r="CA180" i="45"/>
  <c r="CB180" i="45"/>
  <c r="CC180" i="45"/>
  <c r="CD180" i="45"/>
  <c r="CE180" i="45"/>
  <c r="CF180" i="45"/>
  <c r="CG180" i="45"/>
  <c r="CH180" i="45"/>
  <c r="CI180" i="45"/>
  <c r="CJ180" i="45"/>
  <c r="CM180" i="45"/>
  <c r="CN180" i="45"/>
  <c r="CO180" i="45"/>
  <c r="CP180" i="45"/>
  <c r="CQ180" i="45"/>
  <c r="CR180" i="45"/>
  <c r="CS180" i="45"/>
  <c r="CU180" i="45"/>
  <c r="CV180" i="45"/>
  <c r="CW180" i="45"/>
  <c r="CX180" i="45"/>
  <c r="CZ180" i="45"/>
  <c r="DA180" i="45"/>
  <c r="DB180" i="45"/>
  <c r="DC180" i="45"/>
  <c r="DD180" i="45"/>
  <c r="DE180" i="45"/>
  <c r="DF180" i="45"/>
  <c r="DG180" i="45"/>
  <c r="DH180" i="45"/>
  <c r="DI180" i="45"/>
  <c r="DJ180" i="45"/>
  <c r="DK180" i="45"/>
  <c r="DM180" i="45"/>
  <c r="DN180" i="45"/>
  <c r="DO180" i="45"/>
  <c r="DP180" i="45"/>
  <c r="DQ180" i="45"/>
  <c r="DR180" i="45"/>
  <c r="DS180" i="45"/>
  <c r="DT180" i="45"/>
  <c r="DU180" i="45"/>
  <c r="DV180" i="45"/>
  <c r="DW180" i="45"/>
  <c r="DX180" i="45"/>
  <c r="DZ180" i="45"/>
  <c r="EA180" i="45"/>
  <c r="EB180" i="45"/>
  <c r="EC180" i="45"/>
  <c r="ED180" i="45"/>
  <c r="EE180" i="45"/>
  <c r="EF180" i="45"/>
  <c r="EG180" i="45"/>
  <c r="EH180" i="45"/>
  <c r="EI180" i="45"/>
  <c r="EJ180" i="45"/>
  <c r="EK180" i="45"/>
  <c r="Y181" i="45"/>
  <c r="AL181" i="45"/>
  <c r="AY181" i="45"/>
  <c r="BL181" i="45"/>
  <c r="BY181" i="45"/>
  <c r="CL181" i="45"/>
  <c r="CY181" i="45"/>
  <c r="DL181" i="45"/>
  <c r="DY181" i="45"/>
  <c r="EL181" i="45"/>
  <c r="Y182" i="45"/>
  <c r="AL182" i="45"/>
  <c r="AY182" i="45"/>
  <c r="BL182" i="45"/>
  <c r="BY182" i="45"/>
  <c r="CL182" i="45"/>
  <c r="CY182" i="45"/>
  <c r="DL182" i="45"/>
  <c r="DY182" i="45"/>
  <c r="EL182" i="45"/>
  <c r="Y183" i="45"/>
  <c r="AL183" i="45"/>
  <c r="AY183" i="45"/>
  <c r="BL183" i="45"/>
  <c r="BY183" i="45"/>
  <c r="CL183" i="45"/>
  <c r="CY183" i="45"/>
  <c r="DL183" i="45"/>
  <c r="DY183" i="45"/>
  <c r="EL183" i="45"/>
  <c r="E185" i="45"/>
  <c r="G185" i="45"/>
  <c r="I185" i="45"/>
  <c r="J185" i="45"/>
  <c r="K185" i="45"/>
  <c r="L185" i="45"/>
  <c r="M185" i="45"/>
  <c r="N185" i="45"/>
  <c r="P185" i="45"/>
  <c r="Q185" i="45"/>
  <c r="R185" i="45"/>
  <c r="S185" i="45"/>
  <c r="T185" i="45"/>
  <c r="U185" i="45"/>
  <c r="V185" i="45"/>
  <c r="W185" i="45"/>
  <c r="X185" i="45"/>
  <c r="Z185" i="45"/>
  <c r="AA185" i="45"/>
  <c r="AB185" i="45"/>
  <c r="AC185" i="45"/>
  <c r="AD185" i="45"/>
  <c r="AE185" i="45"/>
  <c r="AF185" i="45"/>
  <c r="AG185" i="45"/>
  <c r="AH185" i="45"/>
  <c r="AI185" i="45"/>
  <c r="AJ185" i="45"/>
  <c r="AK185" i="45"/>
  <c r="AM185" i="45"/>
  <c r="AN185" i="45"/>
  <c r="AO185" i="45"/>
  <c r="AP185" i="45"/>
  <c r="AQ185" i="45"/>
  <c r="AR185" i="45"/>
  <c r="AS185" i="45"/>
  <c r="AT185" i="45"/>
  <c r="AU185" i="45"/>
  <c r="AV185" i="45"/>
  <c r="AW185" i="45"/>
  <c r="AX185" i="45"/>
  <c r="AZ185" i="45"/>
  <c r="BA185" i="45"/>
  <c r="BB185" i="45"/>
  <c r="BC185" i="45"/>
  <c r="BD185" i="45"/>
  <c r="BE185" i="45"/>
  <c r="BF185" i="45"/>
  <c r="BG185" i="45"/>
  <c r="BH185" i="45"/>
  <c r="BI185" i="45"/>
  <c r="BJ185" i="45"/>
  <c r="BK185" i="45"/>
  <c r="BM185" i="45"/>
  <c r="BN185" i="45"/>
  <c r="BO185" i="45"/>
  <c r="BP185" i="45"/>
  <c r="BQ185" i="45"/>
  <c r="BR185" i="45"/>
  <c r="BS185" i="45"/>
  <c r="BT185" i="45"/>
  <c r="BU185" i="45"/>
  <c r="BV185" i="45"/>
  <c r="BW185" i="45"/>
  <c r="BX185" i="45"/>
  <c r="BZ185" i="45"/>
  <c r="CA185" i="45"/>
  <c r="CB185" i="45"/>
  <c r="CC185" i="45"/>
  <c r="CD185" i="45"/>
  <c r="CE185" i="45"/>
  <c r="CF185" i="45"/>
  <c r="CG185" i="45"/>
  <c r="CH185" i="45"/>
  <c r="CI185" i="45"/>
  <c r="CJ185" i="45"/>
  <c r="CM185" i="45"/>
  <c r="CN185" i="45"/>
  <c r="CO185" i="45"/>
  <c r="CP185" i="45"/>
  <c r="CQ185" i="45"/>
  <c r="CR185" i="45"/>
  <c r="CS185" i="45"/>
  <c r="CU185" i="45"/>
  <c r="CV185" i="45"/>
  <c r="CW185" i="45"/>
  <c r="CX185" i="45"/>
  <c r="CZ185" i="45"/>
  <c r="DA185" i="45"/>
  <c r="DB185" i="45"/>
  <c r="DC185" i="45"/>
  <c r="DD185" i="45"/>
  <c r="DE185" i="45"/>
  <c r="DF185" i="45"/>
  <c r="DG185" i="45"/>
  <c r="DH185" i="45"/>
  <c r="DI185" i="45"/>
  <c r="DJ185" i="45"/>
  <c r="DK185" i="45"/>
  <c r="DM185" i="45"/>
  <c r="DN185" i="45"/>
  <c r="DO185" i="45"/>
  <c r="DP185" i="45"/>
  <c r="DQ185" i="45"/>
  <c r="DR185" i="45"/>
  <c r="DS185" i="45"/>
  <c r="DT185" i="45"/>
  <c r="DU185" i="45"/>
  <c r="DV185" i="45"/>
  <c r="DW185" i="45"/>
  <c r="DX185" i="45"/>
  <c r="DZ185" i="45"/>
  <c r="EA185" i="45"/>
  <c r="EB185" i="45"/>
  <c r="EC185" i="45"/>
  <c r="ED185" i="45"/>
  <c r="EE185" i="45"/>
  <c r="EF185" i="45"/>
  <c r="EG185" i="45"/>
  <c r="EH185" i="45"/>
  <c r="EI185" i="45"/>
  <c r="EJ185" i="45"/>
  <c r="EK185" i="45"/>
  <c r="Y186" i="45"/>
  <c r="AL186" i="45"/>
  <c r="AY186" i="45"/>
  <c r="BL186" i="45"/>
  <c r="BY186" i="45"/>
  <c r="CL186" i="45"/>
  <c r="CY186" i="45"/>
  <c r="DL186" i="45"/>
  <c r="DY186" i="45"/>
  <c r="EL186" i="45"/>
  <c r="Y187" i="45"/>
  <c r="AL187" i="45"/>
  <c r="AY187" i="45"/>
  <c r="BL187" i="45"/>
  <c r="BY187" i="45"/>
  <c r="CL187" i="45"/>
  <c r="CY187" i="45"/>
  <c r="DL187" i="45"/>
  <c r="DY187" i="45"/>
  <c r="EL187" i="45"/>
  <c r="Y188" i="45"/>
  <c r="AL188" i="45"/>
  <c r="AY188" i="45"/>
  <c r="BL188" i="45"/>
  <c r="BY188" i="45"/>
  <c r="CL188" i="45"/>
  <c r="CY188" i="45"/>
  <c r="DL188" i="45"/>
  <c r="DY188" i="45"/>
  <c r="EL188" i="45"/>
  <c r="Y189" i="45"/>
  <c r="AL189" i="45"/>
  <c r="AY189" i="45"/>
  <c r="BL189" i="45"/>
  <c r="BY189" i="45"/>
  <c r="CL189" i="45"/>
  <c r="CY189" i="45"/>
  <c r="DL189" i="45"/>
  <c r="DY189" i="45"/>
  <c r="EL189" i="45"/>
  <c r="Y190" i="45"/>
  <c r="AL190" i="45"/>
  <c r="AY190" i="45"/>
  <c r="BL190" i="45"/>
  <c r="BY190" i="45"/>
  <c r="CL190" i="45"/>
  <c r="CY190" i="45"/>
  <c r="DL190" i="45"/>
  <c r="DY190" i="45"/>
  <c r="EL190" i="45"/>
  <c r="Y191" i="45"/>
  <c r="AL191" i="45"/>
  <c r="AY191" i="45"/>
  <c r="BL191" i="45"/>
  <c r="BY191" i="45"/>
  <c r="CL191" i="45"/>
  <c r="CY191" i="45"/>
  <c r="DL191" i="45"/>
  <c r="DY191" i="45"/>
  <c r="EL191" i="45"/>
  <c r="Y192" i="45"/>
  <c r="AL192" i="45"/>
  <c r="AY192" i="45"/>
  <c r="BL192" i="45"/>
  <c r="BY192" i="45"/>
  <c r="CL192" i="45"/>
  <c r="CY192" i="45"/>
  <c r="DL192" i="45"/>
  <c r="DY192" i="45"/>
  <c r="EL192" i="45"/>
  <c r="Y193" i="45"/>
  <c r="AL193" i="45"/>
  <c r="AY193" i="45"/>
  <c r="BL193" i="45"/>
  <c r="BY193" i="45"/>
  <c r="CL193" i="45"/>
  <c r="CY193" i="45"/>
  <c r="DL193" i="45"/>
  <c r="DY193" i="45"/>
  <c r="EL193" i="45"/>
  <c r="Y194" i="45"/>
  <c r="AL194" i="45"/>
  <c r="AY194" i="45"/>
  <c r="BL194" i="45"/>
  <c r="BY194" i="45"/>
  <c r="CL194" i="45"/>
  <c r="CY194" i="45"/>
  <c r="DL194" i="45"/>
  <c r="DY194" i="45"/>
  <c r="EL194" i="45"/>
  <c r="E196" i="45"/>
  <c r="G196" i="45"/>
  <c r="I196" i="45"/>
  <c r="J196" i="45"/>
  <c r="K196" i="45"/>
  <c r="L196" i="45"/>
  <c r="M196" i="45"/>
  <c r="N196" i="45"/>
  <c r="P196" i="45"/>
  <c r="Q196" i="45"/>
  <c r="R196" i="45"/>
  <c r="S196" i="45"/>
  <c r="T196" i="45"/>
  <c r="U196" i="45"/>
  <c r="V196" i="45"/>
  <c r="W196" i="45"/>
  <c r="X196" i="45"/>
  <c r="Z196" i="45"/>
  <c r="AA196" i="45"/>
  <c r="AB196" i="45"/>
  <c r="AC196" i="45"/>
  <c r="AD196" i="45"/>
  <c r="AE196" i="45"/>
  <c r="AF196" i="45"/>
  <c r="AG196" i="45"/>
  <c r="AH196" i="45"/>
  <c r="AI196" i="45"/>
  <c r="AJ196" i="45"/>
  <c r="AK196" i="45"/>
  <c r="AM196" i="45"/>
  <c r="AN196" i="45"/>
  <c r="AO196" i="45"/>
  <c r="AP196" i="45"/>
  <c r="AQ196" i="45"/>
  <c r="AR196" i="45"/>
  <c r="AS196" i="45"/>
  <c r="AT196" i="45"/>
  <c r="AU196" i="45"/>
  <c r="AV196" i="45"/>
  <c r="AW196" i="45"/>
  <c r="AX196" i="45"/>
  <c r="AZ196" i="45"/>
  <c r="BA196" i="45"/>
  <c r="BB196" i="45"/>
  <c r="BC196" i="45"/>
  <c r="BD196" i="45"/>
  <c r="BE196" i="45"/>
  <c r="BF196" i="45"/>
  <c r="BG196" i="45"/>
  <c r="BH196" i="45"/>
  <c r="BI196" i="45"/>
  <c r="BJ196" i="45"/>
  <c r="BK196" i="45"/>
  <c r="BM196" i="45"/>
  <c r="BN196" i="45"/>
  <c r="BO196" i="45"/>
  <c r="BP196" i="45"/>
  <c r="BQ196" i="45"/>
  <c r="BR196" i="45"/>
  <c r="BS196" i="45"/>
  <c r="BT196" i="45"/>
  <c r="BU196" i="45"/>
  <c r="BV196" i="45"/>
  <c r="BW196" i="45"/>
  <c r="BX196" i="45"/>
  <c r="BZ196" i="45"/>
  <c r="CA196" i="45"/>
  <c r="CB196" i="45"/>
  <c r="CC196" i="45"/>
  <c r="CD196" i="45"/>
  <c r="CE196" i="45"/>
  <c r="CF196" i="45"/>
  <c r="CG196" i="45"/>
  <c r="CH196" i="45"/>
  <c r="CI196" i="45"/>
  <c r="CJ196" i="45"/>
  <c r="CM196" i="45"/>
  <c r="CN196" i="45"/>
  <c r="CO196" i="45"/>
  <c r="CP196" i="45"/>
  <c r="CQ196" i="45"/>
  <c r="CR196" i="45"/>
  <c r="CS196" i="45"/>
  <c r="CS199" i="45"/>
  <c r="CS207" i="45"/>
  <c r="CU196" i="45"/>
  <c r="CV196" i="45"/>
  <c r="CW196" i="45"/>
  <c r="CX196" i="45"/>
  <c r="CZ196" i="45"/>
  <c r="DA196" i="45"/>
  <c r="DB196" i="45"/>
  <c r="DB199" i="45"/>
  <c r="DB207" i="45"/>
  <c r="DC196" i="45"/>
  <c r="DD196" i="45"/>
  <c r="DE196" i="45"/>
  <c r="DF196" i="45"/>
  <c r="DG196" i="45"/>
  <c r="DH196" i="45"/>
  <c r="DI196" i="45"/>
  <c r="DJ196" i="45"/>
  <c r="DJ199" i="45"/>
  <c r="DJ207" i="45"/>
  <c r="DK196" i="45"/>
  <c r="DM196" i="45"/>
  <c r="DN196" i="45"/>
  <c r="DO196" i="45"/>
  <c r="DO199" i="45"/>
  <c r="DO207" i="45"/>
  <c r="DP196" i="45"/>
  <c r="DQ196" i="45"/>
  <c r="DR196" i="45"/>
  <c r="DS196" i="45"/>
  <c r="DT196" i="45"/>
  <c r="DU196" i="45"/>
  <c r="DV196" i="45"/>
  <c r="DW196" i="45"/>
  <c r="DX196" i="45"/>
  <c r="DZ196" i="45"/>
  <c r="EA196" i="45"/>
  <c r="EB196" i="45"/>
  <c r="EB199" i="45"/>
  <c r="EB207" i="45"/>
  <c r="EC196" i="45"/>
  <c r="ED196" i="45"/>
  <c r="EE196" i="45"/>
  <c r="EF196" i="45"/>
  <c r="EF199" i="45"/>
  <c r="EF207" i="45"/>
  <c r="EG196" i="45"/>
  <c r="EH196" i="45"/>
  <c r="EI196" i="45"/>
  <c r="EJ196" i="45"/>
  <c r="EK196" i="45"/>
  <c r="Y197" i="45"/>
  <c r="AL197" i="45"/>
  <c r="AY197" i="45"/>
  <c r="BL197" i="45"/>
  <c r="BY197" i="45"/>
  <c r="CL197" i="45"/>
  <c r="CY197" i="45"/>
  <c r="DL197" i="45"/>
  <c r="DY197" i="45"/>
  <c r="EL197" i="45"/>
  <c r="E199" i="45"/>
  <c r="G199" i="45"/>
  <c r="I199" i="45"/>
  <c r="J199" i="45"/>
  <c r="K199" i="45"/>
  <c r="L199" i="45"/>
  <c r="M199" i="45"/>
  <c r="N199" i="45"/>
  <c r="P199" i="45"/>
  <c r="Q199" i="45"/>
  <c r="R199" i="45"/>
  <c r="S199" i="45"/>
  <c r="T199" i="45"/>
  <c r="U199" i="45"/>
  <c r="V199" i="45"/>
  <c r="W199" i="45"/>
  <c r="X199" i="45"/>
  <c r="Z199" i="45"/>
  <c r="AA199" i="45"/>
  <c r="AB199" i="45"/>
  <c r="AC199" i="45"/>
  <c r="AD199" i="45"/>
  <c r="AE199" i="45"/>
  <c r="AF199" i="45"/>
  <c r="AG199" i="45"/>
  <c r="AH199" i="45"/>
  <c r="AI199" i="45"/>
  <c r="AJ199" i="45"/>
  <c r="AK199" i="45"/>
  <c r="AM199" i="45"/>
  <c r="AN199" i="45"/>
  <c r="AO199" i="45"/>
  <c r="AP199" i="45"/>
  <c r="AQ199" i="45"/>
  <c r="AR199" i="45"/>
  <c r="AS199" i="45"/>
  <c r="AT199" i="45"/>
  <c r="AU199" i="45"/>
  <c r="AV199" i="45"/>
  <c r="AW199" i="45"/>
  <c r="AX199" i="45"/>
  <c r="AZ199" i="45"/>
  <c r="BA199" i="45"/>
  <c r="BB199" i="45"/>
  <c r="BC199" i="45"/>
  <c r="BD199" i="45"/>
  <c r="BE199" i="45"/>
  <c r="BF199" i="45"/>
  <c r="BG199" i="45"/>
  <c r="BH199" i="45"/>
  <c r="BI199" i="45"/>
  <c r="BJ199" i="45"/>
  <c r="BK199" i="45"/>
  <c r="BM199" i="45"/>
  <c r="BN199" i="45"/>
  <c r="BO199" i="45"/>
  <c r="BP199" i="45"/>
  <c r="BQ199" i="45"/>
  <c r="BR199" i="45"/>
  <c r="BS199" i="45"/>
  <c r="BT199" i="45"/>
  <c r="BU199" i="45"/>
  <c r="BV199" i="45"/>
  <c r="BW199" i="45"/>
  <c r="BX199" i="45"/>
  <c r="BZ199" i="45"/>
  <c r="CA199" i="45"/>
  <c r="CB199" i="45"/>
  <c r="CC199" i="45"/>
  <c r="CD199" i="45"/>
  <c r="CE199" i="45"/>
  <c r="CF199" i="45"/>
  <c r="CG199" i="45"/>
  <c r="CH199" i="45"/>
  <c r="CI199" i="45"/>
  <c r="CJ199" i="45"/>
  <c r="CM199" i="45"/>
  <c r="CN199" i="45"/>
  <c r="CO199" i="45"/>
  <c r="CP199" i="45"/>
  <c r="CQ199" i="45"/>
  <c r="CR199" i="45"/>
  <c r="CU199" i="45"/>
  <c r="CV199" i="45"/>
  <c r="CW199" i="45"/>
  <c r="CX199" i="45"/>
  <c r="CZ199" i="45"/>
  <c r="DA199" i="45"/>
  <c r="DC199" i="45"/>
  <c r="DD199" i="45"/>
  <c r="DE199" i="45"/>
  <c r="DF199" i="45"/>
  <c r="DG199" i="45"/>
  <c r="DH199" i="45"/>
  <c r="DI199" i="45"/>
  <c r="DK199" i="45"/>
  <c r="DM199" i="45"/>
  <c r="DN199" i="45"/>
  <c r="DP199" i="45"/>
  <c r="DQ199" i="45"/>
  <c r="DR199" i="45"/>
  <c r="DS199" i="45"/>
  <c r="DT199" i="45"/>
  <c r="DU199" i="45"/>
  <c r="DV199" i="45"/>
  <c r="DW199" i="45"/>
  <c r="DX199" i="45"/>
  <c r="DZ199" i="45"/>
  <c r="EA199" i="45"/>
  <c r="EC199" i="45"/>
  <c r="ED199" i="45"/>
  <c r="EE199" i="45"/>
  <c r="EG199" i="45"/>
  <c r="EH199" i="45"/>
  <c r="EI199" i="45"/>
  <c r="EJ199" i="45"/>
  <c r="EK199" i="45"/>
  <c r="Y200" i="45"/>
  <c r="AL200" i="45"/>
  <c r="AY200" i="45"/>
  <c r="BL200" i="45"/>
  <c r="BY200" i="45"/>
  <c r="CL200" i="45"/>
  <c r="CY200" i="45"/>
  <c r="DL200" i="45"/>
  <c r="DY200" i="45"/>
  <c r="EL200" i="45"/>
  <c r="Y201" i="45"/>
  <c r="AL201" i="45"/>
  <c r="AY201" i="45"/>
  <c r="BL201" i="45"/>
  <c r="BY201" i="45"/>
  <c r="CL201" i="45"/>
  <c r="CY201" i="45"/>
  <c r="DL201" i="45"/>
  <c r="DY201" i="45"/>
  <c r="EL201" i="45"/>
  <c r="Y202" i="45"/>
  <c r="AL202" i="45"/>
  <c r="AY202" i="45"/>
  <c r="BL202" i="45"/>
  <c r="BY202" i="45"/>
  <c r="CL202" i="45"/>
  <c r="CY202" i="45"/>
  <c r="DL202" i="45"/>
  <c r="DY202" i="45"/>
  <c r="EL202" i="45"/>
  <c r="Y203" i="45"/>
  <c r="AL203" i="45"/>
  <c r="AY203" i="45"/>
  <c r="BL203" i="45"/>
  <c r="BY203" i="45"/>
  <c r="CL203" i="45"/>
  <c r="CY203" i="45"/>
  <c r="DL203" i="45"/>
  <c r="DY203" i="45"/>
  <c r="EL203" i="45"/>
  <c r="BY204" i="45"/>
  <c r="CL204" i="45"/>
  <c r="CY204" i="45"/>
  <c r="DL204" i="45"/>
  <c r="DY204" i="45"/>
  <c r="EL204" i="45"/>
  <c r="BY205" i="45"/>
  <c r="CL205" i="45"/>
  <c r="CY205" i="45"/>
  <c r="DL205" i="45"/>
  <c r="DY205" i="45"/>
  <c r="EL205" i="45"/>
  <c r="E207" i="45"/>
  <c r="G207" i="45"/>
  <c r="I207" i="45"/>
  <c r="J207" i="45"/>
  <c r="K207" i="45"/>
  <c r="L207" i="45"/>
  <c r="M207" i="45"/>
  <c r="N207" i="45"/>
  <c r="P207" i="45"/>
  <c r="Q207" i="45"/>
  <c r="R207" i="45"/>
  <c r="S207" i="45"/>
  <c r="T207" i="45"/>
  <c r="U207" i="45"/>
  <c r="V207" i="45"/>
  <c r="W207" i="45"/>
  <c r="X207" i="45"/>
  <c r="Z207" i="45"/>
  <c r="AA207" i="45"/>
  <c r="AB207" i="45"/>
  <c r="AC207" i="45"/>
  <c r="AD207" i="45"/>
  <c r="AE207" i="45"/>
  <c r="AF207" i="45"/>
  <c r="AG207" i="45"/>
  <c r="AH207" i="45"/>
  <c r="AI207" i="45"/>
  <c r="AJ207" i="45"/>
  <c r="AK207" i="45"/>
  <c r="AM207" i="45"/>
  <c r="AN207" i="45"/>
  <c r="AO207" i="45"/>
  <c r="AP207" i="45"/>
  <c r="AQ207" i="45"/>
  <c r="AR207" i="45"/>
  <c r="AS207" i="45"/>
  <c r="AT207" i="45"/>
  <c r="AU207" i="45"/>
  <c r="AV207" i="45"/>
  <c r="AW207" i="45"/>
  <c r="AX207" i="45"/>
  <c r="AZ207" i="45"/>
  <c r="BA207" i="45"/>
  <c r="BB207" i="45"/>
  <c r="BC207" i="45"/>
  <c r="BD207" i="45"/>
  <c r="BE207" i="45"/>
  <c r="BF207" i="45"/>
  <c r="BG207" i="45"/>
  <c r="BH207" i="45"/>
  <c r="BI207" i="45"/>
  <c r="BJ207" i="45"/>
  <c r="BK207" i="45"/>
  <c r="BM207" i="45"/>
  <c r="BN207" i="45"/>
  <c r="BO207" i="45"/>
  <c r="BP207" i="45"/>
  <c r="BQ207" i="45"/>
  <c r="BR207" i="45"/>
  <c r="BS207" i="45"/>
  <c r="BT207" i="45"/>
  <c r="BU207" i="45"/>
  <c r="BV207" i="45"/>
  <c r="BW207" i="45"/>
  <c r="BX207" i="45"/>
  <c r="BZ207" i="45"/>
  <c r="CA207" i="45"/>
  <c r="CB207" i="45"/>
  <c r="CC207" i="45"/>
  <c r="CD207" i="45"/>
  <c r="CE207" i="45"/>
  <c r="CF207" i="45"/>
  <c r="CG207" i="45"/>
  <c r="CH207" i="45"/>
  <c r="CI207" i="45"/>
  <c r="CJ207" i="45"/>
  <c r="CM207" i="45"/>
  <c r="CN207" i="45"/>
  <c r="CO207" i="45"/>
  <c r="CP207" i="45"/>
  <c r="CQ207" i="45"/>
  <c r="CR207" i="45"/>
  <c r="CU207" i="45"/>
  <c r="CV207" i="45"/>
  <c r="CW207" i="45"/>
  <c r="CX207" i="45"/>
  <c r="CZ207" i="45"/>
  <c r="DA207" i="45"/>
  <c r="DC207" i="45"/>
  <c r="DD207" i="45"/>
  <c r="DE207" i="45"/>
  <c r="DF207" i="45"/>
  <c r="DG207" i="45"/>
  <c r="DH207" i="45"/>
  <c r="DI207" i="45"/>
  <c r="DK207" i="45"/>
  <c r="DM207" i="45"/>
  <c r="DN207" i="45"/>
  <c r="DP207" i="45"/>
  <c r="DQ207" i="45"/>
  <c r="DR207" i="45"/>
  <c r="DS207" i="45"/>
  <c r="DT207" i="45"/>
  <c r="DU207" i="45"/>
  <c r="DV207" i="45"/>
  <c r="DW207" i="45"/>
  <c r="DX207" i="45"/>
  <c r="DZ207" i="45"/>
  <c r="EA207" i="45"/>
  <c r="EC207" i="45"/>
  <c r="ED207" i="45"/>
  <c r="EE207" i="45"/>
  <c r="EG207" i="45"/>
  <c r="EH207" i="45"/>
  <c r="EI207" i="45"/>
  <c r="EJ207" i="45"/>
  <c r="EK207" i="45"/>
  <c r="Y208" i="45"/>
  <c r="AL208" i="45"/>
  <c r="AY208" i="45"/>
  <c r="BL208" i="45"/>
  <c r="BY208" i="45"/>
  <c r="CL208" i="45"/>
  <c r="CY208" i="45"/>
  <c r="DL208" i="45"/>
  <c r="DY208" i="45"/>
  <c r="EL208" i="45"/>
  <c r="Y209" i="45"/>
  <c r="AL209" i="45"/>
  <c r="AY209" i="45"/>
  <c r="BL209" i="45"/>
  <c r="BY209" i="45"/>
  <c r="CL209" i="45"/>
  <c r="CY209" i="45"/>
  <c r="DL209" i="45"/>
  <c r="DY209" i="45"/>
  <c r="EL209" i="45"/>
  <c r="Y210" i="45"/>
  <c r="AL210" i="45"/>
  <c r="AY210" i="45"/>
  <c r="BL210" i="45"/>
  <c r="BY210" i="45"/>
  <c r="CL210" i="45"/>
  <c r="CY210" i="45"/>
  <c r="DL210" i="45"/>
  <c r="DY210" i="45"/>
  <c r="EL210" i="45"/>
  <c r="Y211" i="45"/>
  <c r="AL211" i="45"/>
  <c r="AY211" i="45"/>
  <c r="BL211" i="45"/>
  <c r="BY211" i="45"/>
  <c r="CL211" i="45"/>
  <c r="CY211" i="45"/>
  <c r="DL211" i="45"/>
  <c r="DY211" i="45"/>
  <c r="EL211" i="45"/>
  <c r="E213" i="45"/>
  <c r="G213" i="45"/>
  <c r="I213" i="45"/>
  <c r="J213" i="45"/>
  <c r="K213" i="45"/>
  <c r="L215" i="45"/>
  <c r="L213" i="45" s="1"/>
  <c r="M215" i="45"/>
  <c r="N215" i="45"/>
  <c r="N213" i="45" s="1"/>
  <c r="P215" i="45"/>
  <c r="P213" i="45" s="1"/>
  <c r="Q215" i="45"/>
  <c r="Q213" i="45" s="1"/>
  <c r="R215" i="45"/>
  <c r="R213" i="45" s="1"/>
  <c r="S215" i="45"/>
  <c r="S213" i="45" s="1"/>
  <c r="T215" i="45"/>
  <c r="T213" i="45" s="1"/>
  <c r="U215" i="45"/>
  <c r="U213" i="45" s="1"/>
  <c r="V215" i="45"/>
  <c r="V213" i="45" s="1"/>
  <c r="W215" i="45"/>
  <c r="W213" i="45" s="1"/>
  <c r="X215" i="45"/>
  <c r="X213" i="45" s="1"/>
  <c r="Z215" i="45"/>
  <c r="Z213" i="45" s="1"/>
  <c r="AA215" i="45"/>
  <c r="AA213" i="45" s="1"/>
  <c r="AB215" i="45"/>
  <c r="AB213" i="45" s="1"/>
  <c r="AC215" i="45"/>
  <c r="AD215" i="45"/>
  <c r="AD213" i="45" s="1"/>
  <c r="AE215" i="45"/>
  <c r="AE213" i="45" s="1"/>
  <c r="AF215" i="45"/>
  <c r="AF213" i="45" s="1"/>
  <c r="AG215" i="45"/>
  <c r="AG213" i="45" s="1"/>
  <c r="AH215" i="45"/>
  <c r="AH213" i="45" s="1"/>
  <c r="AI215" i="45"/>
  <c r="AI213" i="45" s="1"/>
  <c r="AJ215" i="45"/>
  <c r="AJ213" i="45" s="1"/>
  <c r="AK215" i="45"/>
  <c r="AK213" i="45" s="1"/>
  <c r="AM215" i="45"/>
  <c r="AM213" i="45" s="1"/>
  <c r="AN215" i="45"/>
  <c r="AN213" i="45" s="1"/>
  <c r="AO215" i="45"/>
  <c r="AO213" i="45" s="1"/>
  <c r="AP215" i="45"/>
  <c r="AQ215" i="45"/>
  <c r="AQ213" i="45" s="1"/>
  <c r="AR215" i="45"/>
  <c r="AR213" i="45" s="1"/>
  <c r="AS215" i="45"/>
  <c r="AS213" i="45" s="1"/>
  <c r="AT215" i="45"/>
  <c r="AT213" i="45" s="1"/>
  <c r="AU215" i="45"/>
  <c r="AU213" i="45" s="1"/>
  <c r="AV215" i="45"/>
  <c r="AV213" i="45" s="1"/>
  <c r="AW215" i="45"/>
  <c r="AW213" i="45" s="1"/>
  <c r="AX215" i="45"/>
  <c r="AX213" i="45" s="1"/>
  <c r="AZ215" i="45"/>
  <c r="AZ213" i="45" s="1"/>
  <c r="BA215" i="45"/>
  <c r="BB215" i="45"/>
  <c r="BB213" i="45" s="1"/>
  <c r="BC215" i="45"/>
  <c r="BC213" i="45" s="1"/>
  <c r="BD215" i="45"/>
  <c r="BD213" i="45" s="1"/>
  <c r="BE215" i="45"/>
  <c r="BE213" i="45" s="1"/>
  <c r="BF215" i="45"/>
  <c r="BF213" i="45" s="1"/>
  <c r="BG215" i="45"/>
  <c r="BG213" i="45" s="1"/>
  <c r="BH215" i="45"/>
  <c r="BH213" i="45" s="1"/>
  <c r="BI215" i="45"/>
  <c r="BI213" i="45" s="1"/>
  <c r="BJ215" i="45"/>
  <c r="BJ213" i="45" s="1"/>
  <c r="BK215" i="45"/>
  <c r="BK213" i="45" s="1"/>
  <c r="BM215" i="45"/>
  <c r="BM213" i="45" s="1"/>
  <c r="BN215" i="45"/>
  <c r="BO215" i="45"/>
  <c r="BP215" i="45"/>
  <c r="BP213" i="45" s="1"/>
  <c r="BQ215" i="45"/>
  <c r="BQ213" i="45" s="1"/>
  <c r="BR215" i="45"/>
  <c r="BR213" i="45" s="1"/>
  <c r="BS215" i="45"/>
  <c r="BS213" i="45" s="1"/>
  <c r="BT215" i="45"/>
  <c r="BT213" i="45" s="1"/>
  <c r="BU215" i="45"/>
  <c r="BU213" i="45" s="1"/>
  <c r="BV215" i="45"/>
  <c r="BV213" i="45" s="1"/>
  <c r="BW215" i="45"/>
  <c r="BW213" i="45"/>
  <c r="BX215" i="45"/>
  <c r="BX213" i="45" s="1"/>
  <c r="BZ215" i="45"/>
  <c r="BZ213" i="45" s="1"/>
  <c r="CA215" i="45"/>
  <c r="CB215" i="45"/>
  <c r="CB213" i="45" s="1"/>
  <c r="CC215" i="45"/>
  <c r="CC213" i="45" s="1"/>
  <c r="CD215" i="45"/>
  <c r="CD213" i="45" s="1"/>
  <c r="CE215" i="45"/>
  <c r="CE213" i="45" s="1"/>
  <c r="CF215" i="45"/>
  <c r="CF213" i="45" s="1"/>
  <c r="CG215" i="45"/>
  <c r="CG213" i="45" s="1"/>
  <c r="CH215" i="45"/>
  <c r="CH213" i="45" s="1"/>
  <c r="CI215" i="45"/>
  <c r="CI213" i="45" s="1"/>
  <c r="CJ215" i="45"/>
  <c r="CJ213" i="45" s="1"/>
  <c r="CM215" i="45"/>
  <c r="CM213" i="45" s="1"/>
  <c r="CN215" i="45"/>
  <c r="CN213" i="45" s="1"/>
  <c r="CO215" i="45"/>
  <c r="CO213" i="45" s="1"/>
  <c r="CP215" i="45"/>
  <c r="CP213" i="45" s="1"/>
  <c r="CQ215" i="45"/>
  <c r="CQ213" i="45" s="1"/>
  <c r="CR215" i="45"/>
  <c r="CR213" i="45" s="1"/>
  <c r="CS215" i="45"/>
  <c r="CS213" i="45" s="1"/>
  <c r="CU215" i="45"/>
  <c r="CU213" i="45" s="1"/>
  <c r="CV215" i="45"/>
  <c r="CV213" i="45" s="1"/>
  <c r="CW215" i="45"/>
  <c r="CW213" i="45" s="1"/>
  <c r="CX215" i="45"/>
  <c r="CX213" i="45" s="1"/>
  <c r="CZ215" i="45"/>
  <c r="CZ213" i="45" s="1"/>
  <c r="DA215" i="45"/>
  <c r="DA213" i="45" s="1"/>
  <c r="DB215" i="45"/>
  <c r="DB213" i="45" s="1"/>
  <c r="DC215" i="45"/>
  <c r="DD215" i="45"/>
  <c r="DD213" i="45" s="1"/>
  <c r="DE215" i="45"/>
  <c r="DE213" i="45" s="1"/>
  <c r="DF215" i="45"/>
  <c r="DF213" i="45" s="1"/>
  <c r="DG215" i="45"/>
  <c r="DG213" i="45" s="1"/>
  <c r="DH215" i="45"/>
  <c r="DH213" i="45" s="1"/>
  <c r="DI215" i="45"/>
  <c r="DI213" i="45" s="1"/>
  <c r="DJ215" i="45"/>
  <c r="DJ213" i="45" s="1"/>
  <c r="DK215" i="45"/>
  <c r="DK213" i="45" s="1"/>
  <c r="DM215" i="45"/>
  <c r="DM213" i="45" s="1"/>
  <c r="DN215" i="45"/>
  <c r="DN213" i="45" s="1"/>
  <c r="DO215" i="45"/>
  <c r="DO213" i="45" s="1"/>
  <c r="DP215" i="45"/>
  <c r="DP213" i="45" s="1"/>
  <c r="DQ215" i="45"/>
  <c r="DQ213" i="45" s="1"/>
  <c r="DR215" i="45"/>
  <c r="DS215" i="45"/>
  <c r="DS213" i="45" s="1"/>
  <c r="DT215" i="45"/>
  <c r="DT213" i="45" s="1"/>
  <c r="DU215" i="45"/>
  <c r="DU213" i="45" s="1"/>
  <c r="DV215" i="45"/>
  <c r="DV213" i="45" s="1"/>
  <c r="DW215" i="45"/>
  <c r="DW213" i="45" s="1"/>
  <c r="DX215" i="45"/>
  <c r="DX213" i="45" s="1"/>
  <c r="DZ215" i="45"/>
  <c r="DZ213" i="45" s="1"/>
  <c r="EA215" i="45"/>
  <c r="EA213" i="45" s="1"/>
  <c r="EB215" i="45"/>
  <c r="EB213" i="45" s="1"/>
  <c r="EC215" i="45"/>
  <c r="EC213" i="45" s="1"/>
  <c r="ED215" i="45"/>
  <c r="ED213" i="45" s="1"/>
  <c r="EE215" i="45"/>
  <c r="EE213" i="45" s="1"/>
  <c r="EF215" i="45"/>
  <c r="EF213" i="45" s="1"/>
  <c r="EG215" i="45"/>
  <c r="EG213" i="45" s="1"/>
  <c r="EH215" i="45"/>
  <c r="EH213" i="45" s="1"/>
  <c r="EI215" i="45"/>
  <c r="EI213" i="45" s="1"/>
  <c r="EJ215" i="45"/>
  <c r="EJ213" i="45" s="1"/>
  <c r="EK215" i="45"/>
  <c r="EK213" i="45" s="1"/>
  <c r="Y216" i="45"/>
  <c r="AL216" i="45"/>
  <c r="AY216" i="45"/>
  <c r="BL216" i="45"/>
  <c r="BY216" i="45"/>
  <c r="CL216" i="45"/>
  <c r="CY216" i="45"/>
  <c r="DL216" i="45"/>
  <c r="DY216" i="45"/>
  <c r="EL216" i="45"/>
  <c r="Y217" i="45"/>
  <c r="AL217" i="45"/>
  <c r="AY217" i="45"/>
  <c r="BL217" i="45"/>
  <c r="BY217" i="45"/>
  <c r="CL217" i="45"/>
  <c r="CY217" i="45"/>
  <c r="DL217" i="45"/>
  <c r="DY217" i="45"/>
  <c r="EL217" i="45"/>
  <c r="Y218" i="45"/>
  <c r="AL218" i="45"/>
  <c r="AY218" i="45"/>
  <c r="BL218" i="45"/>
  <c r="BY218" i="45"/>
  <c r="CL218" i="45"/>
  <c r="CY218" i="45"/>
  <c r="DL218" i="45"/>
  <c r="DY218" i="45"/>
  <c r="EL218" i="45"/>
  <c r="Y219" i="45"/>
  <c r="AL219" i="45"/>
  <c r="AY219" i="45"/>
  <c r="BL219" i="45"/>
  <c r="BY219" i="45"/>
  <c r="CL219" i="45"/>
  <c r="CY219" i="45"/>
  <c r="DL219" i="45"/>
  <c r="DY219" i="45"/>
  <c r="EL219" i="45"/>
  <c r="Y220" i="45"/>
  <c r="AL220" i="45"/>
  <c r="AY220" i="45"/>
  <c r="BL220" i="45"/>
  <c r="BY220" i="45"/>
  <c r="CL220" i="45"/>
  <c r="CY220" i="45"/>
  <c r="DL220" i="45"/>
  <c r="DY220" i="45"/>
  <c r="EL220" i="45"/>
  <c r="Y221" i="45"/>
  <c r="AL221" i="45"/>
  <c r="AY221" i="45"/>
  <c r="BL221" i="45"/>
  <c r="BY221" i="45"/>
  <c r="CL221" i="45"/>
  <c r="CY221" i="45"/>
  <c r="DL221" i="45"/>
  <c r="DY221" i="45"/>
  <c r="EL221" i="45"/>
  <c r="Y222" i="45"/>
  <c r="AL222" i="45"/>
  <c r="AY222" i="45"/>
  <c r="BL222" i="45"/>
  <c r="BY222" i="45"/>
  <c r="CL222" i="45"/>
  <c r="CY222" i="45"/>
  <c r="DL222" i="45"/>
  <c r="DY222" i="45"/>
  <c r="EL222" i="45"/>
  <c r="Y223" i="45"/>
  <c r="AL223" i="45"/>
  <c r="AY223" i="45"/>
  <c r="BL223" i="45"/>
  <c r="BY223" i="45"/>
  <c r="CL223" i="45"/>
  <c r="CY223" i="45"/>
  <c r="DL223" i="45"/>
  <c r="DY223" i="45"/>
  <c r="EL223" i="45"/>
  <c r="Y224" i="45"/>
  <c r="AL224" i="45"/>
  <c r="AY224" i="45"/>
  <c r="BL224" i="45"/>
  <c r="BY224" i="45"/>
  <c r="CL224" i="45"/>
  <c r="CY224" i="45"/>
  <c r="DL224" i="45"/>
  <c r="DY224" i="45"/>
  <c r="EL224" i="45"/>
  <c r="Y225" i="45"/>
  <c r="AL225" i="45"/>
  <c r="AY225" i="45"/>
  <c r="BL225" i="45"/>
  <c r="BY225" i="45"/>
  <c r="CL225" i="45"/>
  <c r="CY225" i="45"/>
  <c r="DL225" i="45"/>
  <c r="DY225" i="45"/>
  <c r="EL225" i="45"/>
  <c r="E229" i="45"/>
  <c r="G229" i="45"/>
  <c r="I229" i="45"/>
  <c r="J229" i="45"/>
  <c r="J238" i="45"/>
  <c r="K229" i="45"/>
  <c r="K238" i="45"/>
  <c r="L229" i="45"/>
  <c r="M229" i="45"/>
  <c r="N229" i="45"/>
  <c r="P229" i="45"/>
  <c r="Q229" i="45"/>
  <c r="R229" i="45"/>
  <c r="S229" i="45"/>
  <c r="T229" i="45"/>
  <c r="U229" i="45"/>
  <c r="V229" i="45"/>
  <c r="W229" i="45"/>
  <c r="W238" i="45"/>
  <c r="X229" i="45"/>
  <c r="Y229" i="45"/>
  <c r="Z229" i="45"/>
  <c r="AA229" i="45"/>
  <c r="AA238" i="45"/>
  <c r="AB229" i="45"/>
  <c r="AC229" i="45"/>
  <c r="AD229" i="45"/>
  <c r="AE229" i="45"/>
  <c r="AF229" i="45"/>
  <c r="AG229" i="45"/>
  <c r="AH229" i="45"/>
  <c r="AI229" i="45"/>
  <c r="AI238" i="45"/>
  <c r="AJ229" i="45"/>
  <c r="AK229" i="45"/>
  <c r="AL229" i="45"/>
  <c r="AM229" i="45"/>
  <c r="AM238" i="45"/>
  <c r="AN229" i="45"/>
  <c r="AO229" i="45"/>
  <c r="AP229" i="45"/>
  <c r="AP238" i="45"/>
  <c r="AQ229" i="45"/>
  <c r="AQ238" i="45"/>
  <c r="AR229" i="45"/>
  <c r="AS229" i="45"/>
  <c r="AT229" i="45"/>
  <c r="AT238" i="45"/>
  <c r="AU229" i="45"/>
  <c r="AV229" i="45"/>
  <c r="AW229" i="45"/>
  <c r="AX229" i="45"/>
  <c r="AX238" i="45"/>
  <c r="AY229" i="45"/>
  <c r="AZ229" i="45"/>
  <c r="BA229" i="45"/>
  <c r="BB229" i="45"/>
  <c r="BC229" i="45"/>
  <c r="BD229" i="45"/>
  <c r="BE229" i="45"/>
  <c r="BF229" i="45"/>
  <c r="BG229" i="45"/>
  <c r="BG238" i="45"/>
  <c r="BH229" i="45"/>
  <c r="BI229" i="45"/>
  <c r="BJ229" i="45"/>
  <c r="BK229" i="45"/>
  <c r="BM229" i="45"/>
  <c r="BN229" i="45"/>
  <c r="BO229" i="45"/>
  <c r="BP229" i="45"/>
  <c r="BQ229" i="45"/>
  <c r="BR229" i="45"/>
  <c r="BS229" i="45"/>
  <c r="BT229" i="45"/>
  <c r="BU229" i="45"/>
  <c r="BV229" i="45"/>
  <c r="BW229" i="45"/>
  <c r="BX229" i="45"/>
  <c r="BS238" i="45"/>
  <c r="BW238" i="45"/>
  <c r="BZ229" i="45"/>
  <c r="CA229" i="45"/>
  <c r="CB229" i="45"/>
  <c r="CC229" i="45"/>
  <c r="CD229" i="45"/>
  <c r="CE229" i="45"/>
  <c r="CF229" i="45"/>
  <c r="CG229" i="45"/>
  <c r="CH229" i="45"/>
  <c r="CI229" i="45"/>
  <c r="CJ229" i="45"/>
  <c r="CM229" i="45"/>
  <c r="CN229" i="45"/>
  <c r="CO229" i="45"/>
  <c r="CO238" i="45"/>
  <c r="CP229" i="45"/>
  <c r="CQ229" i="45"/>
  <c r="CR229" i="45"/>
  <c r="CS229" i="45"/>
  <c r="CS238" i="45"/>
  <c r="CS246" i="45"/>
  <c r="CS244" i="45" s="1"/>
  <c r="CU229" i="45"/>
  <c r="CV229" i="45"/>
  <c r="CW229" i="45"/>
  <c r="CX229" i="45"/>
  <c r="CZ229" i="45"/>
  <c r="DA229" i="45"/>
  <c r="DB229" i="45"/>
  <c r="DB238" i="45"/>
  <c r="DC229" i="45"/>
  <c r="DC238" i="45"/>
  <c r="DD229" i="45"/>
  <c r="DE229" i="45"/>
  <c r="DF229" i="45"/>
  <c r="DF238" i="45"/>
  <c r="DG229" i="45"/>
  <c r="DG238" i="45"/>
  <c r="DH229" i="45"/>
  <c r="DI229" i="45"/>
  <c r="DJ229" i="45"/>
  <c r="DJ238" i="45"/>
  <c r="DK229" i="45"/>
  <c r="DM229" i="45"/>
  <c r="DN229" i="45"/>
  <c r="DO229" i="45"/>
  <c r="DO238" i="45"/>
  <c r="DO246" i="45"/>
  <c r="DO244" i="45" s="1"/>
  <c r="DP229" i="45"/>
  <c r="DP238" i="45"/>
  <c r="DQ229" i="45"/>
  <c r="DR229" i="45"/>
  <c r="DS229" i="45"/>
  <c r="DT229" i="45"/>
  <c r="DU229" i="45"/>
  <c r="DV229" i="45"/>
  <c r="DW229" i="45"/>
  <c r="DW227" i="45" s="1"/>
  <c r="DW238" i="45"/>
  <c r="DX229" i="45"/>
  <c r="DX238" i="45"/>
  <c r="DZ229" i="45"/>
  <c r="EA229" i="45"/>
  <c r="EB229" i="45"/>
  <c r="EC229" i="45"/>
  <c r="EC238" i="45"/>
  <c r="ED229" i="45"/>
  <c r="EE229" i="45"/>
  <c r="EF229" i="45"/>
  <c r="EG229" i="45"/>
  <c r="EG238" i="45"/>
  <c r="EH229" i="45"/>
  <c r="EI229" i="45"/>
  <c r="EJ229" i="45"/>
  <c r="EK229" i="45"/>
  <c r="BL230" i="45"/>
  <c r="BY230" i="45"/>
  <c r="CL230" i="45"/>
  <c r="CY230" i="45"/>
  <c r="DL230" i="45"/>
  <c r="DY230" i="45"/>
  <c r="EL230" i="45"/>
  <c r="BL231" i="45"/>
  <c r="BY231" i="45"/>
  <c r="CL231" i="45"/>
  <c r="CY231" i="45"/>
  <c r="DL231" i="45"/>
  <c r="DY231" i="45"/>
  <c r="EL231" i="45"/>
  <c r="BL232" i="45"/>
  <c r="BY232" i="45"/>
  <c r="CL232" i="45"/>
  <c r="CY232" i="45"/>
  <c r="DL232" i="45"/>
  <c r="DY232" i="45"/>
  <c r="EL232" i="45"/>
  <c r="BL233" i="45"/>
  <c r="BY233" i="45"/>
  <c r="CL233" i="45"/>
  <c r="CY233" i="45"/>
  <c r="DL233" i="45"/>
  <c r="DY233" i="45"/>
  <c r="EL233" i="45"/>
  <c r="BL234" i="45"/>
  <c r="BY234" i="45"/>
  <c r="CL234" i="45"/>
  <c r="CY234" i="45"/>
  <c r="DL234" i="45"/>
  <c r="DY234" i="45"/>
  <c r="EL234" i="45"/>
  <c r="BL235" i="45"/>
  <c r="BY235" i="45"/>
  <c r="CL235" i="45"/>
  <c r="CY235" i="45"/>
  <c r="DL235" i="45"/>
  <c r="DY235" i="45"/>
  <c r="EL235" i="45"/>
  <c r="BL236" i="45"/>
  <c r="BY236" i="45"/>
  <c r="CL236" i="45"/>
  <c r="CY236" i="45"/>
  <c r="DL236" i="45"/>
  <c r="DY236" i="45"/>
  <c r="EL236" i="45"/>
  <c r="E238" i="45"/>
  <c r="E227" i="45" s="1"/>
  <c r="G238" i="45"/>
  <c r="I238" i="45"/>
  <c r="L238" i="45"/>
  <c r="L227" i="45" s="1"/>
  <c r="M238" i="45"/>
  <c r="N238" i="45"/>
  <c r="P238" i="45"/>
  <c r="Q238" i="45"/>
  <c r="R238" i="45"/>
  <c r="S238" i="45"/>
  <c r="T238" i="45"/>
  <c r="U238" i="45"/>
  <c r="U227" i="45" s="1"/>
  <c r="V238" i="45"/>
  <c r="X238" i="45"/>
  <c r="Y238" i="45"/>
  <c r="Z238" i="45"/>
  <c r="AB238" i="45"/>
  <c r="AC238" i="45"/>
  <c r="AD238" i="45"/>
  <c r="AD227" i="45" s="1"/>
  <c r="AE238" i="45"/>
  <c r="AE227" i="45" s="1"/>
  <c r="AF238" i="45"/>
  <c r="AG238" i="45"/>
  <c r="AH238" i="45"/>
  <c r="AJ238" i="45"/>
  <c r="AK238" i="45"/>
  <c r="AL238" i="45"/>
  <c r="AN238" i="45"/>
  <c r="AO238" i="45"/>
  <c r="AR238" i="45"/>
  <c r="AS238" i="45"/>
  <c r="AU238" i="45"/>
  <c r="AV238" i="45"/>
  <c r="AW238" i="45"/>
  <c r="AY238" i="45"/>
  <c r="AZ238" i="45"/>
  <c r="BA238" i="45"/>
  <c r="BA227" i="45" s="1"/>
  <c r="BB238" i="45"/>
  <c r="BC238" i="45"/>
  <c r="BD238" i="45"/>
  <c r="BE238" i="45"/>
  <c r="BF238" i="45"/>
  <c r="BH238" i="45"/>
  <c r="BI238" i="45"/>
  <c r="BI227" i="45" s="1"/>
  <c r="BJ238" i="45"/>
  <c r="BK238" i="45"/>
  <c r="BM238" i="45"/>
  <c r="BN238" i="45"/>
  <c r="BO238" i="45"/>
  <c r="BP238" i="45"/>
  <c r="BQ238" i="45"/>
  <c r="BR238" i="45"/>
  <c r="BR227" i="45" s="1"/>
  <c r="BT238" i="45"/>
  <c r="BU238" i="45"/>
  <c r="BV238" i="45"/>
  <c r="BX238" i="45"/>
  <c r="BZ238" i="45"/>
  <c r="CA238" i="45"/>
  <c r="CB238" i="45"/>
  <c r="CC238" i="45"/>
  <c r="CD238" i="45"/>
  <c r="CE238" i="45"/>
  <c r="CF238" i="45"/>
  <c r="CG238" i="45"/>
  <c r="CH238" i="45"/>
  <c r="CI238" i="45"/>
  <c r="CJ238" i="45"/>
  <c r="CM238" i="45"/>
  <c r="CN238" i="45"/>
  <c r="CP238" i="45"/>
  <c r="CQ238" i="45"/>
  <c r="CR238" i="45"/>
  <c r="CU238" i="45"/>
  <c r="CV238" i="45"/>
  <c r="CW238" i="45"/>
  <c r="CX238" i="45"/>
  <c r="CX227" i="45" s="1"/>
  <c r="CZ238" i="45"/>
  <c r="CZ227" i="45" s="1"/>
  <c r="DA238" i="45"/>
  <c r="DD238" i="45"/>
  <c r="DE238" i="45"/>
  <c r="DE227" i="45" s="1"/>
  <c r="DH238" i="45"/>
  <c r="DI238" i="45"/>
  <c r="DK238" i="45"/>
  <c r="DM238" i="45"/>
  <c r="DN238" i="45"/>
  <c r="DN227" i="45" s="1"/>
  <c r="DQ238" i="45"/>
  <c r="DR238" i="45"/>
  <c r="DS238" i="45"/>
  <c r="DT238" i="45"/>
  <c r="DU238" i="45"/>
  <c r="DV238" i="45"/>
  <c r="DZ238" i="45"/>
  <c r="EA238" i="45"/>
  <c r="EB238" i="45"/>
  <c r="ED238" i="45"/>
  <c r="EE238" i="45"/>
  <c r="EF238" i="45"/>
  <c r="EH238" i="45"/>
  <c r="EI238" i="45"/>
  <c r="EJ238" i="45"/>
  <c r="EK238" i="45"/>
  <c r="BL239" i="45"/>
  <c r="BY239" i="45"/>
  <c r="CL239" i="45"/>
  <c r="CY239" i="45"/>
  <c r="DL239" i="45"/>
  <c r="DY239" i="45"/>
  <c r="EL239" i="45"/>
  <c r="BL240" i="45"/>
  <c r="BY240" i="45"/>
  <c r="CL240" i="45"/>
  <c r="CY240" i="45"/>
  <c r="DL240" i="45"/>
  <c r="DY240" i="45"/>
  <c r="EL240" i="45"/>
  <c r="BL241" i="45"/>
  <c r="BY241" i="45"/>
  <c r="CL241" i="45"/>
  <c r="CY241" i="45"/>
  <c r="DL241" i="45"/>
  <c r="DY241" i="45"/>
  <c r="EL241" i="45"/>
  <c r="BL242" i="45"/>
  <c r="BY242" i="45"/>
  <c r="CL242" i="45"/>
  <c r="CY242" i="45"/>
  <c r="DL242" i="45"/>
  <c r="DY242" i="45"/>
  <c r="EL242" i="45"/>
  <c r="BM246" i="45"/>
  <c r="BM244" i="45" s="1"/>
  <c r="BN246" i="45"/>
  <c r="BN244" i="45" s="1"/>
  <c r="BO246" i="45"/>
  <c r="BO244" i="45" s="1"/>
  <c r="BP246" i="45"/>
  <c r="BP244" i="45" s="1"/>
  <c r="BQ246" i="45"/>
  <c r="BQ244" i="45" s="1"/>
  <c r="BR246" i="45"/>
  <c r="BR244" i="45" s="1"/>
  <c r="BS246" i="45"/>
  <c r="BS244" i="45" s="1"/>
  <c r="BT246" i="45"/>
  <c r="BT244" i="45" s="1"/>
  <c r="BU246" i="45"/>
  <c r="BU244" i="45" s="1"/>
  <c r="BV246" i="45"/>
  <c r="BV244" i="45" s="1"/>
  <c r="BW246" i="45"/>
  <c r="BW244" i="45" s="1"/>
  <c r="BX246" i="45"/>
  <c r="BX244" i="45" s="1"/>
  <c r="BZ246" i="45"/>
  <c r="BZ244" i="45" s="1"/>
  <c r="CA246" i="45"/>
  <c r="CA244" i="45" s="1"/>
  <c r="CB246" i="45"/>
  <c r="CB244" i="45" s="1"/>
  <c r="CC246" i="45"/>
  <c r="CC244" i="45" s="1"/>
  <c r="CD246" i="45"/>
  <c r="CD244" i="45" s="1"/>
  <c r="CE246" i="45"/>
  <c r="CE244" i="45" s="1"/>
  <c r="CF246" i="45"/>
  <c r="CF244" i="45" s="1"/>
  <c r="CG246" i="45"/>
  <c r="CG244" i="45" s="1"/>
  <c r="CH246" i="45"/>
  <c r="CH244" i="45" s="1"/>
  <c r="CI246" i="45"/>
  <c r="CI244" i="45" s="1"/>
  <c r="CJ246" i="45"/>
  <c r="CJ244" i="45" s="1"/>
  <c r="CM246" i="45"/>
  <c r="CM244" i="45" s="1"/>
  <c r="CN246" i="45"/>
  <c r="CO246" i="45"/>
  <c r="CO244" i="45" s="1"/>
  <c r="CP246" i="45"/>
  <c r="CP244" i="45" s="1"/>
  <c r="CQ246" i="45"/>
  <c r="CQ244" i="45" s="1"/>
  <c r="CR246" i="45"/>
  <c r="CR244" i="45" s="1"/>
  <c r="CU246" i="45"/>
  <c r="CU244" i="45" s="1"/>
  <c r="CV246" i="45"/>
  <c r="CV244" i="45" s="1"/>
  <c r="CW246" i="45"/>
  <c r="CW244" i="45" s="1"/>
  <c r="CX246" i="45"/>
  <c r="CX244" i="45" s="1"/>
  <c r="CZ246" i="45"/>
  <c r="DA246" i="45"/>
  <c r="DA244" i="45" s="1"/>
  <c r="DB246" i="45"/>
  <c r="DB244" i="45" s="1"/>
  <c r="DC246" i="45"/>
  <c r="DC244" i="45" s="1"/>
  <c r="DD246" i="45"/>
  <c r="DD244" i="45" s="1"/>
  <c r="DE246" i="45"/>
  <c r="DE244" i="45" s="1"/>
  <c r="DF246" i="45"/>
  <c r="DF244" i="45" s="1"/>
  <c r="DG246" i="45"/>
  <c r="DG244" i="45" s="1"/>
  <c r="DH246" i="45"/>
  <c r="DH244" i="45" s="1"/>
  <c r="DI246" i="45"/>
  <c r="DI244" i="45" s="1"/>
  <c r="DJ246" i="45"/>
  <c r="DJ244" i="45" s="1"/>
  <c r="DK246" i="45"/>
  <c r="DK244" i="45" s="1"/>
  <c r="DM246" i="45"/>
  <c r="DN246" i="45"/>
  <c r="DN244" i="45" s="1"/>
  <c r="DP246" i="45"/>
  <c r="DQ246" i="45"/>
  <c r="DQ244" i="45" s="1"/>
  <c r="DR246" i="45"/>
  <c r="DR244" i="45" s="1"/>
  <c r="DS246" i="45"/>
  <c r="DS244" i="45" s="1"/>
  <c r="DT246" i="45"/>
  <c r="DT244" i="45" s="1"/>
  <c r="DU246" i="45"/>
  <c r="DU244" i="45" s="1"/>
  <c r="DV246" i="45"/>
  <c r="DV244" i="45" s="1"/>
  <c r="DW246" i="45"/>
  <c r="DW244" i="45" s="1"/>
  <c r="DX246" i="45"/>
  <c r="DX244" i="45" s="1"/>
  <c r="DZ246" i="45"/>
  <c r="DZ244" i="45" s="1"/>
  <c r="EA246" i="45"/>
  <c r="EA244" i="45" s="1"/>
  <c r="EB246" i="45"/>
  <c r="EB244" i="45" s="1"/>
  <c r="EC246" i="45"/>
  <c r="EC244" i="45" s="1"/>
  <c r="ED246" i="45"/>
  <c r="ED244" i="45" s="1"/>
  <c r="EE246" i="45"/>
  <c r="EE244" i="45" s="1"/>
  <c r="EF246" i="45"/>
  <c r="EF244" i="45" s="1"/>
  <c r="EG246" i="45"/>
  <c r="EH246" i="45"/>
  <c r="EI246" i="45"/>
  <c r="EI244" i="45" s="1"/>
  <c r="EJ246" i="45"/>
  <c r="EJ244" i="45" s="1"/>
  <c r="EK246" i="45"/>
  <c r="EK244" i="45" s="1"/>
  <c r="BY247" i="45"/>
  <c r="CL247" i="45"/>
  <c r="CY247" i="45"/>
  <c r="DL247" i="45"/>
  <c r="DY247" i="45"/>
  <c r="EL247" i="45"/>
  <c r="BY248" i="45"/>
  <c r="CL248" i="45"/>
  <c r="CY248" i="45"/>
  <c r="DL248" i="45"/>
  <c r="DY248" i="45"/>
  <c r="EL248" i="45"/>
  <c r="BY249" i="45"/>
  <c r="CL249" i="45"/>
  <c r="CY249" i="45"/>
  <c r="DL249" i="45"/>
  <c r="DY249" i="45"/>
  <c r="EL249" i="45"/>
  <c r="BY250" i="45"/>
  <c r="CL250" i="45"/>
  <c r="CY250" i="45"/>
  <c r="DL250" i="45"/>
  <c r="DY250" i="45"/>
  <c r="EL250" i="45"/>
  <c r="EL251" i="45"/>
  <c r="E270" i="45"/>
  <c r="F270" i="45"/>
  <c r="G270" i="45"/>
  <c r="H270" i="45"/>
  <c r="I270" i="45"/>
  <c r="J270" i="45"/>
  <c r="K270" i="45"/>
  <c r="L270" i="45"/>
  <c r="M270" i="45"/>
  <c r="N270" i="45"/>
  <c r="O270" i="45"/>
  <c r="P270" i="45"/>
  <c r="Q270" i="45"/>
  <c r="R270" i="45"/>
  <c r="S270" i="45"/>
  <c r="T270" i="45"/>
  <c r="U270" i="45"/>
  <c r="V270" i="45"/>
  <c r="V282" i="45"/>
  <c r="V289" i="45"/>
  <c r="W270" i="45"/>
  <c r="X270" i="45"/>
  <c r="Z270" i="45"/>
  <c r="AA270" i="45"/>
  <c r="AB270" i="45"/>
  <c r="AC270" i="45"/>
  <c r="AD270" i="45"/>
  <c r="AE270" i="45"/>
  <c r="AF270" i="45"/>
  <c r="AG270" i="45"/>
  <c r="AH270" i="45"/>
  <c r="AI270" i="45"/>
  <c r="AJ270" i="45"/>
  <c r="AK270" i="45"/>
  <c r="AM270" i="45"/>
  <c r="AN270" i="45"/>
  <c r="AO270" i="45"/>
  <c r="AP270" i="45"/>
  <c r="AQ270" i="45"/>
  <c r="AR270" i="45"/>
  <c r="AR282" i="45"/>
  <c r="AR289" i="45"/>
  <c r="AS270" i="45"/>
  <c r="AT270" i="45"/>
  <c r="AU270" i="45"/>
  <c r="AV270" i="45"/>
  <c r="AW270" i="45"/>
  <c r="AX270" i="45"/>
  <c r="AZ270" i="45"/>
  <c r="BA270" i="45"/>
  <c r="BB270" i="45"/>
  <c r="BC270" i="45"/>
  <c r="BD270" i="45"/>
  <c r="BE270" i="45"/>
  <c r="BE282" i="45"/>
  <c r="BE289" i="45"/>
  <c r="BE295" i="45"/>
  <c r="BE307" i="45"/>
  <c r="BE315" i="45"/>
  <c r="BE320" i="45"/>
  <c r="BF270" i="45"/>
  <c r="BG270" i="45"/>
  <c r="BH270" i="45"/>
  <c r="BI270" i="45"/>
  <c r="BJ270" i="45"/>
  <c r="BK270" i="45"/>
  <c r="BM270" i="45"/>
  <c r="BN270" i="45"/>
  <c r="BO270" i="45"/>
  <c r="BP270" i="45"/>
  <c r="BQ270" i="45"/>
  <c r="BR270" i="45"/>
  <c r="BS270" i="45"/>
  <c r="BT270" i="45"/>
  <c r="BU270" i="45"/>
  <c r="BV270" i="45"/>
  <c r="BW270" i="45"/>
  <c r="BX270" i="45"/>
  <c r="BZ270" i="45"/>
  <c r="CA270" i="45"/>
  <c r="CB270" i="45"/>
  <c r="CC270" i="45"/>
  <c r="CD270" i="45"/>
  <c r="CE270" i="45"/>
  <c r="CF270" i="45"/>
  <c r="CG270" i="45"/>
  <c r="CH270" i="45"/>
  <c r="CI270" i="45"/>
  <c r="CJ270" i="45"/>
  <c r="CK270" i="45"/>
  <c r="CM270" i="45"/>
  <c r="CN270" i="45"/>
  <c r="CO270" i="45"/>
  <c r="CP270" i="45"/>
  <c r="CQ270" i="45"/>
  <c r="CR270" i="45"/>
  <c r="CS270" i="45"/>
  <c r="CT270" i="45"/>
  <c r="CU270" i="45"/>
  <c r="CV270" i="45"/>
  <c r="CW270" i="45"/>
  <c r="CX270" i="45"/>
  <c r="CZ270" i="45"/>
  <c r="DA270" i="45"/>
  <c r="DB270" i="45"/>
  <c r="DC270" i="45"/>
  <c r="DD270" i="45"/>
  <c r="DE270" i="45"/>
  <c r="DF270" i="45"/>
  <c r="DG270" i="45"/>
  <c r="DG282" i="45"/>
  <c r="DG289" i="45"/>
  <c r="DH270" i="45"/>
  <c r="DI270" i="45"/>
  <c r="DJ270" i="45"/>
  <c r="DK270" i="45"/>
  <c r="DK282" i="45"/>
  <c r="DK289" i="45"/>
  <c r="DM270" i="45"/>
  <c r="DN270" i="45"/>
  <c r="DO270" i="45"/>
  <c r="DP270" i="45"/>
  <c r="DQ270" i="45"/>
  <c r="DR270" i="45"/>
  <c r="DS270" i="45"/>
  <c r="DT270" i="45"/>
  <c r="DT282" i="45"/>
  <c r="DT289" i="45"/>
  <c r="DU270" i="45"/>
  <c r="DV270" i="45"/>
  <c r="DW270" i="45"/>
  <c r="DX270" i="45"/>
  <c r="DZ270" i="45"/>
  <c r="DZ282" i="45"/>
  <c r="DZ289" i="45"/>
  <c r="EA270" i="45"/>
  <c r="EB270" i="45"/>
  <c r="EC270" i="45"/>
  <c r="ED270" i="45"/>
  <c r="ED282" i="45"/>
  <c r="ED289" i="45"/>
  <c r="ED295" i="45"/>
  <c r="ED307" i="45"/>
  <c r="ED315" i="45"/>
  <c r="ED320" i="45"/>
  <c r="EE270" i="45"/>
  <c r="EF270" i="45"/>
  <c r="EG270" i="45"/>
  <c r="EG282" i="45"/>
  <c r="EG289" i="45"/>
  <c r="EG268" i="45" s="1"/>
  <c r="EH270" i="45"/>
  <c r="EI270" i="45"/>
  <c r="EJ270" i="45"/>
  <c r="EK270" i="45"/>
  <c r="EK282" i="45"/>
  <c r="EK289" i="45"/>
  <c r="Y271" i="45"/>
  <c r="AL271" i="45"/>
  <c r="AY271" i="45"/>
  <c r="BL271" i="45"/>
  <c r="BY271" i="45"/>
  <c r="CL271" i="45"/>
  <c r="CY271" i="45"/>
  <c r="DL271" i="45"/>
  <c r="DY271" i="45"/>
  <c r="EL271" i="45"/>
  <c r="Y272" i="45"/>
  <c r="AL272" i="45"/>
  <c r="AY272" i="45"/>
  <c r="BL272" i="45"/>
  <c r="BY272" i="45"/>
  <c r="CL272" i="45"/>
  <c r="CY272" i="45"/>
  <c r="DL272" i="45"/>
  <c r="DY272" i="45"/>
  <c r="EL272" i="45"/>
  <c r="Y273" i="45"/>
  <c r="AL273" i="45"/>
  <c r="AY273" i="45"/>
  <c r="BL273" i="45"/>
  <c r="BY273" i="45"/>
  <c r="CL273" i="45"/>
  <c r="CY273" i="45"/>
  <c r="DL273" i="45"/>
  <c r="DY273" i="45"/>
  <c r="EL273" i="45"/>
  <c r="Y274" i="45"/>
  <c r="AL274" i="45"/>
  <c r="AY274" i="45"/>
  <c r="BL274" i="45"/>
  <c r="BY274" i="45"/>
  <c r="CL274" i="45"/>
  <c r="CY274" i="45"/>
  <c r="DL274" i="45"/>
  <c r="DY274" i="45"/>
  <c r="EL274" i="45"/>
  <c r="Y275" i="45"/>
  <c r="AL275" i="45"/>
  <c r="AY275" i="45"/>
  <c r="BL275" i="45"/>
  <c r="BY275" i="45"/>
  <c r="CL275" i="45"/>
  <c r="CY275" i="45"/>
  <c r="DL275" i="45"/>
  <c r="DY275" i="45"/>
  <c r="EL275" i="45"/>
  <c r="Y276" i="45"/>
  <c r="AL276" i="45"/>
  <c r="AY276" i="45"/>
  <c r="BL276" i="45"/>
  <c r="BY276" i="45"/>
  <c r="CL276" i="45"/>
  <c r="CY276" i="45"/>
  <c r="DL276" i="45"/>
  <c r="DY276" i="45"/>
  <c r="EL276" i="45"/>
  <c r="Y277" i="45"/>
  <c r="AL277" i="45"/>
  <c r="AY277" i="45"/>
  <c r="BL277" i="45"/>
  <c r="BY277" i="45"/>
  <c r="CL277" i="45"/>
  <c r="CY277" i="45"/>
  <c r="DL277" i="45"/>
  <c r="DY277" i="45"/>
  <c r="EL277" i="45"/>
  <c r="CY278" i="45"/>
  <c r="DL278" i="45"/>
  <c r="DY278" i="45"/>
  <c r="EL278" i="45"/>
  <c r="CY279" i="45"/>
  <c r="DL279" i="45"/>
  <c r="DY279" i="45"/>
  <c r="EL279" i="45"/>
  <c r="CL280" i="45"/>
  <c r="CY280" i="45"/>
  <c r="DL280" i="45"/>
  <c r="DY280" i="45"/>
  <c r="EL280" i="45"/>
  <c r="E282" i="45"/>
  <c r="F282" i="45"/>
  <c r="G282" i="45"/>
  <c r="H282" i="45"/>
  <c r="I282" i="45"/>
  <c r="J282" i="45"/>
  <c r="K282" i="45"/>
  <c r="L282" i="45"/>
  <c r="M282" i="45"/>
  <c r="N282" i="45"/>
  <c r="O282" i="45"/>
  <c r="P282" i="45"/>
  <c r="Q282" i="45"/>
  <c r="R282" i="45"/>
  <c r="S282" i="45"/>
  <c r="T282" i="45"/>
  <c r="U282" i="45"/>
  <c r="W282" i="45"/>
  <c r="X282" i="45"/>
  <c r="Z282" i="45"/>
  <c r="AA282" i="45"/>
  <c r="AB282" i="45"/>
  <c r="AC282" i="45"/>
  <c r="AD282" i="45"/>
  <c r="AE282" i="45"/>
  <c r="AF282" i="45"/>
  <c r="AG282" i="45"/>
  <c r="AH282" i="45"/>
  <c r="AI282" i="45"/>
  <c r="AJ282" i="45"/>
  <c r="AK282" i="45"/>
  <c r="AM282" i="45"/>
  <c r="AN282" i="45"/>
  <c r="AO282" i="45"/>
  <c r="AP282" i="45"/>
  <c r="AQ282" i="45"/>
  <c r="AS282" i="45"/>
  <c r="AT282" i="45"/>
  <c r="AU282" i="45"/>
  <c r="AV282" i="45"/>
  <c r="AW282" i="45"/>
  <c r="AX282" i="45"/>
  <c r="AZ282" i="45"/>
  <c r="BA282" i="45"/>
  <c r="BB282" i="45"/>
  <c r="BC282" i="45"/>
  <c r="BD282" i="45"/>
  <c r="BF282" i="45"/>
  <c r="BG282" i="45"/>
  <c r="BH282" i="45"/>
  <c r="BI282" i="45"/>
  <c r="BJ282" i="45"/>
  <c r="BK282" i="45"/>
  <c r="BM282" i="45"/>
  <c r="BN282" i="45"/>
  <c r="BN289" i="45"/>
  <c r="BN295" i="45"/>
  <c r="BN307" i="45"/>
  <c r="BN315" i="45"/>
  <c r="BN320" i="45"/>
  <c r="BO282" i="45"/>
  <c r="BP282" i="45"/>
  <c r="BQ282" i="45"/>
  <c r="BR282" i="45"/>
  <c r="BS282" i="45"/>
  <c r="BT282" i="45"/>
  <c r="BU282" i="45"/>
  <c r="BV282" i="45"/>
  <c r="BW282" i="45"/>
  <c r="BX282" i="45"/>
  <c r="BZ282" i="45"/>
  <c r="CA282" i="45"/>
  <c r="CB282" i="45"/>
  <c r="CC282" i="45"/>
  <c r="CD282" i="45"/>
  <c r="CE282" i="45"/>
  <c r="CE289" i="45"/>
  <c r="CF282" i="45"/>
  <c r="CG282" i="45"/>
  <c r="CH282" i="45"/>
  <c r="CI282" i="45"/>
  <c r="CI289" i="45"/>
  <c r="CJ282" i="45"/>
  <c r="CK282" i="45"/>
  <c r="CM282" i="45"/>
  <c r="CN282" i="45"/>
  <c r="CN289" i="45"/>
  <c r="CO282" i="45"/>
  <c r="CP282" i="45"/>
  <c r="CQ282" i="45"/>
  <c r="CR282" i="45"/>
  <c r="CR289" i="45"/>
  <c r="CS282" i="45"/>
  <c r="CT282" i="45"/>
  <c r="CU282" i="45"/>
  <c r="CV282" i="45"/>
  <c r="CW282" i="45"/>
  <c r="CX282" i="45"/>
  <c r="CZ282" i="45"/>
  <c r="DA282" i="45"/>
  <c r="DA289" i="45"/>
  <c r="DB282" i="45"/>
  <c r="DC282" i="45"/>
  <c r="DD282" i="45"/>
  <c r="DE282" i="45"/>
  <c r="DF282" i="45"/>
  <c r="DH282" i="45"/>
  <c r="DI282" i="45"/>
  <c r="DI289" i="45"/>
  <c r="DJ282" i="45"/>
  <c r="DM282" i="45"/>
  <c r="DN282" i="45"/>
  <c r="DN289" i="45"/>
  <c r="DO282" i="45"/>
  <c r="DP282" i="45"/>
  <c r="DQ282" i="45"/>
  <c r="DR282" i="45"/>
  <c r="DR289" i="45"/>
  <c r="DS282" i="45"/>
  <c r="DU282" i="45"/>
  <c r="DV282" i="45"/>
  <c r="DV289" i="45"/>
  <c r="DW282" i="45"/>
  <c r="DX282" i="45"/>
  <c r="EA282" i="45"/>
  <c r="EB282" i="45"/>
  <c r="EC282" i="45"/>
  <c r="EE282" i="45"/>
  <c r="EE268" i="45" s="1"/>
  <c r="EE289" i="45"/>
  <c r="EF282" i="45"/>
  <c r="EH282" i="45"/>
  <c r="EI282" i="45"/>
  <c r="EI289" i="45"/>
  <c r="EJ282" i="45"/>
  <c r="Y283" i="45"/>
  <c r="Y282" i="45" s="1"/>
  <c r="AL283" i="45"/>
  <c r="AY283" i="45"/>
  <c r="BL283" i="45"/>
  <c r="BY283" i="45"/>
  <c r="CL283" i="45"/>
  <c r="CY283" i="45"/>
  <c r="DL283" i="45"/>
  <c r="DY283" i="45"/>
  <c r="EL283" i="45"/>
  <c r="Y284" i="45"/>
  <c r="AL284" i="45"/>
  <c r="AY284" i="45"/>
  <c r="AY285" i="45"/>
  <c r="BL284" i="45"/>
  <c r="BL285" i="45"/>
  <c r="BY284" i="45"/>
  <c r="CL284" i="45"/>
  <c r="CY284" i="45"/>
  <c r="DL284" i="45"/>
  <c r="DY284" i="45"/>
  <c r="EL284" i="45"/>
  <c r="Y285" i="45"/>
  <c r="AL285" i="45"/>
  <c r="BY285" i="45"/>
  <c r="CL285" i="45"/>
  <c r="CY285" i="45"/>
  <c r="DL285" i="45"/>
  <c r="DY285" i="45"/>
  <c r="EL285" i="45"/>
  <c r="CL286" i="45"/>
  <c r="CY286" i="45"/>
  <c r="DL286" i="45"/>
  <c r="DY286" i="45"/>
  <c r="EL286" i="45"/>
  <c r="E289" i="45"/>
  <c r="F289" i="45"/>
  <c r="G289" i="45"/>
  <c r="G295" i="45"/>
  <c r="G307" i="45"/>
  <c r="G315" i="45"/>
  <c r="H289" i="45"/>
  <c r="I289" i="45"/>
  <c r="J289" i="45"/>
  <c r="K289" i="45"/>
  <c r="K295" i="45"/>
  <c r="K307" i="45"/>
  <c r="K315" i="45"/>
  <c r="L289" i="45"/>
  <c r="M289" i="45"/>
  <c r="N289" i="45"/>
  <c r="O289" i="45"/>
  <c r="P289" i="45"/>
  <c r="Q289" i="45"/>
  <c r="R289" i="45"/>
  <c r="S289" i="45"/>
  <c r="T289" i="45"/>
  <c r="U289" i="45"/>
  <c r="W289" i="45"/>
  <c r="X289" i="45"/>
  <c r="Z289" i="45"/>
  <c r="AA289" i="45"/>
  <c r="AB289" i="45"/>
  <c r="AC289" i="45"/>
  <c r="AC295" i="45"/>
  <c r="AC307" i="45"/>
  <c r="AC315" i="45"/>
  <c r="AC320" i="45"/>
  <c r="AD289" i="45"/>
  <c r="AE289" i="45"/>
  <c r="AF289" i="45"/>
  <c r="AG289" i="45"/>
  <c r="AH289" i="45"/>
  <c r="AI289" i="45"/>
  <c r="AJ289" i="45"/>
  <c r="AK289" i="45"/>
  <c r="AM289" i="45"/>
  <c r="AN289" i="45"/>
  <c r="AN268" i="45" s="1"/>
  <c r="AO289" i="45"/>
  <c r="AP289" i="45"/>
  <c r="AQ289" i="45"/>
  <c r="AS289" i="45"/>
  <c r="AT289" i="45"/>
  <c r="AU289" i="45"/>
  <c r="AV289" i="45"/>
  <c r="AW289" i="45"/>
  <c r="AX289" i="45"/>
  <c r="AZ289" i="45"/>
  <c r="AZ268" i="45" s="1"/>
  <c r="BA289" i="45"/>
  <c r="BA268" i="45" s="1"/>
  <c r="BB289" i="45"/>
  <c r="BC289" i="45"/>
  <c r="BD289" i="45"/>
  <c r="BF289" i="45"/>
  <c r="BG289" i="45"/>
  <c r="BH289" i="45"/>
  <c r="BI289" i="45"/>
  <c r="BJ289" i="45"/>
  <c r="BK289" i="45"/>
  <c r="BM289" i="45"/>
  <c r="BO289" i="45"/>
  <c r="BP289" i="45"/>
  <c r="BQ289" i="45"/>
  <c r="BR289" i="45"/>
  <c r="BS289" i="45"/>
  <c r="BT289" i="45"/>
  <c r="BU289" i="45"/>
  <c r="BV289" i="45"/>
  <c r="BW289" i="45"/>
  <c r="BX289" i="45"/>
  <c r="BZ289" i="45"/>
  <c r="CA289" i="45"/>
  <c r="CB289" i="45"/>
  <c r="CC289" i="45"/>
  <c r="CD289" i="45"/>
  <c r="CF289" i="45"/>
  <c r="CG289" i="45"/>
  <c r="CH289" i="45"/>
  <c r="CJ289" i="45"/>
  <c r="CK289" i="45"/>
  <c r="CM289" i="45"/>
  <c r="CM268" i="45" s="1"/>
  <c r="CO289" i="45"/>
  <c r="CP289" i="45"/>
  <c r="CQ289" i="45"/>
  <c r="CS289" i="45"/>
  <c r="CT289" i="45"/>
  <c r="CU289" i="45"/>
  <c r="CV289" i="45"/>
  <c r="CW289" i="45"/>
  <c r="CW268" i="45" s="1"/>
  <c r="CX289" i="45"/>
  <c r="CZ289" i="45"/>
  <c r="DB289" i="45"/>
  <c r="DC289" i="45"/>
  <c r="DD289" i="45"/>
  <c r="DE289" i="45"/>
  <c r="DF289" i="45"/>
  <c r="DH289" i="45"/>
  <c r="DH268" i="45" s="1"/>
  <c r="DJ289" i="45"/>
  <c r="DM289" i="45"/>
  <c r="DO289" i="45"/>
  <c r="DP289" i="45"/>
  <c r="DQ289" i="45"/>
  <c r="DS289" i="45"/>
  <c r="DU289" i="45"/>
  <c r="DW289" i="45"/>
  <c r="DX289" i="45"/>
  <c r="EA289" i="45"/>
  <c r="EB289" i="45"/>
  <c r="EC289" i="45"/>
  <c r="EF289" i="45"/>
  <c r="EH289" i="45"/>
  <c r="EJ289" i="45"/>
  <c r="Y290" i="45"/>
  <c r="AL290" i="45"/>
  <c r="AY290" i="45"/>
  <c r="BL290" i="45"/>
  <c r="BY290" i="45"/>
  <c r="CL290" i="45"/>
  <c r="CY290" i="45"/>
  <c r="DL290" i="45"/>
  <c r="DY290" i="45"/>
  <c r="EL290" i="45"/>
  <c r="E295" i="45"/>
  <c r="F295" i="45"/>
  <c r="H295" i="45"/>
  <c r="I295" i="45"/>
  <c r="J295" i="45"/>
  <c r="L295" i="45"/>
  <c r="M295" i="45"/>
  <c r="N295" i="45"/>
  <c r="O295" i="45"/>
  <c r="P295" i="45"/>
  <c r="Q295" i="45"/>
  <c r="R295" i="45"/>
  <c r="S295" i="45"/>
  <c r="T295" i="45"/>
  <c r="U295" i="45"/>
  <c r="V295" i="45"/>
  <c r="W295" i="45"/>
  <c r="X295" i="45"/>
  <c r="Z295" i="45"/>
  <c r="AA295" i="45"/>
  <c r="AB295" i="45"/>
  <c r="AD295" i="45"/>
  <c r="AE295" i="45"/>
  <c r="AF295" i="45"/>
  <c r="AG295" i="45"/>
  <c r="AH295" i="45"/>
  <c r="AI295" i="45"/>
  <c r="AJ295" i="45"/>
  <c r="AK295" i="45"/>
  <c r="AM295" i="45"/>
  <c r="AN295" i="45"/>
  <c r="AO295" i="45"/>
  <c r="AP295" i="45"/>
  <c r="AQ295" i="45"/>
  <c r="AR295" i="45"/>
  <c r="AS295" i="45"/>
  <c r="AT295" i="45"/>
  <c r="AU295" i="45"/>
  <c r="AV295" i="45"/>
  <c r="AW295" i="45"/>
  <c r="AX295" i="45"/>
  <c r="AZ295" i="45"/>
  <c r="BA295" i="45"/>
  <c r="BB295" i="45"/>
  <c r="BC295" i="45"/>
  <c r="BD295" i="45"/>
  <c r="BF295" i="45"/>
  <c r="BG295" i="45"/>
  <c r="BH295" i="45"/>
  <c r="BI295" i="45"/>
  <c r="BJ295" i="45"/>
  <c r="BK295" i="45"/>
  <c r="BM295" i="45"/>
  <c r="BO295" i="45"/>
  <c r="BP295" i="45"/>
  <c r="BQ295" i="45"/>
  <c r="BR295" i="45"/>
  <c r="BS295" i="45"/>
  <c r="BT295" i="45"/>
  <c r="BU295" i="45"/>
  <c r="BV295" i="45"/>
  <c r="BW295" i="45"/>
  <c r="BX295" i="45"/>
  <c r="BZ295" i="45"/>
  <c r="CA295" i="45"/>
  <c r="CB295" i="45"/>
  <c r="CC295" i="45"/>
  <c r="CD295" i="45"/>
  <c r="CE295" i="45"/>
  <c r="CF295" i="45"/>
  <c r="CG295" i="45"/>
  <c r="CH295" i="45"/>
  <c r="CI295" i="45"/>
  <c r="CJ295" i="45"/>
  <c r="CK295" i="45"/>
  <c r="CM295" i="45"/>
  <c r="CN295" i="45"/>
  <c r="CO295" i="45"/>
  <c r="CP295" i="45"/>
  <c r="CQ295" i="45"/>
  <c r="CR295" i="45"/>
  <c r="CS295" i="45"/>
  <c r="CT295" i="45"/>
  <c r="CU295" i="45"/>
  <c r="CV295" i="45"/>
  <c r="CW295" i="45"/>
  <c r="CX295" i="45"/>
  <c r="CZ295" i="45"/>
  <c r="DA295" i="45"/>
  <c r="DB295" i="45"/>
  <c r="DC295" i="45"/>
  <c r="DD295" i="45"/>
  <c r="DE295" i="45"/>
  <c r="DF295" i="45"/>
  <c r="DG295" i="45"/>
  <c r="DH295" i="45"/>
  <c r="DI295" i="45"/>
  <c r="DJ295" i="45"/>
  <c r="DK295" i="45"/>
  <c r="DM295" i="45"/>
  <c r="DN295" i="45"/>
  <c r="DO295" i="45"/>
  <c r="DP295" i="45"/>
  <c r="DQ295" i="45"/>
  <c r="DR295" i="45"/>
  <c r="DS295" i="45"/>
  <c r="DT295" i="45"/>
  <c r="DU295" i="45"/>
  <c r="DV295" i="45"/>
  <c r="DW295" i="45"/>
  <c r="DX295" i="45"/>
  <c r="DZ295" i="45"/>
  <c r="EA295" i="45"/>
  <c r="EB295" i="45"/>
  <c r="EC295" i="45"/>
  <c r="EE295" i="45"/>
  <c r="EF295" i="45"/>
  <c r="EG295" i="45"/>
  <c r="EH295" i="45"/>
  <c r="EI295" i="45"/>
  <c r="EJ295" i="45"/>
  <c r="EK295" i="45"/>
  <c r="Y296" i="45"/>
  <c r="AL296" i="45"/>
  <c r="AY296" i="45"/>
  <c r="BL296" i="45"/>
  <c r="BY296" i="45"/>
  <c r="CL296" i="45"/>
  <c r="CY296" i="45"/>
  <c r="DL296" i="45"/>
  <c r="DY296" i="45"/>
  <c r="EL296" i="45"/>
  <c r="Y297" i="45"/>
  <c r="AL297" i="45"/>
  <c r="AY297" i="45"/>
  <c r="BL297" i="45"/>
  <c r="BY297" i="45"/>
  <c r="CL297" i="45"/>
  <c r="CY297" i="45"/>
  <c r="DL297" i="45"/>
  <c r="DY297" i="45"/>
  <c r="EL297" i="45"/>
  <c r="Y298" i="45"/>
  <c r="AL298" i="45"/>
  <c r="AY298" i="45"/>
  <c r="BL298" i="45"/>
  <c r="BY298" i="45"/>
  <c r="CL298" i="45"/>
  <c r="CY298" i="45"/>
  <c r="DL298" i="45"/>
  <c r="DY298" i="45"/>
  <c r="EL298" i="45"/>
  <c r="Y299" i="45"/>
  <c r="AL299" i="45"/>
  <c r="AY299" i="45"/>
  <c r="BL299" i="45"/>
  <c r="BY299" i="45"/>
  <c r="CL299" i="45"/>
  <c r="CY299" i="45"/>
  <c r="DL299" i="45"/>
  <c r="DY299" i="45"/>
  <c r="EL299" i="45"/>
  <c r="Y300" i="45"/>
  <c r="AL300" i="45"/>
  <c r="AY300" i="45"/>
  <c r="BL300" i="45"/>
  <c r="BY300" i="45"/>
  <c r="CL300" i="45"/>
  <c r="CY300" i="45"/>
  <c r="DL300" i="45"/>
  <c r="DY300" i="45"/>
  <c r="EL300" i="45"/>
  <c r="Y301" i="45"/>
  <c r="AL301" i="45"/>
  <c r="AY301" i="45"/>
  <c r="BL301" i="45"/>
  <c r="BY301" i="45"/>
  <c r="CL301" i="45"/>
  <c r="CY301" i="45"/>
  <c r="DL301" i="45"/>
  <c r="DY301" i="45"/>
  <c r="EL301" i="45"/>
  <c r="Y302" i="45"/>
  <c r="AL302" i="45"/>
  <c r="AY302" i="45"/>
  <c r="BL302" i="45"/>
  <c r="BY302" i="45"/>
  <c r="CL302" i="45"/>
  <c r="CY302" i="45"/>
  <c r="DL302" i="45"/>
  <c r="DY302" i="45"/>
  <c r="EL302" i="45"/>
  <c r="CY303" i="45"/>
  <c r="DL303" i="45"/>
  <c r="DY303" i="45"/>
  <c r="EL303" i="45"/>
  <c r="BY304" i="45"/>
  <c r="CL304" i="45"/>
  <c r="CY304" i="45"/>
  <c r="DL304" i="45"/>
  <c r="DY304" i="45"/>
  <c r="EL304" i="45"/>
  <c r="BL305" i="45"/>
  <c r="BY305" i="45"/>
  <c r="CL305" i="45"/>
  <c r="CY305" i="45"/>
  <c r="DL305" i="45"/>
  <c r="DY305" i="45"/>
  <c r="EL305" i="45"/>
  <c r="E307" i="45"/>
  <c r="F307" i="45"/>
  <c r="H307" i="45"/>
  <c r="I307" i="45"/>
  <c r="J307" i="45"/>
  <c r="L307" i="45"/>
  <c r="M307" i="45"/>
  <c r="N307" i="45"/>
  <c r="O307" i="45"/>
  <c r="P307" i="45"/>
  <c r="Q307" i="45"/>
  <c r="R307" i="45"/>
  <c r="S307" i="45"/>
  <c r="T307" i="45"/>
  <c r="U307" i="45"/>
  <c r="V307" i="45"/>
  <c r="W307" i="45"/>
  <c r="X307" i="45"/>
  <c r="Z307" i="45"/>
  <c r="AA307" i="45"/>
  <c r="AB307" i="45"/>
  <c r="AD307" i="45"/>
  <c r="AE307" i="45"/>
  <c r="AF307" i="45"/>
  <c r="AG307" i="45"/>
  <c r="AH307" i="45"/>
  <c r="AI307" i="45"/>
  <c r="AJ307" i="45"/>
  <c r="AK307" i="45"/>
  <c r="AM307" i="45"/>
  <c r="AN307" i="45"/>
  <c r="AO307" i="45"/>
  <c r="AP307" i="45"/>
  <c r="AQ307" i="45"/>
  <c r="AR307" i="45"/>
  <c r="AS307" i="45"/>
  <c r="AT307" i="45"/>
  <c r="AU307" i="45"/>
  <c r="AV307" i="45"/>
  <c r="AW307" i="45"/>
  <c r="AX307" i="45"/>
  <c r="AZ307" i="45"/>
  <c r="BA307" i="45"/>
  <c r="BB307" i="45"/>
  <c r="BC307" i="45"/>
  <c r="BD307" i="45"/>
  <c r="BF307" i="45"/>
  <c r="BG307" i="45"/>
  <c r="BH307" i="45"/>
  <c r="BI307" i="45"/>
  <c r="BJ307" i="45"/>
  <c r="BK307" i="45"/>
  <c r="BM307" i="45"/>
  <c r="BO307" i="45"/>
  <c r="BP307" i="45"/>
  <c r="BQ307" i="45"/>
  <c r="BR307" i="45"/>
  <c r="BS307" i="45"/>
  <c r="BT307" i="45"/>
  <c r="BU307" i="45"/>
  <c r="BV307" i="45"/>
  <c r="BW307" i="45"/>
  <c r="BX307" i="45"/>
  <c r="BZ307" i="45"/>
  <c r="CA307" i="45"/>
  <c r="CB307" i="45"/>
  <c r="CC307" i="45"/>
  <c r="CD307" i="45"/>
  <c r="CE307" i="45"/>
  <c r="CF307" i="45"/>
  <c r="CG307" i="45"/>
  <c r="CH307" i="45"/>
  <c r="CI307" i="45"/>
  <c r="CJ307" i="45"/>
  <c r="CK307" i="45"/>
  <c r="CM307" i="45"/>
  <c r="CN307" i="45"/>
  <c r="CO307" i="45"/>
  <c r="CP307" i="45"/>
  <c r="CQ307" i="45"/>
  <c r="CR307" i="45"/>
  <c r="CS307" i="45"/>
  <c r="CT307" i="45"/>
  <c r="CU307" i="45"/>
  <c r="CV307" i="45"/>
  <c r="CW307" i="45"/>
  <c r="CX307" i="45"/>
  <c r="CZ307" i="45"/>
  <c r="DA307" i="45"/>
  <c r="DB307" i="45"/>
  <c r="DC307" i="45"/>
  <c r="DD307" i="45"/>
  <c r="DE307" i="45"/>
  <c r="DF307" i="45"/>
  <c r="DG307" i="45"/>
  <c r="DH307" i="45"/>
  <c r="DI307" i="45"/>
  <c r="DJ307" i="45"/>
  <c r="DK307" i="45"/>
  <c r="DM307" i="45"/>
  <c r="DN307" i="45"/>
  <c r="DO307" i="45"/>
  <c r="DP307" i="45"/>
  <c r="DQ307" i="45"/>
  <c r="DR307" i="45"/>
  <c r="DS307" i="45"/>
  <c r="DT307" i="45"/>
  <c r="DU307" i="45"/>
  <c r="DV307" i="45"/>
  <c r="DW307" i="45"/>
  <c r="DX307" i="45"/>
  <c r="DZ307" i="45"/>
  <c r="EA307" i="45"/>
  <c r="EB307" i="45"/>
  <c r="EC307" i="45"/>
  <c r="EE307" i="45"/>
  <c r="EF307" i="45"/>
  <c r="EG307" i="45"/>
  <c r="EH307" i="45"/>
  <c r="EI307" i="45"/>
  <c r="EJ307" i="45"/>
  <c r="EK307" i="45"/>
  <c r="Y308" i="45"/>
  <c r="AL308" i="45"/>
  <c r="AY308" i="45"/>
  <c r="BL308" i="45"/>
  <c r="BY308" i="45"/>
  <c r="CL308" i="45"/>
  <c r="CY308" i="45"/>
  <c r="DL308" i="45"/>
  <c r="DY308" i="45"/>
  <c r="EL308" i="45"/>
  <c r="Y309" i="45"/>
  <c r="AL309" i="45"/>
  <c r="AY309" i="45"/>
  <c r="BL309" i="45"/>
  <c r="BY309" i="45"/>
  <c r="CL309" i="45"/>
  <c r="CY309" i="45"/>
  <c r="DL309" i="45"/>
  <c r="DY309" i="45"/>
  <c r="EL309" i="45"/>
  <c r="Y310" i="45"/>
  <c r="AL310" i="45"/>
  <c r="AY310" i="45"/>
  <c r="BL310" i="45"/>
  <c r="BY310" i="45"/>
  <c r="CL310" i="45"/>
  <c r="CY310" i="45"/>
  <c r="DL310" i="45"/>
  <c r="DY310" i="45"/>
  <c r="EL310" i="45"/>
  <c r="Y311" i="45"/>
  <c r="AL311" i="45"/>
  <c r="AY311" i="45"/>
  <c r="BL311" i="45"/>
  <c r="BY311" i="45"/>
  <c r="CL311" i="45"/>
  <c r="CY311" i="45"/>
  <c r="DL311" i="45"/>
  <c r="DY311" i="45"/>
  <c r="EL311" i="45"/>
  <c r="Y312" i="45"/>
  <c r="AL312" i="45"/>
  <c r="AY312" i="45"/>
  <c r="BL312" i="45"/>
  <c r="BY312" i="45"/>
  <c r="CL312" i="45"/>
  <c r="CY312" i="45"/>
  <c r="DL312" i="45"/>
  <c r="DY312" i="45"/>
  <c r="EL312" i="45"/>
  <c r="Y313" i="45"/>
  <c r="AL313" i="45"/>
  <c r="AY313" i="45"/>
  <c r="BL313" i="45"/>
  <c r="BY313" i="45"/>
  <c r="CL313" i="45"/>
  <c r="CY313" i="45"/>
  <c r="DL313" i="45"/>
  <c r="DY313" i="45"/>
  <c r="EL313" i="45"/>
  <c r="E315" i="45"/>
  <c r="F315" i="45"/>
  <c r="H315" i="45"/>
  <c r="I315" i="45"/>
  <c r="J315" i="45"/>
  <c r="L315" i="45"/>
  <c r="M315" i="45"/>
  <c r="N315" i="45"/>
  <c r="O315" i="45"/>
  <c r="P315" i="45"/>
  <c r="Q315" i="45"/>
  <c r="R315" i="45"/>
  <c r="R320" i="45"/>
  <c r="S315" i="45"/>
  <c r="T315" i="45"/>
  <c r="U315" i="45"/>
  <c r="V315" i="45"/>
  <c r="W315" i="45"/>
  <c r="X315" i="45"/>
  <c r="Z315" i="45"/>
  <c r="AA315" i="45"/>
  <c r="AB315" i="45"/>
  <c r="AD315" i="45"/>
  <c r="AE315" i="45"/>
  <c r="AF315" i="45"/>
  <c r="AG315" i="45"/>
  <c r="AH315" i="45"/>
  <c r="AI315" i="45"/>
  <c r="AJ315" i="45"/>
  <c r="AK315" i="45"/>
  <c r="AM315" i="45"/>
  <c r="AN315" i="45"/>
  <c r="AO315" i="45"/>
  <c r="AP315" i="45"/>
  <c r="AQ315" i="45"/>
  <c r="AR315" i="45"/>
  <c r="AS315" i="45"/>
  <c r="AT315" i="45"/>
  <c r="AU315" i="45"/>
  <c r="AV315" i="45"/>
  <c r="AW315" i="45"/>
  <c r="AX315" i="45"/>
  <c r="AZ315" i="45"/>
  <c r="BA315" i="45"/>
  <c r="BB315" i="45"/>
  <c r="BC315" i="45"/>
  <c r="BD315" i="45"/>
  <c r="BF315" i="45"/>
  <c r="BG315" i="45"/>
  <c r="BH315" i="45"/>
  <c r="BI315" i="45"/>
  <c r="BJ315" i="45"/>
  <c r="BK315" i="45"/>
  <c r="BM315" i="45"/>
  <c r="BO315" i="45"/>
  <c r="BP315" i="45"/>
  <c r="BQ315" i="45"/>
  <c r="BR315" i="45"/>
  <c r="BS315" i="45"/>
  <c r="BT315" i="45"/>
  <c r="BU315" i="45"/>
  <c r="BV315" i="45"/>
  <c r="BV320" i="45"/>
  <c r="BW315" i="45"/>
  <c r="BX315" i="45"/>
  <c r="BZ315" i="45"/>
  <c r="CA315" i="45"/>
  <c r="CA320" i="45"/>
  <c r="CB315" i="45"/>
  <c r="CC315" i="45"/>
  <c r="CD315" i="45"/>
  <c r="CE315" i="45"/>
  <c r="CF315" i="45"/>
  <c r="CG315" i="45"/>
  <c r="CH315" i="45"/>
  <c r="CI315" i="45"/>
  <c r="CJ315" i="45"/>
  <c r="CK315" i="45"/>
  <c r="CM315" i="45"/>
  <c r="CN315" i="45"/>
  <c r="CO315" i="45"/>
  <c r="CP315" i="45"/>
  <c r="CQ315" i="45"/>
  <c r="CR315" i="45"/>
  <c r="CS315" i="45"/>
  <c r="CT315" i="45"/>
  <c r="CU315" i="45"/>
  <c r="CV315" i="45"/>
  <c r="CW315" i="45"/>
  <c r="CX315" i="45"/>
  <c r="CZ315" i="45"/>
  <c r="DA315" i="45"/>
  <c r="DB315" i="45"/>
  <c r="DC315" i="45"/>
  <c r="DD315" i="45"/>
  <c r="DE315" i="45"/>
  <c r="DF315" i="45"/>
  <c r="DG315" i="45"/>
  <c r="DH315" i="45"/>
  <c r="DI315" i="45"/>
  <c r="DJ315" i="45"/>
  <c r="DK315" i="45"/>
  <c r="DM315" i="45"/>
  <c r="DM320" i="45"/>
  <c r="DN315" i="45"/>
  <c r="DO315" i="45"/>
  <c r="DP315" i="45"/>
  <c r="DQ315" i="45"/>
  <c r="DQ320" i="45"/>
  <c r="DR315" i="45"/>
  <c r="DS315" i="45"/>
  <c r="DT315" i="45"/>
  <c r="DU315" i="45"/>
  <c r="DV315" i="45"/>
  <c r="DW315" i="45"/>
  <c r="DX315" i="45"/>
  <c r="DZ315" i="45"/>
  <c r="EA315" i="45"/>
  <c r="EB315" i="45"/>
  <c r="EC315" i="45"/>
  <c r="EE315" i="45"/>
  <c r="EF315" i="45"/>
  <c r="EG315" i="45"/>
  <c r="EH315" i="45"/>
  <c r="EH320" i="45"/>
  <c r="EI315" i="45"/>
  <c r="EJ315" i="45"/>
  <c r="EK315" i="45"/>
  <c r="Y316" i="45"/>
  <c r="AL316" i="45"/>
  <c r="AY316" i="45"/>
  <c r="BL316" i="45"/>
  <c r="BY316" i="45"/>
  <c r="CL316" i="45"/>
  <c r="CY316" i="45"/>
  <c r="DL316" i="45"/>
  <c r="DY316" i="45"/>
  <c r="EL316" i="45"/>
  <c r="Y317" i="45"/>
  <c r="AL317" i="45"/>
  <c r="AY317" i="45"/>
  <c r="BL317" i="45"/>
  <c r="BY317" i="45"/>
  <c r="CL317" i="45"/>
  <c r="CY317" i="45"/>
  <c r="DL317" i="45"/>
  <c r="DY317" i="45"/>
  <c r="EL317" i="45"/>
  <c r="Y318" i="45"/>
  <c r="AL318" i="45"/>
  <c r="AY318" i="45"/>
  <c r="BL318" i="45"/>
  <c r="BY318" i="45"/>
  <c r="CL318" i="45"/>
  <c r="CY318" i="45"/>
  <c r="DL318" i="45"/>
  <c r="DY318" i="45"/>
  <c r="EL318" i="45"/>
  <c r="E320" i="45"/>
  <c r="F320" i="45"/>
  <c r="G320" i="45"/>
  <c r="H320" i="45"/>
  <c r="I320" i="45"/>
  <c r="J320" i="45"/>
  <c r="K320" i="45"/>
  <c r="L320" i="45"/>
  <c r="M320" i="45"/>
  <c r="N320" i="45"/>
  <c r="O320" i="45"/>
  <c r="P320" i="45"/>
  <c r="Q320" i="45"/>
  <c r="S320" i="45"/>
  <c r="T320" i="45"/>
  <c r="U320" i="45"/>
  <c r="V320" i="45"/>
  <c r="W320" i="45"/>
  <c r="X320" i="45"/>
  <c r="Z320" i="45"/>
  <c r="AA320" i="45"/>
  <c r="AB320" i="45"/>
  <c r="AD320" i="45"/>
  <c r="AE320" i="45"/>
  <c r="AF320" i="45"/>
  <c r="AG320" i="45"/>
  <c r="AG293" i="45" s="1"/>
  <c r="AH320" i="45"/>
  <c r="AI320" i="45"/>
  <c r="AJ320" i="45"/>
  <c r="AK320" i="45"/>
  <c r="AM320" i="45"/>
  <c r="AN320" i="45"/>
  <c r="AO320" i="45"/>
  <c r="AP320" i="45"/>
  <c r="AQ320" i="45"/>
  <c r="AR320" i="45"/>
  <c r="AS320" i="45"/>
  <c r="AT320" i="45"/>
  <c r="AU320" i="45"/>
  <c r="AV320" i="45"/>
  <c r="AW320" i="45"/>
  <c r="AX320" i="45"/>
  <c r="AZ320" i="45"/>
  <c r="BA320" i="45"/>
  <c r="BB320" i="45"/>
  <c r="BC320" i="45"/>
  <c r="BD320" i="45"/>
  <c r="BF320" i="45"/>
  <c r="BG320" i="45"/>
  <c r="BH320" i="45"/>
  <c r="BH293" i="45" s="1"/>
  <c r="BI320" i="45"/>
  <c r="BJ320" i="45"/>
  <c r="BK320" i="45"/>
  <c r="BM320" i="45"/>
  <c r="BO320" i="45"/>
  <c r="BP320" i="45"/>
  <c r="BQ320" i="45"/>
  <c r="BR320" i="45"/>
  <c r="BR293" i="45" s="1"/>
  <c r="BS320" i="45"/>
  <c r="BT320" i="45"/>
  <c r="BU320" i="45"/>
  <c r="BW320" i="45"/>
  <c r="BX320" i="45"/>
  <c r="BZ320" i="45"/>
  <c r="CB320" i="45"/>
  <c r="CC320" i="45"/>
  <c r="CC293" i="45" s="1"/>
  <c r="CD320" i="45"/>
  <c r="CE320" i="45"/>
  <c r="CF320" i="45"/>
  <c r="CG320" i="45"/>
  <c r="CH320" i="45"/>
  <c r="CI320" i="45"/>
  <c r="CJ320" i="45"/>
  <c r="CK320" i="45"/>
  <c r="CK293" i="45" s="1"/>
  <c r="CM320" i="45"/>
  <c r="CN320" i="45"/>
  <c r="CO320" i="45"/>
  <c r="CP320" i="45"/>
  <c r="CQ320" i="45"/>
  <c r="CR320" i="45"/>
  <c r="CS320" i="45"/>
  <c r="CT320" i="45"/>
  <c r="CT293" i="45" s="1"/>
  <c r="CU320" i="45"/>
  <c r="CV320" i="45"/>
  <c r="CW320" i="45"/>
  <c r="CX320" i="45"/>
  <c r="CZ320" i="45"/>
  <c r="DA320" i="45"/>
  <c r="DB320" i="45"/>
  <c r="DC320" i="45"/>
  <c r="DC293" i="45" s="1"/>
  <c r="DD320" i="45"/>
  <c r="DE320" i="45"/>
  <c r="DF320" i="45"/>
  <c r="DG320" i="45"/>
  <c r="DH320" i="45"/>
  <c r="DI320" i="45"/>
  <c r="DJ320" i="45"/>
  <c r="DK320" i="45"/>
  <c r="DK293" i="45" s="1"/>
  <c r="DN320" i="45"/>
  <c r="DO320" i="45"/>
  <c r="DP320" i="45"/>
  <c r="DR320" i="45"/>
  <c r="DS320" i="45"/>
  <c r="DT320" i="45"/>
  <c r="DU320" i="45"/>
  <c r="DV320" i="45"/>
  <c r="DW320" i="45"/>
  <c r="DX320" i="45"/>
  <c r="DZ320" i="45"/>
  <c r="EA320" i="45"/>
  <c r="EB320" i="45"/>
  <c r="EC320" i="45"/>
  <c r="EE320" i="45"/>
  <c r="EF320" i="45"/>
  <c r="EL320" i="45" s="1"/>
  <c r="EG320" i="45"/>
  <c r="EI320" i="45"/>
  <c r="EJ320" i="45"/>
  <c r="EK320" i="45"/>
  <c r="Y321" i="45"/>
  <c r="AL321" i="45"/>
  <c r="AY321" i="45"/>
  <c r="BL321" i="45"/>
  <c r="BY321" i="45"/>
  <c r="CL321" i="45"/>
  <c r="CY321" i="45"/>
  <c r="DL321" i="45"/>
  <c r="DY321" i="45"/>
  <c r="EL321" i="45"/>
  <c r="E336" i="45"/>
  <c r="F336" i="45"/>
  <c r="G336" i="45"/>
  <c r="H336" i="45"/>
  <c r="I336" i="45"/>
  <c r="J336" i="45"/>
  <c r="K336" i="45"/>
  <c r="L336" i="45"/>
  <c r="M336" i="45"/>
  <c r="N336" i="45"/>
  <c r="O336" i="45"/>
  <c r="P336" i="45"/>
  <c r="Q336" i="45"/>
  <c r="R336" i="45"/>
  <c r="S336" i="45"/>
  <c r="T336" i="45"/>
  <c r="U336" i="45"/>
  <c r="V336" i="45"/>
  <c r="W336" i="45"/>
  <c r="X336" i="45"/>
  <c r="Z336" i="45"/>
  <c r="AA336" i="45"/>
  <c r="AB336" i="45"/>
  <c r="AC336" i="45"/>
  <c r="AD336" i="45"/>
  <c r="AE336" i="45"/>
  <c r="AE334" i="45" s="1"/>
  <c r="AF336" i="45"/>
  <c r="AG336" i="45"/>
  <c r="AH336" i="45"/>
  <c r="AI336" i="45"/>
  <c r="AJ336" i="45"/>
  <c r="AK336" i="45"/>
  <c r="AM336" i="45"/>
  <c r="AN336" i="45"/>
  <c r="AN334" i="45" s="1"/>
  <c r="AO336" i="45"/>
  <c r="AP336" i="45"/>
  <c r="AQ336" i="45"/>
  <c r="AR336" i="45"/>
  <c r="AS336" i="45"/>
  <c r="AT336" i="45"/>
  <c r="AU336" i="45"/>
  <c r="AV336" i="45"/>
  <c r="AV334" i="45" s="1"/>
  <c r="AW336" i="45"/>
  <c r="AX336" i="45"/>
  <c r="AZ336" i="45"/>
  <c r="BA336" i="45"/>
  <c r="BB336" i="45"/>
  <c r="BC336" i="45"/>
  <c r="BD336" i="45"/>
  <c r="BE336" i="45"/>
  <c r="BE334" i="45" s="1"/>
  <c r="BF336" i="45"/>
  <c r="BG336" i="45"/>
  <c r="BH336" i="45"/>
  <c r="BI336" i="45"/>
  <c r="BJ336" i="45"/>
  <c r="BK336" i="45"/>
  <c r="BM336" i="45"/>
  <c r="BM344" i="45"/>
  <c r="BN336" i="45"/>
  <c r="BO336" i="45"/>
  <c r="BP336" i="45"/>
  <c r="BQ336" i="45"/>
  <c r="BR336" i="45"/>
  <c r="BS336" i="45"/>
  <c r="BT336" i="45"/>
  <c r="BU336" i="45"/>
  <c r="BU334" i="45" s="1"/>
  <c r="BV336" i="45"/>
  <c r="BW336" i="45"/>
  <c r="BX336" i="45"/>
  <c r="BZ336" i="45"/>
  <c r="CA336" i="45"/>
  <c r="CB336" i="45"/>
  <c r="CC336" i="45"/>
  <c r="CD336" i="45"/>
  <c r="CD334" i="45" s="1"/>
  <c r="CE336" i="45"/>
  <c r="CF336" i="45"/>
  <c r="CG336" i="45"/>
  <c r="CH336" i="45"/>
  <c r="CI336" i="45"/>
  <c r="CJ336" i="45"/>
  <c r="CK336" i="45"/>
  <c r="CM336" i="45"/>
  <c r="CN336" i="45"/>
  <c r="CO336" i="45"/>
  <c r="CP336" i="45"/>
  <c r="CQ336" i="45"/>
  <c r="CR336" i="45"/>
  <c r="CS336" i="45"/>
  <c r="CT336" i="45"/>
  <c r="CU336" i="45"/>
  <c r="CU334" i="45" s="1"/>
  <c r="CV336" i="45"/>
  <c r="CW336" i="45"/>
  <c r="CX336" i="45"/>
  <c r="CZ336" i="45"/>
  <c r="DA336" i="45"/>
  <c r="DB336" i="45"/>
  <c r="DC336" i="45"/>
  <c r="DD336" i="45"/>
  <c r="DE336" i="45"/>
  <c r="DF336" i="45"/>
  <c r="DG336" i="45"/>
  <c r="DH336" i="45"/>
  <c r="DI336" i="45"/>
  <c r="DJ336" i="45"/>
  <c r="DK336" i="45"/>
  <c r="DM336" i="45"/>
  <c r="DM344" i="45"/>
  <c r="DN336" i="45"/>
  <c r="DO336" i="45"/>
  <c r="DP336" i="45"/>
  <c r="DQ336" i="45"/>
  <c r="DR336" i="45"/>
  <c r="DS336" i="45"/>
  <c r="DT336" i="45"/>
  <c r="DU336" i="45"/>
  <c r="DV336" i="45"/>
  <c r="DW336" i="45"/>
  <c r="DX336" i="45"/>
  <c r="DZ336" i="45"/>
  <c r="EA336" i="45"/>
  <c r="EB336" i="45"/>
  <c r="EC336" i="45"/>
  <c r="ED336" i="45"/>
  <c r="EE336" i="45"/>
  <c r="EF336" i="45"/>
  <c r="EG336" i="45"/>
  <c r="EH336" i="45"/>
  <c r="EI336" i="45"/>
  <c r="EJ336" i="45"/>
  <c r="EK336" i="45"/>
  <c r="Y338" i="45"/>
  <c r="AL338" i="45"/>
  <c r="AY338" i="45"/>
  <c r="BL338" i="45"/>
  <c r="BY338" i="45"/>
  <c r="CL338" i="45"/>
  <c r="CY338" i="45"/>
  <c r="DL338" i="45"/>
  <c r="DY338" i="45"/>
  <c r="EL338" i="45"/>
  <c r="Y339" i="45"/>
  <c r="AL339" i="45"/>
  <c r="AY339" i="45"/>
  <c r="BL339" i="45"/>
  <c r="BY339" i="45"/>
  <c r="CL339" i="45"/>
  <c r="CY339" i="45"/>
  <c r="DL339" i="45"/>
  <c r="DY339" i="45"/>
  <c r="EL339" i="45"/>
  <c r="Y340" i="45"/>
  <c r="AL340" i="45"/>
  <c r="AY340" i="45"/>
  <c r="BL340" i="45"/>
  <c r="BY340" i="45"/>
  <c r="CL340" i="45"/>
  <c r="CY340" i="45"/>
  <c r="DL340" i="45"/>
  <c r="DY340" i="45"/>
  <c r="EL340" i="45"/>
  <c r="Y341" i="45"/>
  <c r="AL341" i="45"/>
  <c r="AY341" i="45"/>
  <c r="BL341" i="45"/>
  <c r="BY341" i="45"/>
  <c r="CL341" i="45"/>
  <c r="CY341" i="45"/>
  <c r="DL341" i="45"/>
  <c r="DY341" i="45"/>
  <c r="EL341" i="45"/>
  <c r="Y342" i="45"/>
  <c r="AL342" i="45"/>
  <c r="AY342" i="45"/>
  <c r="BL342" i="45"/>
  <c r="BY342" i="45"/>
  <c r="CL342" i="45"/>
  <c r="CY342" i="45"/>
  <c r="DL342" i="45"/>
  <c r="DY342" i="45"/>
  <c r="EL342" i="45"/>
  <c r="E344" i="45"/>
  <c r="F344" i="45"/>
  <c r="G344" i="45"/>
  <c r="H344" i="45"/>
  <c r="I344" i="45"/>
  <c r="I334" i="45" s="1"/>
  <c r="J344" i="45"/>
  <c r="K344" i="45"/>
  <c r="L344" i="45"/>
  <c r="M344" i="45"/>
  <c r="N344" i="45"/>
  <c r="O344" i="45"/>
  <c r="P344" i="45"/>
  <c r="Q344" i="45"/>
  <c r="R344" i="45"/>
  <c r="R334" i="45" s="1"/>
  <c r="S344" i="45"/>
  <c r="S334" i="45" s="1"/>
  <c r="T344" i="45"/>
  <c r="U344" i="45"/>
  <c r="V344" i="45"/>
  <c r="W344" i="45"/>
  <c r="X344" i="45"/>
  <c r="Z344" i="45"/>
  <c r="AA344" i="45"/>
  <c r="AA334" i="45" s="1"/>
  <c r="AB344" i="45"/>
  <c r="AB334" i="45" s="1"/>
  <c r="AC344" i="45"/>
  <c r="AD344" i="45"/>
  <c r="AE344" i="45"/>
  <c r="AF344" i="45"/>
  <c r="AG344" i="45"/>
  <c r="AH344" i="45"/>
  <c r="AH334" i="45" s="1"/>
  <c r="AI344" i="45"/>
  <c r="AJ344" i="45"/>
  <c r="AK344" i="45"/>
  <c r="AM344" i="45"/>
  <c r="AN344" i="45"/>
  <c r="AO344" i="45"/>
  <c r="AP344" i="45"/>
  <c r="AQ344" i="45"/>
  <c r="AR344" i="45"/>
  <c r="AR334" i="45" s="1"/>
  <c r="AS344" i="45"/>
  <c r="AT344" i="45"/>
  <c r="AU344" i="45"/>
  <c r="AV344" i="45"/>
  <c r="AW344" i="45"/>
  <c r="AX344" i="45"/>
  <c r="AZ344" i="45"/>
  <c r="AZ334" i="45" s="1"/>
  <c r="BA344" i="45"/>
  <c r="BA334" i="45" s="1"/>
  <c r="BB344" i="45"/>
  <c r="BC344" i="45"/>
  <c r="BD344" i="45"/>
  <c r="BE344" i="45"/>
  <c r="BF344" i="45"/>
  <c r="BG344" i="45"/>
  <c r="BH344" i="45"/>
  <c r="BH334" i="45" s="1"/>
  <c r="BI344" i="45"/>
  <c r="BI334" i="45" s="1"/>
  <c r="BJ344" i="45"/>
  <c r="BK344" i="45"/>
  <c r="BN344" i="45"/>
  <c r="BO344" i="45"/>
  <c r="BP344" i="45"/>
  <c r="BQ344" i="45"/>
  <c r="BR344" i="45"/>
  <c r="BR334" i="45" s="1"/>
  <c r="BS344" i="45"/>
  <c r="BS334" i="45" s="1"/>
  <c r="BT344" i="45"/>
  <c r="BU344" i="45"/>
  <c r="BV344" i="45"/>
  <c r="BW344" i="45"/>
  <c r="BX344" i="45"/>
  <c r="BZ344" i="45"/>
  <c r="BZ334" i="45" s="1"/>
  <c r="CA344" i="45"/>
  <c r="CB344" i="45"/>
  <c r="CB334" i="45" s="1"/>
  <c r="CC344" i="45"/>
  <c r="CD344" i="45"/>
  <c r="CE344" i="45"/>
  <c r="CF344" i="45"/>
  <c r="CG344" i="45"/>
  <c r="CH344" i="45"/>
  <c r="CH334" i="45" s="1"/>
  <c r="CI344" i="45"/>
  <c r="CJ344" i="45"/>
  <c r="CJ334" i="45" s="1"/>
  <c r="CK344" i="45"/>
  <c r="CM344" i="45"/>
  <c r="CN344" i="45"/>
  <c r="CO344" i="45"/>
  <c r="CP344" i="45"/>
  <c r="CP355" i="45"/>
  <c r="CP363" i="45"/>
  <c r="CQ344" i="45"/>
  <c r="CQ334" i="45" s="1"/>
  <c r="CR344" i="45"/>
  <c r="CR334" i="45" s="1"/>
  <c r="CS344" i="45"/>
  <c r="CT344" i="45"/>
  <c r="CU344" i="45"/>
  <c r="CV344" i="45"/>
  <c r="CW344" i="45"/>
  <c r="CX344" i="45"/>
  <c r="CX334" i="45" s="1"/>
  <c r="CZ344" i="45"/>
  <c r="CZ334" i="45" s="1"/>
  <c r="DA344" i="45"/>
  <c r="DA334" i="45" s="1"/>
  <c r="DB344" i="45"/>
  <c r="DC344" i="45"/>
  <c r="DD344" i="45"/>
  <c r="DE344" i="45"/>
  <c r="DF344" i="45"/>
  <c r="DG344" i="45"/>
  <c r="DG334" i="45" s="1"/>
  <c r="DH344" i="45"/>
  <c r="DH334" i="45" s="1"/>
  <c r="DI344" i="45"/>
  <c r="DJ344" i="45"/>
  <c r="DK344" i="45"/>
  <c r="DN344" i="45"/>
  <c r="DO344" i="45"/>
  <c r="DP344" i="45"/>
  <c r="DQ344" i="45"/>
  <c r="DQ334" i="45" s="1"/>
  <c r="DR344" i="45"/>
  <c r="DR334" i="45" s="1"/>
  <c r="DS344" i="45"/>
  <c r="DT344" i="45"/>
  <c r="DU344" i="45"/>
  <c r="DV344" i="45"/>
  <c r="DW344" i="45"/>
  <c r="DX344" i="45"/>
  <c r="DX334" i="45" s="1"/>
  <c r="DX355" i="45"/>
  <c r="DX363" i="45"/>
  <c r="DZ344" i="45"/>
  <c r="EA344" i="45"/>
  <c r="EB344" i="45"/>
  <c r="EC344" i="45"/>
  <c r="EC355" i="45"/>
  <c r="EC363" i="45"/>
  <c r="ED344" i="45"/>
  <c r="EE344" i="45"/>
  <c r="EF344" i="45"/>
  <c r="EG344" i="45"/>
  <c r="EH344" i="45"/>
  <c r="EI344" i="45"/>
  <c r="EJ344" i="45"/>
  <c r="EK344" i="45"/>
  <c r="Y346" i="45"/>
  <c r="AL346" i="45"/>
  <c r="AY346" i="45"/>
  <c r="BL346" i="45"/>
  <c r="BY346" i="45"/>
  <c r="CL346" i="45"/>
  <c r="CY346" i="45"/>
  <c r="DL346" i="45"/>
  <c r="DY346" i="45"/>
  <c r="EL346" i="45"/>
  <c r="Y347" i="45"/>
  <c r="AL347" i="45"/>
  <c r="AY347" i="45"/>
  <c r="BL347" i="45"/>
  <c r="BY347" i="45"/>
  <c r="CL347" i="45"/>
  <c r="CY347" i="45"/>
  <c r="DL347" i="45"/>
  <c r="DY347" i="45"/>
  <c r="EL347" i="45"/>
  <c r="Y348" i="45"/>
  <c r="AL348" i="45"/>
  <c r="AY348" i="45"/>
  <c r="BL348" i="45"/>
  <c r="BY348" i="45"/>
  <c r="CL348" i="45"/>
  <c r="CY348" i="45"/>
  <c r="DL348" i="45"/>
  <c r="DY348" i="45"/>
  <c r="EL348" i="45"/>
  <c r="Y349" i="45"/>
  <c r="AL349" i="45"/>
  <c r="AY349" i="45"/>
  <c r="BL349" i="45"/>
  <c r="BY349" i="45"/>
  <c r="CL349" i="45"/>
  <c r="CY349" i="45"/>
  <c r="DL349" i="45"/>
  <c r="DY349" i="45"/>
  <c r="EL349" i="45"/>
  <c r="Y350" i="45"/>
  <c r="AL350" i="45"/>
  <c r="AY350" i="45"/>
  <c r="BL350" i="45"/>
  <c r="BY350" i="45"/>
  <c r="CL350" i="45"/>
  <c r="CY350" i="45"/>
  <c r="DL350" i="45"/>
  <c r="DY350" i="45"/>
  <c r="EL350" i="45"/>
  <c r="E355" i="45"/>
  <c r="F355" i="45"/>
  <c r="F363" i="45"/>
  <c r="G355" i="45"/>
  <c r="G363" i="45"/>
  <c r="H355" i="45"/>
  <c r="I355" i="45"/>
  <c r="J355" i="45"/>
  <c r="J363" i="45"/>
  <c r="K355" i="45"/>
  <c r="K363" i="45"/>
  <c r="L355" i="45"/>
  <c r="M355" i="45"/>
  <c r="N355" i="45"/>
  <c r="O355" i="45"/>
  <c r="O363" i="45"/>
  <c r="P355" i="45"/>
  <c r="Q355" i="45"/>
  <c r="R355" i="45"/>
  <c r="R363" i="45"/>
  <c r="S355" i="45"/>
  <c r="S363" i="45"/>
  <c r="S353" i="45" s="1"/>
  <c r="T355" i="45"/>
  <c r="U355" i="45"/>
  <c r="V355" i="45"/>
  <c r="V363" i="45"/>
  <c r="W355" i="45"/>
  <c r="X355" i="45"/>
  <c r="Z355" i="45"/>
  <c r="AA355" i="45"/>
  <c r="AB355" i="45"/>
  <c r="AC355" i="45"/>
  <c r="AD355" i="45"/>
  <c r="AE355" i="45"/>
  <c r="AE363" i="45"/>
  <c r="AF355" i="45"/>
  <c r="AG355" i="45"/>
  <c r="AH355" i="45"/>
  <c r="AI355" i="45"/>
  <c r="AI363" i="45"/>
  <c r="AJ355" i="45"/>
  <c r="AJ363" i="45"/>
  <c r="AK355" i="45"/>
  <c r="AM355" i="45"/>
  <c r="AN355" i="45"/>
  <c r="AO355" i="45"/>
  <c r="AP355" i="45"/>
  <c r="AQ355" i="45"/>
  <c r="AR355" i="45"/>
  <c r="AR363" i="45"/>
  <c r="AS355" i="45"/>
  <c r="AS363" i="45"/>
  <c r="AT355" i="45"/>
  <c r="AU355" i="45"/>
  <c r="AV355" i="45"/>
  <c r="AV363" i="45"/>
  <c r="AW355" i="45"/>
  <c r="AX355" i="45"/>
  <c r="AZ355" i="45"/>
  <c r="BA355" i="45"/>
  <c r="BB355" i="45"/>
  <c r="BC355" i="45"/>
  <c r="BD355" i="45"/>
  <c r="BE355" i="45"/>
  <c r="BL355" i="45" s="1"/>
  <c r="BF355" i="45"/>
  <c r="BG355" i="45"/>
  <c r="BH355" i="45"/>
  <c r="BI355" i="45"/>
  <c r="BJ355" i="45"/>
  <c r="BK355" i="45"/>
  <c r="BM355" i="45"/>
  <c r="BN355" i="45"/>
  <c r="BO355" i="45"/>
  <c r="BO363" i="45"/>
  <c r="BP355" i="45"/>
  <c r="BQ355" i="45"/>
  <c r="BR355" i="45"/>
  <c r="BS355" i="45"/>
  <c r="BS363" i="45"/>
  <c r="BT355" i="45"/>
  <c r="BU355" i="45"/>
  <c r="BV355" i="45"/>
  <c r="BW355" i="45"/>
  <c r="BX355" i="45"/>
  <c r="BZ355" i="45"/>
  <c r="CA355" i="45"/>
  <c r="CB355" i="45"/>
  <c r="CC355" i="45"/>
  <c r="CD355" i="45"/>
  <c r="CE355" i="45"/>
  <c r="CF355" i="45"/>
  <c r="CF363" i="45"/>
  <c r="CG355" i="45"/>
  <c r="CH355" i="45"/>
  <c r="CI355" i="45"/>
  <c r="CJ355" i="45"/>
  <c r="CK355" i="45"/>
  <c r="CM355" i="45"/>
  <c r="CN355" i="45"/>
  <c r="CO355" i="45"/>
  <c r="CO363" i="45"/>
  <c r="CO353" i="45"/>
  <c r="CQ355" i="45"/>
  <c r="CR355" i="45"/>
  <c r="CR353" i="45" s="1"/>
  <c r="CR363" i="45"/>
  <c r="CS355" i="45"/>
  <c r="CT355" i="45"/>
  <c r="CU355" i="45"/>
  <c r="CV355" i="45"/>
  <c r="CV363" i="45"/>
  <c r="CW355" i="45"/>
  <c r="CW363" i="45"/>
  <c r="CX355" i="45"/>
  <c r="CZ355" i="45"/>
  <c r="DA355" i="45"/>
  <c r="DA363" i="45"/>
  <c r="DB355" i="45"/>
  <c r="DC355" i="45"/>
  <c r="DD355" i="45"/>
  <c r="DE355" i="45"/>
  <c r="DE353" i="45" s="1"/>
  <c r="DF355" i="45"/>
  <c r="DF363" i="45"/>
  <c r="DG355" i="45"/>
  <c r="DH355" i="45"/>
  <c r="DI355" i="45"/>
  <c r="DJ355" i="45"/>
  <c r="DK355" i="45"/>
  <c r="DM355" i="45"/>
  <c r="DM353" i="45" s="1"/>
  <c r="DN355" i="45"/>
  <c r="DN363" i="45"/>
  <c r="DO355" i="45"/>
  <c r="DP355" i="45"/>
  <c r="DQ355" i="45"/>
  <c r="DR355" i="45"/>
  <c r="DR363" i="45"/>
  <c r="DS355" i="45"/>
  <c r="DS353" i="45" s="1"/>
  <c r="DT355" i="45"/>
  <c r="DU355" i="45"/>
  <c r="DV355" i="45"/>
  <c r="DV363" i="45"/>
  <c r="DW355" i="45"/>
  <c r="DW363" i="45"/>
  <c r="DZ355" i="45"/>
  <c r="EA355" i="45"/>
  <c r="EA353" i="45" s="1"/>
  <c r="EB355" i="45"/>
  <c r="ED355" i="45"/>
  <c r="EE355" i="45"/>
  <c r="EE363" i="45"/>
  <c r="EF355" i="45"/>
  <c r="EG355" i="45"/>
  <c r="EG353" i="45" s="1"/>
  <c r="EH355" i="45"/>
  <c r="EI355" i="45"/>
  <c r="EI353" i="45" s="1"/>
  <c r="EI363" i="45"/>
  <c r="EJ355" i="45"/>
  <c r="EJ363" i="45"/>
  <c r="EK355" i="45"/>
  <c r="Y357" i="45"/>
  <c r="AL357" i="45"/>
  <c r="AY357" i="45"/>
  <c r="BL357" i="45"/>
  <c r="BY357" i="45"/>
  <c r="CL357" i="45"/>
  <c r="CY357" i="45"/>
  <c r="DL357" i="45"/>
  <c r="DY357" i="45"/>
  <c r="EL357" i="45"/>
  <c r="Y358" i="45"/>
  <c r="AL358" i="45"/>
  <c r="AY358" i="45"/>
  <c r="BL358" i="45"/>
  <c r="BY358" i="45"/>
  <c r="CL358" i="45"/>
  <c r="CY358" i="45"/>
  <c r="DL358" i="45"/>
  <c r="DY358" i="45"/>
  <c r="EL358" i="45"/>
  <c r="Y359" i="45"/>
  <c r="AL359" i="45"/>
  <c r="AY359" i="45"/>
  <c r="BL359" i="45"/>
  <c r="BY359" i="45"/>
  <c r="CL359" i="45"/>
  <c r="CY359" i="45"/>
  <c r="DL359" i="45"/>
  <c r="DY359" i="45"/>
  <c r="EL359" i="45"/>
  <c r="Y360" i="45"/>
  <c r="AL360" i="45"/>
  <c r="AY360" i="45"/>
  <c r="BL360" i="45"/>
  <c r="BY360" i="45"/>
  <c r="CL360" i="45"/>
  <c r="CY360" i="45"/>
  <c r="DL360" i="45"/>
  <c r="DY360" i="45"/>
  <c r="EL360" i="45"/>
  <c r="Y361" i="45"/>
  <c r="AL361" i="45"/>
  <c r="AY361" i="45"/>
  <c r="BL361" i="45"/>
  <c r="BY361" i="45"/>
  <c r="CL361" i="45"/>
  <c r="CY361" i="45"/>
  <c r="DL361" i="45"/>
  <c r="DY361" i="45"/>
  <c r="EL361" i="45"/>
  <c r="E363" i="45"/>
  <c r="H363" i="45"/>
  <c r="I363" i="45"/>
  <c r="L363" i="45"/>
  <c r="L353" i="45" s="1"/>
  <c r="M363" i="45"/>
  <c r="N363" i="45"/>
  <c r="P363" i="45"/>
  <c r="Q363" i="45"/>
  <c r="T363" i="45"/>
  <c r="U363" i="45"/>
  <c r="W363" i="45"/>
  <c r="X363" i="45"/>
  <c r="Z363" i="45"/>
  <c r="AA363" i="45"/>
  <c r="AB363" i="45"/>
  <c r="AC363" i="45"/>
  <c r="AD363" i="45"/>
  <c r="AF363" i="45"/>
  <c r="AF353" i="45" s="1"/>
  <c r="AG363" i="45"/>
  <c r="AH363" i="45"/>
  <c r="AK363" i="45"/>
  <c r="AM363" i="45"/>
  <c r="AN363" i="45"/>
  <c r="AN353" i="45" s="1"/>
  <c r="AO363" i="45"/>
  <c r="AP363" i="45"/>
  <c r="AQ363" i="45"/>
  <c r="AT363" i="45"/>
  <c r="AU363" i="45"/>
  <c r="AW363" i="45"/>
  <c r="AX363" i="45"/>
  <c r="AZ363" i="45"/>
  <c r="AZ353" i="45" s="1"/>
  <c r="BA363" i="45"/>
  <c r="BB363" i="45"/>
  <c r="BC363" i="45"/>
  <c r="BD363" i="45"/>
  <c r="BE363" i="45"/>
  <c r="BF363" i="45"/>
  <c r="BG363" i="45"/>
  <c r="BH363" i="45"/>
  <c r="BI363" i="45"/>
  <c r="BI353" i="45" s="1"/>
  <c r="BJ363" i="45"/>
  <c r="BK363" i="45"/>
  <c r="BM363" i="45"/>
  <c r="BN363" i="45"/>
  <c r="BP363" i="45"/>
  <c r="BQ363" i="45"/>
  <c r="BQ353" i="45" s="1"/>
  <c r="BR363" i="45"/>
  <c r="BR353" i="45" s="1"/>
  <c r="BT363" i="45"/>
  <c r="BU363" i="45"/>
  <c r="BV363" i="45"/>
  <c r="BW363" i="45"/>
  <c r="BX363" i="45"/>
  <c r="BX353" i="45" s="1"/>
  <c r="BZ363" i="45"/>
  <c r="CA363" i="45"/>
  <c r="CB363" i="45"/>
  <c r="CC363" i="45"/>
  <c r="CD363" i="45"/>
  <c r="CE363" i="45"/>
  <c r="CE353" i="45" s="1"/>
  <c r="CG363" i="45"/>
  <c r="CG353" i="45" s="1"/>
  <c r="CH363" i="45"/>
  <c r="CI363" i="45"/>
  <c r="CJ363" i="45"/>
  <c r="CK363" i="45"/>
  <c r="CM363" i="45"/>
  <c r="CM353" i="45" s="1"/>
  <c r="CN363" i="45"/>
  <c r="CQ363" i="45"/>
  <c r="CS363" i="45"/>
  <c r="CT363" i="45"/>
  <c r="CU363" i="45"/>
  <c r="CX363" i="45"/>
  <c r="CZ363" i="45"/>
  <c r="DB363" i="45"/>
  <c r="DC363" i="45"/>
  <c r="DD363" i="45"/>
  <c r="DD353" i="45" s="1"/>
  <c r="DE363" i="45"/>
  <c r="DG363" i="45"/>
  <c r="DH363" i="45"/>
  <c r="DI363" i="45"/>
  <c r="DJ363" i="45"/>
  <c r="DK363" i="45"/>
  <c r="DM363" i="45"/>
  <c r="DO363" i="45"/>
  <c r="DO353" i="45" s="1"/>
  <c r="DP363" i="45"/>
  <c r="DQ363" i="45"/>
  <c r="DS363" i="45"/>
  <c r="DT363" i="45"/>
  <c r="DU363" i="45"/>
  <c r="DZ363" i="45"/>
  <c r="DZ353" i="45" s="1"/>
  <c r="EA363" i="45"/>
  <c r="EB363" i="45"/>
  <c r="EB353" i="45" s="1"/>
  <c r="ED363" i="45"/>
  <c r="EF363" i="45"/>
  <c r="EG363" i="45"/>
  <c r="EH363" i="45"/>
  <c r="EK363" i="45"/>
  <c r="Y365" i="45"/>
  <c r="AL365" i="45"/>
  <c r="AY365" i="45"/>
  <c r="BL365" i="45"/>
  <c r="BY365" i="45"/>
  <c r="CL365" i="45"/>
  <c r="CY365" i="45"/>
  <c r="DL365" i="45"/>
  <c r="DY365" i="45"/>
  <c r="EL365" i="45"/>
  <c r="Y366" i="45"/>
  <c r="AL366" i="45"/>
  <c r="AY366" i="45"/>
  <c r="BL366" i="45"/>
  <c r="BY366" i="45"/>
  <c r="CL366" i="45"/>
  <c r="CY366" i="45"/>
  <c r="DL366" i="45"/>
  <c r="DY366" i="45"/>
  <c r="EL366" i="45"/>
  <c r="Y367" i="45"/>
  <c r="AL367" i="45"/>
  <c r="AY367" i="45"/>
  <c r="BL367" i="45"/>
  <c r="BY367" i="45"/>
  <c r="CL367" i="45"/>
  <c r="CY367" i="45"/>
  <c r="DL367" i="45"/>
  <c r="DY367" i="45"/>
  <c r="EL367" i="45"/>
  <c r="Y368" i="45"/>
  <c r="AL368" i="45"/>
  <c r="AY368" i="45"/>
  <c r="BL368" i="45"/>
  <c r="BY368" i="45"/>
  <c r="CL368" i="45"/>
  <c r="CY368" i="45"/>
  <c r="DL368" i="45"/>
  <c r="DY368" i="45"/>
  <c r="EL368" i="45"/>
  <c r="Y369" i="45"/>
  <c r="AL369" i="45"/>
  <c r="AY369" i="45"/>
  <c r="BL369" i="45"/>
  <c r="BY369" i="45"/>
  <c r="CL369" i="45"/>
  <c r="CY369" i="45"/>
  <c r="DL369" i="45"/>
  <c r="DY369" i="45"/>
  <c r="EL369" i="45"/>
  <c r="J32" i="28"/>
  <c r="J33" i="28"/>
  <c r="J31" i="28" s="1"/>
  <c r="J34" i="28"/>
  <c r="J37" i="28"/>
  <c r="I200" i="28"/>
  <c r="J200" i="28" s="1"/>
  <c r="I201" i="28"/>
  <c r="I202" i="28"/>
  <c r="J202" i="28" s="1"/>
  <c r="I203" i="28"/>
  <c r="J203" i="28"/>
  <c r="I205" i="28"/>
  <c r="J205" i="28" s="1"/>
  <c r="J39" i="28"/>
  <c r="J40" i="28"/>
  <c r="J43" i="28"/>
  <c r="J44" i="28"/>
  <c r="J47" i="28"/>
  <c r="J48" i="28"/>
  <c r="J49" i="28"/>
  <c r="J50" i="28"/>
  <c r="J53" i="28"/>
  <c r="J54" i="28"/>
  <c r="J55" i="28"/>
  <c r="J56" i="28"/>
  <c r="J57" i="28"/>
  <c r="J58" i="28"/>
  <c r="J59" i="28"/>
  <c r="J60" i="28"/>
  <c r="J61" i="28"/>
  <c r="J64" i="28"/>
  <c r="J65" i="28"/>
  <c r="J66" i="28"/>
  <c r="J67" i="28"/>
  <c r="J68" i="28"/>
  <c r="J69" i="28"/>
  <c r="J70" i="28"/>
  <c r="J73" i="28"/>
  <c r="J79" i="28"/>
  <c r="J80" i="28"/>
  <c r="J81" i="28"/>
  <c r="J82" i="28"/>
  <c r="J86" i="28"/>
  <c r="J87" i="28"/>
  <c r="J90" i="28"/>
  <c r="J93" i="28"/>
  <c r="J97" i="28"/>
  <c r="J98" i="28"/>
  <c r="J104" i="28"/>
  <c r="J105" i="28"/>
  <c r="J106" i="28"/>
  <c r="J107" i="28"/>
  <c r="J110" i="28"/>
  <c r="J111" i="28"/>
  <c r="J114" i="28"/>
  <c r="J115" i="28"/>
  <c r="J116" i="28"/>
  <c r="J122" i="28"/>
  <c r="J123" i="28"/>
  <c r="J126" i="28"/>
  <c r="J127" i="28"/>
  <c r="I133" i="28"/>
  <c r="J133" i="28"/>
  <c r="I134" i="28"/>
  <c r="J134" i="28"/>
  <c r="I135" i="28"/>
  <c r="J135" i="28" s="1"/>
  <c r="J136" i="28"/>
  <c r="J462" i="28"/>
  <c r="J463" i="28"/>
  <c r="J464" i="28"/>
  <c r="J465" i="28"/>
  <c r="J466" i="28"/>
  <c r="E457" i="28"/>
  <c r="F450" i="28"/>
  <c r="F448" i="28" s="1"/>
  <c r="G450" i="28"/>
  <c r="G448" i="28" s="1"/>
  <c r="H450" i="28"/>
  <c r="E430" i="28"/>
  <c r="F430" i="28"/>
  <c r="F428" i="28" s="1"/>
  <c r="G430" i="28"/>
  <c r="H430" i="28"/>
  <c r="I430" i="28"/>
  <c r="J386" i="28"/>
  <c r="J387" i="28"/>
  <c r="J388" i="28"/>
  <c r="J389" i="28"/>
  <c r="J390" i="28"/>
  <c r="J391" i="28"/>
  <c r="J392" i="28"/>
  <c r="J395" i="28"/>
  <c r="J396" i="28"/>
  <c r="J397" i="28"/>
  <c r="J398" i="28"/>
  <c r="J399" i="28"/>
  <c r="J403" i="28"/>
  <c r="J402" i="28" s="1"/>
  <c r="J404" i="28"/>
  <c r="J405" i="28"/>
  <c r="J408" i="28"/>
  <c r="J364" i="28"/>
  <c r="J365" i="28"/>
  <c r="J366" i="28"/>
  <c r="J367" i="28"/>
  <c r="J368" i="28"/>
  <c r="J369" i="28"/>
  <c r="J370" i="28"/>
  <c r="I371" i="28"/>
  <c r="J374" i="28"/>
  <c r="J375" i="28"/>
  <c r="J373" i="28"/>
  <c r="J376" i="28"/>
  <c r="J379" i="28"/>
  <c r="J311" i="28"/>
  <c r="J310" i="28"/>
  <c r="J309" i="28"/>
  <c r="J308" i="28"/>
  <c r="J306" i="28"/>
  <c r="J305" i="28"/>
  <c r="J304" i="28"/>
  <c r="I303" i="28"/>
  <c r="J307" i="28"/>
  <c r="J297" i="28"/>
  <c r="J296" i="28"/>
  <c r="J295" i="28"/>
  <c r="J294" i="28"/>
  <c r="J293" i="28"/>
  <c r="J292" i="28"/>
  <c r="J291" i="28"/>
  <c r="J290" i="28"/>
  <c r="J289" i="28"/>
  <c r="J288" i="28"/>
  <c r="J283" i="28"/>
  <c r="J282" i="28"/>
  <c r="J281" i="28"/>
  <c r="J280" i="28"/>
  <c r="J272" i="28"/>
  <c r="J264" i="28"/>
  <c r="J260" i="28"/>
  <c r="J259" i="28"/>
  <c r="J258" i="28"/>
  <c r="J257" i="28"/>
  <c r="J256" i="28"/>
  <c r="J255" i="28"/>
  <c r="J254" i="28"/>
  <c r="J253" i="28"/>
  <c r="I252" i="28"/>
  <c r="J252" i="28" s="1"/>
  <c r="J249" i="28"/>
  <c r="J247" i="28"/>
  <c r="J248" i="28"/>
  <c r="I268" i="28"/>
  <c r="J268" i="28" s="1"/>
  <c r="I270" i="28"/>
  <c r="E131" i="28"/>
  <c r="I276" i="28" s="1"/>
  <c r="J276" i="28"/>
  <c r="J239" i="28"/>
  <c r="J238" i="28"/>
  <c r="J240" i="28"/>
  <c r="J241" i="28"/>
  <c r="J231" i="28"/>
  <c r="J232" i="28"/>
  <c r="J233" i="28"/>
  <c r="J234" i="28"/>
  <c r="J235" i="28"/>
  <c r="J224" i="28"/>
  <c r="J225" i="28"/>
  <c r="J226" i="28"/>
  <c r="J227" i="28"/>
  <c r="J228" i="28"/>
  <c r="J221" i="28"/>
  <c r="E209" i="28"/>
  <c r="E207" i="28" s="1"/>
  <c r="F209" i="28"/>
  <c r="I209" i="28"/>
  <c r="I207" i="28"/>
  <c r="J195" i="28"/>
  <c r="E186" i="28"/>
  <c r="J458" i="28"/>
  <c r="J455" i="28"/>
  <c r="J454" i="28"/>
  <c r="J453" i="28"/>
  <c r="J452" i="28"/>
  <c r="J400" i="28"/>
  <c r="J175" i="28"/>
  <c r="E378" i="28"/>
  <c r="F378" i="28"/>
  <c r="G378" i="28"/>
  <c r="H378" i="28"/>
  <c r="E407" i="28"/>
  <c r="F407" i="28"/>
  <c r="G407" i="28"/>
  <c r="G383" i="28" s="1"/>
  <c r="H407" i="28"/>
  <c r="I407" i="28"/>
  <c r="E439" i="28"/>
  <c r="F439" i="28"/>
  <c r="G439" i="28"/>
  <c r="H439" i="28"/>
  <c r="H428" i="28" s="1"/>
  <c r="E460" i="28"/>
  <c r="F460" i="28"/>
  <c r="G460" i="28"/>
  <c r="H460" i="28"/>
  <c r="E31" i="28"/>
  <c r="E36" i="28"/>
  <c r="E42" i="28"/>
  <c r="E46" i="28"/>
  <c r="E52" i="28"/>
  <c r="E63" i="28"/>
  <c r="E72" i="28"/>
  <c r="E78" i="28"/>
  <c r="E85" i="28"/>
  <c r="E89" i="28"/>
  <c r="E92" i="28"/>
  <c r="E96" i="28"/>
  <c r="E103" i="28"/>
  <c r="E109" i="28"/>
  <c r="E113" i="28"/>
  <c r="E121" i="28"/>
  <c r="E125" i="28"/>
  <c r="E129" i="28"/>
  <c r="E138" i="28"/>
  <c r="F31" i="28"/>
  <c r="F36" i="28"/>
  <c r="F42" i="28"/>
  <c r="F46" i="28"/>
  <c r="F52" i="28"/>
  <c r="F63" i="28"/>
  <c r="F72" i="28"/>
  <c r="F78" i="28"/>
  <c r="F85" i="28"/>
  <c r="F89" i="28"/>
  <c r="F92" i="28"/>
  <c r="F96" i="28"/>
  <c r="F103" i="28"/>
  <c r="F109" i="28"/>
  <c r="F113" i="28"/>
  <c r="F121" i="28"/>
  <c r="F125" i="28"/>
  <c r="F118" i="28"/>
  <c r="F131" i="28"/>
  <c r="F129" i="28" s="1"/>
  <c r="G31" i="28"/>
  <c r="G36" i="28"/>
  <c r="G42" i="28"/>
  <c r="G46" i="28"/>
  <c r="G52" i="28"/>
  <c r="G63" i="28"/>
  <c r="G72" i="28"/>
  <c r="G78" i="28"/>
  <c r="G85" i="28"/>
  <c r="G89" i="28"/>
  <c r="G92" i="28"/>
  <c r="G96" i="28"/>
  <c r="G103" i="28"/>
  <c r="G109" i="28"/>
  <c r="G113" i="28"/>
  <c r="G121" i="28"/>
  <c r="G118" i="28" s="1"/>
  <c r="G125" i="28"/>
  <c r="G131" i="28"/>
  <c r="G129" i="28" s="1"/>
  <c r="H31" i="28"/>
  <c r="H36" i="28"/>
  <c r="H42" i="28"/>
  <c r="H46" i="28"/>
  <c r="H52" i="28"/>
  <c r="H63" i="28"/>
  <c r="H72" i="28"/>
  <c r="H78" i="28"/>
  <c r="H85" i="28"/>
  <c r="H89" i="28"/>
  <c r="H92" i="28"/>
  <c r="H96" i="28"/>
  <c r="H103" i="28"/>
  <c r="H109" i="28"/>
  <c r="H113" i="28"/>
  <c r="H121" i="28"/>
  <c r="H125" i="28"/>
  <c r="H131" i="28"/>
  <c r="H129" i="28"/>
  <c r="I42" i="28"/>
  <c r="I46" i="28"/>
  <c r="I52" i="28"/>
  <c r="I63" i="28"/>
  <c r="I72" i="28"/>
  <c r="I78" i="28"/>
  <c r="I85" i="28"/>
  <c r="I89" i="28"/>
  <c r="I92" i="28"/>
  <c r="I96" i="28"/>
  <c r="I103" i="28"/>
  <c r="I109" i="28"/>
  <c r="I113" i="28"/>
  <c r="I121" i="28"/>
  <c r="I125" i="28"/>
  <c r="I118" i="28" s="1"/>
  <c r="E199" i="28"/>
  <c r="E223" i="28"/>
  <c r="E230" i="28"/>
  <c r="E237" i="28"/>
  <c r="E246" i="28"/>
  <c r="E251" i="28"/>
  <c r="E262" i="28"/>
  <c r="E266" i="28"/>
  <c r="E279" i="28"/>
  <c r="E287" i="28"/>
  <c r="E285" i="28" s="1"/>
  <c r="E301" i="28"/>
  <c r="E299" i="28" s="1"/>
  <c r="E316" i="28"/>
  <c r="E321" i="28"/>
  <c r="E324" i="28"/>
  <c r="E327" i="28"/>
  <c r="F184" i="28"/>
  <c r="F199" i="28"/>
  <c r="F197" i="28" s="1"/>
  <c r="F223" i="28"/>
  <c r="F230" i="28"/>
  <c r="F237" i="28"/>
  <c r="F246" i="28"/>
  <c r="F251" i="28"/>
  <c r="F262" i="28"/>
  <c r="F266" i="28"/>
  <c r="F287" i="28"/>
  <c r="F285" i="28" s="1"/>
  <c r="F301" i="28"/>
  <c r="F299" i="28" s="1"/>
  <c r="F316" i="28"/>
  <c r="F321" i="28"/>
  <c r="F324" i="28"/>
  <c r="F327" i="28"/>
  <c r="G184" i="28"/>
  <c r="G199" i="28"/>
  <c r="G197" i="28" s="1"/>
  <c r="G207" i="28"/>
  <c r="G223" i="28"/>
  <c r="G230" i="28"/>
  <c r="G237" i="28"/>
  <c r="G246" i="28"/>
  <c r="G251" i="28"/>
  <c r="G262" i="28"/>
  <c r="G266" i="28"/>
  <c r="G279" i="28"/>
  <c r="G287" i="28"/>
  <c r="G299" i="28"/>
  <c r="G316" i="28"/>
  <c r="G321" i="28"/>
  <c r="G324" i="28"/>
  <c r="G327" i="28"/>
  <c r="H184" i="28"/>
  <c r="H199" i="28"/>
  <c r="H197" i="28" s="1"/>
  <c r="H207" i="28"/>
  <c r="H237" i="28"/>
  <c r="H246" i="28"/>
  <c r="H251" i="28"/>
  <c r="H262" i="28"/>
  <c r="H266" i="28"/>
  <c r="H279" i="28"/>
  <c r="H287" i="28"/>
  <c r="H285" i="28" s="1"/>
  <c r="H301" i="28"/>
  <c r="H299" i="28"/>
  <c r="H316" i="28"/>
  <c r="H321" i="28"/>
  <c r="H324" i="28"/>
  <c r="H327" i="28"/>
  <c r="I246" i="28"/>
  <c r="I251" i="28"/>
  <c r="I262" i="28"/>
  <c r="I279" i="28"/>
  <c r="I287" i="28"/>
  <c r="I285" i="28" s="1"/>
  <c r="I316" i="28"/>
  <c r="I321" i="28"/>
  <c r="I324" i="28"/>
  <c r="I327" i="28"/>
  <c r="I373" i="28"/>
  <c r="I378" i="28"/>
  <c r="I385" i="28"/>
  <c r="I394" i="28"/>
  <c r="I402" i="28"/>
  <c r="I383" i="28" s="1"/>
  <c r="I460" i="28"/>
  <c r="H363" i="28"/>
  <c r="H361" i="28" s="1"/>
  <c r="H402" i="28"/>
  <c r="G363" i="28"/>
  <c r="G373" i="28"/>
  <c r="F363" i="28"/>
  <c r="F373" i="28"/>
  <c r="F385" i="28"/>
  <c r="F394" i="28"/>
  <c r="F402" i="28"/>
  <c r="E363" i="28"/>
  <c r="E361" i="28"/>
  <c r="E373" i="28"/>
  <c r="E385" i="28"/>
  <c r="E394" i="28"/>
  <c r="E402" i="28"/>
  <c r="I439" i="28"/>
  <c r="J92" i="28"/>
  <c r="I223" i="28"/>
  <c r="I230" i="28"/>
  <c r="I237" i="28"/>
  <c r="I184" i="28"/>
  <c r="J170" i="28"/>
  <c r="J167" i="28"/>
  <c r="J163" i="28"/>
  <c r="J159" i="28"/>
  <c r="J156" i="28"/>
  <c r="J150" i="28"/>
  <c r="J145" i="28"/>
  <c r="J140" i="28"/>
  <c r="J34" i="29"/>
  <c r="J33" i="29"/>
  <c r="J32" i="29"/>
  <c r="J31" i="29" s="1"/>
  <c r="J466" i="29"/>
  <c r="J465" i="29"/>
  <c r="J464" i="29"/>
  <c r="J463" i="29"/>
  <c r="J462" i="29"/>
  <c r="J458" i="29"/>
  <c r="E457" i="29"/>
  <c r="J455" i="29"/>
  <c r="J454" i="29"/>
  <c r="J453" i="29"/>
  <c r="J452" i="29"/>
  <c r="F450" i="29"/>
  <c r="G450" i="29"/>
  <c r="H450" i="29"/>
  <c r="E430" i="29"/>
  <c r="F430" i="29"/>
  <c r="G430" i="29"/>
  <c r="H430" i="29"/>
  <c r="I430" i="29"/>
  <c r="J408" i="29"/>
  <c r="J405" i="29"/>
  <c r="J404" i="29"/>
  <c r="J403" i="29"/>
  <c r="J400" i="29"/>
  <c r="J399" i="29"/>
  <c r="J398" i="29"/>
  <c r="J397" i="29"/>
  <c r="J396" i="29"/>
  <c r="J395" i="29"/>
  <c r="J392" i="29"/>
  <c r="J391" i="29"/>
  <c r="J390" i="29"/>
  <c r="J389" i="29"/>
  <c r="J388" i="29"/>
  <c r="J387" i="29"/>
  <c r="J386" i="29"/>
  <c r="J379" i="29"/>
  <c r="J376" i="29"/>
  <c r="J375" i="29"/>
  <c r="J374" i="29"/>
  <c r="J369" i="29"/>
  <c r="J370" i="29"/>
  <c r="J364" i="29"/>
  <c r="J365" i="29"/>
  <c r="J366" i="29"/>
  <c r="J367" i="29"/>
  <c r="J368" i="29"/>
  <c r="I371" i="29"/>
  <c r="J371" i="29" s="1"/>
  <c r="J311" i="29"/>
  <c r="J310" i="29"/>
  <c r="J309" i="29"/>
  <c r="J308" i="29"/>
  <c r="J307" i="29"/>
  <c r="J306" i="29"/>
  <c r="J305" i="29"/>
  <c r="J304" i="29"/>
  <c r="I303" i="29"/>
  <c r="J297" i="29"/>
  <c r="J296" i="29"/>
  <c r="J295" i="29"/>
  <c r="J294" i="29"/>
  <c r="J293" i="29"/>
  <c r="J292" i="29"/>
  <c r="J291" i="29"/>
  <c r="J290" i="29"/>
  <c r="J289" i="29"/>
  <c r="J288" i="29"/>
  <c r="J283" i="29"/>
  <c r="J282" i="29"/>
  <c r="J281" i="29"/>
  <c r="J280" i="29"/>
  <c r="E131" i="29"/>
  <c r="I276" i="29"/>
  <c r="J221" i="29"/>
  <c r="I205" i="29"/>
  <c r="J205" i="29" s="1"/>
  <c r="J195" i="29"/>
  <c r="J272" i="29"/>
  <c r="I270" i="29"/>
  <c r="J270" i="29"/>
  <c r="I268" i="29"/>
  <c r="J264" i="29"/>
  <c r="J260" i="29"/>
  <c r="J259" i="29"/>
  <c r="J258" i="29"/>
  <c r="J257" i="29"/>
  <c r="J256" i="29"/>
  <c r="J255" i="29"/>
  <c r="J254" i="29"/>
  <c r="J253" i="29"/>
  <c r="K253" i="29" s="1"/>
  <c r="I252" i="29"/>
  <c r="J249" i="29"/>
  <c r="K249" i="29" s="1"/>
  <c r="J248" i="29"/>
  <c r="J247" i="29"/>
  <c r="J241" i="29"/>
  <c r="J240" i="29"/>
  <c r="J239" i="29"/>
  <c r="K239" i="29" s="1"/>
  <c r="J238" i="29"/>
  <c r="J235" i="29"/>
  <c r="J234" i="29"/>
  <c r="J233" i="29"/>
  <c r="J232" i="29"/>
  <c r="K232" i="29" s="1"/>
  <c r="J231" i="29"/>
  <c r="J228" i="29"/>
  <c r="J227" i="29"/>
  <c r="J226" i="29"/>
  <c r="J225" i="29"/>
  <c r="J224" i="29"/>
  <c r="E209" i="29"/>
  <c r="F209" i="29"/>
  <c r="F207" i="29" s="1"/>
  <c r="I209" i="29"/>
  <c r="I207" i="29" s="1"/>
  <c r="I203" i="29"/>
  <c r="J203" i="29" s="1"/>
  <c r="I202" i="29"/>
  <c r="J202" i="29" s="1"/>
  <c r="I201" i="29"/>
  <c r="J201" i="29" s="1"/>
  <c r="I200" i="29"/>
  <c r="E186" i="29"/>
  <c r="J186" i="29" s="1"/>
  <c r="J136" i="29"/>
  <c r="I135" i="29"/>
  <c r="J135" i="29" s="1"/>
  <c r="I134" i="29"/>
  <c r="I133" i="29"/>
  <c r="J133" i="29" s="1"/>
  <c r="J127" i="29"/>
  <c r="J126" i="29"/>
  <c r="J123" i="29"/>
  <c r="J122" i="29"/>
  <c r="J116" i="29"/>
  <c r="J115" i="29"/>
  <c r="J114" i="29"/>
  <c r="J111" i="29"/>
  <c r="J110" i="29"/>
  <c r="J107" i="29"/>
  <c r="J106" i="29"/>
  <c r="J105" i="29"/>
  <c r="J104" i="29"/>
  <c r="J98" i="29"/>
  <c r="J97" i="29"/>
  <c r="J93" i="29"/>
  <c r="J90" i="29"/>
  <c r="J87" i="29"/>
  <c r="J86" i="29"/>
  <c r="J82" i="29"/>
  <c r="J81" i="29"/>
  <c r="J80" i="29"/>
  <c r="J79" i="29"/>
  <c r="J73" i="29"/>
  <c r="J70" i="29"/>
  <c r="J69" i="29"/>
  <c r="J68" i="29"/>
  <c r="J67" i="29"/>
  <c r="J66" i="29"/>
  <c r="J65" i="29"/>
  <c r="J64" i="29"/>
  <c r="J61" i="29"/>
  <c r="J60" i="29"/>
  <c r="J59" i="29"/>
  <c r="J58" i="29"/>
  <c r="J57" i="29"/>
  <c r="J56" i="29"/>
  <c r="J55" i="29"/>
  <c r="J54" i="29"/>
  <c r="J53" i="29"/>
  <c r="J50" i="29"/>
  <c r="J49" i="29"/>
  <c r="J48" i="29"/>
  <c r="J47" i="29"/>
  <c r="J44" i="29"/>
  <c r="J43" i="29"/>
  <c r="J40" i="29"/>
  <c r="J39" i="29"/>
  <c r="J37" i="29"/>
  <c r="J175" i="29"/>
  <c r="K395" i="29" s="1"/>
  <c r="E378" i="29"/>
  <c r="F378" i="29"/>
  <c r="G378" i="29"/>
  <c r="H378" i="29"/>
  <c r="E407" i="29"/>
  <c r="F407" i="29"/>
  <c r="G407" i="29"/>
  <c r="H407" i="29"/>
  <c r="I407" i="29"/>
  <c r="E439" i="29"/>
  <c r="F439" i="29"/>
  <c r="G439" i="29"/>
  <c r="H439" i="29"/>
  <c r="E460" i="29"/>
  <c r="F460" i="29"/>
  <c r="G460" i="29"/>
  <c r="H460" i="29"/>
  <c r="E31" i="29"/>
  <c r="E36" i="29"/>
  <c r="E42" i="29"/>
  <c r="E46" i="29"/>
  <c r="E52" i="29"/>
  <c r="E63" i="29"/>
  <c r="E72" i="29"/>
  <c r="E78" i="29"/>
  <c r="E85" i="29"/>
  <c r="J85" i="29" s="1"/>
  <c r="K85" i="29" s="1"/>
  <c r="E89" i="29"/>
  <c r="E92" i="29"/>
  <c r="E96" i="29"/>
  <c r="E103" i="29"/>
  <c r="E109" i="29"/>
  <c r="E113" i="29"/>
  <c r="J113" i="29" s="1"/>
  <c r="E121" i="29"/>
  <c r="E125" i="29"/>
  <c r="E118" i="29" s="1"/>
  <c r="E138" i="29"/>
  <c r="F31" i="29"/>
  <c r="F36" i="29"/>
  <c r="F42" i="29"/>
  <c r="F46" i="29"/>
  <c r="F52" i="29"/>
  <c r="F63" i="29"/>
  <c r="F72" i="29"/>
  <c r="F78" i="29"/>
  <c r="F85" i="29"/>
  <c r="F89" i="29"/>
  <c r="F92" i="29"/>
  <c r="F96" i="29"/>
  <c r="F103" i="29"/>
  <c r="F109" i="29"/>
  <c r="F113" i="29"/>
  <c r="F121" i="29"/>
  <c r="F118" i="29" s="1"/>
  <c r="F125" i="29"/>
  <c r="F131" i="29"/>
  <c r="F129" i="29"/>
  <c r="G31" i="29"/>
  <c r="G36" i="29"/>
  <c r="G42" i="29"/>
  <c r="G46" i="29"/>
  <c r="G52" i="29"/>
  <c r="G63" i="29"/>
  <c r="G72" i="29"/>
  <c r="G78" i="29"/>
  <c r="G85" i="29"/>
  <c r="G89" i="29"/>
  <c r="G92" i="29"/>
  <c r="G96" i="29"/>
  <c r="G103" i="29"/>
  <c r="G109" i="29"/>
  <c r="G113" i="29"/>
  <c r="G121" i="29"/>
  <c r="G125" i="29"/>
  <c r="G131" i="29"/>
  <c r="G129" i="29" s="1"/>
  <c r="H31" i="29"/>
  <c r="H36" i="29"/>
  <c r="H42" i="29"/>
  <c r="H46" i="29"/>
  <c r="H52" i="29"/>
  <c r="H63" i="29"/>
  <c r="H72" i="29"/>
  <c r="H78" i="29"/>
  <c r="H85" i="29"/>
  <c r="H89" i="29"/>
  <c r="H92" i="29"/>
  <c r="H96" i="29"/>
  <c r="H103" i="29"/>
  <c r="H109" i="29"/>
  <c r="H113" i="29"/>
  <c r="H121" i="29"/>
  <c r="H125" i="29"/>
  <c r="H131" i="29"/>
  <c r="H129" i="29" s="1"/>
  <c r="I42" i="29"/>
  <c r="I46" i="29"/>
  <c r="I52" i="29"/>
  <c r="I63" i="29"/>
  <c r="I72" i="29"/>
  <c r="I78" i="29"/>
  <c r="I85" i="29"/>
  <c r="I89" i="29"/>
  <c r="I92" i="29"/>
  <c r="I96" i="29"/>
  <c r="I103" i="29"/>
  <c r="I109" i="29"/>
  <c r="I113" i="29"/>
  <c r="I121" i="29"/>
  <c r="I125" i="29"/>
  <c r="E184" i="29"/>
  <c r="E199" i="29"/>
  <c r="E197" i="29"/>
  <c r="E223" i="29"/>
  <c r="E230" i="29"/>
  <c r="E237" i="29"/>
  <c r="J237" i="29" s="1"/>
  <c r="K237" i="29" s="1"/>
  <c r="E246" i="29"/>
  <c r="E251" i="29"/>
  <c r="E262" i="29"/>
  <c r="E266" i="29"/>
  <c r="E279" i="29"/>
  <c r="E287" i="29"/>
  <c r="E285" i="29" s="1"/>
  <c r="E301" i="29"/>
  <c r="E316" i="29"/>
  <c r="E321" i="29"/>
  <c r="E324" i="29"/>
  <c r="E327" i="29"/>
  <c r="F184" i="29"/>
  <c r="F199" i="29"/>
  <c r="F197" i="29"/>
  <c r="F223" i="29"/>
  <c r="F230" i="29"/>
  <c r="F237" i="29"/>
  <c r="F246" i="29"/>
  <c r="F251" i="29"/>
  <c r="F262" i="29"/>
  <c r="F266" i="29"/>
  <c r="F287" i="29"/>
  <c r="F285" i="29" s="1"/>
  <c r="F301" i="29"/>
  <c r="F299" i="29" s="1"/>
  <c r="F316" i="29"/>
  <c r="F321" i="29"/>
  <c r="F324" i="29"/>
  <c r="F327" i="29"/>
  <c r="F315" i="29"/>
  <c r="F313" i="29" s="1"/>
  <c r="G184" i="29"/>
  <c r="G199" i="29"/>
  <c r="G197" i="29" s="1"/>
  <c r="G207" i="29"/>
  <c r="G223" i="29"/>
  <c r="G230" i="29"/>
  <c r="G237" i="29"/>
  <c r="G246" i="29"/>
  <c r="G251" i="29"/>
  <c r="G262" i="29"/>
  <c r="G266" i="29"/>
  <c r="G279" i="29"/>
  <c r="G287" i="29"/>
  <c r="G285" i="29" s="1"/>
  <c r="G299" i="29"/>
  <c r="G316" i="29"/>
  <c r="G321" i="29"/>
  <c r="G324" i="29"/>
  <c r="G327" i="29"/>
  <c r="H184" i="29"/>
  <c r="H199" i="29"/>
  <c r="H207" i="29"/>
  <c r="H237" i="29"/>
  <c r="H246" i="29"/>
  <c r="H251" i="29"/>
  <c r="H243" i="29" s="1"/>
  <c r="H262" i="29"/>
  <c r="H266" i="29"/>
  <c r="H279" i="29"/>
  <c r="H287" i="29"/>
  <c r="H285" i="29" s="1"/>
  <c r="H301" i="29"/>
  <c r="H299" i="29" s="1"/>
  <c r="H316" i="29"/>
  <c r="H321" i="29"/>
  <c r="H324" i="29"/>
  <c r="H327" i="29"/>
  <c r="I246" i="29"/>
  <c r="I262" i="29"/>
  <c r="I279" i="29"/>
  <c r="I287" i="29"/>
  <c r="I285" i="29"/>
  <c r="I316" i="29"/>
  <c r="I321" i="29"/>
  <c r="I324" i="29"/>
  <c r="I327" i="29"/>
  <c r="I363" i="29"/>
  <c r="I373" i="29"/>
  <c r="I378" i="29"/>
  <c r="I361" i="29" s="1"/>
  <c r="I385" i="29"/>
  <c r="I394" i="29"/>
  <c r="I402" i="29"/>
  <c r="I460" i="29"/>
  <c r="H363" i="29"/>
  <c r="H402" i="29"/>
  <c r="G363" i="29"/>
  <c r="G373" i="29"/>
  <c r="F363" i="29"/>
  <c r="F373" i="29"/>
  <c r="F385" i="29"/>
  <c r="F394" i="29"/>
  <c r="F383" i="29" s="1"/>
  <c r="F402" i="29"/>
  <c r="F448" i="29"/>
  <c r="E363" i="29"/>
  <c r="E373" i="29"/>
  <c r="E385" i="29"/>
  <c r="E394" i="29"/>
  <c r="E402" i="29"/>
  <c r="E383" i="29"/>
  <c r="I439" i="29"/>
  <c r="K391" i="29"/>
  <c r="K367" i="29"/>
  <c r="I223" i="29"/>
  <c r="I230" i="29"/>
  <c r="K281" i="29"/>
  <c r="K238" i="29"/>
  <c r="I237" i="29"/>
  <c r="I184" i="29"/>
  <c r="J170" i="29"/>
  <c r="J167" i="29"/>
  <c r="K167" i="29" s="1"/>
  <c r="J163" i="29"/>
  <c r="J159" i="29"/>
  <c r="K159" i="29" s="1"/>
  <c r="J156" i="29"/>
  <c r="J150" i="29"/>
  <c r="J145" i="29"/>
  <c r="J140" i="29"/>
  <c r="K123" i="29"/>
  <c r="K67" i="29"/>
  <c r="K39" i="29"/>
  <c r="J32" i="17"/>
  <c r="J33" i="17"/>
  <c r="J34" i="17"/>
  <c r="J37" i="17"/>
  <c r="I163" i="17"/>
  <c r="I161" i="17" s="1"/>
  <c r="J39" i="17"/>
  <c r="J40" i="17"/>
  <c r="J43" i="17"/>
  <c r="J44" i="17"/>
  <c r="J42" i="17" s="1"/>
  <c r="J47" i="17"/>
  <c r="J48" i="17"/>
  <c r="J49" i="17"/>
  <c r="J50" i="17"/>
  <c r="J53" i="17"/>
  <c r="J54" i="17"/>
  <c r="J55" i="17"/>
  <c r="J56" i="17"/>
  <c r="J57" i="17"/>
  <c r="J58" i="17"/>
  <c r="J59" i="17"/>
  <c r="J60" i="17"/>
  <c r="J61" i="17"/>
  <c r="J64" i="17"/>
  <c r="J65" i="17"/>
  <c r="J66" i="17"/>
  <c r="J67" i="17"/>
  <c r="J68" i="17"/>
  <c r="J63" i="17" s="1"/>
  <c r="K63" i="17" s="1"/>
  <c r="J69" i="17"/>
  <c r="J70" i="17"/>
  <c r="J73" i="17"/>
  <c r="J79" i="17"/>
  <c r="J80" i="17"/>
  <c r="J81" i="17"/>
  <c r="J82" i="17"/>
  <c r="J86" i="17"/>
  <c r="J87" i="17"/>
  <c r="J90" i="17"/>
  <c r="J93" i="17"/>
  <c r="J92" i="17" s="1"/>
  <c r="J97" i="17"/>
  <c r="J98" i="17"/>
  <c r="J104" i="17"/>
  <c r="J105" i="17"/>
  <c r="J106" i="17"/>
  <c r="J107" i="17"/>
  <c r="J110" i="17"/>
  <c r="J111" i="17"/>
  <c r="J114" i="17"/>
  <c r="J115" i="17"/>
  <c r="J116" i="17"/>
  <c r="J122" i="17"/>
  <c r="J123" i="17"/>
  <c r="K123" i="17" s="1"/>
  <c r="J126" i="17"/>
  <c r="J127" i="17"/>
  <c r="J136" i="17"/>
  <c r="J407" i="17"/>
  <c r="J408" i="17"/>
  <c r="J409" i="17"/>
  <c r="K409" i="17" s="1"/>
  <c r="J410" i="17"/>
  <c r="J411" i="17"/>
  <c r="E395" i="17"/>
  <c r="F395" i="17"/>
  <c r="G395" i="17"/>
  <c r="G393" i="17" s="1"/>
  <c r="H395" i="17"/>
  <c r="H393" i="17" s="1"/>
  <c r="I402" i="17"/>
  <c r="E375" i="17"/>
  <c r="G375" i="17"/>
  <c r="H375" i="17"/>
  <c r="I375" i="17"/>
  <c r="E330" i="17"/>
  <c r="J330" i="17" s="1"/>
  <c r="K330" i="17" s="1"/>
  <c r="I330" i="17"/>
  <c r="E339" i="17"/>
  <c r="I339" i="17"/>
  <c r="J348" i="17"/>
  <c r="J349" i="17"/>
  <c r="J350" i="17"/>
  <c r="K350" i="17" s="1"/>
  <c r="J353" i="17"/>
  <c r="E308" i="17"/>
  <c r="G308" i="17"/>
  <c r="H308" i="17"/>
  <c r="I316" i="17"/>
  <c r="I308" i="17"/>
  <c r="I306" i="17" s="1"/>
  <c r="E318" i="17"/>
  <c r="G318" i="17"/>
  <c r="I318" i="17"/>
  <c r="J324" i="17"/>
  <c r="J273" i="17"/>
  <c r="J272" i="17"/>
  <c r="K272" i="17" s="1"/>
  <c r="J271" i="17"/>
  <c r="J270" i="17"/>
  <c r="J268" i="17"/>
  <c r="J267" i="17"/>
  <c r="J266" i="17"/>
  <c r="J265" i="17"/>
  <c r="K265" i="17" s="1"/>
  <c r="J269" i="17"/>
  <c r="J259" i="17"/>
  <c r="J258" i="17"/>
  <c r="J257" i="17"/>
  <c r="J256" i="17"/>
  <c r="J255" i="17"/>
  <c r="J254" i="17"/>
  <c r="J253" i="17"/>
  <c r="J252" i="17"/>
  <c r="J251" i="17"/>
  <c r="J250" i="17"/>
  <c r="J245" i="17"/>
  <c r="K245" i="17" s="1"/>
  <c r="J244" i="17"/>
  <c r="J243" i="17"/>
  <c r="J242" i="17"/>
  <c r="J234" i="17"/>
  <c r="J226" i="17"/>
  <c r="J222" i="17"/>
  <c r="J221" i="17"/>
  <c r="J220" i="17"/>
  <c r="J219" i="17"/>
  <c r="J218" i="17"/>
  <c r="J217" i="17"/>
  <c r="J216" i="17"/>
  <c r="J215" i="17"/>
  <c r="J214" i="17"/>
  <c r="J211" i="17"/>
  <c r="J209" i="17"/>
  <c r="J210" i="17"/>
  <c r="J230" i="17"/>
  <c r="J232" i="17"/>
  <c r="J238" i="17"/>
  <c r="J201" i="17"/>
  <c r="J200" i="17"/>
  <c r="J202" i="17"/>
  <c r="J203" i="17"/>
  <c r="J193" i="17"/>
  <c r="J194" i="17"/>
  <c r="J195" i="17"/>
  <c r="J196" i="17"/>
  <c r="J197" i="17"/>
  <c r="J186" i="17"/>
  <c r="J187" i="17"/>
  <c r="J188" i="17"/>
  <c r="J189" i="17"/>
  <c r="J190" i="17"/>
  <c r="J183" i="17"/>
  <c r="E172" i="17"/>
  <c r="F172" i="17"/>
  <c r="F170" i="17" s="1"/>
  <c r="I172" i="17"/>
  <c r="I170" i="17"/>
  <c r="J159" i="17"/>
  <c r="E151" i="17"/>
  <c r="J151" i="17" s="1"/>
  <c r="J164" i="17"/>
  <c r="J165" i="17"/>
  <c r="J166" i="17"/>
  <c r="J167" i="17"/>
  <c r="J403" i="17"/>
  <c r="J400" i="17"/>
  <c r="J399" i="17"/>
  <c r="J398" i="17"/>
  <c r="J397" i="17"/>
  <c r="J345" i="17"/>
  <c r="J344" i="17"/>
  <c r="J343" i="17"/>
  <c r="J342" i="17"/>
  <c r="J341" i="17"/>
  <c r="J340" i="17"/>
  <c r="J337" i="17"/>
  <c r="J336" i="17"/>
  <c r="J335" i="17"/>
  <c r="J334" i="17"/>
  <c r="J333" i="17"/>
  <c r="J332" i="17"/>
  <c r="J331" i="17"/>
  <c r="J321" i="17"/>
  <c r="J320" i="17"/>
  <c r="J319" i="17"/>
  <c r="J314" i="17"/>
  <c r="J315" i="17"/>
  <c r="J168" i="17"/>
  <c r="J135" i="17"/>
  <c r="J134" i="17"/>
  <c r="J133" i="17"/>
  <c r="J131" i="17" s="1"/>
  <c r="I131" i="17"/>
  <c r="I129" i="17"/>
  <c r="J140" i="17"/>
  <c r="K400" i="17" s="1"/>
  <c r="E352" i="17"/>
  <c r="F352" i="17"/>
  <c r="G352" i="17"/>
  <c r="G328" i="17" s="1"/>
  <c r="H352" i="17"/>
  <c r="I352" i="17"/>
  <c r="E347" i="17"/>
  <c r="F347" i="17"/>
  <c r="H347" i="17"/>
  <c r="H328" i="17" s="1"/>
  <c r="I347" i="17"/>
  <c r="E323" i="17"/>
  <c r="F323" i="17"/>
  <c r="F306" i="17" s="1"/>
  <c r="G323" i="17"/>
  <c r="H323" i="17"/>
  <c r="I323" i="17"/>
  <c r="E149" i="17"/>
  <c r="E163" i="17"/>
  <c r="E185" i="17"/>
  <c r="E192" i="17"/>
  <c r="E199" i="17"/>
  <c r="E208" i="17"/>
  <c r="E213" i="17"/>
  <c r="E224" i="17"/>
  <c r="E228" i="17"/>
  <c r="E241" i="17"/>
  <c r="E249" i="17"/>
  <c r="E247" i="17" s="1"/>
  <c r="E263" i="17"/>
  <c r="E261" i="17" s="1"/>
  <c r="F149" i="17"/>
  <c r="J149" i="17" s="1"/>
  <c r="K149" i="17" s="1"/>
  <c r="F163" i="17"/>
  <c r="F161" i="17" s="1"/>
  <c r="F185" i="17"/>
  <c r="F192" i="17"/>
  <c r="F199" i="17"/>
  <c r="F208" i="17"/>
  <c r="F213" i="17"/>
  <c r="F224" i="17"/>
  <c r="F228" i="17"/>
  <c r="F249" i="17"/>
  <c r="F247" i="17"/>
  <c r="F263" i="17"/>
  <c r="F261" i="17"/>
  <c r="J261" i="17" s="1"/>
  <c r="K261" i="17" s="1"/>
  <c r="G149" i="17"/>
  <c r="G163" i="17"/>
  <c r="G170" i="17"/>
  <c r="G185" i="17"/>
  <c r="G192" i="17"/>
  <c r="G199" i="17"/>
  <c r="G208" i="17"/>
  <c r="G213" i="17"/>
  <c r="G224" i="17"/>
  <c r="G228" i="17"/>
  <c r="G241" i="17"/>
  <c r="G249" i="17"/>
  <c r="G247" i="17" s="1"/>
  <c r="G261" i="17"/>
  <c r="H149" i="17"/>
  <c r="H163" i="17"/>
  <c r="H161" i="17" s="1"/>
  <c r="H170" i="17"/>
  <c r="H185" i="17"/>
  <c r="H146" i="17" s="1"/>
  <c r="H199" i="17"/>
  <c r="H208" i="17"/>
  <c r="H213" i="17"/>
  <c r="H224" i="17"/>
  <c r="H228" i="17"/>
  <c r="H241" i="17"/>
  <c r="H205" i="17" s="1"/>
  <c r="H249" i="17"/>
  <c r="H263" i="17"/>
  <c r="H261" i="17" s="1"/>
  <c r="I208" i="17"/>
  <c r="I213" i="17"/>
  <c r="I224" i="17"/>
  <c r="I228" i="17"/>
  <c r="I241" i="17"/>
  <c r="I249" i="17"/>
  <c r="I247" i="17"/>
  <c r="I263" i="17"/>
  <c r="I261" i="17"/>
  <c r="I42" i="17"/>
  <c r="I46" i="17"/>
  <c r="I52" i="17"/>
  <c r="I63" i="17"/>
  <c r="I72" i="17"/>
  <c r="I78" i="17"/>
  <c r="I85" i="17"/>
  <c r="I75" i="17" s="1"/>
  <c r="I89" i="17"/>
  <c r="I92" i="17"/>
  <c r="I96" i="17"/>
  <c r="I103" i="17"/>
  <c r="I109" i="17"/>
  <c r="I113" i="17"/>
  <c r="I100" i="17" s="1"/>
  <c r="I121" i="17"/>
  <c r="I125" i="17"/>
  <c r="E31" i="17"/>
  <c r="E36" i="17"/>
  <c r="E42" i="17"/>
  <c r="E46" i="17"/>
  <c r="E52" i="17"/>
  <c r="E63" i="17"/>
  <c r="E72" i="17"/>
  <c r="E78" i="17"/>
  <c r="E85" i="17"/>
  <c r="E89" i="17"/>
  <c r="J89" i="17" s="1"/>
  <c r="E92" i="17"/>
  <c r="E96" i="17"/>
  <c r="E103" i="17"/>
  <c r="E109" i="17"/>
  <c r="E113" i="17"/>
  <c r="E121" i="17"/>
  <c r="E118" i="17" s="1"/>
  <c r="E125" i="17"/>
  <c r="E131" i="17"/>
  <c r="E129" i="17"/>
  <c r="F31" i="17"/>
  <c r="F36" i="17"/>
  <c r="F42" i="17"/>
  <c r="F28" i="17" s="1"/>
  <c r="F46" i="17"/>
  <c r="F52" i="17"/>
  <c r="F63" i="17"/>
  <c r="F72" i="17"/>
  <c r="F78" i="17"/>
  <c r="F85" i="17"/>
  <c r="F75" i="17" s="1"/>
  <c r="F89" i="17"/>
  <c r="F92" i="17"/>
  <c r="F96" i="17"/>
  <c r="F103" i="17"/>
  <c r="F109" i="17"/>
  <c r="F113" i="17"/>
  <c r="F121" i="17"/>
  <c r="F118" i="17" s="1"/>
  <c r="F125" i="17"/>
  <c r="F131" i="17"/>
  <c r="F129" i="17" s="1"/>
  <c r="G31" i="17"/>
  <c r="G36" i="17"/>
  <c r="G42" i="17"/>
  <c r="G46" i="17"/>
  <c r="G52" i="17"/>
  <c r="G63" i="17"/>
  <c r="G72" i="17"/>
  <c r="G78" i="17"/>
  <c r="G85" i="17"/>
  <c r="G89" i="17"/>
  <c r="G92" i="17"/>
  <c r="G96" i="17"/>
  <c r="G103" i="17"/>
  <c r="G109" i="17"/>
  <c r="G113" i="17"/>
  <c r="G121" i="17"/>
  <c r="G125" i="17"/>
  <c r="G131" i="17"/>
  <c r="G129" i="17" s="1"/>
  <c r="H31" i="17"/>
  <c r="H36" i="17"/>
  <c r="H42" i="17"/>
  <c r="H46" i="17"/>
  <c r="H52" i="17"/>
  <c r="H63" i="17"/>
  <c r="H72" i="17"/>
  <c r="H78" i="17"/>
  <c r="H85" i="17"/>
  <c r="H89" i="17"/>
  <c r="H92" i="17"/>
  <c r="H96" i="17"/>
  <c r="H103" i="17"/>
  <c r="H100" i="17" s="1"/>
  <c r="H109" i="17"/>
  <c r="H113" i="17"/>
  <c r="H121" i="17"/>
  <c r="H125" i="17"/>
  <c r="H118" i="17"/>
  <c r="H131" i="17"/>
  <c r="H129" i="17" s="1"/>
  <c r="E367" i="17"/>
  <c r="E299" i="17"/>
  <c r="J309" i="17"/>
  <c r="K309" i="17"/>
  <c r="J310" i="17"/>
  <c r="K310" i="17" s="1"/>
  <c r="J311" i="17"/>
  <c r="J312" i="17"/>
  <c r="J313" i="17"/>
  <c r="J316" i="17"/>
  <c r="E384" i="17"/>
  <c r="E373" i="17" s="1"/>
  <c r="F384" i="17"/>
  <c r="G384" i="17"/>
  <c r="H384" i="17"/>
  <c r="H373" i="17" s="1"/>
  <c r="E405" i="17"/>
  <c r="F405" i="17"/>
  <c r="G405" i="17"/>
  <c r="H405" i="17"/>
  <c r="I405" i="17"/>
  <c r="I384" i="17"/>
  <c r="I185" i="17"/>
  <c r="I192" i="17"/>
  <c r="J192" i="17" s="1"/>
  <c r="K244" i="17"/>
  <c r="K243" i="17"/>
  <c r="I199" i="17"/>
  <c r="I149" i="17"/>
  <c r="K122" i="17"/>
  <c r="K87" i="17"/>
  <c r="J331" i="9"/>
  <c r="J332" i="9"/>
  <c r="K332" i="9" s="1"/>
  <c r="J333" i="9"/>
  <c r="K333" i="9" s="1"/>
  <c r="J334" i="9"/>
  <c r="K334" i="9" s="1"/>
  <c r="J330" i="9"/>
  <c r="K330" i="9" s="1"/>
  <c r="J34" i="9"/>
  <c r="J399" i="9"/>
  <c r="K399" i="9" s="1"/>
  <c r="J398" i="9"/>
  <c r="K398" i="9" s="1"/>
  <c r="J397" i="9"/>
  <c r="J392" i="9"/>
  <c r="K392" i="9" s="1"/>
  <c r="I391" i="9"/>
  <c r="J391" i="9"/>
  <c r="K391" i="9" s="1"/>
  <c r="J390" i="9"/>
  <c r="K390" i="9" s="1"/>
  <c r="J389" i="9"/>
  <c r="K389" i="9"/>
  <c r="J388" i="9"/>
  <c r="K388" i="9" s="1"/>
  <c r="J338" i="9"/>
  <c r="K338" i="9" s="1"/>
  <c r="J327" i="9"/>
  <c r="I326" i="9"/>
  <c r="I320" i="9"/>
  <c r="J326" i="9"/>
  <c r="J325" i="9"/>
  <c r="J324" i="9"/>
  <c r="K324" i="9" s="1"/>
  <c r="J323" i="9"/>
  <c r="K323" i="9" s="1"/>
  <c r="J322" i="9"/>
  <c r="K322" i="9"/>
  <c r="J311" i="9"/>
  <c r="J310" i="9"/>
  <c r="J306" i="9"/>
  <c r="I305" i="9"/>
  <c r="J304" i="9"/>
  <c r="J303" i="9"/>
  <c r="K303" i="9" s="1"/>
  <c r="J302" i="9"/>
  <c r="K302" i="9" s="1"/>
  <c r="J301" i="9"/>
  <c r="K301" i="9" s="1"/>
  <c r="J236" i="9"/>
  <c r="K236" i="9" s="1"/>
  <c r="J235" i="9"/>
  <c r="K235" i="9"/>
  <c r="J234" i="9"/>
  <c r="J230" i="9"/>
  <c r="K230" i="9" s="1"/>
  <c r="I229" i="9"/>
  <c r="J225" i="9"/>
  <c r="K225" i="9"/>
  <c r="I223" i="9"/>
  <c r="J223" i="9" s="1"/>
  <c r="J202" i="9"/>
  <c r="K202" i="9"/>
  <c r="J201" i="9"/>
  <c r="J194" i="9"/>
  <c r="K194" i="9" s="1"/>
  <c r="J193" i="9"/>
  <c r="K193" i="9" s="1"/>
  <c r="J189" i="9"/>
  <c r="K189" i="9" s="1"/>
  <c r="J188" i="9"/>
  <c r="K188" i="9" s="1"/>
  <c r="J187" i="9"/>
  <c r="K187" i="9" s="1"/>
  <c r="J183" i="9"/>
  <c r="K183" i="9" s="1"/>
  <c r="J182" i="9"/>
  <c r="K182" i="9" s="1"/>
  <c r="J181" i="9"/>
  <c r="K181" i="9" s="1"/>
  <c r="J180" i="9"/>
  <c r="K180" i="9"/>
  <c r="I164" i="9"/>
  <c r="I163" i="9"/>
  <c r="J163" i="9"/>
  <c r="G162" i="9"/>
  <c r="J162" i="9"/>
  <c r="I162" i="9"/>
  <c r="I138" i="9"/>
  <c r="J138" i="9" s="1"/>
  <c r="I137" i="9"/>
  <c r="J137" i="9" s="1"/>
  <c r="I136" i="9"/>
  <c r="J129" i="9"/>
  <c r="J125" i="9"/>
  <c r="J118" i="9"/>
  <c r="J117" i="9"/>
  <c r="J113" i="9"/>
  <c r="J109" i="9"/>
  <c r="K109" i="9" s="1"/>
  <c r="J108" i="9"/>
  <c r="K108" i="9" s="1"/>
  <c r="J107" i="9"/>
  <c r="K107" i="9" s="1"/>
  <c r="F100" i="9"/>
  <c r="F221" i="9"/>
  <c r="J89" i="9"/>
  <c r="K89" i="9" s="1"/>
  <c r="J84" i="9"/>
  <c r="K84" i="9" s="1"/>
  <c r="J83" i="9"/>
  <c r="J82" i="9"/>
  <c r="K82" i="9" s="1"/>
  <c r="J72" i="9"/>
  <c r="J71" i="9"/>
  <c r="K71" i="9" s="1"/>
  <c r="J70" i="9"/>
  <c r="K70" i="9" s="1"/>
  <c r="J69" i="9"/>
  <c r="K69" i="9" s="1"/>
  <c r="J68" i="9"/>
  <c r="K68" i="9" s="1"/>
  <c r="J67" i="9"/>
  <c r="K67" i="9" s="1"/>
  <c r="J66" i="9"/>
  <c r="J62" i="9"/>
  <c r="K62" i="9" s="1"/>
  <c r="J61" i="9"/>
  <c r="K61" i="9" s="1"/>
  <c r="J60" i="9"/>
  <c r="J58" i="9"/>
  <c r="K58" i="9" s="1"/>
  <c r="J57" i="9"/>
  <c r="K57" i="9" s="1"/>
  <c r="J55" i="9"/>
  <c r="J50" i="9"/>
  <c r="J49" i="9"/>
  <c r="K49" i="9" s="1"/>
  <c r="J48" i="9"/>
  <c r="J44" i="9"/>
  <c r="J40" i="9"/>
  <c r="K40" i="9" s="1"/>
  <c r="J39" i="9"/>
  <c r="K39" i="9"/>
  <c r="E160" i="9"/>
  <c r="F160" i="9"/>
  <c r="G160" i="9"/>
  <c r="H160" i="9"/>
  <c r="J309" i="9"/>
  <c r="J314" i="9"/>
  <c r="K314" i="9" s="1"/>
  <c r="J337" i="9"/>
  <c r="K337" i="9" s="1"/>
  <c r="J396" i="9"/>
  <c r="K396" i="9" s="1"/>
  <c r="J75" i="9"/>
  <c r="K75" i="9" s="1"/>
  <c r="J88" i="9"/>
  <c r="K88" i="9"/>
  <c r="J92" i="9"/>
  <c r="K92" i="9" s="1"/>
  <c r="J95" i="9"/>
  <c r="J99" i="9"/>
  <c r="J112" i="9"/>
  <c r="J116" i="9"/>
  <c r="J128" i="9"/>
  <c r="K128" i="9"/>
  <c r="I135" i="9"/>
  <c r="J135" i="9"/>
  <c r="I161" i="9"/>
  <c r="I205" i="9"/>
  <c r="J206" i="9"/>
  <c r="K206" i="9"/>
  <c r="J207" i="9"/>
  <c r="K207" i="9"/>
  <c r="J208" i="9"/>
  <c r="K208" i="9" s="1"/>
  <c r="J209" i="9"/>
  <c r="J210" i="9"/>
  <c r="K210" i="9" s="1"/>
  <c r="J211" i="9"/>
  <c r="J212" i="9"/>
  <c r="K212" i="9"/>
  <c r="J217" i="9"/>
  <c r="K217" i="9"/>
  <c r="J32" i="9"/>
  <c r="K32" i="9" s="1"/>
  <c r="J33" i="9"/>
  <c r="J37" i="9"/>
  <c r="J43" i="9"/>
  <c r="J47" i="9"/>
  <c r="K47" i="9"/>
  <c r="J54" i="9"/>
  <c r="J56" i="9"/>
  <c r="J81" i="9"/>
  <c r="K81" i="9" s="1"/>
  <c r="J106" i="9"/>
  <c r="J124" i="9"/>
  <c r="J300" i="9"/>
  <c r="F365" i="9"/>
  <c r="F363" i="9" s="1"/>
  <c r="G368" i="9"/>
  <c r="G365" i="9" s="1"/>
  <c r="G363" i="9" s="1"/>
  <c r="I151" i="9"/>
  <c r="J228" i="9"/>
  <c r="K228" i="9" s="1"/>
  <c r="E166" i="9"/>
  <c r="I166" i="9"/>
  <c r="J179" i="9"/>
  <c r="K179" i="9" s="1"/>
  <c r="J186" i="9"/>
  <c r="K186" i="9" s="1"/>
  <c r="F192" i="9"/>
  <c r="J200" i="9"/>
  <c r="K200" i="9"/>
  <c r="J213" i="9"/>
  <c r="J233" i="9"/>
  <c r="K233" i="9" s="1"/>
  <c r="E240" i="9"/>
  <c r="F240" i="9"/>
  <c r="I240" i="9"/>
  <c r="I238" i="9"/>
  <c r="I256" i="9"/>
  <c r="J256" i="9"/>
  <c r="J321" i="9"/>
  <c r="K321" i="9" s="1"/>
  <c r="J387" i="9"/>
  <c r="E299" i="9"/>
  <c r="E308" i="9"/>
  <c r="E313" i="9"/>
  <c r="E320" i="9"/>
  <c r="E329" i="9"/>
  <c r="E336" i="9"/>
  <c r="E385" i="9"/>
  <c r="E394" i="9"/>
  <c r="E31" i="9"/>
  <c r="E36" i="9"/>
  <c r="E42" i="9"/>
  <c r="E46" i="9"/>
  <c r="E53" i="9"/>
  <c r="E65" i="9"/>
  <c r="E74" i="9"/>
  <c r="E80" i="9"/>
  <c r="E87" i="9"/>
  <c r="E91" i="9"/>
  <c r="E94" i="9"/>
  <c r="E98" i="9"/>
  <c r="E105" i="9"/>
  <c r="E111" i="9"/>
  <c r="E115" i="9"/>
  <c r="E123" i="9"/>
  <c r="E120" i="9" s="1"/>
  <c r="E127" i="9"/>
  <c r="E133" i="9"/>
  <c r="E131" i="9" s="1"/>
  <c r="E178" i="9"/>
  <c r="E185" i="9"/>
  <c r="E191" i="9"/>
  <c r="E199" i="9"/>
  <c r="E204" i="9"/>
  <c r="E196" i="9" s="1"/>
  <c r="E215" i="9"/>
  <c r="E227" i="9"/>
  <c r="E232" i="9"/>
  <c r="E254" i="9"/>
  <c r="E252" i="9" s="1"/>
  <c r="F299" i="9"/>
  <c r="F308" i="9"/>
  <c r="F313" i="9"/>
  <c r="F320" i="9"/>
  <c r="F329" i="9"/>
  <c r="F336" i="9"/>
  <c r="F385" i="9"/>
  <c r="F394" i="9"/>
  <c r="F31" i="9"/>
  <c r="F36" i="9"/>
  <c r="F42" i="9"/>
  <c r="F46" i="9"/>
  <c r="F53" i="9"/>
  <c r="F65" i="9"/>
  <c r="F28" i="9" s="1"/>
  <c r="F25" i="9" s="1"/>
  <c r="F74" i="9"/>
  <c r="F80" i="9"/>
  <c r="F87" i="9"/>
  <c r="F91" i="9"/>
  <c r="F94" i="9"/>
  <c r="F105" i="9"/>
  <c r="F111" i="9"/>
  <c r="F115" i="9"/>
  <c r="F123" i="9"/>
  <c r="F127" i="9"/>
  <c r="F120" i="9" s="1"/>
  <c r="F133" i="9"/>
  <c r="F178" i="9"/>
  <c r="J178" i="9" s="1"/>
  <c r="K178" i="9" s="1"/>
  <c r="F185" i="9"/>
  <c r="F199" i="9"/>
  <c r="F204" i="9"/>
  <c r="F215" i="9"/>
  <c r="F227" i="9"/>
  <c r="F232" i="9"/>
  <c r="J232" i="9" s="1"/>
  <c r="K232" i="9" s="1"/>
  <c r="F238" i="9"/>
  <c r="F263" i="9"/>
  <c r="F254" i="9"/>
  <c r="F252" i="9" s="1"/>
  <c r="G299" i="9"/>
  <c r="G308" i="9"/>
  <c r="G313" i="9"/>
  <c r="G320" i="9"/>
  <c r="G318" i="9" s="1"/>
  <c r="G329" i="9"/>
  <c r="G336" i="9"/>
  <c r="G385" i="9"/>
  <c r="G394" i="9"/>
  <c r="G31" i="9"/>
  <c r="G36" i="9"/>
  <c r="G42" i="9"/>
  <c r="G46" i="9"/>
  <c r="G53" i="9"/>
  <c r="G65" i="9"/>
  <c r="G74" i="9"/>
  <c r="J74" i="9" s="1"/>
  <c r="K74" i="9" s="1"/>
  <c r="G80" i="9"/>
  <c r="G87" i="9"/>
  <c r="G91" i="9"/>
  <c r="G94" i="9"/>
  <c r="G98" i="9"/>
  <c r="G105" i="9"/>
  <c r="G111" i="9"/>
  <c r="G115" i="9"/>
  <c r="G123" i="9"/>
  <c r="G120" i="9" s="1"/>
  <c r="G127" i="9"/>
  <c r="G133" i="9"/>
  <c r="G131" i="9"/>
  <c r="G178" i="9"/>
  <c r="G185" i="9"/>
  <c r="G191" i="9"/>
  <c r="G199" i="9"/>
  <c r="G204" i="9"/>
  <c r="G215" i="9"/>
  <c r="G227" i="9"/>
  <c r="G219" i="9" s="1"/>
  <c r="G232" i="9"/>
  <c r="G238" i="9"/>
  <c r="G254" i="9"/>
  <c r="G252" i="9" s="1"/>
  <c r="H299" i="9"/>
  <c r="H308" i="9"/>
  <c r="H313" i="9"/>
  <c r="H320" i="9"/>
  <c r="H329" i="9"/>
  <c r="H336" i="9"/>
  <c r="H385" i="9"/>
  <c r="H394" i="9"/>
  <c r="H31" i="9"/>
  <c r="H36" i="9"/>
  <c r="H42" i="9"/>
  <c r="H46" i="9"/>
  <c r="H53" i="9"/>
  <c r="H65" i="9"/>
  <c r="H74" i="9"/>
  <c r="H80" i="9"/>
  <c r="H87" i="9"/>
  <c r="H91" i="9"/>
  <c r="H94" i="9"/>
  <c r="H98" i="9"/>
  <c r="H105" i="9"/>
  <c r="H111" i="9"/>
  <c r="H115" i="9"/>
  <c r="H123" i="9"/>
  <c r="H127" i="9"/>
  <c r="H133" i="9"/>
  <c r="H131" i="9" s="1"/>
  <c r="H178" i="9"/>
  <c r="H185" i="9"/>
  <c r="H191" i="9"/>
  <c r="H199" i="9"/>
  <c r="H204" i="9"/>
  <c r="H215" i="9"/>
  <c r="H227" i="9"/>
  <c r="H219" i="9"/>
  <c r="H232" i="9"/>
  <c r="H238" i="9"/>
  <c r="H254" i="9"/>
  <c r="H252" i="9" s="1"/>
  <c r="I308" i="9"/>
  <c r="I313" i="9"/>
  <c r="I329" i="9"/>
  <c r="I336" i="9"/>
  <c r="I385" i="9"/>
  <c r="I394" i="9"/>
  <c r="I42" i="9"/>
  <c r="I46" i="9"/>
  <c r="I53" i="9"/>
  <c r="I65" i="9"/>
  <c r="I74" i="9"/>
  <c r="I80" i="9"/>
  <c r="I87" i="9"/>
  <c r="I91" i="9"/>
  <c r="I94" i="9"/>
  <c r="I105" i="9"/>
  <c r="I111" i="9"/>
  <c r="I115" i="9"/>
  <c r="I123" i="9"/>
  <c r="I127" i="9"/>
  <c r="I120" i="9" s="1"/>
  <c r="I178" i="9"/>
  <c r="I185" i="9"/>
  <c r="I191" i="9"/>
  <c r="I199" i="9"/>
  <c r="I215" i="9"/>
  <c r="I232" i="9"/>
  <c r="I254" i="9"/>
  <c r="I252" i="9" s="1"/>
  <c r="K331" i="9"/>
  <c r="K325" i="9"/>
  <c r="K311" i="9"/>
  <c r="K310" i="9"/>
  <c r="K309" i="9"/>
  <c r="K304" i="9"/>
  <c r="K300" i="9"/>
  <c r="K213" i="9"/>
  <c r="K211" i="9"/>
  <c r="K209" i="9"/>
  <c r="K201" i="9"/>
  <c r="K129" i="9"/>
  <c r="K106" i="9"/>
  <c r="K99" i="9"/>
  <c r="K83" i="9"/>
  <c r="K72" i="9"/>
  <c r="K60" i="9"/>
  <c r="K55" i="9"/>
  <c r="K54" i="9"/>
  <c r="K50" i="9"/>
  <c r="K44" i="9"/>
  <c r="K37" i="9"/>
  <c r="K33" i="9"/>
  <c r="J62" i="16"/>
  <c r="K62" i="16" s="1"/>
  <c r="F372" i="16"/>
  <c r="F370" i="16" s="1"/>
  <c r="G372" i="16"/>
  <c r="G370" i="16" s="1"/>
  <c r="J39" i="16"/>
  <c r="J407" i="16"/>
  <c r="K407" i="16" s="1"/>
  <c r="J406" i="16"/>
  <c r="K406" i="16" s="1"/>
  <c r="J405" i="16"/>
  <c r="K405" i="16" s="1"/>
  <c r="J400" i="16"/>
  <c r="K400" i="16" s="1"/>
  <c r="I399" i="16"/>
  <c r="G397" i="16"/>
  <c r="J397" i="16"/>
  <c r="J396" i="16"/>
  <c r="J395" i="16"/>
  <c r="K395" i="16" s="1"/>
  <c r="J345" i="16"/>
  <c r="K345" i="16" s="1"/>
  <c r="J341" i="16"/>
  <c r="J340" i="16"/>
  <c r="K340" i="16" s="1"/>
  <c r="J339" i="16"/>
  <c r="K339" i="16" s="1"/>
  <c r="J338" i="16"/>
  <c r="K338" i="16" s="1"/>
  <c r="J334" i="16"/>
  <c r="I333" i="16"/>
  <c r="J332" i="16"/>
  <c r="K332" i="16" s="1"/>
  <c r="J331" i="16"/>
  <c r="K331" i="16" s="1"/>
  <c r="J330" i="16"/>
  <c r="K330" i="16"/>
  <c r="J329" i="16"/>
  <c r="K329" i="16" s="1"/>
  <c r="J318" i="16"/>
  <c r="K318" i="16" s="1"/>
  <c r="J317" i="16"/>
  <c r="K317" i="16" s="1"/>
  <c r="I312" i="16"/>
  <c r="J312" i="16" s="1"/>
  <c r="J311" i="16"/>
  <c r="K311" i="16"/>
  <c r="J310" i="16"/>
  <c r="J309" i="16"/>
  <c r="J308" i="16"/>
  <c r="J270" i="16"/>
  <c r="K270" i="16" s="1"/>
  <c r="J269" i="16"/>
  <c r="J268" i="16"/>
  <c r="K268" i="16" s="1"/>
  <c r="J267" i="16"/>
  <c r="J266" i="16"/>
  <c r="K266" i="16" s="1"/>
  <c r="J265" i="16"/>
  <c r="J264" i="16"/>
  <c r="K264" i="16" s="1"/>
  <c r="J263" i="16"/>
  <c r="J242" i="16"/>
  <c r="K242" i="16" s="1"/>
  <c r="J241" i="16"/>
  <c r="K241" i="16" s="1"/>
  <c r="J240" i="16"/>
  <c r="E236" i="16"/>
  <c r="E182" i="16" s="1"/>
  <c r="F182" i="16"/>
  <c r="G182" i="16"/>
  <c r="G169" i="16" s="1"/>
  <c r="H236" i="16"/>
  <c r="I184" i="16"/>
  <c r="I182" i="16" s="1"/>
  <c r="E167" i="16"/>
  <c r="F167" i="16"/>
  <c r="G167" i="16"/>
  <c r="H167" i="16"/>
  <c r="I231" i="16"/>
  <c r="J231" i="16" s="1"/>
  <c r="I229" i="16"/>
  <c r="J208" i="16"/>
  <c r="K208" i="16"/>
  <c r="J207" i="16"/>
  <c r="J200" i="16"/>
  <c r="K200" i="16" s="1"/>
  <c r="J199" i="16"/>
  <c r="K199" i="16" s="1"/>
  <c r="J195" i="16"/>
  <c r="K195" i="16" s="1"/>
  <c r="J194" i="16"/>
  <c r="K194" i="16" s="1"/>
  <c r="J193" i="16"/>
  <c r="J189" i="16"/>
  <c r="K189" i="16" s="1"/>
  <c r="J188" i="16"/>
  <c r="K188" i="16" s="1"/>
  <c r="J187" i="16"/>
  <c r="K187" i="16" s="1"/>
  <c r="J186" i="16"/>
  <c r="K186" i="16" s="1"/>
  <c r="I166" i="16"/>
  <c r="I165" i="16"/>
  <c r="I164" i="16"/>
  <c r="J164" i="16"/>
  <c r="G137" i="16"/>
  <c r="I136" i="16"/>
  <c r="J136" i="16" s="1"/>
  <c r="I135" i="16"/>
  <c r="J135" i="16" s="1"/>
  <c r="J128" i="16"/>
  <c r="K128" i="16" s="1"/>
  <c r="J124" i="16"/>
  <c r="J117" i="16"/>
  <c r="J116" i="16"/>
  <c r="J112" i="16"/>
  <c r="J108" i="16"/>
  <c r="K108" i="16" s="1"/>
  <c r="J107" i="16"/>
  <c r="K107" i="16"/>
  <c r="J106" i="16"/>
  <c r="K106" i="16" s="1"/>
  <c r="I104" i="16"/>
  <c r="I110" i="16"/>
  <c r="I101" i="16" s="1"/>
  <c r="I99" i="16" s="1"/>
  <c r="I114" i="16"/>
  <c r="J88" i="16"/>
  <c r="K88" i="16"/>
  <c r="J83" i="16"/>
  <c r="K83" i="16"/>
  <c r="J82" i="16"/>
  <c r="K82" i="16" s="1"/>
  <c r="J81" i="16"/>
  <c r="J71" i="16"/>
  <c r="K71" i="16" s="1"/>
  <c r="J70" i="16"/>
  <c r="J69" i="16"/>
  <c r="K69" i="16"/>
  <c r="J68" i="16"/>
  <c r="K68" i="16" s="1"/>
  <c r="J67" i="16"/>
  <c r="K67" i="16" s="1"/>
  <c r="J66" i="16"/>
  <c r="K66" i="16"/>
  <c r="J65" i="16"/>
  <c r="J61" i="16"/>
  <c r="K61" i="16" s="1"/>
  <c r="J60" i="16"/>
  <c r="K60" i="16" s="1"/>
  <c r="J59" i="16"/>
  <c r="J57" i="16"/>
  <c r="J56" i="16"/>
  <c r="K56" i="16" s="1"/>
  <c r="J54" i="16"/>
  <c r="J50" i="16"/>
  <c r="K50" i="16" s="1"/>
  <c r="J49" i="16"/>
  <c r="J48" i="16"/>
  <c r="K48" i="16" s="1"/>
  <c r="J44" i="16"/>
  <c r="J40" i="16"/>
  <c r="K40" i="16" s="1"/>
  <c r="E162" i="16"/>
  <c r="F162" i="16"/>
  <c r="F161" i="16" s="1"/>
  <c r="G162" i="16"/>
  <c r="G161" i="16" s="1"/>
  <c r="H162" i="16"/>
  <c r="H161" i="16" s="1"/>
  <c r="J34" i="16"/>
  <c r="J31" i="16" s="1"/>
  <c r="J316" i="16"/>
  <c r="J321" i="16"/>
  <c r="K321" i="16" s="1"/>
  <c r="J337" i="16"/>
  <c r="K337" i="16" s="1"/>
  <c r="J344" i="16"/>
  <c r="K344" i="16"/>
  <c r="J404" i="16"/>
  <c r="J74" i="16"/>
  <c r="K74" i="16" s="1"/>
  <c r="J87" i="16"/>
  <c r="K87" i="16" s="1"/>
  <c r="J91" i="16"/>
  <c r="K91" i="16" s="1"/>
  <c r="J94" i="16"/>
  <c r="J93" i="16" s="1"/>
  <c r="K93" i="16" s="1"/>
  <c r="J98" i="16"/>
  <c r="K98" i="16" s="1"/>
  <c r="J111" i="16"/>
  <c r="J115" i="16"/>
  <c r="J127" i="16"/>
  <c r="K127" i="16" s="1"/>
  <c r="I134" i="16"/>
  <c r="I163" i="16"/>
  <c r="J163" i="16" s="1"/>
  <c r="I211" i="16"/>
  <c r="J212" i="16"/>
  <c r="J213" i="16"/>
  <c r="K213" i="16" s="1"/>
  <c r="J214" i="16"/>
  <c r="K214" i="16" s="1"/>
  <c r="J215" i="16"/>
  <c r="K215" i="16"/>
  <c r="J216" i="16"/>
  <c r="K216" i="16" s="1"/>
  <c r="J217" i="16"/>
  <c r="K217" i="16"/>
  <c r="J218" i="16"/>
  <c r="J223" i="16"/>
  <c r="K223" i="16" s="1"/>
  <c r="I227" i="16"/>
  <c r="J227" i="16" s="1"/>
  <c r="J32" i="16"/>
  <c r="J33" i="16"/>
  <c r="J37" i="16"/>
  <c r="K37" i="16" s="1"/>
  <c r="J43" i="16"/>
  <c r="J47" i="16"/>
  <c r="J53" i="16"/>
  <c r="K53" i="16" s="1"/>
  <c r="J55" i="16"/>
  <c r="J80" i="16"/>
  <c r="K80" i="16" s="1"/>
  <c r="J105" i="16"/>
  <c r="K105" i="16" s="1"/>
  <c r="J123" i="16"/>
  <c r="J307" i="16"/>
  <c r="E151" i="16"/>
  <c r="E150" i="16" s="1"/>
  <c r="I151" i="16"/>
  <c r="J151" i="16"/>
  <c r="K151" i="16" s="1"/>
  <c r="E159" i="16"/>
  <c r="F159" i="16"/>
  <c r="G159" i="16"/>
  <c r="G150" i="16" s="1"/>
  <c r="G147" i="16" s="1"/>
  <c r="G144" i="16" s="1"/>
  <c r="H159" i="16"/>
  <c r="H150" i="16" s="1"/>
  <c r="E170" i="16"/>
  <c r="F170" i="16"/>
  <c r="F169" i="16" s="1"/>
  <c r="I170" i="16"/>
  <c r="I169" i="16" s="1"/>
  <c r="J185" i="16"/>
  <c r="K185" i="16" s="1"/>
  <c r="J192" i="16"/>
  <c r="K192" i="16" s="1"/>
  <c r="J198" i="16"/>
  <c r="K198" i="16" s="1"/>
  <c r="J206" i="16"/>
  <c r="K206" i="16" s="1"/>
  <c r="J219" i="16"/>
  <c r="K219" i="16" s="1"/>
  <c r="J239" i="16"/>
  <c r="J247" i="16"/>
  <c r="J248" i="16"/>
  <c r="J249" i="16"/>
  <c r="J250" i="16"/>
  <c r="J251" i="16"/>
  <c r="J252" i="16"/>
  <c r="J253" i="16"/>
  <c r="J254" i="16"/>
  <c r="J255" i="16"/>
  <c r="J256" i="16"/>
  <c r="I262" i="16"/>
  <c r="J328" i="16"/>
  <c r="J394" i="16"/>
  <c r="E315" i="16"/>
  <c r="F315" i="16"/>
  <c r="G315" i="16"/>
  <c r="H315" i="16"/>
  <c r="E320" i="16"/>
  <c r="F320" i="16"/>
  <c r="J320" i="16" s="1"/>
  <c r="K320" i="16" s="1"/>
  <c r="G320" i="16"/>
  <c r="H320" i="16"/>
  <c r="E327" i="16"/>
  <c r="F327" i="16"/>
  <c r="G327" i="16"/>
  <c r="J327" i="16" s="1"/>
  <c r="K327" i="16" s="1"/>
  <c r="H327" i="16"/>
  <c r="E336" i="16"/>
  <c r="F336" i="16"/>
  <c r="G336" i="16"/>
  <c r="H336" i="16"/>
  <c r="E343" i="16"/>
  <c r="E325" i="16" s="1"/>
  <c r="E348" i="16" s="1"/>
  <c r="F343" i="16"/>
  <c r="G343" i="16"/>
  <c r="H343" i="16"/>
  <c r="E31" i="16"/>
  <c r="E36" i="16"/>
  <c r="E42" i="16"/>
  <c r="E46" i="16"/>
  <c r="E52" i="16"/>
  <c r="E64" i="16"/>
  <c r="E73" i="16"/>
  <c r="E79" i="16"/>
  <c r="E86" i="16"/>
  <c r="E90" i="16"/>
  <c r="E93" i="16"/>
  <c r="E97" i="16"/>
  <c r="E104" i="16"/>
  <c r="E110" i="16"/>
  <c r="E114" i="16"/>
  <c r="E101" i="16" s="1"/>
  <c r="E122" i="16"/>
  <c r="E126" i="16"/>
  <c r="E132" i="16"/>
  <c r="E130" i="16" s="1"/>
  <c r="F31" i="16"/>
  <c r="F36" i="16"/>
  <c r="F42" i="16"/>
  <c r="F46" i="16"/>
  <c r="F52" i="16"/>
  <c r="F64" i="16"/>
  <c r="F73" i="16"/>
  <c r="F79" i="16"/>
  <c r="F86" i="16"/>
  <c r="F90" i="16"/>
  <c r="F93" i="16"/>
  <c r="F97" i="16"/>
  <c r="F104" i="16"/>
  <c r="F110" i="16"/>
  <c r="F114" i="16"/>
  <c r="F122" i="16"/>
  <c r="F126" i="16"/>
  <c r="J126" i="16" s="1"/>
  <c r="F132" i="16"/>
  <c r="F130" i="16" s="1"/>
  <c r="G31" i="16"/>
  <c r="G36" i="16"/>
  <c r="G42" i="16"/>
  <c r="G28" i="16" s="1"/>
  <c r="G46" i="16"/>
  <c r="G52" i="16"/>
  <c r="G64" i="16"/>
  <c r="G73" i="16"/>
  <c r="J73" i="16" s="1"/>
  <c r="K73" i="16" s="1"/>
  <c r="G79" i="16"/>
  <c r="G86" i="16"/>
  <c r="G90" i="16"/>
  <c r="G93" i="16"/>
  <c r="G97" i="16"/>
  <c r="G110" i="16"/>
  <c r="G101" i="16" s="1"/>
  <c r="G114" i="16"/>
  <c r="G122" i="16"/>
  <c r="G126" i="16"/>
  <c r="G119" i="16"/>
  <c r="H31" i="16"/>
  <c r="H36" i="16"/>
  <c r="H42" i="16"/>
  <c r="H28" i="16" s="1"/>
  <c r="H46" i="16"/>
  <c r="H52" i="16"/>
  <c r="H64" i="16"/>
  <c r="H73" i="16"/>
  <c r="H79" i="16"/>
  <c r="H86" i="16"/>
  <c r="H90" i="16"/>
  <c r="H93" i="16"/>
  <c r="H97" i="16"/>
  <c r="H104" i="16"/>
  <c r="H110" i="16"/>
  <c r="H114" i="16"/>
  <c r="H101" i="16" s="1"/>
  <c r="H122" i="16"/>
  <c r="H126" i="16"/>
  <c r="H132" i="16"/>
  <c r="H130" i="16" s="1"/>
  <c r="I31" i="16"/>
  <c r="I42" i="16"/>
  <c r="I46" i="16"/>
  <c r="I52" i="16"/>
  <c r="I64" i="16"/>
  <c r="I73" i="16"/>
  <c r="I79" i="16"/>
  <c r="I86" i="16"/>
  <c r="I90" i="16"/>
  <c r="I93" i="16"/>
  <c r="I122" i="16"/>
  <c r="I126" i="16"/>
  <c r="E184" i="16"/>
  <c r="E191" i="16"/>
  <c r="E197" i="16"/>
  <c r="E205" i="16"/>
  <c r="E210" i="16"/>
  <c r="E221" i="16"/>
  <c r="E202" i="16" s="1"/>
  <c r="E225" i="16"/>
  <c r="E238" i="16"/>
  <c r="E246" i="16"/>
  <c r="E244" i="16" s="1"/>
  <c r="J244" i="16" s="1"/>
  <c r="K244" i="16" s="1"/>
  <c r="E260" i="16"/>
  <c r="F184" i="16"/>
  <c r="J184" i="16" s="1"/>
  <c r="K184" i="16" s="1"/>
  <c r="F191" i="16"/>
  <c r="F197" i="16"/>
  <c r="F205" i="16"/>
  <c r="F210" i="16"/>
  <c r="F221" i="16"/>
  <c r="F225" i="16"/>
  <c r="F238" i="16"/>
  <c r="F246" i="16"/>
  <c r="F244" i="16" s="1"/>
  <c r="F260" i="16"/>
  <c r="F258" i="16" s="1"/>
  <c r="G184" i="16"/>
  <c r="G191" i="16"/>
  <c r="G197" i="16"/>
  <c r="G205" i="16"/>
  <c r="G210" i="16"/>
  <c r="G221" i="16"/>
  <c r="G225" i="16"/>
  <c r="G238" i="16"/>
  <c r="G246" i="16"/>
  <c r="G244" i="16"/>
  <c r="G260" i="16"/>
  <c r="G258" i="16" s="1"/>
  <c r="H184" i="16"/>
  <c r="H191" i="16"/>
  <c r="J191" i="16" s="1"/>
  <c r="K191" i="16" s="1"/>
  <c r="H197" i="16"/>
  <c r="H205" i="16"/>
  <c r="H210" i="16"/>
  <c r="H221" i="16"/>
  <c r="H225" i="16"/>
  <c r="H238" i="16"/>
  <c r="H246" i="16"/>
  <c r="H244" i="16"/>
  <c r="H260" i="16"/>
  <c r="H258" i="16" s="1"/>
  <c r="I205" i="16"/>
  <c r="I221" i="16"/>
  <c r="I238" i="16"/>
  <c r="I246" i="16"/>
  <c r="I244" i="16"/>
  <c r="I315" i="16"/>
  <c r="I320" i="16"/>
  <c r="I336" i="16"/>
  <c r="I343" i="16"/>
  <c r="I402" i="16"/>
  <c r="H306" i="16"/>
  <c r="H392" i="16"/>
  <c r="H402" i="16"/>
  <c r="G306" i="16"/>
  <c r="G402" i="16"/>
  <c r="F306" i="16"/>
  <c r="F392" i="16"/>
  <c r="F402" i="16"/>
  <c r="E306" i="16"/>
  <c r="E304" i="16" s="1"/>
  <c r="E392" i="16"/>
  <c r="E390" i="16"/>
  <c r="E402" i="16"/>
  <c r="K396" i="16"/>
  <c r="K341" i="16"/>
  <c r="K328" i="16"/>
  <c r="K316" i="16"/>
  <c r="K310" i="16"/>
  <c r="K308" i="16"/>
  <c r="I191" i="16"/>
  <c r="K269" i="16"/>
  <c r="K267" i="16"/>
  <c r="K265" i="16"/>
  <c r="K263" i="16"/>
  <c r="K239" i="16"/>
  <c r="I235" i="16"/>
  <c r="J235" i="16"/>
  <c r="J234" i="16"/>
  <c r="K234" i="16"/>
  <c r="F233" i="16"/>
  <c r="G233" i="16"/>
  <c r="K218" i="16"/>
  <c r="K212" i="16"/>
  <c r="K207" i="16"/>
  <c r="I197" i="16"/>
  <c r="K193" i="16"/>
  <c r="I150" i="16"/>
  <c r="K94" i="16"/>
  <c r="K81" i="16"/>
  <c r="K59" i="16"/>
  <c r="K55" i="16"/>
  <c r="K54" i="16"/>
  <c r="K49" i="16"/>
  <c r="K44" i="16"/>
  <c r="K39" i="16"/>
  <c r="K33" i="16"/>
  <c r="J32" i="7"/>
  <c r="K32" i="7" s="1"/>
  <c r="J33" i="7"/>
  <c r="J34" i="7"/>
  <c r="J37" i="7"/>
  <c r="K37" i="7" s="1"/>
  <c r="E167" i="7"/>
  <c r="F167" i="7"/>
  <c r="F165" i="7"/>
  <c r="G167" i="7"/>
  <c r="G165" i="7"/>
  <c r="H167" i="7"/>
  <c r="H165" i="7" s="1"/>
  <c r="J39" i="7"/>
  <c r="K39" i="7" s="1"/>
  <c r="J40" i="7"/>
  <c r="K40" i="7" s="1"/>
  <c r="J43" i="7"/>
  <c r="J44" i="7"/>
  <c r="J47" i="7"/>
  <c r="K47" i="7" s="1"/>
  <c r="J48" i="7"/>
  <c r="J49" i="7"/>
  <c r="K49" i="7" s="1"/>
  <c r="J50" i="7"/>
  <c r="J54" i="7"/>
  <c r="J55" i="7"/>
  <c r="K55" i="7" s="1"/>
  <c r="J56" i="7"/>
  <c r="J57" i="7"/>
  <c r="K57" i="7" s="1"/>
  <c r="J58" i="7"/>
  <c r="K58" i="7" s="1"/>
  <c r="J60" i="7"/>
  <c r="K60" i="7" s="1"/>
  <c r="J61" i="7"/>
  <c r="K61" i="7" s="1"/>
  <c r="J62" i="7"/>
  <c r="K62" i="7"/>
  <c r="J63" i="7"/>
  <c r="J66" i="7"/>
  <c r="J67" i="7"/>
  <c r="K67" i="7" s="1"/>
  <c r="J68" i="7"/>
  <c r="K68" i="7" s="1"/>
  <c r="J69" i="7"/>
  <c r="J70" i="7"/>
  <c r="K70" i="7" s="1"/>
  <c r="J71" i="7"/>
  <c r="K71" i="7" s="1"/>
  <c r="J72" i="7"/>
  <c r="K72" i="7" s="1"/>
  <c r="J76" i="7"/>
  <c r="K76" i="7" s="1"/>
  <c r="J82" i="7"/>
  <c r="K82" i="7" s="1"/>
  <c r="J83" i="7"/>
  <c r="K83" i="7" s="1"/>
  <c r="J84" i="7"/>
  <c r="K84" i="7"/>
  <c r="J85" i="7"/>
  <c r="K85" i="7" s="1"/>
  <c r="J89" i="7"/>
  <c r="K89" i="7" s="1"/>
  <c r="J90" i="7"/>
  <c r="K90" i="7"/>
  <c r="J93" i="7"/>
  <c r="K93" i="7"/>
  <c r="J96" i="7"/>
  <c r="J95" i="7" s="1"/>
  <c r="K95" i="7" s="1"/>
  <c r="J100" i="7"/>
  <c r="J101" i="7"/>
  <c r="J107" i="7"/>
  <c r="K107" i="7" s="1"/>
  <c r="J108" i="7"/>
  <c r="K108" i="7" s="1"/>
  <c r="J109" i="7"/>
  <c r="K109" i="7"/>
  <c r="J110" i="7"/>
  <c r="J113" i="7"/>
  <c r="J114" i="7"/>
  <c r="J117" i="7"/>
  <c r="J118" i="7"/>
  <c r="J119" i="7"/>
  <c r="J125" i="7"/>
  <c r="J126" i="7"/>
  <c r="J129" i="7"/>
  <c r="J130" i="7"/>
  <c r="K130" i="7" s="1"/>
  <c r="I137" i="7"/>
  <c r="J137" i="7" s="1"/>
  <c r="I138" i="7"/>
  <c r="J138" i="7"/>
  <c r="J139" i="7"/>
  <c r="E154" i="7"/>
  <c r="J154" i="7" s="1"/>
  <c r="K154" i="7"/>
  <c r="I154" i="7"/>
  <c r="J163" i="7"/>
  <c r="K163" i="7" s="1"/>
  <c r="I168" i="7"/>
  <c r="J168" i="7" s="1"/>
  <c r="I169" i="7"/>
  <c r="J169" i="7" s="1"/>
  <c r="I170" i="7"/>
  <c r="J170" i="7" s="1"/>
  <c r="I171" i="7"/>
  <c r="I167" i="7" s="1"/>
  <c r="E177" i="7"/>
  <c r="F177" i="7"/>
  <c r="I177" i="7"/>
  <c r="I175" i="7" s="1"/>
  <c r="H191" i="7"/>
  <c r="H162" i="7" s="1"/>
  <c r="J194" i="7"/>
  <c r="J195" i="7"/>
  <c r="J196" i="7"/>
  <c r="J197" i="7"/>
  <c r="J198" i="7"/>
  <c r="J201" i="7"/>
  <c r="J202" i="7"/>
  <c r="J203" i="7"/>
  <c r="K203" i="7" s="1"/>
  <c r="J204" i="7"/>
  <c r="K204" i="7" s="1"/>
  <c r="J205" i="7"/>
  <c r="K205" i="7" s="1"/>
  <c r="J208" i="7"/>
  <c r="K208" i="7" s="1"/>
  <c r="J209" i="7"/>
  <c r="J210" i="7"/>
  <c r="J216" i="7"/>
  <c r="K216" i="7"/>
  <c r="J217" i="7"/>
  <c r="J218" i="7"/>
  <c r="K218" i="7" s="1"/>
  <c r="J221" i="7"/>
  <c r="K221" i="7" s="1"/>
  <c r="J222" i="7"/>
  <c r="K222" i="7" s="1"/>
  <c r="J223" i="7"/>
  <c r="K223" i="7" s="1"/>
  <c r="J224" i="7"/>
  <c r="K224" i="7" s="1"/>
  <c r="J225" i="7"/>
  <c r="K225" i="7" s="1"/>
  <c r="J226" i="7"/>
  <c r="K226" i="7" s="1"/>
  <c r="I227" i="7"/>
  <c r="J228" i="7"/>
  <c r="K228" i="7" s="1"/>
  <c r="J229" i="7"/>
  <c r="K229" i="7"/>
  <c r="J233" i="7"/>
  <c r="K233" i="7" s="1"/>
  <c r="I237" i="7"/>
  <c r="J237" i="7"/>
  <c r="I239" i="7"/>
  <c r="J239" i="7"/>
  <c r="J241" i="7"/>
  <c r="I256" i="7"/>
  <c r="I254" i="7" s="1"/>
  <c r="I252" i="7" s="1"/>
  <c r="I251" i="7" s="1"/>
  <c r="J257" i="7"/>
  <c r="K257" i="7"/>
  <c r="J258" i="7"/>
  <c r="K258" i="7"/>
  <c r="J259" i="7"/>
  <c r="K259" i="7" s="1"/>
  <c r="J260" i="7"/>
  <c r="J261" i="7"/>
  <c r="K261" i="7" s="1"/>
  <c r="J262" i="7"/>
  <c r="J263" i="7"/>
  <c r="K263" i="7"/>
  <c r="J264" i="7"/>
  <c r="K264" i="7" s="1"/>
  <c r="J265" i="7"/>
  <c r="K265" i="7" s="1"/>
  <c r="J266" i="7"/>
  <c r="K266" i="7" s="1"/>
  <c r="I272" i="7"/>
  <c r="J273" i="7"/>
  <c r="J274" i="7"/>
  <c r="K274" i="7" s="1"/>
  <c r="J275" i="7"/>
  <c r="K275" i="7" s="1"/>
  <c r="J276" i="7"/>
  <c r="J277" i="7"/>
  <c r="K277" i="7" s="1"/>
  <c r="J278" i="7"/>
  <c r="K278" i="7" s="1"/>
  <c r="J279" i="7"/>
  <c r="K279" i="7" s="1"/>
  <c r="J280" i="7"/>
  <c r="I173" i="7"/>
  <c r="J173" i="7" s="1"/>
  <c r="J316" i="7"/>
  <c r="K316" i="7" s="1"/>
  <c r="J317" i="7"/>
  <c r="K317" i="7"/>
  <c r="J318" i="7"/>
  <c r="J319" i="7"/>
  <c r="K319" i="7" s="1"/>
  <c r="J320" i="7"/>
  <c r="I321" i="7"/>
  <c r="J322" i="7"/>
  <c r="J325" i="7"/>
  <c r="K325" i="7" s="1"/>
  <c r="J326" i="7"/>
  <c r="J327" i="7"/>
  <c r="J330" i="7"/>
  <c r="K330" i="7"/>
  <c r="J337" i="7"/>
  <c r="J338" i="7"/>
  <c r="J339" i="7"/>
  <c r="K339" i="7"/>
  <c r="J340" i="7"/>
  <c r="J341" i="7"/>
  <c r="K341" i="7" s="1"/>
  <c r="J342" i="7"/>
  <c r="J343" i="7"/>
  <c r="K343" i="7" s="1"/>
  <c r="J346" i="7"/>
  <c r="J347" i="7"/>
  <c r="K347" i="7" s="1"/>
  <c r="J348" i="7"/>
  <c r="K348" i="7"/>
  <c r="J349" i="7"/>
  <c r="J350" i="7"/>
  <c r="K350" i="7" s="1"/>
  <c r="J351" i="7"/>
  <c r="K351" i="7" s="1"/>
  <c r="J354" i="7"/>
  <c r="J355" i="7"/>
  <c r="K355" i="7" s="1"/>
  <c r="J356" i="7"/>
  <c r="K356" i="7" s="1"/>
  <c r="F376" i="7"/>
  <c r="G376" i="7"/>
  <c r="H376" i="7"/>
  <c r="J376" i="7" s="1"/>
  <c r="K376" i="7" s="1"/>
  <c r="J400" i="7"/>
  <c r="K400" i="7" s="1"/>
  <c r="J401" i="7"/>
  <c r="K401" i="7" s="1"/>
  <c r="J402" i="7"/>
  <c r="K402" i="7" s="1"/>
  <c r="J403" i="7"/>
  <c r="K403" i="7" s="1"/>
  <c r="E405" i="7"/>
  <c r="I405" i="7"/>
  <c r="J410" i="7"/>
  <c r="K410" i="7" s="1"/>
  <c r="J411" i="7"/>
  <c r="K411" i="7" s="1"/>
  <c r="J412" i="7"/>
  <c r="K412" i="7" s="1"/>
  <c r="J413" i="7"/>
  <c r="K413" i="7" s="1"/>
  <c r="J414" i="7"/>
  <c r="I136" i="7"/>
  <c r="I134" i="7" s="1"/>
  <c r="I132" i="7" s="1"/>
  <c r="E329" i="7"/>
  <c r="F329" i="7"/>
  <c r="G329" i="7"/>
  <c r="H329" i="7"/>
  <c r="F398" i="7"/>
  <c r="G398" i="7"/>
  <c r="G396" i="7" s="1"/>
  <c r="E408" i="7"/>
  <c r="J408" i="7" s="1"/>
  <c r="K408" i="7" s="1"/>
  <c r="F408" i="7"/>
  <c r="G408" i="7"/>
  <c r="H408" i="7"/>
  <c r="E31" i="7"/>
  <c r="E36" i="7"/>
  <c r="E28" i="7" s="1"/>
  <c r="E42" i="7"/>
  <c r="E46" i="7"/>
  <c r="E53" i="7"/>
  <c r="E65" i="7"/>
  <c r="E75" i="7"/>
  <c r="E81" i="7"/>
  <c r="J81" i="7" s="1"/>
  <c r="K81" i="7" s="1"/>
  <c r="E88" i="7"/>
  <c r="E92" i="7"/>
  <c r="E95" i="7"/>
  <c r="E99" i="7"/>
  <c r="E106" i="7"/>
  <c r="E112" i="7"/>
  <c r="J112" i="7" s="1"/>
  <c r="K112" i="7" s="1"/>
  <c r="E116" i="7"/>
  <c r="E124" i="7"/>
  <c r="E128" i="7"/>
  <c r="E134" i="7"/>
  <c r="E132" i="7" s="1"/>
  <c r="J132" i="7" s="1"/>
  <c r="K132" i="7" s="1"/>
  <c r="F31" i="7"/>
  <c r="F36" i="7"/>
  <c r="F42" i="7"/>
  <c r="F46" i="7"/>
  <c r="F53" i="7"/>
  <c r="F65" i="7"/>
  <c r="F75" i="7"/>
  <c r="F81" i="7"/>
  <c r="F88" i="7"/>
  <c r="F92" i="7"/>
  <c r="F95" i="7"/>
  <c r="F99" i="7"/>
  <c r="F106" i="7"/>
  <c r="F103" i="7" s="1"/>
  <c r="F112" i="7"/>
  <c r="F116" i="7"/>
  <c r="F124" i="7"/>
  <c r="F128" i="7"/>
  <c r="F134" i="7"/>
  <c r="F132" i="7" s="1"/>
  <c r="G31" i="7"/>
  <c r="G36" i="7"/>
  <c r="G42" i="7"/>
  <c r="G46" i="7"/>
  <c r="G53" i="7"/>
  <c r="G65" i="7"/>
  <c r="G75" i="7"/>
  <c r="G81" i="7"/>
  <c r="G88" i="7"/>
  <c r="G92" i="7"/>
  <c r="G95" i="7"/>
  <c r="G99" i="7"/>
  <c r="G106" i="7"/>
  <c r="J106" i="7" s="1"/>
  <c r="K106" i="7" s="1"/>
  <c r="G112" i="7"/>
  <c r="G116" i="7"/>
  <c r="G124" i="7"/>
  <c r="G128" i="7"/>
  <c r="G134" i="7"/>
  <c r="G132" i="7" s="1"/>
  <c r="H31" i="7"/>
  <c r="H36" i="7"/>
  <c r="H42" i="7"/>
  <c r="H46" i="7"/>
  <c r="H53" i="7"/>
  <c r="H65" i="7"/>
  <c r="H28" i="7"/>
  <c r="H75" i="7"/>
  <c r="H81" i="7"/>
  <c r="H88" i="7"/>
  <c r="H92" i="7"/>
  <c r="H95" i="7"/>
  <c r="H99" i="7"/>
  <c r="H106" i="7"/>
  <c r="H112" i="7"/>
  <c r="H116" i="7"/>
  <c r="H124" i="7"/>
  <c r="H128" i="7"/>
  <c r="H121" i="7" s="1"/>
  <c r="H134" i="7"/>
  <c r="H132" i="7" s="1"/>
  <c r="I42" i="7"/>
  <c r="I46" i="7"/>
  <c r="I53" i="7"/>
  <c r="I65" i="7"/>
  <c r="I75" i="7"/>
  <c r="I81" i="7"/>
  <c r="I78" i="7" s="1"/>
  <c r="I88" i="7"/>
  <c r="I92" i="7"/>
  <c r="I95" i="7"/>
  <c r="I99" i="7"/>
  <c r="I106" i="7"/>
  <c r="I112" i="7"/>
  <c r="I116" i="7"/>
  <c r="I103" i="7"/>
  <c r="I124" i="7"/>
  <c r="I128" i="7"/>
  <c r="I121" i="7" s="1"/>
  <c r="E175" i="7"/>
  <c r="E193" i="7"/>
  <c r="E200" i="7"/>
  <c r="E207" i="7"/>
  <c r="E215" i="7"/>
  <c r="E220" i="7"/>
  <c r="E231" i="7"/>
  <c r="E235" i="7"/>
  <c r="E248" i="7"/>
  <c r="E256" i="7"/>
  <c r="E254" i="7" s="1"/>
  <c r="E270" i="7"/>
  <c r="E268" i="7"/>
  <c r="F152" i="7"/>
  <c r="F193" i="7"/>
  <c r="F200" i="7"/>
  <c r="F207" i="7"/>
  <c r="F215" i="7"/>
  <c r="F220" i="7"/>
  <c r="F231" i="7"/>
  <c r="F235" i="7"/>
  <c r="F256" i="7"/>
  <c r="F254" i="7" s="1"/>
  <c r="F270" i="7"/>
  <c r="F268" i="7"/>
  <c r="G152" i="7"/>
  <c r="G175" i="7"/>
  <c r="G193" i="7"/>
  <c r="G200" i="7"/>
  <c r="G207" i="7"/>
  <c r="G215" i="7"/>
  <c r="G220" i="7"/>
  <c r="G231" i="7"/>
  <c r="G235" i="7"/>
  <c r="G248" i="7"/>
  <c r="G256" i="7"/>
  <c r="G254" i="7"/>
  <c r="G268" i="7"/>
  <c r="H152" i="7"/>
  <c r="H207" i="7"/>
  <c r="H215" i="7"/>
  <c r="H220" i="7"/>
  <c r="H231" i="7"/>
  <c r="H235" i="7"/>
  <c r="H248" i="7"/>
  <c r="H256" i="7"/>
  <c r="H270" i="7"/>
  <c r="H268" i="7" s="1"/>
  <c r="I215" i="7"/>
  <c r="I231" i="7"/>
  <c r="I245" i="7"/>
  <c r="J245" i="7" s="1"/>
  <c r="I324" i="7"/>
  <c r="I329" i="7"/>
  <c r="I336" i="7"/>
  <c r="I345" i="7"/>
  <c r="I353" i="7"/>
  <c r="I408" i="7"/>
  <c r="H315" i="7"/>
  <c r="H353" i="7"/>
  <c r="H334" i="7" s="1"/>
  <c r="G315" i="7"/>
  <c r="G313" i="7" s="1"/>
  <c r="G359" i="7" s="1"/>
  <c r="G324" i="7"/>
  <c r="G334" i="7"/>
  <c r="F315" i="7"/>
  <c r="F313" i="7" s="1"/>
  <c r="F324" i="7"/>
  <c r="F336" i="7"/>
  <c r="F345" i="7"/>
  <c r="F353" i="7"/>
  <c r="E315" i="7"/>
  <c r="E324" i="7"/>
  <c r="E336" i="7"/>
  <c r="E345" i="7"/>
  <c r="E353" i="7"/>
  <c r="K414" i="7"/>
  <c r="K354" i="7"/>
  <c r="K349" i="7"/>
  <c r="K342" i="7"/>
  <c r="K340" i="7"/>
  <c r="K337" i="7"/>
  <c r="K326" i="7"/>
  <c r="I193" i="7"/>
  <c r="I200" i="7"/>
  <c r="K280" i="7"/>
  <c r="K276" i="7"/>
  <c r="K273" i="7"/>
  <c r="K262" i="7"/>
  <c r="K260" i="7"/>
  <c r="K217" i="7"/>
  <c r="K209" i="7"/>
  <c r="I207" i="7"/>
  <c r="K202" i="7"/>
  <c r="K198" i="7"/>
  <c r="K197" i="7"/>
  <c r="K196" i="7"/>
  <c r="K195" i="7"/>
  <c r="K194" i="7"/>
  <c r="I152" i="7"/>
  <c r="K139" i="7"/>
  <c r="K129" i="7"/>
  <c r="K125" i="7"/>
  <c r="K110" i="7"/>
  <c r="K101" i="7"/>
  <c r="K69" i="7"/>
  <c r="K63" i="7"/>
  <c r="K54" i="7"/>
  <c r="K48" i="7"/>
  <c r="J32" i="18"/>
  <c r="J33" i="18"/>
  <c r="J34" i="18"/>
  <c r="J37" i="18"/>
  <c r="I164" i="18"/>
  <c r="I162" i="18"/>
  <c r="J39" i="18"/>
  <c r="J40" i="18"/>
  <c r="J43" i="18"/>
  <c r="J44" i="18"/>
  <c r="J47" i="18"/>
  <c r="J48" i="18"/>
  <c r="J49" i="18"/>
  <c r="J50" i="18"/>
  <c r="J53" i="18"/>
  <c r="J54" i="18"/>
  <c r="J55" i="18"/>
  <c r="J56" i="18"/>
  <c r="J57" i="18"/>
  <c r="J58" i="18"/>
  <c r="J59" i="18"/>
  <c r="K59" i="18" s="1"/>
  <c r="J60" i="18"/>
  <c r="J61" i="18"/>
  <c r="J64" i="18"/>
  <c r="J65" i="18"/>
  <c r="J66" i="18"/>
  <c r="J67" i="18"/>
  <c r="J68" i="18"/>
  <c r="J69" i="18"/>
  <c r="J70" i="18"/>
  <c r="J74" i="18"/>
  <c r="J80" i="18"/>
  <c r="J81" i="18"/>
  <c r="J82" i="18"/>
  <c r="J83" i="18"/>
  <c r="J87" i="18"/>
  <c r="J88" i="18"/>
  <c r="J91" i="18"/>
  <c r="J94" i="18"/>
  <c r="J98" i="18"/>
  <c r="J99" i="18"/>
  <c r="J105" i="18"/>
  <c r="J106" i="18"/>
  <c r="J107" i="18"/>
  <c r="J108" i="18"/>
  <c r="J111" i="18"/>
  <c r="J112" i="18"/>
  <c r="J115" i="18"/>
  <c r="J116" i="18"/>
  <c r="J117" i="18"/>
  <c r="J123" i="18"/>
  <c r="J124" i="18"/>
  <c r="J127" i="18"/>
  <c r="J128" i="18"/>
  <c r="J134" i="18"/>
  <c r="J135" i="18"/>
  <c r="J136" i="18"/>
  <c r="J137" i="18"/>
  <c r="E396" i="18"/>
  <c r="G396" i="18"/>
  <c r="H396" i="18"/>
  <c r="H394" i="18" s="1"/>
  <c r="I403" i="18"/>
  <c r="E376" i="18"/>
  <c r="G376" i="18"/>
  <c r="H376" i="18"/>
  <c r="H374" i="18" s="1"/>
  <c r="I376" i="18"/>
  <c r="J322" i="18"/>
  <c r="J321" i="18"/>
  <c r="J320" i="18"/>
  <c r="E340" i="18"/>
  <c r="J340" i="18"/>
  <c r="I340" i="18"/>
  <c r="E331" i="18"/>
  <c r="I331" i="18"/>
  <c r="E319" i="18"/>
  <c r="G319" i="18"/>
  <c r="I319" i="18"/>
  <c r="E309" i="18"/>
  <c r="J309" i="18" s="1"/>
  <c r="G309" i="18"/>
  <c r="H309" i="18"/>
  <c r="I317" i="18"/>
  <c r="I309" i="18" s="1"/>
  <c r="J412" i="18"/>
  <c r="J411" i="18"/>
  <c r="J410" i="18"/>
  <c r="J409" i="18"/>
  <c r="J408" i="18"/>
  <c r="J404" i="18"/>
  <c r="J401" i="18"/>
  <c r="J400" i="18"/>
  <c r="J399" i="18"/>
  <c r="J398" i="18"/>
  <c r="J354" i="18"/>
  <c r="J351" i="18"/>
  <c r="J350" i="18"/>
  <c r="J349" i="18"/>
  <c r="J346" i="18"/>
  <c r="J345" i="18"/>
  <c r="J344" i="18"/>
  <c r="J343" i="18"/>
  <c r="J342" i="18"/>
  <c r="J341" i="18"/>
  <c r="J338" i="18"/>
  <c r="J337" i="18"/>
  <c r="J336" i="18"/>
  <c r="J335" i="18"/>
  <c r="J334" i="18"/>
  <c r="J333" i="18"/>
  <c r="J332" i="18"/>
  <c r="J325" i="18"/>
  <c r="J315" i="18"/>
  <c r="J316" i="18"/>
  <c r="J274" i="18"/>
  <c r="J273" i="18"/>
  <c r="J272" i="18"/>
  <c r="J271" i="18"/>
  <c r="J270" i="18"/>
  <c r="J269" i="18"/>
  <c r="J268" i="18"/>
  <c r="J267" i="18"/>
  <c r="J266" i="18"/>
  <c r="J260" i="18"/>
  <c r="J259" i="18"/>
  <c r="J258" i="18"/>
  <c r="J257" i="18"/>
  <c r="J256" i="18"/>
  <c r="J255" i="18"/>
  <c r="K255" i="18" s="1"/>
  <c r="J254" i="18"/>
  <c r="J253" i="18"/>
  <c r="J252" i="18"/>
  <c r="J251" i="18"/>
  <c r="J246" i="18"/>
  <c r="J245" i="18"/>
  <c r="J244" i="18"/>
  <c r="J243" i="18"/>
  <c r="J239" i="18"/>
  <c r="J184" i="18"/>
  <c r="J169" i="18"/>
  <c r="J160" i="18"/>
  <c r="J235" i="18"/>
  <c r="J233" i="18"/>
  <c r="J231" i="18"/>
  <c r="J227" i="18"/>
  <c r="J223" i="18"/>
  <c r="J222" i="18"/>
  <c r="J221" i="18"/>
  <c r="J220" i="18"/>
  <c r="J219" i="18"/>
  <c r="J218" i="18"/>
  <c r="J217" i="18"/>
  <c r="J216" i="18"/>
  <c r="J215" i="18"/>
  <c r="J212" i="18"/>
  <c r="J211" i="18"/>
  <c r="J210" i="18"/>
  <c r="J204" i="18"/>
  <c r="J203" i="18"/>
  <c r="J202" i="18"/>
  <c r="J201" i="18"/>
  <c r="J198" i="18"/>
  <c r="J197" i="18"/>
  <c r="J196" i="18"/>
  <c r="J195" i="18"/>
  <c r="J194" i="18"/>
  <c r="J191" i="18"/>
  <c r="J190" i="18"/>
  <c r="J189" i="18"/>
  <c r="J188" i="18"/>
  <c r="J187" i="18"/>
  <c r="E173" i="18"/>
  <c r="F173" i="18"/>
  <c r="F171" i="18"/>
  <c r="I173" i="18"/>
  <c r="I171" i="18"/>
  <c r="J168" i="18"/>
  <c r="J167" i="18"/>
  <c r="J166" i="18"/>
  <c r="J165" i="18"/>
  <c r="E152" i="18"/>
  <c r="J152" i="18"/>
  <c r="I132" i="18"/>
  <c r="I130" i="18" s="1"/>
  <c r="J310" i="18"/>
  <c r="J312" i="18"/>
  <c r="J313" i="18"/>
  <c r="J314" i="18"/>
  <c r="J141" i="18"/>
  <c r="E353" i="18"/>
  <c r="F353" i="18"/>
  <c r="G353" i="18"/>
  <c r="G329" i="18"/>
  <c r="H353" i="18"/>
  <c r="I353" i="18"/>
  <c r="E348" i="18"/>
  <c r="F348" i="18"/>
  <c r="H348" i="18"/>
  <c r="H329" i="18"/>
  <c r="I348" i="18"/>
  <c r="E324" i="18"/>
  <c r="F324" i="18"/>
  <c r="G324" i="18"/>
  <c r="H324" i="18"/>
  <c r="H307" i="18" s="1"/>
  <c r="I324" i="18"/>
  <c r="J311" i="18"/>
  <c r="H186" i="18"/>
  <c r="G150" i="18"/>
  <c r="G164" i="18"/>
  <c r="G162" i="18"/>
  <c r="G171" i="18"/>
  <c r="G186" i="18"/>
  <c r="G193" i="18"/>
  <c r="G200" i="18"/>
  <c r="G209" i="18"/>
  <c r="G214" i="18"/>
  <c r="G225" i="18"/>
  <c r="G229" i="18"/>
  <c r="G242" i="18"/>
  <c r="G250" i="18"/>
  <c r="G262" i="18"/>
  <c r="E264" i="18"/>
  <c r="E262" i="18" s="1"/>
  <c r="F264" i="18"/>
  <c r="H264" i="18"/>
  <c r="H262" i="18" s="1"/>
  <c r="I264" i="18"/>
  <c r="I262" i="18" s="1"/>
  <c r="I250" i="18"/>
  <c r="I248" i="18"/>
  <c r="E132" i="18"/>
  <c r="E130" i="18"/>
  <c r="I242" i="18"/>
  <c r="I229" i="18"/>
  <c r="E214" i="18"/>
  <c r="F214" i="18"/>
  <c r="F206" i="18" s="1"/>
  <c r="F144" i="18" s="1"/>
  <c r="H214" i="18"/>
  <c r="I214" i="18"/>
  <c r="I186" i="18"/>
  <c r="I150" i="18"/>
  <c r="I209" i="18"/>
  <c r="I225" i="18"/>
  <c r="F150" i="18"/>
  <c r="H150" i="18"/>
  <c r="E164" i="18"/>
  <c r="E162" i="18" s="1"/>
  <c r="E186" i="18"/>
  <c r="E193" i="18"/>
  <c r="E200" i="18"/>
  <c r="F164" i="18"/>
  <c r="F162" i="18" s="1"/>
  <c r="F186" i="18"/>
  <c r="F193" i="18"/>
  <c r="F200" i="18"/>
  <c r="H164" i="18"/>
  <c r="H162" i="18" s="1"/>
  <c r="H171" i="18"/>
  <c r="H200" i="18"/>
  <c r="I42" i="18"/>
  <c r="E385" i="18"/>
  <c r="E374" i="18" s="1"/>
  <c r="F385" i="18"/>
  <c r="F374" i="18" s="1"/>
  <c r="G385" i="18"/>
  <c r="G374" i="18" s="1"/>
  <c r="J374" i="18" s="1"/>
  <c r="K374" i="18" s="1"/>
  <c r="H385" i="18"/>
  <c r="I385" i="18"/>
  <c r="I200" i="18"/>
  <c r="H406" i="18"/>
  <c r="H31" i="18"/>
  <c r="H36" i="18"/>
  <c r="H42" i="18"/>
  <c r="H46" i="18"/>
  <c r="H52" i="18"/>
  <c r="H63" i="18"/>
  <c r="H73" i="18"/>
  <c r="H79" i="18"/>
  <c r="H86" i="18"/>
  <c r="H90" i="18"/>
  <c r="H93" i="18"/>
  <c r="H97" i="18"/>
  <c r="H104" i="18"/>
  <c r="H110" i="18"/>
  <c r="H114" i="18"/>
  <c r="H101" i="18"/>
  <c r="H122" i="18"/>
  <c r="H126" i="18"/>
  <c r="H119" i="18" s="1"/>
  <c r="H132" i="18"/>
  <c r="H130" i="18" s="1"/>
  <c r="H209" i="18"/>
  <c r="H225" i="18"/>
  <c r="H229" i="18"/>
  <c r="H242" i="18"/>
  <c r="H250" i="18"/>
  <c r="H248" i="18" s="1"/>
  <c r="E31" i="18"/>
  <c r="E36" i="18"/>
  <c r="E42" i="18"/>
  <c r="E46" i="18"/>
  <c r="E52" i="18"/>
  <c r="E63" i="18"/>
  <c r="E73" i="18"/>
  <c r="E79" i="18"/>
  <c r="E86" i="18"/>
  <c r="E90" i="18"/>
  <c r="J90" i="18" s="1"/>
  <c r="E93" i="18"/>
  <c r="E97" i="18"/>
  <c r="E104" i="18"/>
  <c r="E110" i="18"/>
  <c r="E114" i="18"/>
  <c r="E122" i="18"/>
  <c r="E126" i="18"/>
  <c r="E209" i="18"/>
  <c r="E225" i="18"/>
  <c r="E229" i="18"/>
  <c r="E242" i="18"/>
  <c r="J242" i="18" s="1"/>
  <c r="E250" i="18"/>
  <c r="E248" i="18"/>
  <c r="E406" i="18"/>
  <c r="F31" i="18"/>
  <c r="F46" i="18"/>
  <c r="F52" i="18"/>
  <c r="F73" i="18"/>
  <c r="F36" i="18"/>
  <c r="F42" i="18"/>
  <c r="F63" i="18"/>
  <c r="F79" i="18"/>
  <c r="F86" i="18"/>
  <c r="F90" i="18"/>
  <c r="F93" i="18"/>
  <c r="F97" i="18"/>
  <c r="F104" i="18"/>
  <c r="J104" i="18" s="1"/>
  <c r="F114" i="18"/>
  <c r="F110" i="18"/>
  <c r="F126" i="18"/>
  <c r="F122" i="18"/>
  <c r="F119" i="18" s="1"/>
  <c r="F132" i="18"/>
  <c r="F130" i="18"/>
  <c r="F406" i="18"/>
  <c r="F394" i="18" s="1"/>
  <c r="G406" i="18"/>
  <c r="G31" i="18"/>
  <c r="G36" i="18"/>
  <c r="G42" i="18"/>
  <c r="G46" i="18"/>
  <c r="G52" i="18"/>
  <c r="G63" i="18"/>
  <c r="G73" i="18"/>
  <c r="G79" i="18"/>
  <c r="G86" i="18"/>
  <c r="J86" i="18" s="1"/>
  <c r="K86" i="18" s="1"/>
  <c r="G90" i="18"/>
  <c r="G93" i="18"/>
  <c r="G97" i="18"/>
  <c r="G104" i="18"/>
  <c r="G110" i="18"/>
  <c r="G114" i="18"/>
  <c r="J114" i="18" s="1"/>
  <c r="G122" i="18"/>
  <c r="G119" i="18"/>
  <c r="G126" i="18"/>
  <c r="G132" i="18"/>
  <c r="G130" i="18" s="1"/>
  <c r="I46" i="18"/>
  <c r="I52" i="18"/>
  <c r="I63" i="18"/>
  <c r="I73" i="18"/>
  <c r="I79" i="18"/>
  <c r="I86" i="18"/>
  <c r="I90" i="18"/>
  <c r="I93" i="18"/>
  <c r="I97" i="18"/>
  <c r="I104" i="18"/>
  <c r="I110" i="18"/>
  <c r="I114" i="18"/>
  <c r="I122" i="18"/>
  <c r="I126" i="18"/>
  <c r="F209" i="18"/>
  <c r="F225" i="18"/>
  <c r="F229" i="18"/>
  <c r="F250" i="18"/>
  <c r="F248" i="18" s="1"/>
  <c r="F262" i="18"/>
  <c r="I406" i="18"/>
  <c r="I193" i="18"/>
  <c r="J34" i="26"/>
  <c r="J56" i="26"/>
  <c r="J58" i="26"/>
  <c r="J469" i="26"/>
  <c r="J470" i="26"/>
  <c r="J471" i="26"/>
  <c r="J472" i="26"/>
  <c r="E400" i="26"/>
  <c r="I400" i="26"/>
  <c r="E408" i="26"/>
  <c r="H408" i="26"/>
  <c r="H389" i="26" s="1"/>
  <c r="I408" i="26"/>
  <c r="J414" i="26"/>
  <c r="E379" i="26"/>
  <c r="G379" i="26"/>
  <c r="I379" i="26"/>
  <c r="J385" i="26"/>
  <c r="J257" i="26"/>
  <c r="J241" i="26"/>
  <c r="J242" i="26"/>
  <c r="K242" i="26" s="1"/>
  <c r="J243" i="26"/>
  <c r="J244" i="26"/>
  <c r="I210" i="26"/>
  <c r="J210" i="26" s="1"/>
  <c r="I211" i="26"/>
  <c r="J211" i="26"/>
  <c r="I212" i="26"/>
  <c r="J212" i="26"/>
  <c r="I209" i="26"/>
  <c r="J209" i="26" s="1"/>
  <c r="J111" i="26"/>
  <c r="J110" i="26"/>
  <c r="I143" i="26"/>
  <c r="J143" i="26"/>
  <c r="I144" i="26"/>
  <c r="J144" i="26" s="1"/>
  <c r="J145" i="26"/>
  <c r="J156" i="26"/>
  <c r="J157" i="26"/>
  <c r="J170" i="26"/>
  <c r="J174" i="26"/>
  <c r="J464" i="26"/>
  <c r="E463" i="26"/>
  <c r="I463" i="26"/>
  <c r="J461" i="26"/>
  <c r="J460" i="26"/>
  <c r="J459" i="26"/>
  <c r="J458" i="26"/>
  <c r="J411" i="26"/>
  <c r="J410" i="26"/>
  <c r="J409" i="26"/>
  <c r="J406" i="26"/>
  <c r="J405" i="26"/>
  <c r="J404" i="26"/>
  <c r="J403" i="26"/>
  <c r="J402" i="26"/>
  <c r="J401" i="26"/>
  <c r="J398" i="26"/>
  <c r="J397" i="26"/>
  <c r="J396" i="26"/>
  <c r="J395" i="26"/>
  <c r="J394" i="26"/>
  <c r="J393" i="26"/>
  <c r="J392" i="26"/>
  <c r="J382" i="26"/>
  <c r="J381" i="26"/>
  <c r="J380" i="26"/>
  <c r="J375" i="26"/>
  <c r="J376" i="26"/>
  <c r="J313" i="26"/>
  <c r="E131" i="26"/>
  <c r="H230" i="26"/>
  <c r="J230" i="26"/>
  <c r="I214" i="26"/>
  <c r="J214" i="26" s="1"/>
  <c r="J250" i="26"/>
  <c r="J249" i="26"/>
  <c r="J237" i="26"/>
  <c r="J236" i="26"/>
  <c r="J235" i="26"/>
  <c r="J234" i="26"/>
  <c r="J233" i="26"/>
  <c r="J127" i="26"/>
  <c r="J126" i="26"/>
  <c r="J116" i="26"/>
  <c r="J115" i="26"/>
  <c r="J114" i="26"/>
  <c r="J107" i="26"/>
  <c r="J106" i="26"/>
  <c r="J105" i="26"/>
  <c r="J104" i="26"/>
  <c r="J70" i="26"/>
  <c r="J69" i="26"/>
  <c r="J68" i="26"/>
  <c r="J67" i="26"/>
  <c r="J66" i="26"/>
  <c r="J149" i="26"/>
  <c r="J155" i="26"/>
  <c r="J159" i="26"/>
  <c r="J165" i="26"/>
  <c r="J169" i="26"/>
  <c r="J173" i="26"/>
  <c r="J176" i="26"/>
  <c r="J179" i="26"/>
  <c r="E456" i="26"/>
  <c r="G456" i="26"/>
  <c r="H456" i="26"/>
  <c r="J468" i="26"/>
  <c r="G436" i="26"/>
  <c r="H436" i="26"/>
  <c r="I436" i="26"/>
  <c r="E391" i="26"/>
  <c r="I391" i="26"/>
  <c r="J391" i="26" s="1"/>
  <c r="K391" i="26" s="1"/>
  <c r="E369" i="26"/>
  <c r="G369" i="26"/>
  <c r="H369" i="26"/>
  <c r="H367" i="26" s="1"/>
  <c r="H417" i="26" s="1"/>
  <c r="I377" i="26"/>
  <c r="J294" i="26"/>
  <c r="J295" i="26"/>
  <c r="J296" i="26"/>
  <c r="J297" i="26"/>
  <c r="J298" i="26"/>
  <c r="J299" i="26"/>
  <c r="J300" i="26"/>
  <c r="J301" i="26"/>
  <c r="J302" i="26"/>
  <c r="J303" i="26"/>
  <c r="J286" i="26"/>
  <c r="J287" i="26"/>
  <c r="J288" i="26"/>
  <c r="J289" i="26"/>
  <c r="H204" i="26"/>
  <c r="J268" i="26"/>
  <c r="J266" i="26"/>
  <c r="J265" i="26"/>
  <c r="J264" i="26"/>
  <c r="J263" i="26"/>
  <c r="J256" i="26"/>
  <c r="J258" i="26"/>
  <c r="E246" i="26"/>
  <c r="G246" i="26"/>
  <c r="H246" i="26"/>
  <c r="I246" i="26"/>
  <c r="J240" i="26"/>
  <c r="E232" i="26"/>
  <c r="F232" i="26"/>
  <c r="G232" i="26"/>
  <c r="I232" i="26"/>
  <c r="E218" i="26"/>
  <c r="F218" i="26"/>
  <c r="I218" i="26"/>
  <c r="I216" i="26"/>
  <c r="E195" i="26"/>
  <c r="J195" i="26"/>
  <c r="G121" i="26"/>
  <c r="H121" i="26"/>
  <c r="I121" i="26"/>
  <c r="E125" i="26"/>
  <c r="F125" i="26"/>
  <c r="F118" i="26"/>
  <c r="G125" i="26"/>
  <c r="H125" i="26"/>
  <c r="H118" i="26" s="1"/>
  <c r="E103" i="26"/>
  <c r="F103" i="26"/>
  <c r="F100" i="26" s="1"/>
  <c r="E113" i="26"/>
  <c r="G113" i="26"/>
  <c r="H113" i="26"/>
  <c r="H100" i="26" s="1"/>
  <c r="J79" i="26"/>
  <c r="J80" i="26"/>
  <c r="J81" i="26"/>
  <c r="J82" i="26"/>
  <c r="J86" i="26"/>
  <c r="J87" i="26"/>
  <c r="J90" i="26"/>
  <c r="J93" i="26"/>
  <c r="J97" i="26"/>
  <c r="J98" i="26"/>
  <c r="J64" i="26"/>
  <c r="J63" i="26" s="1"/>
  <c r="K63" i="26" s="1"/>
  <c r="J65" i="26"/>
  <c r="J55" i="26"/>
  <c r="J53" i="26"/>
  <c r="J54" i="26"/>
  <c r="J57" i="26"/>
  <c r="J59" i="26"/>
  <c r="J60" i="26"/>
  <c r="J61" i="26"/>
  <c r="J47" i="26"/>
  <c r="J48" i="26"/>
  <c r="J49" i="26"/>
  <c r="J50" i="26"/>
  <c r="J43" i="26"/>
  <c r="J44" i="26"/>
  <c r="J37" i="26"/>
  <c r="J39" i="26"/>
  <c r="J40" i="26"/>
  <c r="J33" i="26"/>
  <c r="J32" i="26"/>
  <c r="J73" i="26"/>
  <c r="J247" i="26"/>
  <c r="J248" i="26"/>
  <c r="J281" i="26"/>
  <c r="J310" i="26"/>
  <c r="J311" i="26"/>
  <c r="J312" i="26"/>
  <c r="J314" i="26"/>
  <c r="J315" i="26"/>
  <c r="J316" i="26"/>
  <c r="J317" i="26"/>
  <c r="J273" i="26"/>
  <c r="F133" i="26"/>
  <c r="G133" i="26"/>
  <c r="H133" i="26"/>
  <c r="J269" i="26"/>
  <c r="J267" i="26"/>
  <c r="K267" i="26" s="1"/>
  <c r="J262" i="26"/>
  <c r="I261" i="26"/>
  <c r="J261" i="26"/>
  <c r="I280" i="26"/>
  <c r="J280" i="26" s="1"/>
  <c r="I277" i="26"/>
  <c r="I309" i="26"/>
  <c r="J309" i="26" s="1"/>
  <c r="I271" i="26"/>
  <c r="J334" i="26"/>
  <c r="J331" i="26"/>
  <c r="J328" i="26"/>
  <c r="E322" i="26"/>
  <c r="F322" i="26"/>
  <c r="G322" i="26"/>
  <c r="H322" i="26"/>
  <c r="J322" i="26" s="1"/>
  <c r="I322" i="26"/>
  <c r="J323" i="26"/>
  <c r="J324" i="26"/>
  <c r="J325" i="26"/>
  <c r="J162" i="26"/>
  <c r="J161" i="26"/>
  <c r="J160" i="26"/>
  <c r="H216" i="26"/>
  <c r="H208" i="26"/>
  <c r="H206" i="26" s="1"/>
  <c r="H255" i="26"/>
  <c r="H260" i="26"/>
  <c r="H271" i="26"/>
  <c r="H275" i="26"/>
  <c r="H285" i="26"/>
  <c r="H293" i="26"/>
  <c r="H291" i="26" s="1"/>
  <c r="H307" i="26"/>
  <c r="H305" i="26" s="1"/>
  <c r="H327" i="26"/>
  <c r="H330" i="26"/>
  <c r="H333" i="26"/>
  <c r="G31" i="26"/>
  <c r="G36" i="26"/>
  <c r="G42" i="26"/>
  <c r="G46" i="26"/>
  <c r="G52" i="26"/>
  <c r="G63" i="26"/>
  <c r="G72" i="26"/>
  <c r="G78" i="26"/>
  <c r="G85" i="26"/>
  <c r="G89" i="26"/>
  <c r="G75" i="26" s="1"/>
  <c r="G92" i="26"/>
  <c r="G96" i="26"/>
  <c r="G109" i="26"/>
  <c r="G193" i="26"/>
  <c r="G208" i="26"/>
  <c r="G206" i="26"/>
  <c r="J206" i="26" s="1"/>
  <c r="G216" i="26"/>
  <c r="G239" i="26"/>
  <c r="G255" i="26"/>
  <c r="G260" i="26"/>
  <c r="G271" i="26"/>
  <c r="G275" i="26"/>
  <c r="G252" i="26" s="1"/>
  <c r="G285" i="26"/>
  <c r="G293" i="26"/>
  <c r="G291" i="26" s="1"/>
  <c r="G305" i="26"/>
  <c r="G327" i="26"/>
  <c r="G330" i="26"/>
  <c r="G333" i="26"/>
  <c r="G321" i="26" s="1"/>
  <c r="E109" i="26"/>
  <c r="H109" i="26"/>
  <c r="E413" i="26"/>
  <c r="F413" i="26"/>
  <c r="F389" i="26" s="1"/>
  <c r="G413" i="26"/>
  <c r="G389" i="26"/>
  <c r="H413" i="26"/>
  <c r="I413" i="26"/>
  <c r="E193" i="26"/>
  <c r="E208" i="26"/>
  <c r="E206" i="26" s="1"/>
  <c r="E239" i="26"/>
  <c r="F193" i="26"/>
  <c r="J193" i="26" s="1"/>
  <c r="F208" i="26"/>
  <c r="F206" i="26" s="1"/>
  <c r="F216" i="26"/>
  <c r="F239" i="26"/>
  <c r="I255" i="26"/>
  <c r="I285" i="26"/>
  <c r="E255" i="26"/>
  <c r="E260" i="26"/>
  <c r="E271" i="26"/>
  <c r="E275" i="26"/>
  <c r="E285" i="26"/>
  <c r="F255" i="26"/>
  <c r="F260" i="26"/>
  <c r="F271" i="26"/>
  <c r="J271" i="26" s="1"/>
  <c r="F275" i="26"/>
  <c r="E293" i="26"/>
  <c r="E291" i="26"/>
  <c r="F293" i="26"/>
  <c r="F291" i="26" s="1"/>
  <c r="I293" i="26"/>
  <c r="I307" i="26"/>
  <c r="E307" i="26"/>
  <c r="E305" i="26" s="1"/>
  <c r="F307" i="26"/>
  <c r="F305" i="26" s="1"/>
  <c r="J42" i="26"/>
  <c r="E72" i="26"/>
  <c r="F72" i="26"/>
  <c r="H72" i="26"/>
  <c r="H78" i="26"/>
  <c r="E78" i="26"/>
  <c r="F78" i="26"/>
  <c r="J92" i="26"/>
  <c r="H89" i="26"/>
  <c r="E89" i="26"/>
  <c r="F89" i="26"/>
  <c r="E85" i="26"/>
  <c r="F85" i="26"/>
  <c r="H85" i="26"/>
  <c r="I42" i="26"/>
  <c r="I46" i="26"/>
  <c r="I52" i="26"/>
  <c r="I63" i="26"/>
  <c r="I72" i="26"/>
  <c r="I78" i="26"/>
  <c r="I85" i="26"/>
  <c r="I89" i="26"/>
  <c r="I92" i="26"/>
  <c r="I96" i="26"/>
  <c r="I103" i="26"/>
  <c r="I109" i="26"/>
  <c r="I113" i="26"/>
  <c r="I125" i="26"/>
  <c r="H36" i="26"/>
  <c r="H31" i="26"/>
  <c r="H42" i="26"/>
  <c r="H46" i="26"/>
  <c r="H52" i="26"/>
  <c r="H28" i="26" s="1"/>
  <c r="H63" i="26"/>
  <c r="H92" i="26"/>
  <c r="H96" i="26"/>
  <c r="H131" i="26"/>
  <c r="H129" i="26" s="1"/>
  <c r="E31" i="26"/>
  <c r="E36" i="26"/>
  <c r="E42" i="26"/>
  <c r="E46" i="26"/>
  <c r="E52" i="26"/>
  <c r="E63" i="26"/>
  <c r="E92" i="26"/>
  <c r="E75" i="26"/>
  <c r="E96" i="26"/>
  <c r="E154" i="26"/>
  <c r="J154" i="26" s="1"/>
  <c r="E168" i="26"/>
  <c r="J168" i="26" s="1"/>
  <c r="E172" i="26"/>
  <c r="J172" i="26" s="1"/>
  <c r="K172" i="26" s="1"/>
  <c r="F31" i="26"/>
  <c r="F36" i="26"/>
  <c r="F42" i="26"/>
  <c r="F46" i="26"/>
  <c r="F52" i="26"/>
  <c r="F63" i="26"/>
  <c r="F92" i="26"/>
  <c r="F96" i="26"/>
  <c r="F131" i="26"/>
  <c r="F129" i="26" s="1"/>
  <c r="F384" i="26"/>
  <c r="E384" i="26"/>
  <c r="G384" i="26"/>
  <c r="H384" i="26"/>
  <c r="F327" i="26"/>
  <c r="F330" i="26"/>
  <c r="F333" i="26"/>
  <c r="E327" i="26"/>
  <c r="E330" i="26"/>
  <c r="E333" i="26"/>
  <c r="I327" i="26"/>
  <c r="I330" i="26"/>
  <c r="I333" i="26"/>
  <c r="J184" i="26"/>
  <c r="J370" i="26"/>
  <c r="K370" i="26" s="1"/>
  <c r="J371" i="26"/>
  <c r="J372" i="26"/>
  <c r="K372" i="26" s="1"/>
  <c r="J373" i="26"/>
  <c r="J374" i="26"/>
  <c r="E445" i="26"/>
  <c r="E434" i="26"/>
  <c r="F445" i="26"/>
  <c r="F434" i="26"/>
  <c r="G445" i="26"/>
  <c r="H445" i="26"/>
  <c r="E466" i="26"/>
  <c r="F466" i="26"/>
  <c r="G466" i="26"/>
  <c r="G454" i="26" s="1"/>
  <c r="H466" i="26"/>
  <c r="H454" i="26" s="1"/>
  <c r="I384" i="26"/>
  <c r="I466" i="26"/>
  <c r="F367" i="26"/>
  <c r="F454" i="26"/>
  <c r="K464" i="26"/>
  <c r="I445" i="26"/>
  <c r="K404" i="26"/>
  <c r="K382" i="26"/>
  <c r="I239" i="26"/>
  <c r="K310" i="26"/>
  <c r="K288" i="26"/>
  <c r="I193" i="26"/>
  <c r="K82" i="26"/>
  <c r="K61" i="26"/>
  <c r="K48" i="26"/>
  <c r="E413" i="22"/>
  <c r="F413" i="22"/>
  <c r="G413" i="22"/>
  <c r="G389" i="22" s="1"/>
  <c r="H413" i="22"/>
  <c r="H389" i="22" s="1"/>
  <c r="I413" i="22"/>
  <c r="E408" i="22"/>
  <c r="H408" i="22"/>
  <c r="I408" i="22"/>
  <c r="I210" i="22"/>
  <c r="J210" i="22" s="1"/>
  <c r="I211" i="22"/>
  <c r="J211" i="22"/>
  <c r="I212" i="22"/>
  <c r="J212" i="22" s="1"/>
  <c r="I209" i="22"/>
  <c r="J257" i="22"/>
  <c r="J34" i="22"/>
  <c r="J56" i="22"/>
  <c r="J58" i="22"/>
  <c r="E109" i="22"/>
  <c r="F109" i="22"/>
  <c r="G109" i="22"/>
  <c r="H109" i="22"/>
  <c r="I143" i="22"/>
  <c r="J143" i="22" s="1"/>
  <c r="I144" i="22"/>
  <c r="J144" i="22" s="1"/>
  <c r="J145" i="22"/>
  <c r="J156" i="22"/>
  <c r="J157" i="22"/>
  <c r="J174" i="22"/>
  <c r="J176" i="22"/>
  <c r="J179" i="22"/>
  <c r="J472" i="22"/>
  <c r="J471" i="22"/>
  <c r="K471" i="22" s="1"/>
  <c r="J470" i="22"/>
  <c r="J469" i="22"/>
  <c r="J464" i="22"/>
  <c r="E463" i="22"/>
  <c r="J461" i="22"/>
  <c r="J460" i="22"/>
  <c r="J459" i="22"/>
  <c r="J458" i="22"/>
  <c r="J414" i="22"/>
  <c r="J411" i="22"/>
  <c r="J410" i="22"/>
  <c r="J409" i="22"/>
  <c r="J406" i="22"/>
  <c r="J405" i="22"/>
  <c r="J404" i="22"/>
  <c r="J403" i="22"/>
  <c r="J402" i="22"/>
  <c r="J401" i="22"/>
  <c r="K401" i="22" s="1"/>
  <c r="E400" i="22"/>
  <c r="J400" i="22" s="1"/>
  <c r="I400" i="22"/>
  <c r="J398" i="22"/>
  <c r="J397" i="22"/>
  <c r="J396" i="22"/>
  <c r="J395" i="22"/>
  <c r="J394" i="22"/>
  <c r="J393" i="22"/>
  <c r="J392" i="22"/>
  <c r="J382" i="22"/>
  <c r="J381" i="22"/>
  <c r="J380" i="22"/>
  <c r="K380" i="22" s="1"/>
  <c r="E379" i="22"/>
  <c r="G379" i="22"/>
  <c r="I379" i="22"/>
  <c r="J375" i="22"/>
  <c r="J376" i="22"/>
  <c r="K376" i="22" s="1"/>
  <c r="E131" i="22"/>
  <c r="E129" i="22" s="1"/>
  <c r="H230" i="22"/>
  <c r="J230" i="22" s="1"/>
  <c r="I214" i="22"/>
  <c r="J214" i="22"/>
  <c r="J250" i="22"/>
  <c r="J249" i="22"/>
  <c r="J244" i="22"/>
  <c r="J243" i="22"/>
  <c r="J242" i="22"/>
  <c r="J241" i="22"/>
  <c r="J240" i="22"/>
  <c r="J237" i="22"/>
  <c r="J236" i="22"/>
  <c r="J235" i="22"/>
  <c r="J234" i="22"/>
  <c r="J233" i="22"/>
  <c r="J127" i="22"/>
  <c r="J126" i="22"/>
  <c r="J123" i="22"/>
  <c r="J116" i="22"/>
  <c r="J115" i="22"/>
  <c r="J114" i="22"/>
  <c r="J111" i="22"/>
  <c r="J110" i="22"/>
  <c r="J107" i="22"/>
  <c r="K107" i="22" s="1"/>
  <c r="J106" i="22"/>
  <c r="J105" i="22"/>
  <c r="J104" i="22"/>
  <c r="J70" i="22"/>
  <c r="J69" i="22"/>
  <c r="J68" i="22"/>
  <c r="K68" i="22" s="1"/>
  <c r="J67" i="22"/>
  <c r="J66" i="22"/>
  <c r="J385" i="22"/>
  <c r="E165" i="22"/>
  <c r="J165" i="22"/>
  <c r="J159" i="22"/>
  <c r="J149" i="22"/>
  <c r="E125" i="22"/>
  <c r="G125" i="22"/>
  <c r="H125" i="22"/>
  <c r="I125" i="22"/>
  <c r="J33" i="22"/>
  <c r="J43" i="22"/>
  <c r="J44" i="22"/>
  <c r="J64" i="22"/>
  <c r="J65" i="22"/>
  <c r="E113" i="22"/>
  <c r="G113" i="22"/>
  <c r="H113" i="22"/>
  <c r="E239" i="22"/>
  <c r="F239" i="22"/>
  <c r="G239" i="22"/>
  <c r="I239" i="22"/>
  <c r="E246" i="22"/>
  <c r="G246" i="22"/>
  <c r="H246" i="22"/>
  <c r="I246" i="22"/>
  <c r="J32" i="22"/>
  <c r="J47" i="22"/>
  <c r="J48" i="22"/>
  <c r="J49" i="22"/>
  <c r="J50" i="22"/>
  <c r="K50" i="22" s="1"/>
  <c r="J53" i="22"/>
  <c r="J55" i="22"/>
  <c r="J54" i="22"/>
  <c r="J57" i="22"/>
  <c r="J59" i="22"/>
  <c r="J60" i="22"/>
  <c r="J61" i="22"/>
  <c r="E103" i="22"/>
  <c r="F103" i="22"/>
  <c r="J256" i="22"/>
  <c r="J258" i="22"/>
  <c r="E391" i="22"/>
  <c r="I391" i="22"/>
  <c r="E232" i="22"/>
  <c r="F232" i="22"/>
  <c r="G232" i="22"/>
  <c r="I232" i="22"/>
  <c r="J263" i="22"/>
  <c r="J264" i="22"/>
  <c r="J265" i="22"/>
  <c r="J266" i="22"/>
  <c r="E293" i="22"/>
  <c r="F293" i="22"/>
  <c r="F291" i="22"/>
  <c r="I293" i="22"/>
  <c r="E369" i="22"/>
  <c r="E367" i="22" s="1"/>
  <c r="G369" i="22"/>
  <c r="H369" i="22"/>
  <c r="I377" i="22"/>
  <c r="G456" i="22"/>
  <c r="H456" i="22"/>
  <c r="J468" i="22"/>
  <c r="J79" i="22"/>
  <c r="J80" i="22"/>
  <c r="J81" i="22"/>
  <c r="J82" i="22"/>
  <c r="J86" i="22"/>
  <c r="J87" i="22"/>
  <c r="J90" i="22"/>
  <c r="J93" i="22"/>
  <c r="J97" i="22"/>
  <c r="J98" i="22"/>
  <c r="J96" i="22" s="1"/>
  <c r="E195" i="22"/>
  <c r="J195" i="22"/>
  <c r="E218" i="22"/>
  <c r="E216" i="22" s="1"/>
  <c r="F218" i="22"/>
  <c r="I218" i="22"/>
  <c r="J218" i="22"/>
  <c r="J216" i="22" s="1"/>
  <c r="J268" i="22"/>
  <c r="H37" i="22"/>
  <c r="J37" i="22" s="1"/>
  <c r="J39" i="22"/>
  <c r="J40" i="22"/>
  <c r="J73" i="22"/>
  <c r="H204" i="22"/>
  <c r="H193" i="22" s="1"/>
  <c r="J204" i="22"/>
  <c r="J286" i="22"/>
  <c r="J287" i="22"/>
  <c r="J288" i="22"/>
  <c r="J289" i="22"/>
  <c r="G436" i="22"/>
  <c r="H436" i="22"/>
  <c r="I436" i="22"/>
  <c r="J122" i="22"/>
  <c r="G121" i="22"/>
  <c r="H121" i="22"/>
  <c r="I121" i="22"/>
  <c r="J247" i="22"/>
  <c r="J248" i="22"/>
  <c r="J281" i="22"/>
  <c r="J294" i="22"/>
  <c r="J295" i="22"/>
  <c r="J297" i="22"/>
  <c r="J298" i="22"/>
  <c r="J299" i="22"/>
  <c r="J300" i="22"/>
  <c r="J301" i="22"/>
  <c r="J302" i="22"/>
  <c r="J303" i="22"/>
  <c r="J296" i="22"/>
  <c r="J273" i="22"/>
  <c r="J155" i="22"/>
  <c r="J169" i="22"/>
  <c r="J173" i="22"/>
  <c r="F133" i="22"/>
  <c r="F131" i="22"/>
  <c r="F129" i="22" s="1"/>
  <c r="G133" i="22"/>
  <c r="H133" i="22"/>
  <c r="H131" i="22"/>
  <c r="H129" i="22" s="1"/>
  <c r="J262" i="22"/>
  <c r="J267" i="22"/>
  <c r="J269" i="22"/>
  <c r="I261" i="22"/>
  <c r="I280" i="22"/>
  <c r="J280" i="22"/>
  <c r="I277" i="22"/>
  <c r="J277" i="22"/>
  <c r="I309" i="22"/>
  <c r="I307" i="22" s="1"/>
  <c r="I305" i="22" s="1"/>
  <c r="I271" i="22"/>
  <c r="F31" i="22"/>
  <c r="F36" i="22"/>
  <c r="F42" i="22"/>
  <c r="F46" i="22"/>
  <c r="F52" i="22"/>
  <c r="F63" i="22"/>
  <c r="F72" i="22"/>
  <c r="F78" i="22"/>
  <c r="F85" i="22"/>
  <c r="F89" i="22"/>
  <c r="F92" i="22"/>
  <c r="F96" i="22"/>
  <c r="F118" i="22"/>
  <c r="H31" i="22"/>
  <c r="H42" i="22"/>
  <c r="H46" i="22"/>
  <c r="H52" i="22"/>
  <c r="H63" i="22"/>
  <c r="H72" i="22"/>
  <c r="H78" i="22"/>
  <c r="H85" i="22"/>
  <c r="H89" i="22"/>
  <c r="H92" i="22"/>
  <c r="H96" i="22"/>
  <c r="G31" i="22"/>
  <c r="G36" i="22"/>
  <c r="G42" i="22"/>
  <c r="G46" i="22"/>
  <c r="G52" i="22"/>
  <c r="G63" i="22"/>
  <c r="G72" i="22"/>
  <c r="G78" i="22"/>
  <c r="G85" i="22"/>
  <c r="G89" i="22"/>
  <c r="G92" i="22"/>
  <c r="G96" i="22"/>
  <c r="G75" i="22"/>
  <c r="J334" i="22"/>
  <c r="J331" i="22"/>
  <c r="J328" i="22"/>
  <c r="E322" i="22"/>
  <c r="F322" i="22"/>
  <c r="G322" i="22"/>
  <c r="J322" i="22" s="1"/>
  <c r="H322" i="22"/>
  <c r="I322" i="22"/>
  <c r="J323" i="22"/>
  <c r="J166" i="22"/>
  <c r="H208" i="22"/>
  <c r="H206" i="22" s="1"/>
  <c r="H216" i="22"/>
  <c r="H255" i="22"/>
  <c r="H260" i="22"/>
  <c r="H271" i="22"/>
  <c r="H275" i="22"/>
  <c r="H285" i="22"/>
  <c r="H291" i="22"/>
  <c r="H307" i="22"/>
  <c r="H305" i="22"/>
  <c r="H327" i="22"/>
  <c r="H330" i="22"/>
  <c r="H333" i="22"/>
  <c r="E466" i="22"/>
  <c r="F466" i="22"/>
  <c r="F454" i="22" s="1"/>
  <c r="G466" i="22"/>
  <c r="H466" i="22"/>
  <c r="I466" i="22"/>
  <c r="F384" i="22"/>
  <c r="E384" i="22"/>
  <c r="G384" i="22"/>
  <c r="H384" i="22"/>
  <c r="I384" i="22"/>
  <c r="F193" i="22"/>
  <c r="F208" i="22"/>
  <c r="F206" i="22" s="1"/>
  <c r="F216" i="22"/>
  <c r="F255" i="22"/>
  <c r="F260" i="22"/>
  <c r="F271" i="22"/>
  <c r="F275" i="22"/>
  <c r="F307" i="22"/>
  <c r="F305" i="22" s="1"/>
  <c r="F327" i="22"/>
  <c r="F330" i="22"/>
  <c r="F333" i="22"/>
  <c r="E208" i="22"/>
  <c r="E255" i="22"/>
  <c r="E260" i="22"/>
  <c r="E271" i="22"/>
  <c r="E275" i="22"/>
  <c r="E285" i="22"/>
  <c r="E307" i="22"/>
  <c r="E327" i="22"/>
  <c r="E330" i="22"/>
  <c r="E333" i="22"/>
  <c r="E46" i="22"/>
  <c r="E31" i="22"/>
  <c r="E36" i="22"/>
  <c r="E42" i="22"/>
  <c r="E52" i="22"/>
  <c r="E63" i="22"/>
  <c r="E72" i="22"/>
  <c r="E78" i="22"/>
  <c r="E85" i="22"/>
  <c r="E89" i="22"/>
  <c r="J89" i="22" s="1"/>
  <c r="E92" i="22"/>
  <c r="E96" i="22"/>
  <c r="E154" i="22"/>
  <c r="E168" i="22"/>
  <c r="E172" i="22"/>
  <c r="J172" i="22" s="1"/>
  <c r="J184" i="22"/>
  <c r="J370" i="22"/>
  <c r="K370" i="22" s="1"/>
  <c r="J371" i="22"/>
  <c r="J372" i="22"/>
  <c r="J373" i="22"/>
  <c r="K373" i="22" s="1"/>
  <c r="J374" i="22"/>
  <c r="E445" i="22"/>
  <c r="F445" i="22"/>
  <c r="G445" i="22"/>
  <c r="H445" i="22"/>
  <c r="H434" i="22" s="1"/>
  <c r="I42" i="22"/>
  <c r="I46" i="22"/>
  <c r="I52" i="22"/>
  <c r="I63" i="22"/>
  <c r="I72" i="22"/>
  <c r="I78" i="22"/>
  <c r="I85" i="22"/>
  <c r="I89" i="22"/>
  <c r="I92" i="22"/>
  <c r="I96" i="22"/>
  <c r="I103" i="22"/>
  <c r="I109" i="22"/>
  <c r="I100" i="22" s="1"/>
  <c r="I113" i="22"/>
  <c r="G193" i="22"/>
  <c r="G190" i="22" s="1"/>
  <c r="G208" i="22"/>
  <c r="G206" i="22" s="1"/>
  <c r="G216" i="22"/>
  <c r="G255" i="22"/>
  <c r="G260" i="22"/>
  <c r="G271" i="22"/>
  <c r="G275" i="22"/>
  <c r="G252" i="22" s="1"/>
  <c r="G285" i="22"/>
  <c r="G291" i="22"/>
  <c r="G305" i="22"/>
  <c r="G327" i="22"/>
  <c r="G330" i="22"/>
  <c r="G333" i="22"/>
  <c r="I216" i="22"/>
  <c r="I255" i="22"/>
  <c r="I285" i="22"/>
  <c r="I291" i="22"/>
  <c r="I327" i="22"/>
  <c r="I330" i="22"/>
  <c r="I321" i="22" s="1"/>
  <c r="I319" i="22" s="1"/>
  <c r="I333" i="22"/>
  <c r="H454" i="22"/>
  <c r="F389" i="22"/>
  <c r="K469" i="22"/>
  <c r="K464" i="22"/>
  <c r="I445" i="22"/>
  <c r="K396" i="22"/>
  <c r="J317" i="22"/>
  <c r="J316" i="22"/>
  <c r="K316" i="22" s="1"/>
  <c r="J315" i="22"/>
  <c r="J314" i="22"/>
  <c r="K314" i="22" s="1"/>
  <c r="J313" i="22"/>
  <c r="K313" i="22" s="1"/>
  <c r="J312" i="22"/>
  <c r="J311" i="22"/>
  <c r="J310" i="22"/>
  <c r="K310" i="22" s="1"/>
  <c r="K300" i="22"/>
  <c r="K296" i="22"/>
  <c r="K248" i="22"/>
  <c r="I193" i="22"/>
  <c r="K176" i="22"/>
  <c r="J168" i="22"/>
  <c r="K122" i="22"/>
  <c r="K86" i="22"/>
  <c r="K80" i="22"/>
  <c r="K55" i="22"/>
  <c r="K53" i="22"/>
  <c r="K40" i="22"/>
  <c r="J34" i="23"/>
  <c r="J56" i="23"/>
  <c r="K56" i="23" s="1"/>
  <c r="J58" i="23"/>
  <c r="J469" i="23"/>
  <c r="J470" i="23"/>
  <c r="J471" i="23"/>
  <c r="K471" i="23" s="1"/>
  <c r="J472" i="23"/>
  <c r="E400" i="23"/>
  <c r="I400" i="23"/>
  <c r="E408" i="23"/>
  <c r="H408" i="23"/>
  <c r="I408" i="23"/>
  <c r="J408" i="23" s="1"/>
  <c r="E413" i="23"/>
  <c r="F413" i="23"/>
  <c r="F389" i="23" s="1"/>
  <c r="G413" i="23"/>
  <c r="G389" i="23"/>
  <c r="H413" i="23"/>
  <c r="H389" i="23"/>
  <c r="I413" i="23"/>
  <c r="E379" i="23"/>
  <c r="G379" i="23"/>
  <c r="I379" i="23"/>
  <c r="E384" i="23"/>
  <c r="G384" i="23"/>
  <c r="H384" i="23"/>
  <c r="J313" i="23"/>
  <c r="J257" i="23"/>
  <c r="E131" i="23"/>
  <c r="J281" i="23"/>
  <c r="I210" i="23"/>
  <c r="J210" i="23" s="1"/>
  <c r="I211" i="23"/>
  <c r="J211" i="23" s="1"/>
  <c r="I212" i="23"/>
  <c r="J212" i="23" s="1"/>
  <c r="I209" i="23"/>
  <c r="J209" i="23" s="1"/>
  <c r="J174" i="23"/>
  <c r="I143" i="23"/>
  <c r="J143" i="23"/>
  <c r="I144" i="23"/>
  <c r="J144" i="23" s="1"/>
  <c r="J145" i="23"/>
  <c r="J156" i="23"/>
  <c r="J157" i="23"/>
  <c r="J176" i="23"/>
  <c r="J179" i="23"/>
  <c r="K179" i="23" s="1"/>
  <c r="J464" i="23"/>
  <c r="E463" i="23"/>
  <c r="I463" i="23"/>
  <c r="I456" i="23" s="1"/>
  <c r="J461" i="23"/>
  <c r="J460" i="23"/>
  <c r="J459" i="23"/>
  <c r="K459" i="23" s="1"/>
  <c r="J458" i="23"/>
  <c r="J414" i="23"/>
  <c r="J411" i="23"/>
  <c r="J410" i="23"/>
  <c r="J409" i="23"/>
  <c r="J406" i="23"/>
  <c r="J405" i="23"/>
  <c r="J404" i="23"/>
  <c r="J403" i="23"/>
  <c r="J402" i="23"/>
  <c r="J401" i="23"/>
  <c r="J398" i="23"/>
  <c r="K398" i="23" s="1"/>
  <c r="J397" i="23"/>
  <c r="J396" i="23"/>
  <c r="J395" i="23"/>
  <c r="J394" i="23"/>
  <c r="J393" i="23"/>
  <c r="J392" i="23"/>
  <c r="K392" i="23" s="1"/>
  <c r="J385" i="23"/>
  <c r="J382" i="23"/>
  <c r="J381" i="23"/>
  <c r="J380" i="23"/>
  <c r="J375" i="23"/>
  <c r="J376" i="23"/>
  <c r="K376" i="23" s="1"/>
  <c r="H230" i="23"/>
  <c r="I214" i="23"/>
  <c r="J214" i="23"/>
  <c r="J250" i="23"/>
  <c r="J249" i="23"/>
  <c r="J244" i="23"/>
  <c r="K244" i="23" s="1"/>
  <c r="J243" i="23"/>
  <c r="J242" i="23"/>
  <c r="J241" i="23"/>
  <c r="J240" i="23"/>
  <c r="J237" i="23"/>
  <c r="J236" i="23"/>
  <c r="K236" i="23" s="1"/>
  <c r="J235" i="23"/>
  <c r="J234" i="23"/>
  <c r="J233" i="23"/>
  <c r="J127" i="23"/>
  <c r="J126" i="23"/>
  <c r="J123" i="23"/>
  <c r="J116" i="23"/>
  <c r="J114" i="23"/>
  <c r="J111" i="23"/>
  <c r="J107" i="23"/>
  <c r="J106" i="23"/>
  <c r="J105" i="23"/>
  <c r="K105" i="23" s="1"/>
  <c r="J104" i="23"/>
  <c r="J70" i="23"/>
  <c r="J69" i="23"/>
  <c r="J68" i="23"/>
  <c r="J67" i="23"/>
  <c r="J66" i="23"/>
  <c r="J63" i="23" s="1"/>
  <c r="K63" i="23" s="1"/>
  <c r="J173" i="23"/>
  <c r="E165" i="23"/>
  <c r="J165" i="23" s="1"/>
  <c r="J159" i="23"/>
  <c r="J149" i="23"/>
  <c r="E125" i="23"/>
  <c r="G125" i="23"/>
  <c r="H125" i="23"/>
  <c r="J33" i="23"/>
  <c r="J43" i="23"/>
  <c r="J44" i="23"/>
  <c r="J53" i="23"/>
  <c r="J55" i="23"/>
  <c r="J64" i="23"/>
  <c r="J65" i="23"/>
  <c r="J122" i="23"/>
  <c r="G121" i="23"/>
  <c r="H121" i="23"/>
  <c r="I121" i="23"/>
  <c r="E239" i="23"/>
  <c r="F239" i="23"/>
  <c r="G239" i="23"/>
  <c r="I239" i="23"/>
  <c r="E246" i="23"/>
  <c r="J246" i="23"/>
  <c r="G246" i="23"/>
  <c r="H246" i="23"/>
  <c r="I246" i="23"/>
  <c r="J32" i="23"/>
  <c r="J47" i="23"/>
  <c r="J48" i="23"/>
  <c r="K48" i="23" s="1"/>
  <c r="J49" i="23"/>
  <c r="J50" i="23"/>
  <c r="J54" i="23"/>
  <c r="J57" i="23"/>
  <c r="J59" i="23"/>
  <c r="J60" i="23"/>
  <c r="J61" i="23"/>
  <c r="E103" i="23"/>
  <c r="F103" i="23"/>
  <c r="J256" i="23"/>
  <c r="J258" i="23"/>
  <c r="E391" i="23"/>
  <c r="I391" i="23"/>
  <c r="E232" i="23"/>
  <c r="F232" i="23"/>
  <c r="G232" i="23"/>
  <c r="I232" i="23"/>
  <c r="J263" i="23"/>
  <c r="J264" i="23"/>
  <c r="J265" i="23"/>
  <c r="J266" i="23"/>
  <c r="E293" i="23"/>
  <c r="E291" i="23" s="1"/>
  <c r="F293" i="23"/>
  <c r="F291" i="23" s="1"/>
  <c r="G293" i="23"/>
  <c r="G291" i="23" s="1"/>
  <c r="I293" i="23"/>
  <c r="E369" i="23"/>
  <c r="G369" i="23"/>
  <c r="H369" i="23"/>
  <c r="I377" i="23"/>
  <c r="E456" i="23"/>
  <c r="G456" i="23"/>
  <c r="G454" i="23" s="1"/>
  <c r="H456" i="23"/>
  <c r="J468" i="23"/>
  <c r="J79" i="23"/>
  <c r="J80" i="23"/>
  <c r="K80" i="23" s="1"/>
  <c r="J81" i="23"/>
  <c r="J82" i="23"/>
  <c r="J86" i="23"/>
  <c r="J87" i="23"/>
  <c r="J90" i="23"/>
  <c r="J93" i="23"/>
  <c r="J97" i="23"/>
  <c r="J98" i="23"/>
  <c r="K98" i="23" s="1"/>
  <c r="E195" i="23"/>
  <c r="E218" i="23"/>
  <c r="F218" i="23"/>
  <c r="F216" i="23" s="1"/>
  <c r="F190" i="23" s="1"/>
  <c r="I218" i="23"/>
  <c r="I216" i="23" s="1"/>
  <c r="J268" i="23"/>
  <c r="H37" i="23"/>
  <c r="J37" i="23" s="1"/>
  <c r="J39" i="23"/>
  <c r="J40" i="23"/>
  <c r="J73" i="23"/>
  <c r="K73" i="23" s="1"/>
  <c r="J286" i="23"/>
  <c r="J287" i="23"/>
  <c r="J288" i="23"/>
  <c r="J289" i="23"/>
  <c r="H204" i="23"/>
  <c r="J204" i="23"/>
  <c r="G436" i="23"/>
  <c r="H436" i="23"/>
  <c r="I436" i="23"/>
  <c r="J273" i="23"/>
  <c r="J310" i="23"/>
  <c r="J311" i="23"/>
  <c r="J312" i="23"/>
  <c r="J314" i="23"/>
  <c r="J315" i="23"/>
  <c r="J316" i="23"/>
  <c r="J317" i="23"/>
  <c r="J247" i="23"/>
  <c r="J248" i="23"/>
  <c r="J294" i="23"/>
  <c r="K294" i="23" s="1"/>
  <c r="J295" i="23"/>
  <c r="J297" i="23"/>
  <c r="J298" i="23"/>
  <c r="J299" i="23"/>
  <c r="K299" i="23" s="1"/>
  <c r="J300" i="23"/>
  <c r="J301" i="23"/>
  <c r="J302" i="23"/>
  <c r="J303" i="23"/>
  <c r="J296" i="23"/>
  <c r="J155" i="23"/>
  <c r="J169" i="23"/>
  <c r="F133" i="23"/>
  <c r="G133" i="23"/>
  <c r="H133" i="23"/>
  <c r="I280" i="23"/>
  <c r="I277" i="23"/>
  <c r="J277" i="23" s="1"/>
  <c r="J262" i="23"/>
  <c r="J267" i="23"/>
  <c r="J269" i="23"/>
  <c r="I261" i="23"/>
  <c r="J261" i="23"/>
  <c r="I309" i="23"/>
  <c r="J115" i="23"/>
  <c r="E113" i="23"/>
  <c r="J113" i="23" s="1"/>
  <c r="G113" i="23"/>
  <c r="H113" i="23"/>
  <c r="J110" i="23"/>
  <c r="E109" i="23"/>
  <c r="F109" i="23"/>
  <c r="G109" i="23"/>
  <c r="H109" i="23"/>
  <c r="I255" i="23"/>
  <c r="I260" i="23"/>
  <c r="I271" i="23"/>
  <c r="I285" i="23"/>
  <c r="I291" i="23"/>
  <c r="I322" i="23"/>
  <c r="I327" i="23"/>
  <c r="I330" i="23"/>
  <c r="I333" i="23"/>
  <c r="I321" i="23" s="1"/>
  <c r="I319" i="23" s="1"/>
  <c r="F31" i="23"/>
  <c r="F36" i="23"/>
  <c r="F42" i="23"/>
  <c r="F46" i="23"/>
  <c r="F52" i="23"/>
  <c r="F63" i="23"/>
  <c r="F72" i="23"/>
  <c r="F78" i="23"/>
  <c r="F85" i="23"/>
  <c r="F89" i="23"/>
  <c r="F92" i="23"/>
  <c r="F96" i="23"/>
  <c r="F118" i="23"/>
  <c r="J334" i="23"/>
  <c r="J331" i="23"/>
  <c r="J328" i="23"/>
  <c r="E322" i="23"/>
  <c r="F322" i="23"/>
  <c r="G322" i="23"/>
  <c r="H322" i="23"/>
  <c r="J323" i="23"/>
  <c r="J324" i="23"/>
  <c r="J325" i="23"/>
  <c r="J170" i="23"/>
  <c r="J166" i="23"/>
  <c r="H208" i="23"/>
  <c r="H206" i="23" s="1"/>
  <c r="H255" i="23"/>
  <c r="H260" i="23"/>
  <c r="H271" i="23"/>
  <c r="H252" i="23" s="1"/>
  <c r="H275" i="23"/>
  <c r="H285" i="23"/>
  <c r="H291" i="23"/>
  <c r="H307" i="23"/>
  <c r="H305" i="23" s="1"/>
  <c r="H327" i="23"/>
  <c r="H330" i="23"/>
  <c r="H333" i="23"/>
  <c r="H31" i="23"/>
  <c r="H42" i="23"/>
  <c r="H46" i="23"/>
  <c r="H52" i="23"/>
  <c r="H63" i="23"/>
  <c r="H72" i="23"/>
  <c r="H78" i="23"/>
  <c r="H85" i="23"/>
  <c r="H89" i="23"/>
  <c r="H92" i="23"/>
  <c r="H96" i="23"/>
  <c r="H131" i="23"/>
  <c r="H129" i="23" s="1"/>
  <c r="G193" i="23"/>
  <c r="G208" i="23"/>
  <c r="G206" i="23" s="1"/>
  <c r="G216" i="23"/>
  <c r="G255" i="23"/>
  <c r="G260" i="23"/>
  <c r="G271" i="23"/>
  <c r="G275" i="23"/>
  <c r="G285" i="23"/>
  <c r="G305" i="23"/>
  <c r="G327" i="23"/>
  <c r="G330" i="23"/>
  <c r="G333" i="23"/>
  <c r="E208" i="23"/>
  <c r="E206" i="23" s="1"/>
  <c r="E255" i="23"/>
  <c r="E260" i="23"/>
  <c r="E271" i="23"/>
  <c r="E275" i="23"/>
  <c r="E252" i="23" s="1"/>
  <c r="E285" i="23"/>
  <c r="E307" i="23"/>
  <c r="E305" i="23" s="1"/>
  <c r="E327" i="23"/>
  <c r="E330" i="23"/>
  <c r="E333" i="23"/>
  <c r="E31" i="23"/>
  <c r="E28" i="23" s="1"/>
  <c r="E25" i="23" s="1"/>
  <c r="E36" i="23"/>
  <c r="E42" i="23"/>
  <c r="E46" i="23"/>
  <c r="E52" i="23"/>
  <c r="E63" i="23"/>
  <c r="E72" i="23"/>
  <c r="J72" i="23" s="1"/>
  <c r="E78" i="23"/>
  <c r="E85" i="23"/>
  <c r="E89" i="23"/>
  <c r="E92" i="23"/>
  <c r="E96" i="23"/>
  <c r="E75" i="23" s="1"/>
  <c r="E154" i="23"/>
  <c r="J154" i="23" s="1"/>
  <c r="E168" i="23"/>
  <c r="E172" i="23"/>
  <c r="J172" i="23" s="1"/>
  <c r="J108" i="23"/>
  <c r="K108" i="23" s="1"/>
  <c r="J184" i="23"/>
  <c r="K464" i="23"/>
  <c r="J370" i="23"/>
  <c r="J371" i="23"/>
  <c r="K371" i="23" s="1"/>
  <c r="J372" i="23"/>
  <c r="K372" i="23"/>
  <c r="J373" i="23"/>
  <c r="K373" i="23" s="1"/>
  <c r="J374" i="23"/>
  <c r="K374" i="23" s="1"/>
  <c r="E445" i="23"/>
  <c r="F445" i="23"/>
  <c r="F434" i="23" s="1"/>
  <c r="G445" i="23"/>
  <c r="H445" i="23"/>
  <c r="E466" i="23"/>
  <c r="F466" i="23"/>
  <c r="F454" i="23" s="1"/>
  <c r="G466" i="23"/>
  <c r="H466" i="23"/>
  <c r="H454" i="23" s="1"/>
  <c r="G31" i="23"/>
  <c r="G36" i="23"/>
  <c r="G42" i="23"/>
  <c r="G46" i="23"/>
  <c r="G52" i="23"/>
  <c r="G63" i="23"/>
  <c r="G72" i="23"/>
  <c r="G78" i="23"/>
  <c r="G85" i="23"/>
  <c r="J85" i="23" s="1"/>
  <c r="G89" i="23"/>
  <c r="G92" i="23"/>
  <c r="G96" i="23"/>
  <c r="I42" i="23"/>
  <c r="I46" i="23"/>
  <c r="I52" i="23"/>
  <c r="I63" i="23"/>
  <c r="I72" i="23"/>
  <c r="I78" i="23"/>
  <c r="I85" i="23"/>
  <c r="I89" i="23"/>
  <c r="I92" i="23"/>
  <c r="I96" i="23"/>
  <c r="I103" i="23"/>
  <c r="I109" i="23"/>
  <c r="I113" i="23"/>
  <c r="I125" i="23"/>
  <c r="F193" i="23"/>
  <c r="F208" i="23"/>
  <c r="F206" i="23"/>
  <c r="F255" i="23"/>
  <c r="F260" i="23"/>
  <c r="F271" i="23"/>
  <c r="F275" i="23"/>
  <c r="F307" i="23"/>
  <c r="F305" i="23"/>
  <c r="F327" i="23"/>
  <c r="F330" i="23"/>
  <c r="F333" i="23"/>
  <c r="I384" i="23"/>
  <c r="I466" i="23"/>
  <c r="H367" i="23"/>
  <c r="F367" i="23"/>
  <c r="K472" i="23"/>
  <c r="I445" i="23"/>
  <c r="K411" i="23"/>
  <c r="K394" i="23"/>
  <c r="K370" i="23"/>
  <c r="K317" i="23"/>
  <c r="K316" i="23"/>
  <c r="K295" i="23"/>
  <c r="K273" i="23"/>
  <c r="K234" i="23"/>
  <c r="I193" i="23"/>
  <c r="J168" i="23"/>
  <c r="K168" i="23" s="1"/>
  <c r="K127" i="23"/>
  <c r="K70" i="23"/>
  <c r="K65" i="23"/>
  <c r="K54" i="23"/>
  <c r="K33" i="23"/>
  <c r="E445" i="24"/>
  <c r="E434" i="24" s="1"/>
  <c r="F445" i="24"/>
  <c r="G445" i="24"/>
  <c r="H445" i="24"/>
  <c r="I445" i="24"/>
  <c r="E413" i="24"/>
  <c r="F413" i="24"/>
  <c r="G413" i="24"/>
  <c r="G389" i="24" s="1"/>
  <c r="H413" i="24"/>
  <c r="I413" i="24"/>
  <c r="E408" i="24"/>
  <c r="H408" i="24"/>
  <c r="I408" i="24"/>
  <c r="E384" i="24"/>
  <c r="G384" i="24"/>
  <c r="H384" i="24"/>
  <c r="I384" i="24"/>
  <c r="I210" i="24"/>
  <c r="I211" i="24"/>
  <c r="J211" i="24" s="1"/>
  <c r="I212" i="24"/>
  <c r="J212" i="24" s="1"/>
  <c r="I209" i="24"/>
  <c r="J209" i="24" s="1"/>
  <c r="J257" i="24"/>
  <c r="K257" i="24" s="1"/>
  <c r="E131" i="24"/>
  <c r="J281" i="24"/>
  <c r="J313" i="24"/>
  <c r="K313" i="24" s="1"/>
  <c r="J34" i="24"/>
  <c r="J56" i="24"/>
  <c r="J58" i="24"/>
  <c r="E109" i="24"/>
  <c r="F109" i="24"/>
  <c r="G109" i="24"/>
  <c r="H109" i="24"/>
  <c r="I143" i="24"/>
  <c r="J143" i="24" s="1"/>
  <c r="I144" i="24"/>
  <c r="J144" i="24"/>
  <c r="J145" i="24"/>
  <c r="J156" i="24"/>
  <c r="J157" i="24"/>
  <c r="J176" i="24"/>
  <c r="J179" i="24"/>
  <c r="J469" i="24"/>
  <c r="J470" i="24"/>
  <c r="J471" i="24"/>
  <c r="J472" i="24"/>
  <c r="E400" i="24"/>
  <c r="I400" i="24"/>
  <c r="J400" i="24"/>
  <c r="J409" i="24"/>
  <c r="J410" i="24"/>
  <c r="J411" i="24"/>
  <c r="J414" i="24"/>
  <c r="E379" i="24"/>
  <c r="J379" i="24" s="1"/>
  <c r="G379" i="24"/>
  <c r="I379" i="24"/>
  <c r="J385" i="24"/>
  <c r="J249" i="24"/>
  <c r="J250" i="24"/>
  <c r="J240" i="24"/>
  <c r="J241" i="24"/>
  <c r="J242" i="24"/>
  <c r="J243" i="24"/>
  <c r="J244" i="24"/>
  <c r="J233" i="24"/>
  <c r="J234" i="24"/>
  <c r="J235" i="24"/>
  <c r="J236" i="24"/>
  <c r="J237" i="24"/>
  <c r="J464" i="24"/>
  <c r="E463" i="24"/>
  <c r="I463" i="24"/>
  <c r="I456" i="24" s="1"/>
  <c r="J461" i="24"/>
  <c r="J460" i="24"/>
  <c r="J459" i="24"/>
  <c r="J458" i="24"/>
  <c r="J406" i="24"/>
  <c r="J405" i="24"/>
  <c r="J404" i="24"/>
  <c r="J403" i="24"/>
  <c r="K403" i="24" s="1"/>
  <c r="J402" i="24"/>
  <c r="J401" i="24"/>
  <c r="J398" i="24"/>
  <c r="J397" i="24"/>
  <c r="J396" i="24"/>
  <c r="J395" i="24"/>
  <c r="J394" i="24"/>
  <c r="J393" i="24"/>
  <c r="J392" i="24"/>
  <c r="J382" i="24"/>
  <c r="K382" i="24" s="1"/>
  <c r="J381" i="24"/>
  <c r="J380" i="24"/>
  <c r="K380" i="24" s="1"/>
  <c r="J375" i="24"/>
  <c r="J376" i="24"/>
  <c r="H230" i="24"/>
  <c r="J230" i="24" s="1"/>
  <c r="I214" i="24"/>
  <c r="J214" i="24" s="1"/>
  <c r="J127" i="24"/>
  <c r="J126" i="24"/>
  <c r="K126" i="24" s="1"/>
  <c r="J123" i="24"/>
  <c r="J116" i="24"/>
  <c r="J115" i="24"/>
  <c r="J114" i="24"/>
  <c r="J111" i="24"/>
  <c r="J110" i="24"/>
  <c r="J107" i="24"/>
  <c r="J106" i="24"/>
  <c r="J105" i="24"/>
  <c r="J104" i="24"/>
  <c r="J70" i="24"/>
  <c r="J69" i="24"/>
  <c r="K69" i="24" s="1"/>
  <c r="J68" i="24"/>
  <c r="J67" i="24"/>
  <c r="J66" i="24"/>
  <c r="G121" i="24"/>
  <c r="H121" i="24"/>
  <c r="I121" i="24"/>
  <c r="I118" i="24" s="1"/>
  <c r="E125" i="24"/>
  <c r="G125" i="24"/>
  <c r="G118" i="24" s="1"/>
  <c r="H125" i="24"/>
  <c r="J33" i="24"/>
  <c r="J43" i="24"/>
  <c r="J44" i="24"/>
  <c r="J53" i="24"/>
  <c r="J55" i="24"/>
  <c r="K55" i="24" s="1"/>
  <c r="J64" i="24"/>
  <c r="J65" i="24"/>
  <c r="E239" i="24"/>
  <c r="F239" i="24"/>
  <c r="G239" i="24"/>
  <c r="I239" i="24"/>
  <c r="E246" i="24"/>
  <c r="G246" i="24"/>
  <c r="H246" i="24"/>
  <c r="I246" i="24"/>
  <c r="J32" i="24"/>
  <c r="J47" i="24"/>
  <c r="J48" i="24"/>
  <c r="J49" i="24"/>
  <c r="J50" i="24"/>
  <c r="J54" i="24"/>
  <c r="J57" i="24"/>
  <c r="J59" i="24"/>
  <c r="K59" i="24" s="1"/>
  <c r="J60" i="24"/>
  <c r="J61" i="24"/>
  <c r="E103" i="24"/>
  <c r="F103" i="24"/>
  <c r="I103" i="24"/>
  <c r="E113" i="24"/>
  <c r="E100" i="24" s="1"/>
  <c r="G113" i="24"/>
  <c r="G100" i="24" s="1"/>
  <c r="H113" i="24"/>
  <c r="J256" i="24"/>
  <c r="J258" i="24"/>
  <c r="E391" i="24"/>
  <c r="I391" i="24"/>
  <c r="E232" i="24"/>
  <c r="F232" i="24"/>
  <c r="G232" i="24"/>
  <c r="I232" i="24"/>
  <c r="E293" i="24"/>
  <c r="E291" i="24" s="1"/>
  <c r="F293" i="24"/>
  <c r="G293" i="24"/>
  <c r="G291" i="24" s="1"/>
  <c r="I293" i="24"/>
  <c r="E369" i="24"/>
  <c r="G369" i="24"/>
  <c r="H369" i="24"/>
  <c r="I377" i="24"/>
  <c r="I369" i="24" s="1"/>
  <c r="G456" i="24"/>
  <c r="H456" i="24"/>
  <c r="H454" i="24" s="1"/>
  <c r="J468" i="24"/>
  <c r="J79" i="24"/>
  <c r="J80" i="24"/>
  <c r="J81" i="24"/>
  <c r="J82" i="24"/>
  <c r="J86" i="24"/>
  <c r="K86" i="24" s="1"/>
  <c r="J87" i="24"/>
  <c r="J90" i="24"/>
  <c r="J93" i="24"/>
  <c r="J92" i="24" s="1"/>
  <c r="K92" i="24" s="1"/>
  <c r="J97" i="24"/>
  <c r="J98" i="24"/>
  <c r="E195" i="24"/>
  <c r="E218" i="24"/>
  <c r="F218" i="24"/>
  <c r="F216" i="24" s="1"/>
  <c r="I218" i="24"/>
  <c r="J267" i="24"/>
  <c r="K267" i="24" s="1"/>
  <c r="J268" i="24"/>
  <c r="J262" i="24"/>
  <c r="J263" i="24"/>
  <c r="J264" i="24"/>
  <c r="J265" i="24"/>
  <c r="J266" i="24"/>
  <c r="J269" i="24"/>
  <c r="J286" i="24"/>
  <c r="J287" i="24"/>
  <c r="J288" i="24"/>
  <c r="J289" i="24"/>
  <c r="H204" i="24"/>
  <c r="H37" i="24"/>
  <c r="J37" i="24"/>
  <c r="J39" i="24"/>
  <c r="J40" i="24"/>
  <c r="J73" i="24"/>
  <c r="G436" i="24"/>
  <c r="G434" i="24" s="1"/>
  <c r="H436" i="24"/>
  <c r="I436" i="24"/>
  <c r="J273" i="24"/>
  <c r="J310" i="24"/>
  <c r="J311" i="24"/>
  <c r="J312" i="24"/>
  <c r="J314" i="24"/>
  <c r="J315" i="24"/>
  <c r="J316" i="24"/>
  <c r="J317" i="24"/>
  <c r="J149" i="24"/>
  <c r="J155" i="24"/>
  <c r="J159" i="24"/>
  <c r="E165" i="24"/>
  <c r="J169" i="24"/>
  <c r="J122" i="24"/>
  <c r="K122" i="24" s="1"/>
  <c r="J247" i="24"/>
  <c r="K247" i="24" s="1"/>
  <c r="J248" i="24"/>
  <c r="J294" i="24"/>
  <c r="J295" i="24"/>
  <c r="J297" i="24"/>
  <c r="J298" i="24"/>
  <c r="J299" i="24"/>
  <c r="J300" i="24"/>
  <c r="J301" i="24"/>
  <c r="J302" i="24"/>
  <c r="J303" i="24"/>
  <c r="J296" i="24"/>
  <c r="K296" i="24" s="1"/>
  <c r="F133" i="24"/>
  <c r="G133" i="24"/>
  <c r="G131" i="24" s="1"/>
  <c r="G129" i="24" s="1"/>
  <c r="H133" i="24"/>
  <c r="I261" i="24"/>
  <c r="J261" i="24"/>
  <c r="I277" i="24"/>
  <c r="J277" i="24" s="1"/>
  <c r="I280" i="24"/>
  <c r="J280" i="24" s="1"/>
  <c r="I309" i="24"/>
  <c r="F31" i="24"/>
  <c r="F36" i="24"/>
  <c r="F42" i="24"/>
  <c r="F46" i="24"/>
  <c r="F52" i="24"/>
  <c r="F63" i="24"/>
  <c r="F72" i="24"/>
  <c r="F78" i="24"/>
  <c r="F85" i="24"/>
  <c r="F89" i="24"/>
  <c r="F92" i="24"/>
  <c r="F96" i="24"/>
  <c r="F118" i="24"/>
  <c r="G31" i="24"/>
  <c r="G36" i="24"/>
  <c r="G42" i="24"/>
  <c r="G46" i="24"/>
  <c r="G52" i="24"/>
  <c r="G63" i="24"/>
  <c r="G72" i="24"/>
  <c r="G78" i="24"/>
  <c r="G85" i="24"/>
  <c r="G89" i="24"/>
  <c r="G92" i="24"/>
  <c r="G96" i="24"/>
  <c r="G75" i="24"/>
  <c r="J334" i="24"/>
  <c r="J331" i="24"/>
  <c r="J328" i="24"/>
  <c r="E322" i="24"/>
  <c r="J322" i="24" s="1"/>
  <c r="F322" i="24"/>
  <c r="F321" i="24" s="1"/>
  <c r="G322" i="24"/>
  <c r="H322" i="24"/>
  <c r="I322" i="24"/>
  <c r="I321" i="24" s="1"/>
  <c r="I319" i="24" s="1"/>
  <c r="J323" i="24"/>
  <c r="J324" i="24"/>
  <c r="J325" i="24"/>
  <c r="J166" i="24"/>
  <c r="J150" i="24"/>
  <c r="J151" i="24"/>
  <c r="J152" i="24"/>
  <c r="H208" i="24"/>
  <c r="H206" i="24" s="1"/>
  <c r="H255" i="24"/>
  <c r="H260" i="24"/>
  <c r="H271" i="24"/>
  <c r="H275" i="24"/>
  <c r="H285" i="24"/>
  <c r="H291" i="24"/>
  <c r="H307" i="24"/>
  <c r="H305" i="24" s="1"/>
  <c r="H327" i="24"/>
  <c r="H330" i="24"/>
  <c r="H333" i="24"/>
  <c r="H31" i="24"/>
  <c r="H36" i="24"/>
  <c r="H42" i="24"/>
  <c r="H46" i="24"/>
  <c r="H52" i="24"/>
  <c r="H63" i="24"/>
  <c r="H72" i="24"/>
  <c r="H78" i="24"/>
  <c r="H85" i="24"/>
  <c r="H89" i="24"/>
  <c r="H92" i="24"/>
  <c r="H96" i="24"/>
  <c r="F193" i="24"/>
  <c r="F208" i="24"/>
  <c r="F255" i="24"/>
  <c r="F260" i="24"/>
  <c r="F271" i="24"/>
  <c r="F275" i="24"/>
  <c r="F307" i="24"/>
  <c r="F305" i="24" s="1"/>
  <c r="F327" i="24"/>
  <c r="F330" i="24"/>
  <c r="F333" i="24"/>
  <c r="E208" i="24"/>
  <c r="E206" i="24" s="1"/>
  <c r="E255" i="24"/>
  <c r="E260" i="24"/>
  <c r="E271" i="24"/>
  <c r="E275" i="24"/>
  <c r="E285" i="24"/>
  <c r="E307" i="24"/>
  <c r="E305" i="24" s="1"/>
  <c r="E327" i="24"/>
  <c r="E330" i="24"/>
  <c r="E333" i="24"/>
  <c r="J333" i="24" s="1"/>
  <c r="K333" i="24" s="1"/>
  <c r="E96" i="24"/>
  <c r="E78" i="24"/>
  <c r="E75" i="24" s="1"/>
  <c r="E85" i="24"/>
  <c r="J85" i="24" s="1"/>
  <c r="E89" i="24"/>
  <c r="E92" i="24"/>
  <c r="E31" i="24"/>
  <c r="E36" i="24"/>
  <c r="E42" i="24"/>
  <c r="E46" i="24"/>
  <c r="E52" i="24"/>
  <c r="E63" i="24"/>
  <c r="E72" i="24"/>
  <c r="E154" i="24"/>
  <c r="J154" i="24" s="1"/>
  <c r="E168" i="24"/>
  <c r="J184" i="24"/>
  <c r="J370" i="24"/>
  <c r="J371" i="24"/>
  <c r="J372" i="24"/>
  <c r="J373" i="24"/>
  <c r="J374" i="24"/>
  <c r="J377" i="24"/>
  <c r="H434" i="24"/>
  <c r="E466" i="24"/>
  <c r="F466" i="24"/>
  <c r="G466" i="24"/>
  <c r="H466" i="24"/>
  <c r="I42" i="24"/>
  <c r="I46" i="24"/>
  <c r="I52" i="24"/>
  <c r="I63" i="24"/>
  <c r="I72" i="24"/>
  <c r="I78" i="24"/>
  <c r="I85" i="24"/>
  <c r="I89" i="24"/>
  <c r="I92" i="24"/>
  <c r="I96" i="24"/>
  <c r="I109" i="24"/>
  <c r="I113" i="24"/>
  <c r="I100" i="24" s="1"/>
  <c r="I125" i="24"/>
  <c r="G193" i="24"/>
  <c r="G208" i="24"/>
  <c r="G206" i="24" s="1"/>
  <c r="G216" i="24"/>
  <c r="G255" i="24"/>
  <c r="G260" i="24"/>
  <c r="G271" i="24"/>
  <c r="G275" i="24"/>
  <c r="G285" i="24"/>
  <c r="G305" i="24"/>
  <c r="G327" i="24"/>
  <c r="G330" i="24"/>
  <c r="G321" i="24" s="1"/>
  <c r="G319" i="24"/>
  <c r="G333" i="24"/>
  <c r="I216" i="24"/>
  <c r="I255" i="24"/>
  <c r="I271" i="24"/>
  <c r="I285" i="24"/>
  <c r="I327" i="24"/>
  <c r="I330" i="24"/>
  <c r="I333" i="24"/>
  <c r="I466" i="24"/>
  <c r="H389" i="24"/>
  <c r="F367" i="24"/>
  <c r="F389" i="24"/>
  <c r="K464" i="24"/>
  <c r="K398" i="24"/>
  <c r="K373" i="24"/>
  <c r="K235" i="24"/>
  <c r="I193" i="24"/>
  <c r="J172" i="24"/>
  <c r="K172" i="24" s="1"/>
  <c r="J168" i="24"/>
  <c r="K154" i="24"/>
  <c r="K106" i="24"/>
  <c r="K50" i="24"/>
  <c r="K40" i="24"/>
  <c r="AY87" i="45"/>
  <c r="Z23" i="45"/>
  <c r="ES293" i="45"/>
  <c r="EM268" i="45"/>
  <c r="EW178" i="45"/>
  <c r="EU142" i="45"/>
  <c r="ET178" i="45"/>
  <c r="ET227" i="45"/>
  <c r="ES178" i="45"/>
  <c r="EW142" i="45"/>
  <c r="EW227" i="45"/>
  <c r="EY365" i="45"/>
  <c r="EY357" i="45"/>
  <c r="EY369" i="45"/>
  <c r="EY297" i="45"/>
  <c r="EY290" i="45"/>
  <c r="EY284" i="45"/>
  <c r="EY240" i="45"/>
  <c r="EY217" i="45"/>
  <c r="EY209" i="45"/>
  <c r="ER180" i="45"/>
  <c r="ER165" i="45"/>
  <c r="ER148" i="45"/>
  <c r="EQ215" i="45"/>
  <c r="EQ213" i="45" s="1"/>
  <c r="EQ180" i="45"/>
  <c r="EY180" i="45" s="1"/>
  <c r="EQ165" i="45"/>
  <c r="EN178" i="45"/>
  <c r="EX102" i="45"/>
  <c r="EV102" i="45"/>
  <c r="EU102" i="45"/>
  <c r="ET23" i="45"/>
  <c r="ES102" i="45"/>
  <c r="EQ102" i="45"/>
  <c r="EO102" i="45"/>
  <c r="EY108" i="45"/>
  <c r="EN102" i="45"/>
  <c r="EN85" i="45"/>
  <c r="EM116" i="45"/>
  <c r="EM85" i="45"/>
  <c r="EM64" i="45"/>
  <c r="EM23" i="45"/>
  <c r="ER157" i="45"/>
  <c r="EQ238" i="45"/>
  <c r="EQ207" i="45"/>
  <c r="EQ185" i="45"/>
  <c r="EQ157" i="45"/>
  <c r="EN142" i="45"/>
  <c r="EM142" i="45"/>
  <c r="EV64" i="45"/>
  <c r="ET64" i="45"/>
  <c r="ES64" i="45"/>
  <c r="ER64" i="45"/>
  <c r="EQ64" i="45"/>
  <c r="EP64" i="45"/>
  <c r="EO64" i="45"/>
  <c r="EN64" i="45"/>
  <c r="EM102" i="45"/>
  <c r="EY119" i="45"/>
  <c r="EY110" i="45"/>
  <c r="EY89" i="45"/>
  <c r="J463" i="23"/>
  <c r="H196" i="9"/>
  <c r="J252" i="7"/>
  <c r="K252" i="7" s="1"/>
  <c r="K397" i="16"/>
  <c r="E406" i="7"/>
  <c r="I233" i="16"/>
  <c r="CN353" i="45"/>
  <c r="CN102" i="45"/>
  <c r="BY93" i="45"/>
  <c r="EA85" i="45"/>
  <c r="AA85" i="45"/>
  <c r="CN64" i="45"/>
  <c r="CL30" i="45"/>
  <c r="AL30" i="45"/>
  <c r="Y25" i="45"/>
  <c r="EW355" i="45"/>
  <c r="EW353" i="45" s="1"/>
  <c r="EY361" i="45"/>
  <c r="ET268" i="45"/>
  <c r="EP268" i="45"/>
  <c r="EY358" i="45"/>
  <c r="EY360" i="45"/>
  <c r="EY368" i="45"/>
  <c r="EY359" i="45"/>
  <c r="EO334" i="45"/>
  <c r="EY367" i="45"/>
  <c r="EY346" i="45"/>
  <c r="EY340" i="45"/>
  <c r="ER315" i="45"/>
  <c r="EY315" i="45" s="1"/>
  <c r="EX270" i="45"/>
  <c r="EX268" i="45" s="1"/>
  <c r="EY286" i="45"/>
  <c r="EX246" i="45"/>
  <c r="ES227" i="45"/>
  <c r="EO227" i="45"/>
  <c r="EY26" i="45"/>
  <c r="EU85" i="45"/>
  <c r="ES127" i="45"/>
  <c r="EY127" i="45" s="1"/>
  <c r="EX25" i="45"/>
  <c r="EW93" i="45"/>
  <c r="EY48" i="45"/>
  <c r="EW25" i="45"/>
  <c r="EU25" i="45"/>
  <c r="ES118" i="45"/>
  <c r="ES116" i="45" s="1"/>
  <c r="ER85" i="45"/>
  <c r="EP85" i="45"/>
  <c r="EY97" i="45"/>
  <c r="EY81" i="45"/>
  <c r="ER30" i="45"/>
  <c r="ER25" i="45"/>
  <c r="ER36" i="45"/>
  <c r="EP30" i="45"/>
  <c r="ER40" i="45"/>
  <c r="EP25" i="45"/>
  <c r="DI334" i="45"/>
  <c r="BP353" i="45"/>
  <c r="BL165" i="45"/>
  <c r="DL87" i="45"/>
  <c r="FM344" i="45"/>
  <c r="FM355" i="45"/>
  <c r="Z353" i="45"/>
  <c r="Q353" i="45"/>
  <c r="E293" i="45"/>
  <c r="AF334" i="45"/>
  <c r="W334" i="45"/>
  <c r="O334" i="45"/>
  <c r="K334" i="45"/>
  <c r="G334" i="45"/>
  <c r="AK334" i="45"/>
  <c r="AC334" i="45"/>
  <c r="T334" i="45"/>
  <c r="CI293" i="45"/>
  <c r="BJ293" i="45"/>
  <c r="BB293" i="45"/>
  <c r="AQ293" i="45"/>
  <c r="DE268" i="45"/>
  <c r="DM142" i="45"/>
  <c r="DN102" i="45"/>
  <c r="J102" i="45"/>
  <c r="CG85" i="45"/>
  <c r="BP85" i="45"/>
  <c r="DX85" i="45"/>
  <c r="DT85" i="45"/>
  <c r="BX85" i="45"/>
  <c r="AR85" i="45"/>
  <c r="X85" i="45"/>
  <c r="T85" i="45"/>
  <c r="DH85" i="45"/>
  <c r="DD85" i="45"/>
  <c r="CM85" i="45"/>
  <c r="AT85" i="45"/>
  <c r="CY71" i="45"/>
  <c r="EU353" i="45"/>
  <c r="EQ353" i="45"/>
  <c r="EJ178" i="45"/>
  <c r="DS178" i="45"/>
  <c r="AL157" i="45"/>
  <c r="EB102" i="45"/>
  <c r="DW102" i="45"/>
  <c r="CI102" i="45"/>
  <c r="CA102" i="45"/>
  <c r="BV102" i="45"/>
  <c r="BR102" i="45"/>
  <c r="AB102" i="45"/>
  <c r="W102" i="45"/>
  <c r="S102" i="45"/>
  <c r="EH85" i="45"/>
  <c r="DM85" i="45"/>
  <c r="DJ85" i="45"/>
  <c r="DF85" i="45"/>
  <c r="DB85" i="45"/>
  <c r="CO85" i="45"/>
  <c r="CH85" i="45"/>
  <c r="BM85" i="45"/>
  <c r="BJ85" i="45"/>
  <c r="BF85" i="45"/>
  <c r="BB85" i="45"/>
  <c r="AO85" i="45"/>
  <c r="AO23" i="45"/>
  <c r="AO102" i="45"/>
  <c r="AH85" i="45"/>
  <c r="M85" i="45"/>
  <c r="CL87" i="45"/>
  <c r="BH85" i="45"/>
  <c r="BD85" i="45"/>
  <c r="AM85" i="45"/>
  <c r="DH64" i="45"/>
  <c r="CZ23" i="45"/>
  <c r="EH64" i="45"/>
  <c r="DQ64" i="45"/>
  <c r="DQ23" i="45"/>
  <c r="DJ64" i="45"/>
  <c r="DJ23" i="45"/>
  <c r="DJ21" i="45" s="1"/>
  <c r="CW64" i="45"/>
  <c r="DO64" i="45"/>
  <c r="CL66" i="45"/>
  <c r="DT353" i="45"/>
  <c r="BW353" i="45"/>
  <c r="AK353" i="45"/>
  <c r="X353" i="45"/>
  <c r="CS334" i="45"/>
  <c r="BK334" i="45"/>
  <c r="BC334" i="45"/>
  <c r="AX334" i="45"/>
  <c r="CH293" i="45"/>
  <c r="CB293" i="45"/>
  <c r="BZ293" i="45"/>
  <c r="BU293" i="45"/>
  <c r="DH293" i="45"/>
  <c r="CZ293" i="45"/>
  <c r="BT293" i="45"/>
  <c r="BK293" i="45"/>
  <c r="BI293" i="45"/>
  <c r="BA293" i="45"/>
  <c r="AT293" i="45"/>
  <c r="CQ293" i="45"/>
  <c r="AH293" i="45"/>
  <c r="H293" i="45"/>
  <c r="AJ268" i="45"/>
  <c r="AF268" i="45"/>
  <c r="DF268" i="45"/>
  <c r="BG353" i="45"/>
  <c r="AX353" i="45"/>
  <c r="CK334" i="45"/>
  <c r="CI334" i="45"/>
  <c r="BV334" i="45"/>
  <c r="BP334" i="45"/>
  <c r="BN334" i="45"/>
  <c r="CR293" i="45"/>
  <c r="Q293" i="45"/>
  <c r="AZ293" i="45"/>
  <c r="BJ268" i="45"/>
  <c r="BF268" i="45"/>
  <c r="BC268" i="45"/>
  <c r="CF268" i="45"/>
  <c r="EI227" i="45"/>
  <c r="EE227" i="45"/>
  <c r="EA227" i="45"/>
  <c r="DS227" i="45"/>
  <c r="CV227" i="45"/>
  <c r="CR227" i="45"/>
  <c r="X227" i="45"/>
  <c r="V227" i="45"/>
  <c r="DM178" i="45"/>
  <c r="BI178" i="45"/>
  <c r="BC178" i="45"/>
  <c r="AR178" i="45"/>
  <c r="AI178" i="45"/>
  <c r="R178" i="45"/>
  <c r="N178" i="45"/>
  <c r="DE142" i="45"/>
  <c r="EL108" i="45"/>
  <c r="BH102" i="45"/>
  <c r="BF102" i="45"/>
  <c r="BD102" i="45"/>
  <c r="BB102" i="45"/>
  <c r="AZ102" i="45"/>
  <c r="AW102" i="45"/>
  <c r="AU102" i="45"/>
  <c r="AS102" i="45"/>
  <c r="AQ102" i="45"/>
  <c r="AM102" i="45"/>
  <c r="DL97" i="45"/>
  <c r="BY97" i="45"/>
  <c r="BL97" i="45"/>
  <c r="ED85" i="45"/>
  <c r="DE85" i="45"/>
  <c r="CD85" i="45"/>
  <c r="BE85" i="45"/>
  <c r="AD85" i="45"/>
  <c r="DM64" i="45"/>
  <c r="CF64" i="45"/>
  <c r="BW64" i="45"/>
  <c r="BO64" i="45"/>
  <c r="BO23" i="45"/>
  <c r="BI23" i="45"/>
  <c r="BG64" i="45"/>
  <c r="AX64" i="45"/>
  <c r="AP64" i="45"/>
  <c r="AG64" i="45"/>
  <c r="AE64" i="45"/>
  <c r="AC64" i="45"/>
  <c r="V64" i="45"/>
  <c r="P64" i="45"/>
  <c r="Q23" i="45"/>
  <c r="EL46" i="45"/>
  <c r="DY46" i="45"/>
  <c r="DL46" i="45"/>
  <c r="CY46" i="45"/>
  <c r="CL46" i="45"/>
  <c r="BY46" i="45"/>
  <c r="BL46" i="45"/>
  <c r="AY46" i="45"/>
  <c r="AL46" i="45"/>
  <c r="Y46" i="45"/>
  <c r="EL40" i="45"/>
  <c r="DY40" i="45"/>
  <c r="DL40" i="45"/>
  <c r="CY40" i="45"/>
  <c r="CL40" i="45"/>
  <c r="BY40" i="45"/>
  <c r="BL40" i="45"/>
  <c r="AY40" i="45"/>
  <c r="AL40" i="45"/>
  <c r="Y40" i="45"/>
  <c r="EL36" i="45"/>
  <c r="DY36" i="45"/>
  <c r="DL36" i="45"/>
  <c r="CY36" i="45"/>
  <c r="CL36" i="45"/>
  <c r="BY36" i="45"/>
  <c r="BL36" i="45"/>
  <c r="AY36" i="45"/>
  <c r="AL36" i="45"/>
  <c r="Y36" i="45"/>
  <c r="DY30" i="45"/>
  <c r="DL30" i="45"/>
  <c r="BY30" i="45"/>
  <c r="BL30" i="45"/>
  <c r="Y30" i="45"/>
  <c r="EK23" i="45"/>
  <c r="EI23" i="45"/>
  <c r="EG23" i="45"/>
  <c r="EE23" i="45"/>
  <c r="EC23" i="45"/>
  <c r="EA23" i="45"/>
  <c r="DW23" i="45"/>
  <c r="DU23" i="45"/>
  <c r="DS23" i="45"/>
  <c r="DO23" i="45"/>
  <c r="DO21" i="45" s="1"/>
  <c r="DM23" i="45"/>
  <c r="DM21" i="45" s="1"/>
  <c r="DH23" i="45"/>
  <c r="DF23" i="45"/>
  <c r="DD23" i="45"/>
  <c r="DB23" i="45"/>
  <c r="BV23" i="45"/>
  <c r="BT23" i="45"/>
  <c r="BR23" i="45"/>
  <c r="BN23" i="45"/>
  <c r="BK23" i="45"/>
  <c r="BE23" i="45"/>
  <c r="BC23" i="45"/>
  <c r="BA23" i="45"/>
  <c r="AV23" i="45"/>
  <c r="AT23" i="45"/>
  <c r="AR23" i="45"/>
  <c r="AI23" i="45"/>
  <c r="AG23" i="45"/>
  <c r="AG21" i="45" s="1"/>
  <c r="AE23" i="45"/>
  <c r="AE21" i="45" s="1"/>
  <c r="AA23" i="45"/>
  <c r="EN227" i="45"/>
  <c r="DK227" i="45"/>
  <c r="DI227" i="45"/>
  <c r="CU227" i="45"/>
  <c r="BV227" i="45"/>
  <c r="BK227" i="45"/>
  <c r="BE227" i="45"/>
  <c r="BC227" i="45"/>
  <c r="AW227" i="45"/>
  <c r="AU227" i="45"/>
  <c r="AK227" i="45"/>
  <c r="AC227" i="45"/>
  <c r="DL207" i="45"/>
  <c r="CL207" i="45"/>
  <c r="AL199" i="45"/>
  <c r="EK178" i="45"/>
  <c r="BY196" i="45"/>
  <c r="BL196" i="45"/>
  <c r="CJ178" i="45"/>
  <c r="CB178" i="45"/>
  <c r="CA178" i="45"/>
  <c r="CI178" i="45"/>
  <c r="BS178" i="45"/>
  <c r="AH178" i="45"/>
  <c r="AD178" i="45"/>
  <c r="Z178" i="45"/>
  <c r="Q178" i="45"/>
  <c r="G178" i="45"/>
  <c r="DG178" i="45"/>
  <c r="DC178" i="45"/>
  <c r="CR178" i="45"/>
  <c r="BP178" i="45"/>
  <c r="BJ178" i="45"/>
  <c r="BB178" i="45"/>
  <c r="AQ178" i="45"/>
  <c r="DS142" i="45"/>
  <c r="BZ142" i="45"/>
  <c r="Z142" i="45"/>
  <c r="AP142" i="45"/>
  <c r="CQ142" i="45"/>
  <c r="EL127" i="45"/>
  <c r="AL108" i="45"/>
  <c r="CZ85" i="45"/>
  <c r="CW85" i="45"/>
  <c r="CU85" i="45"/>
  <c r="CS85" i="45"/>
  <c r="CQ85" i="45"/>
  <c r="AZ85" i="45"/>
  <c r="AW85" i="45"/>
  <c r="AU85" i="45"/>
  <c r="AS85" i="45"/>
  <c r="AQ85" i="45"/>
  <c r="DY81" i="45"/>
  <c r="BY81" i="45"/>
  <c r="Y81" i="45"/>
  <c r="CY78" i="45"/>
  <c r="AY78" i="45"/>
  <c r="AL78" i="45"/>
  <c r="Y78" i="45"/>
  <c r="DY75" i="45"/>
  <c r="DI64" i="45"/>
  <c r="DE64" i="45"/>
  <c r="DE23" i="45"/>
  <c r="DC64" i="45"/>
  <c r="DL75" i="45"/>
  <c r="CX64" i="45"/>
  <c r="CV64" i="45"/>
  <c r="CV23" i="45"/>
  <c r="CV21" i="45" s="1"/>
  <c r="CT64" i="45"/>
  <c r="CR64" i="45"/>
  <c r="CP64" i="45"/>
  <c r="CK64" i="45"/>
  <c r="CI64" i="45"/>
  <c r="CG64" i="45"/>
  <c r="CE64" i="45"/>
  <c r="CC64" i="45"/>
  <c r="CL75" i="45"/>
  <c r="BX64" i="45"/>
  <c r="BV64" i="45"/>
  <c r="BT64" i="45"/>
  <c r="BT21" i="45" s="1"/>
  <c r="BN64" i="45"/>
  <c r="BP64" i="45"/>
  <c r="BR64" i="45"/>
  <c r="BL75" i="45"/>
  <c r="AY75" i="45"/>
  <c r="Y75" i="45"/>
  <c r="EK64" i="45"/>
  <c r="EC64" i="45"/>
  <c r="EL71" i="45"/>
  <c r="DX64" i="45"/>
  <c r="DP64" i="45"/>
  <c r="DL71" i="45"/>
  <c r="BY71" i="45"/>
  <c r="I64" i="45"/>
  <c r="BF64" i="45"/>
  <c r="AW64" i="45"/>
  <c r="AM64" i="45"/>
  <c r="AM23" i="45"/>
  <c r="EL61" i="45"/>
  <c r="DY61" i="45"/>
  <c r="DL61" i="45"/>
  <c r="CY61" i="45"/>
  <c r="CL61" i="45"/>
  <c r="BY61" i="45"/>
  <c r="BL61" i="45"/>
  <c r="AY61" i="45"/>
  <c r="AL61" i="45"/>
  <c r="Y61" i="45"/>
  <c r="EL57" i="45"/>
  <c r="DY57" i="45"/>
  <c r="DL57" i="45"/>
  <c r="CY57" i="45"/>
  <c r="CL57" i="45"/>
  <c r="BY57" i="45"/>
  <c r="BL57" i="45"/>
  <c r="AY57" i="45"/>
  <c r="AL57" i="45"/>
  <c r="Y57" i="45"/>
  <c r="M23" i="45"/>
  <c r="K23" i="45"/>
  <c r="E23" i="45"/>
  <c r="EJ23" i="45"/>
  <c r="EH23" i="45"/>
  <c r="EF23" i="45"/>
  <c r="ED23" i="45"/>
  <c r="EB23" i="45"/>
  <c r="DZ23" i="45"/>
  <c r="CW23" i="45"/>
  <c r="CU23" i="45"/>
  <c r="CS23" i="45"/>
  <c r="CQ23" i="45"/>
  <c r="CO23" i="45"/>
  <c r="CM23" i="45"/>
  <c r="CJ23" i="45"/>
  <c r="CH23" i="45"/>
  <c r="CF23" i="45"/>
  <c r="CF21" i="45" s="1"/>
  <c r="CD23" i="45"/>
  <c r="CB23" i="45"/>
  <c r="BZ23" i="45"/>
  <c r="AW23" i="45"/>
  <c r="AU23" i="45"/>
  <c r="AS23" i="45"/>
  <c r="AQ23" i="45"/>
  <c r="AJ23" i="45"/>
  <c r="AH23" i="45"/>
  <c r="AF23" i="45"/>
  <c r="AD23" i="45"/>
  <c r="AB23" i="45"/>
  <c r="S23" i="45"/>
  <c r="I23" i="45"/>
  <c r="DX23" i="45"/>
  <c r="DV23" i="45"/>
  <c r="DR23" i="45"/>
  <c r="DP23" i="45"/>
  <c r="DN23" i="45"/>
  <c r="DK23" i="45"/>
  <c r="DI23" i="45"/>
  <c r="DC23" i="45"/>
  <c r="DA23" i="45"/>
  <c r="DA64" i="45"/>
  <c r="CX23" i="45"/>
  <c r="CR23" i="45"/>
  <c r="CP23" i="45"/>
  <c r="CY25" i="45"/>
  <c r="CK23" i="45"/>
  <c r="CI23" i="45"/>
  <c r="CE23" i="45"/>
  <c r="CC23" i="45"/>
  <c r="CA23" i="45"/>
  <c r="BY25" i="45"/>
  <c r="BW23" i="45"/>
  <c r="BU23" i="45"/>
  <c r="BS23" i="45"/>
  <c r="BQ23" i="45"/>
  <c r="BM23" i="45"/>
  <c r="BJ23" i="45"/>
  <c r="BH23" i="45"/>
  <c r="BF23" i="45"/>
  <c r="BD23" i="45"/>
  <c r="BB23" i="45"/>
  <c r="AZ23" i="45"/>
  <c r="W23" i="45"/>
  <c r="U23" i="45"/>
  <c r="O23" i="45"/>
  <c r="G23" i="45"/>
  <c r="FN61" i="45"/>
  <c r="FN66" i="45"/>
  <c r="FN75" i="45"/>
  <c r="FN81" i="45"/>
  <c r="FN97" i="45"/>
  <c r="FN363" i="45"/>
  <c r="FO25" i="45"/>
  <c r="FO36" i="45"/>
  <c r="FO40" i="45"/>
  <c r="FO61" i="45"/>
  <c r="FO71" i="45"/>
  <c r="FO75" i="45"/>
  <c r="FO185" i="45"/>
  <c r="FO289" i="45"/>
  <c r="FO315" i="45"/>
  <c r="FO344" i="45"/>
  <c r="FO355" i="45"/>
  <c r="FN36" i="45"/>
  <c r="FN57" i="45"/>
  <c r="FN78" i="45"/>
  <c r="FN104" i="45"/>
  <c r="FN108" i="45"/>
  <c r="FN144" i="45"/>
  <c r="FN196" i="45"/>
  <c r="FO78" i="45"/>
  <c r="FO93" i="45"/>
  <c r="FO104" i="45"/>
  <c r="FO108" i="45"/>
  <c r="FO118" i="45"/>
  <c r="FO144" i="45"/>
  <c r="FO153" i="45"/>
  <c r="FO165" i="45"/>
  <c r="FO172" i="45"/>
  <c r="FO180" i="45"/>
  <c r="FO196" i="45"/>
  <c r="FO229" i="45"/>
  <c r="FO295" i="45"/>
  <c r="EM353" i="45"/>
  <c r="EN334" i="45"/>
  <c r="EP227" i="45"/>
  <c r="ES268" i="45"/>
  <c r="EV85" i="45"/>
  <c r="ET85" i="45"/>
  <c r="ES85" i="45"/>
  <c r="EW85" i="45"/>
  <c r="I454" i="24"/>
  <c r="J463" i="26"/>
  <c r="I456" i="26"/>
  <c r="I454" i="26"/>
  <c r="I307" i="18"/>
  <c r="K44" i="24"/>
  <c r="K60" i="24"/>
  <c r="K81" i="24"/>
  <c r="K176" i="24"/>
  <c r="K236" i="24"/>
  <c r="J255" i="24"/>
  <c r="K255" i="24" s="1"/>
  <c r="K265" i="24"/>
  <c r="K300" i="24"/>
  <c r="K314" i="24"/>
  <c r="K370" i="24"/>
  <c r="K374" i="24"/>
  <c r="K402" i="24"/>
  <c r="K406" i="24"/>
  <c r="K459" i="24"/>
  <c r="I260" i="24"/>
  <c r="J260" i="24" s="1"/>
  <c r="K260" i="24" s="1"/>
  <c r="E216" i="24"/>
  <c r="E456" i="24"/>
  <c r="H36" i="23"/>
  <c r="H193" i="23"/>
  <c r="F131" i="23"/>
  <c r="F129" i="23" s="1"/>
  <c r="F100" i="23"/>
  <c r="K47" i="22"/>
  <c r="K49" i="22"/>
  <c r="K54" i="22"/>
  <c r="K87" i="22"/>
  <c r="K149" i="22"/>
  <c r="J154" i="22"/>
  <c r="J147" i="22" s="1"/>
  <c r="K147" i="22" s="1"/>
  <c r="K243" i="22"/>
  <c r="K256" i="22"/>
  <c r="K267" i="22"/>
  <c r="K297" i="22"/>
  <c r="J309" i="22"/>
  <c r="K309" i="22" s="1"/>
  <c r="K375" i="22"/>
  <c r="K393" i="22"/>
  <c r="K395" i="22"/>
  <c r="K405" i="22"/>
  <c r="K411" i="22"/>
  <c r="K468" i="22"/>
  <c r="K470" i="22"/>
  <c r="F367" i="22"/>
  <c r="F417" i="22" s="1"/>
  <c r="E193" i="22"/>
  <c r="J193" i="22" s="1"/>
  <c r="K193" i="22" s="1"/>
  <c r="H36" i="22"/>
  <c r="K39" i="26"/>
  <c r="K64" i="26"/>
  <c r="K79" i="26"/>
  <c r="K97" i="26"/>
  <c r="K299" i="26"/>
  <c r="K317" i="26"/>
  <c r="K376" i="26"/>
  <c r="K401" i="26"/>
  <c r="K411" i="26"/>
  <c r="I389" i="26"/>
  <c r="I260" i="26"/>
  <c r="J109" i="26"/>
  <c r="K109" i="26" s="1"/>
  <c r="G131" i="26"/>
  <c r="G129" i="26" s="1"/>
  <c r="I208" i="26"/>
  <c r="I206" i="26" s="1"/>
  <c r="I38" i="26" s="1"/>
  <c r="J38" i="26" s="1"/>
  <c r="K38" i="26" s="1"/>
  <c r="J164" i="18"/>
  <c r="I329" i="18"/>
  <c r="J317" i="18"/>
  <c r="K317" i="18"/>
  <c r="E150" i="18"/>
  <c r="J150" i="18"/>
  <c r="K150" i="18" s="1"/>
  <c r="K44" i="7"/>
  <c r="K66" i="7"/>
  <c r="J92" i="7"/>
  <c r="K92" i="7" s="1"/>
  <c r="K346" i="7"/>
  <c r="F396" i="7"/>
  <c r="I235" i="7"/>
  <c r="J235" i="7"/>
  <c r="K235" i="7" s="1"/>
  <c r="J221" i="16"/>
  <c r="K221" i="16" s="1"/>
  <c r="F325" i="16"/>
  <c r="G392" i="16"/>
  <c r="G390" i="16" s="1"/>
  <c r="I306" i="16"/>
  <c r="I304" i="16" s="1"/>
  <c r="I348" i="16" s="1"/>
  <c r="F150" i="16"/>
  <c r="F147" i="16" s="1"/>
  <c r="J254" i="9"/>
  <c r="K254" i="9" s="1"/>
  <c r="J80" i="9"/>
  <c r="K80" i="9" s="1"/>
  <c r="J127" i="9"/>
  <c r="K127" i="9" s="1"/>
  <c r="H148" i="9"/>
  <c r="F219" i="9"/>
  <c r="F98" i="9"/>
  <c r="F77" i="9" s="1"/>
  <c r="K43" i="17"/>
  <c r="K66" i="17"/>
  <c r="K97" i="17"/>
  <c r="J263" i="17"/>
  <c r="K263" i="17"/>
  <c r="H75" i="17"/>
  <c r="J125" i="17"/>
  <c r="K125" i="17" s="1"/>
  <c r="G75" i="17"/>
  <c r="J103" i="17"/>
  <c r="K103" i="17" s="1"/>
  <c r="G205" i="17"/>
  <c r="E161" i="17"/>
  <c r="I395" i="17"/>
  <c r="J395" i="17" s="1"/>
  <c r="K395" i="17" s="1"/>
  <c r="J402" i="17"/>
  <c r="G361" i="29"/>
  <c r="G411" i="29" s="1"/>
  <c r="J223" i="29"/>
  <c r="K223" i="29"/>
  <c r="H28" i="29"/>
  <c r="G428" i="29"/>
  <c r="K97" i="29"/>
  <c r="K60" i="28"/>
  <c r="K156" i="28"/>
  <c r="K310" i="28"/>
  <c r="J439" i="28"/>
  <c r="F315" i="28"/>
  <c r="F313" i="28" s="1"/>
  <c r="E197" i="28"/>
  <c r="H100" i="28"/>
  <c r="G75" i="28"/>
  <c r="K307" i="28"/>
  <c r="E205" i="17"/>
  <c r="J318" i="17"/>
  <c r="J121" i="17"/>
  <c r="K121" i="17" s="1"/>
  <c r="F181" i="29"/>
  <c r="J42" i="29"/>
  <c r="K42" i="29"/>
  <c r="J52" i="29"/>
  <c r="K52" i="29" s="1"/>
  <c r="K54" i="29"/>
  <c r="I457" i="29"/>
  <c r="I450" i="29"/>
  <c r="I448" i="29" s="1"/>
  <c r="E450" i="29"/>
  <c r="H315" i="28"/>
  <c r="H313" i="28" s="1"/>
  <c r="G181" i="28"/>
  <c r="F243" i="28"/>
  <c r="J237" i="28"/>
  <c r="K237" i="28"/>
  <c r="J279" i="28"/>
  <c r="E243" i="28"/>
  <c r="J230" i="28"/>
  <c r="K230" i="28"/>
  <c r="H75" i="28"/>
  <c r="G100" i="28"/>
  <c r="J103" i="28"/>
  <c r="K103" i="28"/>
  <c r="G28" i="28"/>
  <c r="G25" i="28"/>
  <c r="J113" i="28"/>
  <c r="K113" i="28"/>
  <c r="F100" i="28"/>
  <c r="E118" i="28"/>
  <c r="K403" i="28"/>
  <c r="K374" i="28"/>
  <c r="K293" i="28"/>
  <c r="K226" i="28"/>
  <c r="K80" i="28"/>
  <c r="K53" i="28"/>
  <c r="K455" i="28"/>
  <c r="DY108" i="45"/>
  <c r="EA102" i="45"/>
  <c r="BN102" i="45"/>
  <c r="AA102" i="45"/>
  <c r="CL97" i="45"/>
  <c r="BN85" i="45"/>
  <c r="CY75" i="45"/>
  <c r="BY75" i="45"/>
  <c r="DY71" i="45"/>
  <c r="CA64" i="45"/>
  <c r="CA21" i="45" s="1"/>
  <c r="AA64" i="45"/>
  <c r="CA334" i="45"/>
  <c r="AA178" i="45"/>
  <c r="CY30" i="45"/>
  <c r="AY30" i="45"/>
  <c r="ES353" i="45"/>
  <c r="EX334" i="45"/>
  <c r="ET334" i="45"/>
  <c r="EP334" i="45"/>
  <c r="EO268" i="45"/>
  <c r="EV227" i="45"/>
  <c r="EY172" i="45"/>
  <c r="EO353" i="45"/>
  <c r="EV334" i="45"/>
  <c r="ER334" i="45"/>
  <c r="EX293" i="45"/>
  <c r="EM344" i="45"/>
  <c r="EM307" i="45"/>
  <c r="EX238" i="45"/>
  <c r="EM227" i="45"/>
  <c r="EQ85" i="45"/>
  <c r="EY338" i="45"/>
  <c r="EY321" i="45"/>
  <c r="EY316" i="45"/>
  <c r="EY272" i="45"/>
  <c r="EX229" i="45"/>
  <c r="EY229" i="45" s="1"/>
  <c r="EO85" i="45"/>
  <c r="EX118" i="45"/>
  <c r="EX87" i="45"/>
  <c r="EY87" i="45" s="1"/>
  <c r="EY68" i="45"/>
  <c r="EX57" i="45"/>
  <c r="EX46" i="45"/>
  <c r="EX40" i="45"/>
  <c r="EX36" i="45"/>
  <c r="EX30" i="45"/>
  <c r="EY55" i="45"/>
  <c r="EY51" i="45"/>
  <c r="EW46" i="45"/>
  <c r="EW36" i="45"/>
  <c r="EW30" i="45"/>
  <c r="EY54" i="45"/>
  <c r="EY52" i="45"/>
  <c r="EY50" i="45"/>
  <c r="EY49" i="45"/>
  <c r="EY43" i="45"/>
  <c r="EY33" i="45"/>
  <c r="EQ25" i="45"/>
  <c r="EN25" i="45"/>
  <c r="EN23" i="45" s="1"/>
  <c r="EN21" i="45" s="1"/>
  <c r="EN19" i="45" s="1"/>
  <c r="EO25" i="45"/>
  <c r="EO23" i="45" s="1"/>
  <c r="FN336" i="45"/>
  <c r="FO320" i="45"/>
  <c r="EQ30" i="45"/>
  <c r="EY31" i="45"/>
  <c r="EQ36" i="45"/>
  <c r="EQ40" i="45"/>
  <c r="EY38" i="45"/>
  <c r="EY32" i="45"/>
  <c r="EU30" i="45"/>
  <c r="EY42" i="45"/>
  <c r="EU40" i="45"/>
  <c r="EY47" i="45"/>
  <c r="EU46" i="45"/>
  <c r="EY44" i="45"/>
  <c r="EW40" i="45"/>
  <c r="EW61" i="45"/>
  <c r="EY61" i="45" s="1"/>
  <c r="EY62" i="45"/>
  <c r="EX85" i="45"/>
  <c r="EX66" i="45"/>
  <c r="EM334" i="45"/>
  <c r="K318" i="17"/>
  <c r="K154" i="22"/>
  <c r="EY27" i="45"/>
  <c r="EY41" i="45"/>
  <c r="EU36" i="45"/>
  <c r="EY37" i="45"/>
  <c r="EU57" i="45"/>
  <c r="EW57" i="45"/>
  <c r="EY58" i="45"/>
  <c r="EY59" i="45"/>
  <c r="EY73" i="45"/>
  <c r="EX71" i="45"/>
  <c r="EY71" i="45" s="1"/>
  <c r="F196" i="9"/>
  <c r="J457" i="29"/>
  <c r="J456" i="26"/>
  <c r="BJ227" i="45"/>
  <c r="CJ85" i="45"/>
  <c r="CJ102" i="45"/>
  <c r="CF227" i="45"/>
  <c r="FP144" i="45"/>
  <c r="FP180" i="45"/>
  <c r="FP78" i="45"/>
  <c r="FP336" i="45"/>
  <c r="FP289" i="45"/>
  <c r="FP153" i="45"/>
  <c r="FP118" i="45"/>
  <c r="FP116" i="45" s="1"/>
  <c r="FP93" i="45"/>
  <c r="FP75" i="45"/>
  <c r="FP172" i="45"/>
  <c r="FP71" i="45"/>
  <c r="FN307" i="45"/>
  <c r="AT102" i="45"/>
  <c r="BA353" i="45"/>
  <c r="FP36" i="45"/>
  <c r="FP30" i="45"/>
  <c r="FP148" i="45"/>
  <c r="FP196" i="45"/>
  <c r="FN118" i="45"/>
  <c r="FN116" i="45" s="1"/>
  <c r="DE334" i="45"/>
  <c r="BZ353" i="45"/>
  <c r="CA353" i="45"/>
  <c r="BY355" i="45"/>
  <c r="FP61" i="45"/>
  <c r="FP97" i="45"/>
  <c r="FP315" i="45"/>
  <c r="FO148" i="45"/>
  <c r="FN199" i="45"/>
  <c r="FN93" i="45"/>
  <c r="EY148" i="45"/>
  <c r="BJ353" i="45"/>
  <c r="BY270" i="45"/>
  <c r="AA268" i="45"/>
  <c r="CJ227" i="45"/>
  <c r="CL165" i="45"/>
  <c r="AL165" i="45"/>
  <c r="DK142" i="45"/>
  <c r="BY144" i="45"/>
  <c r="N227" i="45"/>
  <c r="FO246" i="45"/>
  <c r="FO244" i="45" s="1"/>
  <c r="FN30" i="45"/>
  <c r="FO238" i="45"/>
  <c r="FO97" i="45"/>
  <c r="FN295" i="45"/>
  <c r="FN315" i="45"/>
  <c r="FN320" i="45"/>
  <c r="CE21" i="45"/>
  <c r="CE142" i="45"/>
  <c r="AD353" i="45"/>
  <c r="W353" i="45"/>
  <c r="CO334" i="45"/>
  <c r="AY97" i="45"/>
  <c r="CX102" i="45"/>
  <c r="BK102" i="45"/>
  <c r="BW21" i="45"/>
  <c r="BY238" i="45"/>
  <c r="ED227" i="45"/>
  <c r="AC178" i="45"/>
  <c r="T178" i="45"/>
  <c r="AN178" i="45"/>
  <c r="Y180" i="45"/>
  <c r="EJ85" i="45"/>
  <c r="EF85" i="45"/>
  <c r="DS102" i="45"/>
  <c r="DO85" i="45"/>
  <c r="BW85" i="45"/>
  <c r="BO85" i="45"/>
  <c r="K85" i="45"/>
  <c r="EY196" i="45"/>
  <c r="EY153" i="45"/>
  <c r="FJ196" i="45"/>
  <c r="EZ127" i="45"/>
  <c r="DZ227" i="45"/>
  <c r="CS353" i="45"/>
  <c r="AW353" i="45"/>
  <c r="EH353" i="45"/>
  <c r="ED353" i="45"/>
  <c r="DU353" i="45"/>
  <c r="DQ353" i="45"/>
  <c r="CD353" i="45"/>
  <c r="BU353" i="45"/>
  <c r="AU353" i="45"/>
  <c r="AM353" i="45"/>
  <c r="EI334" i="45"/>
  <c r="EA334" i="45"/>
  <c r="DV334" i="45"/>
  <c r="F268" i="45"/>
  <c r="EH268" i="45"/>
  <c r="DQ268" i="45"/>
  <c r="CD268" i="45"/>
  <c r="BY282" i="45"/>
  <c r="CT268" i="45"/>
  <c r="CK268" i="45"/>
  <c r="E268" i="45"/>
  <c r="E325" i="45" s="1"/>
  <c r="FM180" i="45"/>
  <c r="FM215" i="45"/>
  <c r="FM213" i="45" s="1"/>
  <c r="FM307" i="45"/>
  <c r="FM293" i="45" s="1"/>
  <c r="EZ165" i="45"/>
  <c r="EZ344" i="45"/>
  <c r="FI229" i="45"/>
  <c r="AH227" i="45"/>
  <c r="R227" i="45"/>
  <c r="CP227" i="45"/>
  <c r="CG227" i="45"/>
  <c r="CC227" i="45"/>
  <c r="BT227" i="45"/>
  <c r="EZ185" i="45"/>
  <c r="FI246" i="45"/>
  <c r="FI244" i="45" s="1"/>
  <c r="CV334" i="45"/>
  <c r="CN334" i="45"/>
  <c r="CE334" i="45"/>
  <c r="BQ334" i="45"/>
  <c r="AP334" i="45"/>
  <c r="AT334" i="45"/>
  <c r="BG334" i="45"/>
  <c r="BG372" i="45"/>
  <c r="AG334" i="45"/>
  <c r="X334" i="45"/>
  <c r="P334" i="45"/>
  <c r="L334" i="45"/>
  <c r="L372" i="45" s="1"/>
  <c r="H334" i="45"/>
  <c r="Y172" i="45"/>
  <c r="EL165" i="45"/>
  <c r="EJ102" i="45"/>
  <c r="EF102" i="45"/>
  <c r="EK102" i="45"/>
  <c r="DO102" i="45"/>
  <c r="CB102" i="45"/>
  <c r="BW102" i="45"/>
  <c r="FM144" i="45"/>
  <c r="EZ118" i="45"/>
  <c r="EZ116" i="45" s="1"/>
  <c r="FI207" i="45"/>
  <c r="FI148" i="45"/>
  <c r="CF334" i="45"/>
  <c r="BW334" i="45"/>
  <c r="BW372" i="45" s="1"/>
  <c r="BO334" i="45"/>
  <c r="EF227" i="45"/>
  <c r="BF227" i="45"/>
  <c r="BB227" i="45"/>
  <c r="DQ227" i="45"/>
  <c r="DD227" i="45"/>
  <c r="CQ227" i="45"/>
  <c r="BZ227" i="45"/>
  <c r="BH227" i="45"/>
  <c r="BD227" i="45"/>
  <c r="AF227" i="45"/>
  <c r="AB227" i="45"/>
  <c r="BH142" i="45"/>
  <c r="AL172" i="45"/>
  <c r="EK142" i="45"/>
  <c r="EC142" i="45"/>
  <c r="DG142" i="45"/>
  <c r="DC142" i="45"/>
  <c r="BX23" i="45"/>
  <c r="BX102" i="45"/>
  <c r="DV142" i="45"/>
  <c r="CN244" i="45"/>
  <c r="CI142" i="45"/>
  <c r="BA102" i="45"/>
  <c r="AJ64" i="45"/>
  <c r="W64" i="45"/>
  <c r="S64" i="45"/>
  <c r="J64" i="45"/>
  <c r="L64" i="45"/>
  <c r="H64" i="45"/>
  <c r="EQ334" i="45"/>
  <c r="EW293" i="45"/>
  <c r="EV293" i="45"/>
  <c r="EV268" i="45"/>
  <c r="EU293" i="45"/>
  <c r="ET293" i="45"/>
  <c r="EP293" i="45"/>
  <c r="EO293" i="45"/>
  <c r="EW268" i="45"/>
  <c r="FM36" i="45"/>
  <c r="FM93" i="45"/>
  <c r="FM118" i="45"/>
  <c r="FM116" i="45" s="1"/>
  <c r="FM185" i="45"/>
  <c r="EZ215" i="45"/>
  <c r="EZ213" i="45" s="1"/>
  <c r="EZ199" i="45"/>
  <c r="EZ57" i="45"/>
  <c r="FI363" i="45"/>
  <c r="FI270" i="45"/>
  <c r="FI268" i="45" s="1"/>
  <c r="FI118" i="45"/>
  <c r="FI116" i="45" s="1"/>
  <c r="AD102" i="45"/>
  <c r="Q102" i="45"/>
  <c r="I102" i="45"/>
  <c r="E102" i="45"/>
  <c r="G64" i="45"/>
  <c r="G21" i="45" s="1"/>
  <c r="FM46" i="45"/>
  <c r="FM97" i="45"/>
  <c r="FM148" i="45"/>
  <c r="FM172" i="45"/>
  <c r="EZ144" i="45"/>
  <c r="EZ108" i="45"/>
  <c r="EZ71" i="45"/>
  <c r="EZ315" i="45"/>
  <c r="EZ293" i="45" s="1"/>
  <c r="FI153" i="45"/>
  <c r="FI127" i="45"/>
  <c r="FI108" i="45"/>
  <c r="FI102" i="45" s="1"/>
  <c r="FI93" i="45"/>
  <c r="AE102" i="45"/>
  <c r="DX102" i="45"/>
  <c r="DX142" i="45"/>
  <c r="DT102" i="45"/>
  <c r="DK102" i="45"/>
  <c r="DG102" i="45"/>
  <c r="DJ102" i="45"/>
  <c r="CT102" i="45"/>
  <c r="CP102" i="45"/>
  <c r="BG102" i="45"/>
  <c r="AX102" i="45"/>
  <c r="AP102" i="45"/>
  <c r="AK102" i="45"/>
  <c r="X102" i="45"/>
  <c r="T102" i="45"/>
  <c r="L102" i="45"/>
  <c r="H102" i="45"/>
  <c r="H23" i="45"/>
  <c r="DV85" i="45"/>
  <c r="J85" i="45"/>
  <c r="BL87" i="45"/>
  <c r="DT23" i="45"/>
  <c r="DG23" i="45"/>
  <c r="CT23" i="45"/>
  <c r="CG23" i="45"/>
  <c r="BP23" i="45"/>
  <c r="BG23" i="45"/>
  <c r="AX23" i="45"/>
  <c r="AK23" i="45"/>
  <c r="AC23" i="45"/>
  <c r="X23" i="45"/>
  <c r="T23" i="45"/>
  <c r="P23" i="45"/>
  <c r="L23" i="45"/>
  <c r="EY199" i="45"/>
  <c r="FM157" i="45"/>
  <c r="EZ180" i="45"/>
  <c r="EZ148" i="45"/>
  <c r="FI215" i="45"/>
  <c r="FI213" i="45" s="1"/>
  <c r="FI199" i="45"/>
  <c r="FI180" i="45"/>
  <c r="FI344" i="45"/>
  <c r="FI81" i="45"/>
  <c r="FK30" i="45"/>
  <c r="FP57" i="45"/>
  <c r="K456" i="26"/>
  <c r="J208" i="26"/>
  <c r="J456" i="24"/>
  <c r="K456" i="24" s="1"/>
  <c r="E454" i="24"/>
  <c r="FO66" i="45"/>
  <c r="FO30" i="45"/>
  <c r="FN127" i="45"/>
  <c r="FN71" i="45"/>
  <c r="FN40" i="45"/>
  <c r="FN289" i="45"/>
  <c r="FN215" i="45"/>
  <c r="FN165" i="45"/>
  <c r="FN153" i="45"/>
  <c r="FN157" i="45"/>
  <c r="FN87" i="45"/>
  <c r="FN85" i="45" s="1"/>
  <c r="FN229" i="45"/>
  <c r="FO270" i="45"/>
  <c r="FO215" i="45"/>
  <c r="FO213" i="45" s="1"/>
  <c r="FO199" i="45"/>
  <c r="FO127" i="45"/>
  <c r="FO81" i="45"/>
  <c r="F131" i="24"/>
  <c r="F129" i="24" s="1"/>
  <c r="J246" i="24"/>
  <c r="K246" i="24" s="1"/>
  <c r="J78" i="23"/>
  <c r="K78" i="23" s="1"/>
  <c r="E258" i="16"/>
  <c r="J258" i="16" s="1"/>
  <c r="K258" i="16" s="1"/>
  <c r="E219" i="9"/>
  <c r="K387" i="9"/>
  <c r="J385" i="9"/>
  <c r="J383" i="9" s="1"/>
  <c r="K383" i="9" s="1"/>
  <c r="J394" i="9"/>
  <c r="K394" i="9" s="1"/>
  <c r="K397" i="9"/>
  <c r="E299" i="29"/>
  <c r="H118" i="29"/>
  <c r="J200" i="29"/>
  <c r="I199" i="29"/>
  <c r="I197" i="29" s="1"/>
  <c r="I181" i="29" s="1"/>
  <c r="J209" i="29"/>
  <c r="E207" i="29"/>
  <c r="E181" i="29" s="1"/>
  <c r="J402" i="29"/>
  <c r="K402" i="29" s="1"/>
  <c r="K405" i="29"/>
  <c r="J121" i="28"/>
  <c r="K121" i="28" s="1"/>
  <c r="K123" i="28"/>
  <c r="J63" i="28"/>
  <c r="K63" i="28" s="1"/>
  <c r="K64" i="28"/>
  <c r="J52" i="28"/>
  <c r="K52" i="28" s="1"/>
  <c r="DS334" i="45"/>
  <c r="BN213" i="45"/>
  <c r="AA116" i="45"/>
  <c r="CQ102" i="45"/>
  <c r="EY363" i="45"/>
  <c r="EX353" i="45"/>
  <c r="ES334" i="45"/>
  <c r="ES372" i="45" s="1"/>
  <c r="EY336" i="45"/>
  <c r="EY320" i="45"/>
  <c r="EN293" i="45"/>
  <c r="EY282" i="45"/>
  <c r="ER268" i="45"/>
  <c r="EY270" i="45"/>
  <c r="EP178" i="45"/>
  <c r="EY185" i="45"/>
  <c r="EO142" i="45"/>
  <c r="EY144" i="45"/>
  <c r="EY207" i="45"/>
  <c r="EY78" i="45"/>
  <c r="EW64" i="45"/>
  <c r="EU116" i="45"/>
  <c r="EY75" i="45"/>
  <c r="EU64" i="45"/>
  <c r="EY344" i="45"/>
  <c r="FQ238" i="45"/>
  <c r="FQ320" i="45"/>
  <c r="J96" i="29"/>
  <c r="K96" i="29"/>
  <c r="FO307" i="45"/>
  <c r="FN238" i="45"/>
  <c r="FN227" i="45" s="1"/>
  <c r="CK21" i="45"/>
  <c r="EK21" i="45"/>
  <c r="DP268" i="45"/>
  <c r="EY104" i="45"/>
  <c r="EO178" i="45"/>
  <c r="EN268" i="45"/>
  <c r="E454" i="23"/>
  <c r="J456" i="23"/>
  <c r="K165" i="23"/>
  <c r="J379" i="23"/>
  <c r="K379" i="23" s="1"/>
  <c r="J466" i="26"/>
  <c r="J330" i="26"/>
  <c r="K330" i="26"/>
  <c r="J186" i="18"/>
  <c r="K186" i="18" s="1"/>
  <c r="F147" i="18"/>
  <c r="I206" i="18"/>
  <c r="J209" i="18"/>
  <c r="K209" i="18" s="1"/>
  <c r="H206" i="18"/>
  <c r="G394" i="18"/>
  <c r="J93" i="18"/>
  <c r="K93" i="18" s="1"/>
  <c r="K126" i="7"/>
  <c r="J399" i="16"/>
  <c r="I392" i="16"/>
  <c r="I390" i="16" s="1"/>
  <c r="J347" i="17"/>
  <c r="K347" i="17" s="1"/>
  <c r="I328" i="17"/>
  <c r="K145" i="29"/>
  <c r="EL344" i="45"/>
  <c r="DR213" i="45"/>
  <c r="BA213" i="45"/>
  <c r="AZ142" i="45"/>
  <c r="AM142" i="45"/>
  <c r="DY153" i="45"/>
  <c r="CP142" i="45"/>
  <c r="X142" i="45"/>
  <c r="DY148" i="45"/>
  <c r="DN142" i="45"/>
  <c r="CA142" i="45"/>
  <c r="BV142" i="45"/>
  <c r="CT116" i="45"/>
  <c r="Y118" i="45"/>
  <c r="R85" i="45"/>
  <c r="F28" i="24"/>
  <c r="J333" i="23"/>
  <c r="K333" i="23" s="1"/>
  <c r="E321" i="23"/>
  <c r="J42" i="23"/>
  <c r="K42" i="23" s="1"/>
  <c r="K44" i="23"/>
  <c r="E147" i="26"/>
  <c r="H76" i="16"/>
  <c r="J79" i="16"/>
  <c r="E318" i="9"/>
  <c r="J320" i="9"/>
  <c r="K320" i="9" s="1"/>
  <c r="J136" i="9"/>
  <c r="I133" i="9"/>
  <c r="I131" i="9" s="1"/>
  <c r="J305" i="9"/>
  <c r="I299" i="9"/>
  <c r="I297" i="9" s="1"/>
  <c r="K68" i="17"/>
  <c r="J327" i="29"/>
  <c r="K327" i="29" s="1"/>
  <c r="DU142" i="45"/>
  <c r="EN353" i="45"/>
  <c r="EN372" i="45" s="1"/>
  <c r="EY355" i="45"/>
  <c r="EY295" i="45"/>
  <c r="EQ293" i="45"/>
  <c r="EY289" i="45"/>
  <c r="EV178" i="45"/>
  <c r="EP142" i="45"/>
  <c r="EM244" i="45"/>
  <c r="EM178" i="45"/>
  <c r="EY93" i="45"/>
  <c r="E448" i="29"/>
  <c r="K64" i="22"/>
  <c r="FN246" i="45"/>
  <c r="FN244" i="45" s="1"/>
  <c r="FO207" i="45"/>
  <c r="FO87" i="45"/>
  <c r="FO85" i="45" s="1"/>
  <c r="FO57" i="45"/>
  <c r="FN270" i="45"/>
  <c r="W372" i="45"/>
  <c r="K168" i="24"/>
  <c r="J195" i="23"/>
  <c r="K195" i="23"/>
  <c r="E193" i="23"/>
  <c r="J232" i="23"/>
  <c r="K232" i="23" s="1"/>
  <c r="G367" i="22"/>
  <c r="G417" i="22" s="1"/>
  <c r="J293" i="22"/>
  <c r="K293" i="22" s="1"/>
  <c r="E291" i="22"/>
  <c r="J291" i="22" s="1"/>
  <c r="K291" i="22" s="1"/>
  <c r="J231" i="7"/>
  <c r="K231" i="7" s="1"/>
  <c r="J136" i="7"/>
  <c r="E165" i="7"/>
  <c r="K167" i="28"/>
  <c r="J138" i="28"/>
  <c r="K138" i="28"/>
  <c r="J324" i="28"/>
  <c r="K324" i="28"/>
  <c r="EK227" i="45"/>
  <c r="G227" i="45"/>
  <c r="AV102" i="45"/>
  <c r="AY108" i="45"/>
  <c r="BC102" i="45"/>
  <c r="BL104" i="45"/>
  <c r="AC102" i="45"/>
  <c r="AL104" i="45"/>
  <c r="P102" i="45"/>
  <c r="Y104" i="45"/>
  <c r="DY25" i="45"/>
  <c r="DL25" i="45"/>
  <c r="AY25" i="45"/>
  <c r="AP23" i="45"/>
  <c r="AP21" i="45" s="1"/>
  <c r="J400" i="23"/>
  <c r="K400" i="23" s="1"/>
  <c r="E305" i="22"/>
  <c r="J305" i="22" s="1"/>
  <c r="K305" i="22" s="1"/>
  <c r="J307" i="22"/>
  <c r="K307" i="22" s="1"/>
  <c r="K98" i="22"/>
  <c r="K96" i="22"/>
  <c r="G454" i="22"/>
  <c r="J171" i="7"/>
  <c r="J240" i="9"/>
  <c r="K240" i="9"/>
  <c r="E238" i="9"/>
  <c r="J238" i="9"/>
  <c r="K238" i="9" s="1"/>
  <c r="J151" i="9"/>
  <c r="K151" i="9" s="1"/>
  <c r="J363" i="9"/>
  <c r="K363" i="9" s="1"/>
  <c r="G181" i="29"/>
  <c r="J246" i="29"/>
  <c r="K246" i="29" s="1"/>
  <c r="H100" i="29"/>
  <c r="E28" i="29"/>
  <c r="J407" i="29"/>
  <c r="G383" i="29"/>
  <c r="I251" i="29"/>
  <c r="J251" i="29" s="1"/>
  <c r="K251" i="29" s="1"/>
  <c r="J252" i="29"/>
  <c r="K252" i="29" s="1"/>
  <c r="K365" i="29"/>
  <c r="CY282" i="45"/>
  <c r="BM268" i="45"/>
  <c r="BH268" i="45"/>
  <c r="BD268" i="45"/>
  <c r="AQ268" i="45"/>
  <c r="AQ325" i="45" s="1"/>
  <c r="Z268" i="45"/>
  <c r="AL270" i="45"/>
  <c r="U268" i="45"/>
  <c r="M268" i="45"/>
  <c r="I268" i="45"/>
  <c r="EG244" i="45"/>
  <c r="DP244" i="45"/>
  <c r="DC213" i="45"/>
  <c r="ER227" i="45"/>
  <c r="H252" i="24"/>
  <c r="I291" i="24"/>
  <c r="E252" i="22"/>
  <c r="H252" i="22"/>
  <c r="J78" i="22"/>
  <c r="J307" i="26"/>
  <c r="K307" i="26" s="1"/>
  <c r="I305" i="26"/>
  <c r="J413" i="26"/>
  <c r="G118" i="26"/>
  <c r="J121" i="26"/>
  <c r="K121" i="26" s="1"/>
  <c r="J214" i="18"/>
  <c r="K214" i="18" s="1"/>
  <c r="K126" i="16"/>
  <c r="E119" i="16"/>
  <c r="K43" i="16"/>
  <c r="J42" i="16"/>
  <c r="K42" i="16"/>
  <c r="I137" i="16"/>
  <c r="J137" i="16" s="1"/>
  <c r="G132" i="16"/>
  <c r="J333" i="16"/>
  <c r="I327" i="16"/>
  <c r="I325" i="16" s="1"/>
  <c r="J252" i="9"/>
  <c r="K252" i="9" s="1"/>
  <c r="J53" i="9"/>
  <c r="K53" i="9" s="1"/>
  <c r="K56" i="9"/>
  <c r="I38" i="9"/>
  <c r="K48" i="9"/>
  <c r="J46" i="9"/>
  <c r="K46" i="9"/>
  <c r="G306" i="17"/>
  <c r="G356" i="17"/>
  <c r="J339" i="17"/>
  <c r="K339" i="17"/>
  <c r="J223" i="28"/>
  <c r="K223" i="28" s="1"/>
  <c r="J109" i="28"/>
  <c r="K109" i="28" s="1"/>
  <c r="J371" i="28"/>
  <c r="K371" i="28" s="1"/>
  <c r="I363" i="28"/>
  <c r="I361" i="28" s="1"/>
  <c r="I411" i="28" s="1"/>
  <c r="DH353" i="45"/>
  <c r="CZ353" i="45"/>
  <c r="EI293" i="45"/>
  <c r="EA293" i="45"/>
  <c r="DR293" i="45"/>
  <c r="DI293" i="45"/>
  <c r="DA293" i="45"/>
  <c r="BL108" i="45"/>
  <c r="CW102" i="45"/>
  <c r="CY104" i="45"/>
  <c r="CO102" i="45"/>
  <c r="BO102" i="45"/>
  <c r="BL66" i="45"/>
  <c r="AY66" i="45"/>
  <c r="AL66" i="45"/>
  <c r="CN23" i="45"/>
  <c r="AN23" i="45"/>
  <c r="V23" i="45"/>
  <c r="V21" i="45" s="1"/>
  <c r="R23" i="45"/>
  <c r="N23" i="45"/>
  <c r="J23" i="45"/>
  <c r="F23" i="45"/>
  <c r="EL30" i="45"/>
  <c r="EL25" i="45"/>
  <c r="ER178" i="45"/>
  <c r="F319" i="24"/>
  <c r="J327" i="24"/>
  <c r="K327" i="24" s="1"/>
  <c r="J42" i="24"/>
  <c r="K42" i="24" s="1"/>
  <c r="K43" i="24"/>
  <c r="J210" i="24"/>
  <c r="I208" i="24"/>
  <c r="I206" i="24" s="1"/>
  <c r="F434" i="22"/>
  <c r="I282" i="22"/>
  <c r="E456" i="22"/>
  <c r="E454" i="22" s="1"/>
  <c r="I463" i="22"/>
  <c r="J463" i="22" s="1"/>
  <c r="J96" i="26"/>
  <c r="K96" i="26" s="1"/>
  <c r="K98" i="26"/>
  <c r="E100" i="26"/>
  <c r="J204" i="26"/>
  <c r="K204" i="26" s="1"/>
  <c r="H193" i="26"/>
  <c r="H190" i="26" s="1"/>
  <c r="J406" i="18"/>
  <c r="K406" i="18" s="1"/>
  <c r="J353" i="18"/>
  <c r="J321" i="7"/>
  <c r="J315" i="7" s="1"/>
  <c r="I315" i="7"/>
  <c r="I313" i="7"/>
  <c r="J104" i="16"/>
  <c r="K104" i="16" s="1"/>
  <c r="F101" i="16"/>
  <c r="J101" i="16" s="1"/>
  <c r="K101" i="16" s="1"/>
  <c r="G325" i="16"/>
  <c r="J246" i="16"/>
  <c r="K246" i="16" s="1"/>
  <c r="K404" i="16"/>
  <c r="J402" i="16"/>
  <c r="K402" i="16" s="1"/>
  <c r="G196" i="9"/>
  <c r="F373" i="17"/>
  <c r="J384" i="17"/>
  <c r="J46" i="17"/>
  <c r="K46" i="17" s="1"/>
  <c r="J385" i="29"/>
  <c r="O293" i="45"/>
  <c r="DZ293" i="45"/>
  <c r="CY229" i="45"/>
  <c r="CL229" i="45"/>
  <c r="BU227" i="45"/>
  <c r="AV227" i="45"/>
  <c r="CL215" i="45"/>
  <c r="CA213" i="45"/>
  <c r="AC213" i="45"/>
  <c r="EH178" i="45"/>
  <c r="DY185" i="45"/>
  <c r="DD178" i="45"/>
  <c r="CU178" i="45"/>
  <c r="CL71" i="45"/>
  <c r="DY66" i="45"/>
  <c r="DL66" i="45"/>
  <c r="DB64" i="45"/>
  <c r="DB21" i="45" s="1"/>
  <c r="CY66" i="45"/>
  <c r="CO64" i="45"/>
  <c r="F206" i="24"/>
  <c r="H75" i="24"/>
  <c r="E389" i="24"/>
  <c r="J413" i="24"/>
  <c r="F417" i="23"/>
  <c r="I75" i="23"/>
  <c r="E118" i="23"/>
  <c r="E28" i="22"/>
  <c r="J466" i="22"/>
  <c r="K466" i="22" s="1"/>
  <c r="J85" i="22"/>
  <c r="K85" i="22" s="1"/>
  <c r="J261" i="22"/>
  <c r="K261" i="22" s="1"/>
  <c r="I260" i="22"/>
  <c r="J31" i="22"/>
  <c r="K31" i="22" s="1"/>
  <c r="J445" i="26"/>
  <c r="G434" i="26"/>
  <c r="J277" i="26"/>
  <c r="K50" i="26"/>
  <c r="J46" i="26"/>
  <c r="K46" i="26" s="1"/>
  <c r="E118" i="26"/>
  <c r="J118" i="26" s="1"/>
  <c r="K118" i="26" s="1"/>
  <c r="J125" i="26"/>
  <c r="K125" i="26" s="1"/>
  <c r="I282" i="26"/>
  <c r="J282" i="26" s="1"/>
  <c r="E129" i="26"/>
  <c r="J379" i="26"/>
  <c r="J408" i="26"/>
  <c r="I76" i="18"/>
  <c r="J229" i="18"/>
  <c r="K229" i="18" s="1"/>
  <c r="J79" i="18"/>
  <c r="J403" i="18"/>
  <c r="I396" i="18"/>
  <c r="J52" i="18"/>
  <c r="K52" i="18" s="1"/>
  <c r="F78" i="7"/>
  <c r="E78" i="7"/>
  <c r="E25" i="7" s="1"/>
  <c r="E295" i="7" s="1"/>
  <c r="J227" i="7"/>
  <c r="K227" i="7" s="1"/>
  <c r="I220" i="7"/>
  <c r="G202" i="16"/>
  <c r="J336" i="16"/>
  <c r="K336" i="16" s="1"/>
  <c r="K65" i="16"/>
  <c r="I102" i="9"/>
  <c r="H28" i="9"/>
  <c r="E77" i="9"/>
  <c r="J161" i="9"/>
  <c r="J65" i="9"/>
  <c r="K65" i="9"/>
  <c r="K66" i="9"/>
  <c r="J72" i="17"/>
  <c r="K72" i="17" s="1"/>
  <c r="H247" i="17"/>
  <c r="K192" i="17"/>
  <c r="J224" i="17"/>
  <c r="K224" i="17"/>
  <c r="K340" i="17"/>
  <c r="K316" i="17"/>
  <c r="K271" i="17"/>
  <c r="K256" i="17"/>
  <c r="K252" i="17"/>
  <c r="K215" i="17"/>
  <c r="K195" i="17"/>
  <c r="K107" i="17"/>
  <c r="K98" i="17"/>
  <c r="K64" i="17"/>
  <c r="K54" i="17"/>
  <c r="K47" i="17"/>
  <c r="K57" i="17"/>
  <c r="K267" i="17"/>
  <c r="K218" i="17"/>
  <c r="K188" i="17"/>
  <c r="K343" i="17"/>
  <c r="K333" i="17"/>
  <c r="K397" i="17"/>
  <c r="K348" i="17"/>
  <c r="K221" i="17"/>
  <c r="K211" i="17"/>
  <c r="K126" i="17"/>
  <c r="K106" i="17"/>
  <c r="K93" i="17"/>
  <c r="K80" i="17"/>
  <c r="K60" i="17"/>
  <c r="K37" i="17"/>
  <c r="K407" i="17"/>
  <c r="K345" i="17"/>
  <c r="K313" i="17"/>
  <c r="K257" i="17"/>
  <c r="K226" i="17"/>
  <c r="K209" i="17"/>
  <c r="K183" i="17"/>
  <c r="K136" i="17"/>
  <c r="K104" i="17"/>
  <c r="K73" i="17"/>
  <c r="K40" i="17"/>
  <c r="K320" i="17"/>
  <c r="K332" i="17"/>
  <c r="K196" i="17"/>
  <c r="K242" i="17"/>
  <c r="K266" i="17"/>
  <c r="K410" i="17"/>
  <c r="K61" i="17"/>
  <c r="J125" i="29"/>
  <c r="K125" i="29" s="1"/>
  <c r="F100" i="29"/>
  <c r="J268" i="29"/>
  <c r="K81" i="28"/>
  <c r="H243" i="28"/>
  <c r="H178" i="28" s="1"/>
  <c r="K366" i="28"/>
  <c r="J201" i="28"/>
  <c r="I199" i="28"/>
  <c r="I197" i="28" s="1"/>
  <c r="EL153" i="45"/>
  <c r="BL144" i="45"/>
  <c r="M142" i="45"/>
  <c r="DN116" i="45"/>
  <c r="EG85" i="45"/>
  <c r="U85" i="45"/>
  <c r="G252" i="24"/>
  <c r="J103" i="24"/>
  <c r="K103" i="24" s="1"/>
  <c r="F100" i="24"/>
  <c r="E147" i="23"/>
  <c r="K47" i="23"/>
  <c r="E206" i="22"/>
  <c r="I369" i="22"/>
  <c r="J377" i="22"/>
  <c r="K377" i="22" s="1"/>
  <c r="J52" i="22"/>
  <c r="K52" i="22" s="1"/>
  <c r="H100" i="22"/>
  <c r="F28" i="26"/>
  <c r="E28" i="26"/>
  <c r="E25" i="26" s="1"/>
  <c r="I100" i="26"/>
  <c r="J78" i="26"/>
  <c r="J239" i="26"/>
  <c r="K239" i="26" s="1"/>
  <c r="G28" i="26"/>
  <c r="G25" i="26" s="1"/>
  <c r="H321" i="26"/>
  <c r="H319" i="26" s="1"/>
  <c r="F28" i="18"/>
  <c r="J73" i="18"/>
  <c r="K73" i="18" s="1"/>
  <c r="J225" i="18"/>
  <c r="K225" i="18" s="1"/>
  <c r="J319" i="18"/>
  <c r="J215" i="7"/>
  <c r="K215" i="7" s="1"/>
  <c r="F28" i="7"/>
  <c r="F25" i="7" s="1"/>
  <c r="J134" i="7"/>
  <c r="K134" i="7" s="1"/>
  <c r="K318" i="7"/>
  <c r="J31" i="7"/>
  <c r="K33" i="7"/>
  <c r="H202" i="16"/>
  <c r="J205" i="16"/>
  <c r="K205" i="16" s="1"/>
  <c r="J238" i="16"/>
  <c r="K238" i="16" s="1"/>
  <c r="J90" i="16"/>
  <c r="K90" i="16" s="1"/>
  <c r="F76" i="16"/>
  <c r="J110" i="16"/>
  <c r="K110" i="16"/>
  <c r="I260" i="16"/>
  <c r="I258" i="16" s="1"/>
  <c r="J262" i="16"/>
  <c r="K32" i="16"/>
  <c r="J329" i="9"/>
  <c r="K329" i="9" s="1"/>
  <c r="K43" i="9"/>
  <c r="J42" i="9"/>
  <c r="K42" i="9"/>
  <c r="I100" i="9"/>
  <c r="I221" i="9"/>
  <c r="J78" i="29"/>
  <c r="K78" i="29" s="1"/>
  <c r="J378" i="29"/>
  <c r="K378" i="29" s="1"/>
  <c r="J394" i="29"/>
  <c r="K394" i="29" s="1"/>
  <c r="K396" i="29"/>
  <c r="E428" i="29"/>
  <c r="I315" i="28"/>
  <c r="I313" i="28" s="1"/>
  <c r="J262" i="28"/>
  <c r="K262" i="28" s="1"/>
  <c r="H28" i="28"/>
  <c r="H25" i="28" s="1"/>
  <c r="K260" i="28"/>
  <c r="K195" i="28"/>
  <c r="K466" i="28"/>
  <c r="K379" i="28"/>
  <c r="K304" i="28"/>
  <c r="K150" i="28"/>
  <c r="I457" i="28"/>
  <c r="I450" i="28" s="1"/>
  <c r="I448" i="28" s="1"/>
  <c r="DN334" i="45"/>
  <c r="M213" i="45"/>
  <c r="Y215" i="45"/>
  <c r="DT142" i="45"/>
  <c r="DP142" i="45"/>
  <c r="CC142" i="45"/>
  <c r="BT142" i="45"/>
  <c r="AK142" i="45"/>
  <c r="AG142" i="45"/>
  <c r="P142" i="45"/>
  <c r="BA116" i="45"/>
  <c r="CC102" i="45"/>
  <c r="BP102" i="45"/>
  <c r="AY104" i="45"/>
  <c r="AH102" i="45"/>
  <c r="U102" i="45"/>
  <c r="AJ85" i="45"/>
  <c r="G85" i="45"/>
  <c r="EB85" i="45"/>
  <c r="CY87" i="45"/>
  <c r="CF85" i="45"/>
  <c r="CB85" i="45"/>
  <c r="BS85" i="45"/>
  <c r="BY87" i="45"/>
  <c r="AC85" i="45"/>
  <c r="AF64" i="45"/>
  <c r="O64" i="45"/>
  <c r="N64" i="45"/>
  <c r="F64" i="45"/>
  <c r="U64" i="45"/>
  <c r="U21" i="45" s="1"/>
  <c r="Y66" i="45"/>
  <c r="CL25" i="45"/>
  <c r="BL25" i="45"/>
  <c r="AL25" i="45"/>
  <c r="I75" i="24"/>
  <c r="K461" i="24"/>
  <c r="K273" i="24"/>
  <c r="K244" i="24"/>
  <c r="K233" i="24"/>
  <c r="K159" i="24"/>
  <c r="K80" i="24"/>
  <c r="K65" i="24"/>
  <c r="K458" i="24"/>
  <c r="K394" i="24"/>
  <c r="K303" i="24"/>
  <c r="K295" i="24"/>
  <c r="K242" i="24"/>
  <c r="K61" i="24"/>
  <c r="H321" i="24"/>
  <c r="H319" i="24" s="1"/>
  <c r="E321" i="24"/>
  <c r="J321" i="24" s="1"/>
  <c r="K321" i="24" s="1"/>
  <c r="K287" i="24"/>
  <c r="K93" i="24"/>
  <c r="K468" i="24"/>
  <c r="K258" i="24"/>
  <c r="H216" i="24"/>
  <c r="K396" i="24"/>
  <c r="K241" i="24"/>
  <c r="K470" i="24"/>
  <c r="I100" i="23"/>
  <c r="F321" i="22"/>
  <c r="F319" i="22"/>
  <c r="H75" i="22"/>
  <c r="H367" i="22"/>
  <c r="H417" i="22" s="1"/>
  <c r="J232" i="22"/>
  <c r="K232" i="22" s="1"/>
  <c r="I389" i="22"/>
  <c r="E389" i="22"/>
  <c r="F417" i="26"/>
  <c r="G319" i="26"/>
  <c r="I133" i="26"/>
  <c r="J52" i="26"/>
  <c r="K52" i="26" s="1"/>
  <c r="K53" i="26"/>
  <c r="F101" i="18"/>
  <c r="E28" i="18"/>
  <c r="H76" i="18"/>
  <c r="J385" i="18"/>
  <c r="G206" i="18"/>
  <c r="J63" i="18"/>
  <c r="K63" i="18" s="1"/>
  <c r="J46" i="18"/>
  <c r="K46" i="18" s="1"/>
  <c r="G212" i="7"/>
  <c r="E212" i="7"/>
  <c r="H103" i="7"/>
  <c r="F121" i="7"/>
  <c r="J88" i="7"/>
  <c r="K88" i="7" s="1"/>
  <c r="J353" i="7"/>
  <c r="K353" i="7" s="1"/>
  <c r="J345" i="7"/>
  <c r="K345" i="7" s="1"/>
  <c r="F202" i="16"/>
  <c r="F28" i="16"/>
  <c r="F25" i="16"/>
  <c r="J165" i="16"/>
  <c r="J236" i="16"/>
  <c r="K236" i="16" s="1"/>
  <c r="G102" i="9"/>
  <c r="G383" i="9"/>
  <c r="F102" i="9"/>
  <c r="J115" i="9"/>
  <c r="K115" i="9" s="1"/>
  <c r="J87" i="9"/>
  <c r="K87" i="9" s="1"/>
  <c r="E28" i="9"/>
  <c r="E25" i="9" s="1"/>
  <c r="J166" i="9"/>
  <c r="K166" i="9"/>
  <c r="I318" i="9"/>
  <c r="K311" i="17"/>
  <c r="H28" i="17"/>
  <c r="H25" i="17"/>
  <c r="J228" i="17"/>
  <c r="K228" i="17" s="1"/>
  <c r="J199" i="17"/>
  <c r="K199" i="17" s="1"/>
  <c r="K315" i="17"/>
  <c r="K341" i="17"/>
  <c r="K201" i="17"/>
  <c r="K270" i="17"/>
  <c r="K324" i="17"/>
  <c r="J308" i="17"/>
  <c r="K411" i="17"/>
  <c r="K39" i="17"/>
  <c r="I100" i="29"/>
  <c r="H75" i="29"/>
  <c r="H25" i="29"/>
  <c r="H22" i="29" s="1"/>
  <c r="J89" i="29"/>
  <c r="K89" i="29" s="1"/>
  <c r="F75" i="29"/>
  <c r="E75" i="28"/>
  <c r="J85" i="28"/>
  <c r="K85" i="28" s="1"/>
  <c r="K292" i="28"/>
  <c r="J430" i="28"/>
  <c r="E428" i="28"/>
  <c r="K93" i="28"/>
  <c r="AE268" i="45"/>
  <c r="BL153" i="45"/>
  <c r="K142" i="45"/>
  <c r="EZ85" i="45"/>
  <c r="K105" i="22"/>
  <c r="J103" i="26"/>
  <c r="K103" i="26"/>
  <c r="EZ246" i="45"/>
  <c r="EZ244" i="45" s="1"/>
  <c r="EZ102" i="45"/>
  <c r="FJ81" i="45"/>
  <c r="FJ320" i="45"/>
  <c r="EZ172" i="45"/>
  <c r="FM57" i="45"/>
  <c r="EZ336" i="45"/>
  <c r="FM40" i="45"/>
  <c r="FM71" i="45"/>
  <c r="FM87" i="45"/>
  <c r="FM85" i="45" s="1"/>
  <c r="FM127" i="45"/>
  <c r="FM207" i="45"/>
  <c r="FM363" i="45"/>
  <c r="FM353" i="45" s="1"/>
  <c r="EZ40" i="45"/>
  <c r="EZ270" i="45"/>
  <c r="FJ25" i="45"/>
  <c r="FJ36" i="45"/>
  <c r="FJ282" i="45"/>
  <c r="FJ363" i="45"/>
  <c r="FJ46" i="45"/>
  <c r="FJ71" i="45"/>
  <c r="FJ78" i="45"/>
  <c r="FJ165" i="45"/>
  <c r="FJ289" i="45"/>
  <c r="FJ215" i="45"/>
  <c r="FJ213" i="45" s="1"/>
  <c r="FM30" i="45"/>
  <c r="FM66" i="45"/>
  <c r="FM64" i="45" s="1"/>
  <c r="FM165" i="45"/>
  <c r="FM238" i="45"/>
  <c r="FM246" i="45"/>
  <c r="FM244" i="45" s="1"/>
  <c r="FM336" i="45"/>
  <c r="FJ75" i="45"/>
  <c r="EZ229" i="45"/>
  <c r="EZ227" i="45" s="1"/>
  <c r="EZ157" i="45"/>
  <c r="EZ81" i="45"/>
  <c r="EZ46" i="45"/>
  <c r="EZ363" i="45"/>
  <c r="EZ282" i="45"/>
  <c r="FI295" i="45"/>
  <c r="FI307" i="45"/>
  <c r="FI185" i="45"/>
  <c r="FI355" i="45"/>
  <c r="FI157" i="45"/>
  <c r="FI71" i="45"/>
  <c r="FI46" i="45"/>
  <c r="FI238" i="45"/>
  <c r="FI336" i="45"/>
  <c r="FI334" i="45" s="1"/>
  <c r="FI97" i="45"/>
  <c r="FI85" i="45" s="1"/>
  <c r="FI57" i="45"/>
  <c r="BQ372" i="45"/>
  <c r="FQ127" i="45"/>
  <c r="FQ36" i="45"/>
  <c r="FQ61" i="45"/>
  <c r="FQ215" i="45"/>
  <c r="FQ213" i="45" s="1"/>
  <c r="FQ153" i="45"/>
  <c r="FQ108" i="45"/>
  <c r="FQ75" i="45"/>
  <c r="FQ289" i="45"/>
  <c r="FQ246" i="45"/>
  <c r="FQ244" i="45" s="1"/>
  <c r="FQ57" i="45"/>
  <c r="FQ363" i="45"/>
  <c r="FQ78" i="45"/>
  <c r="FQ93" i="45"/>
  <c r="FQ196" i="45"/>
  <c r="FQ81" i="45"/>
  <c r="FJ246" i="45"/>
  <c r="FJ244" i="45" s="1"/>
  <c r="FJ207" i="45"/>
  <c r="FJ157" i="45"/>
  <c r="FJ57" i="45"/>
  <c r="FJ108" i="45"/>
  <c r="FQ66" i="45"/>
  <c r="FQ40" i="45"/>
  <c r="FQ97" i="45"/>
  <c r="FQ104" i="45"/>
  <c r="FQ344" i="45"/>
  <c r="FQ229" i="45"/>
  <c r="FJ144" i="45"/>
  <c r="FJ148" i="45"/>
  <c r="FJ153" i="45"/>
  <c r="FJ172" i="45"/>
  <c r="FQ180" i="45"/>
  <c r="FQ30" i="45"/>
  <c r="FQ199" i="45"/>
  <c r="FP87" i="45"/>
  <c r="FP246" i="45"/>
  <c r="FP244" i="45" s="1"/>
  <c r="FP307" i="45"/>
  <c r="FA282" i="45"/>
  <c r="FA108" i="45"/>
  <c r="FA57" i="45"/>
  <c r="FA344" i="45"/>
  <c r="K154" i="26"/>
  <c r="FA196" i="45"/>
  <c r="FA97" i="45"/>
  <c r="FA66" i="45"/>
  <c r="FA30" i="45"/>
  <c r="FA215" i="45"/>
  <c r="FA213" i="45" s="1"/>
  <c r="FJ118" i="45"/>
  <c r="FJ116" i="45" s="1"/>
  <c r="FJ229" i="45"/>
  <c r="FJ185" i="45"/>
  <c r="FJ93" i="45"/>
  <c r="FJ336" i="45"/>
  <c r="FJ66" i="45"/>
  <c r="E319" i="24"/>
  <c r="J319" i="24" s="1"/>
  <c r="K319" i="24" s="1"/>
  <c r="I98" i="9"/>
  <c r="I77" i="9"/>
  <c r="J100" i="9"/>
  <c r="K315" i="7"/>
  <c r="J199" i="28"/>
  <c r="F190" i="24"/>
  <c r="J38" i="9"/>
  <c r="I36" i="9"/>
  <c r="I28" i="9" s="1"/>
  <c r="I25" i="9" s="1"/>
  <c r="I22" i="9" s="1"/>
  <c r="FQ71" i="45"/>
  <c r="J207" i="29"/>
  <c r="K207" i="29" s="1"/>
  <c r="K209" i="29"/>
  <c r="FA180" i="45"/>
  <c r="FA25" i="45"/>
  <c r="FA315" i="45"/>
  <c r="FJ270" i="45"/>
  <c r="J221" i="9"/>
  <c r="K379" i="26"/>
  <c r="FA144" i="45"/>
  <c r="FA153" i="45"/>
  <c r="FA127" i="45"/>
  <c r="FA238" i="45"/>
  <c r="FA295" i="45"/>
  <c r="FA307" i="45"/>
  <c r="FA270" i="45"/>
  <c r="FJ344" i="45"/>
  <c r="FJ87" i="45"/>
  <c r="FA355" i="45"/>
  <c r="J133" i="26"/>
  <c r="I131" i="26"/>
  <c r="I129" i="26" s="1"/>
  <c r="K31" i="7"/>
  <c r="G130" i="16"/>
  <c r="K79" i="16"/>
  <c r="FQ87" i="45"/>
  <c r="K385" i="9"/>
  <c r="FA157" i="45"/>
  <c r="FA71" i="45"/>
  <c r="FA336" i="45"/>
  <c r="E319" i="23"/>
  <c r="K456" i="23"/>
  <c r="FQ172" i="45"/>
  <c r="FA104" i="45"/>
  <c r="FA246" i="45"/>
  <c r="FA199" i="45"/>
  <c r="FA87" i="45"/>
  <c r="FA85" i="45" s="1"/>
  <c r="FA61" i="45"/>
  <c r="FA81" i="45"/>
  <c r="FA46" i="45"/>
  <c r="FA289" i="45"/>
  <c r="FA36" i="45"/>
  <c r="FB196" i="45"/>
  <c r="FB78" i="45"/>
  <c r="FB289" i="45"/>
  <c r="FB81" i="45"/>
  <c r="FB61" i="45"/>
  <c r="FB75" i="45"/>
  <c r="FB144" i="45"/>
  <c r="FJ127" i="45"/>
  <c r="FA93" i="45"/>
  <c r="EZ353" i="45"/>
  <c r="FA148" i="45"/>
  <c r="FA172" i="45"/>
  <c r="FA78" i="45"/>
  <c r="FA229" i="45"/>
  <c r="FA40" i="45"/>
  <c r="FA207" i="45"/>
  <c r="FA165" i="45"/>
  <c r="FA118" i="45"/>
  <c r="FA75" i="45"/>
  <c r="FA363" i="45"/>
  <c r="FA320" i="45"/>
  <c r="FA185" i="45"/>
  <c r="FJ315" i="45"/>
  <c r="FJ180" i="45"/>
  <c r="FK148" i="45"/>
  <c r="FK289" i="45"/>
  <c r="FK78" i="45"/>
  <c r="FK196" i="45"/>
  <c r="FK36" i="45"/>
  <c r="FK75" i="45"/>
  <c r="FK165" i="45"/>
  <c r="FK238" i="45"/>
  <c r="FJ238" i="45"/>
  <c r="FJ199" i="45"/>
  <c r="FJ104" i="45"/>
  <c r="FJ102" i="45" s="1"/>
  <c r="FJ355" i="45"/>
  <c r="FJ295" i="45"/>
  <c r="FJ307" i="45"/>
  <c r="FJ97" i="45"/>
  <c r="FM227" i="45"/>
  <c r="K89" i="17"/>
  <c r="K31" i="16"/>
  <c r="K319" i="18"/>
  <c r="J220" i="7"/>
  <c r="K220" i="7" s="1"/>
  <c r="I275" i="26"/>
  <c r="I456" i="22"/>
  <c r="I454" i="22" s="1"/>
  <c r="I38" i="7"/>
  <c r="J193" i="23"/>
  <c r="K193" i="23" s="1"/>
  <c r="I341" i="9"/>
  <c r="K399" i="16"/>
  <c r="FQ207" i="45"/>
  <c r="FQ144" i="45"/>
  <c r="J260" i="16"/>
  <c r="K260" i="16" s="1"/>
  <c r="FN213" i="45"/>
  <c r="I190" i="26"/>
  <c r="FR289" i="45"/>
  <c r="FR71" i="45"/>
  <c r="FR75" i="45"/>
  <c r="FR78" i="45"/>
  <c r="FK295" i="45"/>
  <c r="FK307" i="45"/>
  <c r="FK315" i="45"/>
  <c r="FK320" i="45"/>
  <c r="FK336" i="45"/>
  <c r="FK118" i="45"/>
  <c r="FK116" i="45" s="1"/>
  <c r="FK81" i="45"/>
  <c r="FB127" i="45"/>
  <c r="FB118" i="45"/>
  <c r="FB116" i="45" s="1"/>
  <c r="FB344" i="45"/>
  <c r="FB165" i="45"/>
  <c r="FB46" i="45"/>
  <c r="FB315" i="45"/>
  <c r="FQ148" i="45"/>
  <c r="FK199" i="45"/>
  <c r="FK144" i="45"/>
  <c r="FB30" i="45"/>
  <c r="FK355" i="45"/>
  <c r="FK46" i="45"/>
  <c r="FB270" i="45"/>
  <c r="FK127" i="45"/>
  <c r="FK185" i="45"/>
  <c r="FK180" i="45"/>
  <c r="FK93" i="45"/>
  <c r="FK246" i="45"/>
  <c r="FK244" i="45" s="1"/>
  <c r="FK97" i="45"/>
  <c r="FK66" i="45"/>
  <c r="FB180" i="45"/>
  <c r="FB238" i="45"/>
  <c r="FB199" i="45"/>
  <c r="FB25" i="45"/>
  <c r="FB93" i="45"/>
  <c r="FB336" i="45"/>
  <c r="FB307" i="45"/>
  <c r="FB246" i="45"/>
  <c r="FB244" i="45" s="1"/>
  <c r="FB97" i="45"/>
  <c r="FB66" i="45"/>
  <c r="FA244" i="45"/>
  <c r="I181" i="28"/>
  <c r="FK71" i="45"/>
  <c r="FB282" i="45"/>
  <c r="FB157" i="45"/>
  <c r="FQ227" i="45"/>
  <c r="FK363" i="45"/>
  <c r="FK282" i="45"/>
  <c r="FK157" i="45"/>
  <c r="FK229" i="45"/>
  <c r="FK344" i="45"/>
  <c r="FK87" i="45"/>
  <c r="FK57" i="45"/>
  <c r="FB229" i="45"/>
  <c r="FB40" i="45"/>
  <c r="FB87" i="45"/>
  <c r="FK108" i="45"/>
  <c r="FB355" i="45"/>
  <c r="FB148" i="45"/>
  <c r="FB108" i="45"/>
  <c r="FB71" i="45"/>
  <c r="K38" i="9"/>
  <c r="J36" i="9"/>
  <c r="K36" i="9" s="1"/>
  <c r="I36" i="26"/>
  <c r="FK207" i="45"/>
  <c r="FK215" i="45"/>
  <c r="FK213" i="45" s="1"/>
  <c r="FK104" i="45"/>
  <c r="FK270" i="45"/>
  <c r="FK172" i="45"/>
  <c r="FK153" i="45"/>
  <c r="FC30" i="45"/>
  <c r="FC46" i="45"/>
  <c r="FC81" i="45"/>
  <c r="FC289" i="45"/>
  <c r="FC87" i="45"/>
  <c r="FC196" i="45"/>
  <c r="FC355" i="45"/>
  <c r="FB215" i="45"/>
  <c r="FB213" i="45" s="1"/>
  <c r="FB295" i="45"/>
  <c r="FB57" i="45"/>
  <c r="FB172" i="45"/>
  <c r="FB153" i="45"/>
  <c r="FB104" i="45"/>
  <c r="FB185" i="45"/>
  <c r="FB207" i="45"/>
  <c r="FB363" i="45"/>
  <c r="FB320" i="45"/>
  <c r="FB36" i="45"/>
  <c r="K100" i="9"/>
  <c r="J98" i="9"/>
  <c r="K98" i="9" s="1"/>
  <c r="FS78" i="45"/>
  <c r="FS196" i="45"/>
  <c r="FS75" i="45"/>
  <c r="FD61" i="45"/>
  <c r="FD78" i="45"/>
  <c r="FD57" i="45"/>
  <c r="FD81" i="45"/>
  <c r="FC215" i="45"/>
  <c r="FC213" i="45" s="1"/>
  <c r="FC238" i="45"/>
  <c r="FC207" i="45"/>
  <c r="FC270" i="45"/>
  <c r="FC165" i="45"/>
  <c r="FC118" i="45"/>
  <c r="FC116" i="45" s="1"/>
  <c r="FC75" i="45"/>
  <c r="FC295" i="45"/>
  <c r="FC336" i="45"/>
  <c r="FC307" i="45"/>
  <c r="FC61" i="45"/>
  <c r="FC36" i="45"/>
  <c r="FC363" i="45"/>
  <c r="FC40" i="45"/>
  <c r="FC148" i="45"/>
  <c r="FC104" i="45"/>
  <c r="FC157" i="45"/>
  <c r="FC57" i="45"/>
  <c r="FC25" i="45"/>
  <c r="FC185" i="45"/>
  <c r="FC153" i="45"/>
  <c r="FC199" i="45"/>
  <c r="FC229" i="45"/>
  <c r="FC108" i="45"/>
  <c r="FC71" i="45"/>
  <c r="FC180" i="45"/>
  <c r="FC344" i="45"/>
  <c r="FC282" i="45"/>
  <c r="FC78" i="45"/>
  <c r="FC172" i="45"/>
  <c r="FC320" i="45"/>
  <c r="FC144" i="45"/>
  <c r="FC93" i="45"/>
  <c r="FC246" i="45"/>
  <c r="FC244" i="45" s="1"/>
  <c r="FC97" i="45"/>
  <c r="FC66" i="45"/>
  <c r="FC127" i="45"/>
  <c r="FC315" i="45"/>
  <c r="J36" i="26"/>
  <c r="K36" i="26" s="1"/>
  <c r="FD36" i="45"/>
  <c r="FD199" i="45"/>
  <c r="FD25" i="45"/>
  <c r="FS87" i="45"/>
  <c r="FS153" i="45"/>
  <c r="FD172" i="45"/>
  <c r="FD295" i="45"/>
  <c r="FD127" i="45"/>
  <c r="FD165" i="45"/>
  <c r="FD355" i="45"/>
  <c r="FD238" i="45"/>
  <c r="FD75" i="45"/>
  <c r="FD46" i="45"/>
  <c r="FD270" i="45"/>
  <c r="FD268" i="45" s="1"/>
  <c r="FD144" i="45"/>
  <c r="FD148" i="45"/>
  <c r="FD196" i="45"/>
  <c r="FD97" i="45"/>
  <c r="FD66" i="45"/>
  <c r="FD40" i="45"/>
  <c r="FD118" i="45"/>
  <c r="FD116" i="45" s="1"/>
  <c r="FD344" i="45"/>
  <c r="FD246" i="45"/>
  <c r="FD244" i="45" s="1"/>
  <c r="FD153" i="45"/>
  <c r="FD104" i="45"/>
  <c r="FD157" i="45"/>
  <c r="FD108" i="45"/>
  <c r="FD71" i="45"/>
  <c r="FD315" i="45"/>
  <c r="FD185" i="45"/>
  <c r="FE75" i="45"/>
  <c r="FD215" i="45"/>
  <c r="FD30" i="45"/>
  <c r="FD229" i="45"/>
  <c r="FD93" i="45"/>
  <c r="FD336" i="45"/>
  <c r="FD307" i="45"/>
  <c r="FD87" i="45"/>
  <c r="FD180" i="45"/>
  <c r="FD282" i="45"/>
  <c r="FD289" i="45"/>
  <c r="FD207" i="45"/>
  <c r="FD363" i="45"/>
  <c r="FD320" i="45"/>
  <c r="FE144" i="45"/>
  <c r="FF61" i="45"/>
  <c r="FF78" i="45"/>
  <c r="FF315" i="45"/>
  <c r="FF66" i="45"/>
  <c r="FF97" i="45"/>
  <c r="FF46" i="45"/>
  <c r="FF363" i="45"/>
  <c r="FF71" i="45"/>
  <c r="FF196" i="45"/>
  <c r="FF75" i="45"/>
  <c r="FF118" i="45"/>
  <c r="FF116" i="45" s="1"/>
  <c r="FF207" i="45"/>
  <c r="FE180" i="45"/>
  <c r="FE40" i="45"/>
  <c r="FE172" i="45"/>
  <c r="FE30" i="45"/>
  <c r="FE46" i="45"/>
  <c r="FE270" i="45"/>
  <c r="FE108" i="45"/>
  <c r="FE71" i="45"/>
  <c r="FE315" i="45"/>
  <c r="FE36" i="45"/>
  <c r="FE355" i="45"/>
  <c r="FE282" i="45"/>
  <c r="FE25" i="45"/>
  <c r="FE93" i="45"/>
  <c r="FE336" i="45"/>
  <c r="FE307" i="45"/>
  <c r="FE246" i="45"/>
  <c r="FE244" i="45" s="1"/>
  <c r="FE196" i="45"/>
  <c r="FE97" i="45"/>
  <c r="FE66" i="45"/>
  <c r="FE185" i="45"/>
  <c r="FE229" i="45"/>
  <c r="FE57" i="45"/>
  <c r="FE207" i="45"/>
  <c r="FE127" i="45"/>
  <c r="FE295" i="45"/>
  <c r="FE165" i="45"/>
  <c r="FE148" i="45"/>
  <c r="FE157" i="45"/>
  <c r="FE118" i="45"/>
  <c r="FE116" i="45" s="1"/>
  <c r="FE344" i="45"/>
  <c r="FE215" i="45"/>
  <c r="FE213" i="45" s="1"/>
  <c r="FE238" i="45"/>
  <c r="FE227" i="45" s="1"/>
  <c r="FE199" i="45"/>
  <c r="FE81" i="45"/>
  <c r="FE289" i="45"/>
  <c r="FE87" i="45"/>
  <c r="FE153" i="45"/>
  <c r="FE104" i="45"/>
  <c r="FE102" i="45" s="1"/>
  <c r="FE78" i="45"/>
  <c r="FE363" i="45"/>
  <c r="FE320" i="45"/>
  <c r="FE61" i="45"/>
  <c r="FF344" i="45"/>
  <c r="FF157" i="45"/>
  <c r="FF165" i="45"/>
  <c r="FF180" i="45"/>
  <c r="FF246" i="45"/>
  <c r="FF244" i="45" s="1"/>
  <c r="FF320" i="45"/>
  <c r="FF57" i="45"/>
  <c r="FF108" i="45"/>
  <c r="FF229" i="45"/>
  <c r="FF355" i="45"/>
  <c r="FF295" i="45"/>
  <c r="FF93" i="45"/>
  <c r="FF336" i="45"/>
  <c r="FF307" i="45"/>
  <c r="FF40" i="45"/>
  <c r="FF282" i="45"/>
  <c r="FF25" i="45"/>
  <c r="FF87" i="45"/>
  <c r="FF238" i="45"/>
  <c r="FF199" i="45"/>
  <c r="FF144" i="45"/>
  <c r="FF172" i="45"/>
  <c r="FF153" i="45"/>
  <c r="FF104" i="45"/>
  <c r="FF30" i="45"/>
  <c r="FF185" i="45"/>
  <c r="FF36" i="45"/>
  <c r="FF270" i="45"/>
  <c r="FF127" i="45"/>
  <c r="FF81" i="45"/>
  <c r="FF289" i="45"/>
  <c r="FF268" i="45" s="1"/>
  <c r="FF215" i="45"/>
  <c r="FF213" i="45" s="1"/>
  <c r="FF148" i="45"/>
  <c r="FL278" i="45"/>
  <c r="FG78" i="45"/>
  <c r="FL99" i="45"/>
  <c r="FG153" i="45"/>
  <c r="FG229" i="45"/>
  <c r="FL34" i="45"/>
  <c r="FL317" i="45"/>
  <c r="FG108" i="45"/>
  <c r="FG148" i="45"/>
  <c r="FG104" i="45"/>
  <c r="FG165" i="45"/>
  <c r="FG118" i="45"/>
  <c r="FG116" i="45" s="1"/>
  <c r="FG75" i="45"/>
  <c r="FG40" i="45"/>
  <c r="FG282" i="45"/>
  <c r="FG36" i="45"/>
  <c r="FG66" i="45"/>
  <c r="FG46" i="45"/>
  <c r="FG289" i="45"/>
  <c r="FG355" i="45"/>
  <c r="FG30" i="45"/>
  <c r="FG144" i="45"/>
  <c r="FH144" i="45"/>
  <c r="FL134" i="45"/>
  <c r="FG246" i="45"/>
  <c r="FG93" i="45"/>
  <c r="FG180" i="45"/>
  <c r="FG185" i="45"/>
  <c r="FG196" i="45"/>
  <c r="FG199" i="45"/>
  <c r="FG207" i="45"/>
  <c r="FG25" i="45"/>
  <c r="FG57" i="45"/>
  <c r="FG61" i="45"/>
  <c r="FG238" i="45"/>
  <c r="FL90" i="45"/>
  <c r="FG71" i="45"/>
  <c r="FG307" i="45"/>
  <c r="FG320" i="45"/>
  <c r="FG81" i="45"/>
  <c r="FL82" i="45"/>
  <c r="FG270" i="45"/>
  <c r="FG268" i="45" s="1"/>
  <c r="FG295" i="45"/>
  <c r="FL296" i="45"/>
  <c r="FG97" i="45"/>
  <c r="FG315" i="45"/>
  <c r="FG344" i="45"/>
  <c r="FL98" i="45"/>
  <c r="FL28" i="45"/>
  <c r="FH61" i="45"/>
  <c r="FL37" i="45"/>
  <c r="FL33" i="45"/>
  <c r="FL271" i="45"/>
  <c r="FL297" i="45"/>
  <c r="FL305" i="45"/>
  <c r="FL340" i="45"/>
  <c r="FL346" i="45"/>
  <c r="FL350" i="45"/>
  <c r="FL358" i="45"/>
  <c r="FL368" i="45"/>
  <c r="FL52" i="45"/>
  <c r="FH75" i="45"/>
  <c r="FL133" i="45"/>
  <c r="FL146" i="45"/>
  <c r="FL170" i="45"/>
  <c r="FL175" i="45"/>
  <c r="FL191" i="45"/>
  <c r="FL211" i="45"/>
  <c r="FL217" i="45"/>
  <c r="FL231" i="45"/>
  <c r="FL235" i="45"/>
  <c r="FL240" i="45"/>
  <c r="FL250" i="45"/>
  <c r="FL285" i="45"/>
  <c r="FL298" i="45"/>
  <c r="FL302" i="45"/>
  <c r="FL341" i="45"/>
  <c r="FL347" i="45"/>
  <c r="FL359" i="45"/>
  <c r="FL48" i="45"/>
  <c r="FL59" i="45"/>
  <c r="FL67" i="45"/>
  <c r="FL83" i="45"/>
  <c r="FL109" i="45"/>
  <c r="FL120" i="45"/>
  <c r="FL162" i="45"/>
  <c r="FL167" i="45"/>
  <c r="FL182" i="45"/>
  <c r="FH196" i="45"/>
  <c r="FL208" i="45"/>
  <c r="FL222" i="45"/>
  <c r="FL232" i="45"/>
  <c r="FL349" i="45"/>
  <c r="FL361" i="45"/>
  <c r="FL69" i="45"/>
  <c r="FL100" i="45"/>
  <c r="FL111" i="45"/>
  <c r="FL155" i="45"/>
  <c r="FL194" i="45"/>
  <c r="FL205" i="45"/>
  <c r="FL224" i="45"/>
  <c r="FL273" i="45"/>
  <c r="FL312" i="45"/>
  <c r="FL322" i="45"/>
  <c r="FL342" i="45"/>
  <c r="FL366" i="45"/>
  <c r="FL135" i="45"/>
  <c r="FL159" i="45"/>
  <c r="FL168" i="45"/>
  <c r="FL189" i="45"/>
  <c r="FL219" i="45"/>
  <c r="FL277" i="45"/>
  <c r="FL348" i="45"/>
  <c r="FL55" i="45"/>
  <c r="FH78" i="45"/>
  <c r="FL121" i="45"/>
  <c r="FL163" i="45"/>
  <c r="FL223" i="45"/>
  <c r="FL242" i="45"/>
  <c r="FL304" i="45"/>
  <c r="FL357" i="45"/>
  <c r="FL106" i="45"/>
  <c r="FL150" i="45"/>
  <c r="FL169" i="45"/>
  <c r="FL190" i="45"/>
  <c r="FL248" i="45"/>
  <c r="FL308" i="45"/>
  <c r="FL360" i="45"/>
  <c r="FL110" i="45"/>
  <c r="FH153" i="45"/>
  <c r="FL233" i="45"/>
  <c r="FL200" i="45"/>
  <c r="FL239" i="45"/>
  <c r="FL249" i="45"/>
  <c r="FL95" i="45"/>
  <c r="FL136" i="45"/>
  <c r="FL286" i="45"/>
  <c r="FL131" i="45"/>
  <c r="FL220" i="45"/>
  <c r="FG363" i="45"/>
  <c r="FG157" i="45"/>
  <c r="FG172" i="45"/>
  <c r="FL173" i="45"/>
  <c r="FG336" i="45"/>
  <c r="FL251" i="45"/>
  <c r="FL203" i="45"/>
  <c r="FG87" i="45"/>
  <c r="FL125" i="45"/>
  <c r="FL202" i="45"/>
  <c r="FG127" i="45"/>
  <c r="FL129" i="45"/>
  <c r="FL91" i="45"/>
  <c r="FL234" i="45"/>
  <c r="FG215" i="45"/>
  <c r="FG213" i="45" s="1"/>
  <c r="FL300" i="45"/>
  <c r="FL274" i="45"/>
  <c r="FL38" i="45"/>
  <c r="FL316" i="45"/>
  <c r="FL89" i="45"/>
  <c r="FL123" i="45"/>
  <c r="FL311" i="45"/>
  <c r="FL154" i="45"/>
  <c r="FH336" i="45"/>
  <c r="FH148" i="45"/>
  <c r="FH87" i="45"/>
  <c r="FH30" i="45"/>
  <c r="FL210" i="45"/>
  <c r="FL192" i="45"/>
  <c r="FL303" i="45"/>
  <c r="FL299" i="45"/>
  <c r="FH93" i="45"/>
  <c r="FH215" i="45"/>
  <c r="FH213" i="45" s="1"/>
  <c r="FL216" i="45"/>
  <c r="FH207" i="45"/>
  <c r="FH363" i="45"/>
  <c r="FL365" i="45"/>
  <c r="FH320" i="45"/>
  <c r="FH180" i="45"/>
  <c r="FH57" i="45"/>
  <c r="FH25" i="45"/>
  <c r="FH344" i="45"/>
  <c r="FL279" i="45"/>
  <c r="FL58" i="45"/>
  <c r="FL161" i="45"/>
  <c r="FL176" i="45"/>
  <c r="FL310" i="45"/>
  <c r="FL68" i="45"/>
  <c r="FL339" i="45"/>
  <c r="FL301" i="45"/>
  <c r="FL112" i="45"/>
  <c r="FL247" i="45"/>
  <c r="FL31" i="45"/>
  <c r="FL204" i="45"/>
  <c r="FL174" i="45"/>
  <c r="FL284" i="45"/>
  <c r="FL76" i="45"/>
  <c r="FL313" i="45"/>
  <c r="FL221" i="45"/>
  <c r="FL79" i="45"/>
  <c r="FL309" i="45"/>
  <c r="FH282" i="45"/>
  <c r="FL283" i="45"/>
  <c r="FH104" i="45"/>
  <c r="FH307" i="45"/>
  <c r="FL130" i="45"/>
  <c r="FH199" i="45"/>
  <c r="FH355" i="45"/>
  <c r="FH157" i="45"/>
  <c r="FH108" i="45"/>
  <c r="FH71" i="45"/>
  <c r="FH315" i="45"/>
  <c r="FL225" i="45"/>
  <c r="FL151" i="45"/>
  <c r="FH127" i="45"/>
  <c r="FL275" i="45"/>
  <c r="FH185" i="45"/>
  <c r="FL236" i="45"/>
  <c r="FL218" i="45"/>
  <c r="FL272" i="45"/>
  <c r="FL50" i="45"/>
  <c r="FL132" i="45"/>
  <c r="FL114" i="45"/>
  <c r="FL321" i="45"/>
  <c r="FL26" i="45"/>
  <c r="FL94" i="45"/>
  <c r="FL241" i="45"/>
  <c r="FL187" i="45"/>
  <c r="FL149" i="45"/>
  <c r="FL188" i="45"/>
  <c r="FL73" i="45"/>
  <c r="FL183" i="45"/>
  <c r="FL209" i="45"/>
  <c r="FH165" i="45"/>
  <c r="FH118" i="45"/>
  <c r="FH116" i="45" s="1"/>
  <c r="FL166" i="45"/>
  <c r="FL369" i="45"/>
  <c r="FL122" i="45"/>
  <c r="FL137" i="45"/>
  <c r="FH238" i="45"/>
  <c r="FH40" i="45"/>
  <c r="FH172" i="45"/>
  <c r="FH246" i="45"/>
  <c r="FL318" i="45"/>
  <c r="FL88" i="45"/>
  <c r="FL338" i="45"/>
  <c r="FL158" i="45"/>
  <c r="FH295" i="45"/>
  <c r="FL160" i="45"/>
  <c r="FH229" i="45"/>
  <c r="FH97" i="45"/>
  <c r="FH66" i="45"/>
  <c r="FH81" i="45"/>
  <c r="FH46" i="45"/>
  <c r="FL47" i="45"/>
  <c r="FH289" i="45"/>
  <c r="FL290" i="45"/>
  <c r="FH270" i="45"/>
  <c r="FH36" i="45"/>
  <c r="FL193" i="45"/>
  <c r="FL197" i="45"/>
  <c r="FL72" i="45"/>
  <c r="FL49" i="45"/>
  <c r="FL32" i="45"/>
  <c r="FL367" i="45"/>
  <c r="FL145" i="45"/>
  <c r="FL181" i="45"/>
  <c r="FG244" i="45"/>
  <c r="FL27" i="45"/>
  <c r="FL119" i="45"/>
  <c r="FL105" i="45"/>
  <c r="FL230" i="45"/>
  <c r="FL280" i="45"/>
  <c r="FL276" i="45"/>
  <c r="FL289" i="45"/>
  <c r="FI40" i="45"/>
  <c r="FL42" i="45"/>
  <c r="FL43" i="45"/>
  <c r="FJ40" i="45"/>
  <c r="FL44" i="45"/>
  <c r="FK40" i="45"/>
  <c r="FL41" i="45"/>
  <c r="FZ36" i="45"/>
  <c r="FZ46" i="45"/>
  <c r="FZ57" i="45"/>
  <c r="FZ66" i="45"/>
  <c r="FZ71" i="45"/>
  <c r="FZ157" i="45"/>
  <c r="FZ172" i="45"/>
  <c r="FZ180" i="45"/>
  <c r="FZ185" i="45"/>
  <c r="FZ196" i="45"/>
  <c r="FZ199" i="45"/>
  <c r="FZ307" i="45"/>
  <c r="FZ336" i="45"/>
  <c r="FZ344" i="45"/>
  <c r="I38" i="29"/>
  <c r="I36" i="29" s="1"/>
  <c r="I28" i="29" s="1"/>
  <c r="I38" i="28"/>
  <c r="J197" i="28"/>
  <c r="FQ185" i="45"/>
  <c r="I394" i="18"/>
  <c r="J450" i="29"/>
  <c r="K450" i="29" s="1"/>
  <c r="FP282" i="45"/>
  <c r="FQ282" i="45"/>
  <c r="F454" i="24"/>
  <c r="K301" i="24"/>
  <c r="K294" i="24"/>
  <c r="K73" i="24"/>
  <c r="K268" i="24"/>
  <c r="J218" i="24"/>
  <c r="K218" i="24" s="1"/>
  <c r="K66" i="24"/>
  <c r="K70" i="24"/>
  <c r="K107" i="24"/>
  <c r="K393" i="24"/>
  <c r="K397" i="24"/>
  <c r="K460" i="24"/>
  <c r="K243" i="24"/>
  <c r="K179" i="24"/>
  <c r="K58" i="24"/>
  <c r="J327" i="23"/>
  <c r="K327" i="23" s="1"/>
  <c r="K269" i="23"/>
  <c r="K267" i="23"/>
  <c r="K296" i="23"/>
  <c r="K303" i="23"/>
  <c r="K247" i="23"/>
  <c r="K315" i="23"/>
  <c r="K311" i="23"/>
  <c r="K310" i="23"/>
  <c r="K265" i="23"/>
  <c r="K258" i="23"/>
  <c r="K256" i="23"/>
  <c r="K61" i="23"/>
  <c r="K43" i="23"/>
  <c r="K67" i="23"/>
  <c r="K123" i="23"/>
  <c r="K233" i="23"/>
  <c r="K241" i="23"/>
  <c r="J327" i="22"/>
  <c r="K327" i="22" s="1"/>
  <c r="K234" i="22"/>
  <c r="K97" i="22"/>
  <c r="K79" i="22"/>
  <c r="J103" i="22"/>
  <c r="K103" i="22" s="1"/>
  <c r="K233" i="22"/>
  <c r="K381" i="22"/>
  <c r="K403" i="22"/>
  <c r="K404" i="22"/>
  <c r="K409" i="22"/>
  <c r="J85" i="26"/>
  <c r="K85" i="26" s="1"/>
  <c r="K92" i="26"/>
  <c r="K311" i="26"/>
  <c r="K60" i="26"/>
  <c r="K54" i="26"/>
  <c r="K65" i="26"/>
  <c r="K234" i="26"/>
  <c r="K381" i="26"/>
  <c r="K402" i="26"/>
  <c r="K254" i="18"/>
  <c r="K258" i="18"/>
  <c r="K269" i="18"/>
  <c r="K82" i="18"/>
  <c r="K69" i="18"/>
  <c r="K65" i="18"/>
  <c r="K49" i="18"/>
  <c r="K39" i="18"/>
  <c r="K33" i="18"/>
  <c r="J170" i="16"/>
  <c r="J375" i="17"/>
  <c r="G243" i="29"/>
  <c r="G100" i="29"/>
  <c r="J439" i="29"/>
  <c r="J92" i="29"/>
  <c r="K92" i="29" s="1"/>
  <c r="K93" i="29"/>
  <c r="G448" i="29"/>
  <c r="H181" i="28"/>
  <c r="J246" i="28"/>
  <c r="K246" i="28" s="1"/>
  <c r="J303" i="28"/>
  <c r="K303" i="28" s="1"/>
  <c r="I301" i="28"/>
  <c r="J301" i="28" s="1"/>
  <c r="BF353" i="45"/>
  <c r="BN293" i="45"/>
  <c r="K288" i="24"/>
  <c r="K54" i="24"/>
  <c r="K47" i="24"/>
  <c r="K376" i="24"/>
  <c r="K40" i="23"/>
  <c r="K268" i="23"/>
  <c r="J293" i="23"/>
  <c r="K293" i="23" s="1"/>
  <c r="K385" i="23"/>
  <c r="K401" i="23"/>
  <c r="K402" i="23"/>
  <c r="K406" i="23"/>
  <c r="K409" i="23"/>
  <c r="K295" i="22"/>
  <c r="K294" i="22"/>
  <c r="K247" i="22"/>
  <c r="K288" i="22"/>
  <c r="K268" i="22"/>
  <c r="K264" i="22"/>
  <c r="K263" i="22"/>
  <c r="K60" i="22"/>
  <c r="K33" i="22"/>
  <c r="K179" i="26"/>
  <c r="K470" i="26"/>
  <c r="K296" i="26"/>
  <c r="K176" i="26"/>
  <c r="K69" i="26"/>
  <c r="K241" i="26"/>
  <c r="K472" i="26"/>
  <c r="M312" i="18"/>
  <c r="K191" i="18"/>
  <c r="K222" i="18"/>
  <c r="K244" i="18"/>
  <c r="K316" i="18"/>
  <c r="K400" i="18"/>
  <c r="K127" i="18"/>
  <c r="K105" i="18"/>
  <c r="J249" i="17"/>
  <c r="K249" i="17" s="1"/>
  <c r="F393" i="17"/>
  <c r="I383" i="29"/>
  <c r="I411" i="29" s="1"/>
  <c r="J321" i="29"/>
  <c r="K321" i="29" s="1"/>
  <c r="F28" i="29"/>
  <c r="E100" i="29"/>
  <c r="J121" i="29"/>
  <c r="K121" i="29"/>
  <c r="K122" i="29"/>
  <c r="J303" i="29"/>
  <c r="K303" i="29" s="1"/>
  <c r="I301" i="29"/>
  <c r="J301" i="29" s="1"/>
  <c r="K301" i="29" s="1"/>
  <c r="F428" i="29"/>
  <c r="I100" i="28"/>
  <c r="J460" i="28"/>
  <c r="K460" i="28" s="1"/>
  <c r="K306" i="28"/>
  <c r="K39" i="28"/>
  <c r="K454" i="28"/>
  <c r="K282" i="28"/>
  <c r="J394" i="28"/>
  <c r="K394" i="28" s="1"/>
  <c r="J385" i="28"/>
  <c r="K385" i="28" s="1"/>
  <c r="G428" i="28"/>
  <c r="J131" i="28"/>
  <c r="J129" i="28" s="1"/>
  <c r="K129" i="28" s="1"/>
  <c r="K106" i="28"/>
  <c r="K87" i="28"/>
  <c r="K68" i="28"/>
  <c r="K58" i="28"/>
  <c r="J42" i="28"/>
  <c r="K42" i="28" s="1"/>
  <c r="EJ334" i="45"/>
  <c r="DU334" i="45"/>
  <c r="DO334" i="45"/>
  <c r="BJ334" i="45"/>
  <c r="BB334" i="45"/>
  <c r="AS334" i="45"/>
  <c r="CA293" i="45"/>
  <c r="S293" i="45"/>
  <c r="J293" i="45"/>
  <c r="AS293" i="45"/>
  <c r="AC293" i="45"/>
  <c r="FN282" i="45"/>
  <c r="FN268" i="45" s="1"/>
  <c r="J428" i="28"/>
  <c r="K428" i="28" s="1"/>
  <c r="I299" i="29"/>
  <c r="FO363" i="45"/>
  <c r="FO353" i="45" s="1"/>
  <c r="K131" i="28"/>
  <c r="K301" i="28"/>
  <c r="H343" i="28"/>
  <c r="J75" i="29"/>
  <c r="K75" i="29" s="1"/>
  <c r="K170" i="16"/>
  <c r="J216" i="24"/>
  <c r="K216" i="24" s="1"/>
  <c r="FR282" i="45"/>
  <c r="FS282" i="45"/>
  <c r="J299" i="29"/>
  <c r="K299" i="29" s="1"/>
  <c r="FO282" i="45"/>
  <c r="FQ295" i="45"/>
  <c r="G22" i="28"/>
  <c r="K408" i="26"/>
  <c r="K193" i="26"/>
  <c r="I393" i="17"/>
  <c r="I146" i="17"/>
  <c r="I38" i="17"/>
  <c r="I36" i="17" s="1"/>
  <c r="I28" i="17" s="1"/>
  <c r="I25" i="17" s="1"/>
  <c r="K297" i="24"/>
  <c r="I208" i="23"/>
  <c r="I206" i="23" s="1"/>
  <c r="I190" i="23" s="1"/>
  <c r="K472" i="22"/>
  <c r="H396" i="7"/>
  <c r="E152" i="7"/>
  <c r="K307" i="16"/>
  <c r="K58" i="17"/>
  <c r="K82" i="17"/>
  <c r="K197" i="17"/>
  <c r="K219" i="17"/>
  <c r="K253" i="17"/>
  <c r="K273" i="17"/>
  <c r="K321" i="17"/>
  <c r="K399" i="17"/>
  <c r="K32" i="29"/>
  <c r="J287" i="29"/>
  <c r="K287" i="29"/>
  <c r="E129" i="29"/>
  <c r="I131" i="28"/>
  <c r="I129" i="28"/>
  <c r="K385" i="24"/>
  <c r="J89" i="24"/>
  <c r="K37" i="24"/>
  <c r="K405" i="24"/>
  <c r="K472" i="24"/>
  <c r="K301" i="23"/>
  <c r="K86" i="23"/>
  <c r="K81" i="23"/>
  <c r="K59" i="23"/>
  <c r="K50" i="23"/>
  <c r="K381" i="23"/>
  <c r="K395" i="23"/>
  <c r="K404" i="23"/>
  <c r="K458" i="23"/>
  <c r="K460" i="23"/>
  <c r="K258" i="22"/>
  <c r="K104" i="22"/>
  <c r="K236" i="22"/>
  <c r="K241" i="22"/>
  <c r="K244" i="22"/>
  <c r="K49" i="26"/>
  <c r="K93" i="26"/>
  <c r="K256" i="26"/>
  <c r="K268" i="26"/>
  <c r="K105" i="26"/>
  <c r="K107" i="26"/>
  <c r="K236" i="26"/>
  <c r="K469" i="26"/>
  <c r="J264" i="18"/>
  <c r="K264" i="18" s="1"/>
  <c r="K74" i="18"/>
  <c r="K57" i="18"/>
  <c r="DB268" i="45"/>
  <c r="BO268" i="45"/>
  <c r="AO268" i="45"/>
  <c r="K68" i="24"/>
  <c r="K263" i="23"/>
  <c r="K53" i="23"/>
  <c r="K149" i="23"/>
  <c r="K316" i="26"/>
  <c r="K256" i="18"/>
  <c r="G353" i="45"/>
  <c r="CG334" i="45"/>
  <c r="CG372" i="45" s="1"/>
  <c r="K105" i="24"/>
  <c r="K127" i="24"/>
  <c r="K461" i="23"/>
  <c r="K286" i="26"/>
  <c r="K313" i="26"/>
  <c r="K114" i="18"/>
  <c r="K267" i="18"/>
  <c r="K408" i="18"/>
  <c r="K411" i="18"/>
  <c r="K98" i="18"/>
  <c r="K80" i="18"/>
  <c r="K61" i="18"/>
  <c r="K58" i="18"/>
  <c r="K50" i="18"/>
  <c r="K335" i="17"/>
  <c r="K214" i="17"/>
  <c r="K220" i="17"/>
  <c r="K251" i="17"/>
  <c r="K268" i="17"/>
  <c r="K408" i="17"/>
  <c r="K127" i="17"/>
  <c r="K81" i="17"/>
  <c r="R293" i="45"/>
  <c r="BL282" i="45"/>
  <c r="GA127" i="45"/>
  <c r="GA78" i="45"/>
  <c r="GA61" i="45"/>
  <c r="GA104" i="45"/>
  <c r="GA148" i="45"/>
  <c r="GA172" i="45"/>
  <c r="GA180" i="45"/>
  <c r="GA196" i="45"/>
  <c r="GA238" i="45"/>
  <c r="GA246" i="45"/>
  <c r="GA244" i="45" s="1"/>
  <c r="GA289" i="45"/>
  <c r="GA320" i="45"/>
  <c r="GA355" i="45"/>
  <c r="GA71" i="45"/>
  <c r="GA81" i="45"/>
  <c r="GA97" i="45"/>
  <c r="GA157" i="45"/>
  <c r="GA199" i="45"/>
  <c r="GA229" i="45"/>
  <c r="GA270" i="45"/>
  <c r="GA295" i="45"/>
  <c r="GA315" i="45"/>
  <c r="GA363" i="45"/>
  <c r="K89" i="24"/>
  <c r="GA46" i="45"/>
  <c r="GA66" i="45"/>
  <c r="GA108" i="45"/>
  <c r="GA144" i="45"/>
  <c r="GA336" i="45"/>
  <c r="E149" i="7"/>
  <c r="J152" i="7"/>
  <c r="K152" i="7" s="1"/>
  <c r="GA57" i="45"/>
  <c r="GA75" i="45"/>
  <c r="GA87" i="45"/>
  <c r="GA93" i="45"/>
  <c r="GA118" i="45"/>
  <c r="GA116" i="45" s="1"/>
  <c r="GA153" i="45"/>
  <c r="GA165" i="45"/>
  <c r="GA185" i="45"/>
  <c r="GA207" i="45"/>
  <c r="GA215" i="45"/>
  <c r="GA213" i="45" s="1"/>
  <c r="GA282" i="45"/>
  <c r="GA307" i="45"/>
  <c r="GA344" i="45"/>
  <c r="G372" i="45"/>
  <c r="E146" i="7"/>
  <c r="J206" i="23"/>
  <c r="I38" i="23"/>
  <c r="J38" i="23" s="1"/>
  <c r="J36" i="23" s="1"/>
  <c r="K36" i="23" s="1"/>
  <c r="FC142" i="45" l="1"/>
  <c r="EW325" i="45"/>
  <c r="FM178" i="45"/>
  <c r="FO227" i="45"/>
  <c r="DJ353" i="45"/>
  <c r="EI85" i="45"/>
  <c r="FH102" i="45"/>
  <c r="BR21" i="45"/>
  <c r="DO19" i="45"/>
  <c r="AG102" i="45"/>
  <c r="GA227" i="45"/>
  <c r="FJ178" i="45"/>
  <c r="DO268" i="45"/>
  <c r="BE178" i="45"/>
  <c r="AV178" i="45"/>
  <c r="CF178" i="45"/>
  <c r="BW178" i="45"/>
  <c r="BO178" i="45"/>
  <c r="BF178" i="45"/>
  <c r="AW178" i="45"/>
  <c r="BE102" i="45"/>
  <c r="EP102" i="45"/>
  <c r="GM227" i="45"/>
  <c r="DD268" i="45"/>
  <c r="AM268" i="45"/>
  <c r="AD268" i="45"/>
  <c r="EB227" i="45"/>
  <c r="CO227" i="45"/>
  <c r="CH102" i="45"/>
  <c r="ER353" i="45"/>
  <c r="HO102" i="45"/>
  <c r="EC268" i="45"/>
  <c r="DS268" i="45"/>
  <c r="AU268" i="45"/>
  <c r="X268" i="45"/>
  <c r="CL238" i="45"/>
  <c r="DT227" i="45"/>
  <c r="CN227" i="45"/>
  <c r="CD227" i="45"/>
  <c r="BO227" i="45"/>
  <c r="AG227" i="45"/>
  <c r="Z227" i="45"/>
  <c r="EL213" i="45"/>
  <c r="FZ64" i="45"/>
  <c r="AF372" i="45"/>
  <c r="AQ353" i="45"/>
  <c r="CZ372" i="45"/>
  <c r="CY336" i="45"/>
  <c r="BU372" i="45"/>
  <c r="N334" i="45"/>
  <c r="F334" i="45"/>
  <c r="Y320" i="45"/>
  <c r="EK293" i="45"/>
  <c r="DY315" i="45"/>
  <c r="CE293" i="45"/>
  <c r="BY315" i="45"/>
  <c r="DY307" i="45"/>
  <c r="CO293" i="45"/>
  <c r="BY307" i="45"/>
  <c r="AY295" i="45"/>
  <c r="EH293" i="45"/>
  <c r="DX293" i="45"/>
  <c r="DP293" i="45"/>
  <c r="DG293" i="45"/>
  <c r="CX293" i="45"/>
  <c r="CP293" i="45"/>
  <c r="CG293" i="45"/>
  <c r="BX293" i="45"/>
  <c r="M293" i="45"/>
  <c r="DH325" i="45"/>
  <c r="AY289" i="45"/>
  <c r="Y289" i="45"/>
  <c r="CI353" i="45"/>
  <c r="CB353" i="45"/>
  <c r="AB353" i="45"/>
  <c r="BR372" i="45"/>
  <c r="EB334" i="45"/>
  <c r="BD334" i="45"/>
  <c r="AU334" i="45"/>
  <c r="U334" i="45"/>
  <c r="E334" i="45"/>
  <c r="DJ293" i="45"/>
  <c r="DB293" i="45"/>
  <c r="CS293" i="45"/>
  <c r="CJ293" i="45"/>
  <c r="EJ293" i="45"/>
  <c r="DS293" i="45"/>
  <c r="FF102" i="45"/>
  <c r="FE85" i="45"/>
  <c r="EA372" i="45"/>
  <c r="BN21" i="45"/>
  <c r="FQ64" i="45"/>
  <c r="EI372" i="45"/>
  <c r="CC21" i="45"/>
  <c r="DT293" i="45"/>
  <c r="DO372" i="45"/>
  <c r="FG64" i="45"/>
  <c r="FQ102" i="45"/>
  <c r="CN21" i="45"/>
  <c r="ER293" i="45"/>
  <c r="ER325" i="45" s="1"/>
  <c r="BG21" i="45"/>
  <c r="BL336" i="45"/>
  <c r="DH372" i="45"/>
  <c r="EZ178" i="45"/>
  <c r="EK140" i="45"/>
  <c r="BE353" i="45"/>
  <c r="EX64" i="45"/>
  <c r="FN102" i="45"/>
  <c r="FO178" i="45"/>
  <c r="DC21" i="45"/>
  <c r="FG85" i="45"/>
  <c r="EH325" i="45"/>
  <c r="DQ21" i="45"/>
  <c r="EM21" i="45"/>
  <c r="FL180" i="45"/>
  <c r="U353" i="45"/>
  <c r="DY336" i="45"/>
  <c r="BY344" i="45"/>
  <c r="DY320" i="45"/>
  <c r="AY307" i="45"/>
  <c r="BP293" i="45"/>
  <c r="AE293" i="45"/>
  <c r="U293" i="45"/>
  <c r="FH268" i="45"/>
  <c r="DY344" i="45"/>
  <c r="L21" i="45"/>
  <c r="CM334" i="45"/>
  <c r="FH178" i="45"/>
  <c r="BY295" i="45"/>
  <c r="BV21" i="45"/>
  <c r="EP23" i="45"/>
  <c r="EP21" i="45" s="1"/>
  <c r="BA325" i="45"/>
  <c r="G293" i="45"/>
  <c r="DY282" i="45"/>
  <c r="DL282" i="45"/>
  <c r="EL282" i="45"/>
  <c r="CX268" i="45"/>
  <c r="CX325" i="45" s="1"/>
  <c r="CY270" i="45"/>
  <c r="BX268" i="45"/>
  <c r="BL270" i="45"/>
  <c r="AY270" i="45"/>
  <c r="AG268" i="45"/>
  <c r="AG325" i="45" s="1"/>
  <c r="R268" i="45"/>
  <c r="CY238" i="45"/>
  <c r="BL238" i="45"/>
  <c r="DY229" i="45"/>
  <c r="CY213" i="45"/>
  <c r="CY116" i="45"/>
  <c r="BL118" i="45"/>
  <c r="AZ325" i="45"/>
  <c r="DL118" i="45"/>
  <c r="EH102" i="45"/>
  <c r="CQ353" i="45"/>
  <c r="CQ372" i="45" s="1"/>
  <c r="BM353" i="45"/>
  <c r="BD353" i="45"/>
  <c r="AV353" i="45"/>
  <c r="AV372" i="45" s="1"/>
  <c r="AP353" i="45"/>
  <c r="AB372" i="45"/>
  <c r="T353" i="45"/>
  <c r="ED334" i="45"/>
  <c r="ED372" i="45" s="1"/>
  <c r="DX353" i="45"/>
  <c r="DX372" i="45" s="1"/>
  <c r="DQ372" i="45"/>
  <c r="AY344" i="45"/>
  <c r="AL344" i="45"/>
  <c r="Y344" i="45"/>
  <c r="EB372" i="45"/>
  <c r="DL336" i="45"/>
  <c r="CL336" i="45"/>
  <c r="BT334" i="45"/>
  <c r="BY336" i="45"/>
  <c r="AY336" i="45"/>
  <c r="AL336" i="45"/>
  <c r="Y336" i="45"/>
  <c r="EE293" i="45"/>
  <c r="DU293" i="45"/>
  <c r="CL320" i="45"/>
  <c r="BQ293" i="45"/>
  <c r="BG293" i="45"/>
  <c r="AW293" i="45"/>
  <c r="AO293" i="45"/>
  <c r="EL315" i="45"/>
  <c r="DD293" i="45"/>
  <c r="DD325" i="45" s="1"/>
  <c r="CU293" i="45"/>
  <c r="CY315" i="45"/>
  <c r="CL315" i="45"/>
  <c r="BL315" i="45"/>
  <c r="AY315" i="45"/>
  <c r="AL315" i="45"/>
  <c r="Y315" i="45"/>
  <c r="DN293" i="45"/>
  <c r="DE293" i="45"/>
  <c r="CV293" i="45"/>
  <c r="CN293" i="45"/>
  <c r="CL307" i="45"/>
  <c r="BV293" i="45"/>
  <c r="BM293" i="45"/>
  <c r="BM325" i="45" s="1"/>
  <c r="AL307" i="45"/>
  <c r="AL295" i="45"/>
  <c r="EG293" i="45"/>
  <c r="EG325" i="45" s="1"/>
  <c r="DW293" i="45"/>
  <c r="DO293" i="45"/>
  <c r="DF293" i="45"/>
  <c r="DF325" i="45" s="1"/>
  <c r="CW293" i="45"/>
  <c r="CY295" i="45"/>
  <c r="CF293" i="45"/>
  <c r="BW293" i="45"/>
  <c r="BO293" i="45"/>
  <c r="BL295" i="45"/>
  <c r="AU293" i="45"/>
  <c r="AM293" i="45"/>
  <c r="AM325" i="45" s="1"/>
  <c r="DR102" i="45"/>
  <c r="BT353" i="45"/>
  <c r="AC353" i="45"/>
  <c r="AC372" i="45" s="1"/>
  <c r="DC353" i="45"/>
  <c r="CH353" i="45"/>
  <c r="CL355" i="45"/>
  <c r="BC353" i="45"/>
  <c r="BC372" i="45" s="1"/>
  <c r="AY355" i="45"/>
  <c r="AH353" i="45"/>
  <c r="AL355" i="45"/>
  <c r="S372" i="45"/>
  <c r="Y355" i="45"/>
  <c r="DL344" i="45"/>
  <c r="CY344" i="45"/>
  <c r="CY355" i="45"/>
  <c r="HB21" i="45"/>
  <c r="DY363" i="45"/>
  <c r="DL363" i="45"/>
  <c r="CK353" i="45"/>
  <c r="CL363" i="45"/>
  <c r="AL363" i="45"/>
  <c r="Y363" i="45"/>
  <c r="EF353" i="45"/>
  <c r="DY355" i="45"/>
  <c r="DL355" i="45"/>
  <c r="BF334" i="45"/>
  <c r="BF372" i="45" s="1"/>
  <c r="DU178" i="45"/>
  <c r="DK178" i="45"/>
  <c r="BX178" i="45"/>
  <c r="AX178" i="45"/>
  <c r="X178" i="45"/>
  <c r="BY185" i="45"/>
  <c r="AY185" i="45"/>
  <c r="EG178" i="45"/>
  <c r="DX178" i="45"/>
  <c r="DP178" i="45"/>
  <c r="CX178" i="45"/>
  <c r="CO178" i="45"/>
  <c r="CE178" i="45"/>
  <c r="AE178" i="45"/>
  <c r="AE140" i="45" s="1"/>
  <c r="DJ142" i="45"/>
  <c r="BU102" i="45"/>
  <c r="BU85" i="45"/>
  <c r="ER102" i="45"/>
  <c r="AY215" i="45"/>
  <c r="EC178" i="45"/>
  <c r="BL207" i="45"/>
  <c r="AL207" i="45"/>
  <c r="EL199" i="45"/>
  <c r="DT178" i="45"/>
  <c r="DL199" i="45"/>
  <c r="CL199" i="45"/>
  <c r="DZ178" i="45"/>
  <c r="DY196" i="45"/>
  <c r="CY196" i="45"/>
  <c r="AY196" i="45"/>
  <c r="AL196" i="45"/>
  <c r="Y196" i="45"/>
  <c r="EL185" i="45"/>
  <c r="DN178" i="45"/>
  <c r="DL185" i="45"/>
  <c r="CM178" i="45"/>
  <c r="CL185" i="45"/>
  <c r="BT178" i="45"/>
  <c r="BL185" i="45"/>
  <c r="AL185" i="45"/>
  <c r="Y185" i="45"/>
  <c r="K178" i="45"/>
  <c r="EL180" i="45"/>
  <c r="DY180" i="45"/>
  <c r="DL180" i="45"/>
  <c r="CW178" i="45"/>
  <c r="CN178" i="45"/>
  <c r="CL180" i="45"/>
  <c r="BY180" i="45"/>
  <c r="BL180" i="45"/>
  <c r="AY180" i="45"/>
  <c r="AL180" i="45"/>
  <c r="U178" i="45"/>
  <c r="L178" i="45"/>
  <c r="EL172" i="45"/>
  <c r="DY172" i="45"/>
  <c r="DL172" i="45"/>
  <c r="CY172" i="45"/>
  <c r="CL172" i="45"/>
  <c r="BL172" i="45"/>
  <c r="AC142" i="45"/>
  <c r="T142" i="45"/>
  <c r="L142" i="45"/>
  <c r="DY165" i="45"/>
  <c r="DY157" i="45"/>
  <c r="DL157" i="45"/>
  <c r="CY157" i="45"/>
  <c r="BL157" i="45"/>
  <c r="AR142" i="45"/>
  <c r="AI142" i="45"/>
  <c r="AA142" i="45"/>
  <c r="J142" i="45"/>
  <c r="EF142" i="45"/>
  <c r="DL153" i="45"/>
  <c r="CW142" i="45"/>
  <c r="CY153" i="45"/>
  <c r="CL153" i="45"/>
  <c r="BY153" i="45"/>
  <c r="AY153" i="45"/>
  <c r="AL153" i="45"/>
  <c r="Y153" i="45"/>
  <c r="DR142" i="45"/>
  <c r="DI142" i="45"/>
  <c r="CL148" i="45"/>
  <c r="BX142" i="45"/>
  <c r="BP142" i="45"/>
  <c r="AY148" i="45"/>
  <c r="AE142" i="45"/>
  <c r="V142" i="45"/>
  <c r="N142" i="45"/>
  <c r="DY144" i="45"/>
  <c r="BM142" i="45"/>
  <c r="BD142" i="45"/>
  <c r="AY144" i="45"/>
  <c r="DL127" i="45"/>
  <c r="CY127" i="45"/>
  <c r="CL127" i="45"/>
  <c r="DY116" i="45"/>
  <c r="DU102" i="45"/>
  <c r="K64" i="45"/>
  <c r="K21" i="45" s="1"/>
  <c r="T372" i="45"/>
  <c r="ES325" i="45"/>
  <c r="R353" i="45"/>
  <c r="BY215" i="45"/>
  <c r="CK102" i="45"/>
  <c r="Z102" i="45"/>
  <c r="G102" i="45"/>
  <c r="ER142" i="45"/>
  <c r="EY165" i="45"/>
  <c r="AL282" i="45"/>
  <c r="CO268" i="45"/>
  <c r="CO325" i="45" s="1"/>
  <c r="EL307" i="45"/>
  <c r="DL270" i="45"/>
  <c r="CQ268" i="45"/>
  <c r="CH268" i="45"/>
  <c r="BZ268" i="45"/>
  <c r="BQ268" i="45"/>
  <c r="BQ325" i="45" s="1"/>
  <c r="AH268" i="45"/>
  <c r="AH325" i="45" s="1"/>
  <c r="DU227" i="45"/>
  <c r="AZ227" i="45"/>
  <c r="AN227" i="45"/>
  <c r="T227" i="45"/>
  <c r="BZ85" i="45"/>
  <c r="JJ85" i="45"/>
  <c r="CW325" i="45"/>
  <c r="AH372" i="45"/>
  <c r="CH372" i="45"/>
  <c r="EV325" i="45"/>
  <c r="AN372" i="45"/>
  <c r="BA372" i="45"/>
  <c r="EY85" i="45"/>
  <c r="EL23" i="45"/>
  <c r="CM293" i="45"/>
  <c r="CM325" i="45" s="1"/>
  <c r="Z334" i="45"/>
  <c r="Z372" i="45" s="1"/>
  <c r="AM334" i="45"/>
  <c r="AM372" i="45" s="1"/>
  <c r="DB353" i="45"/>
  <c r="S268" i="45"/>
  <c r="BO213" i="45"/>
  <c r="AP213" i="45"/>
  <c r="DE116" i="45"/>
  <c r="EX142" i="45"/>
  <c r="EW102" i="45"/>
  <c r="DM102" i="45"/>
  <c r="S325" i="45"/>
  <c r="CY363" i="45"/>
  <c r="FG353" i="45"/>
  <c r="FK353" i="45"/>
  <c r="CL295" i="45"/>
  <c r="DQ178" i="45"/>
  <c r="CM227" i="45"/>
  <c r="BL320" i="45"/>
  <c r="AY118" i="45"/>
  <c r="DL315" i="45"/>
  <c r="DL215" i="45"/>
  <c r="CY215" i="45"/>
  <c r="N353" i="45"/>
  <c r="N372" i="45" s="1"/>
  <c r="EX372" i="45"/>
  <c r="AN142" i="45"/>
  <c r="AO353" i="45"/>
  <c r="Y148" i="45"/>
  <c r="EY46" i="45"/>
  <c r="FO102" i="45"/>
  <c r="BL199" i="45"/>
  <c r="EL207" i="45"/>
  <c r="AY320" i="45"/>
  <c r="CY307" i="45"/>
  <c r="CD293" i="45"/>
  <c r="CL293" i="45" s="1"/>
  <c r="BD293" i="45"/>
  <c r="M334" i="45"/>
  <c r="AD334" i="45"/>
  <c r="DL320" i="45"/>
  <c r="ED268" i="45"/>
  <c r="CR102" i="45"/>
  <c r="CV102" i="45"/>
  <c r="EU334" i="45"/>
  <c r="EU372" i="45" s="1"/>
  <c r="EX178" i="45"/>
  <c r="EU178" i="45"/>
  <c r="EV23" i="45"/>
  <c r="EV21" i="45" s="1"/>
  <c r="EV19" i="45" s="1"/>
  <c r="ES23" i="45"/>
  <c r="ES21" i="45" s="1"/>
  <c r="ES19" i="45" s="1"/>
  <c r="ES256" i="45" s="1"/>
  <c r="CB372" i="45"/>
  <c r="FF64" i="45"/>
  <c r="FA102" i="45"/>
  <c r="CD325" i="45"/>
  <c r="CR372" i="45"/>
  <c r="BO325" i="45"/>
  <c r="FG293" i="45"/>
  <c r="FF353" i="45"/>
  <c r="FD334" i="45"/>
  <c r="FK64" i="45"/>
  <c r="FJ334" i="45"/>
  <c r="FI293" i="45"/>
  <c r="FI325" i="45" s="1"/>
  <c r="CY246" i="45"/>
  <c r="CY180" i="45"/>
  <c r="CY320" i="45"/>
  <c r="CY118" i="45"/>
  <c r="EL215" i="45"/>
  <c r="EL355" i="45"/>
  <c r="AM178" i="45"/>
  <c r="ER23" i="45"/>
  <c r="ER21" i="45" s="1"/>
  <c r="ER19" i="45" s="1"/>
  <c r="EC334" i="45"/>
  <c r="DD334" i="45"/>
  <c r="DD372" i="45" s="1"/>
  <c r="EI268" i="45"/>
  <c r="EI325" i="45" s="1"/>
  <c r="BZ102" i="45"/>
  <c r="BH325" i="45"/>
  <c r="DB325" i="45"/>
  <c r="AA353" i="45"/>
  <c r="H21" i="45"/>
  <c r="CG142" i="45"/>
  <c r="CN372" i="45"/>
  <c r="BL363" i="45"/>
  <c r="CR21" i="45"/>
  <c r="AY23" i="45"/>
  <c r="CY185" i="45"/>
  <c r="AC21" i="45"/>
  <c r="DF178" i="45"/>
  <c r="AX372" i="45"/>
  <c r="Q334" i="45"/>
  <c r="Q372" i="45" s="1"/>
  <c r="CC334" i="45"/>
  <c r="ET21" i="45"/>
  <c r="ET19" i="45" s="1"/>
  <c r="DL295" i="45"/>
  <c r="DK334" i="45"/>
  <c r="DC334" i="45"/>
  <c r="CT334" i="45"/>
  <c r="ET142" i="45"/>
  <c r="AU372" i="45"/>
  <c r="FF85" i="45"/>
  <c r="FD227" i="45"/>
  <c r="FK268" i="45"/>
  <c r="FJ353" i="45"/>
  <c r="FJ372" i="45" s="1"/>
  <c r="CL270" i="45"/>
  <c r="BY246" i="45"/>
  <c r="BL229" i="45"/>
  <c r="BL289" i="45"/>
  <c r="BL344" i="45"/>
  <c r="DL307" i="45"/>
  <c r="CN142" i="45"/>
  <c r="DE372" i="45"/>
  <c r="CO372" i="45"/>
  <c r="CL344" i="45"/>
  <c r="EQ142" i="45"/>
  <c r="EF334" i="45"/>
  <c r="EF372" i="45" s="1"/>
  <c r="CS268" i="45"/>
  <c r="CG268" i="45"/>
  <c r="CG325" i="45" s="1"/>
  <c r="BW268" i="45"/>
  <c r="CR268" i="45"/>
  <c r="BX227" i="45"/>
  <c r="CG102" i="45"/>
  <c r="FJ227" i="45"/>
  <c r="DY118" i="45"/>
  <c r="FK334" i="45"/>
  <c r="U19" i="45"/>
  <c r="CL246" i="45"/>
  <c r="AL215" i="45"/>
  <c r="M325" i="45"/>
  <c r="BL215" i="45"/>
  <c r="AY363" i="45"/>
  <c r="DP325" i="45"/>
  <c r="CT21" i="45"/>
  <c r="ET325" i="45"/>
  <c r="CT325" i="45"/>
  <c r="BB142" i="45"/>
  <c r="BB140" i="45" s="1"/>
  <c r="EC21" i="45"/>
  <c r="EB293" i="45"/>
  <c r="ES142" i="45"/>
  <c r="ES140" i="45" s="1"/>
  <c r="AE325" i="45"/>
  <c r="DU372" i="45"/>
  <c r="BJ372" i="45"/>
  <c r="FF23" i="45"/>
  <c r="U325" i="45"/>
  <c r="DY215" i="45"/>
  <c r="S21" i="45"/>
  <c r="CL118" i="45"/>
  <c r="DM334" i="45"/>
  <c r="DA227" i="45"/>
  <c r="CM102" i="45"/>
  <c r="JJ334" i="45"/>
  <c r="JK153" i="45"/>
  <c r="JL153" i="45" s="1"/>
  <c r="JK104" i="45"/>
  <c r="JL104" i="45" s="1"/>
  <c r="JK57" i="45"/>
  <c r="JL57" i="45" s="1"/>
  <c r="JK71" i="45"/>
  <c r="JL71" i="45" s="1"/>
  <c r="J208" i="23"/>
  <c r="FC178" i="45"/>
  <c r="J38" i="17"/>
  <c r="I299" i="28"/>
  <c r="J299" i="28" s="1"/>
  <c r="K299" i="28" s="1"/>
  <c r="J100" i="29"/>
  <c r="K100" i="29" s="1"/>
  <c r="FI23" i="45"/>
  <c r="FL246" i="45"/>
  <c r="FH244" i="45"/>
  <c r="FL244" i="45" s="1"/>
  <c r="FL320" i="45"/>
  <c r="FA178" i="45"/>
  <c r="FL207" i="45"/>
  <c r="FI178" i="45"/>
  <c r="H288" i="17"/>
  <c r="H22" i="17"/>
  <c r="I367" i="22"/>
  <c r="I417" i="22" s="1"/>
  <c r="J369" i="22"/>
  <c r="K369" i="22" s="1"/>
  <c r="EO325" i="45"/>
  <c r="W21" i="45"/>
  <c r="AL23" i="45"/>
  <c r="J406" i="7"/>
  <c r="K406" i="7" s="1"/>
  <c r="E398" i="7"/>
  <c r="E396" i="7" s="1"/>
  <c r="H28" i="24"/>
  <c r="K93" i="23"/>
  <c r="J92" i="23"/>
  <c r="K92" i="23" s="1"/>
  <c r="G28" i="22"/>
  <c r="G25" i="22" s="1"/>
  <c r="G349" i="22" s="1"/>
  <c r="J72" i="22"/>
  <c r="H25" i="16"/>
  <c r="J114" i="16"/>
  <c r="K114" i="16" s="1"/>
  <c r="J86" i="16"/>
  <c r="K86" i="16" s="1"/>
  <c r="E76" i="16"/>
  <c r="I227" i="9"/>
  <c r="J227" i="9" s="1"/>
  <c r="K227" i="9" s="1"/>
  <c r="J229" i="9"/>
  <c r="K38" i="23"/>
  <c r="J38" i="29"/>
  <c r="I36" i="23"/>
  <c r="I28" i="23" s="1"/>
  <c r="I25" i="23" s="1"/>
  <c r="CL334" i="45"/>
  <c r="AO325" i="45"/>
  <c r="J208" i="24"/>
  <c r="J38" i="28"/>
  <c r="I36" i="28"/>
  <c r="I28" i="28" s="1"/>
  <c r="I25" i="28" s="1"/>
  <c r="FG102" i="45"/>
  <c r="FE268" i="45"/>
  <c r="FQ85" i="45"/>
  <c r="E22" i="26"/>
  <c r="I275" i="22"/>
  <c r="I252" i="22" s="1"/>
  <c r="J282" i="22"/>
  <c r="EZ64" i="45"/>
  <c r="EY25" i="45"/>
  <c r="J271" i="23"/>
  <c r="E434" i="22"/>
  <c r="J434" i="22" s="1"/>
  <c r="K434" i="22" s="1"/>
  <c r="J445" i="22"/>
  <c r="J256" i="7"/>
  <c r="K256" i="7" s="1"/>
  <c r="H254" i="7"/>
  <c r="J254" i="7" s="1"/>
  <c r="K254" i="7" s="1"/>
  <c r="J164" i="9"/>
  <c r="I160" i="9"/>
  <c r="K466" i="26"/>
  <c r="J454" i="26"/>
  <c r="K454" i="26" s="1"/>
  <c r="FL71" i="45"/>
  <c r="FL307" i="45"/>
  <c r="I36" i="7"/>
  <c r="I28" i="7" s="1"/>
  <c r="I25" i="7" s="1"/>
  <c r="I22" i="7" s="1"/>
  <c r="J38" i="7"/>
  <c r="AN140" i="45"/>
  <c r="CK325" i="45"/>
  <c r="CH325" i="45"/>
  <c r="EW23" i="45"/>
  <c r="EW21" i="45" s="1"/>
  <c r="EW19" i="45" s="1"/>
  <c r="EX23" i="45"/>
  <c r="EX116" i="45"/>
  <c r="EY116" i="45" s="1"/>
  <c r="EY118" i="45"/>
  <c r="I291" i="26"/>
  <c r="J293" i="26"/>
  <c r="K293" i="26" s="1"/>
  <c r="J260" i="26"/>
  <c r="K260" i="26" s="1"/>
  <c r="G248" i="18"/>
  <c r="J250" i="18"/>
  <c r="J229" i="16"/>
  <c r="I225" i="16"/>
  <c r="J225" i="16" s="1"/>
  <c r="K225" i="16" s="1"/>
  <c r="E329" i="18"/>
  <c r="J331" i="18"/>
  <c r="FL153" i="45"/>
  <c r="FK293" i="45"/>
  <c r="FA116" i="45"/>
  <c r="FL116" i="45" s="1"/>
  <c r="FL118" i="45"/>
  <c r="FL172" i="45"/>
  <c r="CY23" i="45"/>
  <c r="K308" i="17"/>
  <c r="J306" i="17"/>
  <c r="K306" i="17" s="1"/>
  <c r="I38" i="24"/>
  <c r="I190" i="24"/>
  <c r="Y23" i="45"/>
  <c r="N21" i="45"/>
  <c r="BP21" i="45"/>
  <c r="BP19" i="45" s="1"/>
  <c r="BY23" i="45"/>
  <c r="EQ23" i="45"/>
  <c r="EY40" i="45"/>
  <c r="DL293" i="45"/>
  <c r="EY30" i="45"/>
  <c r="EQ227" i="45"/>
  <c r="EY238" i="45"/>
  <c r="J247" i="17"/>
  <c r="K247" i="17" s="1"/>
  <c r="E170" i="17"/>
  <c r="E146" i="17" s="1"/>
  <c r="E143" i="17" s="1"/>
  <c r="J172" i="17"/>
  <c r="I22" i="28"/>
  <c r="FL148" i="45"/>
  <c r="FH142" i="45"/>
  <c r="E25" i="22"/>
  <c r="J309" i="24"/>
  <c r="I307" i="24"/>
  <c r="I305" i="24" s="1"/>
  <c r="F291" i="24"/>
  <c r="J293" i="24"/>
  <c r="K293" i="24" s="1"/>
  <c r="J445" i="24"/>
  <c r="F434" i="24"/>
  <c r="J434" i="24" s="1"/>
  <c r="K434" i="24" s="1"/>
  <c r="J391" i="23"/>
  <c r="K391" i="23" s="1"/>
  <c r="E389" i="23"/>
  <c r="K55" i="23"/>
  <c r="J52" i="23"/>
  <c r="K52" i="23" s="1"/>
  <c r="G118" i="23"/>
  <c r="J125" i="23"/>
  <c r="K125" i="23" s="1"/>
  <c r="J209" i="22"/>
  <c r="I208" i="22"/>
  <c r="I165" i="7"/>
  <c r="J167" i="7"/>
  <c r="K56" i="7"/>
  <c r="J53" i="7"/>
  <c r="K53" i="7" s="1"/>
  <c r="K394" i="16"/>
  <c r="J392" i="16"/>
  <c r="G297" i="9"/>
  <c r="G341" i="9" s="1"/>
  <c r="J313" i="9"/>
  <c r="K313" i="9" s="1"/>
  <c r="J308" i="9"/>
  <c r="K308" i="9" s="1"/>
  <c r="F25" i="17"/>
  <c r="F22" i="17" s="1"/>
  <c r="H143" i="17"/>
  <c r="FL157" i="45"/>
  <c r="FF142" i="45"/>
  <c r="FL215" i="45"/>
  <c r="FC102" i="45"/>
  <c r="K44" i="17"/>
  <c r="AF21" i="45"/>
  <c r="CO21" i="45"/>
  <c r="CO19" i="45" s="1"/>
  <c r="J63" i="24"/>
  <c r="K63" i="24" s="1"/>
  <c r="BD325" i="45"/>
  <c r="BX21" i="45"/>
  <c r="BX19" i="45" s="1"/>
  <c r="X372" i="45"/>
  <c r="CD372" i="45"/>
  <c r="CS372" i="45"/>
  <c r="CI372" i="45"/>
  <c r="EM372" i="45"/>
  <c r="DH21" i="45"/>
  <c r="BP372" i="45"/>
  <c r="EM19" i="45"/>
  <c r="EQ178" i="45"/>
  <c r="J436" i="24"/>
  <c r="J195" i="24"/>
  <c r="E193" i="24"/>
  <c r="E190" i="24" s="1"/>
  <c r="J113" i="24"/>
  <c r="K113" i="24" s="1"/>
  <c r="H417" i="23"/>
  <c r="H78" i="7"/>
  <c r="H25" i="7" s="1"/>
  <c r="H22" i="7" s="1"/>
  <c r="G103" i="7"/>
  <c r="J177" i="7"/>
  <c r="K177" i="7" s="1"/>
  <c r="F175" i="7"/>
  <c r="F149" i="7" s="1"/>
  <c r="R372" i="45"/>
  <c r="DY104" i="45"/>
  <c r="FF293" i="45"/>
  <c r="FA353" i="45"/>
  <c r="FI142" i="45"/>
  <c r="R325" i="45"/>
  <c r="F25" i="29"/>
  <c r="FJ23" i="45"/>
  <c r="FH353" i="45"/>
  <c r="FL282" i="45"/>
  <c r="FG334" i="45"/>
  <c r="FD213" i="45"/>
  <c r="FL213" i="45" s="1"/>
  <c r="FL185" i="45"/>
  <c r="FC353" i="45"/>
  <c r="I28" i="26"/>
  <c r="FK227" i="45"/>
  <c r="FI353" i="45"/>
  <c r="FI372" i="45" s="1"/>
  <c r="EZ334" i="45"/>
  <c r="EZ372" i="45" s="1"/>
  <c r="T140" i="45"/>
  <c r="E190" i="22"/>
  <c r="E349" i="22" s="1"/>
  <c r="BZ325" i="45"/>
  <c r="P21" i="45"/>
  <c r="AX21" i="45"/>
  <c r="J307" i="24"/>
  <c r="K307" i="24" s="1"/>
  <c r="AA21" i="45"/>
  <c r="AA19" i="45" s="1"/>
  <c r="H145" i="9"/>
  <c r="H28" i="22"/>
  <c r="K218" i="22"/>
  <c r="G252" i="23"/>
  <c r="J413" i="23"/>
  <c r="G100" i="22"/>
  <c r="J333" i="26"/>
  <c r="K333" i="26" s="1"/>
  <c r="J89" i="26"/>
  <c r="J75" i="26" s="1"/>
  <c r="K75" i="26" s="1"/>
  <c r="J173" i="18"/>
  <c r="J171" i="18" s="1"/>
  <c r="E171" i="18"/>
  <c r="J132" i="18"/>
  <c r="J31" i="18"/>
  <c r="K31" i="18" s="1"/>
  <c r="J116" i="7"/>
  <c r="K116" i="7" s="1"/>
  <c r="G76" i="16"/>
  <c r="G25" i="16" s="1"/>
  <c r="J405" i="17"/>
  <c r="CU353" i="45"/>
  <c r="BS353" i="45"/>
  <c r="BS372" i="45" s="1"/>
  <c r="CH178" i="45"/>
  <c r="BU178" i="45"/>
  <c r="BH178" i="45"/>
  <c r="BH140" i="45" s="1"/>
  <c r="AU178" i="45"/>
  <c r="CS142" i="45"/>
  <c r="J46" i="29"/>
  <c r="DN268" i="45"/>
  <c r="DN325" i="45" s="1"/>
  <c r="G268" i="45"/>
  <c r="G325" i="45" s="1"/>
  <c r="DJ227" i="45"/>
  <c r="FQ178" i="45"/>
  <c r="FG325" i="45"/>
  <c r="FL229" i="45"/>
  <c r="FL315" i="45"/>
  <c r="FL108" i="45"/>
  <c r="FE334" i="45"/>
  <c r="FB353" i="45"/>
  <c r="FP85" i="45"/>
  <c r="J396" i="18"/>
  <c r="J21" i="45"/>
  <c r="J19" i="45" s="1"/>
  <c r="X140" i="45"/>
  <c r="EY64" i="45"/>
  <c r="EP325" i="45"/>
  <c r="AJ21" i="45"/>
  <c r="CE372" i="45"/>
  <c r="CQ325" i="45"/>
  <c r="FN293" i="45"/>
  <c r="FN325" i="45" s="1"/>
  <c r="EY36" i="45"/>
  <c r="BO21" i="45"/>
  <c r="G454" i="24"/>
  <c r="J78" i="24"/>
  <c r="K78" i="24" s="1"/>
  <c r="E252" i="24"/>
  <c r="H367" i="24"/>
  <c r="K410" i="23"/>
  <c r="K312" i="23"/>
  <c r="K248" i="23"/>
  <c r="K32" i="23"/>
  <c r="K405" i="23"/>
  <c r="K298" i="23"/>
  <c r="K145" i="23"/>
  <c r="K468" i="23"/>
  <c r="K396" i="23"/>
  <c r="K79" i="23"/>
  <c r="K126" i="23"/>
  <c r="K394" i="22"/>
  <c r="K406" i="22"/>
  <c r="K262" i="22"/>
  <c r="K65" i="22"/>
  <c r="K43" i="22"/>
  <c r="K458" i="22"/>
  <c r="K382" i="22"/>
  <c r="K302" i="22"/>
  <c r="K242" i="22"/>
  <c r="K106" i="22"/>
  <c r="K59" i="22"/>
  <c r="K89" i="22"/>
  <c r="K266" i="22"/>
  <c r="J113" i="22"/>
  <c r="K113" i="22" s="1"/>
  <c r="K69" i="22"/>
  <c r="K145" i="22"/>
  <c r="E394" i="18"/>
  <c r="E76" i="18"/>
  <c r="E25" i="18" s="1"/>
  <c r="H28" i="18"/>
  <c r="K346" i="18"/>
  <c r="K320" i="18"/>
  <c r="H212" i="7"/>
  <c r="G304" i="16"/>
  <c r="G348" i="16" s="1"/>
  <c r="H383" i="9"/>
  <c r="H297" i="9"/>
  <c r="K312" i="17"/>
  <c r="F100" i="17"/>
  <c r="K210" i="17"/>
  <c r="K250" i="17"/>
  <c r="J109" i="24"/>
  <c r="K109" i="24" s="1"/>
  <c r="J285" i="26"/>
  <c r="G101" i="18"/>
  <c r="J193" i="18"/>
  <c r="E313" i="7"/>
  <c r="I334" i="7"/>
  <c r="I359" i="7" s="1"/>
  <c r="J150" i="16"/>
  <c r="K150" i="16" s="1"/>
  <c r="V334" i="45"/>
  <c r="Y334" i="45" s="1"/>
  <c r="DY87" i="45"/>
  <c r="BY66" i="45"/>
  <c r="ER140" i="45"/>
  <c r="ER376" i="45" s="1"/>
  <c r="FO268" i="45"/>
  <c r="EE325" i="45"/>
  <c r="FL104" i="45"/>
  <c r="FL363" i="45"/>
  <c r="FG227" i="45"/>
  <c r="FL93" i="45"/>
  <c r="FE353" i="45"/>
  <c r="FD23" i="45"/>
  <c r="FD142" i="45"/>
  <c r="J456" i="22"/>
  <c r="FB64" i="45"/>
  <c r="FB334" i="45"/>
  <c r="FJ85" i="45"/>
  <c r="J131" i="26"/>
  <c r="FA268" i="45"/>
  <c r="FI64" i="45"/>
  <c r="O21" i="45"/>
  <c r="F25" i="26"/>
  <c r="F22" i="26" s="1"/>
  <c r="AZ372" i="45"/>
  <c r="CG21" i="45"/>
  <c r="AP372" i="45"/>
  <c r="BE372" i="45"/>
  <c r="CA372" i="45"/>
  <c r="EX227" i="45"/>
  <c r="H28" i="23"/>
  <c r="J463" i="24"/>
  <c r="CX21" i="45"/>
  <c r="CF325" i="45"/>
  <c r="BJ325" i="45"/>
  <c r="CK372" i="45"/>
  <c r="BX325" i="45"/>
  <c r="AK372" i="45"/>
  <c r="F417" i="24"/>
  <c r="J72" i="24"/>
  <c r="J239" i="24"/>
  <c r="K239" i="24" s="1"/>
  <c r="J121" i="24"/>
  <c r="K121" i="24" s="1"/>
  <c r="I282" i="24"/>
  <c r="J282" i="24" s="1"/>
  <c r="E129" i="24"/>
  <c r="K39" i="23"/>
  <c r="K122" i="23"/>
  <c r="K257" i="23"/>
  <c r="K393" i="23"/>
  <c r="F28" i="23"/>
  <c r="J96" i="23"/>
  <c r="K96" i="23" s="1"/>
  <c r="K159" i="23"/>
  <c r="I454" i="23"/>
  <c r="I389" i="23"/>
  <c r="K61" i="22"/>
  <c r="I118" i="22"/>
  <c r="I321" i="26"/>
  <c r="I319" i="26" s="1"/>
  <c r="K96" i="7"/>
  <c r="J124" i="7"/>
  <c r="K124" i="7" s="1"/>
  <c r="E328" i="17"/>
  <c r="K216" i="17"/>
  <c r="K269" i="17"/>
  <c r="K49" i="17"/>
  <c r="K336" i="17"/>
  <c r="K258" i="17"/>
  <c r="K32" i="17"/>
  <c r="K319" i="17"/>
  <c r="K254" i="17"/>
  <c r="I118" i="29"/>
  <c r="H448" i="28"/>
  <c r="DT334" i="45"/>
  <c r="DT372" i="45" s="1"/>
  <c r="EL295" i="45"/>
  <c r="CB268" i="45"/>
  <c r="CB325" i="45" s="1"/>
  <c r="F178" i="45"/>
  <c r="AE85" i="45"/>
  <c r="AE19" i="45" s="1"/>
  <c r="AB64" i="45"/>
  <c r="AB21" i="45" s="1"/>
  <c r="M64" i="45"/>
  <c r="EP353" i="45"/>
  <c r="J285" i="24"/>
  <c r="K285" i="24" s="1"/>
  <c r="K310" i="24"/>
  <c r="J271" i="24"/>
  <c r="K271" i="24" s="1"/>
  <c r="I367" i="24"/>
  <c r="I417" i="24" s="1"/>
  <c r="G75" i="23"/>
  <c r="J31" i="23"/>
  <c r="K315" i="22"/>
  <c r="K374" i="22"/>
  <c r="E75" i="22"/>
  <c r="J333" i="22"/>
  <c r="K333" i="22" s="1"/>
  <c r="J391" i="22"/>
  <c r="K391" i="22" s="1"/>
  <c r="H118" i="22"/>
  <c r="F321" i="26"/>
  <c r="F319" i="26" s="1"/>
  <c r="I75" i="26"/>
  <c r="H252" i="26"/>
  <c r="J113" i="26"/>
  <c r="E389" i="26"/>
  <c r="J400" i="26"/>
  <c r="F76" i="18"/>
  <c r="F25" i="18" s="1"/>
  <c r="E119" i="18"/>
  <c r="J119" i="18" s="1"/>
  <c r="K119" i="18" s="1"/>
  <c r="J128" i="7"/>
  <c r="K128" i="7" s="1"/>
  <c r="F383" i="9"/>
  <c r="E383" i="9"/>
  <c r="J31" i="9"/>
  <c r="K31" i="9" s="1"/>
  <c r="G118" i="29"/>
  <c r="J118" i="29" s="1"/>
  <c r="K118" i="29" s="1"/>
  <c r="G75" i="29"/>
  <c r="J103" i="29"/>
  <c r="K103" i="29" s="1"/>
  <c r="F383" i="28"/>
  <c r="CC353" i="45"/>
  <c r="CC372" i="45" s="1"/>
  <c r="CW353" i="45"/>
  <c r="AJ353" i="45"/>
  <c r="EC353" i="45"/>
  <c r="EC372" i="45" s="1"/>
  <c r="DL196" i="45"/>
  <c r="CT227" i="45"/>
  <c r="H227" i="45"/>
  <c r="DV102" i="45"/>
  <c r="DP102" i="45"/>
  <c r="DI102" i="45"/>
  <c r="DQ85" i="45"/>
  <c r="BR85" i="45"/>
  <c r="P85" i="45"/>
  <c r="P19" i="45" s="1"/>
  <c r="ID325" i="45"/>
  <c r="G77" i="9"/>
  <c r="E148" i="9"/>
  <c r="E145" i="9" s="1"/>
  <c r="J123" i="9"/>
  <c r="K123" i="9" s="1"/>
  <c r="H383" i="29"/>
  <c r="H428" i="29"/>
  <c r="J428" i="29" s="1"/>
  <c r="K428" i="29" s="1"/>
  <c r="H383" i="28"/>
  <c r="H411" i="28" s="1"/>
  <c r="G243" i="28"/>
  <c r="G178" i="28" s="1"/>
  <c r="J125" i="28"/>
  <c r="J89" i="28"/>
  <c r="BX334" i="45"/>
  <c r="BM334" i="45"/>
  <c r="EJ268" i="45"/>
  <c r="EJ325" i="45" s="1"/>
  <c r="DX268" i="45"/>
  <c r="CP268" i="45"/>
  <c r="CP325" i="45" s="1"/>
  <c r="BS268" i="45"/>
  <c r="BK268" i="45"/>
  <c r="AP268" i="45"/>
  <c r="AI268" i="45"/>
  <c r="AT268" i="45"/>
  <c r="AT325" i="45" s="1"/>
  <c r="AJ227" i="45"/>
  <c r="BW227" i="45"/>
  <c r="AP227" i="45"/>
  <c r="BZ178" i="45"/>
  <c r="BZ140" i="45" s="1"/>
  <c r="AZ178" i="45"/>
  <c r="AJ102" i="45"/>
  <c r="BQ85" i="45"/>
  <c r="V85" i="45"/>
  <c r="EE85" i="45"/>
  <c r="HB19" i="45"/>
  <c r="EY215" i="45"/>
  <c r="J391" i="24"/>
  <c r="K391" i="24" s="1"/>
  <c r="E367" i="24"/>
  <c r="I389" i="24"/>
  <c r="J466" i="23"/>
  <c r="K172" i="23"/>
  <c r="J46" i="23"/>
  <c r="K46" i="23" s="1"/>
  <c r="K311" i="22"/>
  <c r="K317" i="22"/>
  <c r="G434" i="22"/>
  <c r="K372" i="22"/>
  <c r="K172" i="22"/>
  <c r="H321" i="22"/>
  <c r="H319" i="22" s="1"/>
  <c r="J408" i="22"/>
  <c r="K408" i="22" s="1"/>
  <c r="E454" i="26"/>
  <c r="K266" i="26"/>
  <c r="F75" i="26"/>
  <c r="G100" i="26"/>
  <c r="J100" i="26" s="1"/>
  <c r="K100" i="26" s="1"/>
  <c r="I118" i="26"/>
  <c r="H434" i="26"/>
  <c r="J434" i="26" s="1"/>
  <c r="K434" i="26" s="1"/>
  <c r="H357" i="18"/>
  <c r="G78" i="7"/>
  <c r="H119" i="16"/>
  <c r="E169" i="16"/>
  <c r="J199" i="9"/>
  <c r="K199" i="9" s="1"/>
  <c r="G28" i="9"/>
  <c r="J336" i="9"/>
  <c r="G118" i="17"/>
  <c r="E306" i="17"/>
  <c r="J109" i="29"/>
  <c r="K109" i="29" s="1"/>
  <c r="E75" i="29"/>
  <c r="E25" i="29" s="1"/>
  <c r="E22" i="29" s="1"/>
  <c r="H448" i="29"/>
  <c r="K248" i="29"/>
  <c r="I75" i="28"/>
  <c r="K353" i="45"/>
  <c r="BN227" i="45"/>
  <c r="AR227" i="45"/>
  <c r="AR140" i="45" s="1"/>
  <c r="CS227" i="45"/>
  <c r="DO178" i="45"/>
  <c r="M102" i="45"/>
  <c r="J285" i="23"/>
  <c r="H75" i="23"/>
  <c r="F75" i="23"/>
  <c r="J255" i="23"/>
  <c r="K255" i="23" s="1"/>
  <c r="H100" i="23"/>
  <c r="K168" i="22"/>
  <c r="K312" i="22"/>
  <c r="K371" i="22"/>
  <c r="J271" i="22"/>
  <c r="J436" i="22"/>
  <c r="J246" i="22"/>
  <c r="K374" i="26"/>
  <c r="I119" i="18"/>
  <c r="J200" i="18"/>
  <c r="K200" i="18" s="1"/>
  <c r="J97" i="18"/>
  <c r="J76" i="18" s="1"/>
  <c r="K76" i="18" s="1"/>
  <c r="H313" i="7"/>
  <c r="H359" i="7" s="1"/>
  <c r="G121" i="7"/>
  <c r="I383" i="9"/>
  <c r="J215" i="9"/>
  <c r="K215" i="9" s="1"/>
  <c r="J111" i="9"/>
  <c r="K111" i="9" s="1"/>
  <c r="J113" i="17"/>
  <c r="K113" i="17" s="1"/>
  <c r="J85" i="17"/>
  <c r="K85" i="17" s="1"/>
  <c r="G28" i="17"/>
  <c r="G25" i="17" s="1"/>
  <c r="J185" i="17"/>
  <c r="K185" i="17" s="1"/>
  <c r="J323" i="17"/>
  <c r="K323" i="17" s="1"/>
  <c r="J96" i="17"/>
  <c r="E361" i="29"/>
  <c r="E411" i="29" s="1"/>
  <c r="J72" i="29"/>
  <c r="K72" i="29" s="1"/>
  <c r="J72" i="28"/>
  <c r="E100" i="28"/>
  <c r="J100" i="28" s="1"/>
  <c r="K100" i="28" s="1"/>
  <c r="G361" i="28"/>
  <c r="G411" i="28" s="1"/>
  <c r="M353" i="45"/>
  <c r="M372" i="45" s="1"/>
  <c r="DV353" i="45"/>
  <c r="DV372" i="45" s="1"/>
  <c r="DF353" i="45"/>
  <c r="CV353" i="45"/>
  <c r="DC268" i="45"/>
  <c r="DC325" i="45" s="1"/>
  <c r="BM227" i="45"/>
  <c r="DW178" i="45"/>
  <c r="DH178" i="45"/>
  <c r="CD178" i="45"/>
  <c r="BQ178" i="45"/>
  <c r="BD178" i="45"/>
  <c r="CK227" i="45"/>
  <c r="DF102" i="45"/>
  <c r="V102" i="45"/>
  <c r="R102" i="45"/>
  <c r="DW64" i="45"/>
  <c r="DW21" i="45" s="1"/>
  <c r="JI325" i="45"/>
  <c r="JI372" i="45"/>
  <c r="JJ64" i="45"/>
  <c r="JJ268" i="45"/>
  <c r="IB260" i="45"/>
  <c r="IB256" i="45"/>
  <c r="ID372" i="45"/>
  <c r="JK40" i="45"/>
  <c r="JL40" i="45" s="1"/>
  <c r="JK108" i="45"/>
  <c r="JL108" i="45" s="1"/>
  <c r="JK320" i="45"/>
  <c r="JL320" i="45" s="1"/>
  <c r="JJ293" i="45"/>
  <c r="JJ142" i="45"/>
  <c r="JK30" i="45"/>
  <c r="JL30" i="45" s="1"/>
  <c r="JK46" i="45"/>
  <c r="JL46" i="45" s="1"/>
  <c r="JL47" i="45"/>
  <c r="JK97" i="45"/>
  <c r="JL97" i="45" s="1"/>
  <c r="JK172" i="45"/>
  <c r="JL172" i="45" s="1"/>
  <c r="JL173" i="45"/>
  <c r="JK144" i="45"/>
  <c r="JK180" i="45"/>
  <c r="JK199" i="45"/>
  <c r="JL199" i="45" s="1"/>
  <c r="JK157" i="45"/>
  <c r="JL157" i="45" s="1"/>
  <c r="JK238" i="45"/>
  <c r="JL238" i="45" s="1"/>
  <c r="JK207" i="45"/>
  <c r="JL207" i="45" s="1"/>
  <c r="JL208" i="45"/>
  <c r="JK246" i="45"/>
  <c r="JK244" i="45" s="1"/>
  <c r="JK282" i="45"/>
  <c r="JL282" i="45" s="1"/>
  <c r="JK315" i="45"/>
  <c r="JL315" i="45" s="1"/>
  <c r="JK307" i="45"/>
  <c r="JL307" i="45" s="1"/>
  <c r="JK295" i="45"/>
  <c r="JL295" i="45" s="1"/>
  <c r="JL296" i="45"/>
  <c r="JJ102" i="45"/>
  <c r="JJ116" i="45"/>
  <c r="JL62" i="45"/>
  <c r="JJ178" i="45"/>
  <c r="JL98" i="45"/>
  <c r="JH376" i="45"/>
  <c r="JH380" i="45" s="1"/>
  <c r="JH260" i="45"/>
  <c r="JH256" i="45"/>
  <c r="JL181" i="45"/>
  <c r="JJ244" i="45"/>
  <c r="JL79" i="45"/>
  <c r="JL58" i="45"/>
  <c r="JL105" i="45"/>
  <c r="JI21" i="45"/>
  <c r="JK148" i="45"/>
  <c r="JL148" i="45" s="1"/>
  <c r="JL149" i="45"/>
  <c r="JK127" i="45"/>
  <c r="JL127" i="45" s="1"/>
  <c r="JL129" i="45"/>
  <c r="JK165" i="45"/>
  <c r="JL165" i="45" s="1"/>
  <c r="JL166" i="45"/>
  <c r="JK185" i="45"/>
  <c r="JL185" i="45" s="1"/>
  <c r="JL186" i="45"/>
  <c r="JK363" i="45"/>
  <c r="JL363" i="45" s="1"/>
  <c r="JL365" i="45"/>
  <c r="JL158" i="45"/>
  <c r="JJ353" i="45"/>
  <c r="JJ23" i="45"/>
  <c r="JL247" i="45"/>
  <c r="JL308" i="45"/>
  <c r="JL290" i="45"/>
  <c r="JJ227" i="45"/>
  <c r="JL78" i="45"/>
  <c r="JL41" i="45"/>
  <c r="JK36" i="45"/>
  <c r="JL36" i="45" s="1"/>
  <c r="JK81" i="45"/>
  <c r="JL81" i="45" s="1"/>
  <c r="JK118" i="45"/>
  <c r="JK116" i="45" s="1"/>
  <c r="JK229" i="45"/>
  <c r="JL230" i="45"/>
  <c r="JK355" i="45"/>
  <c r="JK344" i="45"/>
  <c r="JL344" i="45" s="1"/>
  <c r="JL200" i="45"/>
  <c r="JL346" i="45"/>
  <c r="JL119" i="45"/>
  <c r="JL109" i="45"/>
  <c r="JK25" i="45"/>
  <c r="JK93" i="45"/>
  <c r="JL93" i="45" s="1"/>
  <c r="JL94" i="45"/>
  <c r="JK66" i="45"/>
  <c r="JK87" i="45"/>
  <c r="JK215" i="45"/>
  <c r="JL216" i="45"/>
  <c r="JK270" i="45"/>
  <c r="JK336" i="45"/>
  <c r="JL338" i="45"/>
  <c r="JL239" i="45"/>
  <c r="JL72" i="45"/>
  <c r="JL154" i="45"/>
  <c r="JL316" i="45"/>
  <c r="JL321" i="45"/>
  <c r="JG376" i="45"/>
  <c r="JG260" i="45"/>
  <c r="JG256" i="45"/>
  <c r="JL197" i="45"/>
  <c r="JI140" i="45"/>
  <c r="JL76" i="45"/>
  <c r="JL31" i="45"/>
  <c r="IB376" i="45"/>
  <c r="IB380" i="45" s="1"/>
  <c r="DA21" i="45"/>
  <c r="AM21" i="45"/>
  <c r="AM19" i="45" s="1"/>
  <c r="EZ23" i="45"/>
  <c r="IR376" i="45"/>
  <c r="IR380" i="45" s="1"/>
  <c r="IR256" i="45"/>
  <c r="IR260" i="45"/>
  <c r="IT142" i="45"/>
  <c r="IS21" i="45"/>
  <c r="IS19" i="45" s="1"/>
  <c r="IF153" i="45"/>
  <c r="IU102" i="45"/>
  <c r="IT85" i="45"/>
  <c r="IS140" i="45"/>
  <c r="IU36" i="45"/>
  <c r="IU93" i="45"/>
  <c r="IU81" i="45"/>
  <c r="IU180" i="45"/>
  <c r="IU127" i="45"/>
  <c r="IU199" i="45"/>
  <c r="IU363" i="45"/>
  <c r="IU336" i="45"/>
  <c r="IT64" i="45"/>
  <c r="IT178" i="45"/>
  <c r="IT334" i="45"/>
  <c r="IU215" i="45"/>
  <c r="IU229" i="45"/>
  <c r="IU344" i="45"/>
  <c r="IQ376" i="45"/>
  <c r="IQ260" i="45"/>
  <c r="IQ256" i="45"/>
  <c r="IU46" i="45"/>
  <c r="IU71" i="45"/>
  <c r="IU30" i="45"/>
  <c r="IU97" i="45"/>
  <c r="IU165" i="45"/>
  <c r="IU196" i="45"/>
  <c r="IU270" i="45"/>
  <c r="IV320" i="45"/>
  <c r="IV315" i="45"/>
  <c r="IV289" i="45"/>
  <c r="IV246" i="45"/>
  <c r="IV244" i="45" s="1"/>
  <c r="IV185" i="45"/>
  <c r="IV207" i="45"/>
  <c r="IV196" i="45"/>
  <c r="IV104" i="45"/>
  <c r="IV93" i="45"/>
  <c r="IV78" i="45"/>
  <c r="IV61" i="45"/>
  <c r="IV66" i="45"/>
  <c r="IV36" i="45"/>
  <c r="IV87" i="45"/>
  <c r="IV81" i="45"/>
  <c r="IV75" i="45"/>
  <c r="IV30" i="45"/>
  <c r="IV25" i="45"/>
  <c r="IT293" i="45"/>
  <c r="IT102" i="45"/>
  <c r="IS325" i="45"/>
  <c r="IU40" i="45"/>
  <c r="IU153" i="45"/>
  <c r="IU118" i="45"/>
  <c r="IU246" i="45"/>
  <c r="IU238" i="45"/>
  <c r="IU282" i="45"/>
  <c r="IU307" i="45"/>
  <c r="IU295" i="45"/>
  <c r="IU289" i="45"/>
  <c r="IU355" i="45"/>
  <c r="IS372" i="45"/>
  <c r="IT268" i="45"/>
  <c r="IT23" i="45"/>
  <c r="HN140" i="45"/>
  <c r="HO85" i="45"/>
  <c r="HN21" i="45"/>
  <c r="HN19" i="45" s="1"/>
  <c r="IF71" i="45"/>
  <c r="IF40" i="45"/>
  <c r="IF270" i="45"/>
  <c r="HO268" i="45"/>
  <c r="HQ307" i="45"/>
  <c r="HQ57" i="45"/>
  <c r="HQ93" i="45"/>
  <c r="HQ180" i="45"/>
  <c r="HQ315" i="45"/>
  <c r="HQ185" i="45"/>
  <c r="HQ172" i="45"/>
  <c r="HQ199" i="45"/>
  <c r="IF57" i="45"/>
  <c r="IF165" i="45"/>
  <c r="IF180" i="45"/>
  <c r="IF185" i="45"/>
  <c r="IF282" i="45"/>
  <c r="IF320" i="45"/>
  <c r="IF344" i="45"/>
  <c r="ID21" i="45"/>
  <c r="ID19" i="45" s="1"/>
  <c r="FH227" i="45"/>
  <c r="FC334" i="45"/>
  <c r="GA353" i="45"/>
  <c r="FL40" i="45"/>
  <c r="FL66" i="45"/>
  <c r="FL165" i="45"/>
  <c r="FL30" i="45"/>
  <c r="FG142" i="45"/>
  <c r="FL196" i="45"/>
  <c r="FF227" i="45"/>
  <c r="FB102" i="45"/>
  <c r="FB293" i="45"/>
  <c r="FC85" i="45"/>
  <c r="FB227" i="45"/>
  <c r="FB85" i="45"/>
  <c r="FB178" i="45"/>
  <c r="FB268" i="45"/>
  <c r="Y116" i="45"/>
  <c r="DL116" i="45"/>
  <c r="FG178" i="45"/>
  <c r="FF21" i="45"/>
  <c r="FK102" i="45"/>
  <c r="EZ268" i="45"/>
  <c r="EZ325" i="45" s="1"/>
  <c r="CG19" i="45"/>
  <c r="CN140" i="45"/>
  <c r="CX353" i="45"/>
  <c r="BV353" i="45"/>
  <c r="BV372" i="45" s="1"/>
  <c r="BK353" i="45"/>
  <c r="I353" i="45"/>
  <c r="I372" i="45" s="1"/>
  <c r="DA353" i="45"/>
  <c r="DA372" i="45" s="1"/>
  <c r="AI353" i="45"/>
  <c r="AI372" i="45" s="1"/>
  <c r="E353" i="45"/>
  <c r="E372" i="45" s="1"/>
  <c r="CP334" i="45"/>
  <c r="AI334" i="45"/>
  <c r="J334" i="45"/>
  <c r="EG334" i="45"/>
  <c r="EG372" i="45" s="1"/>
  <c r="W293" i="45"/>
  <c r="W268" i="45"/>
  <c r="O268" i="45"/>
  <c r="O325" i="45" s="1"/>
  <c r="AW268" i="45"/>
  <c r="CI227" i="45"/>
  <c r="CI140" i="45" s="1"/>
  <c r="CE227" i="45"/>
  <c r="CE140" i="45" s="1"/>
  <c r="CA227" i="45"/>
  <c r="CA140" i="45" s="1"/>
  <c r="BP227" i="45"/>
  <c r="EC227" i="45"/>
  <c r="EC140" i="45" s="1"/>
  <c r="DN140" i="45"/>
  <c r="AR102" i="45"/>
  <c r="AN102" i="45"/>
  <c r="AI102" i="45"/>
  <c r="AL102" i="45" s="1"/>
  <c r="AF102" i="45"/>
  <c r="DD102" i="45"/>
  <c r="BI102" i="45"/>
  <c r="I85" i="45"/>
  <c r="S85" i="45"/>
  <c r="S19" i="45" s="1"/>
  <c r="O85" i="45"/>
  <c r="EN140" i="45"/>
  <c r="EN260" i="45" s="1"/>
  <c r="HO334" i="45"/>
  <c r="FA334" i="45"/>
  <c r="FA372" i="45" s="1"/>
  <c r="FJ268" i="45"/>
  <c r="FJ64" i="45"/>
  <c r="F21" i="45"/>
  <c r="BZ372" i="45"/>
  <c r="BI372" i="45"/>
  <c r="EY57" i="45"/>
  <c r="EY66" i="45"/>
  <c r="DE21" i="45"/>
  <c r="DM19" i="45"/>
  <c r="BO19" i="45"/>
  <c r="EK353" i="45"/>
  <c r="DW353" i="45"/>
  <c r="DN353" i="45"/>
  <c r="DN372" i="45" s="1"/>
  <c r="AR353" i="45"/>
  <c r="AR372" i="45" s="1"/>
  <c r="O353" i="45"/>
  <c r="O372" i="45" s="1"/>
  <c r="DP334" i="45"/>
  <c r="CU268" i="45"/>
  <c r="CU325" i="45" s="1"/>
  <c r="CJ268" i="45"/>
  <c r="CJ325" i="45" s="1"/>
  <c r="BU268" i="45"/>
  <c r="BU325" i="45" s="1"/>
  <c r="BN268" i="45"/>
  <c r="BN325" i="45" s="1"/>
  <c r="Q227" i="45"/>
  <c r="EH227" i="45"/>
  <c r="DF227" i="45"/>
  <c r="DA178" i="45"/>
  <c r="CV178" i="45"/>
  <c r="CP178" i="45"/>
  <c r="CP140" i="45" s="1"/>
  <c r="AS178" i="45"/>
  <c r="AO178" i="45"/>
  <c r="AJ178" i="45"/>
  <c r="AF178" i="45"/>
  <c r="AB178" i="45"/>
  <c r="W178" i="45"/>
  <c r="S178" i="45"/>
  <c r="J178" i="45"/>
  <c r="CQ178" i="45"/>
  <c r="CQ140" i="45" s="1"/>
  <c r="CG178" i="45"/>
  <c r="CG140" i="45" s="1"/>
  <c r="CC178" i="45"/>
  <c r="CC140" i="45" s="1"/>
  <c r="BK178" i="45"/>
  <c r="BG178" i="45"/>
  <c r="EC102" i="45"/>
  <c r="DB102" i="45"/>
  <c r="DB19" i="45" s="1"/>
  <c r="ER372" i="45"/>
  <c r="EP372" i="45"/>
  <c r="EQ268" i="45"/>
  <c r="EQ325" i="45" s="1"/>
  <c r="EU227" i="45"/>
  <c r="EU140" i="45" s="1"/>
  <c r="FK25" i="45"/>
  <c r="FL25" i="45" s="1"/>
  <c r="EX325" i="45"/>
  <c r="EY157" i="45"/>
  <c r="BX372" i="45"/>
  <c r="EJ353" i="45"/>
  <c r="EJ372" i="45" s="1"/>
  <c r="AS353" i="45"/>
  <c r="V353" i="45"/>
  <c r="F353" i="45"/>
  <c r="F372" i="45" s="1"/>
  <c r="BY334" i="45"/>
  <c r="CR325" i="45"/>
  <c r="DG227" i="45"/>
  <c r="DB227" i="45"/>
  <c r="AT227" i="45"/>
  <c r="DK140" i="45"/>
  <c r="CT178" i="45"/>
  <c r="BR19" i="45"/>
  <c r="CL213" i="45"/>
  <c r="BY213" i="45"/>
  <c r="EW140" i="45"/>
  <c r="ET140" i="45"/>
  <c r="CV372" i="45"/>
  <c r="K372" i="45"/>
  <c r="BL213" i="45"/>
  <c r="AU140" i="45"/>
  <c r="EY102" i="45"/>
  <c r="FI21" i="45"/>
  <c r="FI19" i="45" s="1"/>
  <c r="FF19" i="45"/>
  <c r="BY244" i="45"/>
  <c r="EP140" i="45"/>
  <c r="EY213" i="45"/>
  <c r="EM140" i="45"/>
  <c r="ER256" i="45"/>
  <c r="DM372" i="45"/>
  <c r="DL213" i="45"/>
  <c r="DY213" i="45"/>
  <c r="AY213" i="45"/>
  <c r="AY116" i="45"/>
  <c r="GA293" i="45"/>
  <c r="BL334" i="45"/>
  <c r="GA268" i="45"/>
  <c r="GA85" i="45"/>
  <c r="FH23" i="45"/>
  <c r="FL78" i="45"/>
  <c r="FL97" i="45"/>
  <c r="FL355" i="45"/>
  <c r="FF334" i="45"/>
  <c r="FF372" i="45" s="1"/>
  <c r="FL75" i="45"/>
  <c r="FD85" i="45"/>
  <c r="FD353" i="45"/>
  <c r="FC227" i="45"/>
  <c r="BT140" i="45"/>
  <c r="Y213" i="45"/>
  <c r="AL213" i="45"/>
  <c r="BP140" i="45"/>
  <c r="EN325" i="45"/>
  <c r="BD140" i="45"/>
  <c r="I21" i="45"/>
  <c r="DX21" i="45"/>
  <c r="DX19" i="45" s="1"/>
  <c r="EU23" i="45"/>
  <c r="EU21" i="45" s="1"/>
  <c r="EU19" i="45" s="1"/>
  <c r="EO140" i="45"/>
  <c r="BK372" i="45"/>
  <c r="AT353" i="45"/>
  <c r="J353" i="45"/>
  <c r="EK334" i="45"/>
  <c r="DF334" i="45"/>
  <c r="CW334" i="45"/>
  <c r="CP353" i="45"/>
  <c r="AW334" i="45"/>
  <c r="AW372" i="45" s="1"/>
  <c r="AO334" i="45"/>
  <c r="AJ334" i="45"/>
  <c r="AJ372" i="45" s="1"/>
  <c r="BS293" i="45"/>
  <c r="BY293" i="45" s="1"/>
  <c r="AV293" i="45"/>
  <c r="AR293" i="45"/>
  <c r="AN293" i="45"/>
  <c r="AN325" i="45" s="1"/>
  <c r="AI293" i="45"/>
  <c r="Z293" i="45"/>
  <c r="EF293" i="45"/>
  <c r="DV293" i="45"/>
  <c r="K293" i="45"/>
  <c r="AY282" i="45"/>
  <c r="DI268" i="45"/>
  <c r="DI325" i="45" s="1"/>
  <c r="CC268" i="45"/>
  <c r="CC325" i="45" s="1"/>
  <c r="BP268" i="45"/>
  <c r="BP325" i="45" s="1"/>
  <c r="AV268" i="45"/>
  <c r="EK268" i="45"/>
  <c r="EK325" i="45" s="1"/>
  <c r="CI268" i="45"/>
  <c r="CI325" i="45" s="1"/>
  <c r="BE293" i="45"/>
  <c r="T268" i="45"/>
  <c r="P268" i="45"/>
  <c r="L268" i="45"/>
  <c r="H268" i="45"/>
  <c r="DY238" i="45"/>
  <c r="DO227" i="45"/>
  <c r="DH227" i="45"/>
  <c r="CW227" i="45"/>
  <c r="CW140" i="45" s="1"/>
  <c r="BG227" i="45"/>
  <c r="W227" i="45"/>
  <c r="K227" i="45"/>
  <c r="EB178" i="45"/>
  <c r="O227" i="45"/>
  <c r="BK142" i="45"/>
  <c r="BG142" i="45"/>
  <c r="AW142" i="45"/>
  <c r="E142" i="45"/>
  <c r="EJ142" i="45"/>
  <c r="EB142" i="45"/>
  <c r="DW142" i="45"/>
  <c r="DF142" i="45"/>
  <c r="DB142" i="45"/>
  <c r="CR142" i="45"/>
  <c r="CR140" i="45" s="1"/>
  <c r="CH142" i="45"/>
  <c r="CD142" i="45"/>
  <c r="CD140" i="45" s="1"/>
  <c r="BU142" i="45"/>
  <c r="BQ142" i="45"/>
  <c r="AX142" i="45"/>
  <c r="EI142" i="45"/>
  <c r="EE142" i="45"/>
  <c r="EA142" i="45"/>
  <c r="BC142" i="45"/>
  <c r="AS142" i="45"/>
  <c r="EI102" i="45"/>
  <c r="BQ102" i="45"/>
  <c r="DT64" i="45"/>
  <c r="DT21" i="45" s="1"/>
  <c r="DT19" i="45" s="1"/>
  <c r="EV142" i="45"/>
  <c r="HO293" i="45"/>
  <c r="HO178" i="45"/>
  <c r="HO23" i="45"/>
  <c r="HO21" i="45" s="1"/>
  <c r="AS372" i="45"/>
  <c r="FH334" i="45"/>
  <c r="FH372" i="45" s="1"/>
  <c r="FE142" i="45"/>
  <c r="FE64" i="45"/>
  <c r="FD293" i="45"/>
  <c r="FD325" i="45" s="1"/>
  <c r="FD178" i="45"/>
  <c r="FD140" i="45" s="1"/>
  <c r="FC64" i="45"/>
  <c r="FA23" i="45"/>
  <c r="CI21" i="45"/>
  <c r="DS140" i="45"/>
  <c r="EQ21" i="45"/>
  <c r="EQ19" i="45" s="1"/>
  <c r="DP353" i="45"/>
  <c r="DP372" i="45" s="1"/>
  <c r="DI353" i="45"/>
  <c r="DI372" i="45" s="1"/>
  <c r="BH353" i="45"/>
  <c r="BH372" i="45" s="1"/>
  <c r="AJ293" i="45"/>
  <c r="AJ325" i="45" s="1"/>
  <c r="AF293" i="45"/>
  <c r="AF325" i="45" s="1"/>
  <c r="AA293" i="45"/>
  <c r="AA325" i="45" s="1"/>
  <c r="V293" i="45"/>
  <c r="N293" i="45"/>
  <c r="I293" i="45"/>
  <c r="I325" i="45" s="1"/>
  <c r="DX325" i="45"/>
  <c r="BK325" i="45"/>
  <c r="DW268" i="45"/>
  <c r="DW325" i="45" s="1"/>
  <c r="BS227" i="45"/>
  <c r="AT178" i="45"/>
  <c r="AP178" i="45"/>
  <c r="AK178" i="45"/>
  <c r="AG178" i="45"/>
  <c r="AG140" i="45" s="1"/>
  <c r="P178" i="45"/>
  <c r="E178" i="45"/>
  <c r="EF178" i="45"/>
  <c r="EF140" i="45" s="1"/>
  <c r="DB178" i="45"/>
  <c r="CS178" i="45"/>
  <c r="BR142" i="45"/>
  <c r="CL196" i="45"/>
  <c r="CD102" i="45"/>
  <c r="O102" i="45"/>
  <c r="K102" i="45"/>
  <c r="DU85" i="45"/>
  <c r="DI85" i="45"/>
  <c r="CV85" i="45"/>
  <c r="CV19" i="45" s="1"/>
  <c r="CR85" i="45"/>
  <c r="CR19" i="45" s="1"/>
  <c r="CI85" i="45"/>
  <c r="CE85" i="45"/>
  <c r="BV85" i="45"/>
  <c r="BV19" i="45" s="1"/>
  <c r="BK85" i="45"/>
  <c r="BG85" i="45"/>
  <c r="BG19" i="45" s="1"/>
  <c r="BC85" i="45"/>
  <c r="AX85" i="45"/>
  <c r="AX19" i="45" s="1"/>
  <c r="AP85" i="45"/>
  <c r="AP19" i="45" s="1"/>
  <c r="AK85" i="45"/>
  <c r="EK85" i="45"/>
  <c r="EK19" i="45" s="1"/>
  <c r="EK260" i="45" s="1"/>
  <c r="E85" i="45"/>
  <c r="BK64" i="45"/>
  <c r="BK21" i="45" s="1"/>
  <c r="BK19" i="45" s="1"/>
  <c r="BC64" i="45"/>
  <c r="BC21" i="45" s="1"/>
  <c r="AT64" i="45"/>
  <c r="AT21" i="45" s="1"/>
  <c r="EF64" i="45"/>
  <c r="EF21" i="45" s="1"/>
  <c r="EF19" i="45" s="1"/>
  <c r="EB64" i="45"/>
  <c r="EB21" i="45" s="1"/>
  <c r="EB19" i="45" s="1"/>
  <c r="HR153" i="45"/>
  <c r="HR61" i="45"/>
  <c r="HR25" i="45"/>
  <c r="FG372" i="45"/>
  <c r="FL61" i="45"/>
  <c r="FL46" i="45"/>
  <c r="FL238" i="45"/>
  <c r="FF325" i="45"/>
  <c r="FL57" i="45"/>
  <c r="FL127" i="45"/>
  <c r="FA227" i="45"/>
  <c r="FJ293" i="45"/>
  <c r="EZ142" i="45"/>
  <c r="EZ140" i="45" s="1"/>
  <c r="BM372" i="45"/>
  <c r="AW21" i="45"/>
  <c r="AW19" i="45" s="1"/>
  <c r="CU372" i="45"/>
  <c r="AQ334" i="45"/>
  <c r="AQ372" i="45" s="1"/>
  <c r="BC293" i="45"/>
  <c r="BC325" i="45" s="1"/>
  <c r="AX293" i="45"/>
  <c r="AP293" i="45"/>
  <c r="AK293" i="45"/>
  <c r="AB293" i="45"/>
  <c r="EC293" i="45"/>
  <c r="DV268" i="45"/>
  <c r="DV325" i="45" s="1"/>
  <c r="BV268" i="45"/>
  <c r="BV325" i="45" s="1"/>
  <c r="BR268" i="45"/>
  <c r="BR325" i="45" s="1"/>
  <c r="BY320" i="45"/>
  <c r="DK268" i="45"/>
  <c r="DK325" i="45" s="1"/>
  <c r="AR268" i="45"/>
  <c r="AR325" i="45" s="1"/>
  <c r="V268" i="45"/>
  <c r="V325" i="45" s="1"/>
  <c r="J268" i="45"/>
  <c r="J325" i="45" s="1"/>
  <c r="EL238" i="45"/>
  <c r="DX227" i="45"/>
  <c r="DX140" i="45" s="1"/>
  <c r="DV227" i="45"/>
  <c r="DR227" i="45"/>
  <c r="DM227" i="45"/>
  <c r="AX227" i="45"/>
  <c r="AX140" i="45" s="1"/>
  <c r="AI227" i="45"/>
  <c r="AI140" i="45" s="1"/>
  <c r="J227" i="45"/>
  <c r="BI142" i="45"/>
  <c r="BI140" i="45" s="1"/>
  <c r="BE142" i="45"/>
  <c r="BE140" i="45" s="1"/>
  <c r="BE260" i="45" s="1"/>
  <c r="Y165" i="45"/>
  <c r="Y157" i="45"/>
  <c r="EH142" i="45"/>
  <c r="ED142" i="45"/>
  <c r="DQ142" i="45"/>
  <c r="DH142" i="45"/>
  <c r="DD142" i="45"/>
  <c r="DD140" i="45" s="1"/>
  <c r="CU142" i="45"/>
  <c r="CJ142" i="45"/>
  <c r="CF142" i="45"/>
  <c r="CB142" i="45"/>
  <c r="BW142" i="45"/>
  <c r="BW140" i="45" s="1"/>
  <c r="BS142" i="45"/>
  <c r="BO142" i="45"/>
  <c r="BJ142" i="45"/>
  <c r="BJ140" i="45" s="1"/>
  <c r="BF142" i="45"/>
  <c r="BF140" i="45" s="1"/>
  <c r="AV142" i="45"/>
  <c r="AV140" i="45" s="1"/>
  <c r="EG142" i="45"/>
  <c r="CX142" i="45"/>
  <c r="CX140" i="45" s="1"/>
  <c r="AY172" i="45"/>
  <c r="AH142" i="45"/>
  <c r="BY127" i="45"/>
  <c r="EG102" i="45"/>
  <c r="DC102" i="45"/>
  <c r="BS102" i="45"/>
  <c r="BJ102" i="45"/>
  <c r="DV64" i="45"/>
  <c r="DV21" i="45" s="1"/>
  <c r="ET353" i="45"/>
  <c r="FZ227" i="45"/>
  <c r="IG289" i="45"/>
  <c r="IG196" i="45"/>
  <c r="IG78" i="45"/>
  <c r="IG75" i="45"/>
  <c r="HO227" i="45"/>
  <c r="AW325" i="45"/>
  <c r="FH85" i="45"/>
  <c r="FL87" i="45"/>
  <c r="FL81" i="45"/>
  <c r="FL199" i="45"/>
  <c r="FE23" i="45"/>
  <c r="FL270" i="45"/>
  <c r="FD64" i="45"/>
  <c r="FC23" i="45"/>
  <c r="FC21" i="45" s="1"/>
  <c r="FC19" i="45" s="1"/>
  <c r="EZ21" i="45"/>
  <c r="EZ19" i="45" s="1"/>
  <c r="AK140" i="45"/>
  <c r="DT140" i="45"/>
  <c r="EC325" i="45"/>
  <c r="EX21" i="45"/>
  <c r="EX19" i="45" s="1"/>
  <c r="BX140" i="45"/>
  <c r="DG140" i="45"/>
  <c r="DP21" i="45"/>
  <c r="CP21" i="45"/>
  <c r="DI21" i="45"/>
  <c r="CW21" i="45"/>
  <c r="U372" i="45"/>
  <c r="DR353" i="45"/>
  <c r="DR372" i="45" s="1"/>
  <c r="DK353" i="45"/>
  <c r="DK372" i="45" s="1"/>
  <c r="BO353" i="45"/>
  <c r="BO372" i="45" s="1"/>
  <c r="BB353" i="45"/>
  <c r="BB372" i="45" s="1"/>
  <c r="AG353" i="45"/>
  <c r="AG372" i="45" s="1"/>
  <c r="EE334" i="45"/>
  <c r="DW334" i="45"/>
  <c r="DW372" i="45" s="1"/>
  <c r="DM293" i="45"/>
  <c r="AD293" i="45"/>
  <c r="AD325" i="45" s="1"/>
  <c r="X293" i="45"/>
  <c r="X325" i="45" s="1"/>
  <c r="T293" i="45"/>
  <c r="P293" i="45"/>
  <c r="L293" i="45"/>
  <c r="F293" i="45"/>
  <c r="F325" i="45" s="1"/>
  <c r="CS325" i="45"/>
  <c r="BW325" i="45"/>
  <c r="BS325" i="45"/>
  <c r="AP325" i="45"/>
  <c r="AL320" i="45"/>
  <c r="EA268" i="45"/>
  <c r="EA325" i="45" s="1"/>
  <c r="DJ268" i="45"/>
  <c r="DJ325" i="45" s="1"/>
  <c r="BQ227" i="45"/>
  <c r="EI178" i="45"/>
  <c r="ED178" i="45"/>
  <c r="DI178" i="45"/>
  <c r="DI140" i="45" s="1"/>
  <c r="DE178" i="45"/>
  <c r="DE140" i="45" s="1"/>
  <c r="CZ178" i="45"/>
  <c r="BV178" i="45"/>
  <c r="BV140" i="45" s="1"/>
  <c r="BR178" i="45"/>
  <c r="BR140" i="45" s="1"/>
  <c r="BA178" i="45"/>
  <c r="V178" i="45"/>
  <c r="V140" i="45" s="1"/>
  <c r="I178" i="45"/>
  <c r="CY165" i="45"/>
  <c r="H178" i="45"/>
  <c r="DY127" i="45"/>
  <c r="F102" i="45"/>
  <c r="DW85" i="45"/>
  <c r="DS85" i="45"/>
  <c r="DP85" i="45"/>
  <c r="DK85" i="45"/>
  <c r="DG85" i="45"/>
  <c r="DC85" i="45"/>
  <c r="CX85" i="45"/>
  <c r="CT85" i="45"/>
  <c r="CP85" i="45"/>
  <c r="CK85" i="45"/>
  <c r="CK19" i="45" s="1"/>
  <c r="CC85" i="45"/>
  <c r="CC19" i="45" s="1"/>
  <c r="BT85" i="45"/>
  <c r="BT19" i="45" s="1"/>
  <c r="BT260" i="45" s="1"/>
  <c r="BI85" i="45"/>
  <c r="AV85" i="45"/>
  <c r="AI85" i="45"/>
  <c r="F85" i="45"/>
  <c r="AD21" i="45"/>
  <c r="AD19" i="45" s="1"/>
  <c r="BI64" i="45"/>
  <c r="BI21" i="45" s="1"/>
  <c r="BE64" i="45"/>
  <c r="BE21" i="45" s="1"/>
  <c r="BE19" i="45" s="1"/>
  <c r="AV64" i="45"/>
  <c r="AV21" i="45" s="1"/>
  <c r="AR64" i="45"/>
  <c r="AR21" i="45" s="1"/>
  <c r="AR19" i="45" s="1"/>
  <c r="EL75" i="45"/>
  <c r="ED64" i="45"/>
  <c r="ED21" i="45" s="1"/>
  <c r="DF64" i="45"/>
  <c r="DF21" i="45" s="1"/>
  <c r="HO142" i="45"/>
  <c r="IE178" i="45"/>
  <c r="ID140" i="45"/>
  <c r="IE227" i="45"/>
  <c r="IE64" i="45"/>
  <c r="IF108" i="45"/>
  <c r="IF172" i="45"/>
  <c r="IF215" i="45"/>
  <c r="IF213" i="45" s="1"/>
  <c r="IF355" i="45"/>
  <c r="IE116" i="45"/>
  <c r="IF30" i="45"/>
  <c r="IF36" i="45"/>
  <c r="IF66" i="45"/>
  <c r="IF93" i="45"/>
  <c r="IF127" i="45"/>
  <c r="IF81" i="45"/>
  <c r="IF157" i="45"/>
  <c r="IF144" i="45"/>
  <c r="IF238" i="45"/>
  <c r="IF336" i="45"/>
  <c r="IE353" i="45"/>
  <c r="IE244" i="45"/>
  <c r="IF87" i="45"/>
  <c r="IF207" i="45"/>
  <c r="IF295" i="45"/>
  <c r="IE293" i="45"/>
  <c r="IE85" i="45"/>
  <c r="IE23" i="45"/>
  <c r="IE334" i="45"/>
  <c r="IF46" i="45"/>
  <c r="IF104" i="45"/>
  <c r="IF118" i="45"/>
  <c r="IF116" i="45" s="1"/>
  <c r="IF97" i="45"/>
  <c r="IF199" i="45"/>
  <c r="IF148" i="45"/>
  <c r="IF229" i="45"/>
  <c r="IF246" i="45"/>
  <c r="IF244" i="45" s="1"/>
  <c r="IF307" i="45"/>
  <c r="IF315" i="45"/>
  <c r="IF363" i="45"/>
  <c r="IE142" i="45"/>
  <c r="IE102" i="45"/>
  <c r="IE268" i="45"/>
  <c r="IC19" i="45"/>
  <c r="HA21" i="45"/>
  <c r="HA19" i="45" s="1"/>
  <c r="HA140" i="45"/>
  <c r="HO372" i="45"/>
  <c r="HP353" i="45"/>
  <c r="HP244" i="45"/>
  <c r="HP178" i="45"/>
  <c r="HP102" i="45"/>
  <c r="HP85" i="45"/>
  <c r="HP23" i="45"/>
  <c r="HM19" i="45"/>
  <c r="HQ30" i="45"/>
  <c r="HQ87" i="45"/>
  <c r="HQ108" i="45"/>
  <c r="HQ144" i="45"/>
  <c r="HQ207" i="45"/>
  <c r="HQ215" i="45"/>
  <c r="HQ213" i="45" s="1"/>
  <c r="HQ270" i="45"/>
  <c r="HQ344" i="45"/>
  <c r="HQ363" i="45"/>
  <c r="HP268" i="45"/>
  <c r="HP142" i="45"/>
  <c r="HP293" i="45"/>
  <c r="HP213" i="45"/>
  <c r="HP64" i="45"/>
  <c r="HQ118" i="45"/>
  <c r="HQ116" i="45" s="1"/>
  <c r="HQ165" i="45"/>
  <c r="HQ40" i="45"/>
  <c r="HQ81" i="45"/>
  <c r="HQ64" i="45" s="1"/>
  <c r="HQ97" i="45"/>
  <c r="HQ148" i="45"/>
  <c r="HQ153" i="45"/>
  <c r="HQ127" i="45"/>
  <c r="HQ157" i="45"/>
  <c r="HQ229" i="45"/>
  <c r="HQ238" i="45"/>
  <c r="HQ246" i="45"/>
  <c r="HQ244" i="45" s="1"/>
  <c r="HQ282" i="45"/>
  <c r="HQ320" i="45"/>
  <c r="HQ295" i="45"/>
  <c r="HQ336" i="45"/>
  <c r="HQ355" i="45"/>
  <c r="HR289" i="45"/>
  <c r="HR344" i="45"/>
  <c r="HR196" i="45"/>
  <c r="HR104" i="45"/>
  <c r="HR144" i="45"/>
  <c r="HR78" i="45"/>
  <c r="HP334" i="45"/>
  <c r="HP116" i="45"/>
  <c r="HP227" i="45"/>
  <c r="GM178" i="45"/>
  <c r="HB140" i="45"/>
  <c r="HB256" i="45" s="1"/>
  <c r="HA325" i="45"/>
  <c r="GN81" i="45"/>
  <c r="GN71" i="45"/>
  <c r="GN157" i="45"/>
  <c r="GN199" i="45"/>
  <c r="GN229" i="45"/>
  <c r="GN270" i="45"/>
  <c r="GN295" i="45"/>
  <c r="GN315" i="45"/>
  <c r="GN153" i="45"/>
  <c r="GN282" i="45"/>
  <c r="GN307" i="45"/>
  <c r="GN344" i="45"/>
  <c r="GN148" i="45"/>
  <c r="GN320" i="45"/>
  <c r="GN165" i="45"/>
  <c r="GN185" i="45"/>
  <c r="GN207" i="45"/>
  <c r="GN215" i="45"/>
  <c r="GN213" i="45" s="1"/>
  <c r="GN93" i="45"/>
  <c r="GN57" i="45"/>
  <c r="GN108" i="45"/>
  <c r="GN102" i="45" s="1"/>
  <c r="GN144" i="45"/>
  <c r="BC140" i="45"/>
  <c r="AS227" i="45"/>
  <c r="AS140" i="45" s="1"/>
  <c r="AO227" i="45"/>
  <c r="AA227" i="45"/>
  <c r="S227" i="45"/>
  <c r="P227" i="45"/>
  <c r="M227" i="45"/>
  <c r="K140" i="45"/>
  <c r="GN97" i="45"/>
  <c r="GN66" i="45"/>
  <c r="GN46" i="45"/>
  <c r="GN40" i="45"/>
  <c r="GN36" i="45"/>
  <c r="GN30" i="45"/>
  <c r="GN118" i="45"/>
  <c r="GN116" i="45" s="1"/>
  <c r="GN127" i="45"/>
  <c r="GN87" i="45"/>
  <c r="GN25" i="45"/>
  <c r="GN172" i="45"/>
  <c r="GN180" i="45"/>
  <c r="GN238" i="45"/>
  <c r="GN246" i="45"/>
  <c r="GN244" i="45" s="1"/>
  <c r="GN336" i="45"/>
  <c r="GN355" i="45"/>
  <c r="GN353" i="45" s="1"/>
  <c r="GO289" i="45"/>
  <c r="GO196" i="45"/>
  <c r="GO78" i="45"/>
  <c r="GO75" i="45"/>
  <c r="GO61" i="45"/>
  <c r="GA178" i="45"/>
  <c r="GZ19" i="45"/>
  <c r="HC61" i="45"/>
  <c r="HC78" i="45"/>
  <c r="HC87" i="45"/>
  <c r="HC25" i="45"/>
  <c r="HC30" i="45"/>
  <c r="HC46" i="45"/>
  <c r="HC66" i="45"/>
  <c r="HC71" i="45"/>
  <c r="HC93" i="45"/>
  <c r="HC97" i="45"/>
  <c r="HC144" i="45"/>
  <c r="HC118" i="45"/>
  <c r="HC148" i="45"/>
  <c r="HC153" i="45"/>
  <c r="HC165" i="45"/>
  <c r="HC207" i="45"/>
  <c r="HC215" i="45"/>
  <c r="HC196" i="45"/>
  <c r="HC270" i="45"/>
  <c r="HC282" i="45"/>
  <c r="HC355" i="45"/>
  <c r="HC353" i="45" s="1"/>
  <c r="HC344" i="45"/>
  <c r="HD336" i="45"/>
  <c r="HD320" i="45"/>
  <c r="HD289" i="45"/>
  <c r="HD199" i="45"/>
  <c r="HD196" i="45"/>
  <c r="HD185" i="45"/>
  <c r="HD180" i="45"/>
  <c r="HD172" i="45"/>
  <c r="HD165" i="45"/>
  <c r="HD153" i="45"/>
  <c r="HD148" i="45"/>
  <c r="HD118" i="45"/>
  <c r="HD116" i="45" s="1"/>
  <c r="HD104" i="45"/>
  <c r="HD78" i="45"/>
  <c r="HD75" i="45"/>
  <c r="HD61" i="45"/>
  <c r="HD57" i="45"/>
  <c r="HB353" i="45"/>
  <c r="GZ140" i="45"/>
  <c r="HC40" i="45"/>
  <c r="HC75" i="45"/>
  <c r="HC81" i="45"/>
  <c r="HC36" i="45"/>
  <c r="HC57" i="45"/>
  <c r="HC108" i="45"/>
  <c r="HC127" i="45"/>
  <c r="HC157" i="45"/>
  <c r="HC104" i="45"/>
  <c r="HC229" i="45"/>
  <c r="HC238" i="45"/>
  <c r="HC246" i="45"/>
  <c r="HC172" i="45"/>
  <c r="HC180" i="45"/>
  <c r="HC185" i="45"/>
  <c r="HC199" i="45"/>
  <c r="HC295" i="45"/>
  <c r="HC289" i="45"/>
  <c r="HC307" i="45"/>
  <c r="HC315" i="45"/>
  <c r="HC320" i="45"/>
  <c r="HC336" i="45"/>
  <c r="FZ153" i="45"/>
  <c r="GA102" i="45"/>
  <c r="GA334" i="45"/>
  <c r="GA372" i="45" s="1"/>
  <c r="GA64" i="45"/>
  <c r="GA30" i="45"/>
  <c r="FZ127" i="45"/>
  <c r="FZ144" i="45"/>
  <c r="FZ118" i="45"/>
  <c r="FZ116" i="45" s="1"/>
  <c r="FZ207" i="45"/>
  <c r="FZ178" i="45" s="1"/>
  <c r="GA325" i="45"/>
  <c r="FZ87" i="45"/>
  <c r="FZ85" i="45" s="1"/>
  <c r="FZ355" i="45"/>
  <c r="FZ353" i="45" s="1"/>
  <c r="GA142" i="45"/>
  <c r="FZ108" i="45"/>
  <c r="FZ246" i="45"/>
  <c r="FZ244" i="45" s="1"/>
  <c r="FZ320" i="45"/>
  <c r="FZ293" i="45" s="1"/>
  <c r="FZ334" i="45"/>
  <c r="FZ30" i="45"/>
  <c r="FZ104" i="45"/>
  <c r="FZ102" i="45" s="1"/>
  <c r="FZ270" i="45"/>
  <c r="FZ148" i="45"/>
  <c r="FZ215" i="45"/>
  <c r="FZ213" i="45" s="1"/>
  <c r="FZ282" i="45"/>
  <c r="GM293" i="45"/>
  <c r="GM116" i="45"/>
  <c r="GM23" i="45"/>
  <c r="GM372" i="45"/>
  <c r="GM268" i="45"/>
  <c r="GM142" i="45"/>
  <c r="GM102" i="45"/>
  <c r="GM85" i="45"/>
  <c r="GM64" i="45"/>
  <c r="K72" i="24"/>
  <c r="K85" i="24"/>
  <c r="K309" i="24"/>
  <c r="K98" i="24"/>
  <c r="K90" i="24"/>
  <c r="K256" i="24"/>
  <c r="K49" i="24"/>
  <c r="K123" i="24"/>
  <c r="K230" i="24"/>
  <c r="K375" i="24"/>
  <c r="K381" i="24"/>
  <c r="K392" i="24"/>
  <c r="K379" i="24"/>
  <c r="K411" i="24"/>
  <c r="K409" i="24"/>
  <c r="K72" i="23"/>
  <c r="K261" i="23"/>
  <c r="K262" i="23"/>
  <c r="K377" i="24"/>
  <c r="K371" i="24"/>
  <c r="K317" i="24"/>
  <c r="K315" i="24"/>
  <c r="K312" i="24"/>
  <c r="K311" i="24"/>
  <c r="K286" i="24"/>
  <c r="K266" i="24"/>
  <c r="K264" i="24"/>
  <c r="K262" i="24"/>
  <c r="K64" i="24"/>
  <c r="K382" i="23"/>
  <c r="K237" i="23"/>
  <c r="K82" i="23"/>
  <c r="K37" i="23"/>
  <c r="K106" i="23"/>
  <c r="K285" i="23"/>
  <c r="K271" i="23"/>
  <c r="K113" i="23"/>
  <c r="K297" i="23"/>
  <c r="K314" i="23"/>
  <c r="K204" i="23"/>
  <c r="K289" i="23"/>
  <c r="K287" i="23"/>
  <c r="K97" i="23"/>
  <c r="K90" i="23"/>
  <c r="K49" i="23"/>
  <c r="K64" i="23"/>
  <c r="K69" i="23"/>
  <c r="K104" i="23"/>
  <c r="K107" i="23"/>
  <c r="K243" i="23"/>
  <c r="K375" i="23"/>
  <c r="K408" i="23"/>
  <c r="K470" i="23"/>
  <c r="K58" i="23"/>
  <c r="K72" i="22"/>
  <c r="K269" i="22"/>
  <c r="K298" i="22"/>
  <c r="K289" i="22"/>
  <c r="K287" i="22"/>
  <c r="K204" i="22"/>
  <c r="K73" i="22"/>
  <c r="K39" i="22"/>
  <c r="K90" i="22"/>
  <c r="K81" i="22"/>
  <c r="K159" i="22"/>
  <c r="K165" i="22"/>
  <c r="K385" i="22"/>
  <c r="K66" i="22"/>
  <c r="K67" i="22"/>
  <c r="K127" i="22"/>
  <c r="K398" i="22"/>
  <c r="K400" i="22"/>
  <c r="K402" i="22"/>
  <c r="K410" i="22"/>
  <c r="K459" i="22"/>
  <c r="K460" i="22"/>
  <c r="K179" i="22"/>
  <c r="K58" i="22"/>
  <c r="K56" i="22"/>
  <c r="K257" i="22"/>
  <c r="K258" i="26"/>
  <c r="K263" i="26"/>
  <c r="K264" i="26"/>
  <c r="K289" i="26"/>
  <c r="K287" i="26"/>
  <c r="K303" i="26"/>
  <c r="K301" i="26"/>
  <c r="K53" i="17"/>
  <c r="K344" i="17"/>
  <c r="K403" i="17"/>
  <c r="K190" i="17"/>
  <c r="K186" i="17"/>
  <c r="K194" i="17"/>
  <c r="K222" i="17"/>
  <c r="K255" i="17"/>
  <c r="K349" i="17"/>
  <c r="K105" i="17"/>
  <c r="K96" i="17"/>
  <c r="K92" i="17"/>
  <c r="K90" i="17"/>
  <c r="K86" i="17"/>
  <c r="K79" i="17"/>
  <c r="K70" i="17"/>
  <c r="K69" i="17"/>
  <c r="K67" i="17"/>
  <c r="K65" i="17"/>
  <c r="K59" i="17"/>
  <c r="K56" i="17"/>
  <c r="K55" i="17"/>
  <c r="K50" i="17"/>
  <c r="K48" i="17"/>
  <c r="K42" i="17"/>
  <c r="K302" i="23"/>
  <c r="K300" i="23"/>
  <c r="K288" i="23"/>
  <c r="K286" i="23"/>
  <c r="K87" i="23"/>
  <c r="K266" i="23"/>
  <c r="K264" i="23"/>
  <c r="K60" i="23"/>
  <c r="K57" i="23"/>
  <c r="K246" i="23"/>
  <c r="K66" i="23"/>
  <c r="K68" i="23"/>
  <c r="K235" i="23"/>
  <c r="K242" i="23"/>
  <c r="K380" i="23"/>
  <c r="K397" i="23"/>
  <c r="K403" i="23"/>
  <c r="K176" i="23"/>
  <c r="K313" i="23"/>
  <c r="K469" i="23"/>
  <c r="K271" i="22"/>
  <c r="K273" i="22"/>
  <c r="K303" i="22"/>
  <c r="K301" i="22"/>
  <c r="K299" i="22"/>
  <c r="K286" i="22"/>
  <c r="K216" i="22"/>
  <c r="K195" i="22"/>
  <c r="K82" i="22"/>
  <c r="K265" i="22"/>
  <c r="K57" i="22"/>
  <c r="K32" i="22"/>
  <c r="K246" i="22"/>
  <c r="K70" i="22"/>
  <c r="K123" i="22"/>
  <c r="K126" i="22"/>
  <c r="K235" i="22"/>
  <c r="K237" i="22"/>
  <c r="K230" i="22"/>
  <c r="K392" i="22"/>
  <c r="K397" i="22"/>
  <c r="K461" i="22"/>
  <c r="K314" i="17"/>
  <c r="K331" i="17"/>
  <c r="K334" i="17"/>
  <c r="K337" i="17"/>
  <c r="K342" i="17"/>
  <c r="K398" i="17"/>
  <c r="K151" i="17"/>
  <c r="K159" i="17"/>
  <c r="K189" i="17"/>
  <c r="K187" i="17"/>
  <c r="K200" i="17"/>
  <c r="K217" i="17"/>
  <c r="K259" i="17"/>
  <c r="K254" i="29"/>
  <c r="K255" i="29"/>
  <c r="K256" i="29"/>
  <c r="K257" i="29"/>
  <c r="K259" i="29"/>
  <c r="K264" i="29"/>
  <c r="K280" i="29"/>
  <c r="K283" i="29"/>
  <c r="K289" i="29"/>
  <c r="K364" i="29"/>
  <c r="K370" i="29"/>
  <c r="K369" i="29"/>
  <c r="K374" i="29"/>
  <c r="K379" i="29"/>
  <c r="K386" i="29"/>
  <c r="K388" i="29"/>
  <c r="K390" i="29"/>
  <c r="K392" i="29"/>
  <c r="K400" i="29"/>
  <c r="K31" i="29"/>
  <c r="K125" i="28"/>
  <c r="K72" i="28"/>
  <c r="K89" i="28"/>
  <c r="FM334" i="45"/>
  <c r="FM372" i="45" s="1"/>
  <c r="FO64" i="45"/>
  <c r="K38" i="28"/>
  <c r="J36" i="28"/>
  <c r="F22" i="29"/>
  <c r="FL144" i="45"/>
  <c r="FF178" i="45"/>
  <c r="FF140" i="45" s="1"/>
  <c r="FL295" i="45"/>
  <c r="FH64" i="45"/>
  <c r="FH21" i="45" s="1"/>
  <c r="FH293" i="45"/>
  <c r="FH325" i="45" s="1"/>
  <c r="FL36" i="45"/>
  <c r="FL336" i="45"/>
  <c r="FL344" i="45"/>
  <c r="FG23" i="45"/>
  <c r="FG21" i="45" s="1"/>
  <c r="FE293" i="45"/>
  <c r="FE325" i="45" s="1"/>
  <c r="FE178" i="45"/>
  <c r="FE140" i="45" s="1"/>
  <c r="FD102" i="45"/>
  <c r="FK142" i="45"/>
  <c r="FA142" i="45"/>
  <c r="FB142" i="45"/>
  <c r="FB325" i="45"/>
  <c r="FA293" i="45"/>
  <c r="FA64" i="45"/>
  <c r="FQ355" i="45"/>
  <c r="FQ353" i="45" s="1"/>
  <c r="FJ142" i="45"/>
  <c r="FJ140" i="45" s="1"/>
  <c r="FQ165" i="45"/>
  <c r="FQ46" i="45"/>
  <c r="FR104" i="45"/>
  <c r="FR363" i="45"/>
  <c r="FR320" i="45"/>
  <c r="FQ336" i="45"/>
  <c r="FQ334" i="45" s="1"/>
  <c r="F285" i="16"/>
  <c r="FC293" i="45"/>
  <c r="FC268" i="45"/>
  <c r="FS104" i="45"/>
  <c r="FB23" i="45"/>
  <c r="FK85" i="45"/>
  <c r="FK178" i="45"/>
  <c r="FS118" i="45"/>
  <c r="FS116" i="45" s="1"/>
  <c r="FS207" i="45"/>
  <c r="FS148" i="45"/>
  <c r="FS40" i="45"/>
  <c r="FS144" i="45"/>
  <c r="FS238" i="45"/>
  <c r="FS61" i="45"/>
  <c r="FS315" i="45"/>
  <c r="FS93" i="45"/>
  <c r="FS180" i="45"/>
  <c r="FS307" i="45"/>
  <c r="FS295" i="45"/>
  <c r="FS97" i="45"/>
  <c r="FS215" i="45"/>
  <c r="FS213" i="45" s="1"/>
  <c r="FS320" i="45"/>
  <c r="FS66" i="45"/>
  <c r="FR315" i="45"/>
  <c r="FR46" i="45"/>
  <c r="FR199" i="45"/>
  <c r="EK256" i="45"/>
  <c r="J38" i="24"/>
  <c r="I36" i="24"/>
  <c r="I28" i="24" s="1"/>
  <c r="I25" i="24" s="1"/>
  <c r="E279" i="9"/>
  <c r="FQ25" i="45"/>
  <c r="FQ157" i="45"/>
  <c r="FQ270" i="45"/>
  <c r="FQ268" i="45" s="1"/>
  <c r="FM23" i="45"/>
  <c r="K85" i="23"/>
  <c r="F144" i="16"/>
  <c r="F22" i="7"/>
  <c r="G22" i="26"/>
  <c r="K79" i="18"/>
  <c r="BL227" i="45"/>
  <c r="AZ140" i="45"/>
  <c r="J383" i="29"/>
  <c r="K383" i="29" s="1"/>
  <c r="K385" i="29"/>
  <c r="CM372" i="45"/>
  <c r="DU140" i="45"/>
  <c r="DS372" i="45"/>
  <c r="BT256" i="45"/>
  <c r="G19" i="45"/>
  <c r="FI227" i="45"/>
  <c r="FI140" i="45" s="1"/>
  <c r="L140" i="45"/>
  <c r="BW19" i="45"/>
  <c r="EY307" i="45"/>
  <c r="EM293" i="45"/>
  <c r="EO372" i="45"/>
  <c r="H187" i="26"/>
  <c r="K78" i="22"/>
  <c r="FQ315" i="45"/>
  <c r="FQ118" i="45"/>
  <c r="FQ307" i="45"/>
  <c r="CT19" i="45"/>
  <c r="FM142" i="45"/>
  <c r="EQ372" i="45"/>
  <c r="AC140" i="45"/>
  <c r="FP199" i="45"/>
  <c r="FP344" i="45"/>
  <c r="FP334" i="45" s="1"/>
  <c r="AA140" i="45"/>
  <c r="AA372" i="45"/>
  <c r="H25" i="22"/>
  <c r="I357" i="18"/>
  <c r="BN19" i="45"/>
  <c r="CY293" i="45"/>
  <c r="CW19" i="45"/>
  <c r="DL23" i="45"/>
  <c r="AD372" i="45"/>
  <c r="E28" i="24"/>
  <c r="E25" i="24" s="1"/>
  <c r="H131" i="24"/>
  <c r="H129" i="24" s="1"/>
  <c r="I133" i="24"/>
  <c r="J165" i="24"/>
  <c r="E147" i="24"/>
  <c r="J204" i="24"/>
  <c r="K204" i="24" s="1"/>
  <c r="H193" i="24"/>
  <c r="G100" i="23"/>
  <c r="J109" i="23"/>
  <c r="K109" i="23" s="1"/>
  <c r="J280" i="23"/>
  <c r="I275" i="23"/>
  <c r="I252" i="23" s="1"/>
  <c r="G131" i="23"/>
  <c r="G129" i="23" s="1"/>
  <c r="I133" i="23"/>
  <c r="J436" i="23"/>
  <c r="G434" i="23"/>
  <c r="I282" i="23"/>
  <c r="J282" i="23" s="1"/>
  <c r="E129" i="23"/>
  <c r="G367" i="23"/>
  <c r="G417" i="23" s="1"/>
  <c r="J384" i="23"/>
  <c r="K384" i="23" s="1"/>
  <c r="J239" i="22"/>
  <c r="K239" i="22" s="1"/>
  <c r="K44" i="22"/>
  <c r="J42" i="22"/>
  <c r="K42" i="22" s="1"/>
  <c r="E118" i="22"/>
  <c r="J125" i="22"/>
  <c r="K125" i="22" s="1"/>
  <c r="J246" i="26"/>
  <c r="K246" i="26" s="1"/>
  <c r="G190" i="26"/>
  <c r="G187" i="26" s="1"/>
  <c r="I369" i="26"/>
  <c r="I367" i="26" s="1"/>
  <c r="J377" i="26"/>
  <c r="K377" i="26" s="1"/>
  <c r="G367" i="26"/>
  <c r="G417" i="26" s="1"/>
  <c r="J389" i="26"/>
  <c r="K389" i="26" s="1"/>
  <c r="K189" i="18"/>
  <c r="DZ334" i="45"/>
  <c r="EL336" i="45"/>
  <c r="EL289" i="45"/>
  <c r="EB268" i="45"/>
  <c r="DO325" i="45"/>
  <c r="DY289" i="45"/>
  <c r="DM268" i="45"/>
  <c r="CZ268" i="45"/>
  <c r="DL289" i="45"/>
  <c r="CY289" i="45"/>
  <c r="CL289" i="45"/>
  <c r="BY289" i="45"/>
  <c r="AC268" i="45"/>
  <c r="AC325" i="45" s="1"/>
  <c r="AL289" i="45"/>
  <c r="FO293" i="45"/>
  <c r="FO157" i="45"/>
  <c r="FO142" i="45" s="1"/>
  <c r="FO140" i="45" s="1"/>
  <c r="FO116" i="45"/>
  <c r="FN64" i="45"/>
  <c r="BF21" i="45"/>
  <c r="BF19" i="45" s="1"/>
  <c r="BL23" i="45"/>
  <c r="Z140" i="45"/>
  <c r="DE325" i="45"/>
  <c r="EX244" i="45"/>
  <c r="EY244" i="45" s="1"/>
  <c r="EY246" i="45"/>
  <c r="EY178" i="45"/>
  <c r="I356" i="17"/>
  <c r="J46" i="24"/>
  <c r="K46" i="24" s="1"/>
  <c r="F321" i="23"/>
  <c r="F319" i="23" s="1"/>
  <c r="J330" i="23"/>
  <c r="K330" i="23" s="1"/>
  <c r="K466" i="23"/>
  <c r="J454" i="23"/>
  <c r="K454" i="23" s="1"/>
  <c r="E434" i="23"/>
  <c r="J445" i="23"/>
  <c r="K154" i="23"/>
  <c r="J147" i="23"/>
  <c r="K147" i="23" s="1"/>
  <c r="E321" i="22"/>
  <c r="F252" i="22"/>
  <c r="F190" i="22"/>
  <c r="F75" i="22"/>
  <c r="G131" i="22"/>
  <c r="G129" i="22" s="1"/>
  <c r="I133" i="22"/>
  <c r="J121" i="22"/>
  <c r="K121" i="22" s="1"/>
  <c r="G118" i="22"/>
  <c r="G22" i="22" s="1"/>
  <c r="J413" i="22"/>
  <c r="J327" i="26"/>
  <c r="K327" i="26" s="1"/>
  <c r="E321" i="26"/>
  <c r="K47" i="18"/>
  <c r="K315" i="18"/>
  <c r="K410" i="18"/>
  <c r="K321" i="18"/>
  <c r="K268" i="18"/>
  <c r="K257" i="18"/>
  <c r="K245" i="18"/>
  <c r="K227" i="18"/>
  <c r="K160" i="18"/>
  <c r="K123" i="18"/>
  <c r="K99" i="18"/>
  <c r="K68" i="18"/>
  <c r="K53" i="18"/>
  <c r="K32" i="18"/>
  <c r="K67" i="18"/>
  <c r="K87" i="18"/>
  <c r="K88" i="18"/>
  <c r="K91" i="18"/>
  <c r="K54" i="18"/>
  <c r="K314" i="18"/>
  <c r="K409" i="18"/>
  <c r="K350" i="18"/>
  <c r="K344" i="18"/>
  <c r="K338" i="18"/>
  <c r="K334" i="18"/>
  <c r="K312" i="18"/>
  <c r="K97" i="18"/>
  <c r="K259" i="18"/>
  <c r="K243" i="18"/>
  <c r="K219" i="18"/>
  <c r="K211" i="18"/>
  <c r="K196" i="18"/>
  <c r="K184" i="18"/>
  <c r="K83" i="18"/>
  <c r="K66" i="18"/>
  <c r="K55" i="18"/>
  <c r="K43" i="18"/>
  <c r="K331" i="18"/>
  <c r="K173" i="18"/>
  <c r="K342" i="18"/>
  <c r="K332" i="18"/>
  <c r="K270" i="18"/>
  <c r="K201" i="18"/>
  <c r="K137" i="18"/>
  <c r="K70" i="18"/>
  <c r="K48" i="18"/>
  <c r="K309" i="18"/>
  <c r="K94" i="18"/>
  <c r="K64" i="18"/>
  <c r="K336" i="18"/>
  <c r="K216" i="18"/>
  <c r="K106" i="18"/>
  <c r="K313" i="18"/>
  <c r="K310" i="18"/>
  <c r="K188" i="18"/>
  <c r="K190" i="18"/>
  <c r="K195" i="18"/>
  <c r="K197" i="18"/>
  <c r="K198" i="18"/>
  <c r="K202" i="18"/>
  <c r="K210" i="18"/>
  <c r="K212" i="18"/>
  <c r="K215" i="18"/>
  <c r="K217" i="18"/>
  <c r="K221" i="18"/>
  <c r="K223" i="18"/>
  <c r="K246" i="18"/>
  <c r="K251" i="18"/>
  <c r="K252" i="18"/>
  <c r="K253" i="18"/>
  <c r="K260" i="18"/>
  <c r="K266" i="18"/>
  <c r="K271" i="18"/>
  <c r="K272" i="18"/>
  <c r="K273" i="18"/>
  <c r="K274" i="18"/>
  <c r="K325" i="18"/>
  <c r="K333" i="18"/>
  <c r="K335" i="18"/>
  <c r="K337" i="18"/>
  <c r="K341" i="18"/>
  <c r="K343" i="18"/>
  <c r="K345" i="18"/>
  <c r="K349" i="18"/>
  <c r="K351" i="18"/>
  <c r="K398" i="18"/>
  <c r="K399" i="18"/>
  <c r="K401" i="18"/>
  <c r="K412" i="18"/>
  <c r="K340" i="18"/>
  <c r="K322" i="18"/>
  <c r="K132" i="18"/>
  <c r="J130" i="18"/>
  <c r="K130" i="18" s="1"/>
  <c r="K128" i="18"/>
  <c r="J122" i="18"/>
  <c r="K122" i="18" s="1"/>
  <c r="K124" i="18"/>
  <c r="J42" i="18"/>
  <c r="K42" i="18" s="1"/>
  <c r="K44" i="18"/>
  <c r="K40" i="18"/>
  <c r="I38" i="18"/>
  <c r="I147" i="18"/>
  <c r="I144" i="18" s="1"/>
  <c r="K37" i="18"/>
  <c r="G149" i="7"/>
  <c r="F212" i="7"/>
  <c r="F295" i="7" s="1"/>
  <c r="J211" i="16"/>
  <c r="K211" i="16" s="1"/>
  <c r="I210" i="16"/>
  <c r="I202" i="16" s="1"/>
  <c r="J202" i="16" s="1"/>
  <c r="K202" i="16" s="1"/>
  <c r="J134" i="16"/>
  <c r="I132" i="16"/>
  <c r="E161" i="16"/>
  <c r="I38" i="16"/>
  <c r="K57" i="16"/>
  <c r="J52" i="16"/>
  <c r="K52" i="16" s="1"/>
  <c r="K70" i="16"/>
  <c r="J64" i="16"/>
  <c r="K64" i="16" s="1"/>
  <c r="J99" i="16"/>
  <c r="I97" i="16"/>
  <c r="I76" i="16" s="1"/>
  <c r="J166" i="16"/>
  <c r="I162" i="16"/>
  <c r="I167" i="16"/>
  <c r="J167" i="16" s="1"/>
  <c r="K309" i="16"/>
  <c r="J306" i="16"/>
  <c r="J370" i="16"/>
  <c r="K370" i="16" s="1"/>
  <c r="F131" i="9"/>
  <c r="J133" i="9"/>
  <c r="F297" i="9"/>
  <c r="J299" i="9"/>
  <c r="K299" i="9" s="1"/>
  <c r="J118" i="17"/>
  <c r="K118" i="17" s="1"/>
  <c r="J109" i="17"/>
  <c r="K109" i="17" s="1"/>
  <c r="E100" i="17"/>
  <c r="J78" i="17"/>
  <c r="E75" i="17"/>
  <c r="E28" i="17"/>
  <c r="E25" i="17" s="1"/>
  <c r="G285" i="28"/>
  <c r="J285" i="28" s="1"/>
  <c r="K285" i="28" s="1"/>
  <c r="J287" i="28"/>
  <c r="K287" i="28" s="1"/>
  <c r="J327" i="28"/>
  <c r="K327" i="28" s="1"/>
  <c r="J321" i="28"/>
  <c r="K321" i="28" s="1"/>
  <c r="E315" i="28"/>
  <c r="F75" i="28"/>
  <c r="F28" i="28"/>
  <c r="J407" i="28"/>
  <c r="J383" i="28" s="1"/>
  <c r="K383" i="28" s="1"/>
  <c r="K462" i="28"/>
  <c r="K391" i="28"/>
  <c r="K44" i="28"/>
  <c r="K33" i="28"/>
  <c r="K56" i="28"/>
  <c r="K66" i="28"/>
  <c r="K122" i="28"/>
  <c r="K145" i="28"/>
  <c r="K254" i="28"/>
  <c r="K280" i="28"/>
  <c r="K294" i="28"/>
  <c r="K368" i="28"/>
  <c r="K387" i="28"/>
  <c r="K253" i="28"/>
  <c r="K257" i="28"/>
  <c r="K264" i="28"/>
  <c r="K405" i="28"/>
  <c r="K398" i="28"/>
  <c r="K392" i="28"/>
  <c r="K388" i="28"/>
  <c r="K376" i="28"/>
  <c r="K305" i="28"/>
  <c r="K295" i="28"/>
  <c r="K291" i="28"/>
  <c r="K283" i="28"/>
  <c r="K249" i="28"/>
  <c r="K224" i="28"/>
  <c r="K107" i="28"/>
  <c r="K98" i="28"/>
  <c r="K69" i="28"/>
  <c r="K65" i="28"/>
  <c r="K59" i="28"/>
  <c r="K55" i="28"/>
  <c r="K50" i="28"/>
  <c r="K32" i="28"/>
  <c r="K453" i="28"/>
  <c r="K235" i="28"/>
  <c r="K309" i="28"/>
  <c r="K395" i="28"/>
  <c r="K288" i="28"/>
  <c r="K170" i="28"/>
  <c r="K159" i="28"/>
  <c r="K70" i="28"/>
  <c r="K126" i="28"/>
  <c r="K234" i="28"/>
  <c r="K290" i="28"/>
  <c r="K397" i="28"/>
  <c r="K247" i="28"/>
  <c r="K259" i="28"/>
  <c r="K396" i="28"/>
  <c r="K386" i="28"/>
  <c r="K297" i="28"/>
  <c r="K289" i="28"/>
  <c r="K92" i="28"/>
  <c r="K67" i="28"/>
  <c r="K57" i="28"/>
  <c r="K400" i="28"/>
  <c r="K54" i="28"/>
  <c r="K48" i="28"/>
  <c r="K364" i="28"/>
  <c r="K252" i="28"/>
  <c r="K464" i="28"/>
  <c r="K31" i="28"/>
  <c r="K389" i="28"/>
  <c r="K239" i="28"/>
  <c r="K227" i="28"/>
  <c r="K404" i="28"/>
  <c r="K256" i="28"/>
  <c r="K248" i="28"/>
  <c r="K49" i="28"/>
  <c r="K296" i="28"/>
  <c r="K73" i="28"/>
  <c r="K258" i="28"/>
  <c r="K375" i="28"/>
  <c r="K255" i="28"/>
  <c r="K390" i="28"/>
  <c r="K311" i="28"/>
  <c r="K281" i="28"/>
  <c r="K105" i="28"/>
  <c r="K61" i="28"/>
  <c r="K37" i="28"/>
  <c r="K233" i="28"/>
  <c r="K452" i="28"/>
  <c r="K458" i="28"/>
  <c r="J186" i="28"/>
  <c r="K186" i="28" s="1"/>
  <c r="E184" i="28"/>
  <c r="J209" i="28"/>
  <c r="F207" i="28"/>
  <c r="F181" i="28" s="1"/>
  <c r="F178" i="28" s="1"/>
  <c r="K221" i="28"/>
  <c r="K228" i="28"/>
  <c r="K232" i="28"/>
  <c r="K238" i="28"/>
  <c r="J270" i="28"/>
  <c r="I266" i="28"/>
  <c r="K308" i="28"/>
  <c r="K373" i="28"/>
  <c r="K370" i="28"/>
  <c r="K369" i="28"/>
  <c r="K367" i="28"/>
  <c r="K365" i="28"/>
  <c r="J363" i="28"/>
  <c r="K402" i="28"/>
  <c r="E450" i="28"/>
  <c r="J457" i="28"/>
  <c r="K465" i="28"/>
  <c r="K463" i="28"/>
  <c r="K136" i="28"/>
  <c r="K127" i="28"/>
  <c r="K104" i="28"/>
  <c r="J96" i="28"/>
  <c r="K96" i="28" s="1"/>
  <c r="K97" i="28"/>
  <c r="K90" i="28"/>
  <c r="K86" i="28"/>
  <c r="K82" i="28"/>
  <c r="J46" i="28"/>
  <c r="K46" i="28" s="1"/>
  <c r="K47" i="28"/>
  <c r="K43" i="28"/>
  <c r="N268" i="45"/>
  <c r="N325" i="45" s="1"/>
  <c r="Y270" i="45"/>
  <c r="H325" i="45"/>
  <c r="EH244" i="45"/>
  <c r="EL246" i="45"/>
  <c r="DM244" i="45"/>
  <c r="DY246" i="45"/>
  <c r="CZ244" i="45"/>
  <c r="DL244" i="45" s="1"/>
  <c r="DL246" i="45"/>
  <c r="CY244" i="45"/>
  <c r="CL244" i="45"/>
  <c r="EJ227" i="45"/>
  <c r="EL229" i="45"/>
  <c r="DC227" i="45"/>
  <c r="DC140" i="45" s="1"/>
  <c r="DL238" i="45"/>
  <c r="DL229" i="45"/>
  <c r="EL148" i="45"/>
  <c r="DZ142" i="45"/>
  <c r="DW140" i="45"/>
  <c r="DF140" i="45"/>
  <c r="CZ142" i="45"/>
  <c r="DL148" i="45"/>
  <c r="CU140" i="45"/>
  <c r="CY148" i="45"/>
  <c r="CJ140" i="45"/>
  <c r="CF140" i="45"/>
  <c r="BY148" i="45"/>
  <c r="AH140" i="45"/>
  <c r="BL148" i="45"/>
  <c r="AL148" i="45"/>
  <c r="F142" i="45"/>
  <c r="DL144" i="45"/>
  <c r="DA142" i="45"/>
  <c r="CV142" i="45"/>
  <c r="CY144" i="45"/>
  <c r="AT142" i="45"/>
  <c r="AQ142" i="45"/>
  <c r="AO142" i="45"/>
  <c r="AJ142" i="45"/>
  <c r="AF142" i="45"/>
  <c r="AF140" i="45" s="1"/>
  <c r="AD142" i="45"/>
  <c r="AD140" i="45" s="1"/>
  <c r="AB142" i="45"/>
  <c r="AL144" i="45"/>
  <c r="W142" i="45"/>
  <c r="U142" i="45"/>
  <c r="U140" i="45" s="1"/>
  <c r="S142" i="45"/>
  <c r="S140" i="45" s="1"/>
  <c r="Q142" i="45"/>
  <c r="Q140" i="45" s="1"/>
  <c r="O142" i="45"/>
  <c r="Y144" i="45"/>
  <c r="I142" i="45"/>
  <c r="EA116" i="45"/>
  <c r="EL116" i="45" s="1"/>
  <c r="EL118" i="45"/>
  <c r="CL116" i="45"/>
  <c r="BM116" i="45"/>
  <c r="BY116" i="45" s="1"/>
  <c r="BY118" i="45"/>
  <c r="BL116" i="45"/>
  <c r="AC116" i="45"/>
  <c r="AL118" i="45"/>
  <c r="CS102" i="45"/>
  <c r="CY108" i="45"/>
  <c r="BY108" i="45"/>
  <c r="EE102" i="45"/>
  <c r="EL104" i="45"/>
  <c r="DE102" i="45"/>
  <c r="DL108" i="45"/>
  <c r="DA102" i="45"/>
  <c r="DL104" i="45"/>
  <c r="CF102" i="45"/>
  <c r="CF19" i="45" s="1"/>
  <c r="CL108" i="45"/>
  <c r="CE102" i="45"/>
  <c r="CL104" i="45"/>
  <c r="BM102" i="45"/>
  <c r="BY104" i="45"/>
  <c r="EN256" i="45"/>
  <c r="EN376" i="45"/>
  <c r="K250" i="18"/>
  <c r="FN46" i="45"/>
  <c r="FO336" i="45"/>
  <c r="FO46" i="45"/>
  <c r="FO23" i="45" s="1"/>
  <c r="FO21" i="45" s="1"/>
  <c r="FN355" i="45"/>
  <c r="CL23" i="45"/>
  <c r="CX19" i="45"/>
  <c r="BA142" i="45"/>
  <c r="DY23" i="45"/>
  <c r="BL102" i="45"/>
  <c r="N140" i="45"/>
  <c r="BY227" i="45"/>
  <c r="G190" i="24"/>
  <c r="J206" i="24"/>
  <c r="J305" i="24"/>
  <c r="K305" i="24" s="1"/>
  <c r="F252" i="24"/>
  <c r="F187" i="24" s="1"/>
  <c r="H25" i="24"/>
  <c r="G28" i="24"/>
  <c r="G25" i="24" s="1"/>
  <c r="F75" i="24"/>
  <c r="F25" i="24" s="1"/>
  <c r="J96" i="24"/>
  <c r="K97" i="24"/>
  <c r="G367" i="24"/>
  <c r="G417" i="24" s="1"/>
  <c r="J369" i="24"/>
  <c r="J291" i="24"/>
  <c r="K291" i="24" s="1"/>
  <c r="J52" i="24"/>
  <c r="K52" i="24" s="1"/>
  <c r="K53" i="24"/>
  <c r="H118" i="24"/>
  <c r="E417" i="24"/>
  <c r="J384" i="24"/>
  <c r="K384" i="24" s="1"/>
  <c r="J260" i="23"/>
  <c r="K260" i="23" s="1"/>
  <c r="F252" i="23"/>
  <c r="G321" i="23"/>
  <c r="G319" i="23" s="1"/>
  <c r="E216" i="23"/>
  <c r="E190" i="23" s="1"/>
  <c r="E349" i="23" s="1"/>
  <c r="J218" i="23"/>
  <c r="I369" i="23"/>
  <c r="J377" i="23"/>
  <c r="K377" i="23" s="1"/>
  <c r="E367" i="23"/>
  <c r="E417" i="23" s="1"/>
  <c r="J291" i="23"/>
  <c r="K291" i="23" s="1"/>
  <c r="J389" i="23"/>
  <c r="K389" i="23" s="1"/>
  <c r="J103" i="23"/>
  <c r="K103" i="23" s="1"/>
  <c r="E100" i="23"/>
  <c r="J100" i="23" s="1"/>
  <c r="K100" i="23" s="1"/>
  <c r="H118" i="23"/>
  <c r="J121" i="23"/>
  <c r="K121" i="23" s="1"/>
  <c r="J230" i="23"/>
  <c r="K230" i="23" s="1"/>
  <c r="H216" i="23"/>
  <c r="H190" i="23" s="1"/>
  <c r="J330" i="22"/>
  <c r="K330" i="22" s="1"/>
  <c r="G321" i="22"/>
  <c r="G319" i="22" s="1"/>
  <c r="G187" i="22" s="1"/>
  <c r="J275" i="22"/>
  <c r="K275" i="22" s="1"/>
  <c r="J260" i="22"/>
  <c r="K260" i="22" s="1"/>
  <c r="K37" i="22"/>
  <c r="J92" i="22"/>
  <c r="K92" i="22" s="1"/>
  <c r="K93" i="22"/>
  <c r="E417" i="22"/>
  <c r="E100" i="22"/>
  <c r="J109" i="22"/>
  <c r="K109" i="22" s="1"/>
  <c r="K149" i="26"/>
  <c r="K37" i="26"/>
  <c r="K273" i="26"/>
  <c r="K58" i="26"/>
  <c r="K165" i="26"/>
  <c r="K460" i="26"/>
  <c r="K406" i="26"/>
  <c r="K398" i="26"/>
  <c r="K394" i="26"/>
  <c r="K373" i="26"/>
  <c r="K312" i="26"/>
  <c r="K302" i="26"/>
  <c r="K294" i="26"/>
  <c r="K269" i="26"/>
  <c r="K265" i="26"/>
  <c r="K244" i="26"/>
  <c r="K145" i="26"/>
  <c r="K87" i="26"/>
  <c r="K80" i="26"/>
  <c r="K67" i="26"/>
  <c r="K59" i="26"/>
  <c r="K55" i="26"/>
  <c r="K43" i="26"/>
  <c r="K159" i="26"/>
  <c r="K33" i="26"/>
  <c r="K44" i="26"/>
  <c r="K56" i="26"/>
  <c r="K66" i="26"/>
  <c r="K70" i="26"/>
  <c r="K81" i="26"/>
  <c r="K90" i="26"/>
  <c r="K123" i="26"/>
  <c r="K257" i="26"/>
  <c r="K297" i="26"/>
  <c r="K315" i="26"/>
  <c r="K393" i="26"/>
  <c r="K397" i="26"/>
  <c r="K403" i="26"/>
  <c r="K409" i="26"/>
  <c r="K459" i="26"/>
  <c r="K468" i="26"/>
  <c r="K127" i="26"/>
  <c r="K126" i="26"/>
  <c r="K106" i="26"/>
  <c r="K471" i="26"/>
  <c r="K458" i="26"/>
  <c r="K410" i="26"/>
  <c r="K396" i="26"/>
  <c r="K371" i="26"/>
  <c r="K314" i="26"/>
  <c r="K298" i="26"/>
  <c r="K235" i="26"/>
  <c r="K122" i="26"/>
  <c r="K73" i="26"/>
  <c r="K57" i="26"/>
  <c r="K40" i="26"/>
  <c r="K47" i="26"/>
  <c r="K68" i="26"/>
  <c r="K86" i="26"/>
  <c r="K248" i="26"/>
  <c r="K262" i="26"/>
  <c r="K295" i="26"/>
  <c r="K395" i="26"/>
  <c r="K405" i="26"/>
  <c r="K461" i="26"/>
  <c r="K385" i="26"/>
  <c r="K78" i="26"/>
  <c r="E367" i="26"/>
  <c r="J384" i="26"/>
  <c r="K384" i="26" s="1"/>
  <c r="K168" i="26"/>
  <c r="J147" i="26"/>
  <c r="K147" i="26" s="1"/>
  <c r="K42" i="26"/>
  <c r="J305" i="26"/>
  <c r="K305" i="26" s="1"/>
  <c r="K271" i="26"/>
  <c r="F252" i="26"/>
  <c r="J255" i="26"/>
  <c r="K255" i="26" s="1"/>
  <c r="J275" i="26"/>
  <c r="K275" i="26" s="1"/>
  <c r="K285" i="26"/>
  <c r="I252" i="26"/>
  <c r="K247" i="26"/>
  <c r="J31" i="26"/>
  <c r="K32" i="26"/>
  <c r="K90" i="18"/>
  <c r="G76" i="18"/>
  <c r="G28" i="18"/>
  <c r="K242" i="18"/>
  <c r="E206" i="18"/>
  <c r="J206" i="18" s="1"/>
  <c r="K206" i="18" s="1"/>
  <c r="J110" i="18"/>
  <c r="K110" i="18" s="1"/>
  <c r="E101" i="18"/>
  <c r="H25" i="18"/>
  <c r="F307" i="18"/>
  <c r="J324" i="18"/>
  <c r="K324" i="18" s="1"/>
  <c r="J405" i="7"/>
  <c r="I398" i="7"/>
  <c r="J336" i="7"/>
  <c r="K338" i="7"/>
  <c r="J324" i="7"/>
  <c r="K327" i="7"/>
  <c r="I250" i="7"/>
  <c r="J251" i="7"/>
  <c r="K251" i="7" s="1"/>
  <c r="J99" i="7"/>
  <c r="K100" i="7"/>
  <c r="K50" i="7"/>
  <c r="J46" i="7"/>
  <c r="K46" i="7" s="1"/>
  <c r="J343" i="16"/>
  <c r="J315" i="16"/>
  <c r="K315" i="16" s="1"/>
  <c r="J352" i="17"/>
  <c r="J328" i="17" s="1"/>
  <c r="J129" i="17"/>
  <c r="K129" i="17" s="1"/>
  <c r="K131" i="17"/>
  <c r="J52" i="17"/>
  <c r="K52" i="17" s="1"/>
  <c r="K150" i="29"/>
  <c r="J138" i="29"/>
  <c r="K138" i="29" s="1"/>
  <c r="I315" i="29"/>
  <c r="I313" i="29" s="1"/>
  <c r="H197" i="29"/>
  <c r="J199" i="29"/>
  <c r="G315" i="29"/>
  <c r="G313" i="29" s="1"/>
  <c r="G178" i="29" s="1"/>
  <c r="F243" i="29"/>
  <c r="F178" i="29" s="1"/>
  <c r="J324" i="29"/>
  <c r="K324" i="29" s="1"/>
  <c r="E315" i="29"/>
  <c r="J285" i="29"/>
  <c r="K285" i="29" s="1"/>
  <c r="J279" i="29"/>
  <c r="K279" i="29" s="1"/>
  <c r="E243" i="29"/>
  <c r="J230" i="29"/>
  <c r="K230" i="29" s="1"/>
  <c r="J184" i="29"/>
  <c r="K184" i="29" s="1"/>
  <c r="I75" i="29"/>
  <c r="I25" i="29" s="1"/>
  <c r="J460" i="29"/>
  <c r="J276" i="29"/>
  <c r="I266" i="29"/>
  <c r="K366" i="29"/>
  <c r="J363" i="29"/>
  <c r="J373" i="29"/>
  <c r="K373" i="29" s="1"/>
  <c r="K375" i="29"/>
  <c r="BN353" i="45"/>
  <c r="BY363" i="45"/>
  <c r="CL282" i="45"/>
  <c r="BB268" i="45"/>
  <c r="AS268" i="45"/>
  <c r="DZ268" i="45"/>
  <c r="EL270" i="45"/>
  <c r="DU268" i="45"/>
  <c r="DU325" i="45" s="1"/>
  <c r="DY270" i="45"/>
  <c r="AY157" i="45"/>
  <c r="AL97" i="45"/>
  <c r="Y97" i="45"/>
  <c r="DZ85" i="45"/>
  <c r="EL93" i="45"/>
  <c r="DY93" i="45"/>
  <c r="DN85" i="45"/>
  <c r="DA85" i="45"/>
  <c r="DL93" i="45"/>
  <c r="CY93" i="45"/>
  <c r="CN85" i="45"/>
  <c r="CN19" i="45" s="1"/>
  <c r="CA85" i="45"/>
  <c r="CL93" i="45"/>
  <c r="BL93" i="45"/>
  <c r="BA85" i="45"/>
  <c r="BL85" i="45" s="1"/>
  <c r="AY93" i="45"/>
  <c r="AN85" i="45"/>
  <c r="AL93" i="45"/>
  <c r="Y93" i="45"/>
  <c r="EL87" i="45"/>
  <c r="AF85" i="45"/>
  <c r="AF19" i="45" s="1"/>
  <c r="AB85" i="45"/>
  <c r="Z85" i="45"/>
  <c r="AL87" i="45"/>
  <c r="W85" i="45"/>
  <c r="W19" i="45" s="1"/>
  <c r="Q85" i="45"/>
  <c r="N85" i="45"/>
  <c r="Y87" i="45"/>
  <c r="L85" i="45"/>
  <c r="L19" i="45" s="1"/>
  <c r="H85" i="45"/>
  <c r="H19" i="45" s="1"/>
  <c r="EL81" i="45"/>
  <c r="DL81" i="45"/>
  <c r="CY81" i="45"/>
  <c r="CL81" i="45"/>
  <c r="BL81" i="45"/>
  <c r="AY81" i="45"/>
  <c r="EI64" i="45"/>
  <c r="EI21" i="45" s="1"/>
  <c r="EI19" i="45" s="1"/>
  <c r="EG64" i="45"/>
  <c r="EG21" i="45" s="1"/>
  <c r="EE64" i="45"/>
  <c r="EE21" i="45" s="1"/>
  <c r="EL78" i="45"/>
  <c r="EA64" i="45"/>
  <c r="EA21" i="45" s="1"/>
  <c r="DU64" i="45"/>
  <c r="DU21" i="45" s="1"/>
  <c r="DU19" i="45" s="1"/>
  <c r="DR64" i="45"/>
  <c r="DR21" i="45" s="1"/>
  <c r="DN64" i="45"/>
  <c r="DY78" i="45"/>
  <c r="DK64" i="45"/>
  <c r="DK21" i="45" s="1"/>
  <c r="DG64" i="45"/>
  <c r="DG21" i="45" s="1"/>
  <c r="DD64" i="45"/>
  <c r="DD21" i="45" s="1"/>
  <c r="DD19" i="45" s="1"/>
  <c r="CZ64" i="45"/>
  <c r="DL78" i="45"/>
  <c r="CU64" i="45"/>
  <c r="CU21" i="45" s="1"/>
  <c r="CS64" i="45"/>
  <c r="CS21" i="45" s="1"/>
  <c r="CS19" i="45" s="1"/>
  <c r="CQ64" i="45"/>
  <c r="CQ21" i="45" s="1"/>
  <c r="CQ19" i="45" s="1"/>
  <c r="CM64" i="45"/>
  <c r="CJ64" i="45"/>
  <c r="CJ21" i="45" s="1"/>
  <c r="CJ19" i="45" s="1"/>
  <c r="CH64" i="45"/>
  <c r="CH21" i="45" s="1"/>
  <c r="CH19" i="45" s="1"/>
  <c r="CD64" i="45"/>
  <c r="CD21" i="45" s="1"/>
  <c r="CB64" i="45"/>
  <c r="CB21" i="45" s="1"/>
  <c r="CB19" i="45" s="1"/>
  <c r="BZ64" i="45"/>
  <c r="CL78" i="45"/>
  <c r="BU64" i="45"/>
  <c r="BU21" i="45" s="1"/>
  <c r="BU19" i="45" s="1"/>
  <c r="BS64" i="45"/>
  <c r="BS21" i="45" s="1"/>
  <c r="BQ64" i="45"/>
  <c r="BQ21" i="45" s="1"/>
  <c r="BQ19" i="45" s="1"/>
  <c r="BM64" i="45"/>
  <c r="BY78" i="45"/>
  <c r="BJ64" i="45"/>
  <c r="BJ21" i="45" s="1"/>
  <c r="BJ19" i="45" s="1"/>
  <c r="BH64" i="45"/>
  <c r="BH21" i="45" s="1"/>
  <c r="BH19" i="45" s="1"/>
  <c r="BD64" i="45"/>
  <c r="BD21" i="45" s="1"/>
  <c r="BD19" i="45" s="1"/>
  <c r="BB64" i="45"/>
  <c r="BB21" i="45" s="1"/>
  <c r="BB19" i="45" s="1"/>
  <c r="BL78" i="45"/>
  <c r="AZ64" i="45"/>
  <c r="AU64" i="45"/>
  <c r="AU21" i="45" s="1"/>
  <c r="AU19" i="45" s="1"/>
  <c r="AS64" i="45"/>
  <c r="AS21" i="45" s="1"/>
  <c r="AS19" i="45" s="1"/>
  <c r="AQ64" i="45"/>
  <c r="AQ21" i="45" s="1"/>
  <c r="AQ19" i="45" s="1"/>
  <c r="AO64" i="45"/>
  <c r="AO21" i="45" s="1"/>
  <c r="AO19" i="45" s="1"/>
  <c r="BI19" i="45"/>
  <c r="BL71" i="45"/>
  <c r="BA64" i="45"/>
  <c r="BA21" i="45" s="1"/>
  <c r="AT19" i="45"/>
  <c r="AY71" i="45"/>
  <c r="AK64" i="45"/>
  <c r="AK21" i="45" s="1"/>
  <c r="AK19" i="45" s="1"/>
  <c r="AI64" i="45"/>
  <c r="AI21" i="45" s="1"/>
  <c r="AI19" i="45" s="1"/>
  <c r="AL71" i="45"/>
  <c r="AL81" i="45"/>
  <c r="Z64" i="45"/>
  <c r="Z21" i="45" s="1"/>
  <c r="AL75" i="45"/>
  <c r="X64" i="45"/>
  <c r="X21" i="45" s="1"/>
  <c r="X19" i="45" s="1"/>
  <c r="T64" i="45"/>
  <c r="T21" i="45" s="1"/>
  <c r="T19" i="45" s="1"/>
  <c r="Y71" i="45"/>
  <c r="R64" i="45"/>
  <c r="R21" i="45" s="1"/>
  <c r="EJ64" i="45"/>
  <c r="EJ21" i="45" s="1"/>
  <c r="EJ19" i="45" s="1"/>
  <c r="DZ64" i="45"/>
  <c r="EL66" i="45"/>
  <c r="DV19" i="45"/>
  <c r="EO21" i="45"/>
  <c r="K279" i="28"/>
  <c r="K171" i="18"/>
  <c r="FN344" i="45"/>
  <c r="FN180" i="45"/>
  <c r="FN148" i="45"/>
  <c r="FN207" i="45"/>
  <c r="FN185" i="45"/>
  <c r="FN172" i="45"/>
  <c r="FN25" i="45"/>
  <c r="EH21" i="45"/>
  <c r="EH19" i="45" s="1"/>
  <c r="E21" i="45"/>
  <c r="E19" i="45" s="1"/>
  <c r="M21" i="45"/>
  <c r="DJ19" i="45"/>
  <c r="CX372" i="45"/>
  <c r="H417" i="24"/>
  <c r="J466" i="24"/>
  <c r="K237" i="24"/>
  <c r="K145" i="24"/>
  <c r="K104" i="24"/>
  <c r="K67" i="24"/>
  <c r="K48" i="24"/>
  <c r="K33" i="24"/>
  <c r="K56" i="24"/>
  <c r="K79" i="24"/>
  <c r="K149" i="24"/>
  <c r="K248" i="24"/>
  <c r="K263" i="24"/>
  <c r="K269" i="24"/>
  <c r="K298" i="24"/>
  <c r="K302" i="24"/>
  <c r="K316" i="24"/>
  <c r="K372" i="24"/>
  <c r="K404" i="24"/>
  <c r="K410" i="24"/>
  <c r="J330" i="24"/>
  <c r="K330" i="24" s="1"/>
  <c r="K261" i="24"/>
  <c r="K299" i="24"/>
  <c r="K39" i="24"/>
  <c r="K289" i="24"/>
  <c r="K195" i="24"/>
  <c r="K87" i="24"/>
  <c r="K82" i="24"/>
  <c r="J232" i="24"/>
  <c r="K232" i="24" s="1"/>
  <c r="K57" i="24"/>
  <c r="J31" i="24"/>
  <c r="K32" i="24"/>
  <c r="J125" i="24"/>
  <c r="K125" i="24" s="1"/>
  <c r="E118" i="24"/>
  <c r="J118" i="24" s="1"/>
  <c r="K118" i="24" s="1"/>
  <c r="K395" i="24"/>
  <c r="K401" i="24"/>
  <c r="K234" i="24"/>
  <c r="K400" i="24"/>
  <c r="K471" i="24"/>
  <c r="K469" i="24"/>
  <c r="H100" i="24"/>
  <c r="J100" i="24" s="1"/>
  <c r="K100" i="24" s="1"/>
  <c r="J408" i="24"/>
  <c r="K408" i="24" s="1"/>
  <c r="G28" i="23"/>
  <c r="G25" i="23" s="1"/>
  <c r="J89" i="23"/>
  <c r="K89" i="23" s="1"/>
  <c r="G190" i="23"/>
  <c r="G187" i="23" s="1"/>
  <c r="H321" i="23"/>
  <c r="H319" i="23" s="1"/>
  <c r="J322" i="23"/>
  <c r="J309" i="23"/>
  <c r="K309" i="23" s="1"/>
  <c r="I307" i="23"/>
  <c r="H434" i="23"/>
  <c r="J239" i="23"/>
  <c r="K239" i="23" s="1"/>
  <c r="I118" i="23"/>
  <c r="I75" i="22"/>
  <c r="E147" i="22"/>
  <c r="J285" i="22"/>
  <c r="K285" i="22" s="1"/>
  <c r="J255" i="22"/>
  <c r="K255" i="22" s="1"/>
  <c r="J384" i="22"/>
  <c r="K384" i="22" s="1"/>
  <c r="H190" i="22"/>
  <c r="H187" i="22" s="1"/>
  <c r="F28" i="22"/>
  <c r="F25" i="22" s="1"/>
  <c r="F100" i="22"/>
  <c r="J46" i="22"/>
  <c r="K46" i="22" s="1"/>
  <c r="K48" i="22"/>
  <c r="J63" i="22"/>
  <c r="K63" i="22" s="1"/>
  <c r="J379" i="22"/>
  <c r="K89" i="26"/>
  <c r="J72" i="26"/>
  <c r="K72" i="26" s="1"/>
  <c r="K113" i="26"/>
  <c r="J218" i="26"/>
  <c r="E216" i="26"/>
  <c r="E190" i="26" s="1"/>
  <c r="K104" i="26"/>
  <c r="K233" i="26"/>
  <c r="K237" i="26"/>
  <c r="K230" i="26"/>
  <c r="K380" i="26"/>
  <c r="K243" i="26"/>
  <c r="K400" i="26"/>
  <c r="K104" i="18"/>
  <c r="H147" i="18"/>
  <c r="H144" i="18" s="1"/>
  <c r="K193" i="18"/>
  <c r="J162" i="18"/>
  <c r="E147" i="18"/>
  <c r="J262" i="18"/>
  <c r="K262" i="18" s="1"/>
  <c r="F329" i="18"/>
  <c r="J348" i="18"/>
  <c r="K348" i="18" s="1"/>
  <c r="K108" i="18"/>
  <c r="J193" i="7"/>
  <c r="K193" i="7" s="1"/>
  <c r="J200" i="7"/>
  <c r="K200" i="7" s="1"/>
  <c r="J75" i="7"/>
  <c r="K75" i="7" s="1"/>
  <c r="J272" i="7"/>
  <c r="K272" i="7" s="1"/>
  <c r="I270" i="7"/>
  <c r="J191" i="7"/>
  <c r="H175" i="7"/>
  <c r="H149" i="7" s="1"/>
  <c r="J42" i="7"/>
  <c r="K43" i="7"/>
  <c r="F304" i="16"/>
  <c r="F348" i="16" s="1"/>
  <c r="H304" i="16"/>
  <c r="J122" i="16"/>
  <c r="K122" i="16" s="1"/>
  <c r="J46" i="16"/>
  <c r="K46" i="16" s="1"/>
  <c r="K47" i="16"/>
  <c r="H77" i="9"/>
  <c r="H25" i="9" s="1"/>
  <c r="J91" i="9"/>
  <c r="K91" i="9" s="1"/>
  <c r="E102" i="9"/>
  <c r="J105" i="9"/>
  <c r="K105" i="9" s="1"/>
  <c r="J192" i="9"/>
  <c r="K192" i="9" s="1"/>
  <c r="F191" i="9"/>
  <c r="F148" i="9" s="1"/>
  <c r="K95" i="9"/>
  <c r="J94" i="9"/>
  <c r="K94" i="9" s="1"/>
  <c r="I205" i="17"/>
  <c r="I143" i="17" s="1"/>
  <c r="G161" i="17"/>
  <c r="J163" i="17"/>
  <c r="F205" i="17"/>
  <c r="J213" i="17"/>
  <c r="K213" i="17" s="1"/>
  <c r="J208" i="17"/>
  <c r="K208" i="17" s="1"/>
  <c r="F146" i="17"/>
  <c r="H306" i="17"/>
  <c r="J31" i="17"/>
  <c r="K33" i="17"/>
  <c r="K458" i="29"/>
  <c r="K404" i="29"/>
  <c r="K398" i="29"/>
  <c r="K387" i="29"/>
  <c r="K376" i="29"/>
  <c r="K295" i="29"/>
  <c r="K291" i="29"/>
  <c r="K247" i="29"/>
  <c r="K226" i="29"/>
  <c r="K59" i="29"/>
  <c r="K47" i="29"/>
  <c r="K466" i="29"/>
  <c r="K465" i="29"/>
  <c r="K464" i="29"/>
  <c r="K463" i="29"/>
  <c r="K462" i="29"/>
  <c r="K455" i="29"/>
  <c r="K452" i="29"/>
  <c r="K368" i="29"/>
  <c r="K292" i="29"/>
  <c r="K235" i="29"/>
  <c r="K234" i="29"/>
  <c r="K233" i="29"/>
  <c r="K228" i="29"/>
  <c r="K227" i="29"/>
  <c r="K43" i="29"/>
  <c r="K40" i="29"/>
  <c r="K454" i="29"/>
  <c r="K399" i="29"/>
  <c r="K293" i="29"/>
  <c r="K140" i="29"/>
  <c r="K86" i="29"/>
  <c r="K49" i="29"/>
  <c r="K44" i="29"/>
  <c r="K46" i="29"/>
  <c r="K48" i="29"/>
  <c r="K50" i="29"/>
  <c r="K53" i="29"/>
  <c r="K56" i="29"/>
  <c r="K58" i="29"/>
  <c r="K60" i="29"/>
  <c r="K61" i="29"/>
  <c r="J63" i="29"/>
  <c r="K63" i="29" s="1"/>
  <c r="K64" i="29"/>
  <c r="K66" i="29"/>
  <c r="K68" i="29"/>
  <c r="K69" i="29"/>
  <c r="K70" i="29"/>
  <c r="K73" i="29"/>
  <c r="K79" i="29"/>
  <c r="K80" i="29"/>
  <c r="K82" i="29"/>
  <c r="K87" i="29"/>
  <c r="K90" i="29"/>
  <c r="K98" i="29"/>
  <c r="K104" i="29"/>
  <c r="K105" i="29"/>
  <c r="K106" i="29"/>
  <c r="K107" i="29"/>
  <c r="K126" i="29"/>
  <c r="K127" i="29"/>
  <c r="J134" i="29"/>
  <c r="J131" i="29" s="1"/>
  <c r="I131" i="29"/>
  <c r="I129" i="29" s="1"/>
  <c r="K136" i="29"/>
  <c r="K224" i="29"/>
  <c r="K294" i="29"/>
  <c r="K296" i="29"/>
  <c r="K297" i="29"/>
  <c r="K305" i="29"/>
  <c r="K307" i="29"/>
  <c r="K309" i="29"/>
  <c r="K311" i="29"/>
  <c r="K140" i="28"/>
  <c r="K163" i="28"/>
  <c r="E383" i="28"/>
  <c r="E411" i="28" s="1"/>
  <c r="DG353" i="45"/>
  <c r="CT353" i="45"/>
  <c r="CJ353" i="45"/>
  <c r="P353" i="45"/>
  <c r="H353" i="45"/>
  <c r="H372" i="45" s="1"/>
  <c r="BL307" i="45"/>
  <c r="Y307" i="45"/>
  <c r="Y295" i="45"/>
  <c r="DY295" i="45"/>
  <c r="K268" i="45"/>
  <c r="K325" i="45" s="1"/>
  <c r="EF268" i="45"/>
  <c r="DG268" i="45"/>
  <c r="DG325" i="45" s="1"/>
  <c r="DA268" i="45"/>
  <c r="DA325" i="45" s="1"/>
  <c r="CV268" i="45"/>
  <c r="CN268" i="45"/>
  <c r="CN325" i="45" s="1"/>
  <c r="CE268" i="45"/>
  <c r="CE325" i="45" s="1"/>
  <c r="CA268" i="45"/>
  <c r="BT268" i="45"/>
  <c r="BI268" i="45"/>
  <c r="BI325" i="45" s="1"/>
  <c r="BG268" i="45"/>
  <c r="BG325" i="45" s="1"/>
  <c r="DY207" i="45"/>
  <c r="CY207" i="45"/>
  <c r="BY207" i="45"/>
  <c r="BM178" i="45"/>
  <c r="BM140" i="45" s="1"/>
  <c r="AY207" i="45"/>
  <c r="Y207" i="45"/>
  <c r="DY199" i="45"/>
  <c r="CY199" i="45"/>
  <c r="BY199" i="45"/>
  <c r="BN178" i="45"/>
  <c r="BN140" i="45" s="1"/>
  <c r="AY199" i="45"/>
  <c r="Y199" i="45"/>
  <c r="M178" i="45"/>
  <c r="EE178" i="45"/>
  <c r="EL196" i="45"/>
  <c r="EA178" i="45"/>
  <c r="DV178" i="45"/>
  <c r="DV140" i="45" s="1"/>
  <c r="DR178" i="45"/>
  <c r="BY172" i="45"/>
  <c r="DL165" i="45"/>
  <c r="BY165" i="45"/>
  <c r="AW140" i="45"/>
  <c r="AY165" i="45"/>
  <c r="EL157" i="45"/>
  <c r="CL157" i="45"/>
  <c r="BY157" i="45"/>
  <c r="R142" i="45"/>
  <c r="R140" i="45" s="1"/>
  <c r="CT142" i="45"/>
  <c r="CO142" i="45"/>
  <c r="CO140" i="45" s="1"/>
  <c r="CM142" i="45"/>
  <c r="CK142" i="45"/>
  <c r="N102" i="45"/>
  <c r="Y108" i="45"/>
  <c r="EL97" i="45"/>
  <c r="DY97" i="45"/>
  <c r="CY97" i="45"/>
  <c r="H75" i="26"/>
  <c r="H25" i="26" s="1"/>
  <c r="J291" i="26"/>
  <c r="K291" i="26" s="1"/>
  <c r="E252" i="26"/>
  <c r="F190" i="26"/>
  <c r="K309" i="26"/>
  <c r="K261" i="26"/>
  <c r="K195" i="26"/>
  <c r="J232" i="26"/>
  <c r="K232" i="26" s="1"/>
  <c r="K300" i="26"/>
  <c r="J436" i="26"/>
  <c r="K375" i="26"/>
  <c r="K392" i="26"/>
  <c r="I101" i="18"/>
  <c r="J248" i="18"/>
  <c r="K248" i="18" s="1"/>
  <c r="J126" i="18"/>
  <c r="K126" i="18" s="1"/>
  <c r="G147" i="18"/>
  <c r="G144" i="18" s="1"/>
  <c r="K311" i="18"/>
  <c r="K152" i="18"/>
  <c r="K187" i="18"/>
  <c r="K218" i="18"/>
  <c r="K220" i="18"/>
  <c r="K404" i="18"/>
  <c r="G307" i="18"/>
  <c r="G357" i="18" s="1"/>
  <c r="E307" i="18"/>
  <c r="E357" i="18" s="1"/>
  <c r="J376" i="18"/>
  <c r="K107" i="18"/>
  <c r="K81" i="18"/>
  <c r="K60" i="18"/>
  <c r="K56" i="18"/>
  <c r="E334" i="7"/>
  <c r="E359" i="7" s="1"/>
  <c r="F334" i="7"/>
  <c r="F359" i="7" s="1"/>
  <c r="J207" i="7"/>
  <c r="K207" i="7" s="1"/>
  <c r="G28" i="7"/>
  <c r="G25" i="7" s="1"/>
  <c r="E121" i="7"/>
  <c r="J121" i="7" s="1"/>
  <c r="K121" i="7" s="1"/>
  <c r="E103" i="7"/>
  <c r="J329" i="7"/>
  <c r="K329" i="7" s="1"/>
  <c r="J65" i="7"/>
  <c r="K65" i="7" s="1"/>
  <c r="F390" i="16"/>
  <c r="H390" i="16"/>
  <c r="J210" i="16"/>
  <c r="K210" i="16" s="1"/>
  <c r="J197" i="16"/>
  <c r="K197" i="16" s="1"/>
  <c r="I119" i="16"/>
  <c r="F119" i="16"/>
  <c r="J119" i="16" s="1"/>
  <c r="K119" i="16" s="1"/>
  <c r="E28" i="16"/>
  <c r="E25" i="16" s="1"/>
  <c r="H325" i="16"/>
  <c r="J159" i="16"/>
  <c r="K159" i="16" s="1"/>
  <c r="H182" i="16"/>
  <c r="H233" i="16"/>
  <c r="J233" i="16" s="1"/>
  <c r="K233" i="16" s="1"/>
  <c r="H120" i="9"/>
  <c r="J120" i="9" s="1"/>
  <c r="K120" i="9" s="1"/>
  <c r="H102" i="9"/>
  <c r="H318" i="9"/>
  <c r="H341" i="9" s="1"/>
  <c r="G148" i="9"/>
  <c r="J185" i="9"/>
  <c r="K185" i="9" s="1"/>
  <c r="F318" i="9"/>
  <c r="J191" i="9"/>
  <c r="K191" i="9" s="1"/>
  <c r="E297" i="9"/>
  <c r="J205" i="9"/>
  <c r="K205" i="9" s="1"/>
  <c r="I204" i="9"/>
  <c r="G100" i="17"/>
  <c r="G22" i="17" s="1"/>
  <c r="I118" i="17"/>
  <c r="I22" i="17" s="1"/>
  <c r="J241" i="17"/>
  <c r="K241" i="17" s="1"/>
  <c r="F328" i="17"/>
  <c r="F356" i="17" s="1"/>
  <c r="G373" i="17"/>
  <c r="E393" i="17"/>
  <c r="K156" i="29"/>
  <c r="K163" i="29"/>
  <c r="K170" i="29"/>
  <c r="F361" i="29"/>
  <c r="F411" i="29" s="1"/>
  <c r="H361" i="29"/>
  <c r="H315" i="29"/>
  <c r="H313" i="29" s="1"/>
  <c r="J262" i="29"/>
  <c r="K262" i="29" s="1"/>
  <c r="G28" i="29"/>
  <c r="G25" i="29" s="1"/>
  <c r="K113" i="29"/>
  <c r="K37" i="29"/>
  <c r="K55" i="29"/>
  <c r="K57" i="29"/>
  <c r="K65" i="29"/>
  <c r="K81" i="29"/>
  <c r="K186" i="29"/>
  <c r="K225" i="29"/>
  <c r="K258" i="29"/>
  <c r="K260" i="29"/>
  <c r="K195" i="29"/>
  <c r="K221" i="29"/>
  <c r="K282" i="29"/>
  <c r="K288" i="29"/>
  <c r="K290" i="29"/>
  <c r="K304" i="29"/>
  <c r="K306" i="29"/>
  <c r="K308" i="29"/>
  <c r="K310" i="29"/>
  <c r="K371" i="29"/>
  <c r="K389" i="29"/>
  <c r="K397" i="29"/>
  <c r="K403" i="29"/>
  <c r="J430" i="29"/>
  <c r="K453" i="29"/>
  <c r="K33" i="29"/>
  <c r="F361" i="28"/>
  <c r="F411" i="28" s="1"/>
  <c r="G315" i="28"/>
  <c r="G313" i="28" s="1"/>
  <c r="J251" i="28"/>
  <c r="K251" i="28" s="1"/>
  <c r="H118" i="28"/>
  <c r="H22" i="28" s="1"/>
  <c r="J78" i="28"/>
  <c r="E28" i="28"/>
  <c r="E25" i="28" s="1"/>
  <c r="J378" i="28"/>
  <c r="K378" i="28" s="1"/>
  <c r="K225" i="28"/>
  <c r="K399" i="28"/>
  <c r="K79" i="28"/>
  <c r="K40" i="28"/>
  <c r="EL363" i="45"/>
  <c r="EE353" i="45"/>
  <c r="EE372" i="45" s="1"/>
  <c r="CF353" i="45"/>
  <c r="AE353" i="45"/>
  <c r="EH334" i="45"/>
  <c r="EH372" i="45" s="1"/>
  <c r="DJ334" i="45"/>
  <c r="DB334" i="45"/>
  <c r="DQ293" i="45"/>
  <c r="DQ325" i="45" s="1"/>
  <c r="BF293" i="45"/>
  <c r="BF325" i="45" s="1"/>
  <c r="AK268" i="45"/>
  <c r="Q268" i="45"/>
  <c r="Q325" i="45" s="1"/>
  <c r="ED293" i="45"/>
  <c r="DT268" i="45"/>
  <c r="DT325" i="45" s="1"/>
  <c r="DR268" i="45"/>
  <c r="DR325" i="45" s="1"/>
  <c r="BE268" i="45"/>
  <c r="BE325" i="45" s="1"/>
  <c r="AX268" i="45"/>
  <c r="AB268" i="45"/>
  <c r="EG227" i="45"/>
  <c r="DP227" i="45"/>
  <c r="CH227" i="45"/>
  <c r="CB227" i="45"/>
  <c r="BY229" i="45"/>
  <c r="AQ227" i="45"/>
  <c r="AM227" i="45"/>
  <c r="I227" i="45"/>
  <c r="DJ178" i="45"/>
  <c r="O178" i="45"/>
  <c r="F227" i="45"/>
  <c r="EL144" i="45"/>
  <c r="DO142" i="45"/>
  <c r="CK178" i="45"/>
  <c r="CL144" i="45"/>
  <c r="H142" i="45"/>
  <c r="G142" i="45"/>
  <c r="G140" i="45" s="1"/>
  <c r="ED102" i="45"/>
  <c r="DZ102" i="45"/>
  <c r="DQ102" i="45"/>
  <c r="DH102" i="45"/>
  <c r="DH19" i="45" s="1"/>
  <c r="CZ102" i="45"/>
  <c r="CU102" i="45"/>
  <c r="EC85" i="45"/>
  <c r="EC19" i="45" s="1"/>
  <c r="DR85" i="45"/>
  <c r="AG85" i="45"/>
  <c r="AG19" i="45" s="1"/>
  <c r="AH64" i="45"/>
  <c r="AH21" i="45" s="1"/>
  <c r="AH19" i="45" s="1"/>
  <c r="Q64" i="45"/>
  <c r="DS64" i="45"/>
  <c r="DS21" i="45" s="1"/>
  <c r="DS19" i="45" s="1"/>
  <c r="AN64" i="45"/>
  <c r="AN21" i="45" s="1"/>
  <c r="AN19" i="45" s="1"/>
  <c r="FZ25" i="45"/>
  <c r="EV353" i="45"/>
  <c r="EW334" i="45"/>
  <c r="EU268" i="45"/>
  <c r="FM104" i="45"/>
  <c r="FL62" i="45"/>
  <c r="FM282" i="45"/>
  <c r="FZ40" i="45"/>
  <c r="FZ165" i="45"/>
  <c r="FZ142" i="45" s="1"/>
  <c r="FJ325" i="45" l="1"/>
  <c r="J372" i="45"/>
  <c r="V19" i="45"/>
  <c r="DC372" i="45"/>
  <c r="E140" i="45"/>
  <c r="O19" i="45"/>
  <c r="DB140" i="45"/>
  <c r="DB260" i="45" s="1"/>
  <c r="BD372" i="45"/>
  <c r="EP19" i="45"/>
  <c r="EP256" i="45" s="1"/>
  <c r="FE372" i="45"/>
  <c r="AU325" i="45"/>
  <c r="BT372" i="45"/>
  <c r="DS325" i="45"/>
  <c r="AE256" i="45"/>
  <c r="AE260" i="45"/>
  <c r="AK325" i="45"/>
  <c r="K19" i="45"/>
  <c r="K260" i="45" s="1"/>
  <c r="EY353" i="45"/>
  <c r="DQ140" i="45"/>
  <c r="ER380" i="45"/>
  <c r="EK372" i="45"/>
  <c r="EU260" i="45"/>
  <c r="AY102" i="45"/>
  <c r="EF256" i="45"/>
  <c r="DW19" i="45"/>
  <c r="FB372" i="45"/>
  <c r="EQ140" i="45"/>
  <c r="AL178" i="45"/>
  <c r="J140" i="45"/>
  <c r="EY142" i="45"/>
  <c r="AV325" i="45"/>
  <c r="DP19" i="45"/>
  <c r="AJ19" i="45"/>
  <c r="FK325" i="45"/>
  <c r="EF325" i="45"/>
  <c r="EY23" i="45"/>
  <c r="DI19" i="45"/>
  <c r="DI256" i="45" s="1"/>
  <c r="BS140" i="45"/>
  <c r="FK23" i="45"/>
  <c r="FK21" i="45" s="1"/>
  <c r="FK19" i="45" s="1"/>
  <c r="AI325" i="45"/>
  <c r="FK372" i="45"/>
  <c r="CD19" i="45"/>
  <c r="CD256" i="45" s="1"/>
  <c r="FQ23" i="45"/>
  <c r="FQ21" i="45" s="1"/>
  <c r="DA140" i="45"/>
  <c r="ES376" i="45"/>
  <c r="ES380" i="45" s="1"/>
  <c r="I19" i="45"/>
  <c r="FL353" i="45"/>
  <c r="EE19" i="45"/>
  <c r="ES260" i="45"/>
  <c r="V372" i="45"/>
  <c r="CY85" i="45"/>
  <c r="DK19" i="45"/>
  <c r="EG19" i="45"/>
  <c r="AB19" i="45"/>
  <c r="AJ140" i="45"/>
  <c r="AL227" i="45"/>
  <c r="FC140" i="45"/>
  <c r="ET260" i="45"/>
  <c r="CO256" i="45"/>
  <c r="DL178" i="45"/>
  <c r="CE19" i="45"/>
  <c r="FD372" i="45"/>
  <c r="FG140" i="45"/>
  <c r="JJ372" i="45"/>
  <c r="JL244" i="45"/>
  <c r="F22" i="18"/>
  <c r="F289" i="18"/>
  <c r="J36" i="17"/>
  <c r="K36" i="17" s="1"/>
  <c r="K38" i="17"/>
  <c r="EU376" i="45"/>
  <c r="W140" i="45"/>
  <c r="W256" i="45" s="1"/>
  <c r="H140" i="45"/>
  <c r="DY102" i="45"/>
  <c r="CL178" i="45"/>
  <c r="DY227" i="45"/>
  <c r="Y102" i="45"/>
  <c r="EE140" i="45"/>
  <c r="EE260" i="45" s="1"/>
  <c r="R19" i="45"/>
  <c r="CL85" i="45"/>
  <c r="H22" i="23"/>
  <c r="AD376" i="45"/>
  <c r="FQ372" i="45"/>
  <c r="FB140" i="45"/>
  <c r="FH19" i="45"/>
  <c r="GN334" i="45"/>
  <c r="GN268" i="45"/>
  <c r="BE256" i="45"/>
  <c r="CY178" i="45"/>
  <c r="CW372" i="45"/>
  <c r="ER260" i="45"/>
  <c r="K456" i="22"/>
  <c r="J454" i="22"/>
  <c r="K454" i="22" s="1"/>
  <c r="K405" i="17"/>
  <c r="J393" i="17"/>
  <c r="K393" i="17" s="1"/>
  <c r="I275" i="24"/>
  <c r="J390" i="16"/>
  <c r="K390" i="16" s="1"/>
  <c r="K392" i="16"/>
  <c r="I206" i="22"/>
  <c r="J208" i="22"/>
  <c r="H22" i="16"/>
  <c r="J252" i="22"/>
  <c r="K252" i="22" s="1"/>
  <c r="J129" i="26"/>
  <c r="K129" i="26" s="1"/>
  <c r="K131" i="26"/>
  <c r="F187" i="26"/>
  <c r="F338" i="26" s="1"/>
  <c r="F339" i="26" s="1"/>
  <c r="EL102" i="45"/>
  <c r="EG140" i="45"/>
  <c r="EL293" i="45"/>
  <c r="J205" i="17"/>
  <c r="K205" i="17" s="1"/>
  <c r="DG19" i="45"/>
  <c r="EA19" i="45"/>
  <c r="AY85" i="45"/>
  <c r="EN380" i="45"/>
  <c r="DE19" i="45"/>
  <c r="DE260" i="45" s="1"/>
  <c r="S376" i="45"/>
  <c r="S380" i="45" s="1"/>
  <c r="CV140" i="45"/>
  <c r="J389" i="22"/>
  <c r="K389" i="22" s="1"/>
  <c r="DY372" i="45"/>
  <c r="FG19" i="45"/>
  <c r="DF19" i="45"/>
  <c r="DC19" i="45"/>
  <c r="BL178" i="45"/>
  <c r="BU140" i="45"/>
  <c r="BK140" i="45"/>
  <c r="BK256" i="45" s="1"/>
  <c r="DF372" i="45"/>
  <c r="EU256" i="45"/>
  <c r="EY227" i="45"/>
  <c r="K336" i="9"/>
  <c r="J318" i="9"/>
  <c r="K318" i="9" s="1"/>
  <c r="F25" i="23"/>
  <c r="F22" i="23" s="1"/>
  <c r="H25" i="23"/>
  <c r="G22" i="16"/>
  <c r="G285" i="16"/>
  <c r="I25" i="26"/>
  <c r="I22" i="26" s="1"/>
  <c r="I219" i="9"/>
  <c r="J219" i="9" s="1"/>
  <c r="K219" i="9" s="1"/>
  <c r="H283" i="17"/>
  <c r="H277" i="17"/>
  <c r="H278" i="17" s="1"/>
  <c r="AL334" i="45"/>
  <c r="F19" i="45"/>
  <c r="FD21" i="45"/>
  <c r="DH140" i="45"/>
  <c r="FJ21" i="45"/>
  <c r="FJ19" i="45" s="1"/>
  <c r="FJ376" i="45" s="1"/>
  <c r="FJ380" i="45" s="1"/>
  <c r="W325" i="45"/>
  <c r="J28" i="23"/>
  <c r="K28" i="23" s="1"/>
  <c r="J394" i="18"/>
  <c r="K394" i="18" s="1"/>
  <c r="K396" i="18"/>
  <c r="G343" i="28"/>
  <c r="J36" i="7"/>
  <c r="K36" i="7" s="1"/>
  <c r="K38" i="7"/>
  <c r="CL227" i="45"/>
  <c r="CT140" i="45"/>
  <c r="K31" i="23"/>
  <c r="AY353" i="45"/>
  <c r="FC372" i="45"/>
  <c r="FL372" i="45" s="1"/>
  <c r="E187" i="24"/>
  <c r="J170" i="17"/>
  <c r="K170" i="17" s="1"/>
  <c r="K172" i="17"/>
  <c r="J160" i="9"/>
  <c r="I148" i="9"/>
  <c r="K38" i="29"/>
  <c r="J36" i="29"/>
  <c r="K36" i="29" s="1"/>
  <c r="G25" i="9"/>
  <c r="G22" i="9" s="1"/>
  <c r="J28" i="9"/>
  <c r="K28" i="9" s="1"/>
  <c r="AO140" i="45"/>
  <c r="BS19" i="45"/>
  <c r="CH140" i="45"/>
  <c r="CH260" i="45" s="1"/>
  <c r="J252" i="26"/>
  <c r="K252" i="26" s="1"/>
  <c r="J275" i="23"/>
  <c r="K275" i="23" s="1"/>
  <c r="BY102" i="45"/>
  <c r="AT140" i="45"/>
  <c r="AT376" i="45" s="1"/>
  <c r="AT380" i="45" s="1"/>
  <c r="EJ140" i="45"/>
  <c r="FL334" i="45"/>
  <c r="P140" i="45"/>
  <c r="EK376" i="45"/>
  <c r="EK380" i="45" s="1"/>
  <c r="EV140" i="45"/>
  <c r="EV256" i="45" s="1"/>
  <c r="FH140" i="45"/>
  <c r="E356" i="17"/>
  <c r="J165" i="7"/>
  <c r="I149" i="7"/>
  <c r="JK102" i="45"/>
  <c r="JL102" i="45" s="1"/>
  <c r="JJ21" i="45"/>
  <c r="JJ19" i="45" s="1"/>
  <c r="JJ325" i="45"/>
  <c r="JL246" i="45"/>
  <c r="JK353" i="45"/>
  <c r="JL353" i="45" s="1"/>
  <c r="JK227" i="45"/>
  <c r="JL227" i="45" s="1"/>
  <c r="IG144" i="45"/>
  <c r="IF334" i="45"/>
  <c r="IG104" i="45"/>
  <c r="JJ140" i="45"/>
  <c r="JG380" i="45"/>
  <c r="JK213" i="45"/>
  <c r="JL213" i="45" s="1"/>
  <c r="JL215" i="45"/>
  <c r="JL355" i="45"/>
  <c r="JL116" i="45"/>
  <c r="JK293" i="45"/>
  <c r="JL293" i="45" s="1"/>
  <c r="JK334" i="45"/>
  <c r="JL336" i="45"/>
  <c r="JK85" i="45"/>
  <c r="JL85" i="45" s="1"/>
  <c r="JK23" i="45"/>
  <c r="JL23" i="45" s="1"/>
  <c r="JL25" i="45"/>
  <c r="JL87" i="45"/>
  <c r="JK268" i="45"/>
  <c r="JL270" i="45"/>
  <c r="JK64" i="45"/>
  <c r="JL64" i="45" s="1"/>
  <c r="JL66" i="45"/>
  <c r="JI19" i="45"/>
  <c r="JK178" i="45"/>
  <c r="JL178" i="45" s="1"/>
  <c r="JL180" i="45"/>
  <c r="JL229" i="45"/>
  <c r="JL118" i="45"/>
  <c r="JK142" i="45"/>
  <c r="JL144" i="45"/>
  <c r="ID256" i="45"/>
  <c r="IT325" i="45"/>
  <c r="IU353" i="45"/>
  <c r="IU85" i="45"/>
  <c r="IU142" i="45"/>
  <c r="IT140" i="45"/>
  <c r="IF268" i="45"/>
  <c r="IU334" i="45"/>
  <c r="IS376" i="45"/>
  <c r="IS380" i="45" s="1"/>
  <c r="IS256" i="45"/>
  <c r="IS260" i="45"/>
  <c r="IU293" i="45"/>
  <c r="IV40" i="45"/>
  <c r="IV118" i="45"/>
  <c r="IV116" i="45" s="1"/>
  <c r="IV180" i="45"/>
  <c r="IV144" i="45"/>
  <c r="IV229" i="45"/>
  <c r="IW344" i="45"/>
  <c r="IW336" i="45"/>
  <c r="IW320" i="45"/>
  <c r="IW196" i="45"/>
  <c r="IW118" i="45"/>
  <c r="IW116" i="45" s="1"/>
  <c r="IW61" i="45"/>
  <c r="IW36" i="45"/>
  <c r="IW87" i="45"/>
  <c r="IW93" i="45"/>
  <c r="IW57" i="45"/>
  <c r="IU268" i="45"/>
  <c r="IU178" i="45"/>
  <c r="IU244" i="45"/>
  <c r="IV157" i="45"/>
  <c r="IV127" i="45"/>
  <c r="IV199" i="45"/>
  <c r="IV270" i="45"/>
  <c r="IU227" i="45"/>
  <c r="IU64" i="45"/>
  <c r="IU116" i="45"/>
  <c r="IV97" i="45"/>
  <c r="IV148" i="45"/>
  <c r="IV215" i="45"/>
  <c r="IV213" i="45" s="1"/>
  <c r="IV238" i="45"/>
  <c r="IV363" i="45"/>
  <c r="IV336" i="45"/>
  <c r="IQ380" i="45"/>
  <c r="IU213" i="45"/>
  <c r="IU23" i="45"/>
  <c r="IT372" i="45"/>
  <c r="IT21" i="45"/>
  <c r="IV46" i="45"/>
  <c r="IV71" i="45"/>
  <c r="IV64" i="45" s="1"/>
  <c r="IV57" i="45"/>
  <c r="IV165" i="45"/>
  <c r="IV108" i="45"/>
  <c r="IV153" i="45"/>
  <c r="IV172" i="45"/>
  <c r="IV282" i="45"/>
  <c r="IV307" i="45"/>
  <c r="IV295" i="45"/>
  <c r="IV355" i="45"/>
  <c r="IV344" i="45"/>
  <c r="HO325" i="45"/>
  <c r="HN376" i="45"/>
  <c r="HN380" i="45" s="1"/>
  <c r="HO140" i="45"/>
  <c r="HN260" i="45"/>
  <c r="HO19" i="45"/>
  <c r="HN256" i="45"/>
  <c r="IG307" i="45"/>
  <c r="IG315" i="45"/>
  <c r="HR108" i="45"/>
  <c r="HR295" i="45"/>
  <c r="HR87" i="45"/>
  <c r="HQ178" i="45"/>
  <c r="IG87" i="45"/>
  <c r="IG71" i="45"/>
  <c r="IG180" i="45"/>
  <c r="IG229" i="45"/>
  <c r="IG282" i="45"/>
  <c r="IG320" i="45"/>
  <c r="IG363" i="45"/>
  <c r="CG256" i="45"/>
  <c r="CG260" i="45"/>
  <c r="CG376" i="45"/>
  <c r="CG380" i="45" s="1"/>
  <c r="FJ260" i="45"/>
  <c r="FZ372" i="45"/>
  <c r="GA140" i="45"/>
  <c r="GN227" i="45"/>
  <c r="EP376" i="45"/>
  <c r="EP380" i="45" s="1"/>
  <c r="GN178" i="45"/>
  <c r="CS140" i="45"/>
  <c r="IG97" i="45"/>
  <c r="ET256" i="45"/>
  <c r="V376" i="45"/>
  <c r="V380" i="45" s="1"/>
  <c r="V256" i="45"/>
  <c r="V260" i="45"/>
  <c r="BR256" i="45"/>
  <c r="BR260" i="45"/>
  <c r="CR256" i="45"/>
  <c r="CR376" i="45"/>
  <c r="CR380" i="45" s="1"/>
  <c r="CR260" i="45"/>
  <c r="BA19" i="45"/>
  <c r="CY64" i="45"/>
  <c r="FO19" i="45"/>
  <c r="AV19" i="45"/>
  <c r="BL372" i="45"/>
  <c r="ET372" i="45"/>
  <c r="ET376" i="45"/>
  <c r="ET380" i="45" s="1"/>
  <c r="ED140" i="45"/>
  <c r="DT256" i="45"/>
  <c r="DT260" i="45"/>
  <c r="EF260" i="45"/>
  <c r="CI19" i="45"/>
  <c r="EI140" i="45"/>
  <c r="BG140" i="45"/>
  <c r="P325" i="45"/>
  <c r="AO372" i="45"/>
  <c r="AY334" i="45"/>
  <c r="EW256" i="45"/>
  <c r="EW260" i="45"/>
  <c r="BL353" i="45"/>
  <c r="HS61" i="45"/>
  <c r="HS320" i="45"/>
  <c r="HS104" i="45"/>
  <c r="HS71" i="45"/>
  <c r="DI260" i="45"/>
  <c r="DI376" i="45"/>
  <c r="DI380" i="45" s="1"/>
  <c r="EZ260" i="45"/>
  <c r="EZ376" i="45"/>
  <c r="EZ380" i="45" s="1"/>
  <c r="EZ256" i="45"/>
  <c r="Y293" i="45"/>
  <c r="T325" i="45"/>
  <c r="Z325" i="45"/>
  <c r="AL293" i="45"/>
  <c r="DX260" i="45"/>
  <c r="DX256" i="45"/>
  <c r="DX376" i="45"/>
  <c r="DX380" i="45" s="1"/>
  <c r="DY334" i="45"/>
  <c r="EM260" i="45"/>
  <c r="EM256" i="45"/>
  <c r="BR376" i="45"/>
  <c r="BR380" i="45" s="1"/>
  <c r="EL64" i="45"/>
  <c r="HA256" i="45"/>
  <c r="IH196" i="45"/>
  <c r="IH61" i="45"/>
  <c r="IH78" i="45"/>
  <c r="CP19" i="45"/>
  <c r="BX260" i="45"/>
  <c r="BX376" i="45"/>
  <c r="BX380" i="45" s="1"/>
  <c r="FC256" i="45"/>
  <c r="FC260" i="45"/>
  <c r="BX256" i="45"/>
  <c r="BY142" i="45"/>
  <c r="BO140" i="45"/>
  <c r="J260" i="45"/>
  <c r="J256" i="45"/>
  <c r="J376" i="45"/>
  <c r="J380" i="45" s="1"/>
  <c r="BV256" i="45"/>
  <c r="BV260" i="45"/>
  <c r="BV376" i="45"/>
  <c r="BV380" i="45" s="1"/>
  <c r="BC19" i="45"/>
  <c r="BC256" i="45" s="1"/>
  <c r="BQ140" i="45"/>
  <c r="EB140" i="45"/>
  <c r="EB260" i="45" s="1"/>
  <c r="CP372" i="45"/>
  <c r="CY334" i="45"/>
  <c r="CY227" i="45"/>
  <c r="DY353" i="45"/>
  <c r="AT372" i="45"/>
  <c r="ED19" i="45"/>
  <c r="Y85" i="45"/>
  <c r="AD380" i="45"/>
  <c r="AY178" i="45"/>
  <c r="AP140" i="45"/>
  <c r="AP256" i="45" s="1"/>
  <c r="EQ260" i="45"/>
  <c r="EQ376" i="45"/>
  <c r="EQ380" i="45" s="1"/>
  <c r="EQ256" i="45"/>
  <c r="FE21" i="45"/>
  <c r="FE19" i="45" s="1"/>
  <c r="FE260" i="45" s="1"/>
  <c r="L325" i="45"/>
  <c r="AY293" i="45"/>
  <c r="BY85" i="45"/>
  <c r="IF102" i="45"/>
  <c r="ID260" i="45"/>
  <c r="ID376" i="45"/>
  <c r="ID380" i="45" s="1"/>
  <c r="IF227" i="45"/>
  <c r="IF23" i="45"/>
  <c r="IE140" i="45"/>
  <c r="IF178" i="45"/>
  <c r="IE21" i="45"/>
  <c r="IG25" i="45"/>
  <c r="IG81" i="45"/>
  <c r="IG66" i="45"/>
  <c r="IG93" i="45"/>
  <c r="IG127" i="45"/>
  <c r="IG57" i="45"/>
  <c r="IG118" i="45"/>
  <c r="IG116" i="45" s="1"/>
  <c r="IG165" i="45"/>
  <c r="IG185" i="45"/>
  <c r="IG157" i="45"/>
  <c r="IG215" i="45"/>
  <c r="IG295" i="45"/>
  <c r="IG336" i="45"/>
  <c r="IF64" i="45"/>
  <c r="IC376" i="45"/>
  <c r="IC256" i="45"/>
  <c r="IC260" i="45"/>
  <c r="IE325" i="45"/>
  <c r="IF293" i="45"/>
  <c r="IG46" i="45"/>
  <c r="IG238" i="45"/>
  <c r="IF353" i="45"/>
  <c r="IG30" i="45"/>
  <c r="IG61" i="45"/>
  <c r="IG148" i="45"/>
  <c r="IG246" i="45"/>
  <c r="IG270" i="45"/>
  <c r="IE372" i="45"/>
  <c r="IF85" i="45"/>
  <c r="IG40" i="45"/>
  <c r="IG36" i="45"/>
  <c r="IG108" i="45"/>
  <c r="IG199" i="45"/>
  <c r="IG153" i="45"/>
  <c r="IG172" i="45"/>
  <c r="IG207" i="45"/>
  <c r="IG355" i="45"/>
  <c r="IG344" i="45"/>
  <c r="IF142" i="45"/>
  <c r="HA260" i="45"/>
  <c r="HA376" i="45"/>
  <c r="HA380" i="45" s="1"/>
  <c r="HQ353" i="45"/>
  <c r="HB260" i="45"/>
  <c r="HQ293" i="45"/>
  <c r="HQ23" i="45"/>
  <c r="HQ21" i="45" s="1"/>
  <c r="HP372" i="45"/>
  <c r="HR40" i="45"/>
  <c r="HR127" i="45"/>
  <c r="HR215" i="45"/>
  <c r="HR46" i="45"/>
  <c r="HR66" i="45"/>
  <c r="HR71" i="45"/>
  <c r="HR93" i="45"/>
  <c r="HR102" i="45"/>
  <c r="HR157" i="45"/>
  <c r="HR148" i="45"/>
  <c r="HR165" i="45"/>
  <c r="HR307" i="45"/>
  <c r="HR315" i="45"/>
  <c r="HR320" i="45"/>
  <c r="HP140" i="45"/>
  <c r="HP325" i="45"/>
  <c r="HQ142" i="45"/>
  <c r="HQ102" i="45"/>
  <c r="HR30" i="45"/>
  <c r="HR75" i="45"/>
  <c r="HR81" i="45"/>
  <c r="HR97" i="45"/>
  <c r="HR238" i="45"/>
  <c r="HR270" i="45"/>
  <c r="HR36" i="45"/>
  <c r="HR57" i="45"/>
  <c r="HR118" i="45"/>
  <c r="HR116" i="45" s="1"/>
  <c r="HR207" i="45"/>
  <c r="HR229" i="45"/>
  <c r="HR355" i="45"/>
  <c r="HR172" i="45"/>
  <c r="HR180" i="45"/>
  <c r="HR185" i="45"/>
  <c r="HR199" i="45"/>
  <c r="HR363" i="45"/>
  <c r="HR246" i="45"/>
  <c r="HR282" i="45"/>
  <c r="HR336" i="45"/>
  <c r="HS307" i="45"/>
  <c r="HS289" i="45"/>
  <c r="HS165" i="45"/>
  <c r="HS81" i="45"/>
  <c r="HS78" i="45"/>
  <c r="HS75" i="45"/>
  <c r="HS246" i="45"/>
  <c r="HS244" i="45" s="1"/>
  <c r="HS199" i="45"/>
  <c r="HS93" i="45"/>
  <c r="HQ334" i="45"/>
  <c r="HQ227" i="45"/>
  <c r="HQ268" i="45"/>
  <c r="HQ85" i="45"/>
  <c r="HM376" i="45"/>
  <c r="HM256" i="45"/>
  <c r="HM260" i="45"/>
  <c r="HP21" i="45"/>
  <c r="GN64" i="45"/>
  <c r="GO144" i="45"/>
  <c r="GN372" i="45"/>
  <c r="GP363" i="45"/>
  <c r="GO355" i="45"/>
  <c r="GO363" i="45"/>
  <c r="GN142" i="45"/>
  <c r="GN293" i="45"/>
  <c r="GN325" i="45" s="1"/>
  <c r="GN23" i="45"/>
  <c r="GN85" i="45"/>
  <c r="GO66" i="45"/>
  <c r="GO30" i="45"/>
  <c r="GO36" i="45"/>
  <c r="GO104" i="45"/>
  <c r="GO148" i="45"/>
  <c r="GO172" i="45"/>
  <c r="GO180" i="45"/>
  <c r="GO320" i="45"/>
  <c r="GO40" i="45"/>
  <c r="GO46" i="45"/>
  <c r="GO108" i="45"/>
  <c r="GO238" i="45"/>
  <c r="GO336" i="45"/>
  <c r="BC376" i="45"/>
  <c r="BC380" i="45" s="1"/>
  <c r="AX256" i="45"/>
  <c r="AX260" i="45"/>
  <c r="P260" i="45"/>
  <c r="P256" i="45"/>
  <c r="Y227" i="45"/>
  <c r="HD71" i="45"/>
  <c r="HD93" i="45"/>
  <c r="HD282" i="45"/>
  <c r="HD315" i="45"/>
  <c r="HD344" i="45"/>
  <c r="HD334" i="45" s="1"/>
  <c r="GQ289" i="45"/>
  <c r="GQ196" i="45"/>
  <c r="GQ144" i="45"/>
  <c r="GQ78" i="45"/>
  <c r="GO25" i="45"/>
  <c r="GO57" i="45"/>
  <c r="GO71" i="45"/>
  <c r="GO81" i="45"/>
  <c r="GO87" i="45"/>
  <c r="GO93" i="45"/>
  <c r="GO97" i="45"/>
  <c r="GO118" i="45"/>
  <c r="GO116" i="45" s="1"/>
  <c r="GO127" i="45"/>
  <c r="GO153" i="45"/>
  <c r="GO157" i="45"/>
  <c r="GO165" i="45"/>
  <c r="GO185" i="45"/>
  <c r="GO199" i="45"/>
  <c r="GO207" i="45"/>
  <c r="GO215" i="45"/>
  <c r="GO213" i="45" s="1"/>
  <c r="GO229" i="45"/>
  <c r="GO270" i="45"/>
  <c r="GO282" i="45"/>
  <c r="GO295" i="45"/>
  <c r="GO307" i="45"/>
  <c r="GO315" i="45"/>
  <c r="GO344" i="45"/>
  <c r="GO246" i="45"/>
  <c r="GO244" i="45" s="1"/>
  <c r="HC334" i="45"/>
  <c r="HC293" i="45"/>
  <c r="HC227" i="45"/>
  <c r="HD46" i="45"/>
  <c r="HD66" i="45"/>
  <c r="HD36" i="45"/>
  <c r="HD40" i="45"/>
  <c r="HD81" i="45"/>
  <c r="HD97" i="45"/>
  <c r="HD144" i="45"/>
  <c r="HD229" i="45"/>
  <c r="HD238" i="45"/>
  <c r="HD246" i="45"/>
  <c r="HD244" i="45" s="1"/>
  <c r="HD295" i="45"/>
  <c r="HD307" i="45"/>
  <c r="HD355" i="45"/>
  <c r="HD363" i="45"/>
  <c r="HC268" i="45"/>
  <c r="HC213" i="45"/>
  <c r="HC142" i="45"/>
  <c r="HC23" i="45"/>
  <c r="HC85" i="45"/>
  <c r="GZ376" i="45"/>
  <c r="GZ256" i="45"/>
  <c r="GZ260" i="45"/>
  <c r="HC178" i="45"/>
  <c r="HC244" i="45"/>
  <c r="HC102" i="45"/>
  <c r="HB376" i="45"/>
  <c r="HB380" i="45" s="1"/>
  <c r="HB372" i="45"/>
  <c r="HD25" i="45"/>
  <c r="HD30" i="45"/>
  <c r="HD87" i="45"/>
  <c r="HD108" i="45"/>
  <c r="HD102" i="45" s="1"/>
  <c r="HD127" i="45"/>
  <c r="HD157" i="45"/>
  <c r="HD207" i="45"/>
  <c r="HD178" i="45" s="1"/>
  <c r="HD215" i="45"/>
  <c r="HD213" i="45" s="1"/>
  <c r="HD270" i="45"/>
  <c r="HE363" i="45"/>
  <c r="HE196" i="45"/>
  <c r="HE78" i="45"/>
  <c r="HE61" i="45"/>
  <c r="HC116" i="45"/>
  <c r="HC64" i="45"/>
  <c r="FZ268" i="45"/>
  <c r="FZ325" i="45" s="1"/>
  <c r="GM140" i="45"/>
  <c r="GM325" i="45"/>
  <c r="GM21" i="45"/>
  <c r="GP40" i="45"/>
  <c r="GP75" i="45"/>
  <c r="GP46" i="45"/>
  <c r="GP66" i="45"/>
  <c r="GP71" i="45"/>
  <c r="GP93" i="45"/>
  <c r="GP104" i="45"/>
  <c r="GP87" i="45"/>
  <c r="GP108" i="45"/>
  <c r="GP127" i="45"/>
  <c r="GP157" i="45"/>
  <c r="GP229" i="45"/>
  <c r="GP172" i="45"/>
  <c r="GP180" i="45"/>
  <c r="GP185" i="45"/>
  <c r="GP199" i="45"/>
  <c r="GP289" i="45"/>
  <c r="GP307" i="45"/>
  <c r="GP295" i="45"/>
  <c r="GP315" i="45"/>
  <c r="GP320" i="45"/>
  <c r="GP336" i="45"/>
  <c r="GP355" i="45"/>
  <c r="GQ75" i="45"/>
  <c r="GQ61" i="45"/>
  <c r="GP25" i="45"/>
  <c r="GP30" i="45"/>
  <c r="GP61" i="45"/>
  <c r="GP78" i="45"/>
  <c r="GP36" i="45"/>
  <c r="GP57" i="45"/>
  <c r="GP118" i="45"/>
  <c r="GP148" i="45"/>
  <c r="GP153" i="45"/>
  <c r="GP81" i="45"/>
  <c r="GP97" i="45"/>
  <c r="GP144" i="45"/>
  <c r="GP207" i="45"/>
  <c r="GP215" i="45"/>
  <c r="GP165" i="45"/>
  <c r="GP196" i="45"/>
  <c r="GP270" i="45"/>
  <c r="GP238" i="45"/>
  <c r="GP246" i="45"/>
  <c r="GP282" i="45"/>
  <c r="GP344" i="45"/>
  <c r="FQ142" i="45"/>
  <c r="FQ140" i="45" s="1"/>
  <c r="DS256" i="45"/>
  <c r="DS260" i="45"/>
  <c r="DS376" i="45"/>
  <c r="DS380" i="45" s="1"/>
  <c r="DH376" i="45"/>
  <c r="DH380" i="45" s="1"/>
  <c r="DH260" i="45"/>
  <c r="DH256" i="45"/>
  <c r="EJ376" i="45"/>
  <c r="EJ380" i="45" s="1"/>
  <c r="EJ260" i="45"/>
  <c r="EJ256" i="45"/>
  <c r="BU260" i="45"/>
  <c r="BU256" i="45"/>
  <c r="BU376" i="45"/>
  <c r="BU380" i="45" s="1"/>
  <c r="DG260" i="45"/>
  <c r="DG256" i="45"/>
  <c r="DG376" i="45"/>
  <c r="AF256" i="45"/>
  <c r="AF376" i="45"/>
  <c r="AF380" i="45" s="1"/>
  <c r="AF260" i="45"/>
  <c r="DC256" i="45"/>
  <c r="DC260" i="45"/>
  <c r="DC376" i="45"/>
  <c r="DC380" i="45" s="1"/>
  <c r="FE256" i="45"/>
  <c r="AG260" i="45"/>
  <c r="AG256" i="45"/>
  <c r="AG376" i="45"/>
  <c r="AG380" i="45" s="1"/>
  <c r="EC376" i="45"/>
  <c r="EC380" i="45" s="1"/>
  <c r="EC256" i="45"/>
  <c r="EC260" i="45"/>
  <c r="H469" i="28"/>
  <c r="H471" i="28" s="1"/>
  <c r="H332" i="28"/>
  <c r="H333" i="28" s="1"/>
  <c r="H338" i="28"/>
  <c r="I277" i="17"/>
  <c r="I414" i="17"/>
  <c r="I283" i="17"/>
  <c r="H279" i="9"/>
  <c r="H22" i="9"/>
  <c r="J25" i="9"/>
  <c r="R256" i="45"/>
  <c r="R260" i="45"/>
  <c r="R376" i="45"/>
  <c r="R380" i="45" s="1"/>
  <c r="BJ376" i="45"/>
  <c r="BJ380" i="45" s="1"/>
  <c r="BJ256" i="45"/>
  <c r="BJ260" i="45"/>
  <c r="EG256" i="45"/>
  <c r="EG260" i="45"/>
  <c r="EG376" i="45"/>
  <c r="EG380" i="45" s="1"/>
  <c r="H256" i="45"/>
  <c r="H260" i="45"/>
  <c r="H376" i="45"/>
  <c r="H380" i="45" s="1"/>
  <c r="I22" i="29"/>
  <c r="J22" i="29" s="1"/>
  <c r="CE260" i="45"/>
  <c r="CE376" i="45"/>
  <c r="CE256" i="45"/>
  <c r="CF256" i="45"/>
  <c r="CF376" i="45"/>
  <c r="CF380" i="45" s="1"/>
  <c r="CF260" i="45"/>
  <c r="DE256" i="45"/>
  <c r="FH260" i="45"/>
  <c r="FH256" i="45"/>
  <c r="FH376" i="45"/>
  <c r="FH380" i="45" s="1"/>
  <c r="DL353" i="45"/>
  <c r="DG372" i="45"/>
  <c r="K131" i="29"/>
  <c r="J129" i="29"/>
  <c r="K129" i="29" s="1"/>
  <c r="H356" i="17"/>
  <c r="H414" i="17"/>
  <c r="G146" i="17"/>
  <c r="J161" i="17"/>
  <c r="J148" i="9"/>
  <c r="K148" i="9" s="1"/>
  <c r="F145" i="9"/>
  <c r="F279" i="9"/>
  <c r="K42" i="7"/>
  <c r="K191" i="7"/>
  <c r="J175" i="7"/>
  <c r="K175" i="7" s="1"/>
  <c r="J147" i="18"/>
  <c r="K147" i="18" s="1"/>
  <c r="E144" i="18"/>
  <c r="J144" i="18" s="1"/>
  <c r="K144" i="18" s="1"/>
  <c r="E289" i="18"/>
  <c r="J190" i="26"/>
  <c r="K190" i="26" s="1"/>
  <c r="E349" i="26"/>
  <c r="K379" i="22"/>
  <c r="J367" i="22"/>
  <c r="G349" i="23"/>
  <c r="G22" i="23"/>
  <c r="K31" i="24"/>
  <c r="E260" i="45"/>
  <c r="E376" i="45"/>
  <c r="E380" i="45" s="1"/>
  <c r="E256" i="45"/>
  <c r="CU19" i="45"/>
  <c r="FN23" i="45"/>
  <c r="FN21" i="45" s="1"/>
  <c r="FN19" i="45" s="1"/>
  <c r="FN142" i="45"/>
  <c r="FP46" i="45"/>
  <c r="FP81" i="45"/>
  <c r="FP238" i="45"/>
  <c r="FP355" i="45"/>
  <c r="FP185" i="45"/>
  <c r="FP229" i="45"/>
  <c r="FP363" i="45"/>
  <c r="G332" i="28"/>
  <c r="G333" i="28" s="1"/>
  <c r="G338" i="28"/>
  <c r="G469" i="28"/>
  <c r="G471" i="28" s="1"/>
  <c r="DV260" i="45"/>
  <c r="DV376" i="45"/>
  <c r="DV380" i="45" s="1"/>
  <c r="DV256" i="45"/>
  <c r="T256" i="45"/>
  <c r="T376" i="45"/>
  <c r="T380" i="45" s="1"/>
  <c r="T260" i="45"/>
  <c r="AI376" i="45"/>
  <c r="AI380" i="45" s="1"/>
  <c r="AI256" i="45"/>
  <c r="AI260" i="45"/>
  <c r="BI376" i="45"/>
  <c r="BI256" i="45"/>
  <c r="BI260" i="45"/>
  <c r="AU256" i="45"/>
  <c r="AU260" i="45"/>
  <c r="AU376" i="45"/>
  <c r="AU380" i="45" s="1"/>
  <c r="BD376" i="45"/>
  <c r="BD380" i="45" s="1"/>
  <c r="BD256" i="45"/>
  <c r="BD260" i="45"/>
  <c r="BY64" i="45"/>
  <c r="BM21" i="45"/>
  <c r="BS376" i="45"/>
  <c r="BS380" i="45" s="1"/>
  <c r="BS260" i="45"/>
  <c r="BS256" i="45"/>
  <c r="CH376" i="45"/>
  <c r="CH380" i="45" s="1"/>
  <c r="CS260" i="45"/>
  <c r="CS376" i="45"/>
  <c r="CS380" i="45" s="1"/>
  <c r="CS256" i="45"/>
  <c r="DD256" i="45"/>
  <c r="DD260" i="45"/>
  <c r="DD376" i="45"/>
  <c r="DD380" i="45" s="1"/>
  <c r="DK260" i="45"/>
  <c r="DK256" i="45"/>
  <c r="DK376" i="45"/>
  <c r="DK380" i="45" s="1"/>
  <c r="DN21" i="45"/>
  <c r="DY64" i="45"/>
  <c r="DU256" i="45"/>
  <c r="DU376" i="45"/>
  <c r="DU380" i="45" s="1"/>
  <c r="DU260" i="45"/>
  <c r="GA36" i="45"/>
  <c r="FM268" i="45"/>
  <c r="FM102" i="45"/>
  <c r="EW372" i="45"/>
  <c r="EW376" i="45"/>
  <c r="EW380" i="45" s="1"/>
  <c r="AN376" i="45"/>
  <c r="AN380" i="45" s="1"/>
  <c r="AN260" i="45"/>
  <c r="AN256" i="45"/>
  <c r="Q21" i="45"/>
  <c r="Q19" i="45" s="1"/>
  <c r="Y64" i="45"/>
  <c r="DL102" i="45"/>
  <c r="AB325" i="45"/>
  <c r="AL268" i="45"/>
  <c r="DB372" i="45"/>
  <c r="DL334" i="45"/>
  <c r="DB376" i="45"/>
  <c r="DB380" i="45" s="1"/>
  <c r="CL353" i="45"/>
  <c r="E22" i="28"/>
  <c r="G22" i="29"/>
  <c r="G343" i="29"/>
  <c r="I196" i="9"/>
  <c r="J204" i="9"/>
  <c r="K204" i="9" s="1"/>
  <c r="E341" i="9"/>
  <c r="J297" i="9"/>
  <c r="G145" i="9"/>
  <c r="G279" i="9"/>
  <c r="E22" i="16"/>
  <c r="CL142" i="45"/>
  <c r="CK140" i="45"/>
  <c r="Y178" i="45"/>
  <c r="M140" i="45"/>
  <c r="BT325" i="45"/>
  <c r="BY268" i="45"/>
  <c r="CE380" i="45"/>
  <c r="CV325" i="45"/>
  <c r="CV376" i="45"/>
  <c r="DG380" i="45"/>
  <c r="P372" i="45"/>
  <c r="Y353" i="45"/>
  <c r="CT372" i="45"/>
  <c r="CY372" i="45" s="1"/>
  <c r="K31" i="17"/>
  <c r="J28" i="17"/>
  <c r="F143" i="17"/>
  <c r="F288" i="17"/>
  <c r="J146" i="17"/>
  <c r="K146" i="17" s="1"/>
  <c r="J102" i="9"/>
  <c r="K102" i="9" s="1"/>
  <c r="E22" i="9"/>
  <c r="H348" i="16"/>
  <c r="H146" i="7"/>
  <c r="H295" i="7"/>
  <c r="I268" i="7"/>
  <c r="J268" i="7" s="1"/>
  <c r="K268" i="7" s="1"/>
  <c r="J270" i="7"/>
  <c r="K270" i="7" s="1"/>
  <c r="K218" i="26"/>
  <c r="J216" i="26"/>
  <c r="K216" i="26" s="1"/>
  <c r="F22" i="22"/>
  <c r="F349" i="22"/>
  <c r="I305" i="23"/>
  <c r="J305" i="23" s="1"/>
  <c r="K305" i="23" s="1"/>
  <c r="J307" i="23"/>
  <c r="K307" i="23" s="1"/>
  <c r="K466" i="24"/>
  <c r="J454" i="24"/>
  <c r="K454" i="24" s="1"/>
  <c r="AL21" i="45"/>
  <c r="Z19" i="45"/>
  <c r="M19" i="45"/>
  <c r="BQ376" i="45"/>
  <c r="BQ380" i="45" s="1"/>
  <c r="BQ256" i="45"/>
  <c r="BQ260" i="45"/>
  <c r="FN178" i="45"/>
  <c r="FP25" i="45"/>
  <c r="FP108" i="45"/>
  <c r="FP165" i="45"/>
  <c r="FP320" i="45"/>
  <c r="FP104" i="45"/>
  <c r="FP207" i="45"/>
  <c r="EO19" i="45"/>
  <c r="EY21" i="45"/>
  <c r="X256" i="45"/>
  <c r="X260" i="45"/>
  <c r="X376" i="45"/>
  <c r="X380" i="45" s="1"/>
  <c r="AL64" i="45"/>
  <c r="AK256" i="45"/>
  <c r="AK260" i="45"/>
  <c r="AK376" i="45"/>
  <c r="AK380" i="45" s="1"/>
  <c r="AO260" i="45"/>
  <c r="AO256" i="45"/>
  <c r="AO376" i="45"/>
  <c r="AO380" i="45" s="1"/>
  <c r="AS260" i="45"/>
  <c r="AS256" i="45"/>
  <c r="AS376" i="45"/>
  <c r="AZ21" i="45"/>
  <c r="BL64" i="45"/>
  <c r="BB376" i="45"/>
  <c r="BB260" i="45"/>
  <c r="BB256" i="45"/>
  <c r="BH260" i="45"/>
  <c r="BH256" i="45"/>
  <c r="BH376" i="45"/>
  <c r="BH380" i="45" s="1"/>
  <c r="CL64" i="45"/>
  <c r="BZ21" i="45"/>
  <c r="CD260" i="45"/>
  <c r="CJ376" i="45"/>
  <c r="CJ380" i="45" s="1"/>
  <c r="CJ256" i="45"/>
  <c r="CJ260" i="45"/>
  <c r="CQ256" i="45"/>
  <c r="CQ260" i="45"/>
  <c r="CQ376" i="45"/>
  <c r="CQ380" i="45" s="1"/>
  <c r="DL64" i="45"/>
  <c r="DR19" i="45"/>
  <c r="EE376" i="45"/>
  <c r="EE380" i="45" s="1"/>
  <c r="EI256" i="45"/>
  <c r="EI376" i="45"/>
  <c r="EI380" i="45" s="1"/>
  <c r="EI260" i="45"/>
  <c r="L376" i="45"/>
  <c r="L380" i="45" s="1"/>
  <c r="L260" i="45"/>
  <c r="L256" i="45"/>
  <c r="AL85" i="45"/>
  <c r="CN260" i="45"/>
  <c r="CN376" i="45"/>
  <c r="CN380" i="45" s="1"/>
  <c r="CN256" i="45"/>
  <c r="DY85" i="45"/>
  <c r="DZ325" i="45"/>
  <c r="EL268" i="45"/>
  <c r="AS325" i="45"/>
  <c r="AY268" i="45"/>
  <c r="BB325" i="45"/>
  <c r="BL268" i="45"/>
  <c r="J361" i="29"/>
  <c r="K363" i="29"/>
  <c r="I243" i="29"/>
  <c r="I178" i="29" s="1"/>
  <c r="J266" i="29"/>
  <c r="K266" i="29" s="1"/>
  <c r="K460" i="29"/>
  <c r="J448" i="29"/>
  <c r="K448" i="29" s="1"/>
  <c r="E313" i="29"/>
  <c r="J313" i="29" s="1"/>
  <c r="K313" i="29" s="1"/>
  <c r="J315" i="29"/>
  <c r="K315" i="29" s="1"/>
  <c r="K328" i="17"/>
  <c r="J356" i="17"/>
  <c r="K343" i="16"/>
  <c r="J325" i="16"/>
  <c r="K325" i="16" s="1"/>
  <c r="K99" i="7"/>
  <c r="J78" i="7"/>
  <c r="K78" i="7" s="1"/>
  <c r="J250" i="7"/>
  <c r="K250" i="7" s="1"/>
  <c r="I249" i="7"/>
  <c r="K324" i="7"/>
  <c r="J313" i="7"/>
  <c r="J334" i="7"/>
  <c r="K334" i="7" s="1"/>
  <c r="K336" i="7"/>
  <c r="H289" i="18"/>
  <c r="H22" i="18"/>
  <c r="E417" i="26"/>
  <c r="K218" i="23"/>
  <c r="J216" i="23"/>
  <c r="K216" i="23" s="1"/>
  <c r="H187" i="23"/>
  <c r="H338" i="23" s="1"/>
  <c r="H339" i="23" s="1"/>
  <c r="H349" i="23"/>
  <c r="J252" i="23"/>
  <c r="K252" i="23" s="1"/>
  <c r="J367" i="24"/>
  <c r="K369" i="24"/>
  <c r="F22" i="24"/>
  <c r="F349" i="24"/>
  <c r="G187" i="24"/>
  <c r="DW260" i="45"/>
  <c r="DW256" i="45"/>
  <c r="DW376" i="45"/>
  <c r="DW380" i="45" s="1"/>
  <c r="BA140" i="45"/>
  <c r="BA376" i="45" s="1"/>
  <c r="BA380" i="45" s="1"/>
  <c r="BL142" i="45"/>
  <c r="AY64" i="45"/>
  <c r="AY19" i="45"/>
  <c r="DZ21" i="45"/>
  <c r="CX260" i="45"/>
  <c r="CX376" i="45"/>
  <c r="CX380" i="45" s="1"/>
  <c r="CX256" i="45"/>
  <c r="FO256" i="45"/>
  <c r="FO260" i="45"/>
  <c r="CY102" i="45"/>
  <c r="AL116" i="45"/>
  <c r="AC19" i="45"/>
  <c r="U256" i="45"/>
  <c r="U376" i="45"/>
  <c r="U380" i="45" s="1"/>
  <c r="U260" i="45"/>
  <c r="AJ260" i="45"/>
  <c r="AJ376" i="45"/>
  <c r="AJ380" i="45" s="1"/>
  <c r="AQ140" i="45"/>
  <c r="AQ260" i="45" s="1"/>
  <c r="F140" i="45"/>
  <c r="CB140" i="45"/>
  <c r="DZ140" i="45"/>
  <c r="EL142" i="45"/>
  <c r="Y325" i="45"/>
  <c r="J266" i="28"/>
  <c r="K266" i="28" s="1"/>
  <c r="I243" i="28"/>
  <c r="J184" i="28"/>
  <c r="K184" i="28" s="1"/>
  <c r="E181" i="28"/>
  <c r="E343" i="28" s="1"/>
  <c r="E22" i="17"/>
  <c r="E288" i="17"/>
  <c r="K78" i="17"/>
  <c r="J75" i="17"/>
  <c r="K75" i="17" s="1"/>
  <c r="J162" i="16"/>
  <c r="I161" i="16"/>
  <c r="I147" i="16" s="1"/>
  <c r="I144" i="16" s="1"/>
  <c r="J38" i="16"/>
  <c r="I36" i="16"/>
  <c r="I28" i="16" s="1"/>
  <c r="I25" i="16" s="1"/>
  <c r="I130" i="16"/>
  <c r="J130" i="16" s="1"/>
  <c r="J132" i="16"/>
  <c r="G146" i="7"/>
  <c r="J149" i="7"/>
  <c r="K149" i="7" s="1"/>
  <c r="J38" i="18"/>
  <c r="I36" i="18"/>
  <c r="I28" i="18" s="1"/>
  <c r="I25" i="18" s="1"/>
  <c r="J329" i="18"/>
  <c r="K329" i="18" s="1"/>
  <c r="G475" i="22"/>
  <c r="G477" i="22" s="1"/>
  <c r="G338" i="22"/>
  <c r="G339" i="22" s="1"/>
  <c r="G344" i="22"/>
  <c r="I131" i="22"/>
  <c r="I129" i="22" s="1"/>
  <c r="J133" i="22"/>
  <c r="J131" i="22" s="1"/>
  <c r="CL102" i="45"/>
  <c r="FO325" i="45"/>
  <c r="DY268" i="45"/>
  <c r="DM325" i="45"/>
  <c r="DY293" i="45"/>
  <c r="DZ372" i="45"/>
  <c r="EL372" i="45" s="1"/>
  <c r="EL334" i="45"/>
  <c r="I417" i="26"/>
  <c r="J118" i="22"/>
  <c r="K118" i="22" s="1"/>
  <c r="I131" i="23"/>
  <c r="I129" i="23" s="1"/>
  <c r="I22" i="23" s="1"/>
  <c r="J133" i="23"/>
  <c r="J131" i="23" s="1"/>
  <c r="H190" i="24"/>
  <c r="H187" i="24" s="1"/>
  <c r="J193" i="24"/>
  <c r="K193" i="24" s="1"/>
  <c r="J133" i="24"/>
  <c r="J131" i="24" s="1"/>
  <c r="I131" i="24"/>
  <c r="I129" i="24" s="1"/>
  <c r="I22" i="24" s="1"/>
  <c r="E22" i="24"/>
  <c r="E349" i="24"/>
  <c r="DQ19" i="45"/>
  <c r="BN260" i="45"/>
  <c r="BN256" i="45"/>
  <c r="BN376" i="45"/>
  <c r="BN380" i="45" s="1"/>
  <c r="J77" i="9"/>
  <c r="K77" i="9" s="1"/>
  <c r="FP215" i="45"/>
  <c r="FP157" i="45"/>
  <c r="FP142" i="45" s="1"/>
  <c r="FP127" i="45"/>
  <c r="J118" i="28"/>
  <c r="K118" i="28" s="1"/>
  <c r="BE376" i="45"/>
  <c r="BE380" i="45" s="1"/>
  <c r="CF372" i="45"/>
  <c r="FM140" i="45"/>
  <c r="CT376" i="45"/>
  <c r="CT380" i="45" s="1"/>
  <c r="CT256" i="45"/>
  <c r="CT260" i="45"/>
  <c r="FQ293" i="45"/>
  <c r="FQ325" i="45" s="1"/>
  <c r="CC256" i="45"/>
  <c r="CC376" i="45"/>
  <c r="CC380" i="45" s="1"/>
  <c r="CC260" i="45"/>
  <c r="CY268" i="45"/>
  <c r="J75" i="22"/>
  <c r="K75" i="22" s="1"/>
  <c r="J118" i="23"/>
  <c r="K118" i="23" s="1"/>
  <c r="F349" i="26"/>
  <c r="EL227" i="45"/>
  <c r="S260" i="45"/>
  <c r="AY142" i="45"/>
  <c r="J321" i="23"/>
  <c r="K321" i="23" s="1"/>
  <c r="Y268" i="45"/>
  <c r="G349" i="26"/>
  <c r="CO376" i="45"/>
  <c r="CO380" i="45" s="1"/>
  <c r="J75" i="23"/>
  <c r="FM21" i="45"/>
  <c r="FS336" i="45"/>
  <c r="FT289" i="45"/>
  <c r="FT108" i="45"/>
  <c r="FT196" i="45"/>
  <c r="FT97" i="45"/>
  <c r="FT61" i="45"/>
  <c r="FT355" i="45"/>
  <c r="FT57" i="45"/>
  <c r="FT238" i="45"/>
  <c r="FT36" i="45"/>
  <c r="FT229" i="45"/>
  <c r="FT180" i="45"/>
  <c r="FS293" i="45"/>
  <c r="FS36" i="45"/>
  <c r="FS85" i="45"/>
  <c r="FS127" i="45"/>
  <c r="FS363" i="45"/>
  <c r="FS46" i="45"/>
  <c r="FS229" i="45"/>
  <c r="FS227" i="45" s="1"/>
  <c r="FS81" i="45"/>
  <c r="FS157" i="45"/>
  <c r="FS30" i="45"/>
  <c r="FS57" i="45"/>
  <c r="AD256" i="45"/>
  <c r="FB21" i="45"/>
  <c r="FB19" i="45" s="1"/>
  <c r="FL23" i="45"/>
  <c r="FL268" i="45"/>
  <c r="FC325" i="45"/>
  <c r="FC376" i="45"/>
  <c r="P376" i="45"/>
  <c r="P380" i="45" s="1"/>
  <c r="F475" i="26"/>
  <c r="F477" i="26" s="1"/>
  <c r="FR336" i="45"/>
  <c r="FR207" i="45"/>
  <c r="FR66" i="45"/>
  <c r="FR229" i="45"/>
  <c r="FR144" i="45"/>
  <c r="FR93" i="45"/>
  <c r="FR307" i="45"/>
  <c r="FR36" i="45"/>
  <c r="FR25" i="45"/>
  <c r="FR165" i="45"/>
  <c r="FR40" i="45"/>
  <c r="FR97" i="45"/>
  <c r="FR87" i="45"/>
  <c r="FR180" i="45"/>
  <c r="FR57" i="45"/>
  <c r="FR355" i="45"/>
  <c r="FR353" i="45" s="1"/>
  <c r="N19" i="45"/>
  <c r="EF376" i="45"/>
  <c r="EF380" i="45" s="1"/>
  <c r="AJ256" i="45"/>
  <c r="FR270" i="45"/>
  <c r="FR268" i="45" s="1"/>
  <c r="FK140" i="45"/>
  <c r="FS344" i="45"/>
  <c r="FL85" i="45"/>
  <c r="F343" i="29"/>
  <c r="GA25" i="45"/>
  <c r="GA40" i="45"/>
  <c r="EU325" i="45"/>
  <c r="EU380" i="45" s="1"/>
  <c r="EY268" i="45"/>
  <c r="EV372" i="45"/>
  <c r="EV376" i="45"/>
  <c r="EV380" i="45" s="1"/>
  <c r="FZ140" i="45"/>
  <c r="FZ23" i="45"/>
  <c r="AH376" i="45"/>
  <c r="AH380" i="45" s="1"/>
  <c r="AH260" i="45"/>
  <c r="AH256" i="45"/>
  <c r="DY142" i="45"/>
  <c r="DO140" i="45"/>
  <c r="AM140" i="45"/>
  <c r="AM260" i="45" s="1"/>
  <c r="AY227" i="45"/>
  <c r="AX325" i="45"/>
  <c r="AX376" i="45"/>
  <c r="DJ372" i="45"/>
  <c r="AE372" i="45"/>
  <c r="AL372" i="45" s="1"/>
  <c r="AL353" i="45"/>
  <c r="AE376" i="45"/>
  <c r="AE380" i="45" s="1"/>
  <c r="K78" i="28"/>
  <c r="J75" i="28"/>
  <c r="K75" i="28" s="1"/>
  <c r="H411" i="29"/>
  <c r="J373" i="17"/>
  <c r="K373" i="17" s="1"/>
  <c r="J182" i="16"/>
  <c r="H169" i="16"/>
  <c r="H147" i="16" s="1"/>
  <c r="J103" i="7"/>
  <c r="K103" i="7" s="1"/>
  <c r="E22" i="7"/>
  <c r="G22" i="7"/>
  <c r="G295" i="7"/>
  <c r="H22" i="26"/>
  <c r="H349" i="26"/>
  <c r="CM140" i="45"/>
  <c r="CY140" i="45" s="1"/>
  <c r="CY142" i="45"/>
  <c r="AW376" i="45"/>
  <c r="AW380" i="45" s="1"/>
  <c r="AW256" i="45"/>
  <c r="AW260" i="45"/>
  <c r="DR140" i="45"/>
  <c r="DY178" i="45"/>
  <c r="EA140" i="45"/>
  <c r="EA260" i="45" s="1"/>
  <c r="EL178" i="45"/>
  <c r="BY178" i="45"/>
  <c r="BI380" i="45"/>
  <c r="CL268" i="45"/>
  <c r="CA325" i="45"/>
  <c r="DA19" i="45"/>
  <c r="DL85" i="45"/>
  <c r="EL85" i="45"/>
  <c r="ED325" i="45"/>
  <c r="BN372" i="45"/>
  <c r="BY372" i="45" s="1"/>
  <c r="BY353" i="45"/>
  <c r="E178" i="29"/>
  <c r="E343" i="29"/>
  <c r="J197" i="29"/>
  <c r="H181" i="29"/>
  <c r="I396" i="7"/>
  <c r="J398" i="7"/>
  <c r="F357" i="18"/>
  <c r="F417" i="18" s="1"/>
  <c r="F415" i="18"/>
  <c r="E22" i="18"/>
  <c r="J101" i="18"/>
  <c r="K101" i="18" s="1"/>
  <c r="G25" i="18"/>
  <c r="K31" i="26"/>
  <c r="J28" i="26"/>
  <c r="I187" i="26"/>
  <c r="I349" i="26"/>
  <c r="J100" i="22"/>
  <c r="K100" i="22" s="1"/>
  <c r="E22" i="22"/>
  <c r="I367" i="23"/>
  <c r="I417" i="23" s="1"/>
  <c r="J369" i="23"/>
  <c r="E187" i="23"/>
  <c r="J190" i="23"/>
  <c r="K190" i="23" s="1"/>
  <c r="K96" i="24"/>
  <c r="J75" i="24"/>
  <c r="K75" i="24" s="1"/>
  <c r="G22" i="24"/>
  <c r="G349" i="24"/>
  <c r="H22" i="24"/>
  <c r="BL293" i="45"/>
  <c r="AR260" i="45"/>
  <c r="AR376" i="45"/>
  <c r="AR380" i="45" s="1"/>
  <c r="AR256" i="45"/>
  <c r="AY21" i="45"/>
  <c r="CM21" i="45"/>
  <c r="FN353" i="45"/>
  <c r="FO334" i="45"/>
  <c r="FO372" i="45" s="1"/>
  <c r="CA19" i="45"/>
  <c r="I140" i="45"/>
  <c r="I256" i="45" s="1"/>
  <c r="O140" i="45"/>
  <c r="Y142" i="45"/>
  <c r="Y140" i="45" s="1"/>
  <c r="AB140" i="45"/>
  <c r="AB260" i="45" s="1"/>
  <c r="AL142" i="45"/>
  <c r="AL140" i="45" s="1"/>
  <c r="CV256" i="45"/>
  <c r="CV260" i="45"/>
  <c r="CZ140" i="45"/>
  <c r="DL142" i="45"/>
  <c r="DF260" i="45"/>
  <c r="DF256" i="45"/>
  <c r="DM140" i="45"/>
  <c r="DY244" i="45"/>
  <c r="EL244" i="45"/>
  <c r="EH140" i="45"/>
  <c r="EH260" i="45" s="1"/>
  <c r="E448" i="28"/>
  <c r="J450" i="28"/>
  <c r="J361" i="28"/>
  <c r="K363" i="28"/>
  <c r="J207" i="28"/>
  <c r="K207" i="28" s="1"/>
  <c r="K209" i="28"/>
  <c r="F25" i="28"/>
  <c r="E313" i="28"/>
  <c r="J313" i="28" s="1"/>
  <c r="K313" i="28" s="1"/>
  <c r="J315" i="28"/>
  <c r="K315" i="28" s="1"/>
  <c r="J100" i="17"/>
  <c r="K100" i="17" s="1"/>
  <c r="F341" i="9"/>
  <c r="J131" i="9"/>
  <c r="F22" i="9"/>
  <c r="K306" i="16"/>
  <c r="J304" i="16"/>
  <c r="K99" i="16"/>
  <c r="J97" i="16"/>
  <c r="E147" i="16"/>
  <c r="E285" i="16" s="1"/>
  <c r="J321" i="26"/>
  <c r="K321" i="26" s="1"/>
  <c r="E319" i="26"/>
  <c r="J319" i="26" s="1"/>
  <c r="K319" i="26" s="1"/>
  <c r="F187" i="22"/>
  <c r="J321" i="22"/>
  <c r="K321" i="22" s="1"/>
  <c r="E319" i="22"/>
  <c r="J434" i="23"/>
  <c r="K434" i="23" s="1"/>
  <c r="J319" i="23"/>
  <c r="K319" i="23" s="1"/>
  <c r="J389" i="24"/>
  <c r="K389" i="24" s="1"/>
  <c r="I416" i="17"/>
  <c r="EX140" i="45"/>
  <c r="DJ140" i="45"/>
  <c r="DJ256" i="45" s="1"/>
  <c r="BF376" i="45"/>
  <c r="BF380" i="45" s="1"/>
  <c r="BF260" i="45"/>
  <c r="BF256" i="45"/>
  <c r="CZ325" i="45"/>
  <c r="DL268" i="45"/>
  <c r="EB325" i="45"/>
  <c r="EB376" i="45"/>
  <c r="J369" i="26"/>
  <c r="J147" i="24"/>
  <c r="K147" i="24" s="1"/>
  <c r="K165" i="24"/>
  <c r="CZ21" i="45"/>
  <c r="CW260" i="45"/>
  <c r="CW376" i="45"/>
  <c r="CW380" i="45" s="1"/>
  <c r="CW256" i="45"/>
  <c r="H349" i="22"/>
  <c r="H22" i="22"/>
  <c r="AA260" i="45"/>
  <c r="AA256" i="45"/>
  <c r="AA376" i="45"/>
  <c r="AA380" i="45" s="1"/>
  <c r="FP295" i="45"/>
  <c r="FP40" i="45"/>
  <c r="FP270" i="45"/>
  <c r="FP66" i="45"/>
  <c r="DF376" i="45"/>
  <c r="DF380" i="45" s="1"/>
  <c r="EY334" i="45"/>
  <c r="BP260" i="45"/>
  <c r="BP256" i="45"/>
  <c r="BP376" i="45"/>
  <c r="BP380" i="45" s="1"/>
  <c r="BG376" i="45"/>
  <c r="BG380" i="45" s="1"/>
  <c r="FQ116" i="45"/>
  <c r="FQ19" i="45" s="1"/>
  <c r="DL227" i="45"/>
  <c r="F146" i="7"/>
  <c r="F284" i="7" s="1"/>
  <c r="F285" i="7" s="1"/>
  <c r="EM325" i="45"/>
  <c r="EY293" i="45"/>
  <c r="EM376" i="45"/>
  <c r="FN334" i="45"/>
  <c r="BW256" i="45"/>
  <c r="BW376" i="45"/>
  <c r="BW380" i="45" s="1"/>
  <c r="BW260" i="45"/>
  <c r="EL353" i="45"/>
  <c r="FI256" i="45"/>
  <c r="FI260" i="45"/>
  <c r="FI376" i="45"/>
  <c r="FI380" i="45" s="1"/>
  <c r="S256" i="45"/>
  <c r="G256" i="45"/>
  <c r="G260" i="45"/>
  <c r="G376" i="45"/>
  <c r="G380" i="45" s="1"/>
  <c r="BT376" i="45"/>
  <c r="K376" i="45"/>
  <c r="K380" i="45" s="1"/>
  <c r="CY353" i="45"/>
  <c r="G475" i="26"/>
  <c r="G477" i="26" s="1"/>
  <c r="G338" i="26"/>
  <c r="G339" i="26" s="1"/>
  <c r="G344" i="26"/>
  <c r="J22" i="26"/>
  <c r="J307" i="18"/>
  <c r="F290" i="7"/>
  <c r="E22" i="23"/>
  <c r="CO260" i="45"/>
  <c r="F187" i="23"/>
  <c r="J36" i="24"/>
  <c r="K36" i="24" s="1"/>
  <c r="K38" i="24"/>
  <c r="DB256" i="45"/>
  <c r="FS71" i="45"/>
  <c r="FS108" i="45"/>
  <c r="FS185" i="45"/>
  <c r="FS246" i="45"/>
  <c r="FS244" i="45" s="1"/>
  <c r="FS270" i="45"/>
  <c r="FS165" i="45"/>
  <c r="FS355" i="45"/>
  <c r="FS289" i="45"/>
  <c r="AD260" i="45"/>
  <c r="FS102" i="45"/>
  <c r="FS25" i="45"/>
  <c r="F344" i="26"/>
  <c r="DP140" i="45"/>
  <c r="DP376" i="45" s="1"/>
  <c r="DP380" i="45" s="1"/>
  <c r="F22" i="16"/>
  <c r="FR118" i="45"/>
  <c r="FR116" i="45" s="1"/>
  <c r="FR238" i="45"/>
  <c r="FR127" i="45"/>
  <c r="FR148" i="45"/>
  <c r="FR153" i="45"/>
  <c r="FR61" i="45"/>
  <c r="FR81" i="45"/>
  <c r="FR172" i="45"/>
  <c r="FR215" i="45"/>
  <c r="FR213" i="45" s="1"/>
  <c r="FR185" i="45"/>
  <c r="FR157" i="45"/>
  <c r="FR196" i="45"/>
  <c r="FR295" i="45"/>
  <c r="FR344" i="45"/>
  <c r="FR246" i="45"/>
  <c r="FA21" i="45"/>
  <c r="FL64" i="45"/>
  <c r="FA325" i="45"/>
  <c r="FL293" i="45"/>
  <c r="FA140" i="45"/>
  <c r="FL142" i="45"/>
  <c r="FR30" i="45"/>
  <c r="FR108" i="45"/>
  <c r="FR102" i="45" s="1"/>
  <c r="FS199" i="45"/>
  <c r="FD19" i="45"/>
  <c r="FL102" i="45"/>
  <c r="FS172" i="45"/>
  <c r="FL178" i="45"/>
  <c r="FG256" i="45"/>
  <c r="FG376" i="45"/>
  <c r="FG380" i="45" s="1"/>
  <c r="FG260" i="45"/>
  <c r="DT376" i="45"/>
  <c r="DT380" i="45" s="1"/>
  <c r="FF260" i="45"/>
  <c r="FF256" i="45"/>
  <c r="FF376" i="45"/>
  <c r="FF380" i="45" s="1"/>
  <c r="F469" i="29"/>
  <c r="F471" i="29" s="1"/>
  <c r="F332" i="29"/>
  <c r="F333" i="29" s="1"/>
  <c r="F338" i="29"/>
  <c r="CJ372" i="45"/>
  <c r="J28" i="29"/>
  <c r="FL227" i="45"/>
  <c r="K36" i="28"/>
  <c r="J28" i="28"/>
  <c r="I288" i="17"/>
  <c r="I349" i="23"/>
  <c r="EP260" i="45" l="1"/>
  <c r="K256" i="45"/>
  <c r="GP353" i="45"/>
  <c r="ED260" i="45"/>
  <c r="FR293" i="45"/>
  <c r="ED376" i="45"/>
  <c r="GN21" i="45"/>
  <c r="ED380" i="45"/>
  <c r="ED256" i="45"/>
  <c r="GO353" i="45"/>
  <c r="DE376" i="45"/>
  <c r="DE380" i="45" s="1"/>
  <c r="FK260" i="45"/>
  <c r="CD376" i="45"/>
  <c r="CD380" i="45" s="1"/>
  <c r="EB256" i="45"/>
  <c r="Y372" i="45"/>
  <c r="AT256" i="45"/>
  <c r="AT260" i="45"/>
  <c r="FJ256" i="45"/>
  <c r="F417" i="7"/>
  <c r="F419" i="7" s="1"/>
  <c r="H349" i="24"/>
  <c r="J243" i="29"/>
  <c r="K243" i="29" s="1"/>
  <c r="BK260" i="45"/>
  <c r="F349" i="23"/>
  <c r="EE256" i="45"/>
  <c r="CH256" i="45"/>
  <c r="H416" i="17"/>
  <c r="W260" i="45"/>
  <c r="EV260" i="45"/>
  <c r="BK376" i="45"/>
  <c r="BK380" i="45" s="1"/>
  <c r="W376" i="45"/>
  <c r="W380" i="45" s="1"/>
  <c r="J206" i="22"/>
  <c r="I190" i="22"/>
  <c r="I38" i="22"/>
  <c r="CL140" i="45"/>
  <c r="FE376" i="45"/>
  <c r="FE380" i="45" s="1"/>
  <c r="G410" i="16"/>
  <c r="G412" i="16" s="1"/>
  <c r="G280" i="16"/>
  <c r="G274" i="16"/>
  <c r="G353" i="16" s="1"/>
  <c r="J161" i="16"/>
  <c r="EY372" i="45"/>
  <c r="J28" i="7"/>
  <c r="GN140" i="45"/>
  <c r="IG102" i="45"/>
  <c r="I252" i="24"/>
  <c r="J275" i="24"/>
  <c r="K275" i="24" s="1"/>
  <c r="F284" i="18"/>
  <c r="F278" i="18"/>
  <c r="F279" i="18" s="1"/>
  <c r="JJ376" i="45"/>
  <c r="JJ380" i="45" s="1"/>
  <c r="JJ260" i="45"/>
  <c r="JJ256" i="45"/>
  <c r="IF372" i="45"/>
  <c r="IF325" i="45"/>
  <c r="IG227" i="45"/>
  <c r="IG85" i="45"/>
  <c r="JK140" i="45"/>
  <c r="JL142" i="45"/>
  <c r="JK21" i="45"/>
  <c r="JK325" i="45"/>
  <c r="JL268" i="45"/>
  <c r="JI376" i="45"/>
  <c r="JI256" i="45"/>
  <c r="JI260" i="45"/>
  <c r="JK372" i="45"/>
  <c r="JL372" i="45" s="1"/>
  <c r="JL334" i="45"/>
  <c r="IU372" i="45"/>
  <c r="IG353" i="45"/>
  <c r="Y21" i="45"/>
  <c r="CV380" i="45"/>
  <c r="BC260" i="45"/>
  <c r="IV353" i="45"/>
  <c r="IV23" i="45"/>
  <c r="IV21" i="45" s="1"/>
  <c r="IU140" i="45"/>
  <c r="IU21" i="45"/>
  <c r="IU19" i="45" s="1"/>
  <c r="IV293" i="45"/>
  <c r="IW334" i="45"/>
  <c r="IY350" i="45"/>
  <c r="IU325" i="45"/>
  <c r="IW40" i="45"/>
  <c r="IW75" i="45"/>
  <c r="IW165" i="45"/>
  <c r="IW104" i="45"/>
  <c r="IW215" i="45"/>
  <c r="IW207" i="45"/>
  <c r="IW185" i="45"/>
  <c r="IW246" i="45"/>
  <c r="IW295" i="45"/>
  <c r="IW315" i="45"/>
  <c r="IW363" i="45"/>
  <c r="IV142" i="45"/>
  <c r="IT19" i="45"/>
  <c r="IV102" i="45"/>
  <c r="IW81" i="45"/>
  <c r="IW66" i="45"/>
  <c r="IW97" i="45"/>
  <c r="IW85" i="45" s="1"/>
  <c r="IW157" i="45"/>
  <c r="IW148" i="45"/>
  <c r="IW229" i="45"/>
  <c r="IW355" i="45"/>
  <c r="IV178" i="45"/>
  <c r="IV334" i="45"/>
  <c r="IV268" i="45"/>
  <c r="IW25" i="45"/>
  <c r="IW46" i="45"/>
  <c r="IW71" i="45"/>
  <c r="IW144" i="45"/>
  <c r="IW153" i="45"/>
  <c r="IW172" i="45"/>
  <c r="IW282" i="45"/>
  <c r="IW307" i="45"/>
  <c r="IY368" i="45"/>
  <c r="IY358" i="45"/>
  <c r="IY340" i="45"/>
  <c r="IY367" i="45"/>
  <c r="IY361" i="45"/>
  <c r="IY349" i="45"/>
  <c r="IY339" i="45"/>
  <c r="IY366" i="45"/>
  <c r="IY360" i="45"/>
  <c r="IY348" i="45"/>
  <c r="IY342" i="45"/>
  <c r="IY322" i="45"/>
  <c r="IY369" i="45"/>
  <c r="IX363" i="45"/>
  <c r="IY359" i="45"/>
  <c r="IY347" i="45"/>
  <c r="IY341" i="45"/>
  <c r="IY311" i="45"/>
  <c r="IY302" i="45"/>
  <c r="IY298" i="45"/>
  <c r="IY286" i="45"/>
  <c r="IY305" i="45"/>
  <c r="IY301" i="45"/>
  <c r="IY297" i="45"/>
  <c r="IX289" i="45"/>
  <c r="IY285" i="45"/>
  <c r="IY280" i="45"/>
  <c r="IY318" i="45"/>
  <c r="IY313" i="45"/>
  <c r="IY309" i="45"/>
  <c r="IY304" i="45"/>
  <c r="IY300" i="45"/>
  <c r="IY296" i="45"/>
  <c r="IY284" i="45"/>
  <c r="IY317" i="45"/>
  <c r="IY312" i="45"/>
  <c r="IX307" i="45"/>
  <c r="IY303" i="45"/>
  <c r="IY299" i="45"/>
  <c r="IY287" i="45"/>
  <c r="IX282" i="45"/>
  <c r="IY279" i="45"/>
  <c r="IY278" i="45"/>
  <c r="IY274" i="45"/>
  <c r="IY251" i="45"/>
  <c r="IY241" i="45"/>
  <c r="IY236" i="45"/>
  <c r="IY232" i="45"/>
  <c r="IY277" i="45"/>
  <c r="IY273" i="45"/>
  <c r="IY250" i="45"/>
  <c r="IY240" i="45"/>
  <c r="IY235" i="45"/>
  <c r="IY231" i="45"/>
  <c r="IY276" i="45"/>
  <c r="IY272" i="45"/>
  <c r="IY249" i="45"/>
  <c r="IY234" i="45"/>
  <c r="IY230" i="45"/>
  <c r="IY275" i="45"/>
  <c r="IY248" i="45"/>
  <c r="IY242" i="45"/>
  <c r="IY233" i="45"/>
  <c r="IY223" i="45"/>
  <c r="IY222" i="45"/>
  <c r="IY218" i="45"/>
  <c r="IY203" i="45"/>
  <c r="IY193" i="45"/>
  <c r="IY189" i="45"/>
  <c r="IY221" i="45"/>
  <c r="IY217" i="45"/>
  <c r="IY211" i="45"/>
  <c r="IY202" i="45"/>
  <c r="IY192" i="45"/>
  <c r="IY188" i="45"/>
  <c r="IY183" i="45"/>
  <c r="IY224" i="45"/>
  <c r="IY220" i="45"/>
  <c r="IY210" i="45"/>
  <c r="IY205" i="45"/>
  <c r="IY201" i="45"/>
  <c r="IY191" i="45"/>
  <c r="IY187" i="45"/>
  <c r="IY225" i="45"/>
  <c r="IY219" i="45"/>
  <c r="IY209" i="45"/>
  <c r="IY204" i="45"/>
  <c r="IY194" i="45"/>
  <c r="IY190" i="45"/>
  <c r="IY186" i="45"/>
  <c r="IX180" i="45"/>
  <c r="IY167" i="45"/>
  <c r="IY162" i="45"/>
  <c r="IY135" i="45"/>
  <c r="IY131" i="45"/>
  <c r="IY125" i="45"/>
  <c r="IY120" i="45"/>
  <c r="IY114" i="45"/>
  <c r="IY182" i="45"/>
  <c r="IY175" i="45"/>
  <c r="IY170" i="45"/>
  <c r="IY161" i="45"/>
  <c r="IY151" i="45"/>
  <c r="IY146" i="45"/>
  <c r="IY134" i="45"/>
  <c r="IY130" i="45"/>
  <c r="IY123" i="45"/>
  <c r="IY112" i="45"/>
  <c r="IY176" i="45"/>
  <c r="IY174" i="45"/>
  <c r="IY169" i="45"/>
  <c r="IY160" i="45"/>
  <c r="IY155" i="45"/>
  <c r="IY150" i="45"/>
  <c r="IY137" i="45"/>
  <c r="IY133" i="45"/>
  <c r="IY122" i="45"/>
  <c r="IY111" i="45"/>
  <c r="IY106" i="45"/>
  <c r="IY168" i="45"/>
  <c r="IY163" i="45"/>
  <c r="IY159" i="45"/>
  <c r="IX153" i="45"/>
  <c r="IX148" i="45"/>
  <c r="IY136" i="45"/>
  <c r="IY132" i="45"/>
  <c r="IY121" i="45"/>
  <c r="IY110" i="45"/>
  <c r="IY99" i="45"/>
  <c r="IY100" i="45"/>
  <c r="IY95" i="45"/>
  <c r="IY89" i="45"/>
  <c r="IY83" i="45"/>
  <c r="IY72" i="45"/>
  <c r="IY55" i="45"/>
  <c r="IY51" i="45"/>
  <c r="IY42" i="45"/>
  <c r="IY32" i="45"/>
  <c r="IY27" i="45"/>
  <c r="IX75" i="45"/>
  <c r="IY59" i="45"/>
  <c r="IY54" i="45"/>
  <c r="IY50" i="45"/>
  <c r="IX30" i="45"/>
  <c r="IY91" i="45"/>
  <c r="IY69" i="45"/>
  <c r="IY49" i="45"/>
  <c r="IY44" i="45"/>
  <c r="IY34" i="45"/>
  <c r="IX97" i="45"/>
  <c r="IY90" i="45"/>
  <c r="IX78" i="45"/>
  <c r="IY73" i="45"/>
  <c r="IY68" i="45"/>
  <c r="IY52" i="45"/>
  <c r="IY48" i="45"/>
  <c r="IY43" i="45"/>
  <c r="IY38" i="45"/>
  <c r="IY33" i="45"/>
  <c r="IY28" i="45"/>
  <c r="IY119" i="45"/>
  <c r="IV85" i="45"/>
  <c r="IW30" i="45"/>
  <c r="IW78" i="45"/>
  <c r="IY79" i="45"/>
  <c r="IW127" i="45"/>
  <c r="IW108" i="45"/>
  <c r="IW180" i="45"/>
  <c r="IY181" i="45"/>
  <c r="IW199" i="45"/>
  <c r="IW238" i="45"/>
  <c r="IW270" i="45"/>
  <c r="IW289" i="45"/>
  <c r="IY290" i="45"/>
  <c r="IY310" i="45"/>
  <c r="IV227" i="45"/>
  <c r="IY216" i="45"/>
  <c r="HO376" i="45"/>
  <c r="HO380" i="45" s="1"/>
  <c r="HO260" i="45"/>
  <c r="HO256" i="45"/>
  <c r="IH97" i="45"/>
  <c r="HS180" i="45"/>
  <c r="HS315" i="45"/>
  <c r="IG293" i="45"/>
  <c r="FL140" i="45"/>
  <c r="EB380" i="45"/>
  <c r="HQ325" i="45"/>
  <c r="BY140" i="45"/>
  <c r="FS178" i="45"/>
  <c r="CP260" i="45"/>
  <c r="CP376" i="45"/>
  <c r="CP380" i="45" s="1"/>
  <c r="CP256" i="45"/>
  <c r="GO227" i="45"/>
  <c r="HT40" i="45"/>
  <c r="HT25" i="45"/>
  <c r="AP260" i="45"/>
  <c r="BO256" i="45"/>
  <c r="BO260" i="45"/>
  <c r="BO376" i="45"/>
  <c r="BO380" i="45" s="1"/>
  <c r="AY372" i="45"/>
  <c r="II289" i="45"/>
  <c r="II78" i="45"/>
  <c r="II61" i="45"/>
  <c r="II196" i="45"/>
  <c r="II75" i="45"/>
  <c r="AP376" i="45"/>
  <c r="AP380" i="45" s="1"/>
  <c r="CI256" i="45"/>
  <c r="CI260" i="45"/>
  <c r="CI376" i="45"/>
  <c r="CI380" i="45" s="1"/>
  <c r="BG256" i="45"/>
  <c r="BG260" i="45"/>
  <c r="AV376" i="45"/>
  <c r="AV380" i="45" s="1"/>
  <c r="AV256" i="45"/>
  <c r="AV260" i="45"/>
  <c r="IF21" i="45"/>
  <c r="IF19" i="45" s="1"/>
  <c r="IG142" i="45"/>
  <c r="IG178" i="45"/>
  <c r="IH25" i="45"/>
  <c r="IH40" i="45"/>
  <c r="IH36" i="45"/>
  <c r="IH87" i="45"/>
  <c r="IH104" i="45"/>
  <c r="IH153" i="45"/>
  <c r="IH172" i="45"/>
  <c r="IH165" i="45"/>
  <c r="IH185" i="45"/>
  <c r="IH238" i="45"/>
  <c r="IH270" i="45"/>
  <c r="IH320" i="45"/>
  <c r="IH336" i="45"/>
  <c r="IG213" i="45"/>
  <c r="IE19" i="45"/>
  <c r="IF140" i="45"/>
  <c r="IH144" i="45"/>
  <c r="IH157" i="45"/>
  <c r="IH207" i="45"/>
  <c r="IH246" i="45"/>
  <c r="IH244" i="45" s="1"/>
  <c r="IH282" i="45"/>
  <c r="IH363" i="45"/>
  <c r="IG244" i="45"/>
  <c r="IG23" i="45"/>
  <c r="IH46" i="45"/>
  <c r="IH57" i="45"/>
  <c r="IH118" i="45"/>
  <c r="IH75" i="45"/>
  <c r="IH108" i="45"/>
  <c r="IH66" i="45"/>
  <c r="IH93" i="45"/>
  <c r="IH127" i="45"/>
  <c r="IH229" i="45"/>
  <c r="IH344" i="45"/>
  <c r="IH30" i="45"/>
  <c r="IH81" i="45"/>
  <c r="IH71" i="45"/>
  <c r="IH148" i="45"/>
  <c r="IH180" i="45"/>
  <c r="IH199" i="45"/>
  <c r="IH215" i="45"/>
  <c r="IH213" i="45" s="1"/>
  <c r="IH289" i="45"/>
  <c r="IH315" i="45"/>
  <c r="IH307" i="45"/>
  <c r="IH295" i="45"/>
  <c r="IH355" i="45"/>
  <c r="IG268" i="45"/>
  <c r="IC380" i="45"/>
  <c r="IG334" i="45"/>
  <c r="IG64" i="45"/>
  <c r="HQ372" i="45"/>
  <c r="HR142" i="45"/>
  <c r="HR293" i="45"/>
  <c r="HR23" i="45"/>
  <c r="HQ140" i="45"/>
  <c r="HS57" i="45"/>
  <c r="HS36" i="45"/>
  <c r="HS185" i="45"/>
  <c r="HS40" i="45"/>
  <c r="HS97" i="45"/>
  <c r="HS144" i="45"/>
  <c r="HS207" i="45"/>
  <c r="HS215" i="45"/>
  <c r="HS213" i="45" s="1"/>
  <c r="HS295" i="45"/>
  <c r="HS344" i="45"/>
  <c r="HS363" i="45"/>
  <c r="HR334" i="45"/>
  <c r="HR353" i="45"/>
  <c r="HR227" i="45"/>
  <c r="HR268" i="45"/>
  <c r="HQ19" i="45"/>
  <c r="HP19" i="45"/>
  <c r="HM380" i="45"/>
  <c r="HS46" i="45"/>
  <c r="HS66" i="45"/>
  <c r="HS64" i="45" s="1"/>
  <c r="HS118" i="45"/>
  <c r="HS148" i="45"/>
  <c r="HS153" i="45"/>
  <c r="HS196" i="45"/>
  <c r="HS25" i="45"/>
  <c r="HS30" i="45"/>
  <c r="HS87" i="45"/>
  <c r="HS108" i="45"/>
  <c r="HS172" i="45"/>
  <c r="HS282" i="45"/>
  <c r="HS127" i="45"/>
  <c r="HS157" i="45"/>
  <c r="HS229" i="45"/>
  <c r="HS238" i="45"/>
  <c r="HS270" i="45"/>
  <c r="HS336" i="45"/>
  <c r="HS355" i="45"/>
  <c r="HR244" i="45"/>
  <c r="HR178" i="45"/>
  <c r="HR64" i="45"/>
  <c r="HR213" i="45"/>
  <c r="HR85" i="45"/>
  <c r="GO142" i="45"/>
  <c r="GQ71" i="45"/>
  <c r="GQ81" i="45"/>
  <c r="GQ97" i="45"/>
  <c r="GQ295" i="45"/>
  <c r="GQ315" i="45"/>
  <c r="GQ344" i="45"/>
  <c r="GO334" i="45"/>
  <c r="GO372" i="45" s="1"/>
  <c r="GQ57" i="45"/>
  <c r="GO178" i="45"/>
  <c r="GQ36" i="45"/>
  <c r="GQ46" i="45"/>
  <c r="GQ320" i="45"/>
  <c r="HD85" i="45"/>
  <c r="GO64" i="45"/>
  <c r="GQ66" i="45"/>
  <c r="GN19" i="45"/>
  <c r="GN260" i="45" s="1"/>
  <c r="GQ157" i="45"/>
  <c r="GQ165" i="45"/>
  <c r="GO268" i="45"/>
  <c r="GO102" i="45"/>
  <c r="HD268" i="45"/>
  <c r="HD23" i="45"/>
  <c r="AX380" i="45"/>
  <c r="HE87" i="45"/>
  <c r="HD64" i="45"/>
  <c r="HD293" i="45"/>
  <c r="GR104" i="45"/>
  <c r="GR75" i="45"/>
  <c r="GO85" i="45"/>
  <c r="GO23" i="45"/>
  <c r="GO293" i="45"/>
  <c r="HE25" i="45"/>
  <c r="HE30" i="45"/>
  <c r="HE75" i="45"/>
  <c r="HE81" i="45"/>
  <c r="HE40" i="45"/>
  <c r="HE46" i="45"/>
  <c r="HE66" i="45"/>
  <c r="HE71" i="45"/>
  <c r="HE93" i="45"/>
  <c r="HE97" i="45"/>
  <c r="HE144" i="45"/>
  <c r="HE118" i="45"/>
  <c r="HE148" i="45"/>
  <c r="HE153" i="45"/>
  <c r="HE165" i="45"/>
  <c r="HE207" i="45"/>
  <c r="HE215" i="45"/>
  <c r="HE213" i="45" s="1"/>
  <c r="HE270" i="45"/>
  <c r="HE282" i="45"/>
  <c r="HE315" i="45"/>
  <c r="HE320" i="45"/>
  <c r="HE344" i="45"/>
  <c r="HE355" i="45"/>
  <c r="HE353" i="45" s="1"/>
  <c r="HF355" i="45"/>
  <c r="HF320" i="45"/>
  <c r="HF315" i="45"/>
  <c r="HF289" i="45"/>
  <c r="HF282" i="45"/>
  <c r="HF104" i="45"/>
  <c r="HF78" i="45"/>
  <c r="HF75" i="45"/>
  <c r="HF61" i="45"/>
  <c r="HF71" i="45"/>
  <c r="HF66" i="45"/>
  <c r="HF57" i="45"/>
  <c r="HF46" i="45"/>
  <c r="HF36" i="45"/>
  <c r="HD227" i="45"/>
  <c r="HE36" i="45"/>
  <c r="HE57" i="45"/>
  <c r="HE108" i="45"/>
  <c r="HE127" i="45"/>
  <c r="HE157" i="45"/>
  <c r="HE104" i="45"/>
  <c r="HE229" i="45"/>
  <c r="HE238" i="45"/>
  <c r="HE246" i="45"/>
  <c r="HE172" i="45"/>
  <c r="HE180" i="45"/>
  <c r="HE185" i="45"/>
  <c r="HE199" i="45"/>
  <c r="HE295" i="45"/>
  <c r="HE289" i="45"/>
  <c r="HE307" i="45"/>
  <c r="HE336" i="45"/>
  <c r="GZ380" i="45"/>
  <c r="HC21" i="45"/>
  <c r="HC140" i="45"/>
  <c r="HC325" i="45"/>
  <c r="HD353" i="45"/>
  <c r="HD142" i="45"/>
  <c r="HC372" i="45"/>
  <c r="GP213" i="45"/>
  <c r="GP142" i="45"/>
  <c r="GP116" i="45"/>
  <c r="GP23" i="45"/>
  <c r="GQ40" i="45"/>
  <c r="GQ118" i="45"/>
  <c r="GQ116" i="45" s="1"/>
  <c r="GQ148" i="45"/>
  <c r="GQ153" i="45"/>
  <c r="GQ207" i="45"/>
  <c r="GQ215" i="45"/>
  <c r="GQ213" i="45" s="1"/>
  <c r="GQ282" i="45"/>
  <c r="GQ363" i="45"/>
  <c r="GP334" i="45"/>
  <c r="GP178" i="45"/>
  <c r="GP85" i="45"/>
  <c r="GP64" i="45"/>
  <c r="GM19" i="45"/>
  <c r="GP244" i="45"/>
  <c r="GP268" i="45"/>
  <c r="GQ25" i="45"/>
  <c r="GQ30" i="45"/>
  <c r="GQ87" i="45"/>
  <c r="GQ108" i="45"/>
  <c r="GQ127" i="45"/>
  <c r="GQ93" i="45"/>
  <c r="GQ104" i="45"/>
  <c r="GQ172" i="45"/>
  <c r="GQ180" i="45"/>
  <c r="GQ185" i="45"/>
  <c r="GQ199" i="45"/>
  <c r="GQ229" i="45"/>
  <c r="GQ238" i="45"/>
  <c r="GQ246" i="45"/>
  <c r="GQ244" i="45" s="1"/>
  <c r="GQ270" i="45"/>
  <c r="GQ307" i="45"/>
  <c r="GQ336" i="45"/>
  <c r="GQ334" i="45" s="1"/>
  <c r="GQ355" i="45"/>
  <c r="GR320" i="45"/>
  <c r="GR289" i="45"/>
  <c r="GP293" i="45"/>
  <c r="GP227" i="45"/>
  <c r="GP102" i="45"/>
  <c r="FR227" i="45"/>
  <c r="FS142" i="45"/>
  <c r="FT227" i="45"/>
  <c r="FP102" i="45"/>
  <c r="FP353" i="45"/>
  <c r="FP372" i="45" s="1"/>
  <c r="H144" i="16"/>
  <c r="H285" i="16"/>
  <c r="N376" i="45"/>
  <c r="N380" i="45" s="1"/>
  <c r="N260" i="45"/>
  <c r="N256" i="45"/>
  <c r="FB256" i="45"/>
  <c r="FB260" i="45"/>
  <c r="FB376" i="45"/>
  <c r="FB380" i="45" s="1"/>
  <c r="FT40" i="45"/>
  <c r="FT185" i="45"/>
  <c r="FT87" i="45"/>
  <c r="FT344" i="45"/>
  <c r="FT215" i="45"/>
  <c r="FT213" i="45" s="1"/>
  <c r="FT78" i="45"/>
  <c r="FT307" i="45"/>
  <c r="FT66" i="45"/>
  <c r="FT127" i="45"/>
  <c r="FT320" i="45"/>
  <c r="FT336" i="45"/>
  <c r="FT165" i="45"/>
  <c r="FT71" i="45"/>
  <c r="FT75" i="45"/>
  <c r="FT157" i="45"/>
  <c r="FT93" i="45"/>
  <c r="FM19" i="45"/>
  <c r="CL372" i="45"/>
  <c r="FP213" i="45"/>
  <c r="DQ260" i="45"/>
  <c r="DQ256" i="45"/>
  <c r="DQ376" i="45"/>
  <c r="DQ380" i="45" s="1"/>
  <c r="E338" i="24"/>
  <c r="E339" i="24" s="1"/>
  <c r="E475" i="24"/>
  <c r="E477" i="24" s="1"/>
  <c r="E344" i="24"/>
  <c r="J22" i="24"/>
  <c r="J129" i="24"/>
  <c r="K129" i="24" s="1"/>
  <c r="K131" i="24"/>
  <c r="K131" i="23"/>
  <c r="J129" i="23"/>
  <c r="K129" i="23" s="1"/>
  <c r="DY325" i="45"/>
  <c r="I376" i="45"/>
  <c r="I380" i="45" s="1"/>
  <c r="I260" i="45"/>
  <c r="K38" i="18"/>
  <c r="J36" i="18"/>
  <c r="J36" i="16"/>
  <c r="K38" i="16"/>
  <c r="E277" i="17"/>
  <c r="E278" i="17" s="1"/>
  <c r="E414" i="17"/>
  <c r="E416" i="17" s="1"/>
  <c r="E283" i="17"/>
  <c r="J22" i="17"/>
  <c r="AC260" i="45"/>
  <c r="AC256" i="45"/>
  <c r="AC376" i="45"/>
  <c r="AC380" i="45" s="1"/>
  <c r="AM256" i="45"/>
  <c r="AM376" i="45"/>
  <c r="J190" i="24"/>
  <c r="K190" i="24" s="1"/>
  <c r="K361" i="29"/>
  <c r="J411" i="29"/>
  <c r="BB380" i="45"/>
  <c r="BL325" i="45"/>
  <c r="AS380" i="45"/>
  <c r="AY325" i="45"/>
  <c r="EL325" i="45"/>
  <c r="EA256" i="45"/>
  <c r="EA376" i="45"/>
  <c r="EA380" i="45" s="1"/>
  <c r="CL21" i="45"/>
  <c r="BZ19" i="45"/>
  <c r="FP23" i="45"/>
  <c r="EH376" i="45"/>
  <c r="EH380" i="45" s="1"/>
  <c r="EH256" i="45"/>
  <c r="M256" i="45"/>
  <c r="M376" i="45"/>
  <c r="M260" i="45"/>
  <c r="Y19" i="45"/>
  <c r="F475" i="22"/>
  <c r="F477" i="22" s="1"/>
  <c r="F338" i="22"/>
  <c r="F339" i="22" s="1"/>
  <c r="F344" i="22"/>
  <c r="H290" i="7"/>
  <c r="H417" i="7"/>
  <c r="H419" i="7" s="1"/>
  <c r="H284" i="7"/>
  <c r="H285" i="7" s="1"/>
  <c r="E402" i="9"/>
  <c r="E268" i="9"/>
  <c r="E346" i="9" s="1"/>
  <c r="E274" i="9"/>
  <c r="J22" i="9"/>
  <c r="F283" i="17"/>
  <c r="F277" i="17"/>
  <c r="F278" i="17" s="1"/>
  <c r="F414" i="17"/>
  <c r="F416" i="17" s="1"/>
  <c r="G268" i="9"/>
  <c r="G346" i="9" s="1"/>
  <c r="G402" i="9"/>
  <c r="G404" i="9" s="1"/>
  <c r="G274" i="9"/>
  <c r="E404" i="9"/>
  <c r="I145" i="9"/>
  <c r="J196" i="9"/>
  <c r="K196" i="9" s="1"/>
  <c r="I279" i="9"/>
  <c r="FM325" i="45"/>
  <c r="GB40" i="45"/>
  <c r="GB97" i="45"/>
  <c r="GB118" i="45"/>
  <c r="GB148" i="45"/>
  <c r="GB165" i="45"/>
  <c r="GB172" i="45"/>
  <c r="GB185" i="45"/>
  <c r="GB320" i="45"/>
  <c r="GB30" i="45"/>
  <c r="GB46" i="45"/>
  <c r="GB57" i="45"/>
  <c r="GB71" i="45"/>
  <c r="GB81" i="45"/>
  <c r="GB108" i="45"/>
  <c r="GB153" i="45"/>
  <c r="GB180" i="45"/>
  <c r="GB199" i="45"/>
  <c r="GB238" i="45"/>
  <c r="GB246" i="45"/>
  <c r="GB270" i="45"/>
  <c r="GB289" i="45"/>
  <c r="GB363" i="45"/>
  <c r="GC289" i="45"/>
  <c r="GC78" i="45"/>
  <c r="GC75" i="45"/>
  <c r="GC196" i="45"/>
  <c r="GC153" i="45"/>
  <c r="GC93" i="45"/>
  <c r="GC81" i="45"/>
  <c r="GC71" i="45"/>
  <c r="GC61" i="45"/>
  <c r="CB376" i="45"/>
  <c r="CB380" i="45" s="1"/>
  <c r="CB260" i="45"/>
  <c r="BM19" i="45"/>
  <c r="BY21" i="45"/>
  <c r="AQ256" i="45"/>
  <c r="AQ376" i="45"/>
  <c r="AQ380" i="45" s="1"/>
  <c r="BA256" i="45"/>
  <c r="BA260" i="45"/>
  <c r="FP227" i="45"/>
  <c r="FP178" i="45"/>
  <c r="CU260" i="45"/>
  <c r="CU256" i="45"/>
  <c r="CU376" i="45"/>
  <c r="CU380" i="45" s="1"/>
  <c r="DJ376" i="45"/>
  <c r="DJ380" i="45" s="1"/>
  <c r="DJ260" i="45"/>
  <c r="J28" i="24"/>
  <c r="G338" i="23"/>
  <c r="G339" i="23" s="1"/>
  <c r="G475" i="23"/>
  <c r="G477" i="23" s="1"/>
  <c r="G344" i="23"/>
  <c r="G143" i="17"/>
  <c r="G288" i="17"/>
  <c r="H344" i="23"/>
  <c r="H475" i="23"/>
  <c r="H477" i="23" s="1"/>
  <c r="I338" i="29"/>
  <c r="I469" i="29"/>
  <c r="I471" i="29" s="1"/>
  <c r="I332" i="29"/>
  <c r="AB376" i="45"/>
  <c r="J279" i="9"/>
  <c r="K279" i="9" s="1"/>
  <c r="K25" i="9"/>
  <c r="FK256" i="45"/>
  <c r="FK376" i="45"/>
  <c r="FK380" i="45" s="1"/>
  <c r="CY325" i="45"/>
  <c r="K28" i="28"/>
  <c r="J25" i="28"/>
  <c r="K28" i="29"/>
  <c r="J25" i="29"/>
  <c r="K22" i="29"/>
  <c r="FD256" i="45"/>
  <c r="FD376" i="45"/>
  <c r="FD380" i="45" s="1"/>
  <c r="FD260" i="45"/>
  <c r="FL325" i="45"/>
  <c r="FR244" i="45"/>
  <c r="F280" i="16"/>
  <c r="F274" i="16"/>
  <c r="F353" i="16" s="1"/>
  <c r="F410" i="16"/>
  <c r="F412" i="16" s="1"/>
  <c r="FQ256" i="45"/>
  <c r="FQ260" i="45"/>
  <c r="FQ376" i="45"/>
  <c r="FQ380" i="45" s="1"/>
  <c r="E344" i="23"/>
  <c r="E338" i="23"/>
  <c r="E339" i="23" s="1"/>
  <c r="E475" i="23"/>
  <c r="E477" i="23" s="1"/>
  <c r="J22" i="23"/>
  <c r="K22" i="26"/>
  <c r="FN372" i="45"/>
  <c r="DL21" i="45"/>
  <c r="CZ19" i="45"/>
  <c r="K369" i="26"/>
  <c r="J367" i="26"/>
  <c r="DL325" i="45"/>
  <c r="E144" i="16"/>
  <c r="E274" i="16" s="1"/>
  <c r="J147" i="16"/>
  <c r="K147" i="16" s="1"/>
  <c r="K450" i="28"/>
  <c r="J448" i="28"/>
  <c r="K448" i="28" s="1"/>
  <c r="CA256" i="45"/>
  <c r="CA260" i="45"/>
  <c r="CA376" i="45"/>
  <c r="CA380" i="45" s="1"/>
  <c r="DP256" i="45"/>
  <c r="G338" i="24"/>
  <c r="G339" i="24" s="1"/>
  <c r="G475" i="24"/>
  <c r="G477" i="24" s="1"/>
  <c r="G344" i="24"/>
  <c r="K28" i="26"/>
  <c r="J25" i="26"/>
  <c r="G22" i="18"/>
  <c r="G289" i="18"/>
  <c r="E415" i="18"/>
  <c r="E417" i="18" s="1"/>
  <c r="E278" i="18"/>
  <c r="E279" i="18" s="1"/>
  <c r="E284" i="18"/>
  <c r="DA376" i="45"/>
  <c r="DA380" i="45" s="1"/>
  <c r="DA260" i="45"/>
  <c r="DA256" i="45"/>
  <c r="J22" i="7"/>
  <c r="E417" i="7"/>
  <c r="E419" i="7" s="1"/>
  <c r="E290" i="7"/>
  <c r="E284" i="7"/>
  <c r="E285" i="7" s="1"/>
  <c r="FZ21" i="45"/>
  <c r="GA23" i="45"/>
  <c r="GA21" i="45" s="1"/>
  <c r="GA19" i="45" s="1"/>
  <c r="FA19" i="45"/>
  <c r="FL21" i="45"/>
  <c r="FS23" i="45"/>
  <c r="FS353" i="45"/>
  <c r="FS268" i="45"/>
  <c r="FS325" i="45" s="1"/>
  <c r="FS64" i="45"/>
  <c r="F475" i="23"/>
  <c r="F477" i="23" s="1"/>
  <c r="F344" i="23"/>
  <c r="F338" i="23"/>
  <c r="F339" i="23" s="1"/>
  <c r="K307" i="18"/>
  <c r="J357" i="18"/>
  <c r="EY325" i="45"/>
  <c r="EM380" i="45"/>
  <c r="FP64" i="45"/>
  <c r="FP268" i="45"/>
  <c r="FP293" i="45"/>
  <c r="H475" i="22"/>
  <c r="H477" i="22" s="1"/>
  <c r="H338" i="22"/>
  <c r="H339" i="22" s="1"/>
  <c r="H344" i="22"/>
  <c r="EX256" i="45"/>
  <c r="EX260" i="45"/>
  <c r="EY140" i="45"/>
  <c r="EX376" i="45"/>
  <c r="EX380" i="45" s="1"/>
  <c r="J319" i="22"/>
  <c r="K319" i="22" s="1"/>
  <c r="E187" i="22"/>
  <c r="J76" i="16"/>
  <c r="K76" i="16" s="1"/>
  <c r="K97" i="16"/>
  <c r="K304" i="16"/>
  <c r="J348" i="16"/>
  <c r="F268" i="9"/>
  <c r="F346" i="9" s="1"/>
  <c r="F274" i="9"/>
  <c r="F402" i="9"/>
  <c r="F404" i="9" s="1"/>
  <c r="F22" i="28"/>
  <c r="J22" i="28" s="1"/>
  <c r="F343" i="28"/>
  <c r="K361" i="28"/>
  <c r="J411" i="28"/>
  <c r="DM260" i="45"/>
  <c r="DM256" i="45"/>
  <c r="DY140" i="45"/>
  <c r="DL140" i="45"/>
  <c r="O260" i="45"/>
  <c r="O376" i="45"/>
  <c r="O380" i="45" s="1"/>
  <c r="O256" i="45"/>
  <c r="CM19" i="45"/>
  <c r="CY21" i="45"/>
  <c r="DP260" i="45"/>
  <c r="H338" i="24"/>
  <c r="H339" i="24" s="1"/>
  <c r="H344" i="24"/>
  <c r="H475" i="24"/>
  <c r="H477" i="24" s="1"/>
  <c r="K369" i="23"/>
  <c r="J367" i="23"/>
  <c r="I344" i="26"/>
  <c r="I338" i="26"/>
  <c r="J396" i="7"/>
  <c r="K396" i="7" s="1"/>
  <c r="K398" i="7"/>
  <c r="H343" i="29"/>
  <c r="H178" i="29"/>
  <c r="J178" i="29" s="1"/>
  <c r="K178" i="29" s="1"/>
  <c r="J181" i="29"/>
  <c r="K181" i="29" s="1"/>
  <c r="E469" i="29"/>
  <c r="E471" i="29" s="1"/>
  <c r="E332" i="29"/>
  <c r="E333" i="29" s="1"/>
  <c r="E338" i="29"/>
  <c r="CL325" i="45"/>
  <c r="H338" i="26"/>
  <c r="H339" i="26" s="1"/>
  <c r="H475" i="26"/>
  <c r="H477" i="26" s="1"/>
  <c r="H344" i="26"/>
  <c r="G284" i="7"/>
  <c r="G285" i="7" s="1"/>
  <c r="G290" i="7"/>
  <c r="G417" i="7"/>
  <c r="G419" i="7" s="1"/>
  <c r="K182" i="16"/>
  <c r="J169" i="16"/>
  <c r="K169" i="16" s="1"/>
  <c r="DO376" i="45"/>
  <c r="DO380" i="45" s="1"/>
  <c r="DO256" i="45"/>
  <c r="DO260" i="45"/>
  <c r="FR325" i="45"/>
  <c r="FR178" i="45"/>
  <c r="FR85" i="45"/>
  <c r="FR23" i="45"/>
  <c r="FR142" i="45"/>
  <c r="FR64" i="45"/>
  <c r="FR334" i="45"/>
  <c r="FR372" i="45" s="1"/>
  <c r="FC380" i="45"/>
  <c r="FT282" i="45"/>
  <c r="FU75" i="45"/>
  <c r="FU78" i="45"/>
  <c r="FU144" i="45"/>
  <c r="FU93" i="45"/>
  <c r="FU81" i="45"/>
  <c r="FU71" i="45"/>
  <c r="FU30" i="45"/>
  <c r="FU40" i="45"/>
  <c r="FU157" i="45"/>
  <c r="FT30" i="45"/>
  <c r="FT81" i="45"/>
  <c r="FT363" i="45"/>
  <c r="FT353" i="45" s="1"/>
  <c r="FT199" i="45"/>
  <c r="FT246" i="45"/>
  <c r="FT244" i="45" s="1"/>
  <c r="FT172" i="45"/>
  <c r="FT295" i="45"/>
  <c r="FT144" i="45"/>
  <c r="FT25" i="45"/>
  <c r="FT148" i="45"/>
  <c r="FT118" i="45"/>
  <c r="FT116" i="45" s="1"/>
  <c r="FT315" i="45"/>
  <c r="FT104" i="45"/>
  <c r="FT102" i="45" s="1"/>
  <c r="FT46" i="45"/>
  <c r="FT207" i="45"/>
  <c r="FT153" i="45"/>
  <c r="FT270" i="45"/>
  <c r="FS334" i="45"/>
  <c r="K75" i="23"/>
  <c r="J25" i="23"/>
  <c r="BL140" i="45"/>
  <c r="AY140" i="45"/>
  <c r="I187" i="23"/>
  <c r="I338" i="23" s="1"/>
  <c r="I475" i="26"/>
  <c r="I477" i="26" s="1"/>
  <c r="DM376" i="45"/>
  <c r="J129" i="22"/>
  <c r="K129" i="22" s="1"/>
  <c r="K131" i="22"/>
  <c r="I22" i="18"/>
  <c r="I289" i="18"/>
  <c r="I22" i="16"/>
  <c r="I285" i="16"/>
  <c r="J181" i="28"/>
  <c r="K181" i="28" s="1"/>
  <c r="E178" i="28"/>
  <c r="I178" i="28"/>
  <c r="J243" i="28"/>
  <c r="K243" i="28" s="1"/>
  <c r="I343" i="28"/>
  <c r="EL140" i="45"/>
  <c r="F376" i="45"/>
  <c r="F380" i="45" s="1"/>
  <c r="F260" i="45"/>
  <c r="F256" i="45"/>
  <c r="FO376" i="45"/>
  <c r="FO380" i="45" s="1"/>
  <c r="DZ19" i="45"/>
  <c r="EL21" i="45"/>
  <c r="F338" i="24"/>
  <c r="F339" i="24" s="1"/>
  <c r="F344" i="24"/>
  <c r="F475" i="24"/>
  <c r="F477" i="24" s="1"/>
  <c r="K367" i="24"/>
  <c r="J417" i="24"/>
  <c r="H278" i="18"/>
  <c r="H279" i="18" s="1"/>
  <c r="H415" i="18"/>
  <c r="H417" i="18" s="1"/>
  <c r="H284" i="18"/>
  <c r="K313" i="7"/>
  <c r="J359" i="7"/>
  <c r="I248" i="7"/>
  <c r="J249" i="7"/>
  <c r="K249" i="7" s="1"/>
  <c r="K356" i="17"/>
  <c r="DR260" i="45"/>
  <c r="DR376" i="45"/>
  <c r="DR380" i="45" s="1"/>
  <c r="DR256" i="45"/>
  <c r="AZ19" i="45"/>
  <c r="BL21" i="45"/>
  <c r="EO376" i="45"/>
  <c r="EO380" i="45" s="1"/>
  <c r="EO260" i="45"/>
  <c r="EO256" i="45"/>
  <c r="EY19" i="45"/>
  <c r="Z256" i="45"/>
  <c r="Z376" i="45"/>
  <c r="Z260" i="45"/>
  <c r="AL19" i="45"/>
  <c r="K28" i="17"/>
  <c r="J25" i="17"/>
  <c r="BT380" i="45"/>
  <c r="BY325" i="45"/>
  <c r="CK376" i="45"/>
  <c r="CK380" i="45" s="1"/>
  <c r="CK260" i="45"/>
  <c r="CK256" i="45"/>
  <c r="E280" i="16"/>
  <c r="J22" i="16"/>
  <c r="K297" i="9"/>
  <c r="J341" i="9"/>
  <c r="G469" i="29"/>
  <c r="G471" i="29" s="1"/>
  <c r="G332" i="29"/>
  <c r="G333" i="29" s="1"/>
  <c r="G338" i="29"/>
  <c r="E332" i="28"/>
  <c r="E333" i="28" s="1"/>
  <c r="E338" i="28"/>
  <c r="E469" i="28"/>
  <c r="E471" i="28" s="1"/>
  <c r="DL372" i="45"/>
  <c r="AB380" i="45"/>
  <c r="AL325" i="45"/>
  <c r="Q376" i="45"/>
  <c r="Q380" i="45" s="1"/>
  <c r="Q256" i="45"/>
  <c r="Q260" i="45"/>
  <c r="GB66" i="45"/>
  <c r="GB78" i="45"/>
  <c r="GB93" i="45"/>
  <c r="GB127" i="45"/>
  <c r="GB144" i="45"/>
  <c r="GB196" i="45"/>
  <c r="GB215" i="45"/>
  <c r="GB229" i="45"/>
  <c r="GB282" i="45"/>
  <c r="GB295" i="45"/>
  <c r="GB336" i="45"/>
  <c r="GB344" i="45"/>
  <c r="GB25" i="45"/>
  <c r="GB61" i="45"/>
  <c r="GB75" i="45"/>
  <c r="GB87" i="45"/>
  <c r="GB104" i="45"/>
  <c r="GB157" i="45"/>
  <c r="GB207" i="45"/>
  <c r="GB307" i="45"/>
  <c r="GB315" i="45"/>
  <c r="GB355" i="45"/>
  <c r="GB36" i="45"/>
  <c r="DN19" i="45"/>
  <c r="DY21" i="45"/>
  <c r="CB256" i="45"/>
  <c r="FN140" i="45"/>
  <c r="FN260" i="45" s="1"/>
  <c r="K367" i="22"/>
  <c r="J417" i="22"/>
  <c r="E187" i="26"/>
  <c r="K28" i="7"/>
  <c r="J25" i="7"/>
  <c r="J145" i="9"/>
  <c r="K145" i="9" s="1"/>
  <c r="I343" i="29"/>
  <c r="AB256" i="45"/>
  <c r="H274" i="9"/>
  <c r="H268" i="9"/>
  <c r="H346" i="9" s="1"/>
  <c r="H402" i="9"/>
  <c r="H404" i="9" s="1"/>
  <c r="HD21" i="45" l="1"/>
  <c r="FS140" i="45"/>
  <c r="GO21" i="45"/>
  <c r="GO19" i="45" s="1"/>
  <c r="IY289" i="45"/>
  <c r="I36" i="22"/>
  <c r="I28" i="22" s="1"/>
  <c r="I25" i="22" s="1"/>
  <c r="J38" i="22"/>
  <c r="I349" i="24"/>
  <c r="J252" i="24"/>
  <c r="K252" i="24" s="1"/>
  <c r="I187" i="24"/>
  <c r="I187" i="22"/>
  <c r="J187" i="22" s="1"/>
  <c r="K187" i="22" s="1"/>
  <c r="J190" i="22"/>
  <c r="K190" i="22" s="1"/>
  <c r="E410" i="16"/>
  <c r="E412" i="16" s="1"/>
  <c r="GQ64" i="45"/>
  <c r="AL260" i="45"/>
  <c r="IY78" i="45"/>
  <c r="JL140" i="45"/>
  <c r="II148" i="45"/>
  <c r="JL325" i="45"/>
  <c r="JI380" i="45"/>
  <c r="JK19" i="45"/>
  <c r="JL21" i="45"/>
  <c r="IY30" i="45"/>
  <c r="II144" i="45"/>
  <c r="EY260" i="45"/>
  <c r="AY260" i="45"/>
  <c r="EY256" i="45"/>
  <c r="IU376" i="45"/>
  <c r="IU380" i="45" s="1"/>
  <c r="IY148" i="45"/>
  <c r="II25" i="45"/>
  <c r="II153" i="45"/>
  <c r="IU256" i="45"/>
  <c r="IU260" i="45"/>
  <c r="IY153" i="45"/>
  <c r="IY282" i="45"/>
  <c r="IW268" i="45"/>
  <c r="IW142" i="45"/>
  <c r="IV325" i="45"/>
  <c r="IY149" i="45"/>
  <c r="IX81" i="45"/>
  <c r="IY81" i="45" s="1"/>
  <c r="IX36" i="45"/>
  <c r="IY36" i="45" s="1"/>
  <c r="IY37" i="45"/>
  <c r="IX215" i="45"/>
  <c r="IX213" i="45" s="1"/>
  <c r="IX315" i="45"/>
  <c r="IY315" i="45" s="1"/>
  <c r="IY316" i="45"/>
  <c r="IX336" i="45"/>
  <c r="IW23" i="45"/>
  <c r="IY338" i="45"/>
  <c r="IY82" i="45"/>
  <c r="IT376" i="45"/>
  <c r="IT260" i="45"/>
  <c r="IT256" i="45"/>
  <c r="IY365" i="45"/>
  <c r="IW293" i="45"/>
  <c r="IW178" i="45"/>
  <c r="IY180" i="45"/>
  <c r="IX61" i="45"/>
  <c r="IY61" i="45" s="1"/>
  <c r="IY62" i="45"/>
  <c r="IX87" i="45"/>
  <c r="IX66" i="45"/>
  <c r="IX104" i="45"/>
  <c r="IY104" i="45" s="1"/>
  <c r="IY105" i="45"/>
  <c r="IX165" i="45"/>
  <c r="IY165" i="45" s="1"/>
  <c r="IX108" i="45"/>
  <c r="IY108" i="45" s="1"/>
  <c r="IX270" i="45"/>
  <c r="IX268" i="45" s="1"/>
  <c r="IY271" i="45"/>
  <c r="IX238" i="45"/>
  <c r="IY238" i="45" s="1"/>
  <c r="IY239" i="45"/>
  <c r="IX320" i="45"/>
  <c r="IY320" i="45" s="1"/>
  <c r="IY321" i="45"/>
  <c r="IY308" i="45"/>
  <c r="IY154" i="45"/>
  <c r="IW227" i="45"/>
  <c r="IY363" i="45"/>
  <c r="IW244" i="45"/>
  <c r="IW213" i="45"/>
  <c r="IY31" i="45"/>
  <c r="IY97" i="45"/>
  <c r="IX25" i="45"/>
  <c r="IY25" i="45" s="1"/>
  <c r="IY26" i="45"/>
  <c r="IX46" i="45"/>
  <c r="IY46" i="45" s="1"/>
  <c r="IX71" i="45"/>
  <c r="IY71" i="45" s="1"/>
  <c r="IX144" i="45"/>
  <c r="IY145" i="45"/>
  <c r="IX118" i="45"/>
  <c r="IX199" i="45"/>
  <c r="IY199" i="45" s="1"/>
  <c r="IY200" i="45"/>
  <c r="IX196" i="45"/>
  <c r="IY196" i="45" s="1"/>
  <c r="IY197" i="45"/>
  <c r="IX207" i="45"/>
  <c r="IY207" i="45" s="1"/>
  <c r="IY208" i="45"/>
  <c r="IX246" i="45"/>
  <c r="IX244" i="45" s="1"/>
  <c r="IY247" i="45"/>
  <c r="IY307" i="45"/>
  <c r="IV372" i="45"/>
  <c r="IW353" i="45"/>
  <c r="IY67" i="45"/>
  <c r="IW102" i="45"/>
  <c r="IY76" i="45"/>
  <c r="IY109" i="45"/>
  <c r="IY283" i="45"/>
  <c r="IY47" i="45"/>
  <c r="IV19" i="45"/>
  <c r="IY98" i="45"/>
  <c r="IX57" i="45"/>
  <c r="IY57" i="45" s="1"/>
  <c r="IX40" i="45"/>
  <c r="IY40" i="45" s="1"/>
  <c r="IY41" i="45"/>
  <c r="IX93" i="45"/>
  <c r="IY93" i="45" s="1"/>
  <c r="IX172" i="45"/>
  <c r="IY172" i="45" s="1"/>
  <c r="IY173" i="45"/>
  <c r="IX127" i="45"/>
  <c r="IY127" i="45" s="1"/>
  <c r="IY129" i="45"/>
  <c r="IX157" i="45"/>
  <c r="IY157" i="45" s="1"/>
  <c r="IX185" i="45"/>
  <c r="IX229" i="45"/>
  <c r="IX295" i="45"/>
  <c r="IX355" i="45"/>
  <c r="IX353" i="45" s="1"/>
  <c r="IY357" i="45"/>
  <c r="IX344" i="45"/>
  <c r="IY344" i="45" s="1"/>
  <c r="IY346" i="45"/>
  <c r="IY158" i="45"/>
  <c r="IW64" i="45"/>
  <c r="IY58" i="45"/>
  <c r="IV140" i="45"/>
  <c r="IY166" i="45"/>
  <c r="IY75" i="45"/>
  <c r="IY88" i="45"/>
  <c r="IY94" i="45"/>
  <c r="II246" i="45"/>
  <c r="II244" i="45" s="1"/>
  <c r="II344" i="45"/>
  <c r="HT127" i="45"/>
  <c r="HT157" i="45"/>
  <c r="II127" i="45"/>
  <c r="II118" i="45"/>
  <c r="II116" i="45" s="1"/>
  <c r="II282" i="45"/>
  <c r="II355" i="45"/>
  <c r="FT268" i="45"/>
  <c r="GQ293" i="45"/>
  <c r="GO140" i="45"/>
  <c r="II81" i="45"/>
  <c r="FP140" i="45"/>
  <c r="FS372" i="45"/>
  <c r="HU71" i="45"/>
  <c r="HU165" i="45"/>
  <c r="HU153" i="45"/>
  <c r="HU118" i="45"/>
  <c r="HU116" i="45" s="1"/>
  <c r="HU78" i="45"/>
  <c r="HU36" i="45"/>
  <c r="IH353" i="45"/>
  <c r="IJ289" i="45"/>
  <c r="IJ78" i="45"/>
  <c r="IJ75" i="45"/>
  <c r="IF376" i="45"/>
  <c r="IF380" i="45" s="1"/>
  <c r="IF260" i="45"/>
  <c r="IF256" i="45"/>
  <c r="IG372" i="45"/>
  <c r="II46" i="45"/>
  <c r="II87" i="45"/>
  <c r="II66" i="45"/>
  <c r="II93" i="45"/>
  <c r="II157" i="45"/>
  <c r="II207" i="45"/>
  <c r="II238" i="45"/>
  <c r="II270" i="45"/>
  <c r="II320" i="45"/>
  <c r="II363" i="45"/>
  <c r="IH293" i="45"/>
  <c r="IH227" i="45"/>
  <c r="IH142" i="45"/>
  <c r="IH85" i="45"/>
  <c r="IG325" i="45"/>
  <c r="II97" i="45"/>
  <c r="II71" i="45"/>
  <c r="II180" i="45"/>
  <c r="II199" i="45"/>
  <c r="IH178" i="45"/>
  <c r="IH64" i="45"/>
  <c r="IH116" i="45"/>
  <c r="IE376" i="45"/>
  <c r="IE260" i="45"/>
  <c r="IE256" i="45"/>
  <c r="IH334" i="45"/>
  <c r="IH268" i="45"/>
  <c r="IH23" i="45"/>
  <c r="IG140" i="45"/>
  <c r="II36" i="45"/>
  <c r="II57" i="45"/>
  <c r="II108" i="45"/>
  <c r="II104" i="45"/>
  <c r="II172" i="45"/>
  <c r="II165" i="45"/>
  <c r="II185" i="45"/>
  <c r="II229" i="45"/>
  <c r="II295" i="45"/>
  <c r="IG21" i="45"/>
  <c r="II30" i="45"/>
  <c r="II40" i="45"/>
  <c r="II215" i="45"/>
  <c r="II213" i="45" s="1"/>
  <c r="II315" i="45"/>
  <c r="II307" i="45"/>
  <c r="II336" i="45"/>
  <c r="IH102" i="45"/>
  <c r="HR325" i="45"/>
  <c r="HR372" i="45"/>
  <c r="HR21" i="45"/>
  <c r="HT30" i="45"/>
  <c r="HT78" i="45"/>
  <c r="HT87" i="45"/>
  <c r="HT108" i="45"/>
  <c r="HT46" i="45"/>
  <c r="HT66" i="45"/>
  <c r="HT71" i="45"/>
  <c r="HT93" i="45"/>
  <c r="HT104" i="45"/>
  <c r="HT215" i="45"/>
  <c r="HT172" i="45"/>
  <c r="HT180" i="45"/>
  <c r="HT185" i="45"/>
  <c r="HT199" i="45"/>
  <c r="HT289" i="45"/>
  <c r="HT307" i="45"/>
  <c r="HU315" i="45"/>
  <c r="HU289" i="45"/>
  <c r="HU199" i="45"/>
  <c r="HU196" i="45"/>
  <c r="HU75" i="45"/>
  <c r="HU61" i="45"/>
  <c r="HU320" i="45"/>
  <c r="HU104" i="45"/>
  <c r="HU93" i="45"/>
  <c r="HU57" i="45"/>
  <c r="HT355" i="45"/>
  <c r="HT363" i="45"/>
  <c r="HS353" i="45"/>
  <c r="HS334" i="45"/>
  <c r="HS85" i="45"/>
  <c r="HR140" i="45"/>
  <c r="HT61" i="45"/>
  <c r="HT75" i="45"/>
  <c r="HT81" i="45"/>
  <c r="HT97" i="45"/>
  <c r="HT207" i="45"/>
  <c r="HT229" i="45"/>
  <c r="HT36" i="45"/>
  <c r="HT57" i="45"/>
  <c r="HT118" i="45"/>
  <c r="HT116" i="45" s="1"/>
  <c r="HT144" i="45"/>
  <c r="HT238" i="45"/>
  <c r="HT295" i="45"/>
  <c r="HT148" i="45"/>
  <c r="HT153" i="45"/>
  <c r="HT165" i="45"/>
  <c r="HT196" i="45"/>
  <c r="HT270" i="45"/>
  <c r="HT336" i="45"/>
  <c r="HT246" i="45"/>
  <c r="HT282" i="45"/>
  <c r="HT344" i="45"/>
  <c r="HT315" i="45"/>
  <c r="HT320" i="45"/>
  <c r="HS268" i="45"/>
  <c r="HS227" i="45"/>
  <c r="HS23" i="45"/>
  <c r="HS116" i="45"/>
  <c r="HP260" i="45"/>
  <c r="HP256" i="45"/>
  <c r="HP376" i="45"/>
  <c r="HQ376" i="45"/>
  <c r="HQ380" i="45" s="1"/>
  <c r="HQ256" i="45"/>
  <c r="HQ260" i="45"/>
  <c r="HS142" i="45"/>
  <c r="HS293" i="45"/>
  <c r="HS178" i="45"/>
  <c r="HS102" i="45"/>
  <c r="HD140" i="45"/>
  <c r="HD19" i="45"/>
  <c r="GR93" i="45"/>
  <c r="GN256" i="45"/>
  <c r="GN376" i="45"/>
  <c r="GN380" i="45" s="1"/>
  <c r="GR363" i="45"/>
  <c r="GO325" i="45"/>
  <c r="HD325" i="45"/>
  <c r="HE85" i="45"/>
  <c r="HE227" i="45"/>
  <c r="HE293" i="45"/>
  <c r="GS61" i="45"/>
  <c r="HD372" i="45"/>
  <c r="HC19" i="45"/>
  <c r="HE334" i="45"/>
  <c r="HE178" i="45"/>
  <c r="HE244" i="45"/>
  <c r="HE102" i="45"/>
  <c r="HF40" i="45"/>
  <c r="HF81" i="45"/>
  <c r="HF64" i="45" s="1"/>
  <c r="HF118" i="45"/>
  <c r="HF116" i="45" s="1"/>
  <c r="HF148" i="45"/>
  <c r="HF153" i="45"/>
  <c r="HF165" i="45"/>
  <c r="HF108" i="45"/>
  <c r="HF102" i="45" s="1"/>
  <c r="HF127" i="45"/>
  <c r="HF157" i="45"/>
  <c r="HF172" i="45"/>
  <c r="HF180" i="45"/>
  <c r="HF185" i="45"/>
  <c r="HF199" i="45"/>
  <c r="HF207" i="45"/>
  <c r="HF215" i="45"/>
  <c r="HF270" i="45"/>
  <c r="HF336" i="45"/>
  <c r="HG196" i="45"/>
  <c r="HG144" i="45"/>
  <c r="HG81" i="45"/>
  <c r="HG78" i="45"/>
  <c r="HG75" i="45"/>
  <c r="HE142" i="45"/>
  <c r="HE64" i="45"/>
  <c r="HE23" i="45"/>
  <c r="HF25" i="45"/>
  <c r="HF30" i="45"/>
  <c r="HF87" i="45"/>
  <c r="HF93" i="45"/>
  <c r="HF97" i="45"/>
  <c r="HF144" i="45"/>
  <c r="HF196" i="45"/>
  <c r="HF229" i="45"/>
  <c r="HF238" i="45"/>
  <c r="HF246" i="45"/>
  <c r="HF244" i="45" s="1"/>
  <c r="HF295" i="45"/>
  <c r="HF344" i="45"/>
  <c r="HF307" i="45"/>
  <c r="HF363" i="45"/>
  <c r="HE268" i="45"/>
  <c r="HE116" i="45"/>
  <c r="GQ268" i="45"/>
  <c r="GC97" i="45"/>
  <c r="GC307" i="45"/>
  <c r="GC344" i="45"/>
  <c r="GC165" i="45"/>
  <c r="GC127" i="45"/>
  <c r="GC185" i="45"/>
  <c r="GQ102" i="45"/>
  <c r="GQ85" i="45"/>
  <c r="GQ23" i="45"/>
  <c r="GQ21" i="45" s="1"/>
  <c r="GQ142" i="45"/>
  <c r="GR40" i="45"/>
  <c r="GR46" i="45"/>
  <c r="GR66" i="45"/>
  <c r="GR71" i="45"/>
  <c r="GR87" i="45"/>
  <c r="GR108" i="45"/>
  <c r="GR102" i="45" s="1"/>
  <c r="GR127" i="45"/>
  <c r="GR157" i="45"/>
  <c r="GR229" i="45"/>
  <c r="GR172" i="45"/>
  <c r="GR180" i="45"/>
  <c r="GR185" i="45"/>
  <c r="GR199" i="45"/>
  <c r="GR282" i="45"/>
  <c r="GR238" i="45"/>
  <c r="GR246" i="45"/>
  <c r="GR244" i="45" s="1"/>
  <c r="GR307" i="45"/>
  <c r="GR295" i="45"/>
  <c r="GR315" i="45"/>
  <c r="GR336" i="45"/>
  <c r="GR355" i="45"/>
  <c r="GS289" i="45"/>
  <c r="GS196" i="45"/>
  <c r="GS78" i="45"/>
  <c r="GS75" i="45"/>
  <c r="GS57" i="45"/>
  <c r="GS36" i="45"/>
  <c r="GQ353" i="45"/>
  <c r="GQ227" i="45"/>
  <c r="GP21" i="45"/>
  <c r="GP140" i="45"/>
  <c r="GR25" i="45"/>
  <c r="GR30" i="45"/>
  <c r="GR61" i="45"/>
  <c r="GR78" i="45"/>
  <c r="GR36" i="45"/>
  <c r="GR57" i="45"/>
  <c r="GR118" i="45"/>
  <c r="GR116" i="45" s="1"/>
  <c r="GR148" i="45"/>
  <c r="GR153" i="45"/>
  <c r="GR81" i="45"/>
  <c r="GR97" i="45"/>
  <c r="GR144" i="45"/>
  <c r="GR207" i="45"/>
  <c r="GR215" i="45"/>
  <c r="GR213" i="45" s="1"/>
  <c r="GR165" i="45"/>
  <c r="GR196" i="45"/>
  <c r="GR270" i="45"/>
  <c r="GR344" i="45"/>
  <c r="GQ178" i="45"/>
  <c r="GP325" i="45"/>
  <c r="GM376" i="45"/>
  <c r="GM256" i="45"/>
  <c r="GM260" i="45"/>
  <c r="GP372" i="45"/>
  <c r="FT23" i="45"/>
  <c r="FT142" i="45"/>
  <c r="FT178" i="45"/>
  <c r="E338" i="26"/>
  <c r="E339" i="26" s="1"/>
  <c r="J187" i="26"/>
  <c r="E344" i="26"/>
  <c r="E475" i="26"/>
  <c r="E477" i="26" s="1"/>
  <c r="DN256" i="45"/>
  <c r="DY256" i="45" s="1"/>
  <c r="DN376" i="45"/>
  <c r="DN380" i="45" s="1"/>
  <c r="DN260" i="45"/>
  <c r="DY260" i="45" s="1"/>
  <c r="DY19" i="45"/>
  <c r="GB353" i="45"/>
  <c r="GB85" i="45"/>
  <c r="GB293" i="45"/>
  <c r="GB64" i="45"/>
  <c r="K22" i="16"/>
  <c r="K25" i="17"/>
  <c r="J288" i="17"/>
  <c r="K288" i="17" s="1"/>
  <c r="AL256" i="45"/>
  <c r="J248" i="7"/>
  <c r="K248" i="7" s="1"/>
  <c r="I212" i="7"/>
  <c r="K417" i="24"/>
  <c r="I338" i="28"/>
  <c r="I332" i="28"/>
  <c r="I469" i="28"/>
  <c r="I471" i="28" s="1"/>
  <c r="I410" i="16"/>
  <c r="I412" i="16" s="1"/>
  <c r="I274" i="16"/>
  <c r="I353" i="16" s="1"/>
  <c r="I280" i="16"/>
  <c r="I284" i="18"/>
  <c r="I278" i="18"/>
  <c r="I415" i="18"/>
  <c r="I417" i="18" s="1"/>
  <c r="FU172" i="45"/>
  <c r="FU282" i="45"/>
  <c r="FU185" i="45"/>
  <c r="FU196" i="45"/>
  <c r="FU270" i="45"/>
  <c r="FU320" i="45"/>
  <c r="FU108" i="45"/>
  <c r="FU87" i="45"/>
  <c r="FU295" i="45"/>
  <c r="FU148" i="45"/>
  <c r="FU336" i="45"/>
  <c r="FU315" i="45"/>
  <c r="FU165" i="45"/>
  <c r="FU25" i="45"/>
  <c r="FU238" i="45"/>
  <c r="FU215" i="45"/>
  <c r="FU344" i="45"/>
  <c r="FU207" i="45"/>
  <c r="FU355" i="45"/>
  <c r="FU229" i="45"/>
  <c r="FU97" i="45"/>
  <c r="FU46" i="45"/>
  <c r="FR140" i="45"/>
  <c r="CM256" i="45"/>
  <c r="CY256" i="45" s="1"/>
  <c r="CY19" i="45"/>
  <c r="CM376" i="45"/>
  <c r="CM260" i="45"/>
  <c r="CY260" i="45" s="1"/>
  <c r="K411" i="28"/>
  <c r="K348" i="16"/>
  <c r="EY380" i="45"/>
  <c r="EY376" i="45"/>
  <c r="K357" i="18"/>
  <c r="G415" i="18"/>
  <c r="G417" i="18" s="1"/>
  <c r="G284" i="18"/>
  <c r="G278" i="18"/>
  <c r="G279" i="18" s="1"/>
  <c r="E344" i="22"/>
  <c r="J187" i="23"/>
  <c r="K187" i="23" s="1"/>
  <c r="E145" i="16"/>
  <c r="J144" i="16"/>
  <c r="K144" i="16" s="1"/>
  <c r="CZ376" i="45"/>
  <c r="CZ260" i="45"/>
  <c r="DL260" i="45" s="1"/>
  <c r="CZ256" i="45"/>
  <c r="DL256" i="45" s="1"/>
  <c r="DL19" i="45"/>
  <c r="J475" i="23"/>
  <c r="K475" i="23" s="1"/>
  <c r="K22" i="23"/>
  <c r="J469" i="29"/>
  <c r="K469" i="29" s="1"/>
  <c r="J338" i="29"/>
  <c r="K338" i="29" s="1"/>
  <c r="G414" i="17"/>
  <c r="G416" i="17" s="1"/>
  <c r="G277" i="17"/>
  <c r="G278" i="17" s="1"/>
  <c r="G283" i="17"/>
  <c r="K28" i="24"/>
  <c r="J25" i="24"/>
  <c r="FN376" i="45"/>
  <c r="FN380" i="45" s="1"/>
  <c r="FN256" i="45"/>
  <c r="GC36" i="45"/>
  <c r="GC25" i="45"/>
  <c r="GC30" i="45"/>
  <c r="GC57" i="45"/>
  <c r="GC108" i="45"/>
  <c r="GC148" i="45"/>
  <c r="GC172" i="45"/>
  <c r="GC180" i="45"/>
  <c r="GC199" i="45"/>
  <c r="GC229" i="45"/>
  <c r="GC270" i="45"/>
  <c r="GC320" i="45"/>
  <c r="GC355" i="45"/>
  <c r="GB244" i="45"/>
  <c r="J143" i="17"/>
  <c r="K143" i="17" s="1"/>
  <c r="J402" i="9"/>
  <c r="K402" i="9" s="1"/>
  <c r="J274" i="9"/>
  <c r="K274" i="9" s="1"/>
  <c r="K22" i="9"/>
  <c r="J268" i="9"/>
  <c r="Y376" i="45"/>
  <c r="M380" i="45"/>
  <c r="Y380" i="45" s="1"/>
  <c r="FP21" i="45"/>
  <c r="AY256" i="45"/>
  <c r="K22" i="17"/>
  <c r="J283" i="17"/>
  <c r="K283" i="17" s="1"/>
  <c r="J414" i="17"/>
  <c r="K36" i="18"/>
  <c r="J28" i="18"/>
  <c r="FM376" i="45"/>
  <c r="FM380" i="45" s="1"/>
  <c r="FM260" i="45"/>
  <c r="FM256" i="45"/>
  <c r="FT334" i="45"/>
  <c r="FT372" i="45" s="1"/>
  <c r="FT64" i="45"/>
  <c r="FT85" i="45"/>
  <c r="H280" i="16"/>
  <c r="H274" i="16"/>
  <c r="H353" i="16" s="1"/>
  <c r="H410" i="16"/>
  <c r="H412" i="16" s="1"/>
  <c r="I344" i="23"/>
  <c r="I475" i="23"/>
  <c r="I477" i="23" s="1"/>
  <c r="K25" i="7"/>
  <c r="K417" i="22"/>
  <c r="GB102" i="45"/>
  <c r="GB23" i="45"/>
  <c r="GB334" i="45"/>
  <c r="GB227" i="45"/>
  <c r="GB213" i="45"/>
  <c r="GB142" i="45"/>
  <c r="J469" i="28"/>
  <c r="K469" i="28" s="1"/>
  <c r="K22" i="28"/>
  <c r="K341" i="9"/>
  <c r="E353" i="16"/>
  <c r="J354" i="16" s="1"/>
  <c r="J275" i="16"/>
  <c r="AL376" i="45"/>
  <c r="Z380" i="45"/>
  <c r="AL380" i="45" s="1"/>
  <c r="AZ376" i="45"/>
  <c r="AZ260" i="45"/>
  <c r="BL260" i="45" s="1"/>
  <c r="AZ256" i="45"/>
  <c r="BL256" i="45" s="1"/>
  <c r="BL19" i="45"/>
  <c r="K359" i="7"/>
  <c r="DZ256" i="45"/>
  <c r="EL256" i="45" s="1"/>
  <c r="DZ376" i="45"/>
  <c r="DZ260" i="45"/>
  <c r="EL260" i="45" s="1"/>
  <c r="EL19" i="45"/>
  <c r="J178" i="28"/>
  <c r="K178" i="28" s="1"/>
  <c r="J349" i="23"/>
  <c r="K349" i="23" s="1"/>
  <c r="K25" i="23"/>
  <c r="FT293" i="45"/>
  <c r="FU57" i="45"/>
  <c r="FU363" i="45"/>
  <c r="FU127" i="45"/>
  <c r="FV61" i="45"/>
  <c r="FV196" i="45"/>
  <c r="FV78" i="45"/>
  <c r="FV75" i="45"/>
  <c r="FV289" i="45"/>
  <c r="FV363" i="45"/>
  <c r="FV81" i="45"/>
  <c r="FV165" i="45"/>
  <c r="FV344" i="45"/>
  <c r="FV36" i="45"/>
  <c r="FV355" i="45"/>
  <c r="FV40" i="45"/>
  <c r="FV180" i="45"/>
  <c r="FV215" i="45"/>
  <c r="FV213" i="45" s="1"/>
  <c r="FV307" i="45"/>
  <c r="FV238" i="45"/>
  <c r="FU199" i="45"/>
  <c r="FU118" i="45"/>
  <c r="FU116" i="45" s="1"/>
  <c r="FU289" i="45"/>
  <c r="FU66" i="45"/>
  <c r="FU104" i="45"/>
  <c r="FU246" i="45"/>
  <c r="FU244" i="45" s="1"/>
  <c r="FU307" i="45"/>
  <c r="FU180" i="45"/>
  <c r="FU61" i="45"/>
  <c r="FU153" i="45"/>
  <c r="FU36" i="45"/>
  <c r="FR21" i="45"/>
  <c r="FR19" i="45" s="1"/>
  <c r="H332" i="29"/>
  <c r="H333" i="29" s="1"/>
  <c r="H338" i="29"/>
  <c r="H469" i="29"/>
  <c r="H471" i="29" s="1"/>
  <c r="K367" i="23"/>
  <c r="J417" i="23"/>
  <c r="F332" i="28"/>
  <c r="F333" i="28" s="1"/>
  <c r="F338" i="28"/>
  <c r="F469" i="28"/>
  <c r="F471" i="28" s="1"/>
  <c r="FP325" i="45"/>
  <c r="FS21" i="45"/>
  <c r="FS19" i="45" s="1"/>
  <c r="FA260" i="45"/>
  <c r="FL260" i="45" s="1"/>
  <c r="FL19" i="45"/>
  <c r="FA376" i="45"/>
  <c r="FA256" i="45"/>
  <c r="FL256" i="45" s="1"/>
  <c r="GA260" i="45"/>
  <c r="GA376" i="45"/>
  <c r="GA380" i="45" s="1"/>
  <c r="GA256" i="45"/>
  <c r="FZ19" i="45"/>
  <c r="K22" i="7"/>
  <c r="J22" i="18"/>
  <c r="J349" i="26"/>
  <c r="K349" i="26" s="1"/>
  <c r="K25" i="26"/>
  <c r="E338" i="22"/>
  <c r="E339" i="22" s="1"/>
  <c r="E475" i="22"/>
  <c r="E477" i="22" s="1"/>
  <c r="J417" i="26"/>
  <c r="K367" i="26"/>
  <c r="J332" i="29"/>
  <c r="K332" i="29" s="1"/>
  <c r="K25" i="29"/>
  <c r="J343" i="29"/>
  <c r="K343" i="29" s="1"/>
  <c r="J343" i="28"/>
  <c r="K343" i="28" s="1"/>
  <c r="K25" i="28"/>
  <c r="BM376" i="45"/>
  <c r="BY19" i="45"/>
  <c r="BM260" i="45"/>
  <c r="BY260" i="45" s="1"/>
  <c r="BM256" i="45"/>
  <c r="BY256" i="45" s="1"/>
  <c r="GC46" i="45"/>
  <c r="GC87" i="45"/>
  <c r="GC118" i="45"/>
  <c r="GC116" i="45" s="1"/>
  <c r="GC157" i="45"/>
  <c r="GC238" i="45"/>
  <c r="GC246" i="45"/>
  <c r="GC244" i="45" s="1"/>
  <c r="GC295" i="45"/>
  <c r="GC315" i="45"/>
  <c r="GC363" i="45"/>
  <c r="GC40" i="45"/>
  <c r="GC66" i="45"/>
  <c r="GC64" i="45" s="1"/>
  <c r="GC104" i="45"/>
  <c r="GC144" i="45"/>
  <c r="GC207" i="45"/>
  <c r="GC215" i="45"/>
  <c r="GC213" i="45" s="1"/>
  <c r="GC282" i="45"/>
  <c r="GC336" i="45"/>
  <c r="GC334" i="45" s="1"/>
  <c r="GD289" i="45"/>
  <c r="GD36" i="45"/>
  <c r="GD320" i="45"/>
  <c r="GD108" i="45"/>
  <c r="GD57" i="45"/>
  <c r="GB268" i="45"/>
  <c r="GB178" i="45"/>
  <c r="GB116" i="45"/>
  <c r="I268" i="9"/>
  <c r="I346" i="9" s="1"/>
  <c r="I402" i="9"/>
  <c r="I404" i="9" s="1"/>
  <c r="I274" i="9"/>
  <c r="Y260" i="45"/>
  <c r="Y256" i="45"/>
  <c r="BZ260" i="45"/>
  <c r="CL260" i="45" s="1"/>
  <c r="BZ256" i="45"/>
  <c r="CL256" i="45" s="1"/>
  <c r="BZ376" i="45"/>
  <c r="CL19" i="45"/>
  <c r="K411" i="29"/>
  <c r="J471" i="29"/>
  <c r="K471" i="29" s="1"/>
  <c r="AM380" i="45"/>
  <c r="AY380" i="45" s="1"/>
  <c r="AY376" i="45"/>
  <c r="K36" i="16"/>
  <c r="J28" i="16"/>
  <c r="DM380" i="45"/>
  <c r="K22" i="24"/>
  <c r="FT140" i="45" l="1"/>
  <c r="GC85" i="45"/>
  <c r="GQ325" i="45"/>
  <c r="GR353" i="45"/>
  <c r="J277" i="17"/>
  <c r="K277" i="17" s="1"/>
  <c r="J344" i="23"/>
  <c r="K344" i="23" s="1"/>
  <c r="K38" i="22"/>
  <c r="J36" i="22"/>
  <c r="I349" i="22"/>
  <c r="I22" i="22"/>
  <c r="J404" i="9"/>
  <c r="K404" i="9" s="1"/>
  <c r="I475" i="24"/>
  <c r="I477" i="24" s="1"/>
  <c r="I344" i="24"/>
  <c r="I338" i="24"/>
  <c r="J187" i="24"/>
  <c r="J338" i="23"/>
  <c r="K338" i="23" s="1"/>
  <c r="II353" i="45"/>
  <c r="IH372" i="45"/>
  <c r="II334" i="45"/>
  <c r="JK376" i="45"/>
  <c r="JK260" i="45"/>
  <c r="JL260" i="45" s="1"/>
  <c r="JK256" i="45"/>
  <c r="JL256" i="45" s="1"/>
  <c r="JL19" i="45"/>
  <c r="IX178" i="45"/>
  <c r="IY178" i="45" s="1"/>
  <c r="IY355" i="45"/>
  <c r="IY185" i="45"/>
  <c r="IY268" i="45"/>
  <c r="IY270" i="45"/>
  <c r="IX142" i="45"/>
  <c r="IY142" i="45" s="1"/>
  <c r="IY215" i="45"/>
  <c r="IW325" i="45"/>
  <c r="IX64" i="45"/>
  <c r="IY64" i="45" s="1"/>
  <c r="IX293" i="45"/>
  <c r="IX325" i="45" s="1"/>
  <c r="IY66" i="45"/>
  <c r="IW140" i="45"/>
  <c r="IY144" i="45"/>
  <c r="IY213" i="45"/>
  <c r="IX85" i="45"/>
  <c r="IY85" i="45" s="1"/>
  <c r="IY87" i="45"/>
  <c r="IX334" i="45"/>
  <c r="IY336" i="45"/>
  <c r="IX116" i="45"/>
  <c r="IY116" i="45" s="1"/>
  <c r="IY118" i="45"/>
  <c r="IY246" i="45"/>
  <c r="IY295" i="45"/>
  <c r="IX227" i="45"/>
  <c r="IY227" i="45" s="1"/>
  <c r="IY229" i="45"/>
  <c r="IY244" i="45"/>
  <c r="IX102" i="45"/>
  <c r="IY102" i="45" s="1"/>
  <c r="IV376" i="45"/>
  <c r="IV380" i="45" s="1"/>
  <c r="IV260" i="45"/>
  <c r="IV256" i="45"/>
  <c r="IY353" i="45"/>
  <c r="IW372" i="45"/>
  <c r="IX23" i="45"/>
  <c r="IT380" i="45"/>
  <c r="IW21" i="45"/>
  <c r="IJ57" i="45"/>
  <c r="IJ153" i="45"/>
  <c r="IJ157" i="45"/>
  <c r="IJ165" i="45"/>
  <c r="IJ185" i="45"/>
  <c r="IJ307" i="45"/>
  <c r="IJ336" i="45"/>
  <c r="IJ344" i="45"/>
  <c r="IJ71" i="45"/>
  <c r="HU180" i="45"/>
  <c r="HU185" i="45"/>
  <c r="HU246" i="45"/>
  <c r="HU244" i="45" s="1"/>
  <c r="HU307" i="45"/>
  <c r="DY380" i="45"/>
  <c r="DY376" i="45"/>
  <c r="HV78" i="45"/>
  <c r="IL369" i="45"/>
  <c r="IL368" i="45"/>
  <c r="IL367" i="45"/>
  <c r="IL366" i="45"/>
  <c r="IL361" i="45"/>
  <c r="IL360" i="45"/>
  <c r="IL359" i="45"/>
  <c r="IL358" i="45"/>
  <c r="IL357" i="45"/>
  <c r="IL350" i="45"/>
  <c r="IL349" i="45"/>
  <c r="IL348" i="45"/>
  <c r="IL347" i="45"/>
  <c r="IL342" i="45"/>
  <c r="IL341" i="45"/>
  <c r="IL340" i="45"/>
  <c r="IL339" i="45"/>
  <c r="IL322" i="45"/>
  <c r="IL317" i="45"/>
  <c r="IL313" i="45"/>
  <c r="IL312" i="45"/>
  <c r="IL311" i="45"/>
  <c r="IL310" i="45"/>
  <c r="IL309" i="45"/>
  <c r="IL308" i="45"/>
  <c r="IL305" i="45"/>
  <c r="IL304" i="45"/>
  <c r="IL303" i="45"/>
  <c r="IL302" i="45"/>
  <c r="IL301" i="45"/>
  <c r="IL300" i="45"/>
  <c r="IL299" i="45"/>
  <c r="IL298" i="45"/>
  <c r="IL297" i="45"/>
  <c r="IL296" i="45"/>
  <c r="IL290" i="45"/>
  <c r="IL287" i="45"/>
  <c r="IL286" i="45"/>
  <c r="IL285" i="45"/>
  <c r="IL284" i="45"/>
  <c r="IL280" i="45"/>
  <c r="IL279" i="45"/>
  <c r="IL278" i="45"/>
  <c r="IL277" i="45"/>
  <c r="IL276" i="45"/>
  <c r="IL275" i="45"/>
  <c r="IL274" i="45"/>
  <c r="IL273" i="45"/>
  <c r="IL272" i="45"/>
  <c r="IL251" i="45"/>
  <c r="IL250" i="45"/>
  <c r="IL249" i="45"/>
  <c r="IL248" i="45"/>
  <c r="IL247" i="45"/>
  <c r="IL242" i="45"/>
  <c r="IL241" i="45"/>
  <c r="IL240" i="45"/>
  <c r="IL236" i="45"/>
  <c r="IL235" i="45"/>
  <c r="IL234" i="45"/>
  <c r="IL233" i="45"/>
  <c r="IL232" i="45"/>
  <c r="IL231" i="45"/>
  <c r="IL230" i="45"/>
  <c r="IL225" i="45"/>
  <c r="IL224" i="45"/>
  <c r="IL271" i="45"/>
  <c r="IL202" i="45"/>
  <c r="IL209" i="45"/>
  <c r="IL203" i="45"/>
  <c r="IL201" i="45"/>
  <c r="IK196" i="45"/>
  <c r="IL194" i="45"/>
  <c r="IL193" i="45"/>
  <c r="IL192" i="45"/>
  <c r="IL191" i="45"/>
  <c r="IL190" i="45"/>
  <c r="IL189" i="45"/>
  <c r="IL188" i="45"/>
  <c r="IL187" i="45"/>
  <c r="IL186" i="45"/>
  <c r="IL183" i="45"/>
  <c r="IL182" i="45"/>
  <c r="IL181" i="45"/>
  <c r="IL176" i="45"/>
  <c r="IL175" i="45"/>
  <c r="IL174" i="45"/>
  <c r="IL170" i="45"/>
  <c r="IL169" i="45"/>
  <c r="IL168" i="45"/>
  <c r="IL167" i="45"/>
  <c r="IL166" i="45"/>
  <c r="IL163" i="45"/>
  <c r="IL162" i="45"/>
  <c r="IL161" i="45"/>
  <c r="IL160" i="45"/>
  <c r="IL159" i="45"/>
  <c r="IL158" i="45"/>
  <c r="IL155" i="45"/>
  <c r="IL151" i="45"/>
  <c r="IL204" i="45"/>
  <c r="IL205" i="45"/>
  <c r="IL150" i="45"/>
  <c r="IL137" i="45"/>
  <c r="IL136" i="45"/>
  <c r="IL135" i="45"/>
  <c r="IL134" i="45"/>
  <c r="IL133" i="45"/>
  <c r="IL132" i="45"/>
  <c r="IL131" i="45"/>
  <c r="IL130" i="45"/>
  <c r="IL125" i="45"/>
  <c r="IL120" i="45"/>
  <c r="IL111" i="45"/>
  <c r="IL222" i="45"/>
  <c r="IL220" i="45"/>
  <c r="IL218" i="45"/>
  <c r="IL210" i="45"/>
  <c r="IL121" i="45"/>
  <c r="IL112" i="45"/>
  <c r="IL146" i="45"/>
  <c r="IL122" i="45"/>
  <c r="IL114" i="45"/>
  <c r="IL99" i="45"/>
  <c r="IL91" i="45"/>
  <c r="IL83" i="45"/>
  <c r="IL73" i="45"/>
  <c r="IL67" i="45"/>
  <c r="IL55" i="45"/>
  <c r="IL51" i="45"/>
  <c r="IL47" i="45"/>
  <c r="IL217" i="45"/>
  <c r="IL123" i="45"/>
  <c r="IL100" i="45"/>
  <c r="IL90" i="45"/>
  <c r="IL54" i="45"/>
  <c r="IL52" i="45"/>
  <c r="IL110" i="45"/>
  <c r="IL219" i="45"/>
  <c r="IL106" i="45"/>
  <c r="IK78" i="45"/>
  <c r="IL78" i="45" s="1"/>
  <c r="IL50" i="45"/>
  <c r="IL49" i="45"/>
  <c r="IL48" i="45"/>
  <c r="IL32" i="45"/>
  <c r="IL221" i="45"/>
  <c r="IL223" i="45"/>
  <c r="IL211" i="45"/>
  <c r="IL95" i="45"/>
  <c r="IK61" i="45"/>
  <c r="IL59" i="45"/>
  <c r="IL38" i="45"/>
  <c r="IL34" i="45"/>
  <c r="IL28" i="45"/>
  <c r="IL68" i="45"/>
  <c r="IL27" i="45"/>
  <c r="IL44" i="45"/>
  <c r="IL42" i="45"/>
  <c r="IL33" i="45"/>
  <c r="IL69" i="45"/>
  <c r="IL43" i="45"/>
  <c r="II102" i="45"/>
  <c r="II142" i="45"/>
  <c r="IJ30" i="45"/>
  <c r="IJ40" i="45"/>
  <c r="IJ36" i="45"/>
  <c r="IJ104" i="45"/>
  <c r="IJ61" i="45"/>
  <c r="IJ81" i="45"/>
  <c r="IJ180" i="45"/>
  <c r="IJ199" i="45"/>
  <c r="IJ229" i="45"/>
  <c r="IJ246" i="45"/>
  <c r="IJ282" i="45"/>
  <c r="IJ315" i="45"/>
  <c r="IJ363" i="45"/>
  <c r="II227" i="45"/>
  <c r="IH325" i="45"/>
  <c r="IJ87" i="45"/>
  <c r="IJ148" i="45"/>
  <c r="IJ215" i="45"/>
  <c r="IJ213" i="45" s="1"/>
  <c r="IJ320" i="45"/>
  <c r="IJ355" i="45"/>
  <c r="II178" i="45"/>
  <c r="II85" i="45"/>
  <c r="IG19" i="45"/>
  <c r="IJ25" i="45"/>
  <c r="IJ46" i="45"/>
  <c r="IJ66" i="45"/>
  <c r="IJ93" i="45"/>
  <c r="IJ127" i="45"/>
  <c r="IJ97" i="45"/>
  <c r="IJ172" i="45"/>
  <c r="IJ196" i="45"/>
  <c r="IJ207" i="45"/>
  <c r="IJ238" i="45"/>
  <c r="IH140" i="45"/>
  <c r="II268" i="45"/>
  <c r="IJ118" i="45"/>
  <c r="IJ108" i="45"/>
  <c r="IJ144" i="45"/>
  <c r="IJ270" i="45"/>
  <c r="IJ295" i="45"/>
  <c r="II293" i="45"/>
  <c r="II23" i="45"/>
  <c r="IH21" i="45"/>
  <c r="IH19" i="45" s="1"/>
  <c r="IE380" i="45"/>
  <c r="II64" i="45"/>
  <c r="HD376" i="45"/>
  <c r="HD380" i="45" s="1"/>
  <c r="HD256" i="45"/>
  <c r="HT23" i="45"/>
  <c r="HS140" i="45"/>
  <c r="HP380" i="45"/>
  <c r="HS325" i="45"/>
  <c r="HT244" i="45"/>
  <c r="HT293" i="45"/>
  <c r="HT142" i="45"/>
  <c r="HT227" i="45"/>
  <c r="HT353" i="45"/>
  <c r="HU46" i="45"/>
  <c r="HU66" i="45"/>
  <c r="HU172" i="45"/>
  <c r="HU25" i="45"/>
  <c r="HU30" i="45"/>
  <c r="HU87" i="45"/>
  <c r="HU108" i="45"/>
  <c r="HU102" i="45" s="1"/>
  <c r="HU144" i="45"/>
  <c r="HU207" i="45"/>
  <c r="HU215" i="45"/>
  <c r="HU213" i="45" s="1"/>
  <c r="HU270" i="45"/>
  <c r="HU344" i="45"/>
  <c r="HU363" i="45"/>
  <c r="HT178" i="45"/>
  <c r="HT102" i="45"/>
  <c r="HR19" i="45"/>
  <c r="HS21" i="45"/>
  <c r="HS19" i="45" s="1"/>
  <c r="HT334" i="45"/>
  <c r="HT268" i="45"/>
  <c r="HS372" i="45"/>
  <c r="HU40" i="45"/>
  <c r="HU81" i="45"/>
  <c r="HU97" i="45"/>
  <c r="HU148" i="45"/>
  <c r="HU127" i="45"/>
  <c r="HU157" i="45"/>
  <c r="HU229" i="45"/>
  <c r="HU238" i="45"/>
  <c r="HU282" i="45"/>
  <c r="HU295" i="45"/>
  <c r="HU336" i="45"/>
  <c r="HU355" i="45"/>
  <c r="HV336" i="45"/>
  <c r="HV289" i="45"/>
  <c r="HV238" i="45"/>
  <c r="HT213" i="45"/>
  <c r="HT64" i="45"/>
  <c r="HT85" i="45"/>
  <c r="HD260" i="45"/>
  <c r="GS104" i="45"/>
  <c r="GS25" i="45"/>
  <c r="GS81" i="45"/>
  <c r="GS157" i="45"/>
  <c r="HF227" i="45"/>
  <c r="HF142" i="45"/>
  <c r="HG40" i="45"/>
  <c r="HG25" i="45"/>
  <c r="HG30" i="45"/>
  <c r="GT61" i="45"/>
  <c r="GO260" i="45"/>
  <c r="GO256" i="45"/>
  <c r="GO376" i="45"/>
  <c r="GO380" i="45" s="1"/>
  <c r="HE325" i="45"/>
  <c r="HE140" i="45"/>
  <c r="HF293" i="45"/>
  <c r="HF85" i="45"/>
  <c r="HE21" i="45"/>
  <c r="HG61" i="45"/>
  <c r="HG87" i="45"/>
  <c r="HG93" i="45"/>
  <c r="HG36" i="45"/>
  <c r="HG57" i="45"/>
  <c r="HG97" i="45"/>
  <c r="HG118" i="45"/>
  <c r="HG148" i="45"/>
  <c r="HG153" i="45"/>
  <c r="HG165" i="45"/>
  <c r="HG207" i="45"/>
  <c r="HG215" i="45"/>
  <c r="HG213" i="45" s="1"/>
  <c r="HG270" i="45"/>
  <c r="HG282" i="45"/>
  <c r="HG336" i="45"/>
  <c r="HG355" i="45"/>
  <c r="HH336" i="45"/>
  <c r="HH289" i="45"/>
  <c r="HH104" i="45"/>
  <c r="HH61" i="45"/>
  <c r="HF353" i="45"/>
  <c r="HF178" i="45"/>
  <c r="HE372" i="45"/>
  <c r="HF23" i="45"/>
  <c r="HF21" i="45" s="1"/>
  <c r="HG46" i="45"/>
  <c r="HG66" i="45"/>
  <c r="HG71" i="45"/>
  <c r="HG108" i="45"/>
  <c r="HG127" i="45"/>
  <c r="HG157" i="45"/>
  <c r="HG104" i="45"/>
  <c r="HG229" i="45"/>
  <c r="HG238" i="45"/>
  <c r="HG246" i="45"/>
  <c r="HG244" i="45" s="1"/>
  <c r="HG172" i="45"/>
  <c r="HG180" i="45"/>
  <c r="HG185" i="45"/>
  <c r="HG199" i="45"/>
  <c r="HG295" i="45"/>
  <c r="HG289" i="45"/>
  <c r="HG307" i="45"/>
  <c r="HG315" i="45"/>
  <c r="HG320" i="45"/>
  <c r="HG344" i="45"/>
  <c r="HG363" i="45"/>
  <c r="HF334" i="45"/>
  <c r="HF268" i="45"/>
  <c r="HF213" i="45"/>
  <c r="HC376" i="45"/>
  <c r="HC260" i="45"/>
  <c r="HC256" i="45"/>
  <c r="GQ19" i="45"/>
  <c r="GQ140" i="45"/>
  <c r="GC142" i="45"/>
  <c r="GC293" i="45"/>
  <c r="GD185" i="45"/>
  <c r="GC102" i="45"/>
  <c r="GR334" i="45"/>
  <c r="GR372" i="45" s="1"/>
  <c r="GM380" i="45"/>
  <c r="GR142" i="45"/>
  <c r="GS30" i="45"/>
  <c r="GS87" i="45"/>
  <c r="GS108" i="45"/>
  <c r="GS127" i="45"/>
  <c r="GS93" i="45"/>
  <c r="GS172" i="45"/>
  <c r="GS180" i="45"/>
  <c r="GS185" i="45"/>
  <c r="GS199" i="45"/>
  <c r="GS207" i="45"/>
  <c r="GS215" i="45"/>
  <c r="GS213" i="45" s="1"/>
  <c r="GS270" i="45"/>
  <c r="GS282" i="45"/>
  <c r="GS336" i="45"/>
  <c r="GS355" i="45"/>
  <c r="GT207" i="45"/>
  <c r="GR293" i="45"/>
  <c r="GR64" i="45"/>
  <c r="GQ372" i="45"/>
  <c r="GR268" i="45"/>
  <c r="GR23" i="45"/>
  <c r="GP19" i="45"/>
  <c r="GS46" i="45"/>
  <c r="GS66" i="45"/>
  <c r="GS71" i="45"/>
  <c r="GS40" i="45"/>
  <c r="GS97" i="45"/>
  <c r="GS144" i="45"/>
  <c r="GS118" i="45"/>
  <c r="GS116" i="45" s="1"/>
  <c r="GS148" i="45"/>
  <c r="GS153" i="45"/>
  <c r="GS165" i="45"/>
  <c r="GS229" i="45"/>
  <c r="GS238" i="45"/>
  <c r="GS246" i="45"/>
  <c r="GS244" i="45" s="1"/>
  <c r="GS295" i="45"/>
  <c r="GS315" i="45"/>
  <c r="GS320" i="45"/>
  <c r="GS307" i="45"/>
  <c r="GS344" i="45"/>
  <c r="GS363" i="45"/>
  <c r="GR178" i="45"/>
  <c r="GR227" i="45"/>
  <c r="GR85" i="45"/>
  <c r="FV353" i="45"/>
  <c r="CL376" i="45"/>
  <c r="BZ380" i="45"/>
  <c r="CL380" i="45" s="1"/>
  <c r="GB325" i="45"/>
  <c r="GD66" i="45"/>
  <c r="GD78" i="45"/>
  <c r="GD25" i="45"/>
  <c r="GD40" i="45"/>
  <c r="GD148" i="45"/>
  <c r="GD196" i="45"/>
  <c r="GD307" i="45"/>
  <c r="GD61" i="45"/>
  <c r="GD71" i="45"/>
  <c r="GD93" i="45"/>
  <c r="GD118" i="45"/>
  <c r="GD157" i="45"/>
  <c r="GD172" i="45"/>
  <c r="GD180" i="45"/>
  <c r="GD199" i="45"/>
  <c r="GD238" i="45"/>
  <c r="GD246" i="45"/>
  <c r="GD244" i="45" s="1"/>
  <c r="GD363" i="45"/>
  <c r="BM380" i="45"/>
  <c r="BY380" i="45" s="1"/>
  <c r="BY376" i="45"/>
  <c r="K22" i="18"/>
  <c r="J284" i="18"/>
  <c r="K284" i="18" s="1"/>
  <c r="J278" i="18"/>
  <c r="K278" i="18" s="1"/>
  <c r="J415" i="18"/>
  <c r="FL376" i="45"/>
  <c r="FA380" i="45"/>
  <c r="FL380" i="45" s="1"/>
  <c r="FS256" i="45"/>
  <c r="FS376" i="45"/>
  <c r="FS380" i="45" s="1"/>
  <c r="FS260" i="45"/>
  <c r="FU102" i="45"/>
  <c r="FV207" i="45"/>
  <c r="FV282" i="45"/>
  <c r="FV315" i="45"/>
  <c r="FV157" i="45"/>
  <c r="FV246" i="45"/>
  <c r="FV185" i="45"/>
  <c r="FV66" i="45"/>
  <c r="FV104" i="45"/>
  <c r="FV270" i="45"/>
  <c r="FV108" i="45"/>
  <c r="FV25" i="45"/>
  <c r="FV320" i="45"/>
  <c r="FV71" i="45"/>
  <c r="FV153" i="45"/>
  <c r="FV30" i="45"/>
  <c r="FV336" i="45"/>
  <c r="FU142" i="45"/>
  <c r="GB140" i="45"/>
  <c r="J25" i="18"/>
  <c r="K28" i="18"/>
  <c r="K414" i="17"/>
  <c r="J416" i="17"/>
  <c r="K416" i="17" s="1"/>
  <c r="GC227" i="45"/>
  <c r="GC178" i="45"/>
  <c r="GC23" i="45"/>
  <c r="GC21" i="45" s="1"/>
  <c r="J349" i="24"/>
  <c r="K349" i="24" s="1"/>
  <c r="K25" i="24"/>
  <c r="FU23" i="45"/>
  <c r="FU293" i="45"/>
  <c r="FU268" i="45"/>
  <c r="FT21" i="45"/>
  <c r="FT19" i="45" s="1"/>
  <c r="J410" i="16"/>
  <c r="J274" i="16"/>
  <c r="K187" i="26"/>
  <c r="J344" i="26"/>
  <c r="K344" i="26" s="1"/>
  <c r="J338" i="26"/>
  <c r="K338" i="26" s="1"/>
  <c r="J475" i="26"/>
  <c r="K475" i="26" s="1"/>
  <c r="K28" i="16"/>
  <c r="J25" i="16"/>
  <c r="GD87" i="45"/>
  <c r="GD229" i="45"/>
  <c r="GD282" i="45"/>
  <c r="GD295" i="45"/>
  <c r="GD315" i="45"/>
  <c r="GD355" i="45"/>
  <c r="GD30" i="45"/>
  <c r="GD46" i="45"/>
  <c r="GD75" i="45"/>
  <c r="GD104" i="45"/>
  <c r="GD102" i="45" s="1"/>
  <c r="GD144" i="45"/>
  <c r="GD215" i="45"/>
  <c r="GD213" i="45" s="1"/>
  <c r="GD336" i="45"/>
  <c r="GD81" i="45"/>
  <c r="GD97" i="45"/>
  <c r="GD127" i="45"/>
  <c r="GD153" i="45"/>
  <c r="GD165" i="45"/>
  <c r="GD207" i="45"/>
  <c r="GD270" i="45"/>
  <c r="GD344" i="45"/>
  <c r="GE289" i="45"/>
  <c r="GE196" i="45"/>
  <c r="GE78" i="45"/>
  <c r="GE61" i="45"/>
  <c r="GE307" i="45"/>
  <c r="GE207" i="45"/>
  <c r="GE97" i="45"/>
  <c r="GE81" i="45"/>
  <c r="GE75" i="45"/>
  <c r="GE66" i="45"/>
  <c r="GE36" i="45"/>
  <c r="K417" i="26"/>
  <c r="FZ260" i="45"/>
  <c r="FZ376" i="45"/>
  <c r="FZ256" i="45"/>
  <c r="K417" i="23"/>
  <c r="J477" i="23"/>
  <c r="K477" i="23" s="1"/>
  <c r="FR256" i="45"/>
  <c r="FR376" i="45"/>
  <c r="FR380" i="45" s="1"/>
  <c r="FR260" i="45"/>
  <c r="FU178" i="45"/>
  <c r="FU64" i="45"/>
  <c r="FV172" i="45"/>
  <c r="FV46" i="45"/>
  <c r="FV199" i="45"/>
  <c r="FV118" i="45"/>
  <c r="FV116" i="45" s="1"/>
  <c r="FV87" i="45"/>
  <c r="FV57" i="45"/>
  <c r="FV229" i="45"/>
  <c r="FV227" i="45" s="1"/>
  <c r="FW153" i="45"/>
  <c r="FW78" i="45"/>
  <c r="FW196" i="45"/>
  <c r="FW81" i="45"/>
  <c r="FW355" i="45"/>
  <c r="FW315" i="45"/>
  <c r="FW144" i="45"/>
  <c r="FW238" i="45"/>
  <c r="FV93" i="45"/>
  <c r="FV295" i="45"/>
  <c r="FV127" i="45"/>
  <c r="FV144" i="45"/>
  <c r="FV97" i="45"/>
  <c r="FV148" i="45"/>
  <c r="FT325" i="45"/>
  <c r="EL376" i="45"/>
  <c r="DZ380" i="45"/>
  <c r="EL380" i="45" s="1"/>
  <c r="AZ380" i="45"/>
  <c r="BL380" i="45" s="1"/>
  <c r="BL376" i="45"/>
  <c r="J332" i="28"/>
  <c r="K332" i="28" s="1"/>
  <c r="J338" i="28"/>
  <c r="K338" i="28" s="1"/>
  <c r="GB372" i="45"/>
  <c r="GB21" i="45"/>
  <c r="FP19" i="45"/>
  <c r="J346" i="9"/>
  <c r="K346" i="9" s="1"/>
  <c r="K268" i="9"/>
  <c r="GC353" i="45"/>
  <c r="GC268" i="45"/>
  <c r="GC325" i="45" s="1"/>
  <c r="DL376" i="45"/>
  <c r="CZ380" i="45"/>
  <c r="DL380" i="45" s="1"/>
  <c r="J471" i="28"/>
  <c r="K471" i="28" s="1"/>
  <c r="CY376" i="45"/>
  <c r="CM380" i="45"/>
  <c r="CY380" i="45" s="1"/>
  <c r="FU227" i="45"/>
  <c r="FU353" i="45"/>
  <c r="FU213" i="45"/>
  <c r="FU334" i="45"/>
  <c r="FU85" i="45"/>
  <c r="I295" i="7"/>
  <c r="I146" i="7"/>
  <c r="J212" i="7"/>
  <c r="J280" i="16"/>
  <c r="K280" i="16" s="1"/>
  <c r="J22" i="22" l="1"/>
  <c r="I344" i="22"/>
  <c r="I338" i="22"/>
  <c r="I475" i="22"/>
  <c r="I477" i="22" s="1"/>
  <c r="K187" i="24"/>
  <c r="J344" i="24"/>
  <c r="K344" i="24" s="1"/>
  <c r="J475" i="24"/>
  <c r="J338" i="24"/>
  <c r="K338" i="24" s="1"/>
  <c r="J28" i="22"/>
  <c r="K36" i="22"/>
  <c r="IK289" i="45"/>
  <c r="IL289" i="45" s="1"/>
  <c r="II372" i="45"/>
  <c r="IJ334" i="45"/>
  <c r="IK71" i="45"/>
  <c r="IL71" i="45" s="1"/>
  <c r="IL72" i="45"/>
  <c r="IJ268" i="45"/>
  <c r="JL376" i="45"/>
  <c r="JK380" i="45"/>
  <c r="JL380" i="45" s="1"/>
  <c r="IX140" i="45"/>
  <c r="IY325" i="45"/>
  <c r="IX21" i="45"/>
  <c r="IX19" i="45" s="1"/>
  <c r="IY293" i="45"/>
  <c r="IY23" i="45"/>
  <c r="IX372" i="45"/>
  <c r="IY372" i="45" s="1"/>
  <c r="IY334" i="45"/>
  <c r="IW19" i="45"/>
  <c r="IK87" i="45"/>
  <c r="IL87" i="45" s="1"/>
  <c r="IK315" i="45"/>
  <c r="IL315" i="45" s="1"/>
  <c r="HV229" i="45"/>
  <c r="HV227" i="45" s="1"/>
  <c r="HV270" i="45"/>
  <c r="IK36" i="45"/>
  <c r="IL36" i="45" s="1"/>
  <c r="IK238" i="45"/>
  <c r="IL238" i="45" s="1"/>
  <c r="IK30" i="45"/>
  <c r="IL30" i="45" s="1"/>
  <c r="IL318" i="45"/>
  <c r="IK363" i="45"/>
  <c r="IL363" i="45" s="1"/>
  <c r="IK108" i="45"/>
  <c r="IL108" i="45" s="1"/>
  <c r="IK25" i="45"/>
  <c r="IL25" i="45" s="1"/>
  <c r="IL89" i="45"/>
  <c r="FV178" i="45"/>
  <c r="GC19" i="45"/>
  <c r="HW78" i="45"/>
  <c r="IJ293" i="45"/>
  <c r="II325" i="45"/>
  <c r="II140" i="45"/>
  <c r="IH376" i="45"/>
  <c r="IH380" i="45" s="1"/>
  <c r="IH260" i="45"/>
  <c r="IH256" i="45"/>
  <c r="IJ142" i="45"/>
  <c r="IK40" i="45"/>
  <c r="IK97" i="45"/>
  <c r="IL97" i="45" s="1"/>
  <c r="IL98" i="45"/>
  <c r="IK66" i="45"/>
  <c r="IK93" i="45"/>
  <c r="IL93" i="45" s="1"/>
  <c r="IK127" i="45"/>
  <c r="IL127" i="45" s="1"/>
  <c r="IK180" i="45"/>
  <c r="IL180" i="45" s="1"/>
  <c r="IK199" i="45"/>
  <c r="IL199" i="45" s="1"/>
  <c r="IL200" i="45"/>
  <c r="IK207" i="45"/>
  <c r="IL207" i="45" s="1"/>
  <c r="IK246" i="45"/>
  <c r="IK244" i="45" s="1"/>
  <c r="IK282" i="45"/>
  <c r="IL282" i="45" s="1"/>
  <c r="IK355" i="45"/>
  <c r="IL355" i="45" s="1"/>
  <c r="IK344" i="45"/>
  <c r="IL344" i="45" s="1"/>
  <c r="IL346" i="45"/>
  <c r="IJ64" i="45"/>
  <c r="IG376" i="45"/>
  <c r="IG256" i="45"/>
  <c r="IG260" i="45"/>
  <c r="IJ353" i="45"/>
  <c r="IJ85" i="45"/>
  <c r="IL61" i="45"/>
  <c r="II21" i="45"/>
  <c r="II19" i="45" s="1"/>
  <c r="IK75" i="45"/>
  <c r="IL75" i="45" s="1"/>
  <c r="IL76" i="45"/>
  <c r="IK165" i="45"/>
  <c r="IL165" i="45" s="1"/>
  <c r="IK185" i="45"/>
  <c r="IL185" i="45" s="1"/>
  <c r="IK148" i="45"/>
  <c r="IL148" i="45" s="1"/>
  <c r="IL149" i="45"/>
  <c r="IK229" i="45"/>
  <c r="IK336" i="45"/>
  <c r="IL338" i="45"/>
  <c r="IL239" i="45"/>
  <c r="IL197" i="45"/>
  <c r="IL129" i="45"/>
  <c r="IL37" i="45"/>
  <c r="IL365" i="45"/>
  <c r="IJ178" i="45"/>
  <c r="IJ102" i="45"/>
  <c r="IL88" i="45"/>
  <c r="IL109" i="45"/>
  <c r="IL94" i="45"/>
  <c r="IL26" i="45"/>
  <c r="IJ116" i="45"/>
  <c r="IK46" i="45"/>
  <c r="IL46" i="45" s="1"/>
  <c r="IK81" i="45"/>
  <c r="IL81" i="45" s="1"/>
  <c r="IL82" i="45"/>
  <c r="IK104" i="45"/>
  <c r="IL105" i="45"/>
  <c r="IK57" i="45"/>
  <c r="IL57" i="45" s="1"/>
  <c r="IL58" i="45"/>
  <c r="IK118" i="45"/>
  <c r="IK116" i="45" s="1"/>
  <c r="IK144" i="45"/>
  <c r="IL145" i="45"/>
  <c r="IK153" i="45"/>
  <c r="IL153" i="45" s="1"/>
  <c r="IL154" i="45"/>
  <c r="IK172" i="45"/>
  <c r="IL172" i="45" s="1"/>
  <c r="IL173" i="45"/>
  <c r="IK215" i="45"/>
  <c r="IK213" i="45" s="1"/>
  <c r="IL213" i="45" s="1"/>
  <c r="IL216" i="45"/>
  <c r="IK307" i="45"/>
  <c r="IL307" i="45" s="1"/>
  <c r="IK295" i="45"/>
  <c r="IL295" i="45" s="1"/>
  <c r="IL196" i="45"/>
  <c r="IJ23" i="45"/>
  <c r="IL41" i="45"/>
  <c r="IL283" i="45"/>
  <c r="IL31" i="45"/>
  <c r="IL79" i="45"/>
  <c r="IJ244" i="45"/>
  <c r="IK157" i="45"/>
  <c r="IL157" i="45" s="1"/>
  <c r="IK270" i="45"/>
  <c r="IK320" i="45"/>
  <c r="IL320" i="45" s="1"/>
  <c r="IL321" i="45"/>
  <c r="IL208" i="45"/>
  <c r="IL316" i="45"/>
  <c r="IJ227" i="45"/>
  <c r="IL62" i="45"/>
  <c r="IL119" i="45"/>
  <c r="HU334" i="45"/>
  <c r="HT325" i="45"/>
  <c r="HT372" i="45"/>
  <c r="HV61" i="45"/>
  <c r="HV81" i="45"/>
  <c r="HV97" i="45"/>
  <c r="HV144" i="45"/>
  <c r="HV25" i="45"/>
  <c r="HV40" i="45"/>
  <c r="HV30" i="45"/>
  <c r="HV87" i="45"/>
  <c r="HV108" i="45"/>
  <c r="HV127" i="45"/>
  <c r="HV215" i="45"/>
  <c r="HV46" i="45"/>
  <c r="HV66" i="45"/>
  <c r="HV71" i="45"/>
  <c r="HV93" i="45"/>
  <c r="HV104" i="45"/>
  <c r="HV157" i="45"/>
  <c r="HV172" i="45"/>
  <c r="HV180" i="45"/>
  <c r="HV185" i="45"/>
  <c r="HV199" i="45"/>
  <c r="HV307" i="45"/>
  <c r="HV355" i="45"/>
  <c r="HV363" i="45"/>
  <c r="HV315" i="45"/>
  <c r="HV320" i="45"/>
  <c r="HU293" i="45"/>
  <c r="HU227" i="45"/>
  <c r="HR376" i="45"/>
  <c r="HR260" i="45"/>
  <c r="HR256" i="45"/>
  <c r="HU268" i="45"/>
  <c r="HU178" i="45"/>
  <c r="HU85" i="45"/>
  <c r="HU23" i="45"/>
  <c r="HV75" i="45"/>
  <c r="HV344" i="45"/>
  <c r="HV334" i="45" s="1"/>
  <c r="HV36" i="45"/>
  <c r="HV57" i="45"/>
  <c r="HV118" i="45"/>
  <c r="HV207" i="45"/>
  <c r="HV148" i="45"/>
  <c r="HV153" i="45"/>
  <c r="HV165" i="45"/>
  <c r="HV196" i="45"/>
  <c r="HV295" i="45"/>
  <c r="HV246" i="45"/>
  <c r="HV282" i="45"/>
  <c r="HW315" i="45"/>
  <c r="HW246" i="45"/>
  <c r="HW244" i="45" s="1"/>
  <c r="HW75" i="45"/>
  <c r="HW61" i="45"/>
  <c r="HW289" i="45"/>
  <c r="HW196" i="45"/>
  <c r="HW153" i="45"/>
  <c r="HW36" i="45"/>
  <c r="HW57" i="45"/>
  <c r="HU353" i="45"/>
  <c r="HS376" i="45"/>
  <c r="HS380" i="45" s="1"/>
  <c r="HS256" i="45"/>
  <c r="HS260" i="45"/>
  <c r="HU142" i="45"/>
  <c r="HU64" i="45"/>
  <c r="HT140" i="45"/>
  <c r="HT21" i="45"/>
  <c r="HT19" i="45" s="1"/>
  <c r="HF325" i="45"/>
  <c r="GT157" i="45"/>
  <c r="GT215" i="45"/>
  <c r="GT213" i="45" s="1"/>
  <c r="GT282" i="45"/>
  <c r="GT320" i="45"/>
  <c r="HF19" i="45"/>
  <c r="GT104" i="45"/>
  <c r="HF372" i="45"/>
  <c r="HG227" i="45"/>
  <c r="HH57" i="45"/>
  <c r="HH172" i="45"/>
  <c r="HH180" i="45"/>
  <c r="HH185" i="45"/>
  <c r="HH199" i="45"/>
  <c r="HH282" i="45"/>
  <c r="GU78" i="45"/>
  <c r="HG293" i="45"/>
  <c r="HG64" i="45"/>
  <c r="HH25" i="45"/>
  <c r="HH30" i="45"/>
  <c r="HH78" i="45"/>
  <c r="HH87" i="45"/>
  <c r="HH93" i="45"/>
  <c r="HH97" i="45"/>
  <c r="HH144" i="45"/>
  <c r="HH229" i="45"/>
  <c r="HH238" i="45"/>
  <c r="HH246" i="45"/>
  <c r="HH270" i="45"/>
  <c r="HH307" i="45"/>
  <c r="HH344" i="45"/>
  <c r="HH334" i="45" s="1"/>
  <c r="HH363" i="45"/>
  <c r="HG268" i="45"/>
  <c r="HG116" i="45"/>
  <c r="HE19" i="45"/>
  <c r="HC380" i="45"/>
  <c r="HG178" i="45"/>
  <c r="HG102" i="45"/>
  <c r="HG23" i="45"/>
  <c r="HF140" i="45"/>
  <c r="HH46" i="45"/>
  <c r="HH66" i="45"/>
  <c r="HH71" i="45"/>
  <c r="HH36" i="45"/>
  <c r="HH40" i="45"/>
  <c r="HH75" i="45"/>
  <c r="HH81" i="45"/>
  <c r="HH118" i="45"/>
  <c r="HH116" i="45" s="1"/>
  <c r="HH148" i="45"/>
  <c r="HH153" i="45"/>
  <c r="HH165" i="45"/>
  <c r="HH108" i="45"/>
  <c r="HH127" i="45"/>
  <c r="HH157" i="45"/>
  <c r="HH196" i="45"/>
  <c r="HH207" i="45"/>
  <c r="HH215" i="45"/>
  <c r="HH295" i="45"/>
  <c r="HH315" i="45"/>
  <c r="HH320" i="45"/>
  <c r="HH355" i="45"/>
  <c r="HI196" i="45"/>
  <c r="HI144" i="45"/>
  <c r="HI81" i="45"/>
  <c r="HI78" i="45"/>
  <c r="HI75" i="45"/>
  <c r="HI61" i="45"/>
  <c r="HG353" i="45"/>
  <c r="HG334" i="45"/>
  <c r="HG142" i="45"/>
  <c r="HG85" i="45"/>
  <c r="GQ376" i="45"/>
  <c r="GQ380" i="45" s="1"/>
  <c r="GQ260" i="45"/>
  <c r="GC140" i="45"/>
  <c r="GQ256" i="45"/>
  <c r="GS227" i="45"/>
  <c r="GE127" i="45"/>
  <c r="GE270" i="45"/>
  <c r="GD353" i="45"/>
  <c r="GE46" i="45"/>
  <c r="GE215" i="45"/>
  <c r="GE213" i="45" s="1"/>
  <c r="GE355" i="45"/>
  <c r="GE315" i="45"/>
  <c r="GS23" i="45"/>
  <c r="GS64" i="45"/>
  <c r="GR325" i="45"/>
  <c r="GT25" i="45"/>
  <c r="GT30" i="45"/>
  <c r="GT78" i="45"/>
  <c r="GT36" i="45"/>
  <c r="GT57" i="45"/>
  <c r="GT118" i="45"/>
  <c r="GT116" i="45" s="1"/>
  <c r="GT148" i="45"/>
  <c r="GT153" i="45"/>
  <c r="GT87" i="45"/>
  <c r="GT108" i="45"/>
  <c r="GT127" i="45"/>
  <c r="GT172" i="45"/>
  <c r="GT180" i="45"/>
  <c r="GT185" i="45"/>
  <c r="GT199" i="45"/>
  <c r="GT270" i="45"/>
  <c r="GT238" i="45"/>
  <c r="GT246" i="45"/>
  <c r="GT244" i="45" s="1"/>
  <c r="GT344" i="45"/>
  <c r="GT363" i="45"/>
  <c r="GS353" i="45"/>
  <c r="GS334" i="45"/>
  <c r="GS268" i="45"/>
  <c r="GS178" i="45"/>
  <c r="GS102" i="45"/>
  <c r="GS293" i="45"/>
  <c r="GS142" i="45"/>
  <c r="GP376" i="45"/>
  <c r="GP260" i="45"/>
  <c r="GP256" i="45"/>
  <c r="GR21" i="45"/>
  <c r="GT40" i="45"/>
  <c r="GT75" i="45"/>
  <c r="GT46" i="45"/>
  <c r="GT66" i="45"/>
  <c r="GT71" i="45"/>
  <c r="GT93" i="45"/>
  <c r="GT81" i="45"/>
  <c r="GT97" i="45"/>
  <c r="GT144" i="45"/>
  <c r="GT229" i="45"/>
  <c r="GT165" i="45"/>
  <c r="GT196" i="45"/>
  <c r="GT289" i="45"/>
  <c r="GT307" i="45"/>
  <c r="GT295" i="45"/>
  <c r="GT315" i="45"/>
  <c r="GT336" i="45"/>
  <c r="GT355" i="45"/>
  <c r="GU289" i="45"/>
  <c r="GU196" i="45"/>
  <c r="GU165" i="45"/>
  <c r="GU75" i="45"/>
  <c r="GS85" i="45"/>
  <c r="GR140" i="45"/>
  <c r="K212" i="7"/>
  <c r="J295" i="7"/>
  <c r="K295" i="7" s="1"/>
  <c r="FP376" i="45"/>
  <c r="FP260" i="45"/>
  <c r="FP256" i="45"/>
  <c r="FW207" i="45"/>
  <c r="FW282" i="45"/>
  <c r="FW40" i="45"/>
  <c r="FW75" i="45"/>
  <c r="FW246" i="45"/>
  <c r="FW244" i="45" s="1"/>
  <c r="FW36" i="45"/>
  <c r="FW30" i="45"/>
  <c r="FW118" i="45"/>
  <c r="FW116" i="45" s="1"/>
  <c r="GE320" i="45"/>
  <c r="GE104" i="45"/>
  <c r="GE148" i="45"/>
  <c r="GE153" i="45"/>
  <c r="GE165" i="45"/>
  <c r="GE185" i="45"/>
  <c r="GE363" i="45"/>
  <c r="GE353" i="45" s="1"/>
  <c r="GD334" i="45"/>
  <c r="GD142" i="45"/>
  <c r="GD293" i="45"/>
  <c r="K25" i="16"/>
  <c r="J285" i="16"/>
  <c r="K285" i="16" s="1"/>
  <c r="J353" i="16"/>
  <c r="K353" i="16" s="1"/>
  <c r="K274" i="16"/>
  <c r="FU325" i="45"/>
  <c r="K25" i="18"/>
  <c r="J289" i="18"/>
  <c r="K289" i="18" s="1"/>
  <c r="FU140" i="45"/>
  <c r="FV23" i="45"/>
  <c r="FV244" i="45"/>
  <c r="GC372" i="45"/>
  <c r="GD178" i="45"/>
  <c r="GD116" i="45"/>
  <c r="GD64" i="45"/>
  <c r="FU372" i="45"/>
  <c r="GB19" i="45"/>
  <c r="FW148" i="45"/>
  <c r="FW336" i="45"/>
  <c r="FW295" i="45"/>
  <c r="FW87" i="45"/>
  <c r="FW289" i="45"/>
  <c r="FW307" i="45"/>
  <c r="FW270" i="45"/>
  <c r="I290" i="7"/>
  <c r="I284" i="7"/>
  <c r="I417" i="7"/>
  <c r="I419" i="7" s="1"/>
  <c r="J146" i="7"/>
  <c r="J147" i="7" s="1"/>
  <c r="FV142" i="45"/>
  <c r="FV293" i="45"/>
  <c r="FW61" i="45"/>
  <c r="FW172" i="45"/>
  <c r="FW71" i="45"/>
  <c r="FW229" i="45"/>
  <c r="FW104" i="45"/>
  <c r="FW185" i="45"/>
  <c r="FW199" i="45"/>
  <c r="FW46" i="45"/>
  <c r="FW93" i="45"/>
  <c r="FW165" i="45"/>
  <c r="FW25" i="45"/>
  <c r="FW108" i="45"/>
  <c r="FW363" i="45"/>
  <c r="FW353" i="45" s="1"/>
  <c r="FW344" i="45"/>
  <c r="FW97" i="45"/>
  <c r="FW57" i="45"/>
  <c r="FY219" i="45"/>
  <c r="FY201" i="45"/>
  <c r="FY170" i="45"/>
  <c r="FX196" i="45"/>
  <c r="FY196" i="45" s="1"/>
  <c r="FY183" i="45"/>
  <c r="FY186" i="45"/>
  <c r="FY188" i="45"/>
  <c r="FY191" i="45"/>
  <c r="FY193" i="45"/>
  <c r="FY203" i="45"/>
  <c r="FY205" i="45"/>
  <c r="FY151" i="45"/>
  <c r="FY155" i="45"/>
  <c r="FY159" i="45"/>
  <c r="FY161" i="45"/>
  <c r="FY163" i="45"/>
  <c r="FY169" i="45"/>
  <c r="FY218" i="45"/>
  <c r="FY220" i="45"/>
  <c r="FY222" i="45"/>
  <c r="FY224" i="45"/>
  <c r="FY231" i="45"/>
  <c r="FY233" i="45"/>
  <c r="FY234" i="45"/>
  <c r="FY248" i="45"/>
  <c r="FY249" i="45"/>
  <c r="FY89" i="45"/>
  <c r="FY275" i="45"/>
  <c r="FY99" i="45"/>
  <c r="FY309" i="45"/>
  <c r="FY125" i="45"/>
  <c r="FY305" i="45"/>
  <c r="FY112" i="45"/>
  <c r="FY43" i="45"/>
  <c r="FY348" i="45"/>
  <c r="FY366" i="45"/>
  <c r="FY51" i="45"/>
  <c r="FY318" i="45"/>
  <c r="FY44" i="45"/>
  <c r="FY27" i="45"/>
  <c r="FY278" i="45"/>
  <c r="FX75" i="45"/>
  <c r="FY274" i="45"/>
  <c r="FY349" i="45"/>
  <c r="FY317" i="45"/>
  <c r="FY300" i="45"/>
  <c r="FY132" i="45"/>
  <c r="FY69" i="45"/>
  <c r="FY311" i="45"/>
  <c r="FY34" i="45"/>
  <c r="FY114" i="45"/>
  <c r="FY361" i="45"/>
  <c r="FY299" i="45"/>
  <c r="FY38" i="45"/>
  <c r="FY302" i="45"/>
  <c r="FY123" i="45"/>
  <c r="FY106" i="45"/>
  <c r="FY95" i="45"/>
  <c r="FY279" i="45"/>
  <c r="FY304" i="45"/>
  <c r="FY272" i="45"/>
  <c r="FY121" i="45"/>
  <c r="FY111" i="45"/>
  <c r="FY367" i="45"/>
  <c r="FY313" i="45"/>
  <c r="FY340" i="45"/>
  <c r="FY133" i="45"/>
  <c r="FY287" i="45"/>
  <c r="FY286" i="45"/>
  <c r="FY90" i="45"/>
  <c r="FY194" i="45"/>
  <c r="FY322" i="45"/>
  <c r="FY251" i="45"/>
  <c r="FY190" i="45"/>
  <c r="FY235" i="45"/>
  <c r="FY276" i="45"/>
  <c r="FY342" i="45"/>
  <c r="FY310" i="45"/>
  <c r="FY247" i="45"/>
  <c r="FY182" i="45"/>
  <c r="FY187" i="45"/>
  <c r="FY189" i="45"/>
  <c r="FY192" i="45"/>
  <c r="FY202" i="45"/>
  <c r="FY204" i="45"/>
  <c r="FY146" i="45"/>
  <c r="FY150" i="45"/>
  <c r="FX153" i="45"/>
  <c r="FY153" i="45" s="1"/>
  <c r="FY160" i="45"/>
  <c r="FY162" i="45"/>
  <c r="FY167" i="45"/>
  <c r="FY168" i="45"/>
  <c r="FY217" i="45"/>
  <c r="FY221" i="45"/>
  <c r="FY223" i="45"/>
  <c r="FY225" i="45"/>
  <c r="FY232" i="45"/>
  <c r="FY236" i="45"/>
  <c r="FY250" i="45"/>
  <c r="FY48" i="45"/>
  <c r="FX97" i="45"/>
  <c r="FY100" i="45"/>
  <c r="FY360" i="45"/>
  <c r="FY298" i="45"/>
  <c r="FY130" i="45"/>
  <c r="FY49" i="45"/>
  <c r="FY339" i="45"/>
  <c r="FX289" i="45"/>
  <c r="FY358" i="45"/>
  <c r="FY350" i="45"/>
  <c r="FY122" i="45"/>
  <c r="FY303" i="45"/>
  <c r="FY369" i="45"/>
  <c r="FY297" i="45"/>
  <c r="FX93" i="45"/>
  <c r="FY68" i="45"/>
  <c r="FY59" i="45"/>
  <c r="FY110" i="45"/>
  <c r="FY368" i="45"/>
  <c r="FY42" i="45"/>
  <c r="FY83" i="45"/>
  <c r="FY273" i="45"/>
  <c r="FY135" i="45"/>
  <c r="FY32" i="45"/>
  <c r="FY134" i="45"/>
  <c r="FY28" i="45"/>
  <c r="FY280" i="45"/>
  <c r="FY54" i="45"/>
  <c r="FY137" i="45"/>
  <c r="FX36" i="45"/>
  <c r="FY73" i="45"/>
  <c r="FY312" i="45"/>
  <c r="FY91" i="45"/>
  <c r="FY277" i="45"/>
  <c r="FY131" i="45"/>
  <c r="FY120" i="45"/>
  <c r="FY301" i="45"/>
  <c r="FY347" i="45"/>
  <c r="FX355" i="45"/>
  <c r="FX295" i="45"/>
  <c r="FY136" i="45"/>
  <c r="FY55" i="45"/>
  <c r="FY341" i="45"/>
  <c r="FX104" i="45"/>
  <c r="FY52" i="45"/>
  <c r="FY50" i="45"/>
  <c r="FX78" i="45"/>
  <c r="FY78" i="45" s="1"/>
  <c r="FY285" i="45"/>
  <c r="FY284" i="45"/>
  <c r="FY175" i="45"/>
  <c r="FY174" i="45"/>
  <c r="FY240" i="45"/>
  <c r="FY210" i="45"/>
  <c r="FY242" i="45"/>
  <c r="FY176" i="45"/>
  <c r="FY241" i="45"/>
  <c r="FX61" i="45"/>
  <c r="FY211" i="45"/>
  <c r="FY209" i="45"/>
  <c r="FW127" i="45"/>
  <c r="FW180" i="45"/>
  <c r="FY181" i="45"/>
  <c r="FW66" i="45"/>
  <c r="FY67" i="45"/>
  <c r="FW320" i="45"/>
  <c r="FY321" i="45"/>
  <c r="FW215" i="45"/>
  <c r="FW157" i="45"/>
  <c r="FY158" i="45"/>
  <c r="FY33" i="45"/>
  <c r="FY359" i="45"/>
  <c r="FV85" i="45"/>
  <c r="FY119" i="45"/>
  <c r="FY47" i="45"/>
  <c r="FZ380" i="45"/>
  <c r="J477" i="26"/>
  <c r="K477" i="26" s="1"/>
  <c r="GE25" i="45"/>
  <c r="GE57" i="45"/>
  <c r="GE87" i="45"/>
  <c r="GE93" i="45"/>
  <c r="GE118" i="45"/>
  <c r="GE116" i="45" s="1"/>
  <c r="GE172" i="45"/>
  <c r="GE180" i="45"/>
  <c r="GE199" i="45"/>
  <c r="GE229" i="45"/>
  <c r="GE295" i="45"/>
  <c r="GE336" i="45"/>
  <c r="GE30" i="45"/>
  <c r="GE40" i="45"/>
  <c r="GE71" i="45"/>
  <c r="GE64" i="45" s="1"/>
  <c r="GE108" i="45"/>
  <c r="GE144" i="45"/>
  <c r="GE157" i="45"/>
  <c r="GE238" i="45"/>
  <c r="GE246" i="45"/>
  <c r="GE282" i="45"/>
  <c r="GE344" i="45"/>
  <c r="GF61" i="45"/>
  <c r="GF144" i="45"/>
  <c r="GF104" i="45"/>
  <c r="GF78" i="45"/>
  <c r="GF75" i="45"/>
  <c r="GD268" i="45"/>
  <c r="GD227" i="45"/>
  <c r="GD85" i="45"/>
  <c r="K410" i="16"/>
  <c r="J412" i="16"/>
  <c r="K412" i="16" s="1"/>
  <c r="FT376" i="45"/>
  <c r="FT380" i="45" s="1"/>
  <c r="FT260" i="45"/>
  <c r="FT256" i="45"/>
  <c r="FY197" i="45"/>
  <c r="FY166" i="45"/>
  <c r="FU21" i="45"/>
  <c r="FY216" i="45"/>
  <c r="FY208" i="45"/>
  <c r="FY283" i="45"/>
  <c r="GC376" i="45"/>
  <c r="GC380" i="45" s="1"/>
  <c r="FV334" i="45"/>
  <c r="FV372" i="45" s="1"/>
  <c r="FV268" i="45"/>
  <c r="FV325" i="45" s="1"/>
  <c r="FV102" i="45"/>
  <c r="FV64" i="45"/>
  <c r="K415" i="18"/>
  <c r="J417" i="18"/>
  <c r="K417" i="18" s="1"/>
  <c r="GD23" i="45"/>
  <c r="FY88" i="45"/>
  <c r="GC256" i="45" l="1"/>
  <c r="GC260" i="45"/>
  <c r="GD325" i="45"/>
  <c r="FW268" i="45"/>
  <c r="FY295" i="45"/>
  <c r="FW142" i="45"/>
  <c r="J25" i="22"/>
  <c r="K28" i="22"/>
  <c r="HG325" i="45"/>
  <c r="K475" i="24"/>
  <c r="J477" i="24"/>
  <c r="K477" i="24" s="1"/>
  <c r="J344" i="22"/>
  <c r="K344" i="22" s="1"/>
  <c r="K22" i="22"/>
  <c r="J338" i="22"/>
  <c r="K338" i="22" s="1"/>
  <c r="J475" i="22"/>
  <c r="IJ325" i="45"/>
  <c r="IK353" i="45"/>
  <c r="IL353" i="45" s="1"/>
  <c r="IL244" i="45"/>
  <c r="IY140" i="45"/>
  <c r="IX256" i="45"/>
  <c r="IX260" i="45"/>
  <c r="IX376" i="45"/>
  <c r="IX380" i="45" s="1"/>
  <c r="IY21" i="45"/>
  <c r="IW376" i="45"/>
  <c r="IW256" i="45"/>
  <c r="IW260" i="45"/>
  <c r="IY19" i="45"/>
  <c r="HV268" i="45"/>
  <c r="IK102" i="45"/>
  <c r="IL246" i="45"/>
  <c r="HW165" i="45"/>
  <c r="HW71" i="45"/>
  <c r="HW320" i="45"/>
  <c r="FV140" i="45"/>
  <c r="HY357" i="45"/>
  <c r="HY313" i="45"/>
  <c r="HY299" i="45"/>
  <c r="HX289" i="45"/>
  <c r="HY289" i="45" s="1"/>
  <c r="HY274" i="45"/>
  <c r="HY251" i="45"/>
  <c r="HY233" i="45"/>
  <c r="HY225" i="45"/>
  <c r="HY209" i="45"/>
  <c r="HY203" i="45"/>
  <c r="HY187" i="45"/>
  <c r="HY181" i="45"/>
  <c r="HY161" i="45"/>
  <c r="HY155" i="45"/>
  <c r="HY132" i="45"/>
  <c r="HY69" i="45"/>
  <c r="HY59" i="45"/>
  <c r="HY43" i="45"/>
  <c r="HY37" i="45"/>
  <c r="HY360" i="45"/>
  <c r="HY312" i="45"/>
  <c r="HY298" i="45"/>
  <c r="HY287" i="45"/>
  <c r="HY273" i="45"/>
  <c r="HY250" i="45"/>
  <c r="HY224" i="45"/>
  <c r="HY208" i="45"/>
  <c r="HY202" i="45"/>
  <c r="HY186" i="45"/>
  <c r="HY176" i="45"/>
  <c r="HY160" i="45"/>
  <c r="HY123" i="45"/>
  <c r="HY100" i="45"/>
  <c r="HY94" i="45"/>
  <c r="HY58" i="45"/>
  <c r="HY42" i="45"/>
  <c r="HY359" i="45"/>
  <c r="HY349" i="45"/>
  <c r="HY317" i="45"/>
  <c r="HY311" i="45"/>
  <c r="HY297" i="45"/>
  <c r="HY249" i="45"/>
  <c r="HY205" i="45"/>
  <c r="HY183" i="45"/>
  <c r="HY159" i="45"/>
  <c r="HY151" i="45"/>
  <c r="HY130" i="45"/>
  <c r="HY122" i="45"/>
  <c r="HY99" i="45"/>
  <c r="HY91" i="45"/>
  <c r="HY55" i="45"/>
  <c r="HY33" i="45"/>
  <c r="HY358" i="45"/>
  <c r="HY322" i="45"/>
  <c r="HY316" i="45"/>
  <c r="HY279" i="45"/>
  <c r="HY275" i="45"/>
  <c r="HY234" i="45"/>
  <c r="HY210" i="45"/>
  <c r="HY204" i="45"/>
  <c r="HY192" i="45"/>
  <c r="HY188" i="45"/>
  <c r="HY182" i="45"/>
  <c r="HY162" i="45"/>
  <c r="HY133" i="45"/>
  <c r="HY112" i="45"/>
  <c r="HY106" i="45"/>
  <c r="HY98" i="45"/>
  <c r="HY72" i="45"/>
  <c r="HX61" i="45"/>
  <c r="HY61" i="45" s="1"/>
  <c r="HY44" i="45"/>
  <c r="HY38" i="45"/>
  <c r="IJ21" i="45"/>
  <c r="IJ19" i="45" s="1"/>
  <c r="IL215" i="45"/>
  <c r="IK23" i="45"/>
  <c r="IL23" i="45" s="1"/>
  <c r="IK293" i="45"/>
  <c r="IL293" i="45" s="1"/>
  <c r="IL104" i="45"/>
  <c r="IK227" i="45"/>
  <c r="IL227" i="45" s="1"/>
  <c r="IL229" i="45"/>
  <c r="II376" i="45"/>
  <c r="II380" i="45" s="1"/>
  <c r="II260" i="45"/>
  <c r="II256" i="45"/>
  <c r="IK178" i="45"/>
  <c r="IL178" i="45" s="1"/>
  <c r="IJ140" i="45"/>
  <c r="IK85" i="45"/>
  <c r="IL85" i="45" s="1"/>
  <c r="IK142" i="45"/>
  <c r="IL102" i="45"/>
  <c r="IL118" i="45"/>
  <c r="IJ372" i="45"/>
  <c r="IG380" i="45"/>
  <c r="IL40" i="45"/>
  <c r="IK268" i="45"/>
  <c r="IL270" i="45"/>
  <c r="IL116" i="45"/>
  <c r="IK334" i="45"/>
  <c r="IL336" i="45"/>
  <c r="IK64" i="45"/>
  <c r="IL66" i="45"/>
  <c r="IL144" i="45"/>
  <c r="HU372" i="45"/>
  <c r="HU140" i="45"/>
  <c r="HU325" i="45"/>
  <c r="HV293" i="45"/>
  <c r="HT376" i="45"/>
  <c r="HT380" i="45" s="1"/>
  <c r="HT260" i="45"/>
  <c r="HT256" i="45"/>
  <c r="HW46" i="45"/>
  <c r="HW66" i="45"/>
  <c r="HW118" i="45"/>
  <c r="HW116" i="45" s="1"/>
  <c r="HW148" i="45"/>
  <c r="HW282" i="45"/>
  <c r="HW25" i="45"/>
  <c r="HW30" i="45"/>
  <c r="HW87" i="45"/>
  <c r="HW108" i="45"/>
  <c r="HW172" i="45"/>
  <c r="HW144" i="45"/>
  <c r="HW207" i="45"/>
  <c r="HW215" i="45"/>
  <c r="HW213" i="45" s="1"/>
  <c r="HW307" i="45"/>
  <c r="HW270" i="45"/>
  <c r="HW336" i="45"/>
  <c r="HW355" i="45"/>
  <c r="HY368" i="45"/>
  <c r="HY366" i="45"/>
  <c r="HY369" i="45"/>
  <c r="HY361" i="45"/>
  <c r="HY347" i="45"/>
  <c r="HY341" i="45"/>
  <c r="HY339" i="45"/>
  <c r="HY318" i="45"/>
  <c r="HY367" i="45"/>
  <c r="HY350" i="45"/>
  <c r="HY348" i="45"/>
  <c r="HY310" i="45"/>
  <c r="HY305" i="45"/>
  <c r="HY303" i="45"/>
  <c r="HY301" i="45"/>
  <c r="HY285" i="45"/>
  <c r="HY280" i="45"/>
  <c r="HY278" i="45"/>
  <c r="HY276" i="45"/>
  <c r="HY272" i="45"/>
  <c r="HY286" i="45"/>
  <c r="HY284" i="45"/>
  <c r="HY277" i="45"/>
  <c r="HY248" i="45"/>
  <c r="HY242" i="45"/>
  <c r="HY240" i="45"/>
  <c r="HY235" i="45"/>
  <c r="HY231" i="45"/>
  <c r="HY221" i="45"/>
  <c r="HY219" i="45"/>
  <c r="HY217" i="45"/>
  <c r="HY211" i="45"/>
  <c r="HX196" i="45"/>
  <c r="HY196" i="45" s="1"/>
  <c r="HY194" i="45"/>
  <c r="HY190" i="45"/>
  <c r="HY175" i="45"/>
  <c r="HY173" i="45"/>
  <c r="HY170" i="45"/>
  <c r="HY168" i="45"/>
  <c r="HY163" i="45"/>
  <c r="HY146" i="45"/>
  <c r="HY136" i="45"/>
  <c r="HY134" i="45"/>
  <c r="HY309" i="45"/>
  <c r="HY241" i="45"/>
  <c r="HY222" i="45"/>
  <c r="HY220" i="45"/>
  <c r="HY218" i="45"/>
  <c r="HY201" i="45"/>
  <c r="HY193" i="45"/>
  <c r="HY191" i="45"/>
  <c r="HY189" i="45"/>
  <c r="HY150" i="45"/>
  <c r="HX144" i="45"/>
  <c r="HY137" i="45"/>
  <c r="HY135" i="45"/>
  <c r="HY131" i="45"/>
  <c r="HY121" i="45"/>
  <c r="HY110" i="45"/>
  <c r="HY89" i="45"/>
  <c r="HY83" i="45"/>
  <c r="HY51" i="45"/>
  <c r="HY49" i="45"/>
  <c r="HY34" i="45"/>
  <c r="HY32" i="45"/>
  <c r="HY27" i="45"/>
  <c r="HY342" i="45"/>
  <c r="HY340" i="45"/>
  <c r="HY304" i="45"/>
  <c r="HY302" i="45"/>
  <c r="HY300" i="45"/>
  <c r="HY236" i="45"/>
  <c r="HY232" i="45"/>
  <c r="HY174" i="45"/>
  <c r="HY169" i="45"/>
  <c r="HY167" i="45"/>
  <c r="HY125" i="45"/>
  <c r="HY120" i="45"/>
  <c r="HY114" i="45"/>
  <c r="HY111" i="45"/>
  <c r="HY95" i="45"/>
  <c r="HY90" i="45"/>
  <c r="HX81" i="45"/>
  <c r="HX78" i="45"/>
  <c r="HY78" i="45" s="1"/>
  <c r="HX75" i="45"/>
  <c r="HY75" i="45" s="1"/>
  <c r="HY73" i="45"/>
  <c r="HY68" i="45"/>
  <c r="HY54" i="45"/>
  <c r="HY52" i="45"/>
  <c r="HY50" i="45"/>
  <c r="HY48" i="45"/>
  <c r="HY28" i="45"/>
  <c r="HX25" i="45"/>
  <c r="HY247" i="45"/>
  <c r="HY166" i="45"/>
  <c r="HY119" i="45"/>
  <c r="HY79" i="45"/>
  <c r="HR380" i="45"/>
  <c r="HY321" i="45"/>
  <c r="HV353" i="45"/>
  <c r="HV102" i="45"/>
  <c r="HV85" i="45"/>
  <c r="HY26" i="45"/>
  <c r="HY145" i="45"/>
  <c r="HW93" i="45"/>
  <c r="HW104" i="45"/>
  <c r="HY105" i="45"/>
  <c r="HW180" i="45"/>
  <c r="HW185" i="45"/>
  <c r="HW199" i="45"/>
  <c r="HY200" i="45"/>
  <c r="HW40" i="45"/>
  <c r="HW81" i="45"/>
  <c r="HW97" i="45"/>
  <c r="HW127" i="45"/>
  <c r="HW157" i="45"/>
  <c r="HW229" i="45"/>
  <c r="HW238" i="45"/>
  <c r="HW295" i="45"/>
  <c r="HW344" i="45"/>
  <c r="HW363" i="45"/>
  <c r="HV244" i="45"/>
  <c r="HY197" i="45"/>
  <c r="HY154" i="45"/>
  <c r="HV116" i="45"/>
  <c r="HY76" i="45"/>
  <c r="HY47" i="45"/>
  <c r="HU21" i="45"/>
  <c r="HY216" i="45"/>
  <c r="HY109" i="45"/>
  <c r="HY338" i="45"/>
  <c r="HV178" i="45"/>
  <c r="HV64" i="45"/>
  <c r="HV213" i="45"/>
  <c r="HV23" i="45"/>
  <c r="HV142" i="45"/>
  <c r="HY82" i="45"/>
  <c r="HY62" i="45"/>
  <c r="HH353" i="45"/>
  <c r="HH372" i="45" s="1"/>
  <c r="HF256" i="45"/>
  <c r="GU344" i="45"/>
  <c r="GT102" i="45"/>
  <c r="GU144" i="45"/>
  <c r="GU81" i="45"/>
  <c r="GU97" i="45"/>
  <c r="GU336" i="45"/>
  <c r="HG21" i="45"/>
  <c r="HG19" i="45" s="1"/>
  <c r="HG372" i="45"/>
  <c r="GV289" i="45"/>
  <c r="GV93" i="45"/>
  <c r="GV78" i="45"/>
  <c r="GV61" i="45"/>
  <c r="HG140" i="45"/>
  <c r="HI25" i="45"/>
  <c r="HI30" i="45"/>
  <c r="HI87" i="45"/>
  <c r="HI40" i="45"/>
  <c r="HI46" i="45"/>
  <c r="HI66" i="45"/>
  <c r="HI71" i="45"/>
  <c r="HI93" i="45"/>
  <c r="HI97" i="45"/>
  <c r="HI104" i="45"/>
  <c r="HI207" i="45"/>
  <c r="HI215" i="45"/>
  <c r="HI213" i="45" s="1"/>
  <c r="HI270" i="45"/>
  <c r="HI289" i="45"/>
  <c r="HI315" i="45"/>
  <c r="HI320" i="45"/>
  <c r="HI344" i="45"/>
  <c r="HI355" i="45"/>
  <c r="HJ355" i="45"/>
  <c r="HJ336" i="45"/>
  <c r="HJ320" i="45"/>
  <c r="HJ289" i="45"/>
  <c r="HJ196" i="45"/>
  <c r="HJ104" i="45"/>
  <c r="HJ93" i="45"/>
  <c r="HJ78" i="45"/>
  <c r="HJ75" i="45"/>
  <c r="HJ61" i="45"/>
  <c r="HJ57" i="45"/>
  <c r="HJ36" i="45"/>
  <c r="HH293" i="45"/>
  <c r="HH64" i="45"/>
  <c r="HE376" i="45"/>
  <c r="HE260" i="45"/>
  <c r="HE256" i="45"/>
  <c r="HH244" i="45"/>
  <c r="HH227" i="45"/>
  <c r="HH102" i="45"/>
  <c r="HH85" i="45"/>
  <c r="HH23" i="45"/>
  <c r="HF260" i="45"/>
  <c r="HF376" i="45"/>
  <c r="HF380" i="45" s="1"/>
  <c r="HI36" i="45"/>
  <c r="HI57" i="45"/>
  <c r="HI108" i="45"/>
  <c r="HI127" i="45"/>
  <c r="HI157" i="45"/>
  <c r="HI118" i="45"/>
  <c r="HI116" i="45" s="1"/>
  <c r="HI148" i="45"/>
  <c r="HI153" i="45"/>
  <c r="HI165" i="45"/>
  <c r="HI229" i="45"/>
  <c r="HI238" i="45"/>
  <c r="HI246" i="45"/>
  <c r="HI244" i="45" s="1"/>
  <c r="HI172" i="45"/>
  <c r="HI180" i="45"/>
  <c r="HI185" i="45"/>
  <c r="HI199" i="45"/>
  <c r="HI295" i="45"/>
  <c r="HI282" i="45"/>
  <c r="HI307" i="45"/>
  <c r="HI336" i="45"/>
  <c r="HI363" i="45"/>
  <c r="HH213" i="45"/>
  <c r="HH268" i="45"/>
  <c r="HH178" i="45"/>
  <c r="HH142" i="45"/>
  <c r="GS140" i="45"/>
  <c r="GE334" i="45"/>
  <c r="GE372" i="45" s="1"/>
  <c r="GT353" i="45"/>
  <c r="GT227" i="45"/>
  <c r="GF238" i="45"/>
  <c r="GF315" i="45"/>
  <c r="GF57" i="45"/>
  <c r="GF153" i="45"/>
  <c r="GF46" i="45"/>
  <c r="GF93" i="45"/>
  <c r="GF108" i="45"/>
  <c r="GF102" i="45" s="1"/>
  <c r="GF165" i="45"/>
  <c r="GS21" i="45"/>
  <c r="GS19" i="45" s="1"/>
  <c r="GU36" i="45"/>
  <c r="GU57" i="45"/>
  <c r="GU25" i="45"/>
  <c r="GU30" i="45"/>
  <c r="GU61" i="45"/>
  <c r="GU87" i="45"/>
  <c r="GU108" i="45"/>
  <c r="GU127" i="45"/>
  <c r="GU157" i="45"/>
  <c r="GU93" i="45"/>
  <c r="GU104" i="45"/>
  <c r="GU172" i="45"/>
  <c r="GU180" i="45"/>
  <c r="GU185" i="45"/>
  <c r="GU199" i="45"/>
  <c r="GU207" i="45"/>
  <c r="GU215" i="45"/>
  <c r="GU270" i="45"/>
  <c r="GU307" i="45"/>
  <c r="GU355" i="45"/>
  <c r="GV363" i="45"/>
  <c r="GV307" i="45"/>
  <c r="GV196" i="45"/>
  <c r="GV75" i="45"/>
  <c r="GT293" i="45"/>
  <c r="GS372" i="45"/>
  <c r="GT85" i="45"/>
  <c r="GT23" i="45"/>
  <c r="GU46" i="45"/>
  <c r="GU66" i="45"/>
  <c r="GU71" i="45"/>
  <c r="GU40" i="45"/>
  <c r="GU118" i="45"/>
  <c r="GU116" i="45" s="1"/>
  <c r="GU148" i="45"/>
  <c r="GU153" i="45"/>
  <c r="GU229" i="45"/>
  <c r="GU238" i="45"/>
  <c r="GU246" i="45"/>
  <c r="GU295" i="45"/>
  <c r="GU315" i="45"/>
  <c r="GU320" i="45"/>
  <c r="GU282" i="45"/>
  <c r="GU363" i="45"/>
  <c r="GT334" i="45"/>
  <c r="GT142" i="45"/>
  <c r="GT64" i="45"/>
  <c r="GR19" i="45"/>
  <c r="GP380" i="45"/>
  <c r="GS325" i="45"/>
  <c r="GT268" i="45"/>
  <c r="GT178" i="45"/>
  <c r="FY93" i="45"/>
  <c r="GD21" i="45"/>
  <c r="FU19" i="45"/>
  <c r="GF30" i="45"/>
  <c r="GF66" i="45"/>
  <c r="GF148" i="45"/>
  <c r="GF157" i="45"/>
  <c r="GF172" i="45"/>
  <c r="GF180" i="45"/>
  <c r="GF185" i="45"/>
  <c r="GF270" i="45"/>
  <c r="GF282" i="45"/>
  <c r="GF344" i="45"/>
  <c r="GF81" i="45"/>
  <c r="GF97" i="45"/>
  <c r="GF127" i="45"/>
  <c r="GF207" i="45"/>
  <c r="GF229" i="45"/>
  <c r="GF246" i="45"/>
  <c r="GF244" i="45" s="1"/>
  <c r="GF295" i="45"/>
  <c r="GF336" i="45"/>
  <c r="GF363" i="45"/>
  <c r="GE293" i="45"/>
  <c r="GE178" i="45"/>
  <c r="FX172" i="45"/>
  <c r="FY172" i="45" s="1"/>
  <c r="FY173" i="45"/>
  <c r="FY355" i="45"/>
  <c r="FX46" i="45"/>
  <c r="FY46" i="45" s="1"/>
  <c r="FX118" i="45"/>
  <c r="FX57" i="45"/>
  <c r="FY57" i="45" s="1"/>
  <c r="FY58" i="45"/>
  <c r="FX270" i="45"/>
  <c r="FY271" i="45"/>
  <c r="FX71" i="45"/>
  <c r="FY71" i="45" s="1"/>
  <c r="FX66" i="45"/>
  <c r="FY66" i="45" s="1"/>
  <c r="FX157" i="45"/>
  <c r="FY157" i="45" s="1"/>
  <c r="FX144" i="45"/>
  <c r="FY145" i="45"/>
  <c r="FX229" i="45"/>
  <c r="FY229" i="45" s="1"/>
  <c r="FY230" i="45"/>
  <c r="FX282" i="45"/>
  <c r="FY282" i="45" s="1"/>
  <c r="FX315" i="45"/>
  <c r="FY315" i="45" s="1"/>
  <c r="FX344" i="45"/>
  <c r="FX363" i="45"/>
  <c r="FX353" i="45" s="1"/>
  <c r="FY353" i="45" s="1"/>
  <c r="FX30" i="45"/>
  <c r="FY30" i="45" s="1"/>
  <c r="FX81" i="45"/>
  <c r="FY81" i="45" s="1"/>
  <c r="FX336" i="45"/>
  <c r="FX165" i="45"/>
  <c r="FX148" i="45"/>
  <c r="FY148" i="45" s="1"/>
  <c r="FY97" i="45"/>
  <c r="FY365" i="45"/>
  <c r="FW23" i="45"/>
  <c r="FY94" i="45"/>
  <c r="FW227" i="45"/>
  <c r="FY72" i="45"/>
  <c r="FY61" i="45"/>
  <c r="FY79" i="45"/>
  <c r="FY296" i="45"/>
  <c r="K146" i="7"/>
  <c r="J290" i="7"/>
  <c r="K290" i="7" s="1"/>
  <c r="J417" i="7"/>
  <c r="J284" i="7"/>
  <c r="K284" i="7" s="1"/>
  <c r="FY289" i="45"/>
  <c r="FW293" i="45"/>
  <c r="FW325" i="45" s="1"/>
  <c r="FY338" i="45"/>
  <c r="GB376" i="45"/>
  <c r="GB260" i="45"/>
  <c r="GB256" i="45"/>
  <c r="FV21" i="45"/>
  <c r="FV19" i="45" s="1"/>
  <c r="FY154" i="45"/>
  <c r="FY357" i="45"/>
  <c r="GD140" i="45"/>
  <c r="GE102" i="45"/>
  <c r="GE268" i="45"/>
  <c r="FY37" i="45"/>
  <c r="FY76" i="45"/>
  <c r="FY346" i="45"/>
  <c r="FY105" i="45"/>
  <c r="FY149" i="45"/>
  <c r="GF36" i="45"/>
  <c r="GF196" i="45"/>
  <c r="GF289" i="45"/>
  <c r="GF25" i="45"/>
  <c r="GF40" i="45"/>
  <c r="GF71" i="45"/>
  <c r="GF87" i="45"/>
  <c r="GF118" i="45"/>
  <c r="GF116" i="45" s="1"/>
  <c r="GF199" i="45"/>
  <c r="GF215" i="45"/>
  <c r="GF307" i="45"/>
  <c r="GF320" i="45"/>
  <c r="GF355" i="45"/>
  <c r="GG289" i="45"/>
  <c r="GG196" i="45"/>
  <c r="GE244" i="45"/>
  <c r="GE142" i="45"/>
  <c r="GE227" i="45"/>
  <c r="GE85" i="45"/>
  <c r="GE23" i="45"/>
  <c r="GE21" i="45" s="1"/>
  <c r="FW213" i="45"/>
  <c r="FW64" i="45"/>
  <c r="FW178" i="45"/>
  <c r="FX238" i="45"/>
  <c r="FY238" i="45" s="1"/>
  <c r="FX207" i="45"/>
  <c r="FY207" i="45" s="1"/>
  <c r="FX127" i="45"/>
  <c r="FY127" i="45" s="1"/>
  <c r="FY129" i="45"/>
  <c r="FX40" i="45"/>
  <c r="FY40" i="45" s="1"/>
  <c r="FY41" i="45"/>
  <c r="FX108" i="45"/>
  <c r="FY108" i="45" s="1"/>
  <c r="FY109" i="45"/>
  <c r="FX246" i="45"/>
  <c r="FX87" i="45"/>
  <c r="FX85" i="45" s="1"/>
  <c r="FX215" i="45"/>
  <c r="FX213" i="45" s="1"/>
  <c r="FX320" i="45"/>
  <c r="FY320" i="45" s="1"/>
  <c r="FX25" i="45"/>
  <c r="FY26" i="45"/>
  <c r="FX307" i="45"/>
  <c r="FY307" i="45" s="1"/>
  <c r="FX199" i="45"/>
  <c r="FY199" i="45" s="1"/>
  <c r="FY200" i="45"/>
  <c r="FX185" i="45"/>
  <c r="FY185" i="45" s="1"/>
  <c r="FX180" i="45"/>
  <c r="FY180" i="45" s="1"/>
  <c r="FY344" i="45"/>
  <c r="FY165" i="45"/>
  <c r="FW102" i="45"/>
  <c r="FY104" i="45"/>
  <c r="FY62" i="45"/>
  <c r="FY308" i="45"/>
  <c r="FY290" i="45"/>
  <c r="FW85" i="45"/>
  <c r="FY85" i="45" s="1"/>
  <c r="FW334" i="45"/>
  <c r="FW372" i="45" s="1"/>
  <c r="FY316" i="45"/>
  <c r="FY31" i="45"/>
  <c r="FY82" i="45"/>
  <c r="FY239" i="45"/>
  <c r="GD372" i="45"/>
  <c r="FY36" i="45"/>
  <c r="FY75" i="45"/>
  <c r="FP380" i="45"/>
  <c r="FY98" i="45"/>
  <c r="GF334" i="45" l="1"/>
  <c r="GU334" i="45"/>
  <c r="K475" i="22"/>
  <c r="J477" i="22"/>
  <c r="K477" i="22" s="1"/>
  <c r="K25" i="22"/>
  <c r="J349" i="22"/>
  <c r="K349" i="22" s="1"/>
  <c r="HV325" i="45"/>
  <c r="IY260" i="45"/>
  <c r="IY256" i="45"/>
  <c r="IW380" i="45"/>
  <c r="IY380" i="45" s="1"/>
  <c r="IY376" i="45"/>
  <c r="HX108" i="45"/>
  <c r="HY108" i="45" s="1"/>
  <c r="HX40" i="45"/>
  <c r="HW293" i="45"/>
  <c r="HX215" i="45"/>
  <c r="HX213" i="45" s="1"/>
  <c r="HY213" i="45" s="1"/>
  <c r="FY363" i="45"/>
  <c r="HY223" i="45"/>
  <c r="HY290" i="45"/>
  <c r="IJ256" i="45"/>
  <c r="IJ376" i="45"/>
  <c r="IJ380" i="45" s="1"/>
  <c r="IK140" i="45"/>
  <c r="IK21" i="45"/>
  <c r="IL21" i="45" s="1"/>
  <c r="IJ260" i="45"/>
  <c r="IK325" i="45"/>
  <c r="IL268" i="45"/>
  <c r="IK372" i="45"/>
  <c r="IL372" i="45" s="1"/>
  <c r="IL334" i="45"/>
  <c r="IL142" i="45"/>
  <c r="IL64" i="45"/>
  <c r="HY40" i="45"/>
  <c r="HY81" i="45"/>
  <c r="HW102" i="45"/>
  <c r="HV140" i="45"/>
  <c r="HV21" i="45"/>
  <c r="HV19" i="45" s="1"/>
  <c r="HV372" i="45"/>
  <c r="HX97" i="45"/>
  <c r="HY97" i="45" s="1"/>
  <c r="HX207" i="45"/>
  <c r="HY207" i="45" s="1"/>
  <c r="HX229" i="45"/>
  <c r="HY229" i="45" s="1"/>
  <c r="HY230" i="45"/>
  <c r="HX295" i="45"/>
  <c r="HX336" i="45"/>
  <c r="HY336" i="45" s="1"/>
  <c r="HX36" i="45"/>
  <c r="HY36" i="45" s="1"/>
  <c r="HX57" i="45"/>
  <c r="HY57" i="45" s="1"/>
  <c r="HX118" i="45"/>
  <c r="HX238" i="45"/>
  <c r="HY238" i="45" s="1"/>
  <c r="HY239" i="45"/>
  <c r="HX148" i="45"/>
  <c r="HY148" i="45" s="1"/>
  <c r="HY149" i="45"/>
  <c r="HX153" i="45"/>
  <c r="HY153" i="45" s="1"/>
  <c r="HX165" i="45"/>
  <c r="HY165" i="45" s="1"/>
  <c r="HX270" i="45"/>
  <c r="HY270" i="45" s="1"/>
  <c r="HX246" i="45"/>
  <c r="HX282" i="45"/>
  <c r="HY282" i="45" s="1"/>
  <c r="HY283" i="45"/>
  <c r="HX344" i="45"/>
  <c r="HY344" i="45" s="1"/>
  <c r="HX355" i="45"/>
  <c r="HX363" i="45"/>
  <c r="HY363" i="45" s="1"/>
  <c r="HW353" i="45"/>
  <c r="HY271" i="45"/>
  <c r="HW23" i="45"/>
  <c r="HY25" i="45"/>
  <c r="HW64" i="45"/>
  <c r="HY365" i="45"/>
  <c r="HY296" i="45"/>
  <c r="HY41" i="45"/>
  <c r="HU19" i="45"/>
  <c r="HW227" i="45"/>
  <c r="HW178" i="45"/>
  <c r="HX30" i="45"/>
  <c r="HY30" i="45" s="1"/>
  <c r="HY31" i="45"/>
  <c r="HX87" i="45"/>
  <c r="HY87" i="45" s="1"/>
  <c r="HY88" i="45"/>
  <c r="HX157" i="45"/>
  <c r="HY158" i="45"/>
  <c r="HX46" i="45"/>
  <c r="HY46" i="45" s="1"/>
  <c r="HX66" i="45"/>
  <c r="HY67" i="45"/>
  <c r="HX71" i="45"/>
  <c r="HY71" i="45" s="1"/>
  <c r="HX93" i="45"/>
  <c r="HY93" i="45" s="1"/>
  <c r="HX104" i="45"/>
  <c r="HX127" i="45"/>
  <c r="HY127" i="45" s="1"/>
  <c r="HY129" i="45"/>
  <c r="HX172" i="45"/>
  <c r="HY172" i="45" s="1"/>
  <c r="HX180" i="45"/>
  <c r="HX185" i="45"/>
  <c r="HY185" i="45" s="1"/>
  <c r="HX199" i="45"/>
  <c r="HY199" i="45" s="1"/>
  <c r="HX307" i="45"/>
  <c r="HY307" i="45" s="1"/>
  <c r="HY308" i="45"/>
  <c r="HX315" i="45"/>
  <c r="HY315" i="45" s="1"/>
  <c r="HX320" i="45"/>
  <c r="HY320" i="45" s="1"/>
  <c r="HW334" i="45"/>
  <c r="HW268" i="45"/>
  <c r="HW142" i="45"/>
  <c r="HY144" i="45"/>
  <c r="HW85" i="45"/>
  <c r="HY346" i="45"/>
  <c r="GV57" i="45"/>
  <c r="GV153" i="45"/>
  <c r="GV229" i="45"/>
  <c r="GV270" i="45"/>
  <c r="GV282" i="45"/>
  <c r="GV268" i="45" s="1"/>
  <c r="GV320" i="45"/>
  <c r="GV355" i="45"/>
  <c r="GV353" i="45" s="1"/>
  <c r="GV25" i="45"/>
  <c r="GV30" i="45"/>
  <c r="GV104" i="45"/>
  <c r="GV118" i="45"/>
  <c r="GV116" i="45" s="1"/>
  <c r="GV148" i="45"/>
  <c r="GV157" i="45"/>
  <c r="HI227" i="45"/>
  <c r="HI293" i="45"/>
  <c r="HJ46" i="45"/>
  <c r="HJ66" i="45"/>
  <c r="HJ71" i="45"/>
  <c r="HJ148" i="45"/>
  <c r="HJ153" i="45"/>
  <c r="HJ246" i="45"/>
  <c r="HJ244" i="45" s="1"/>
  <c r="HJ282" i="45"/>
  <c r="HJ315" i="45"/>
  <c r="HJ344" i="45"/>
  <c r="HJ334" i="45" s="1"/>
  <c r="GW61" i="45"/>
  <c r="HH140" i="45"/>
  <c r="HG376" i="45"/>
  <c r="HG380" i="45" s="1"/>
  <c r="HG260" i="45"/>
  <c r="HG256" i="45"/>
  <c r="HI334" i="45"/>
  <c r="HI178" i="45"/>
  <c r="HE380" i="45"/>
  <c r="HJ25" i="45"/>
  <c r="HJ30" i="45"/>
  <c r="HJ87" i="45"/>
  <c r="HJ97" i="45"/>
  <c r="HJ144" i="45"/>
  <c r="HJ172" i="45"/>
  <c r="HJ180" i="45"/>
  <c r="HJ185" i="45"/>
  <c r="HJ199" i="45"/>
  <c r="HJ207" i="45"/>
  <c r="HJ215" i="45"/>
  <c r="HJ270" i="45"/>
  <c r="HJ363" i="45"/>
  <c r="HI353" i="45"/>
  <c r="HI268" i="45"/>
  <c r="HI325" i="45" s="1"/>
  <c r="HI142" i="45"/>
  <c r="HI64" i="45"/>
  <c r="HI85" i="45"/>
  <c r="HI23" i="45"/>
  <c r="HH325" i="45"/>
  <c r="HH21" i="45"/>
  <c r="HJ40" i="45"/>
  <c r="HJ81" i="45"/>
  <c r="HJ118" i="45"/>
  <c r="HJ116" i="45" s="1"/>
  <c r="HJ165" i="45"/>
  <c r="HJ108" i="45"/>
  <c r="HJ102" i="45" s="1"/>
  <c r="HJ127" i="45"/>
  <c r="HJ157" i="45"/>
  <c r="HJ229" i="45"/>
  <c r="HJ238" i="45"/>
  <c r="HJ295" i="45"/>
  <c r="HJ307" i="45"/>
  <c r="HL368" i="45"/>
  <c r="HL366" i="45"/>
  <c r="HL360" i="45"/>
  <c r="HL369" i="45"/>
  <c r="HL367" i="45"/>
  <c r="HL361" i="45"/>
  <c r="HL359" i="45"/>
  <c r="HL350" i="45"/>
  <c r="HL348" i="45"/>
  <c r="HL342" i="45"/>
  <c r="HL340" i="45"/>
  <c r="HL358" i="45"/>
  <c r="HL349" i="45"/>
  <c r="HL347" i="45"/>
  <c r="HL341" i="45"/>
  <c r="HL339" i="45"/>
  <c r="HL318" i="45"/>
  <c r="HL313" i="45"/>
  <c r="HL311" i="45"/>
  <c r="HL309" i="45"/>
  <c r="HL304" i="45"/>
  <c r="HL302" i="45"/>
  <c r="HL300" i="45"/>
  <c r="HL322" i="45"/>
  <c r="HL317" i="45"/>
  <c r="HL312" i="45"/>
  <c r="HL310" i="45"/>
  <c r="HL305" i="45"/>
  <c r="HL303" i="45"/>
  <c r="HL301" i="45"/>
  <c r="HL299" i="45"/>
  <c r="HL297" i="45"/>
  <c r="HK289" i="45"/>
  <c r="HL289" i="45" s="1"/>
  <c r="HL287" i="45"/>
  <c r="HL285" i="45"/>
  <c r="HL280" i="45"/>
  <c r="HL278" i="45"/>
  <c r="HL276" i="45"/>
  <c r="HL274" i="45"/>
  <c r="HL272" i="45"/>
  <c r="HL251" i="45"/>
  <c r="HL249" i="45"/>
  <c r="HL298" i="45"/>
  <c r="HL286" i="45"/>
  <c r="HL284" i="45"/>
  <c r="HL279" i="45"/>
  <c r="HL277" i="45"/>
  <c r="HL275" i="45"/>
  <c r="HL273" i="45"/>
  <c r="HL250" i="45"/>
  <c r="HL248" i="45"/>
  <c r="HL242" i="45"/>
  <c r="HL240" i="45"/>
  <c r="HL235" i="45"/>
  <c r="HL233" i="45"/>
  <c r="HL231" i="45"/>
  <c r="HL225" i="45"/>
  <c r="HL223" i="45"/>
  <c r="HL221" i="45"/>
  <c r="HL219" i="45"/>
  <c r="HL217" i="45"/>
  <c r="HL211" i="45"/>
  <c r="HL209" i="45"/>
  <c r="HL204" i="45"/>
  <c r="HL202" i="45"/>
  <c r="HL194" i="45"/>
  <c r="HL192" i="45"/>
  <c r="HL190" i="45"/>
  <c r="HL188" i="45"/>
  <c r="HL183" i="45"/>
  <c r="HL175" i="45"/>
  <c r="HL170" i="45"/>
  <c r="HL241" i="45"/>
  <c r="HL236" i="45"/>
  <c r="HL234" i="45"/>
  <c r="HL232" i="45"/>
  <c r="HL224" i="45"/>
  <c r="HL222" i="45"/>
  <c r="HL220" i="45"/>
  <c r="HL218" i="45"/>
  <c r="HL210" i="45"/>
  <c r="HL205" i="45"/>
  <c r="HL203" i="45"/>
  <c r="HL201" i="45"/>
  <c r="HL193" i="45"/>
  <c r="HL191" i="45"/>
  <c r="HL189" i="45"/>
  <c r="HL187" i="45"/>
  <c r="HL182" i="45"/>
  <c r="HL176" i="45"/>
  <c r="HL174" i="45"/>
  <c r="HL169" i="45"/>
  <c r="HL168" i="45"/>
  <c r="HL166" i="45"/>
  <c r="HL163" i="45"/>
  <c r="HL161" i="45"/>
  <c r="HL159" i="45"/>
  <c r="HL151" i="45"/>
  <c r="HL146" i="45"/>
  <c r="HL136" i="45"/>
  <c r="HL134" i="45"/>
  <c r="HL132" i="45"/>
  <c r="HL130" i="45"/>
  <c r="HL123" i="45"/>
  <c r="HL121" i="45"/>
  <c r="HL119" i="45"/>
  <c r="HL112" i="45"/>
  <c r="HL110" i="45"/>
  <c r="HL99" i="45"/>
  <c r="HL167" i="45"/>
  <c r="HL162" i="45"/>
  <c r="HL160" i="45"/>
  <c r="HL155" i="45"/>
  <c r="HL150" i="45"/>
  <c r="HL137" i="45"/>
  <c r="HL135" i="45"/>
  <c r="HL133" i="45"/>
  <c r="HL131" i="45"/>
  <c r="HL125" i="45"/>
  <c r="HL122" i="45"/>
  <c r="HL120" i="45"/>
  <c r="HL114" i="45"/>
  <c r="HL111" i="45"/>
  <c r="HL106" i="45"/>
  <c r="HL100" i="45"/>
  <c r="HL95" i="45"/>
  <c r="HL91" i="45"/>
  <c r="HL89" i="45"/>
  <c r="HL83" i="45"/>
  <c r="HL72" i="45"/>
  <c r="HL69" i="45"/>
  <c r="HK66" i="45"/>
  <c r="HL55" i="45"/>
  <c r="HL51" i="45"/>
  <c r="HL49" i="45"/>
  <c r="HL47" i="45"/>
  <c r="HL44" i="45"/>
  <c r="HL42" i="45"/>
  <c r="HL34" i="45"/>
  <c r="HL32" i="45"/>
  <c r="HL27" i="45"/>
  <c r="HL28" i="45"/>
  <c r="HL90" i="45"/>
  <c r="HK81" i="45"/>
  <c r="HL73" i="45"/>
  <c r="HL68" i="45"/>
  <c r="HL59" i="45"/>
  <c r="HL54" i="45"/>
  <c r="HL52" i="45"/>
  <c r="HL50" i="45"/>
  <c r="HL48" i="45"/>
  <c r="HL43" i="45"/>
  <c r="HL38" i="45"/>
  <c r="HL33" i="45"/>
  <c r="HL271" i="45"/>
  <c r="HL216" i="45"/>
  <c r="HL208" i="45"/>
  <c r="HI102" i="45"/>
  <c r="HL338" i="45"/>
  <c r="GS376" i="45"/>
  <c r="GS380" i="45" s="1"/>
  <c r="GF85" i="45"/>
  <c r="GF142" i="45"/>
  <c r="GU142" i="45"/>
  <c r="GT372" i="45"/>
  <c r="GS260" i="45"/>
  <c r="GG199" i="45"/>
  <c r="GG246" i="45"/>
  <c r="GG244" i="45" s="1"/>
  <c r="GG207" i="45"/>
  <c r="GE140" i="45"/>
  <c r="GE19" i="45"/>
  <c r="GG87" i="45"/>
  <c r="GG25" i="45"/>
  <c r="GG71" i="45"/>
  <c r="GS256" i="45"/>
  <c r="GU293" i="45"/>
  <c r="GT140" i="45"/>
  <c r="GU244" i="45"/>
  <c r="GT21" i="45"/>
  <c r="GV36" i="45"/>
  <c r="GV87" i="45"/>
  <c r="GV108" i="45"/>
  <c r="GV127" i="45"/>
  <c r="GV165" i="45"/>
  <c r="GV238" i="45"/>
  <c r="GV227" i="45" s="1"/>
  <c r="GV246" i="45"/>
  <c r="GV244" i="45" s="1"/>
  <c r="GV344" i="45"/>
  <c r="GU353" i="45"/>
  <c r="GU178" i="45"/>
  <c r="GU64" i="45"/>
  <c r="GT325" i="45"/>
  <c r="GR376" i="45"/>
  <c r="GR260" i="45"/>
  <c r="GR256" i="45"/>
  <c r="GU227" i="45"/>
  <c r="GV40" i="45"/>
  <c r="GV46" i="45"/>
  <c r="GV66" i="45"/>
  <c r="GV71" i="45"/>
  <c r="GV81" i="45"/>
  <c r="GV97" i="45"/>
  <c r="GV144" i="45"/>
  <c r="GV207" i="45"/>
  <c r="GV215" i="45"/>
  <c r="GV213" i="45" s="1"/>
  <c r="GV172" i="45"/>
  <c r="GV180" i="45"/>
  <c r="GV185" i="45"/>
  <c r="GV199" i="45"/>
  <c r="GV295" i="45"/>
  <c r="GV315" i="45"/>
  <c r="GV336" i="45"/>
  <c r="GU268" i="45"/>
  <c r="GU213" i="45"/>
  <c r="GU102" i="45"/>
  <c r="GU85" i="45"/>
  <c r="GU23" i="45"/>
  <c r="FY213" i="45"/>
  <c r="FX227" i="45"/>
  <c r="FY227" i="45" s="1"/>
  <c r="FX64" i="45"/>
  <c r="FY64" i="45" s="1"/>
  <c r="FX293" i="45"/>
  <c r="FY293" i="45" s="1"/>
  <c r="GG127" i="45"/>
  <c r="GG144" i="45"/>
  <c r="GG66" i="45"/>
  <c r="GG78" i="45"/>
  <c r="GG172" i="45"/>
  <c r="GG295" i="45"/>
  <c r="GG315" i="45"/>
  <c r="GG40" i="45"/>
  <c r="GG46" i="45"/>
  <c r="GG61" i="45"/>
  <c r="GG93" i="45"/>
  <c r="GG157" i="45"/>
  <c r="GG229" i="45"/>
  <c r="GG270" i="45"/>
  <c r="GG355" i="45"/>
  <c r="GF353" i="45"/>
  <c r="GF372" i="45" s="1"/>
  <c r="GE325" i="45"/>
  <c r="K417" i="7"/>
  <c r="J419" i="7"/>
  <c r="K419" i="7" s="1"/>
  <c r="FW21" i="45"/>
  <c r="FX334" i="45"/>
  <c r="FX372" i="45" s="1"/>
  <c r="FY372" i="45" s="1"/>
  <c r="FY336" i="45"/>
  <c r="FX142" i="45"/>
  <c r="FY144" i="45"/>
  <c r="FX116" i="45"/>
  <c r="FY116" i="45" s="1"/>
  <c r="FY118" i="45"/>
  <c r="GF293" i="45"/>
  <c r="GF227" i="45"/>
  <c r="GD19" i="45"/>
  <c r="FY87" i="45"/>
  <c r="FX178" i="45"/>
  <c r="FY178" i="45" s="1"/>
  <c r="FX23" i="45"/>
  <c r="FX244" i="45"/>
  <c r="FY244" i="45" s="1"/>
  <c r="FY246" i="45"/>
  <c r="FX102" i="45"/>
  <c r="FY102" i="45" s="1"/>
  <c r="FY215" i="45"/>
  <c r="GG30" i="45"/>
  <c r="GG75" i="45"/>
  <c r="GG238" i="45"/>
  <c r="GG307" i="45"/>
  <c r="GG363" i="45"/>
  <c r="GG36" i="45"/>
  <c r="GG57" i="45"/>
  <c r="GG104" i="45"/>
  <c r="GG118" i="45"/>
  <c r="GG116" i="45" s="1"/>
  <c r="GG148" i="45"/>
  <c r="GG180" i="45"/>
  <c r="GG320" i="45"/>
  <c r="GG344" i="45"/>
  <c r="GH61" i="45"/>
  <c r="GH320" i="45"/>
  <c r="GH289" i="45"/>
  <c r="GH196" i="45"/>
  <c r="GH104" i="45"/>
  <c r="GH78" i="45"/>
  <c r="GH75" i="45"/>
  <c r="GH57" i="45"/>
  <c r="GG81" i="45"/>
  <c r="GG97" i="45"/>
  <c r="GG108" i="45"/>
  <c r="GG153" i="45"/>
  <c r="GG165" i="45"/>
  <c r="GG185" i="45"/>
  <c r="GG215" i="45"/>
  <c r="GG213" i="45" s="1"/>
  <c r="GG282" i="45"/>
  <c r="GG336" i="45"/>
  <c r="GF213" i="45"/>
  <c r="GF23" i="45"/>
  <c r="FV376" i="45"/>
  <c r="FV380" i="45" s="1"/>
  <c r="FV260" i="45"/>
  <c r="FV256" i="45"/>
  <c r="GB380" i="45"/>
  <c r="FY25" i="45"/>
  <c r="FX268" i="45"/>
  <c r="FY270" i="45"/>
  <c r="GF268" i="45"/>
  <c r="GF178" i="45"/>
  <c r="GF64" i="45"/>
  <c r="FU256" i="45"/>
  <c r="FU376" i="45"/>
  <c r="FU260" i="45"/>
  <c r="FW140" i="45"/>
  <c r="GV102" i="45" l="1"/>
  <c r="IL140" i="45"/>
  <c r="HY215" i="45"/>
  <c r="HX102" i="45"/>
  <c r="HY102" i="45" s="1"/>
  <c r="GF325" i="45"/>
  <c r="FX21" i="45"/>
  <c r="FY334" i="45"/>
  <c r="IK19" i="45"/>
  <c r="IL325" i="45"/>
  <c r="HV376" i="45"/>
  <c r="HV380" i="45" s="1"/>
  <c r="HW140" i="45"/>
  <c r="HX23" i="45"/>
  <c r="HY23" i="45" s="1"/>
  <c r="HV260" i="45"/>
  <c r="HV256" i="45"/>
  <c r="HX353" i="45"/>
  <c r="HY353" i="45" s="1"/>
  <c r="HX142" i="45"/>
  <c r="HY142" i="45" s="1"/>
  <c r="HW325" i="45"/>
  <c r="HW372" i="45"/>
  <c r="HX85" i="45"/>
  <c r="HY85" i="45" s="1"/>
  <c r="HU376" i="45"/>
  <c r="HU256" i="45"/>
  <c r="HU260" i="45"/>
  <c r="HY355" i="45"/>
  <c r="HX268" i="45"/>
  <c r="HX116" i="45"/>
  <c r="HY116" i="45" s="1"/>
  <c r="HY118" i="45"/>
  <c r="HX293" i="45"/>
  <c r="HY293" i="45" s="1"/>
  <c r="HY295" i="45"/>
  <c r="HX227" i="45"/>
  <c r="HY227" i="45" s="1"/>
  <c r="HY104" i="45"/>
  <c r="HY157" i="45"/>
  <c r="HX178" i="45"/>
  <c r="HY180" i="45"/>
  <c r="HX64" i="45"/>
  <c r="HY64" i="45" s="1"/>
  <c r="HY66" i="45"/>
  <c r="HW21" i="45"/>
  <c r="HX244" i="45"/>
  <c r="HY244" i="45" s="1"/>
  <c r="HY246" i="45"/>
  <c r="HX334" i="45"/>
  <c r="GW36" i="45"/>
  <c r="GW157" i="45"/>
  <c r="HI140" i="45"/>
  <c r="HL67" i="45"/>
  <c r="GY367" i="45"/>
  <c r="GY339" i="45"/>
  <c r="GY318" i="45"/>
  <c r="GY312" i="45"/>
  <c r="GY298" i="45"/>
  <c r="GY287" i="45"/>
  <c r="GY242" i="45"/>
  <c r="GY236" i="45"/>
  <c r="GY232" i="45"/>
  <c r="GY224" i="45"/>
  <c r="GY220" i="45"/>
  <c r="GY216" i="45"/>
  <c r="GY208" i="45"/>
  <c r="GY202" i="45"/>
  <c r="GY194" i="45"/>
  <c r="GY190" i="45"/>
  <c r="GY186" i="45"/>
  <c r="GY176" i="45"/>
  <c r="GY173" i="45"/>
  <c r="GY167" i="45"/>
  <c r="GY161" i="45"/>
  <c r="GY160" i="45"/>
  <c r="GX153" i="45"/>
  <c r="GY135" i="45"/>
  <c r="GY132" i="45"/>
  <c r="GY125" i="45"/>
  <c r="GY120" i="45"/>
  <c r="GY111" i="45"/>
  <c r="GY110" i="45"/>
  <c r="GY105" i="45"/>
  <c r="GY99" i="45"/>
  <c r="GX93" i="45"/>
  <c r="GX78" i="45"/>
  <c r="GY69" i="45"/>
  <c r="GY68" i="45"/>
  <c r="GY58" i="45"/>
  <c r="GY52" i="45"/>
  <c r="GY43" i="45"/>
  <c r="GY34" i="45"/>
  <c r="GX25" i="45"/>
  <c r="GE260" i="45"/>
  <c r="HK61" i="45"/>
  <c r="HL61" i="45" s="1"/>
  <c r="HL62" i="45"/>
  <c r="HK78" i="45"/>
  <c r="HL78" i="45" s="1"/>
  <c r="HL79" i="45"/>
  <c r="HK93" i="45"/>
  <c r="HL93" i="45" s="1"/>
  <c r="HL94" i="45"/>
  <c r="HK40" i="45"/>
  <c r="HL40" i="45" s="1"/>
  <c r="HL41" i="45"/>
  <c r="HK75" i="45"/>
  <c r="HL75" i="45" s="1"/>
  <c r="HL76" i="45"/>
  <c r="HK25" i="45"/>
  <c r="HL25" i="45" s="1"/>
  <c r="HK30" i="45"/>
  <c r="HL30" i="45" s="1"/>
  <c r="HL31" i="45"/>
  <c r="HK36" i="45"/>
  <c r="HL36" i="45" s="1"/>
  <c r="HK57" i="45"/>
  <c r="HL57" i="45" s="1"/>
  <c r="HK97" i="45"/>
  <c r="HL97" i="45" s="1"/>
  <c r="HL98" i="45"/>
  <c r="HK144" i="45"/>
  <c r="HL144" i="45" s="1"/>
  <c r="HL145" i="45"/>
  <c r="HK104" i="45"/>
  <c r="HK207" i="45"/>
  <c r="HL207" i="45" s="1"/>
  <c r="HK215" i="45"/>
  <c r="HK213" i="45" s="1"/>
  <c r="HK196" i="45"/>
  <c r="HL196" i="45" s="1"/>
  <c r="HL197" i="45"/>
  <c r="HK270" i="45"/>
  <c r="HL270" i="45" s="1"/>
  <c r="HK282" i="45"/>
  <c r="HL282" i="45" s="1"/>
  <c r="HL283" i="45"/>
  <c r="HK315" i="45"/>
  <c r="HL315" i="45" s="1"/>
  <c r="HL316" i="45"/>
  <c r="HK320" i="45"/>
  <c r="HL320" i="45" s="1"/>
  <c r="HL321" i="45"/>
  <c r="HK336" i="45"/>
  <c r="HK355" i="45"/>
  <c r="HL357" i="45"/>
  <c r="HJ293" i="45"/>
  <c r="HJ227" i="45"/>
  <c r="HL82" i="45"/>
  <c r="HH19" i="45"/>
  <c r="HL58" i="45"/>
  <c r="HI21" i="45"/>
  <c r="HI19" i="45" s="1"/>
  <c r="HL105" i="45"/>
  <c r="HL290" i="45"/>
  <c r="HJ353" i="45"/>
  <c r="HJ372" i="45" s="1"/>
  <c r="HJ268" i="45"/>
  <c r="HJ85" i="45"/>
  <c r="HJ23" i="45"/>
  <c r="HK87" i="45"/>
  <c r="HL88" i="45"/>
  <c r="HK46" i="45"/>
  <c r="HL46" i="45" s="1"/>
  <c r="HL66" i="45"/>
  <c r="HK71" i="45"/>
  <c r="HL71" i="45" s="1"/>
  <c r="HK108" i="45"/>
  <c r="HL108" i="45" s="1"/>
  <c r="HL109" i="45"/>
  <c r="HK127" i="45"/>
  <c r="HL127" i="45" s="1"/>
  <c r="HL129" i="45"/>
  <c r="HK157" i="45"/>
  <c r="HL157" i="45" s="1"/>
  <c r="HL158" i="45"/>
  <c r="HK118" i="45"/>
  <c r="HK116" i="45" s="1"/>
  <c r="HL116" i="45" s="1"/>
  <c r="HK148" i="45"/>
  <c r="HL148" i="45" s="1"/>
  <c r="HL149" i="45"/>
  <c r="HK153" i="45"/>
  <c r="HL153" i="45" s="1"/>
  <c r="HL154" i="45"/>
  <c r="HK165" i="45"/>
  <c r="HL165" i="45" s="1"/>
  <c r="HK229" i="45"/>
  <c r="HL230" i="45"/>
  <c r="HK238" i="45"/>
  <c r="HL238" i="45" s="1"/>
  <c r="HL239" i="45"/>
  <c r="HK246" i="45"/>
  <c r="HL247" i="45"/>
  <c r="HK172" i="45"/>
  <c r="HL172" i="45" s="1"/>
  <c r="HL173" i="45"/>
  <c r="HK180" i="45"/>
  <c r="HL180" i="45" s="1"/>
  <c r="HL181" i="45"/>
  <c r="HK185" i="45"/>
  <c r="HL185" i="45" s="1"/>
  <c r="HL186" i="45"/>
  <c r="HK199" i="45"/>
  <c r="HL199" i="45" s="1"/>
  <c r="HL200" i="45"/>
  <c r="HK295" i="45"/>
  <c r="HL296" i="45"/>
  <c r="HK307" i="45"/>
  <c r="HL307" i="45" s="1"/>
  <c r="HL308" i="45"/>
  <c r="HK344" i="45"/>
  <c r="HL344" i="45" s="1"/>
  <c r="HL346" i="45"/>
  <c r="HK363" i="45"/>
  <c r="HL363" i="45" s="1"/>
  <c r="HL365" i="45"/>
  <c r="HL81" i="45"/>
  <c r="HJ64" i="45"/>
  <c r="HL37" i="45"/>
  <c r="HJ213" i="45"/>
  <c r="HJ178" i="45"/>
  <c r="HJ142" i="45"/>
  <c r="HL26" i="45"/>
  <c r="HI372" i="45"/>
  <c r="GE256" i="45"/>
  <c r="GU21" i="45"/>
  <c r="GU19" i="45" s="1"/>
  <c r="GH157" i="45"/>
  <c r="GH355" i="45"/>
  <c r="GE376" i="45"/>
  <c r="GE380" i="45" s="1"/>
  <c r="GF140" i="45"/>
  <c r="GH66" i="45"/>
  <c r="GH215" i="45"/>
  <c r="GH213" i="45" s="1"/>
  <c r="GG23" i="45"/>
  <c r="GV293" i="45"/>
  <c r="GV23" i="45"/>
  <c r="GW71" i="45"/>
  <c r="GW40" i="45"/>
  <c r="GW75" i="45"/>
  <c r="GW81" i="45"/>
  <c r="GW97" i="45"/>
  <c r="GW144" i="45"/>
  <c r="GW118" i="45"/>
  <c r="GW148" i="45"/>
  <c r="GW153" i="45"/>
  <c r="GW165" i="45"/>
  <c r="GW196" i="45"/>
  <c r="GW229" i="45"/>
  <c r="GW238" i="45"/>
  <c r="GW246" i="45"/>
  <c r="GW244" i="45" s="1"/>
  <c r="GW295" i="45"/>
  <c r="GW315" i="45"/>
  <c r="GW320" i="45"/>
  <c r="GW289" i="45"/>
  <c r="GW307" i="45"/>
  <c r="GW344" i="45"/>
  <c r="GW363" i="45"/>
  <c r="GV142" i="45"/>
  <c r="GV85" i="45"/>
  <c r="GT19" i="45"/>
  <c r="GW46" i="45"/>
  <c r="GW66" i="45"/>
  <c r="GU325" i="45"/>
  <c r="GW57" i="45"/>
  <c r="GW25" i="45"/>
  <c r="GW30" i="45"/>
  <c r="GW78" i="45"/>
  <c r="GW87" i="45"/>
  <c r="GW108" i="45"/>
  <c r="GW127" i="45"/>
  <c r="GW93" i="45"/>
  <c r="GW104" i="45"/>
  <c r="GW172" i="45"/>
  <c r="GW180" i="45"/>
  <c r="GW185" i="45"/>
  <c r="GW199" i="45"/>
  <c r="GW207" i="45"/>
  <c r="GW215" i="45"/>
  <c r="GW270" i="45"/>
  <c r="GW282" i="45"/>
  <c r="GW336" i="45"/>
  <c r="GW355" i="45"/>
  <c r="GY368" i="45"/>
  <c r="GY366" i="45"/>
  <c r="GY360" i="45"/>
  <c r="GY358" i="45"/>
  <c r="GY369" i="45"/>
  <c r="GX363" i="45"/>
  <c r="GY361" i="45"/>
  <c r="GY359" i="45"/>
  <c r="GY350" i="45"/>
  <c r="GY348" i="45"/>
  <c r="GY342" i="45"/>
  <c r="GY340" i="45"/>
  <c r="GY338" i="45"/>
  <c r="GY322" i="45"/>
  <c r="GY349" i="45"/>
  <c r="GY347" i="45"/>
  <c r="GY341" i="45"/>
  <c r="GX320" i="45"/>
  <c r="GY313" i="45"/>
  <c r="GY311" i="45"/>
  <c r="GY309" i="45"/>
  <c r="GY304" i="45"/>
  <c r="GY302" i="45"/>
  <c r="GY300" i="45"/>
  <c r="GY286" i="45"/>
  <c r="GY284" i="45"/>
  <c r="GY317" i="45"/>
  <c r="GY310" i="45"/>
  <c r="GX307" i="45"/>
  <c r="GY305" i="45"/>
  <c r="GY303" i="45"/>
  <c r="GY301" i="45"/>
  <c r="GY299" i="45"/>
  <c r="GY297" i="45"/>
  <c r="GX289" i="45"/>
  <c r="GY285" i="45"/>
  <c r="GY280" i="45"/>
  <c r="GY278" i="45"/>
  <c r="GY276" i="45"/>
  <c r="GY274" i="45"/>
  <c r="GY272" i="45"/>
  <c r="GY251" i="45"/>
  <c r="GY249" i="45"/>
  <c r="GY241" i="45"/>
  <c r="GY279" i="45"/>
  <c r="GY277" i="45"/>
  <c r="GY275" i="45"/>
  <c r="GY250" i="45"/>
  <c r="GY248" i="45"/>
  <c r="GY240" i="45"/>
  <c r="GY235" i="45"/>
  <c r="GY233" i="45"/>
  <c r="GY231" i="45"/>
  <c r="GY225" i="45"/>
  <c r="GY223" i="45"/>
  <c r="GY221" i="45"/>
  <c r="GY219" i="45"/>
  <c r="GY217" i="45"/>
  <c r="GY211" i="45"/>
  <c r="GY209" i="45"/>
  <c r="GY204" i="45"/>
  <c r="GX196" i="45"/>
  <c r="GY192" i="45"/>
  <c r="GY188" i="45"/>
  <c r="GY183" i="45"/>
  <c r="GY175" i="45"/>
  <c r="GY170" i="45"/>
  <c r="GY168" i="45"/>
  <c r="GY163" i="45"/>
  <c r="GY159" i="45"/>
  <c r="GY234" i="45"/>
  <c r="GY222" i="45"/>
  <c r="GY218" i="45"/>
  <c r="GY210" i="45"/>
  <c r="GY205" i="45"/>
  <c r="GY203" i="45"/>
  <c r="GY201" i="45"/>
  <c r="GY193" i="45"/>
  <c r="GY191" i="45"/>
  <c r="GY189" i="45"/>
  <c r="GY187" i="45"/>
  <c r="GY182" i="45"/>
  <c r="GY174" i="45"/>
  <c r="GY169" i="45"/>
  <c r="GY162" i="45"/>
  <c r="GY155" i="45"/>
  <c r="GY150" i="45"/>
  <c r="GY145" i="45"/>
  <c r="GY137" i="45"/>
  <c r="GY133" i="45"/>
  <c r="GY131" i="45"/>
  <c r="GY122" i="45"/>
  <c r="GY114" i="45"/>
  <c r="GY106" i="45"/>
  <c r="GY100" i="45"/>
  <c r="GY98" i="45"/>
  <c r="GY90" i="45"/>
  <c r="GY82" i="45"/>
  <c r="GY151" i="45"/>
  <c r="GX148" i="45"/>
  <c r="GY146" i="45"/>
  <c r="GY136" i="45"/>
  <c r="GY134" i="45"/>
  <c r="GY130" i="45"/>
  <c r="GY123" i="45"/>
  <c r="GY121" i="45"/>
  <c r="GY112" i="45"/>
  <c r="GX104" i="45"/>
  <c r="GY91" i="45"/>
  <c r="GY89" i="45"/>
  <c r="GY83" i="45"/>
  <c r="GY72" i="45"/>
  <c r="GY67" i="45"/>
  <c r="GY55" i="45"/>
  <c r="GY51" i="45"/>
  <c r="GY49" i="45"/>
  <c r="GY47" i="45"/>
  <c r="GY44" i="45"/>
  <c r="GY42" i="45"/>
  <c r="GY32" i="45"/>
  <c r="GY27" i="45"/>
  <c r="GX75" i="45"/>
  <c r="GY73" i="45"/>
  <c r="GX61" i="45"/>
  <c r="GY61" i="45" s="1"/>
  <c r="GY59" i="45"/>
  <c r="GY54" i="45"/>
  <c r="GY50" i="45"/>
  <c r="GY48" i="45"/>
  <c r="GY41" i="45"/>
  <c r="GY38" i="45"/>
  <c r="GY33" i="45"/>
  <c r="GY28" i="45"/>
  <c r="GV334" i="45"/>
  <c r="GV178" i="45"/>
  <c r="GV64" i="45"/>
  <c r="GR380" i="45"/>
  <c r="GU372" i="45"/>
  <c r="GV325" i="45"/>
  <c r="GU140" i="45"/>
  <c r="FU380" i="45"/>
  <c r="FX325" i="45"/>
  <c r="FY268" i="45"/>
  <c r="GF21" i="45"/>
  <c r="GG334" i="45"/>
  <c r="GH36" i="45"/>
  <c r="GH30" i="45"/>
  <c r="GH40" i="45"/>
  <c r="GH46" i="45"/>
  <c r="GH71" i="45"/>
  <c r="GH87" i="45"/>
  <c r="GH93" i="45"/>
  <c r="GH118" i="45"/>
  <c r="GH116" i="45" s="1"/>
  <c r="GH148" i="45"/>
  <c r="GH172" i="45"/>
  <c r="GH180" i="45"/>
  <c r="GH199" i="45"/>
  <c r="GH270" i="45"/>
  <c r="GH238" i="45"/>
  <c r="GH246" i="45"/>
  <c r="GH307" i="45"/>
  <c r="GH344" i="45"/>
  <c r="GI196" i="45"/>
  <c r="GI61" i="45"/>
  <c r="GI289" i="45"/>
  <c r="GI144" i="45"/>
  <c r="GI78" i="45"/>
  <c r="GI75" i="45"/>
  <c r="GI57" i="45"/>
  <c r="GG178" i="45"/>
  <c r="FY23" i="45"/>
  <c r="GG268" i="45"/>
  <c r="GG64" i="45"/>
  <c r="GG142" i="45"/>
  <c r="GH25" i="45"/>
  <c r="GH108" i="45"/>
  <c r="GH153" i="45"/>
  <c r="GH165" i="45"/>
  <c r="GH185" i="45"/>
  <c r="GH229" i="45"/>
  <c r="GH282" i="45"/>
  <c r="GH336" i="45"/>
  <c r="GH81" i="45"/>
  <c r="GH97" i="45"/>
  <c r="GH127" i="45"/>
  <c r="GH144" i="45"/>
  <c r="GH207" i="45"/>
  <c r="GH295" i="45"/>
  <c r="GH315" i="45"/>
  <c r="GH363" i="45"/>
  <c r="GG102" i="45"/>
  <c r="FX19" i="45"/>
  <c r="GD260" i="45"/>
  <c r="GD256" i="45"/>
  <c r="GD376" i="45"/>
  <c r="FX140" i="45"/>
  <c r="FY140" i="45" s="1"/>
  <c r="FY142" i="45"/>
  <c r="FW19" i="45"/>
  <c r="FY21" i="45"/>
  <c r="GG353" i="45"/>
  <c r="GG227" i="45"/>
  <c r="GG85" i="45"/>
  <c r="GG293" i="45"/>
  <c r="IK376" i="45" l="1"/>
  <c r="IL376" i="45" s="1"/>
  <c r="GH334" i="45"/>
  <c r="GG21" i="45"/>
  <c r="GG19" i="45" s="1"/>
  <c r="IL19" i="45"/>
  <c r="IK256" i="45"/>
  <c r="IL256" i="45" s="1"/>
  <c r="IK260" i="45"/>
  <c r="IL260" i="45" s="1"/>
  <c r="HX372" i="45"/>
  <c r="HY372" i="45" s="1"/>
  <c r="HX21" i="45"/>
  <c r="HX19" i="45" s="1"/>
  <c r="HX140" i="45"/>
  <c r="HY140" i="45" s="1"/>
  <c r="HX325" i="45"/>
  <c r="HY325" i="45" s="1"/>
  <c r="HY178" i="45"/>
  <c r="HW19" i="45"/>
  <c r="HU380" i="45"/>
  <c r="HY334" i="45"/>
  <c r="HY268" i="45"/>
  <c r="GX270" i="45"/>
  <c r="GX282" i="45"/>
  <c r="GX355" i="45"/>
  <c r="GX353" i="45" s="1"/>
  <c r="GY95" i="45"/>
  <c r="GX229" i="45"/>
  <c r="GY273" i="45"/>
  <c r="GX30" i="45"/>
  <c r="GY30" i="45" s="1"/>
  <c r="HL213" i="45"/>
  <c r="HL215" i="45"/>
  <c r="HK293" i="45"/>
  <c r="HL293" i="45" s="1"/>
  <c r="HK178" i="45"/>
  <c r="HL178" i="45" s="1"/>
  <c r="HK244" i="45"/>
  <c r="HL244" i="45" s="1"/>
  <c r="HL246" i="45"/>
  <c r="HK227" i="45"/>
  <c r="HL227" i="45" s="1"/>
  <c r="HK85" i="45"/>
  <c r="HL85" i="45" s="1"/>
  <c r="HL87" i="45"/>
  <c r="HL118" i="45"/>
  <c r="HJ21" i="45"/>
  <c r="HJ19" i="45" s="1"/>
  <c r="HJ325" i="45"/>
  <c r="HH376" i="45"/>
  <c r="HH256" i="45"/>
  <c r="HH260" i="45"/>
  <c r="HK353" i="45"/>
  <c r="HL353" i="45" s="1"/>
  <c r="HL355" i="45"/>
  <c r="HK268" i="45"/>
  <c r="HK23" i="45"/>
  <c r="HJ140" i="45"/>
  <c r="HK64" i="45"/>
  <c r="HL64" i="45" s="1"/>
  <c r="HI376" i="45"/>
  <c r="HI380" i="45" s="1"/>
  <c r="HI260" i="45"/>
  <c r="HI256" i="45"/>
  <c r="HL229" i="45"/>
  <c r="HL295" i="45"/>
  <c r="HK334" i="45"/>
  <c r="HL336" i="45"/>
  <c r="HK102" i="45"/>
  <c r="HL102" i="45" s="1"/>
  <c r="HL104" i="45"/>
  <c r="HK142" i="45"/>
  <c r="GU256" i="45"/>
  <c r="GW334" i="45"/>
  <c r="GI207" i="45"/>
  <c r="GI25" i="45"/>
  <c r="GI108" i="45"/>
  <c r="GI36" i="45"/>
  <c r="GH293" i="45"/>
  <c r="GX36" i="45"/>
  <c r="GY36" i="45" s="1"/>
  <c r="GY37" i="45"/>
  <c r="GX57" i="45"/>
  <c r="GY57" i="45" s="1"/>
  <c r="GX118" i="45"/>
  <c r="GX116" i="45" s="1"/>
  <c r="GY119" i="45"/>
  <c r="GX87" i="45"/>
  <c r="GY87" i="45" s="1"/>
  <c r="GX108" i="45"/>
  <c r="GY108" i="45" s="1"/>
  <c r="GX127" i="45"/>
  <c r="GY127" i="45" s="1"/>
  <c r="GX157" i="45"/>
  <c r="GY157" i="45" s="1"/>
  <c r="GY158" i="45"/>
  <c r="GX165" i="45"/>
  <c r="GY165" i="45" s="1"/>
  <c r="GX238" i="45"/>
  <c r="GY238" i="45" s="1"/>
  <c r="GX246" i="45"/>
  <c r="GX344" i="45"/>
  <c r="GY344" i="45" s="1"/>
  <c r="GW353" i="45"/>
  <c r="GY283" i="45"/>
  <c r="GY271" i="45"/>
  <c r="GW213" i="45"/>
  <c r="GW178" i="45"/>
  <c r="GW102" i="45"/>
  <c r="GY104" i="45"/>
  <c r="GY93" i="45"/>
  <c r="GW85" i="45"/>
  <c r="GY78" i="45"/>
  <c r="GY26" i="45"/>
  <c r="GT376" i="45"/>
  <c r="GT260" i="45"/>
  <c r="GT256" i="45"/>
  <c r="GY62" i="45"/>
  <c r="GV140" i="45"/>
  <c r="GY363" i="45"/>
  <c r="GY307" i="45"/>
  <c r="GY289" i="45"/>
  <c r="GY320" i="45"/>
  <c r="GW293" i="45"/>
  <c r="GW227" i="45"/>
  <c r="GY229" i="45"/>
  <c r="GY196" i="45"/>
  <c r="GY153" i="45"/>
  <c r="GY148" i="45"/>
  <c r="GY76" i="45"/>
  <c r="GU260" i="45"/>
  <c r="GU376" i="45"/>
  <c r="GU380" i="45" s="1"/>
  <c r="GV21" i="45"/>
  <c r="GY31" i="45"/>
  <c r="GV372" i="45"/>
  <c r="GX40" i="45"/>
  <c r="GX46" i="45"/>
  <c r="GY46" i="45" s="1"/>
  <c r="GX66" i="45"/>
  <c r="GY66" i="45" s="1"/>
  <c r="GX71" i="45"/>
  <c r="GY71" i="45" s="1"/>
  <c r="GX81" i="45"/>
  <c r="GY81" i="45" s="1"/>
  <c r="GX97" i="45"/>
  <c r="GY97" i="45" s="1"/>
  <c r="GX144" i="45"/>
  <c r="GX207" i="45"/>
  <c r="GY207" i="45" s="1"/>
  <c r="GX215" i="45"/>
  <c r="GX213" i="45" s="1"/>
  <c r="GX172" i="45"/>
  <c r="GY172" i="45" s="1"/>
  <c r="GX180" i="45"/>
  <c r="GX185" i="45"/>
  <c r="GY185" i="45" s="1"/>
  <c r="GX199" i="45"/>
  <c r="GY199" i="45" s="1"/>
  <c r="GX295" i="45"/>
  <c r="GX315" i="45"/>
  <c r="GY315" i="45" s="1"/>
  <c r="GX336" i="45"/>
  <c r="GY357" i="45"/>
  <c r="GY282" i="45"/>
  <c r="GW268" i="45"/>
  <c r="GY270" i="45"/>
  <c r="GY94" i="45"/>
  <c r="GY129" i="45"/>
  <c r="GY109" i="45"/>
  <c r="GY88" i="45"/>
  <c r="GY79" i="45"/>
  <c r="GW23" i="45"/>
  <c r="GY25" i="45"/>
  <c r="GW64" i="45"/>
  <c r="GY365" i="45"/>
  <c r="GY346" i="45"/>
  <c r="GY308" i="45"/>
  <c r="GY290" i="45"/>
  <c r="GY321" i="45"/>
  <c r="GY316" i="45"/>
  <c r="GY296" i="45"/>
  <c r="GY247" i="45"/>
  <c r="GY239" i="45"/>
  <c r="GY230" i="45"/>
  <c r="GY197" i="45"/>
  <c r="GY166" i="45"/>
  <c r="GY154" i="45"/>
  <c r="GY149" i="45"/>
  <c r="GW116" i="45"/>
  <c r="GW142" i="45"/>
  <c r="GY75" i="45"/>
  <c r="GY200" i="45"/>
  <c r="GY181" i="45"/>
  <c r="GI215" i="45"/>
  <c r="GI97" i="45"/>
  <c r="GI127" i="45"/>
  <c r="GI157" i="45"/>
  <c r="GI246" i="45"/>
  <c r="GI244" i="45" s="1"/>
  <c r="GI336" i="45"/>
  <c r="GJ75" i="45"/>
  <c r="GJ196" i="45"/>
  <c r="GJ144" i="45"/>
  <c r="GH244" i="45"/>
  <c r="GF19" i="45"/>
  <c r="GD380" i="45"/>
  <c r="FX376" i="45"/>
  <c r="FX380" i="45" s="1"/>
  <c r="FX260" i="45"/>
  <c r="FX256" i="45"/>
  <c r="GH142" i="45"/>
  <c r="GH227" i="45"/>
  <c r="GH23" i="45"/>
  <c r="GG140" i="45"/>
  <c r="GG325" i="45"/>
  <c r="GI30" i="45"/>
  <c r="GI66" i="45"/>
  <c r="GI104" i="45"/>
  <c r="GI148" i="45"/>
  <c r="GI172" i="45"/>
  <c r="GI180" i="45"/>
  <c r="GI199" i="45"/>
  <c r="GI229" i="45"/>
  <c r="GI344" i="45"/>
  <c r="GI40" i="45"/>
  <c r="GI46" i="45"/>
  <c r="GI71" i="45"/>
  <c r="GI87" i="45"/>
  <c r="GI93" i="45"/>
  <c r="GI118" i="45"/>
  <c r="GI153" i="45"/>
  <c r="GI165" i="45"/>
  <c r="GI185" i="45"/>
  <c r="GI270" i="45"/>
  <c r="GI307" i="45"/>
  <c r="GI315" i="45"/>
  <c r="GI320" i="45"/>
  <c r="GI355" i="45"/>
  <c r="GH268" i="45"/>
  <c r="GH85" i="45"/>
  <c r="GH353" i="45"/>
  <c r="GH372" i="45" s="1"/>
  <c r="GH102" i="45"/>
  <c r="GH64" i="45"/>
  <c r="FY325" i="45"/>
  <c r="FW256" i="45"/>
  <c r="FY256" i="45" s="1"/>
  <c r="FW260" i="45"/>
  <c r="FW376" i="45"/>
  <c r="FY19" i="45"/>
  <c r="GI282" i="45"/>
  <c r="GI81" i="45"/>
  <c r="GI238" i="45"/>
  <c r="GI295" i="45"/>
  <c r="GI363" i="45"/>
  <c r="GH178" i="45"/>
  <c r="GG372" i="45"/>
  <c r="GY355" i="45" l="1"/>
  <c r="GX268" i="45"/>
  <c r="GY268" i="45" s="1"/>
  <c r="IK380" i="45"/>
  <c r="IL380" i="45" s="1"/>
  <c r="GH325" i="45"/>
  <c r="GW372" i="45"/>
  <c r="HX256" i="45"/>
  <c r="HY21" i="45"/>
  <c r="HX376" i="45"/>
  <c r="HX380" i="45" s="1"/>
  <c r="HX260" i="45"/>
  <c r="HW376" i="45"/>
  <c r="HW256" i="45"/>
  <c r="HW260" i="45"/>
  <c r="HY19" i="45"/>
  <c r="GY116" i="45"/>
  <c r="GX102" i="45"/>
  <c r="GY102" i="45" s="1"/>
  <c r="HK140" i="45"/>
  <c r="HL140" i="45" s="1"/>
  <c r="HK325" i="45"/>
  <c r="HL325" i="45" s="1"/>
  <c r="HK372" i="45"/>
  <c r="HL372" i="45" s="1"/>
  <c r="HL334" i="45"/>
  <c r="HL142" i="45"/>
  <c r="HK21" i="45"/>
  <c r="HJ376" i="45"/>
  <c r="HJ380" i="45" s="1"/>
  <c r="HJ256" i="45"/>
  <c r="HJ260" i="45"/>
  <c r="HH380" i="45"/>
  <c r="HL268" i="45"/>
  <c r="HL23" i="45"/>
  <c r="GY118" i="45"/>
  <c r="GW140" i="45"/>
  <c r="GX23" i="45"/>
  <c r="GY23" i="45" s="1"/>
  <c r="GY353" i="45"/>
  <c r="GI23" i="45"/>
  <c r="GI227" i="45"/>
  <c r="GJ282" i="45"/>
  <c r="GJ25" i="45"/>
  <c r="GJ157" i="45"/>
  <c r="GJ246" i="45"/>
  <c r="GJ244" i="45" s="1"/>
  <c r="GI334" i="45"/>
  <c r="GJ118" i="45"/>
  <c r="GJ116" i="45" s="1"/>
  <c r="GX64" i="45"/>
  <c r="GY64" i="45" s="1"/>
  <c r="GW21" i="45"/>
  <c r="GW19" i="45" s="1"/>
  <c r="GX178" i="45"/>
  <c r="GY178" i="45" s="1"/>
  <c r="GY180" i="45"/>
  <c r="GX142" i="45"/>
  <c r="GY142" i="45" s="1"/>
  <c r="GY144" i="45"/>
  <c r="GV19" i="45"/>
  <c r="GT380" i="45"/>
  <c r="GY213" i="45"/>
  <c r="GX244" i="45"/>
  <c r="GY244" i="45" s="1"/>
  <c r="GY246" i="45"/>
  <c r="GX227" i="45"/>
  <c r="GY227" i="45" s="1"/>
  <c r="GY40" i="45"/>
  <c r="GW325" i="45"/>
  <c r="GX334" i="45"/>
  <c r="GY336" i="45"/>
  <c r="GX293" i="45"/>
  <c r="GY295" i="45"/>
  <c r="GY215" i="45"/>
  <c r="GX85" i="45"/>
  <c r="GY85" i="45" s="1"/>
  <c r="GI293" i="45"/>
  <c r="FW380" i="45"/>
  <c r="FY380" i="45" s="1"/>
  <c r="FY376" i="45"/>
  <c r="GI353" i="45"/>
  <c r="GI116" i="45"/>
  <c r="GI102" i="45"/>
  <c r="GH140" i="45"/>
  <c r="GF260" i="45"/>
  <c r="GF376" i="45"/>
  <c r="GF256" i="45"/>
  <c r="GJ66" i="45"/>
  <c r="GJ81" i="45"/>
  <c r="GJ153" i="45"/>
  <c r="GJ270" i="45"/>
  <c r="GJ180" i="45"/>
  <c r="GJ363" i="45"/>
  <c r="GJ40" i="45"/>
  <c r="GJ61" i="45"/>
  <c r="GJ78" i="45"/>
  <c r="GJ93" i="45"/>
  <c r="GJ165" i="45"/>
  <c r="GJ199" i="45"/>
  <c r="GJ229" i="45"/>
  <c r="GJ307" i="45"/>
  <c r="GJ336" i="45"/>
  <c r="GL369" i="45"/>
  <c r="GL367" i="45"/>
  <c r="GL360" i="45"/>
  <c r="GL350" i="45"/>
  <c r="GL341" i="45"/>
  <c r="GL339" i="45"/>
  <c r="GL322" i="45"/>
  <c r="GL318" i="45"/>
  <c r="GL312" i="45"/>
  <c r="GL308" i="45"/>
  <c r="GL304" i="45"/>
  <c r="GL302" i="45"/>
  <c r="GL300" i="45"/>
  <c r="GL298" i="45"/>
  <c r="GL286" i="45"/>
  <c r="GL284" i="45"/>
  <c r="GL280" i="45"/>
  <c r="GL278" i="45"/>
  <c r="GL276" i="45"/>
  <c r="GL274" i="45"/>
  <c r="GL272" i="45"/>
  <c r="GL251" i="45"/>
  <c r="GL249" i="45"/>
  <c r="GL241" i="45"/>
  <c r="GL233" i="45"/>
  <c r="GL231" i="45"/>
  <c r="GL225" i="45"/>
  <c r="GL221" i="45"/>
  <c r="GL219" i="45"/>
  <c r="GL217" i="45"/>
  <c r="GL211" i="45"/>
  <c r="GL204" i="45"/>
  <c r="GL202" i="45"/>
  <c r="GL193" i="45"/>
  <c r="GL191" i="45"/>
  <c r="GL189" i="45"/>
  <c r="GL187" i="45"/>
  <c r="GL183" i="45"/>
  <c r="GL175" i="45"/>
  <c r="GL169" i="45"/>
  <c r="GL167" i="45"/>
  <c r="GL163" i="45"/>
  <c r="GL161" i="45"/>
  <c r="GL159" i="45"/>
  <c r="GL155" i="45"/>
  <c r="GL136" i="45"/>
  <c r="GL133" i="45"/>
  <c r="GL131" i="45"/>
  <c r="GL123" i="45"/>
  <c r="GL121" i="45"/>
  <c r="GL112" i="45"/>
  <c r="GL110" i="45"/>
  <c r="GL100" i="45"/>
  <c r="GL94" i="45"/>
  <c r="GL90" i="45"/>
  <c r="GK61" i="45"/>
  <c r="GL54" i="45"/>
  <c r="GL52" i="45"/>
  <c r="GL50" i="45"/>
  <c r="GL48" i="45"/>
  <c r="GL44" i="45"/>
  <c r="GL135" i="45"/>
  <c r="GL33" i="45"/>
  <c r="GL34" i="45"/>
  <c r="GL27" i="45"/>
  <c r="GL38" i="45"/>
  <c r="GL366" i="45"/>
  <c r="GL359" i="45"/>
  <c r="GL349" i="45"/>
  <c r="GL342" i="45"/>
  <c r="GL317" i="45"/>
  <c r="GL311" i="45"/>
  <c r="GL305" i="45"/>
  <c r="GL301" i="45"/>
  <c r="GL297" i="45"/>
  <c r="GL287" i="45"/>
  <c r="GL277" i="45"/>
  <c r="GL273" i="45"/>
  <c r="GL250" i="45"/>
  <c r="GL242" i="45"/>
  <c r="GL236" i="45"/>
  <c r="GL232" i="45"/>
  <c r="GL224" i="45"/>
  <c r="GL220" i="45"/>
  <c r="GL201" i="45"/>
  <c r="GL190" i="45"/>
  <c r="GL176" i="45"/>
  <c r="GL170" i="45"/>
  <c r="GL166" i="45"/>
  <c r="GK153" i="45"/>
  <c r="GL146" i="45"/>
  <c r="GL134" i="45"/>
  <c r="GL130" i="45"/>
  <c r="GL122" i="45"/>
  <c r="GL114" i="45"/>
  <c r="GL99" i="45"/>
  <c r="GL91" i="45"/>
  <c r="GL83" i="45"/>
  <c r="GL69" i="45"/>
  <c r="GL51" i="45"/>
  <c r="GL32" i="45"/>
  <c r="GL361" i="45"/>
  <c r="GL340" i="45"/>
  <c r="GL309" i="45"/>
  <c r="GL299" i="45"/>
  <c r="GK289" i="45"/>
  <c r="GL285" i="45"/>
  <c r="GL279" i="45"/>
  <c r="GL275" i="45"/>
  <c r="GL271" i="45"/>
  <c r="GL248" i="45"/>
  <c r="GL240" i="45"/>
  <c r="GL234" i="45"/>
  <c r="GL222" i="45"/>
  <c r="GL218" i="45"/>
  <c r="GL210" i="45"/>
  <c r="GL203" i="45"/>
  <c r="GL192" i="45"/>
  <c r="GL188" i="45"/>
  <c r="GL182" i="45"/>
  <c r="GL174" i="45"/>
  <c r="GL168" i="45"/>
  <c r="GL162" i="45"/>
  <c r="GL158" i="45"/>
  <c r="GL150" i="45"/>
  <c r="GL209" i="45"/>
  <c r="GL125" i="45"/>
  <c r="GL120" i="45"/>
  <c r="GL111" i="45"/>
  <c r="GK104" i="45"/>
  <c r="GL95" i="45"/>
  <c r="GL89" i="45"/>
  <c r="GK78" i="45"/>
  <c r="GL73" i="45"/>
  <c r="GL67" i="45"/>
  <c r="GL59" i="45"/>
  <c r="GL49" i="45"/>
  <c r="GL43" i="45"/>
  <c r="GL137" i="45"/>
  <c r="GK25" i="45"/>
  <c r="GI142" i="45"/>
  <c r="GG256" i="45"/>
  <c r="GL283" i="45"/>
  <c r="FY260" i="45"/>
  <c r="GL181" i="45"/>
  <c r="GI268" i="45"/>
  <c r="GL119" i="45"/>
  <c r="GI85" i="45"/>
  <c r="GL230" i="45"/>
  <c r="GL200" i="45"/>
  <c r="GI178" i="45"/>
  <c r="GI64" i="45"/>
  <c r="GH21" i="45"/>
  <c r="GL28" i="45"/>
  <c r="GJ57" i="45"/>
  <c r="GL58" i="45"/>
  <c r="GJ71" i="45"/>
  <c r="GL72" i="45"/>
  <c r="GJ87" i="45"/>
  <c r="GJ108" i="45"/>
  <c r="GL132" i="45"/>
  <c r="GJ148" i="45"/>
  <c r="GL149" i="45"/>
  <c r="GL160" i="45"/>
  <c r="GL223" i="45"/>
  <c r="GL235" i="45"/>
  <c r="GL348" i="45"/>
  <c r="GJ30" i="45"/>
  <c r="GJ46" i="45"/>
  <c r="GL47" i="45"/>
  <c r="GL55" i="45"/>
  <c r="GJ104" i="45"/>
  <c r="GL105" i="45"/>
  <c r="GL151" i="45"/>
  <c r="GJ172" i="45"/>
  <c r="GJ185" i="45"/>
  <c r="GL186" i="45"/>
  <c r="GL194" i="45"/>
  <c r="GL205" i="45"/>
  <c r="GJ238" i="45"/>
  <c r="GJ289" i="45"/>
  <c r="GL290" i="45"/>
  <c r="GL303" i="45"/>
  <c r="GL313" i="45"/>
  <c r="GJ344" i="45"/>
  <c r="GL346" i="45"/>
  <c r="GL358" i="45"/>
  <c r="GJ36" i="45"/>
  <c r="GL42" i="45"/>
  <c r="GL68" i="45"/>
  <c r="GJ97" i="45"/>
  <c r="GL106" i="45"/>
  <c r="GJ127" i="45"/>
  <c r="GL129" i="45"/>
  <c r="GJ207" i="45"/>
  <c r="GJ215" i="45"/>
  <c r="GJ213" i="45" s="1"/>
  <c r="GJ295" i="45"/>
  <c r="GL310" i="45"/>
  <c r="GJ315" i="45"/>
  <c r="GJ320" i="45"/>
  <c r="GL347" i="45"/>
  <c r="GJ355" i="45"/>
  <c r="GJ353" i="45" s="1"/>
  <c r="GL357" i="45"/>
  <c r="GL368" i="45"/>
  <c r="GL338" i="45"/>
  <c r="GL247" i="45"/>
  <c r="GI213" i="45"/>
  <c r="GL296" i="45"/>
  <c r="GG260" i="45"/>
  <c r="GG376" i="45"/>
  <c r="GG380" i="45" s="1"/>
  <c r="GI372" i="45" l="1"/>
  <c r="GX325" i="45"/>
  <c r="GY325" i="45" s="1"/>
  <c r="GI21" i="45"/>
  <c r="GI19" i="45" s="1"/>
  <c r="GL289" i="45"/>
  <c r="HY256" i="45"/>
  <c r="HY260" i="45"/>
  <c r="HY376" i="45"/>
  <c r="HW380" i="45"/>
  <c r="HY380" i="45" s="1"/>
  <c r="HK19" i="45"/>
  <c r="HL21" i="45"/>
  <c r="GJ142" i="45"/>
  <c r="GY293" i="45"/>
  <c r="GL26" i="45"/>
  <c r="GL104" i="45"/>
  <c r="GJ23" i="45"/>
  <c r="GK40" i="45"/>
  <c r="GL40" i="45" s="1"/>
  <c r="GL153" i="45"/>
  <c r="GX21" i="45"/>
  <c r="GY21" i="45" s="1"/>
  <c r="GX372" i="45"/>
  <c r="GY372" i="45" s="1"/>
  <c r="GY334" i="45"/>
  <c r="GV376" i="45"/>
  <c r="GV260" i="45"/>
  <c r="GV256" i="45"/>
  <c r="GX140" i="45"/>
  <c r="GY140" i="45" s="1"/>
  <c r="GW376" i="45"/>
  <c r="GW380" i="45" s="1"/>
  <c r="GW256" i="45"/>
  <c r="GW260" i="45"/>
  <c r="GJ293" i="45"/>
  <c r="GL25" i="45"/>
  <c r="GK196" i="45"/>
  <c r="GL196" i="45" s="1"/>
  <c r="GL197" i="45"/>
  <c r="GK320" i="45"/>
  <c r="GL320" i="45" s="1"/>
  <c r="GL321" i="45"/>
  <c r="GK185" i="45"/>
  <c r="GL185" i="45" s="1"/>
  <c r="GK282" i="45"/>
  <c r="GL282" i="45" s="1"/>
  <c r="GK57" i="45"/>
  <c r="GL57" i="45" s="1"/>
  <c r="GK81" i="45"/>
  <c r="GL81" i="45" s="1"/>
  <c r="GK97" i="45"/>
  <c r="GL97" i="45" s="1"/>
  <c r="GL98" i="45"/>
  <c r="GK127" i="45"/>
  <c r="GL127" i="45" s="1"/>
  <c r="GK144" i="45"/>
  <c r="GL145" i="45"/>
  <c r="GK207" i="45"/>
  <c r="GL207" i="45" s="1"/>
  <c r="GL208" i="45"/>
  <c r="GK238" i="45"/>
  <c r="GL238" i="45" s="1"/>
  <c r="GL239" i="45"/>
  <c r="GK246" i="45"/>
  <c r="GK295" i="45"/>
  <c r="GL295" i="45" s="1"/>
  <c r="GK315" i="45"/>
  <c r="GL315" i="45" s="1"/>
  <c r="GL316" i="45"/>
  <c r="GK363" i="45"/>
  <c r="GL363" i="45" s="1"/>
  <c r="GJ227" i="45"/>
  <c r="GL79" i="45"/>
  <c r="GL61" i="45"/>
  <c r="GL41" i="45"/>
  <c r="GJ178" i="45"/>
  <c r="GL82" i="45"/>
  <c r="GF380" i="45"/>
  <c r="GJ102" i="45"/>
  <c r="GJ85" i="45"/>
  <c r="GH19" i="45"/>
  <c r="GI325" i="45"/>
  <c r="GI140" i="45"/>
  <c r="GK36" i="45"/>
  <c r="GL36" i="45" s="1"/>
  <c r="GL37" i="45"/>
  <c r="GK66" i="45"/>
  <c r="GK157" i="45"/>
  <c r="GL157" i="45" s="1"/>
  <c r="GK229" i="45"/>
  <c r="GK270" i="45"/>
  <c r="GK268" i="45" s="1"/>
  <c r="GK355" i="45"/>
  <c r="GK46" i="45"/>
  <c r="GL46" i="45" s="1"/>
  <c r="GK75" i="45"/>
  <c r="GL75" i="45" s="1"/>
  <c r="GL76" i="45"/>
  <c r="GK108" i="45"/>
  <c r="GL108" i="45" s="1"/>
  <c r="GL109" i="45"/>
  <c r="GK165" i="45"/>
  <c r="GL165" i="45" s="1"/>
  <c r="GK215" i="45"/>
  <c r="GL216" i="45"/>
  <c r="GK336" i="45"/>
  <c r="GL336" i="45" s="1"/>
  <c r="GK30" i="45"/>
  <c r="GL31" i="45"/>
  <c r="GK71" i="45"/>
  <c r="GL71" i="45" s="1"/>
  <c r="GK87" i="45"/>
  <c r="GL88" i="45"/>
  <c r="GK93" i="45"/>
  <c r="GL93" i="45" s="1"/>
  <c r="GK118" i="45"/>
  <c r="GK148" i="45"/>
  <c r="GL148" i="45" s="1"/>
  <c r="GK172" i="45"/>
  <c r="GL172" i="45" s="1"/>
  <c r="GL173" i="45"/>
  <c r="GK180" i="45"/>
  <c r="GK199" i="45"/>
  <c r="GL199" i="45" s="1"/>
  <c r="GK307" i="45"/>
  <c r="GL307" i="45" s="1"/>
  <c r="GK344" i="45"/>
  <c r="GL344" i="45" s="1"/>
  <c r="GJ334" i="45"/>
  <c r="GL78" i="45"/>
  <c r="GL62" i="45"/>
  <c r="GL365" i="45"/>
  <c r="GJ268" i="45"/>
  <c r="GL154" i="45"/>
  <c r="GJ64" i="45"/>
  <c r="GK353" i="45" l="1"/>
  <c r="GL353" i="45" s="1"/>
  <c r="GJ325" i="45"/>
  <c r="GL270" i="45"/>
  <c r="HK376" i="45"/>
  <c r="HK260" i="45"/>
  <c r="HL260" i="45" s="1"/>
  <c r="HK256" i="45"/>
  <c r="HL256" i="45" s="1"/>
  <c r="HL19" i="45"/>
  <c r="GX19" i="45"/>
  <c r="GX376" i="45" s="1"/>
  <c r="GX380" i="45" s="1"/>
  <c r="GK23" i="45"/>
  <c r="GL23" i="45" s="1"/>
  <c r="GV380" i="45"/>
  <c r="GK85" i="45"/>
  <c r="GL85" i="45" s="1"/>
  <c r="GK334" i="45"/>
  <c r="GK213" i="45"/>
  <c r="GL213" i="45" s="1"/>
  <c r="GL215" i="45"/>
  <c r="GL268" i="45"/>
  <c r="GH376" i="45"/>
  <c r="GH256" i="45"/>
  <c r="GH260" i="45"/>
  <c r="GL30" i="45"/>
  <c r="GL355" i="45"/>
  <c r="GK244" i="45"/>
  <c r="GL244" i="45" s="1"/>
  <c r="GL246" i="45"/>
  <c r="GK142" i="45"/>
  <c r="GL144" i="45"/>
  <c r="GI260" i="45"/>
  <c r="GI376" i="45"/>
  <c r="GI380" i="45" s="1"/>
  <c r="GJ140" i="45"/>
  <c r="GJ21" i="45"/>
  <c r="GJ372" i="45"/>
  <c r="GK178" i="45"/>
  <c r="GL178" i="45" s="1"/>
  <c r="GL180" i="45"/>
  <c r="GK116" i="45"/>
  <c r="GL116" i="45" s="1"/>
  <c r="GL118" i="45"/>
  <c r="GK227" i="45"/>
  <c r="GL227" i="45" s="1"/>
  <c r="GL229" i="45"/>
  <c r="GK64" i="45"/>
  <c r="GL64" i="45" s="1"/>
  <c r="GL66" i="45"/>
  <c r="GL87" i="45"/>
  <c r="GK102" i="45"/>
  <c r="GL102" i="45" s="1"/>
  <c r="GK293" i="45"/>
  <c r="GL293" i="45" s="1"/>
  <c r="GI256" i="45"/>
  <c r="GK372" i="45" l="1"/>
  <c r="GL372" i="45"/>
  <c r="HK380" i="45"/>
  <c r="HL380" i="45" s="1"/>
  <c r="HL376" i="45"/>
  <c r="GX260" i="45"/>
  <c r="GY260" i="45" s="1"/>
  <c r="GX256" i="45"/>
  <c r="GY256" i="45" s="1"/>
  <c r="GY19" i="45"/>
  <c r="GY380" i="45"/>
  <c r="GL334" i="45"/>
  <c r="GY376" i="45"/>
  <c r="GJ19" i="45"/>
  <c r="GK140" i="45"/>
  <c r="GL140" i="45" s="1"/>
  <c r="GL142" i="45"/>
  <c r="GK325" i="45"/>
  <c r="GK21" i="45"/>
  <c r="GK19" i="45" s="1"/>
  <c r="GH380" i="45"/>
  <c r="GJ260" i="45" l="1"/>
  <c r="GJ376" i="45"/>
  <c r="GJ256" i="45"/>
  <c r="GL19" i="45"/>
  <c r="GK256" i="45"/>
  <c r="GK376" i="45"/>
  <c r="GK380" i="45" s="1"/>
  <c r="GK260" i="45"/>
  <c r="GL325" i="45"/>
  <c r="GL21" i="45"/>
  <c r="GJ380" i="45" l="1"/>
  <c r="GL380" i="45" s="1"/>
  <c r="GL376" i="45"/>
  <c r="GL256" i="45"/>
  <c r="GL260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15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14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52" authorId="0" shapeId="0" xr:uid="{00000000-0006-0000-08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52" authorId="0" shapeId="0" xr:uid="{00000000-0006-0000-0A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sharedStrings.xml><?xml version="1.0" encoding="utf-8"?>
<sst xmlns="http://schemas.openxmlformats.org/spreadsheetml/2006/main" count="10055" uniqueCount="1087">
  <si>
    <t xml:space="preserve">TRANSFERI NEPROFITNIM ORGANIZACIJAM </t>
  </si>
  <si>
    <t>TRANSFERS TO NON-PROFIT</t>
  </si>
  <si>
    <t>IN USTANOVAM</t>
  </si>
  <si>
    <t>ORGANIZATIONS</t>
  </si>
  <si>
    <t>Tekoči transferi neprofitnim organizac. in ustanovam</t>
  </si>
  <si>
    <t>Current transfers to non-profit organizations</t>
  </si>
  <si>
    <t xml:space="preserve">DRUGI TEKOČI DOMAČI TRANSFERI </t>
  </si>
  <si>
    <t>OTHER CURRENT DOMESTIC TRANSFERS</t>
  </si>
  <si>
    <t>Tekoči transferi drugim ravnem države</t>
  </si>
  <si>
    <t>Current transfers to other levels of Government</t>
  </si>
  <si>
    <t>Tekoči transferi v sklade socialnega zavarovanja</t>
  </si>
  <si>
    <t>(KONSOLIDIRANE BILANCE DRŽAVNEGA PRORAČUNA, PRORAČUNOV OBČIN, POKOJNINSKO-INVALIDSKEGA TER OBVEZNEGA ZDRAVSTVENEGA  ZAVAROVANJA)</t>
  </si>
  <si>
    <t>REPUBLIKA SLOVENIJA</t>
  </si>
  <si>
    <t>MINISTRSTVO ZA FINANCE</t>
  </si>
  <si>
    <t>Current transfers to Social security Funds</t>
  </si>
  <si>
    <t>Tekoči transferi v druge javne sklade in agencije</t>
  </si>
  <si>
    <t>Current transfers to other extra-budgetary Funds</t>
  </si>
  <si>
    <t>Tekoči transferi v javne zavode in javne gosp.službe</t>
  </si>
  <si>
    <t>Current transfers to other government institutions</t>
  </si>
  <si>
    <t xml:space="preserve"> - Sredstva za plače in druge izdatke zaposlenim </t>
  </si>
  <si>
    <t>-  Salaries, wages and other personnel expenditure</t>
  </si>
  <si>
    <t xml:space="preserve"> - Prispevki delodajalcev </t>
  </si>
  <si>
    <t>-  Social security contributions</t>
  </si>
  <si>
    <t xml:space="preserve"> - Izdatki za blago in storitve </t>
  </si>
  <si>
    <t>-  Purchases of goods and services</t>
  </si>
  <si>
    <t>TEKOČI TRANSFERI V TUJINO</t>
  </si>
  <si>
    <t>CURRENT TRANSFERS ABROAD</t>
  </si>
  <si>
    <t>Tekoči transferi mednarodnim institucijam</t>
  </si>
  <si>
    <t>Current transferes to international institutions</t>
  </si>
  <si>
    <t>Tekoči transferi tujim vladam in vladnim institucijam</t>
  </si>
  <si>
    <t>Current transferes to foreign Governments</t>
  </si>
  <si>
    <t>Tekoči transferi neprofitnim organizacijam v tujini</t>
  </si>
  <si>
    <t>Current transferes to non-profit institutions abroad</t>
  </si>
  <si>
    <t>Drugi tekoči transferi v tujino</t>
  </si>
  <si>
    <t>Other current transfers abroad</t>
  </si>
  <si>
    <t xml:space="preserve">INVESTICIJSKI ODHODKI </t>
  </si>
  <si>
    <t>CAPITAL EXPENDITURE</t>
  </si>
  <si>
    <t>NAKUP IN GRADNJA OSNOVNIH SREDSTEV</t>
  </si>
  <si>
    <t>ACQUISITION OF CAPITAL ASSETS</t>
  </si>
  <si>
    <t>Nakup zgradb in prostorov</t>
  </si>
  <si>
    <t>Purchases of buildings and other constructions</t>
  </si>
  <si>
    <t>Nakup prevoznih sredstev</t>
  </si>
  <si>
    <t>Purchases of vehicles</t>
  </si>
  <si>
    <t>Nakup opreme</t>
  </si>
  <si>
    <t>Purchases of equipment</t>
  </si>
  <si>
    <t>Nakup drugih osnovnih sredstev</t>
  </si>
  <si>
    <t>Purchases of other other fixed assets</t>
  </si>
  <si>
    <t>Novogradnje, rekonstrukcije in adaptacije</t>
  </si>
  <si>
    <t>Construction works and improvements</t>
  </si>
  <si>
    <t>Investicijsko vzdrževanje in obnove</t>
  </si>
  <si>
    <t>Substantial maintenance</t>
  </si>
  <si>
    <t>Nakup zemljišč in naravnih bogastev</t>
  </si>
  <si>
    <t>Purchases of land and natural assets</t>
  </si>
  <si>
    <t>Nakup nematerialnega premoženja</t>
  </si>
  <si>
    <t>Purchases of intengible assets</t>
  </si>
  <si>
    <t>Študije izvedljivosti projektov in projektna dokument.</t>
  </si>
  <si>
    <t>Feasibility studies and project preparation</t>
  </si>
  <si>
    <t>Nakup blagovnih rezerv in intervencijskih zalog</t>
  </si>
  <si>
    <t>Acquisition of strategic and intervention stocks</t>
  </si>
  <si>
    <t>INVESTICIJSKI TRANSFERI</t>
  </si>
  <si>
    <t>CAPITAL TRANSFERS</t>
  </si>
  <si>
    <t xml:space="preserve">INVESTICIJSKI TRANSFERI </t>
  </si>
  <si>
    <t>Investicijski transferi drugim ravnem države</t>
  </si>
  <si>
    <t>2 0 0 7</t>
  </si>
  <si>
    <t>Tekoči transferi v javne zavode - za izdatke za blago in storitve</t>
  </si>
  <si>
    <t>Capital transfers to other levels of Government</t>
  </si>
  <si>
    <t>Kapitalski transferi javnim skladom in agencijam</t>
  </si>
  <si>
    <t>Capital transfers to extra-budgetary Funds</t>
  </si>
  <si>
    <t xml:space="preserve">Investicijski transferi neprofitnim organizacijam </t>
  </si>
  <si>
    <t>Capital transfers to non-profit organitations</t>
  </si>
  <si>
    <t>Investicijski transferi javnim podjetjem (vključno DARS)</t>
  </si>
  <si>
    <t>Capital transfers to public enterprises</t>
  </si>
  <si>
    <t>Kapitalski transferi finančnim institucijam</t>
  </si>
  <si>
    <t>Capital transfers to financial institutions</t>
  </si>
  <si>
    <t>Investicijski transferi privatnim podjetjem in zasebnikom</t>
  </si>
  <si>
    <t>Capital transfers to private enterprises</t>
  </si>
  <si>
    <t xml:space="preserve">Investicijski transferi posameznikom </t>
  </si>
  <si>
    <t>Capital transfers to individuals</t>
  </si>
  <si>
    <t>Investicijski transferi javnim zavodom in javn.gosp.službam</t>
  </si>
  <si>
    <t>Capital transfers to other government institutions</t>
  </si>
  <si>
    <t>Investicijski transferi v tujino</t>
  </si>
  <si>
    <t>RAČUN FINANČNIH TERJATEV IN NALOŽB</t>
  </si>
  <si>
    <t>RAČUN FINANCIRANJA</t>
  </si>
  <si>
    <t>Capital transfers abroad</t>
  </si>
  <si>
    <t>III.</t>
  </si>
  <si>
    <t>PRORAČUNSKI PRESEŽEK</t>
  </si>
  <si>
    <t>BUDGET SURPLUS</t>
  </si>
  <si>
    <t xml:space="preserve">(PRORAČUNSKI PRIMANJKLJAJ)   </t>
  </si>
  <si>
    <t xml:space="preserve">(BUDGET DEFICIT)   </t>
  </si>
  <si>
    <t xml:space="preserve"> (I. - II.)</t>
  </si>
  <si>
    <t>( TOTAL REVENUES MINUS TOTAL EXPENDITURE)</t>
  </si>
  <si>
    <t>III.A</t>
  </si>
  <si>
    <t>PRIMARNI PRESEŽEK</t>
  </si>
  <si>
    <t>PRIMARY SURPLUS</t>
  </si>
  <si>
    <t xml:space="preserve">(PRIMANJKLJAJ)   </t>
  </si>
  <si>
    <t xml:space="preserve">(DEFICIT)   </t>
  </si>
  <si>
    <t xml:space="preserve"> (I. - 7102) - (II.-403-404)</t>
  </si>
  <si>
    <t>III.B</t>
  </si>
  <si>
    <t>TEKOČI  PRESEŽEK</t>
  </si>
  <si>
    <t>CURRENT SURPLUS</t>
  </si>
  <si>
    <t xml:space="preserve"> (70 + 71) - (40+41)</t>
  </si>
  <si>
    <t>IV.</t>
  </si>
  <si>
    <t>RECEIPTS FROM PRIVATISATION</t>
  </si>
  <si>
    <t>Sredstva kupnin iz naslova privatizacije podjetij</t>
  </si>
  <si>
    <t>Receipts from privatisation of enterprises</t>
  </si>
  <si>
    <t>V.</t>
  </si>
  <si>
    <t xml:space="preserve">DANA POSOJILA IN POVEČANJE </t>
  </si>
  <si>
    <t>LENDING AND ACQUISITION</t>
  </si>
  <si>
    <t xml:space="preserve">KAPITALSKIH DELEŽEV  </t>
  </si>
  <si>
    <t>OF EQUITIES</t>
  </si>
  <si>
    <t>DANA POSOJILA</t>
  </si>
  <si>
    <t xml:space="preserve">LENDING </t>
  </si>
  <si>
    <t>Dana posojila posameznikom</t>
  </si>
  <si>
    <t>Lending to individuals</t>
  </si>
  <si>
    <t>Dana posojila javnim skladom</t>
  </si>
  <si>
    <t>Lending to extra-budgetary Funds</t>
  </si>
  <si>
    <t>Dana posojila javnim podjetjem</t>
  </si>
  <si>
    <t>Lending to public enterprises</t>
  </si>
  <si>
    <t>Dana posojila finančnim institucijam</t>
  </si>
  <si>
    <t>Lending to financial institutions</t>
  </si>
  <si>
    <t>Dana posojila privatnim podjetjem</t>
  </si>
  <si>
    <t>Lending to private enterprises</t>
  </si>
  <si>
    <t>Dana posojila državnemu proračunu</t>
  </si>
  <si>
    <t>Lending to other levels of Government</t>
  </si>
  <si>
    <t>Dana posojila v tujino</t>
  </si>
  <si>
    <t>Lending abroad</t>
  </si>
  <si>
    <t xml:space="preserve">POVEČANJE KAPITALSKIH DELEŽEV </t>
  </si>
  <si>
    <t>ACQUISITION OF EQUITIES</t>
  </si>
  <si>
    <t>KONSOLIDIRANA GLOBALNA BILANCA JAVNEGA FINANCIRANJA</t>
  </si>
  <si>
    <t>TEKOČI PRIHODKI</t>
  </si>
  <si>
    <t>NETO FINANCIRANJE</t>
  </si>
  <si>
    <t>NETO ZADOLŽEVANJE</t>
  </si>
  <si>
    <t>NET LENDING (BORROWING)</t>
  </si>
  <si>
    <t>(VIII.-IX.)</t>
  </si>
  <si>
    <t>POVEČANJE (ZMANJŠANJE) SREDSTEV NA RAČUNIH</t>
  </si>
  <si>
    <t>NET FINANCING</t>
  </si>
  <si>
    <t>(VI.+VII.-VIII.-IX.=-III.)</t>
  </si>
  <si>
    <t>PREJETA MINUS DANA POSOJILA IN SPREMEMBE KAPITALSKIH DELEŽEV</t>
  </si>
  <si>
    <t>LENDING MINUS REPAYMENTS</t>
  </si>
  <si>
    <t>SURPLUS (DEFICIT)</t>
  </si>
  <si>
    <t>( I. - II. )</t>
  </si>
  <si>
    <t>III/A.</t>
  </si>
  <si>
    <t>(I. -7102)- (II-.403-404)</t>
  </si>
  <si>
    <t xml:space="preserve">JANUAR </t>
  </si>
  <si>
    <t>2 0 0 6</t>
  </si>
  <si>
    <t>JANUARY</t>
  </si>
  <si>
    <t>FEBRUARY</t>
  </si>
  <si>
    <t>MARCH</t>
  </si>
  <si>
    <t>MAY</t>
  </si>
  <si>
    <t>JUNE</t>
  </si>
  <si>
    <t>JULY</t>
  </si>
  <si>
    <t>AUGUST</t>
  </si>
  <si>
    <t>OCTOBER</t>
  </si>
  <si>
    <t>SKUPAJ ODHODKI</t>
  </si>
  <si>
    <t>TOTAL EXPENDITURES</t>
  </si>
  <si>
    <t>SKUPAJ PRIHODKI</t>
  </si>
  <si>
    <t>TOTAL REVENUES</t>
  </si>
  <si>
    <t>TEKOČI ODHODKI</t>
  </si>
  <si>
    <t>DANA POSOJILA IN POVEČANJE KAPITALSKIH DELEŽEV</t>
  </si>
  <si>
    <t>LENDING AND AQUISITION OF EQUITY</t>
  </si>
  <si>
    <t>PAYMENTS TO THE EU BUDGET</t>
  </si>
  <si>
    <t>ZADOLŽEVANJE</t>
  </si>
  <si>
    <t>BORROWING</t>
  </si>
  <si>
    <t>ODPLAČILA DOLGA</t>
  </si>
  <si>
    <t>AMORTIZATION OF DEBT</t>
  </si>
  <si>
    <t>DAVČNI PRIHODKI</t>
  </si>
  <si>
    <t>NEDAVČNI PRIHODKI</t>
  </si>
  <si>
    <t>NON - TAX REVENUES</t>
  </si>
  <si>
    <t>KAPITALSKI PRIHODKI</t>
  </si>
  <si>
    <t>TRANSFERNI PRIHODKI</t>
  </si>
  <si>
    <t>PREJETA VRAČILA DANIH POSOJIL IN PRODAJA KAPITALSKIH DELEŽEV</t>
  </si>
  <si>
    <t>RAPAYMENTS OF LOANS AND SALES OF EQUITIES</t>
  </si>
  <si>
    <t>RECEIPTS FROM THE EU BUDGET</t>
  </si>
  <si>
    <t>2 0 0 9</t>
  </si>
  <si>
    <t>Globe in druge denarne kazni</t>
  </si>
  <si>
    <t>Revenues from privatization of ex - social enterprises</t>
  </si>
  <si>
    <t>Prejeta vračila namenskega premoženja</t>
  </si>
  <si>
    <t>Received refunds of earmarked assets</t>
  </si>
  <si>
    <t>Plačila obresti od kreditov - Banki Slovenije</t>
  </si>
  <si>
    <t>Plačila obresti od kreditov - poslovnim bankam</t>
  </si>
  <si>
    <t>Interest payments for loans from commercial banks</t>
  </si>
  <si>
    <t>Plačila obresti od kreditov - drugim finančnim institucijam</t>
  </si>
  <si>
    <t>Interest payments for loans from other financial institutions</t>
  </si>
  <si>
    <t>Plačila obresti od kreditov - drugim domačim kreditodajalcem</t>
  </si>
  <si>
    <t>Interest payments for loans from other domestic debtholders</t>
  </si>
  <si>
    <t>Plačila obresti od vrednostnih papirjev izdanih na domačem trgu</t>
  </si>
  <si>
    <t>Plačila obresti od kreditov - mednarodnim finančnim institucijam</t>
  </si>
  <si>
    <t>Plačila obresti od kreditov - tujim vladam</t>
  </si>
  <si>
    <t>Plačila obresti od kreditov - tujim poslovnim bankam in finančnim institucijam</t>
  </si>
  <si>
    <t>Interest payments to foreign commercial banks and other financial institutions</t>
  </si>
  <si>
    <t>Plačila obresti od kreditov - drugim tujim kreditodajalcem</t>
  </si>
  <si>
    <t>Splošna proračunska rezervacija</t>
  </si>
  <si>
    <t>Proračunska rezerva</t>
  </si>
  <si>
    <t>Funds for special purposes</t>
  </si>
  <si>
    <t>Transferi vojnim invalidom, veteranom in žrtvam vojnega nasilja</t>
  </si>
  <si>
    <t>Nadomestila plač</t>
  </si>
  <si>
    <t>Current transfers to non-profit organizations and institutions</t>
  </si>
  <si>
    <t>Tekoči transferi občinam</t>
  </si>
  <si>
    <t>Current transfers to other levels of general government</t>
  </si>
  <si>
    <t>Tekoči transferi v javne sklade</t>
  </si>
  <si>
    <t>Current transfers to other extra-budgetary funds</t>
  </si>
  <si>
    <t>Curent transfer to state budget</t>
  </si>
  <si>
    <t>prisp. delodaj. za ZZ za brezposelnost</t>
  </si>
  <si>
    <t>dopolnilna, tekoče obveznosti (LS,ZPIZ)</t>
  </si>
  <si>
    <t xml:space="preserve">ZA LETO   </t>
  </si>
  <si>
    <t>Tekoči transferi v javne agencije</t>
  </si>
  <si>
    <t>Investicijski transferi občinam</t>
  </si>
  <si>
    <t xml:space="preserve">2 0 1 0 </t>
  </si>
  <si>
    <t>Investicijski transferi javnim skladom in agencijam</t>
  </si>
  <si>
    <t>Investicijski transferi v državni proračun</t>
  </si>
  <si>
    <t>Investicijski transferi javnim zavodom</t>
  </si>
  <si>
    <t>Investicijski transferi javnim podjetjem in družbam, ki so v lasti države ali občin</t>
  </si>
  <si>
    <t>Investicijski transferi finančnim institucijam</t>
  </si>
  <si>
    <t>Investicijski transferi privatnim podjetjem</t>
  </si>
  <si>
    <t>Investicijski transferi posameznikom in zasebnikom</t>
  </si>
  <si>
    <t>Investicijski transferi drugim izvajalcem javnih služb, ki niso posredni proračunski uporabniki</t>
  </si>
  <si>
    <t>Plačila zapadlih poroštev</t>
  </si>
  <si>
    <t>KONSOLIDIRANE BILANCE DRŽAVNEGA PRORAČUNA, PRORAČUNOV OBČIN,</t>
  </si>
  <si>
    <t xml:space="preserve">POKOJNINSKO-INVALIDSKEGA TER ZDRAVSTVENEGA ZAVAROVANJA </t>
  </si>
  <si>
    <t>- V TISOČIH TOLARJEV</t>
  </si>
  <si>
    <t>PRIMER-</t>
  </si>
  <si>
    <t>TRANSFERNI</t>
  </si>
  <si>
    <t>KONSOLIDIRANA</t>
  </si>
  <si>
    <t>JAVA</t>
  </si>
  <si>
    <t>KONTO</t>
  </si>
  <si>
    <t>DRŽAVNI</t>
  </si>
  <si>
    <t>PRORAČUNI</t>
  </si>
  <si>
    <t>Z P I Z</t>
  </si>
  <si>
    <t>Z Z Z S</t>
  </si>
  <si>
    <t>TOKOVI</t>
  </si>
  <si>
    <t>GLOBALNA</t>
  </si>
  <si>
    <t>Z</t>
  </si>
  <si>
    <t>PRORAČUN</t>
  </si>
  <si>
    <t>OBČIN</t>
  </si>
  <si>
    <t xml:space="preserve">(SE </t>
  </si>
  <si>
    <t>BILANCA</t>
  </si>
  <si>
    <t>B  D  P</t>
  </si>
  <si>
    <t>KONSOLIDIRAJO)</t>
  </si>
  <si>
    <t>1 9 9 2</t>
  </si>
  <si>
    <t>V %</t>
  </si>
  <si>
    <t>(1)</t>
  </si>
  <si>
    <t>(2)</t>
  </si>
  <si>
    <t>(3)</t>
  </si>
  <si>
    <t>(4)</t>
  </si>
  <si>
    <t>(5)</t>
  </si>
  <si>
    <t>(6=1+2+3+4-5)</t>
  </si>
  <si>
    <t>I.</t>
  </si>
  <si>
    <t xml:space="preserve">S K U P A J    P R I H O D K I  </t>
  </si>
  <si>
    <t xml:space="preserve">T O T A L    R E V E N U E S </t>
  </si>
  <si>
    <t>(70+71+72+73+74)</t>
  </si>
  <si>
    <t xml:space="preserve">TEKOČI PRIHODKI </t>
  </si>
  <si>
    <t>CURRENT REVENUES</t>
  </si>
  <si>
    <t>(70+71)</t>
  </si>
  <si>
    <t xml:space="preserve">DAVČNI PRIHODKI        </t>
  </si>
  <si>
    <t>TAX REVENUES</t>
  </si>
  <si>
    <t>(700+701+702+703+704+705+706)</t>
  </si>
  <si>
    <t>DAVKI NA DOHODEK IN DOBIČEK</t>
  </si>
  <si>
    <t>TAXES ON INCOME AND PROFIT</t>
  </si>
  <si>
    <t>Dohodnina</t>
  </si>
  <si>
    <t>Individual taxes on income and profit</t>
  </si>
  <si>
    <t>Davek od dobička pravnih oseb</t>
  </si>
  <si>
    <t xml:space="preserve">Corporate profit tax </t>
  </si>
  <si>
    <t xml:space="preserve">Drugi davki na dohodek in dobiček </t>
  </si>
  <si>
    <t>Other taxes on income and profit</t>
  </si>
  <si>
    <t>PRISPEVKI ZA SOCIALNO VARNOST</t>
  </si>
  <si>
    <t>SOCIAL SECURITY CONTRIBUTIONS</t>
  </si>
  <si>
    <t>Prispevki zaposlenih</t>
  </si>
  <si>
    <t>Employees contributions</t>
  </si>
  <si>
    <t>Prispevki delodajalcev</t>
  </si>
  <si>
    <t>Employers contributions</t>
  </si>
  <si>
    <t xml:space="preserve">Prispevki samozaposlenih </t>
  </si>
  <si>
    <t>Self employed contributions</t>
  </si>
  <si>
    <t>Ostali prispevki za socialno varnost</t>
  </si>
  <si>
    <t>Other social security contributions</t>
  </si>
  <si>
    <t>DAVKI NA PLAČILNO LISTO IN DELOVNO SILO</t>
  </si>
  <si>
    <t>TAXES ON PAYROLL AND WORKFORCE</t>
  </si>
  <si>
    <t>Davek na izplačane plače</t>
  </si>
  <si>
    <t>Payroll tax</t>
  </si>
  <si>
    <t>Posebni davek na določene prejemke</t>
  </si>
  <si>
    <t>Tax on work-contracts</t>
  </si>
  <si>
    <t>DAVKI NA PREMOŽENJE</t>
  </si>
  <si>
    <t>TAXES ON PROPERTY</t>
  </si>
  <si>
    <t>Davki na nepremičnine</t>
  </si>
  <si>
    <t>Taxes on immovable property</t>
  </si>
  <si>
    <t>Davki na premičnine</t>
  </si>
  <si>
    <t>Taxes on movable property</t>
  </si>
  <si>
    <t>Davki na dediščine in darila</t>
  </si>
  <si>
    <t>Estate, inheritance and gift taxes</t>
  </si>
  <si>
    <t>Davki na promet nepremičnin in na finančno premoženje</t>
  </si>
  <si>
    <t>Taxes on transactions</t>
  </si>
  <si>
    <t>DOMAČI DAVKI NA BLAGO IN STORITVE</t>
  </si>
  <si>
    <t>DOMESTIC TAXES ON GOODS AND SERVICES</t>
  </si>
  <si>
    <t>Splošni prometni davki, davki na dodano vrednost</t>
  </si>
  <si>
    <t>Personal income tax</t>
  </si>
  <si>
    <t>Corporation tax</t>
  </si>
  <si>
    <t>Employee contributions</t>
  </si>
  <si>
    <t>Employers' contributions</t>
  </si>
  <si>
    <t>Self-employed contributions</t>
  </si>
  <si>
    <t>***Davek na izplačane plače</t>
  </si>
  <si>
    <t>Special tax on specific earnings</t>
  </si>
  <si>
    <t>Tax on immovable property</t>
  </si>
  <si>
    <t>Value added tax</t>
  </si>
  <si>
    <t>Excise duties</t>
  </si>
  <si>
    <t>Profits of fiscal monopolies</t>
  </si>
  <si>
    <t>Business and operating licenses</t>
  </si>
  <si>
    <t>Letna dajatev za uporabo vozil v cestnem prometu</t>
  </si>
  <si>
    <t>Road usage fee</t>
  </si>
  <si>
    <t>Other taxes on the use of goods and services</t>
  </si>
  <si>
    <t>Davki od prometa motornih vozil</t>
  </si>
  <si>
    <t>Other taxes</t>
  </si>
  <si>
    <t>UDELEŽBA NA DOBIČKU IN DOHODKI OD PREMOŽENJA</t>
  </si>
  <si>
    <t>PARTICIPATION IN PROFITS AND PROPERTY INCOME</t>
  </si>
  <si>
    <t>Revenues from participation in profits and dividends and excess of revenues over expenses</t>
  </si>
  <si>
    <t>Interest income</t>
  </si>
  <si>
    <t>Capital gains</t>
  </si>
  <si>
    <t>Administrative fees and charges</t>
  </si>
  <si>
    <t>GLOBE IN DRUGE DENARNE KAZNI</t>
  </si>
  <si>
    <t>Fines and forefeits</t>
  </si>
  <si>
    <t>PROCEEDS FROM SALES OF GOODS AND SERVICES</t>
  </si>
  <si>
    <t>Proceeds from sales of goods and services</t>
  </si>
  <si>
    <t>Other voluntary social security contributions</t>
  </si>
  <si>
    <t>PROCEEDS FROM DISPOSAL OF FIXED ASSETS</t>
  </si>
  <si>
    <t>Proceeds from sales of buildings and premises</t>
  </si>
  <si>
    <t>Proceeds from sales of vehicles</t>
  </si>
  <si>
    <t>Proceeds from sales of equipment</t>
  </si>
  <si>
    <t>Proceeds from disposal of other fixed assets</t>
  </si>
  <si>
    <t>PROCEEDS FROM DISPOSAL OF STOCKS</t>
  </si>
  <si>
    <t>Proceeds from sales of emergency stocks</t>
  </si>
  <si>
    <t>Proceeds from sales of other stocks</t>
  </si>
  <si>
    <t>PRIHODKI OD PRODAJE ZEMLJIŠČ IN NEOPREDMETENIH SREDSTEV</t>
  </si>
  <si>
    <t>PROCEEDS FROM DISPOSAL OF LAND AND INTANGIBLE ASSETS</t>
  </si>
  <si>
    <t>Proceeds from sales of agricultural land and forests</t>
  </si>
  <si>
    <t>Proceeds from sales of building land</t>
  </si>
  <si>
    <t>Prihodki od prodaje premoženjskih pravic in drugih neopredmetenih sredstev</t>
  </si>
  <si>
    <t>Proceeds from sales of property rights and other intangible fixed assets</t>
  </si>
  <si>
    <t>DONATIONS RECEIVED</t>
  </si>
  <si>
    <t>PREJETE DONACIJE IZ DOMAČIH VIROV</t>
  </si>
  <si>
    <t>DOMESTIC DONATIONS</t>
  </si>
  <si>
    <t>Grants and gifts received from domestic legal entities</t>
  </si>
  <si>
    <t>Grants and gifts received from domestic natural persons</t>
  </si>
  <si>
    <t>FOREIGN DONATIONS</t>
  </si>
  <si>
    <t>Grants and gifts received from foreign non-government organizations and foundations</t>
  </si>
  <si>
    <t>Grants and gifts received from foreign governments and government institutions</t>
  </si>
  <si>
    <t>Grants and gifts received from foreign legal entities</t>
  </si>
  <si>
    <t>Grants and gifts received from foreign individuals</t>
  </si>
  <si>
    <t>DONACIJE ZA ODPRAVO POSLEDIC NARAVNIH NESREČ</t>
  </si>
  <si>
    <t>NATURAL DISASTER RELIEF DONATIONS</t>
  </si>
  <si>
    <t>TRANSFERNI PRIHODKI IZ DRUGIH JAVNOFINANČNIH INSTITUCIJ</t>
  </si>
  <si>
    <t>TRANSFER REVENUES FROM OTHER GENERAL GOVERNMENT INSTITUTIONS</t>
  </si>
  <si>
    <t>Transfers from local government budgets</t>
  </si>
  <si>
    <t>PREDPRISTOPNA IN POPRISTOPNA POMOČ EVROPSKE UNIJE</t>
  </si>
  <si>
    <t>EU PRE-ACCESSION AND POST-ACCESSION ASSISTANCE</t>
  </si>
  <si>
    <t>PREJETA SREDSTVA IZ PRORAČUNA EU ZA IZVAJANJE SKUPNE KMETIJSKE IN RIBIŠKE POLITIKE</t>
  </si>
  <si>
    <t>RECEIPTS FROM THE EU BUDGET FOR THE IMPLEMENTATION OF THE COMMON AGRICULTURAL AND FISHERIES POLICY</t>
  </si>
  <si>
    <t>PREJETA SREDSTVA IZ PRORAČUNA EU IZ STRUKTURNIH SKLADOV</t>
  </si>
  <si>
    <t>FUNDS RECEIVED FROM STRUCTURAL FUNDS OF THE EU BUDGET</t>
  </si>
  <si>
    <t>PREJETA SREDSTVA IZ PRORAČUNA EU IZ KOHEZIJSKEGA SKLADA</t>
  </si>
  <si>
    <t>FUNDS RECEIVED FROM THE COHESION FUND OF THE EU BUDGET</t>
  </si>
  <si>
    <t>PREJETA SREDSTVA IZ PRORAČUNA EU ZA IZVAJANJE CENTRALIZIRANIH IN DRUGIH PROGRAMOV EU</t>
  </si>
  <si>
    <t>FUNDS RECEIVED FROM THE EU BUDGET FOR IMPLEMENTATION OF CENTRALISED AND OTHER EU PROGRAMMES</t>
  </si>
  <si>
    <t>LUMP-SUM RECEIPTS FROM THE EU BUDGET</t>
  </si>
  <si>
    <t xml:space="preserve">NOVEMBER </t>
  </si>
  <si>
    <t>OTHER RECEIPTS FROM THE EU BUDGET</t>
  </si>
  <si>
    <t>OTHER RECEIPTS FROM EU SOURCES</t>
  </si>
  <si>
    <t>PREJETA VRAČILA SREDSTEV IZ PRORAČUNA EVROPSKE UNIJE</t>
  </si>
  <si>
    <t>REPAYMENTS FROM THE EU BUDGET</t>
  </si>
  <si>
    <t>Tekoči transferi v javne zavode - sredstva za plače in druge izdatke zaposlenim</t>
  </si>
  <si>
    <t>EMPLOYERS' SOCIAL SECURITY CONTRIBUTIONS</t>
  </si>
  <si>
    <t>Tekoči transferi v javne zavode - sredstva za prispevke delodajalcev</t>
  </si>
  <si>
    <t>Tekoči transferi v javne zavode - za premije kolektivnega dodatnega pokojninskega zavarovanja</t>
  </si>
  <si>
    <t>Current transfers to other public institutions - for supplementary pension insurance premiums of government employees</t>
  </si>
  <si>
    <t>IZDATKI ZA BLAGO IN STORITVE</t>
  </si>
  <si>
    <t>Current transfers to other public institutions - expenditure for goods and services</t>
  </si>
  <si>
    <t>Interest payments for loans from the Bank of Slovenia</t>
  </si>
  <si>
    <t>Interest payments for securities issued on the local market</t>
  </si>
  <si>
    <t>Plačila obresti subjektom, vključenim v sistem EZR</t>
  </si>
  <si>
    <t>Interest payments to entities included in the TSA system</t>
  </si>
  <si>
    <t>PLAČILA TUJIH OBRESTI</t>
  </si>
  <si>
    <t>Interest payments to other foreign creditors</t>
  </si>
  <si>
    <t>Interest payments for securities issued on a foreign market</t>
  </si>
  <si>
    <t>REZERVE</t>
  </si>
  <si>
    <t>General budgetary reserve</t>
  </si>
  <si>
    <t>Budgetary reserve</t>
  </si>
  <si>
    <t>Subsidies to private enterprises and individuals</t>
  </si>
  <si>
    <t>Transfers to the unemployed</t>
  </si>
  <si>
    <t>Family benefits and parental compensations</t>
  </si>
  <si>
    <t>Social security transfers</t>
  </si>
  <si>
    <t>Transfers made to War disabled, war veterans and war victims</t>
  </si>
  <si>
    <t>Wage compensations</t>
  </si>
  <si>
    <t>Sickenss benefits</t>
  </si>
  <si>
    <t>TRANSFERI NEPRIDOBITNIM ORGANIZACIJAM IN USTANOVAM</t>
  </si>
  <si>
    <t>TRANSFERS TO NON-PROFIT ORGANISATIONS AND INSTITUTIONS</t>
  </si>
  <si>
    <t>Tekoči transferi nepridobitnim organizacijam in ustanovam</t>
  </si>
  <si>
    <t>DRUGI TEKOČI DOMAČI TRANSFERI</t>
  </si>
  <si>
    <t>Current payments to other institutions performing public services which are not direct budget spending units</t>
  </si>
  <si>
    <t>Current transfers to international institutions</t>
  </si>
  <si>
    <t>Current transfers to foreign governments and government institutions</t>
  </si>
  <si>
    <t>Current transfers to non-profit institutions abroad</t>
  </si>
  <si>
    <t>Acquisition of buildings and other premises</t>
  </si>
  <si>
    <t>Acquisition of vehicles</t>
  </si>
  <si>
    <t>Acquisition of equipment</t>
  </si>
  <si>
    <t>Acquisition of other fixed assets</t>
  </si>
  <si>
    <t>Construction and reconstruction works and improvements</t>
  </si>
  <si>
    <t>Acquisition of land and natural resources</t>
  </si>
  <si>
    <t>Acquisition of of intangible assets</t>
  </si>
  <si>
    <t>Project feasibility studies, project documents, supervision and investment engineering</t>
  </si>
  <si>
    <t>Acquisition of commodity and intervention stocks</t>
  </si>
  <si>
    <t>INVESTICIJSKI TRANSFERI PRAVNIM IN FIZIČNIM OSEBAM, KI NISO PRORAČUNSKI UPORABNIKI</t>
  </si>
  <si>
    <t>CAPITAL TRANSFERS TO INSTITUTIONS OUTSIDE GENERAL GOVERNMENT</t>
  </si>
  <si>
    <t>Investicijski transferi nepridobitnim organizacijam in ustanovam</t>
  </si>
  <si>
    <t>Capital transfers to public enterprises owned by the state and by local communities</t>
  </si>
  <si>
    <t>Capital transfers to private institutions providing public services which are not direct budget spending units</t>
  </si>
  <si>
    <t>INVESTICIJSKI TRANSFERI PRORAČUNSKIM UPORABNIKOM</t>
  </si>
  <si>
    <t>CAPITAL TRANSFERS TO GENERAL GOVERNMENT INSTITUTIONS</t>
  </si>
  <si>
    <t>Capital transfers to extra-budgetary funds and agencies</t>
  </si>
  <si>
    <t>Capital transfers to the central government budget</t>
  </si>
  <si>
    <t>TOTAL PAYMENTS TO THE EU BUDGET</t>
  </si>
  <si>
    <t>Payments of Traditional Own Resources into to the EU Budget</t>
  </si>
  <si>
    <t>Payments of VAT resources into the EU Budget</t>
  </si>
  <si>
    <t>Payments of GNI resources into the EU Budget</t>
  </si>
  <si>
    <t>Plačila sredstev v proračun EU iz naslova popravka v korist Združenega Kraljestva</t>
  </si>
  <si>
    <t>Payments of UK rebate into the EU Budget</t>
  </si>
  <si>
    <t>PREJETA VRAČILA DANIH POSOJIL</t>
  </si>
  <si>
    <t>REPAYMENTS OF LOANS</t>
  </si>
  <si>
    <t>Repayments of loans from public enterprises and companies owned by the state and local communities</t>
  </si>
  <si>
    <t>Repayments of paid state budget guarantees</t>
  </si>
  <si>
    <t>PRODAJA KAPITALSKIH DELEŽEV</t>
  </si>
  <si>
    <t>DISPOSAL OF EQUITIES</t>
  </si>
  <si>
    <t>Proceeds from disposal of equity interests in public enterprises and companies owned by the state or local communities</t>
  </si>
  <si>
    <t>Proceeds from disposal of equity interests in financial institutions</t>
  </si>
  <si>
    <t>Proceeds from disposal of equity interests in private enterprises</t>
  </si>
  <si>
    <t>Proceeds from disposal of other equity interests</t>
  </si>
  <si>
    <t>KUPNINE IZ NASLOVA PRIVATIZACIJE</t>
  </si>
  <si>
    <t>PURCHASE MONIES RECEIVED FROM PRIVATIZATION</t>
  </si>
  <si>
    <t>LENDING</t>
  </si>
  <si>
    <t>Lending to public enterprises mand companies owned by the state and by local communities</t>
  </si>
  <si>
    <t>Payments of overdue guarantees</t>
  </si>
  <si>
    <t>POVEČANJE KAPITALSKIH DELEŽEV IN FINANČNIH NALOŽB</t>
  </si>
  <si>
    <t>Increase in equity holdings in public enterprises and companies owned by the state and local communities</t>
  </si>
  <si>
    <t>Increase of equity holdings in private enterprises</t>
  </si>
  <si>
    <t>Joint ventures</t>
  </si>
  <si>
    <t>Increase of equity holdings abroad</t>
  </si>
  <si>
    <t>Increase in other equity investments</t>
  </si>
  <si>
    <t>LENDING AND ACQUISITION OF EQUITIES FROM PRIVATISATION</t>
  </si>
  <si>
    <t>Loans made from privatisation proceeds</t>
  </si>
  <si>
    <t>Transfers of privatisation proceeds to extrabudgetary funds</t>
  </si>
  <si>
    <t>Increase of of equity holdings from privatization proceeds</t>
  </si>
  <si>
    <t>POVEČANJE NAMENSKEGA PREMOŽENJA V JAVNIH SKLADIH IN DRUGIH PRAVNIH OSEBAH JAVNEGA PRAVA, KI IMAJO PREMOŽENJE V SVOJI LASTI</t>
  </si>
  <si>
    <t>ACQUISITION OF ASSETS IN EXTRABUDGETARY FUNDS</t>
  </si>
  <si>
    <t>Increase of commitment appropriations in extrabudgetary funds</t>
  </si>
  <si>
    <t>Loans from the Bank of Slovenia</t>
  </si>
  <si>
    <t>Loans from other domestic creditors</t>
  </si>
  <si>
    <t>Funds from domestic issues of securities</t>
  </si>
  <si>
    <t>Loans from other foreign creditors</t>
  </si>
  <si>
    <t>Funds from issue of securities</t>
  </si>
  <si>
    <t>ODPLAČILA DOMAČEGA DOLGA</t>
  </si>
  <si>
    <t>Amortization of loans from the Bank of Slovenia</t>
  </si>
  <si>
    <t>Amortization of loans from other domestic creditors</t>
  </si>
  <si>
    <t>Amortization of principal of securities issued on the domestic market</t>
  </si>
  <si>
    <t>Amortization of debt to international financial institutions</t>
  </si>
  <si>
    <t>Amortization of debt to foreign Governments</t>
  </si>
  <si>
    <t>Amortization of debt to foreign commercial banks and financial institutions</t>
  </si>
  <si>
    <t>Amortization of debt to other foreign creditors</t>
  </si>
  <si>
    <t>Amortization of principal of securities issued on foreign markets</t>
  </si>
  <si>
    <t>General sales taxes, value-added taxes</t>
  </si>
  <si>
    <t>Drugi davki na blago in storitve</t>
  </si>
  <si>
    <t>Other taxes on goods and services</t>
  </si>
  <si>
    <t>Trošarine (akcize)</t>
  </si>
  <si>
    <t>Excises</t>
  </si>
  <si>
    <t>Dobicki fiskalnih monopolov</t>
  </si>
  <si>
    <t>Profits on fiscal monopolies</t>
  </si>
  <si>
    <t>Davki na posebne storitve</t>
  </si>
  <si>
    <t>Taxes on specific services</t>
  </si>
  <si>
    <t>(pos.pr.d.na poseb.igre na srečo)</t>
  </si>
  <si>
    <t xml:space="preserve"> </t>
  </si>
  <si>
    <t>Dovoljenja za poslovanje in za opravljanje dejavnosti</t>
  </si>
  <si>
    <t>Business and professional licenses</t>
  </si>
  <si>
    <t>Pristojbine za motorna vozila</t>
  </si>
  <si>
    <t>Motor vehicle taxes</t>
  </si>
  <si>
    <t>Drugi davki na uporabo blaga ali opravljanje storitev</t>
  </si>
  <si>
    <t>Other special taxes on goods and services</t>
  </si>
  <si>
    <t>(vodna povračila.prenoč.taksa,odškod.za spr.namemb.,požarna taksa)</t>
  </si>
  <si>
    <t>DAVKI NA MEDNARODNO TRGOVINO IN TRANSAKCIJE</t>
  </si>
  <si>
    <t>TAXES ON INTERNATIONAL TRADE AND TRANSACTIONS</t>
  </si>
  <si>
    <t>Carine</t>
  </si>
  <si>
    <t>Customs duties</t>
  </si>
  <si>
    <t>Druge uvozne dajatve</t>
  </si>
  <si>
    <t>Other import duties</t>
  </si>
  <si>
    <t>Izvozne dajatve</t>
  </si>
  <si>
    <t>Export duties</t>
  </si>
  <si>
    <t>Dobički izvoznih in uvoznih monopolov</t>
  </si>
  <si>
    <t>Profits of export and import monopolies</t>
  </si>
  <si>
    <t>Dobički od menjave tujih valut</t>
  </si>
  <si>
    <t>Exchange profits</t>
  </si>
  <si>
    <t>Davki na menjavo tujih valut</t>
  </si>
  <si>
    <t>Exchange taxes</t>
  </si>
  <si>
    <t>Drugi davki na mednarodno trgovino in transakcije</t>
  </si>
  <si>
    <t>Other taxes on international trade and transactions</t>
  </si>
  <si>
    <t>DRUGI DAVKI</t>
  </si>
  <si>
    <t>OTHER TAXES</t>
  </si>
  <si>
    <t>Drugi davki</t>
  </si>
  <si>
    <t xml:space="preserve">Other taxes </t>
  </si>
  <si>
    <t>NEDAVČNI  PRIHODKI</t>
  </si>
  <si>
    <t>NON-TAX REVENUES</t>
  </si>
  <si>
    <t>(710+711+712+713+714)</t>
  </si>
  <si>
    <t xml:space="preserve">                     </t>
  </si>
  <si>
    <t xml:space="preserve">UDELEŽBA NA DOBIČKU IN DOHODKI OD PREMOŽENJA </t>
  </si>
  <si>
    <t>ENTERPRENEURIAL AND PROPERTY INCOME</t>
  </si>
  <si>
    <t>Udeležba na dobičku javnih podjetij in javnih finanč.institucij</t>
  </si>
  <si>
    <t>Profit transfered from public enterprises and financial institutions</t>
  </si>
  <si>
    <t xml:space="preserve">Prihodki od udeležbe na dobičku drugih podjetij </t>
  </si>
  <si>
    <t>Dividends</t>
  </si>
  <si>
    <t>Prihodki od obresti</t>
  </si>
  <si>
    <t>Interests receipts</t>
  </si>
  <si>
    <t>Prihodki od premoženja</t>
  </si>
  <si>
    <t>Property income</t>
  </si>
  <si>
    <t>(prih.od koncesij, najemnin in zakupnin)</t>
  </si>
  <si>
    <t>TAKSE IN PRISTOJBINE</t>
  </si>
  <si>
    <t>FEES AND CHARGES</t>
  </si>
  <si>
    <t>Sodne takse</t>
  </si>
  <si>
    <t>Court fees</t>
  </si>
  <si>
    <t>Upravne takse</t>
  </si>
  <si>
    <t>Administrative service charges</t>
  </si>
  <si>
    <t xml:space="preserve">DENARNE KAZNI </t>
  </si>
  <si>
    <t>FINES AND FORFEITS</t>
  </si>
  <si>
    <t>Denarne kazni</t>
  </si>
  <si>
    <t>Fines</t>
  </si>
  <si>
    <t>PRIHODKI OD PRODAJE BLAGA IN STORITEV</t>
  </si>
  <si>
    <t>SALES OF GOODS AND SERVICES</t>
  </si>
  <si>
    <t>Prihodki od prodaje blaga in storitev</t>
  </si>
  <si>
    <t>Sales of goods and services</t>
  </si>
  <si>
    <t>(lastni prihodki proračunskih uporabnikov)</t>
  </si>
  <si>
    <t>DRUGI NEDAVČNI PRIHODKI</t>
  </si>
  <si>
    <t>OTHER NON-TAX REVENUES</t>
  </si>
  <si>
    <t>Dodatni prostovoljni prispevki za socialno varnost</t>
  </si>
  <si>
    <t xml:space="preserve">2 0 1 1 </t>
  </si>
  <si>
    <t>Additional voluntary social security contributions</t>
  </si>
  <si>
    <t>Drugi nedavčni prihodki</t>
  </si>
  <si>
    <t>Other non-tax revenues</t>
  </si>
  <si>
    <t xml:space="preserve">KAPITALSKI PRIHODKI </t>
  </si>
  <si>
    <t>CAPITAL REVENUES</t>
  </si>
  <si>
    <t>(720+721+722)</t>
  </si>
  <si>
    <t>PRIHODKI OD PRODAJE OSNOVNIH SREDSTEV</t>
  </si>
  <si>
    <t>SALES OF FIXED ASSETS</t>
  </si>
  <si>
    <t>Prihodki od prodaje zgradb in prostorov</t>
  </si>
  <si>
    <t>Sales of buildings and other construction</t>
  </si>
  <si>
    <t>Prihodki od prodaje prevoznih sredstev</t>
  </si>
  <si>
    <t>Sales of vehicles</t>
  </si>
  <si>
    <t>Prihodki od prodaje opreme</t>
  </si>
  <si>
    <t>Sales of equipment</t>
  </si>
  <si>
    <t>Prihodki od prodaje drugih osnovnih sredstev</t>
  </si>
  <si>
    <t>Sales of other fixed assets</t>
  </si>
  <si>
    <t>PRIHODKI OD PRODAJE ZALOG</t>
  </si>
  <si>
    <t>SALES OF STOCKS</t>
  </si>
  <si>
    <t>Prihodki od prodaje blagovnih rezerv</t>
  </si>
  <si>
    <t>Sales of strategic and emergency stocks</t>
  </si>
  <si>
    <t>Prihodki od prodaje drugih zalog</t>
  </si>
  <si>
    <t>Sales of other stocks</t>
  </si>
  <si>
    <t>PRIHODKI OD PRODAJE ZEMLJIŠČ IN NEMATERIAL. PREMOŽENJA</t>
  </si>
  <si>
    <t>SALES OF LAND AND INTANGIBLE ASSETS</t>
  </si>
  <si>
    <t>Prihodki od prodaje kmetijskih zemljišč in gozdov</t>
  </si>
  <si>
    <t>Sales of agricultural land and forests</t>
  </si>
  <si>
    <t>Prihodki od prodaje stavbnih zemljišč</t>
  </si>
  <si>
    <t>Sales of building ground</t>
  </si>
  <si>
    <t>Prihodki od prodaje nematerialnega premoženja</t>
  </si>
  <si>
    <t>Sales of intangible assets</t>
  </si>
  <si>
    <t>PREJETE DONACIJE</t>
  </si>
  <si>
    <t>GRANTS</t>
  </si>
  <si>
    <t>(730+731)</t>
  </si>
  <si>
    <t>2 0 1 2</t>
  </si>
  <si>
    <t xml:space="preserve">PREJETE DONACIJE IZ DOMAČIH VIROV </t>
  </si>
  <si>
    <t>DOMESTIC GRANTS</t>
  </si>
  <si>
    <t>Prejete donacije iz domačih virov za tekočo porabo</t>
  </si>
  <si>
    <t>Domestic current grants</t>
  </si>
  <si>
    <t>Prejete donacije iz domačih virov za investicije</t>
  </si>
  <si>
    <t>Domestic capital grants</t>
  </si>
  <si>
    <t>Grants from privatisation revenues</t>
  </si>
  <si>
    <t>PREJETE DONACIJE IZ TUJINE</t>
  </si>
  <si>
    <t>FOREIGN GRANTS</t>
  </si>
  <si>
    <t>Prejete donacije iz tujine za tekočo porabo</t>
  </si>
  <si>
    <t>Foreign current grants</t>
  </si>
  <si>
    <t>Prejete donacije iz tujine za investicije</t>
  </si>
  <si>
    <t>Foreign capital grants</t>
  </si>
  <si>
    <t xml:space="preserve">TRANSFERNI PRIHODKI    </t>
  </si>
  <si>
    <t>TRANSFERED REVENUES</t>
  </si>
  <si>
    <t xml:space="preserve">TRANSFERNI PRIHODKI IZ DRUGIH JAVNOFINANČNIH </t>
  </si>
  <si>
    <t>TRANSFERS FROM OTHER GOVERNMENT</t>
  </si>
  <si>
    <t>INSTITUCIJ</t>
  </si>
  <si>
    <t>INSTITUTIONS</t>
  </si>
  <si>
    <t>Prejeta sredstva iz državnega proračuna</t>
  </si>
  <si>
    <t>Transfers from the State Budget</t>
  </si>
  <si>
    <t>Prejeta sredstva iz proračunov lokalnih skupnosti</t>
  </si>
  <si>
    <t>Transfers from local governments</t>
  </si>
  <si>
    <t xml:space="preserve">Prejeta sredstva iz skladov socialnega zavarovanja </t>
  </si>
  <si>
    <t>Transfers from social security funds</t>
  </si>
  <si>
    <t>Prejeta sredstva iz drugih javnih skladov</t>
  </si>
  <si>
    <t>Transfers from other extrabudgetary funds</t>
  </si>
  <si>
    <t xml:space="preserve">    B  D  P</t>
  </si>
  <si>
    <t>II.</t>
  </si>
  <si>
    <t xml:space="preserve">S K U P A J    O D H O D K I </t>
  </si>
  <si>
    <t>T O T A L    E X P E N D I T U R E</t>
  </si>
  <si>
    <t>(40+41+42+43)</t>
  </si>
  <si>
    <t xml:space="preserve">TEKOČI ODHODKI </t>
  </si>
  <si>
    <t>CURRENT EXPENDITURE</t>
  </si>
  <si>
    <t>(400+401+402+403+404+409)</t>
  </si>
  <si>
    <t>PLAČE IN DRUGI IZDATKI ZAPOSLENIM</t>
  </si>
  <si>
    <t>SALARIES, WAGES AND OTHER  PERSONNEL EXPENDITURE</t>
  </si>
  <si>
    <t xml:space="preserve">Plače in dodatki </t>
  </si>
  <si>
    <t>Basic salaries and allowances</t>
  </si>
  <si>
    <t>Regres za letni dopust</t>
  </si>
  <si>
    <t>Holiday bonus</t>
  </si>
  <si>
    <t>Povračila in nadomestila</t>
  </si>
  <si>
    <t>Specific allowances</t>
  </si>
  <si>
    <t>Sredstva za delovno uspešnost</t>
  </si>
  <si>
    <t>Performance bonus</t>
  </si>
  <si>
    <t>Sredstva za nadurno delo</t>
  </si>
  <si>
    <t>Overtime</t>
  </si>
  <si>
    <t>Plače za delo po pogodbi</t>
  </si>
  <si>
    <t>Contract wages</t>
  </si>
  <si>
    <t>Drugi izdatki zaposlenim</t>
  </si>
  <si>
    <t>Other personnel expenditure</t>
  </si>
  <si>
    <t>PRISPEVKI DELODAJALCEV ZA SOCIALNO VARNOST</t>
  </si>
  <si>
    <t>Prispevki za pokojninsko in invalidsko zavarovanje</t>
  </si>
  <si>
    <t>Pension and disability insurance contributions</t>
  </si>
  <si>
    <t>JANUAR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</si>
  <si>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</si>
  <si>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</si>
  <si>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</si>
  <si>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</si>
  <si>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</si>
  <si>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</si>
  <si>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</si>
  <si>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</si>
  <si>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OKTOBER</t>
  </si>
  <si>
    <t>NOVEMBER</t>
  </si>
  <si>
    <t>DECEMBER</t>
  </si>
  <si>
    <t>Prispevki za zdravstveno zavarovanje</t>
  </si>
  <si>
    <t>Health insurance contributions</t>
  </si>
  <si>
    <t>Prispevki za zaposlovanje</t>
  </si>
  <si>
    <t>Unemployment insurance contributions</t>
  </si>
  <si>
    <t>Prispevki za porodniško varstvo</t>
  </si>
  <si>
    <t>Maternity leave contributions</t>
  </si>
  <si>
    <t xml:space="preserve">IZDATKI ZA BLAGO IN STORITVE </t>
  </si>
  <si>
    <t>EXPENDITURE ON GOODS AND SERVICES</t>
  </si>
  <si>
    <t>Tekoča plačila drugim izvajalcem javnih služb, ki niso posredni proračunski uporabniki</t>
  </si>
  <si>
    <t>Current transfers to state agencies</t>
  </si>
  <si>
    <t>Študije o izvedljivosti projektov, projektna dokumentacija, nadzor in investicijski inženiring</t>
  </si>
  <si>
    <t>Dana posojila posameznikom in zasebnikom</t>
  </si>
  <si>
    <t>Lending to extra-budgetary funds</t>
  </si>
  <si>
    <t>Dana posojila javnim podjetjem in družbam, ki so v lasti države ali občin</t>
  </si>
  <si>
    <t>Dana posojila občinam</t>
  </si>
  <si>
    <t>Lending to other levels of General Government</t>
  </si>
  <si>
    <t>Lending to state agencies</t>
  </si>
  <si>
    <t>Povečanje kapitalskih deležev v javnih podjetjih in družbam, ki so v lasti države ali občin</t>
  </si>
  <si>
    <t>Plačila tradicionalnih lastnih sredstev v proračun Evropske unije</t>
  </si>
  <si>
    <t>Plačila sredstev v proračun EU iz naslova davka na dodano vrednost</t>
  </si>
  <si>
    <t>Plačila sredstev v proračun EU iz naslova bruto nacionalnega dohodka</t>
  </si>
  <si>
    <t>Najeti krediti pri Banki Slovenije</t>
  </si>
  <si>
    <t>Sredstva, pridobljena z izdajo vrednostnih papirjev na domačem trgu</t>
  </si>
  <si>
    <t>Loans from foreign governments</t>
  </si>
  <si>
    <t>Najeti krediti pri tujih poslovnih bankah in finančnih institucijah</t>
  </si>
  <si>
    <t>Sredstva, pridobljena z izdajo vrednostnih papirjev</t>
  </si>
  <si>
    <t>Odplačila dolga tujim vladam</t>
  </si>
  <si>
    <t>Odplačila dolga tujim poslovnim bankam in finančnim institucijam</t>
  </si>
  <si>
    <t>Davek od dohodkov pravnih oseb</t>
  </si>
  <si>
    <t>Prispevki samozaposlenih</t>
  </si>
  <si>
    <t>Taxes on sale of immovable property and on financial property</t>
  </si>
  <si>
    <t>Davek na dodano vrednost</t>
  </si>
  <si>
    <t>Drugi davki na uporabo blaga in storitev</t>
  </si>
  <si>
    <t>Motor vehicle tax</t>
  </si>
  <si>
    <t>Prihodki od udeležbe na dobičku in dividend ter presežkov prihodkov nad odhodki</t>
  </si>
  <si>
    <t>Povečanje premoženja v drugih pravnih osebah javnega prava, ki je v njihovi lasti</t>
  </si>
  <si>
    <t>Increase of assets held by other public entities</t>
  </si>
  <si>
    <t>Upravne takse in pristojbine</t>
  </si>
  <si>
    <t>Drugi prostovoljni prispevki za socialno varnost</t>
  </si>
  <si>
    <t>Prejete donacije in darila od domačih pravnih oseb</t>
  </si>
  <si>
    <t>Prejete donacije in darila od domačih fizičnih oseb</t>
  </si>
  <si>
    <t>Prejete donacije in darila od tujih nevladnih organizacij in fundacij</t>
  </si>
  <si>
    <t>Prejete donacije in darila od tujih vlad in vladnih institucij</t>
  </si>
  <si>
    <t>REPUBLIC OF SLOVENIA</t>
  </si>
  <si>
    <t>MINISTRY OF FINANCE</t>
  </si>
  <si>
    <t>Prejete donacije in darila od tujih pravnih oseb</t>
  </si>
  <si>
    <t>Prejete donacije in darila od tujih fizičnih oseb</t>
  </si>
  <si>
    <t>Transfers from the state budget</t>
  </si>
  <si>
    <t>2 0 0 8</t>
  </si>
  <si>
    <t>Prejeta sredstva iz občinskih proračunov</t>
  </si>
  <si>
    <t>Prejeta sredstva iz skladov socialnega zavarovanja</t>
  </si>
  <si>
    <t>Prejeta sredstva iz javnih skladov</t>
  </si>
  <si>
    <t>Transfers from state agencies</t>
  </si>
  <si>
    <t>Repayments of loans from extrabudgetary funds</t>
  </si>
  <si>
    <t>Prejeta vračila danih posojil od privatnih podjetij</t>
  </si>
  <si>
    <t>Repayments of loans from other levels of general government</t>
  </si>
  <si>
    <t>Repayments of loans from state agencies</t>
  </si>
  <si>
    <t>Sredstva, pridobljena s prodajo kapitalskih deležev v javnih podjetjih in družbah, ki so v lasti države ali občin</t>
  </si>
  <si>
    <t>Sredstva, pridobljena s prodajo kapitalskih deležev v finančnih institucijah</t>
  </si>
  <si>
    <t>Sredstva, pridobljena s prodajo kapitalskih deležev v privatnih podjetjih</t>
  </si>
  <si>
    <t>Sredstva, pridobljena s prodajo drugih kapitalskih deležev</t>
  </si>
  <si>
    <t>Sredstva kupnin iz naslova privatizacije</t>
  </si>
  <si>
    <t xml:space="preserve">PREJETA VRAČILA DANIH POSOJIL IN </t>
  </si>
  <si>
    <t xml:space="preserve">REPAYMENTS OF LOANS AND </t>
  </si>
  <si>
    <t xml:space="preserve">PRODAJA KAPITALSKIH DELEŽEV </t>
  </si>
  <si>
    <t>SALES OF EQUITIES</t>
  </si>
  <si>
    <t xml:space="preserve">PREJETA VRAČILA DANIH POSOJIL </t>
  </si>
  <si>
    <t xml:space="preserve">REPAYMENTS OF LOANS </t>
  </si>
  <si>
    <t>Prejeta vračila danih posojil od posameznikov</t>
  </si>
  <si>
    <t>Repayments of loans from individuals</t>
  </si>
  <si>
    <t>Prejeta vračila danih posojil od javnih podjetij</t>
  </si>
  <si>
    <t>Repayments of loans from public enterprises</t>
  </si>
  <si>
    <t>Prejeta vračila danih posojil od finančnih institucij</t>
  </si>
  <si>
    <t>Repayments of loans from financial institutions</t>
  </si>
  <si>
    <t>Prejeta vračila danih posojil od privatnih podjetij in zaseb.</t>
  </si>
  <si>
    <t>Repayments of loans from private enterprises</t>
  </si>
  <si>
    <t>Prejeta vračila danih posojil od drugih ravni države</t>
  </si>
  <si>
    <t>Repayments of loans from other levels of Government</t>
  </si>
  <si>
    <t>Prejeta vračila danih posojil iz državnega proračuna</t>
  </si>
  <si>
    <t>Repayments of loans from the State Budget</t>
  </si>
  <si>
    <t>Prejeta vračila danih posojil iz tujine</t>
  </si>
  <si>
    <t>Repayments of loans from abroad</t>
  </si>
  <si>
    <t xml:space="preserve">Prodaja kapit.deležev v javnih podjetjih </t>
  </si>
  <si>
    <t>Sales of equities in public enterprises</t>
  </si>
  <si>
    <t>Prodaja kapit. deležev v finančnih institucijah</t>
  </si>
  <si>
    <t>Sales of equities in financial institutions</t>
  </si>
  <si>
    <t>Prodaja kapit.deležev v privatnih podjetjih</t>
  </si>
  <si>
    <t>Sales of equities in private enterprises</t>
  </si>
  <si>
    <t xml:space="preserve">KUPNINE IZ NASLOVA PRIVATIZACIJE </t>
  </si>
  <si>
    <t>Povečanje kapitalskih deležev v javnih podjetjih</t>
  </si>
  <si>
    <t>Acquisition of equities in public enterprises</t>
  </si>
  <si>
    <t>Povečanje kapitalskih deležev v finančnih institucijah</t>
  </si>
  <si>
    <t>Acquisition of equities in financial institutions</t>
  </si>
  <si>
    <t>2 0 1 3</t>
  </si>
  <si>
    <t>Povečanje kapitalskih deležev v privatnih podjetjih</t>
  </si>
  <si>
    <t>Acquisition of equities in private enterprises</t>
  </si>
  <si>
    <t>Skupna vlaganja (joint ventures)</t>
  </si>
  <si>
    <t>Acquisition of equities in joint ventures</t>
  </si>
  <si>
    <t>Povečanje kapitalskih deležev v tujino</t>
  </si>
  <si>
    <t>Acquisition of equities abroad</t>
  </si>
  <si>
    <t>PORABA SREDSTEV KUPNIN IZ NASLOVA PRIVATIZACIJE</t>
  </si>
  <si>
    <t>USE OF PRIVATISATION RECEIPTS</t>
  </si>
  <si>
    <t>Dana posojila iz sredstev kupnin</t>
  </si>
  <si>
    <t>Lending from privatisation receipts</t>
  </si>
  <si>
    <t>Sredstva kupnin, razporejena v javne sklade in agencije</t>
  </si>
  <si>
    <t>Transfers of privatisation receipts to extrabudgetary funds</t>
  </si>
  <si>
    <t>VI.</t>
  </si>
  <si>
    <t>PREJETA MINUS DANA POSOJILA</t>
  </si>
  <si>
    <t>IN SPREMEMBE KAPITALSKIH DELEŽEV</t>
  </si>
  <si>
    <t>(IV. - V.)</t>
  </si>
  <si>
    <t xml:space="preserve"> (IV. - V.)</t>
  </si>
  <si>
    <t>VII.</t>
  </si>
  <si>
    <t>SKUPNI PRESEŽEK (PRIMANJKLJAJ)VKLJUČNO</t>
  </si>
  <si>
    <t xml:space="preserve">O V E R A L L  SURPLUS (DEFICIT) </t>
  </si>
  <si>
    <t>S SALDOM DANIH MINUS VRNJENIH POSOJIL</t>
  </si>
  <si>
    <t>(REVENUES MINUS EXPENDITURE</t>
  </si>
  <si>
    <t xml:space="preserve"> (I. +IV.) - (II.+V.)</t>
  </si>
  <si>
    <t>AND LENDING MINUS REPAYMENTS</t>
  </si>
  <si>
    <t xml:space="preserve"> (I. + IV.) - (II.+ V.)</t>
  </si>
  <si>
    <t xml:space="preserve">ZADOLŽEVANJE  </t>
  </si>
  <si>
    <t xml:space="preserve">BORROWING  </t>
  </si>
  <si>
    <t>DOMAČE ZADOLŽEVANJE</t>
  </si>
  <si>
    <t>DOMESTIC BORROWING</t>
  </si>
  <si>
    <t>Najeti krediti pri  Banki Slovenije</t>
  </si>
  <si>
    <t>Loans from Bank of Slovenia</t>
  </si>
  <si>
    <t>Najeti krediti pri poslovnih bankah</t>
  </si>
  <si>
    <t>Loans from commercial banks</t>
  </si>
  <si>
    <t>Najeti krediti pri drugih finančnih institucijah</t>
  </si>
  <si>
    <t>Loans from other financial institutions</t>
  </si>
  <si>
    <t>Najeti krediti pri drugih domačih kreditodajalcih</t>
  </si>
  <si>
    <t>Loans from other domestic debtholders</t>
  </si>
  <si>
    <t>Najeti krediti pri skladih socialnega zavarovanja</t>
  </si>
  <si>
    <t>Loans from social security Funds</t>
  </si>
  <si>
    <t xml:space="preserve">Sredstva, pridobljena z izdajo vrednostnih papirjev </t>
  </si>
  <si>
    <t>Issues of government domestic securities</t>
  </si>
  <si>
    <t>ZADOLŽEVANJE V TUJINI</t>
  </si>
  <si>
    <t>EXTERNAL BORROWING</t>
  </si>
  <si>
    <t>Najeti krediti pri mednarodnih finančnih institucijah</t>
  </si>
  <si>
    <t>Loans from international financial institutions</t>
  </si>
  <si>
    <t>Najeti krediti pri tujih vladah</t>
  </si>
  <si>
    <t>Loans from foreign Governments</t>
  </si>
  <si>
    <t>Najeti krediti pri tujih poslovnih bankah in finanč.institucijah</t>
  </si>
  <si>
    <t>Loans from foreign commercial banks and financial institutions</t>
  </si>
  <si>
    <t>Najeti krediti pri drugih tujih kreditodajalcih</t>
  </si>
  <si>
    <t>Loans from other foreign debtholders</t>
  </si>
  <si>
    <t>Issues of government securities abroad</t>
  </si>
  <si>
    <t xml:space="preserve"> IX.</t>
  </si>
  <si>
    <t xml:space="preserve">ODPLAČILA  DOLGA  </t>
  </si>
  <si>
    <t xml:space="preserve">AMORTIZATION OF DEBT </t>
  </si>
  <si>
    <t xml:space="preserve">ODPLAČILA DOMAČEGA DOLGA </t>
  </si>
  <si>
    <t>AMORTIZATION OF DOMESTIC DEBT</t>
  </si>
  <si>
    <t>Odplačila kreditov Banki Slovenije</t>
  </si>
  <si>
    <t>Amortization of loans from Bank of Slovenia</t>
  </si>
  <si>
    <t>Odplačila kreditov poslovnim bankam</t>
  </si>
  <si>
    <t>Amortization of loans from commercial banks</t>
  </si>
  <si>
    <t>Odplačila kreditov drugim finančnim institucijam</t>
  </si>
  <si>
    <t>Amortization of loans from other financial institutions</t>
  </si>
  <si>
    <t>REVENUES AND EXPENDITURE</t>
  </si>
  <si>
    <t>BILANCA PRIHODKOV IN ODHODKOV</t>
  </si>
  <si>
    <t>PRIMARY SURPLUS (DEFICIT)</t>
  </si>
  <si>
    <t>INVESTICIJSKI ODHODKI</t>
  </si>
  <si>
    <t>Odplačila kreditov drugim domačim kreditodajalcem</t>
  </si>
  <si>
    <t>Amortization of loans from other domestic debtholders</t>
  </si>
  <si>
    <t>Amortization of loans from social security Funds</t>
  </si>
  <si>
    <t>Odplačila glavnice vrednostnih papirjev</t>
  </si>
  <si>
    <t>Amortization of government securities</t>
  </si>
  <si>
    <t>ODPLAČILA DOLGA V TUJINO</t>
  </si>
  <si>
    <t>AMORTIZATION OF EXTERNAL DEBT</t>
  </si>
  <si>
    <t>Odplačila dolga mednarodnim finančnim institucijam</t>
  </si>
  <si>
    <t>Amortization of loans from international financial institutions</t>
  </si>
  <si>
    <t xml:space="preserve">Odplačila dolga tujim vladam </t>
  </si>
  <si>
    <t>Amortization of loans from foreign Governments</t>
  </si>
  <si>
    <t>Odplačila dolga tujim bankam in finančnim institucijam</t>
  </si>
  <si>
    <t>Amortization of loans from commercial banks and other financial institutions</t>
  </si>
  <si>
    <t>Odplačila dolga drugim tujim kreditodajalcem</t>
  </si>
  <si>
    <t>Amortization of loans from other foreign debtholders</t>
  </si>
  <si>
    <t>X.</t>
  </si>
  <si>
    <t>XI.</t>
  </si>
  <si>
    <t xml:space="preserve">POVEČANJE (ZMANJŠANJE) </t>
  </si>
  <si>
    <t>CHANGES IN CASH AND DEPOSITS</t>
  </si>
  <si>
    <t>C.</t>
  </si>
  <si>
    <t>R A Č U N    F I N A N C I R A N J A</t>
  </si>
  <si>
    <t>A.</t>
  </si>
  <si>
    <t xml:space="preserve">BILANCA PRIHODKOV IN ODHODKOV </t>
  </si>
  <si>
    <t>1 9 9 3</t>
  </si>
  <si>
    <t>1 9 9 4</t>
  </si>
  <si>
    <t>1 9 9 5</t>
  </si>
  <si>
    <t>1 9 9 6</t>
  </si>
  <si>
    <t>1 9 9 7</t>
  </si>
  <si>
    <t>1 9 9 8</t>
  </si>
  <si>
    <t xml:space="preserve"> VIII.</t>
  </si>
  <si>
    <t>Odplačila skladom socialnega zavarovanja</t>
  </si>
  <si>
    <t>IX.</t>
  </si>
  <si>
    <t>SREDSTEV NA RAČUNIH (I.+IV.+VII.-II.-V.-VIII.)</t>
  </si>
  <si>
    <t>NETO FINANCIRANJE  (VI.+VII.-VIII.-IX. = -III.)</t>
  </si>
  <si>
    <t>OB SPREJETEM PRORAČUNU ZA LETO  1  9  9  9</t>
  </si>
  <si>
    <t>OB SPREJETEM PRORAČUNU  ZA  LETO    1  9  9  9</t>
  </si>
  <si>
    <t>1 9 9 9</t>
  </si>
  <si>
    <t>NOVA OCENA UMAR:</t>
  </si>
  <si>
    <t xml:space="preserve">LENDING MINUS REPAYMENTS </t>
  </si>
  <si>
    <t>...</t>
  </si>
  <si>
    <t>(I.+IV.+VII.-II.-V.-VIII.)</t>
  </si>
  <si>
    <t>NET FINANCING  (VI.+VII.-VIII.-IX. = -III.)</t>
  </si>
  <si>
    <t>Drugi davki na uporabo blaga ali opravljanje storitev (vodna povračila.prenoč.taksa,odškod.za spr.namemb.,požarna taksa)</t>
  </si>
  <si>
    <t>Davek na promet motornih vozil</t>
  </si>
  <si>
    <t>(400+401+402+403+404+409+413300+413301+413302)</t>
  </si>
  <si>
    <t>PLAČE IN DRUGI IZDATKI ZAPOSLENIM (400 + 413300)</t>
  </si>
  <si>
    <t>PLAČE IN DRUGI IZDATKI ZAPOSLENIM V DRŽAVNIH ORGANIH</t>
  </si>
  <si>
    <t>PLAČE IN DRUGI IZDATKI ZAPOSLENIM V JAVNIH ZAVODIH</t>
  </si>
  <si>
    <t>PRISPEVKI DELODAJALCEV ZA SOCIALNO VARNOST (401+413301)</t>
  </si>
  <si>
    <t>PRISPEVKI DELODAJALCEV ZA SOCIALNO VARNOST V JAVNIH ZAVODIH</t>
  </si>
  <si>
    <t>IZDATKI ZA BLAGO IN STORITVE (402 + 413302)</t>
  </si>
  <si>
    <t>IZDATKI ZA BLAGO IN STORITVE  V JAVNIH ZAVODIH</t>
  </si>
  <si>
    <t>Povečanje kapitalskih deležev države iz sredstev kupnin</t>
  </si>
  <si>
    <t>NET FINANCING (VI.+VII.-VIII.-IX. = -III.)</t>
  </si>
  <si>
    <t>SPREJETI PRORAČUNI OZ. DOPOLNJENI FINANČNI NAČRTI ZA LETO   2 0 0 0</t>
  </si>
  <si>
    <t>PRORAČUNI (FINANČNI NAČRTI)  ZA  LETO    2 0 0 0</t>
  </si>
  <si>
    <t>JAVNOFINANČNI PRESEŽEK</t>
  </si>
  <si>
    <t xml:space="preserve">(JAVNOFINANČNI PRIMANJKLJAJ)   </t>
  </si>
  <si>
    <t>VIII.</t>
  </si>
  <si>
    <t>v tem: odplačila kreditov državnemu proračunu</t>
  </si>
  <si>
    <t>PRISPEVKI DELODAJALCEV ZA SOCIALNO VARNOST V DRŽ.ORG.</t>
  </si>
  <si>
    <t>IZDATKI ZA BLAGO IN STORITVE V DRŽAVNIH ORGANIH</t>
  </si>
  <si>
    <t>Plačila obresti od vrednostnih papirjev, izdanih na tujih trgih</t>
  </si>
  <si>
    <t>Povečanje drugih finančnih naložb</t>
  </si>
  <si>
    <t>Odplačila glavnice vrednostnih papirjev, izdanih na tujih trgih</t>
  </si>
  <si>
    <t>PROJEKCIJE ZA LETO  2 0 0 1 OB SPREJETJU DRŽAVNEGA PRORAČUNA ZA LETO 2001</t>
  </si>
  <si>
    <t>GENERAL GOVERNMENT REVENUES AND EXPENDITURE</t>
  </si>
  <si>
    <t>P R O J E K C I J E   Z A   L E T O    2  0  0  1</t>
  </si>
  <si>
    <t>Tekoči transferi v državni proračun</t>
  </si>
  <si>
    <t>B.</t>
  </si>
  <si>
    <t xml:space="preserve">RAČUN FINANČNIH TERJATEV IN NALOŽB </t>
  </si>
  <si>
    <t>GENERAL GOVERNMENT LENDING AND REPAYMENTS</t>
  </si>
  <si>
    <t>GENERAL GOVERNMENT  F I N A N C I N G</t>
  </si>
  <si>
    <t>…</t>
  </si>
  <si>
    <t>C O N S O L I D A T E D   G E N E R A L   G O V E R N M E N T   A C C O U N T S</t>
  </si>
  <si>
    <t>AND HEALTH INSURANCE FUND</t>
  </si>
  <si>
    <t>2 0 0 1</t>
  </si>
  <si>
    <t>2 0 0 0</t>
  </si>
  <si>
    <t>2 0 0 2</t>
  </si>
  <si>
    <t>2 0 0 3</t>
  </si>
  <si>
    <t>2 0 0 4</t>
  </si>
  <si>
    <t xml:space="preserve">PLAČE IN DRUGI IZDATKI ZAPOSLENIM </t>
  </si>
  <si>
    <t>WAGES AND OTHER PERSONNEL EXPENDITURE</t>
  </si>
  <si>
    <t>PURCHASES OF GOODS AND SERVICES</t>
  </si>
  <si>
    <t>PRIMARNI PRESEŽEK (PRIMANJKLJAJ)</t>
  </si>
  <si>
    <t>Prejeta vračila danih posojil od posameznikov in zasebnikov</t>
  </si>
  <si>
    <t>Prejeta vračila danih posojil - od javnih skladov</t>
  </si>
  <si>
    <t>Prejeta vračila danih posojil od javnih podjetij in družb, ki so v lasti države ali občin</t>
  </si>
  <si>
    <t>Prejeta vračila danih posojil - od finančnih institucij</t>
  </si>
  <si>
    <t>Prejeta vračila danih posojil od občin</t>
  </si>
  <si>
    <t>Prejeta vračila danih posojil - iz tujine</t>
  </si>
  <si>
    <t>Prejeta vračila danih posojil državnemu proračunu</t>
  </si>
  <si>
    <t>Prejeta vračila danih posojil od javnih agencij</t>
  </si>
  <si>
    <t>Prejeta vračila plačanih poroštev</t>
  </si>
  <si>
    <t>GENERAL GOVERNMENT  BORROWING AND AMORTIZATION OF DEBT</t>
  </si>
  <si>
    <t>Odplačila glavnice vrednostnih papirjev, izdanih na domačem trgu</t>
  </si>
  <si>
    <t>STATE BUDGET, LOCAL BUDGETS, PENSION AND DISABILITY INSURANCE FUND</t>
  </si>
  <si>
    <t>(SKUPAJ PRIHODKI MINUS SKUPAJ ODHODKI)</t>
  </si>
  <si>
    <t>Dobički fiskalnih monopolov</t>
  </si>
  <si>
    <t>bdp</t>
  </si>
  <si>
    <t>Prejeta sredstva iz javnih agencij</t>
  </si>
  <si>
    <t>Capital transfers to non-profit institutions</t>
  </si>
  <si>
    <t>Capital transfers to public institutions</t>
  </si>
  <si>
    <t>EMPLOYER'S SOCIAL SECURITY CONTRIBUTIONS</t>
  </si>
  <si>
    <t>GENERAL GOVERNMENT BUDGETS LENDING AND REPAYMENTS</t>
  </si>
  <si>
    <t>2 0 0 5</t>
  </si>
  <si>
    <t>ZA LETO  2 0 0 3 OB SPREJETJU SPREMEMB DRŽAVNEGA PRORAČUNA ZA LETO 2003</t>
  </si>
  <si>
    <t xml:space="preserve">   2  0  0  3</t>
  </si>
  <si>
    <t>2  0  0  3</t>
  </si>
  <si>
    <t>Sredstva za posebne namene</t>
  </si>
  <si>
    <t>Prejeta vračila danih posojil od javnih skladov</t>
  </si>
  <si>
    <t>Prejeta vračila danih posojil od finačnih institucij</t>
  </si>
  <si>
    <t>POVEČANJE NAMENSKEGA PREMOŽENJA</t>
  </si>
  <si>
    <t>Povečanje namenskega premoženja v javnih skladih</t>
  </si>
  <si>
    <t xml:space="preserve">   2  0  0  4</t>
  </si>
  <si>
    <t>ZA LETO  2 0 0 4 OB SPREJETJU  DRŽAVNEGA PRORAČUNA ZA LETO 2004</t>
  </si>
  <si>
    <t>Davki na posebne storitve(pos.pr.d.na poseb.igre na srečo)</t>
  </si>
  <si>
    <t>Davki na posebne storitve (pos.pr.d.na poseb.igre na srečo)</t>
  </si>
  <si>
    <t>PREJETA SREDSTVA IZ EVROPSKE UNIJE</t>
  </si>
  <si>
    <t>PREDPRISTOPNA SREDSTVA EU</t>
  </si>
  <si>
    <t>Prejeta sredtsva PHARE</t>
  </si>
  <si>
    <t>Prejeta sredtsva ISPA</t>
  </si>
  <si>
    <t>Prejeta sredtsva SAPARD</t>
  </si>
  <si>
    <t>Sredstva iz naslova tržnih ukrepov v kmetijstvu</t>
  </si>
  <si>
    <t>Sredstva iz naslova neposrednih plačil v kmetijstvu</t>
  </si>
  <si>
    <t>Drugi davki na dohodek in dobiček</t>
  </si>
  <si>
    <t>Other taxes on revenue and profit</t>
  </si>
  <si>
    <t>Sredstva iz naslova programa razvoja podeželja</t>
  </si>
  <si>
    <t>PREJETA SREDSTVA IZ PRORAČUNA EU ZA IZVAJANJE SKUPNE KMETIJSKE POLITIKE</t>
  </si>
  <si>
    <t>Dana posojila javnim agencijam</t>
  </si>
  <si>
    <t>Prejeta sredstva iz Evropskega kmetijskega jamstvenega in usmerjevalnega sklada (EAGGF)</t>
  </si>
  <si>
    <t>Prejeta sredstva iz Evropskega sklada za regionalni razvoj (ERDF)</t>
  </si>
  <si>
    <t>Prejeta sredstva iz Evropskega socialnega sklada (EFS)</t>
  </si>
  <si>
    <t>Prejeta sredstva iz naslova Finančnega instrumenta za usmerjanje ribištva (FIFG)</t>
  </si>
  <si>
    <t>PREJETA SREDSTVA IZ PRORAČUNA  E U  ZA STRUKTURNO POLITIKO</t>
  </si>
  <si>
    <t>Prejeta sredstva iz Kohezijskega sklada (CF)</t>
  </si>
  <si>
    <t>PREJETA SREDSTVA IZ PRORAČUNA  E U  ZA KOHEZIJSKO POLITIKO</t>
  </si>
  <si>
    <t>Prejeta sredstva iz Proračuna EU za Schengensko mejo</t>
  </si>
  <si>
    <t>Druga prejeta sredstva iz Proračuna EU za izvajanje notranje politike</t>
  </si>
  <si>
    <t>PREJETA SREDSTVA IZ PRORAČUNA EU  ZA IZVAJANJE NOTRANJE  POLITIKE</t>
  </si>
  <si>
    <t>Prejeta sredstva iz Proračuna EU iz naslova pavšalnih povračil za krepitev denarnega trga</t>
  </si>
  <si>
    <t>Prejeta sredstva iz Proračuna EU iz naslova pavšalnih povračil za proračunsko izravnavo</t>
  </si>
  <si>
    <t>PREJETA SREDSTVA IZ PRORAČUNA EU IZ NASLOVA PAVŠALNIH POVRAČIL</t>
  </si>
  <si>
    <t>Ostala prejeta sredstva iz Proračuna Evropske unije</t>
  </si>
  <si>
    <t>OSTALA PREJETA SREDSTVA IZ PRORAČUNA EVROPSKE UNIJE</t>
  </si>
  <si>
    <t>Prejeta sredstva od drugih evropskih institucij</t>
  </si>
  <si>
    <t>PREJETA SREDSTVA OD DRUGIH  EVROPSKIH INSTITUCIJ</t>
  </si>
  <si>
    <t>PLAČILA V PRORAČUN EVROPSKE UNIJE</t>
  </si>
  <si>
    <t>PLAČILA SREDSTEV V PRORAČUN EVROPSKE UNIJE</t>
  </si>
  <si>
    <t>PLAČILA TRADICIONALNIH LASTNIH SREDSTEV V  PRORAČUN EU</t>
  </si>
  <si>
    <t>Plačila v Proračun EU iz naslova carin</t>
  </si>
  <si>
    <t>Plačila v Proračun EU iz naslova posebnih davščin pri uvozu kmetijskih proizvodov in živil</t>
  </si>
  <si>
    <t>Plačila v Proračun EU iz naslova sladkorne dajatve</t>
  </si>
  <si>
    <t>PLAČILA V PRORAČUN EU IZ NASLOVA DAVKA NA DODANO VREDNOST</t>
  </si>
  <si>
    <t xml:space="preserve">Plačila v Proračun EU iz naslova davka na dodano vrednost </t>
  </si>
  <si>
    <t>PLAČILA V PRORAČUN EU IZ NASLOVA BRUTO NACIONALNEGA DOHODKA</t>
  </si>
  <si>
    <t xml:space="preserve">Plačila v Proračun EU iz naslova bruto nacionalnega dohodka </t>
  </si>
  <si>
    <t>PLAČILA V PRORAČUN EU IZ NASLOVA OPRAVKA V KORIST VELIKE BRITANIJE</t>
  </si>
  <si>
    <t>Plačila v Proračun EU iz naslova popravka v korist Velike Britanije</t>
  </si>
  <si>
    <t xml:space="preserve">ZA LETO 2004  </t>
  </si>
  <si>
    <t>SCENARIJ VIŠJE RASTI</t>
  </si>
  <si>
    <t>ZA LETO 2005</t>
  </si>
  <si>
    <t>ZA LETO 2006</t>
  </si>
  <si>
    <t>ZA LETO 2007</t>
  </si>
  <si>
    <t>Sredstva prenesena drugim LS</t>
  </si>
  <si>
    <t>investicije (LS)</t>
  </si>
  <si>
    <t>dodatne obveznosti (ZPIZ)</t>
  </si>
  <si>
    <t xml:space="preserve">druga tek.poraba(LS)/azbestniki (ZPIZ) </t>
  </si>
  <si>
    <t>prejeta sr.iz naslova PIZ za porodniško</t>
  </si>
  <si>
    <t>prisp. delodaj. za ZZ za porodniško</t>
  </si>
  <si>
    <t>prejeta sr.iz naslova PIZ za brezposelnost</t>
  </si>
  <si>
    <t>Pisarniški in splošni material in storitve</t>
  </si>
  <si>
    <t>Office and general materials and services</t>
  </si>
  <si>
    <t>Posebni materiali in storitve</t>
  </si>
  <si>
    <t>Specialized materials and services</t>
  </si>
  <si>
    <t>Energija, voda, komunalne storitve in komunikacije</t>
  </si>
  <si>
    <t>Utilities</t>
  </si>
  <si>
    <t>Prevozni stroški in storitve</t>
  </si>
  <si>
    <t>Transport expenses</t>
  </si>
  <si>
    <t>Izdatki za službena potovanja</t>
  </si>
  <si>
    <t>Travel expenses</t>
  </si>
  <si>
    <t>Tekoče vzdrževanje</t>
  </si>
  <si>
    <t>Routine maintenance</t>
  </si>
  <si>
    <t xml:space="preserve">Najemnine in zakupnine </t>
  </si>
  <si>
    <t>Rentals and leasing</t>
  </si>
  <si>
    <t xml:space="preserve">Kazni in odškodnine </t>
  </si>
  <si>
    <t>Legal dues and compensations</t>
  </si>
  <si>
    <t>Drugi operativni odhodki</t>
  </si>
  <si>
    <t>Other operational expenditure</t>
  </si>
  <si>
    <t>Plačila storitev DURS</t>
  </si>
  <si>
    <t xml:space="preserve">Payments for  DURS </t>
  </si>
  <si>
    <t>PLAČILA DOMAČIH OBRESTI</t>
  </si>
  <si>
    <t>DOMESTIC INTEREST PAYMENTS</t>
  </si>
  <si>
    <t>Plačila obresti od kreditov Banki Slovenije</t>
  </si>
  <si>
    <t>Interest payments for loans to Bank of Slovenia</t>
  </si>
  <si>
    <t>Plačila obresti od kreditov poslovnim bankam</t>
  </si>
  <si>
    <t>Interest payments for loans to commercial banks</t>
  </si>
  <si>
    <t>Plačila obresti od kreditov drugim finančnim instituc.</t>
  </si>
  <si>
    <t>Interest payments for loans to other financial institutions</t>
  </si>
  <si>
    <t>Plačila obresti od kreditov drugim kreditodajalcem</t>
  </si>
  <si>
    <t>Interest payments for loans to other domestic debtholders</t>
  </si>
  <si>
    <t>Plačila obresti od vrednostnih papirjev</t>
  </si>
  <si>
    <t>Interest payments for government bonds</t>
  </si>
  <si>
    <t>PLAČILA OBRESTI V TUJINO</t>
  </si>
  <si>
    <t>EXTERNAL INTEREST PAYMENTS</t>
  </si>
  <si>
    <t>Plačila obresti mednarodnim finančnim institucijam</t>
  </si>
  <si>
    <t>Interest payments to international financial institutions</t>
  </si>
  <si>
    <t xml:space="preserve">Plačila obresti tujim vladam </t>
  </si>
  <si>
    <t>Interest payments to foreign Governments</t>
  </si>
  <si>
    <t>Plačila obresti tujim bankam in finanč.instituc.</t>
  </si>
  <si>
    <t>Interest payments to commercial banks and other financial institutions</t>
  </si>
  <si>
    <t>Plačila obresti drugim tujim kreditodajalcem</t>
  </si>
  <si>
    <t>Interest payments to other foreign debtholders</t>
  </si>
  <si>
    <t>SREDSTVA, IZLOČENA V REZERVE</t>
  </si>
  <si>
    <t>RESERVES</t>
  </si>
  <si>
    <t>Tekoča proračunska rezerva</t>
  </si>
  <si>
    <t>General budgetary reserves</t>
  </si>
  <si>
    <t>Rezerva za naravne nesreče</t>
  </si>
  <si>
    <t>National disasters reserves</t>
  </si>
  <si>
    <t>Druge rezerve</t>
  </si>
  <si>
    <t>Other reserves</t>
  </si>
  <si>
    <t>TEKOČI TRANSFERI</t>
  </si>
  <si>
    <t>CURRENT TRANSFERS</t>
  </si>
  <si>
    <t>(410+411+412+413+414)</t>
  </si>
  <si>
    <t>SUBVENCIJE</t>
  </si>
  <si>
    <t>SUBSIDIES</t>
  </si>
  <si>
    <t>Subvencije javnim podjetjem</t>
  </si>
  <si>
    <t>Subsidies to public enterprises</t>
  </si>
  <si>
    <t>Subvencije finančnim institucijam</t>
  </si>
  <si>
    <t>Subsidies to financial institutions</t>
  </si>
  <si>
    <t>Subvencije privatnim podjetjem in zasebnikom</t>
  </si>
  <si>
    <t>Subsidies to private enterprises</t>
  </si>
  <si>
    <t>TRANSFERI POSAMEZNIKOM IN GOSPODINJSTVOM</t>
  </si>
  <si>
    <t>TRANSFERS TO INDIVIDUALS AND HOUSEHOLDS</t>
  </si>
  <si>
    <t>Transferi nezaposlenim</t>
  </si>
  <si>
    <t>Unemployed allowances</t>
  </si>
  <si>
    <t>Družinski prejemki in starševska nadomestila</t>
  </si>
  <si>
    <t>Child allowances</t>
  </si>
  <si>
    <t>Transferi za zagotavljanje socialne varnosti</t>
  </si>
  <si>
    <t>Social security allowances</t>
  </si>
  <si>
    <t>Transferi vojnim invalidom, veteranom in žrtvam vojn.nasilja</t>
  </si>
  <si>
    <t>war invalids, war veterans and war victims allowances</t>
  </si>
  <si>
    <t>Pokojnine</t>
  </si>
  <si>
    <t>Pensions</t>
  </si>
  <si>
    <t xml:space="preserve">Nadomestila plač </t>
  </si>
  <si>
    <t>Salary compensations</t>
  </si>
  <si>
    <t>Boleznine</t>
  </si>
  <si>
    <t>Sick leave compensations</t>
  </si>
  <si>
    <t>Štipendije</t>
  </si>
  <si>
    <t>Scholarships</t>
  </si>
  <si>
    <t>Drugi transferi posameznikom</t>
  </si>
  <si>
    <t>Other transfers to individuals</t>
  </si>
  <si>
    <t>2 0 1 4</t>
  </si>
  <si>
    <r>
      <t xml:space="preserve">v EUR </t>
    </r>
    <r>
      <rPr>
        <b/>
        <vertAlign val="superscript"/>
        <sz val="12"/>
        <color indexed="8"/>
        <rFont val="Arial"/>
        <family val="2"/>
        <charset val="238"/>
      </rPr>
      <t>1)</t>
    </r>
  </si>
  <si>
    <r>
      <t xml:space="preserve">in EUR </t>
    </r>
    <r>
      <rPr>
        <b/>
        <vertAlign val="superscript"/>
        <sz val="12"/>
        <rFont val="Arial"/>
        <family val="2"/>
        <charset val="238"/>
      </rPr>
      <t>1)</t>
    </r>
  </si>
  <si>
    <t>1) Podatki pred letom 2007 so preračunani po nepreklicnem tečaju zamenjave 239,64 tolarjev za en evro.</t>
  </si>
  <si>
    <t>1) Before 2007 the data are converted according to the irrevocably fixed exchange rate of 239.64 tolars per euro.</t>
  </si>
  <si>
    <t>2 0 1 5</t>
  </si>
  <si>
    <t>OTHER  TAXES</t>
  </si>
  <si>
    <t>SALARIES, WAGES AND OTHER  PERSONNEL EXPENDITURES</t>
  </si>
  <si>
    <t>Current transfers to other government institutions -  Salaries, wages and other personnel expenditure</t>
  </si>
  <si>
    <t>Current transfers to other government institutions -  Social security contributions</t>
  </si>
  <si>
    <t>Major  maintenance and renovation</t>
  </si>
  <si>
    <t>Lending to the  state budget</t>
  </si>
  <si>
    <t>2 0 1 6</t>
  </si>
  <si>
    <t/>
  </si>
  <si>
    <t>DRUGI DAVKI IN PRISPEVKI</t>
  </si>
  <si>
    <t>Drugi davki in prispevki</t>
  </si>
  <si>
    <t>PREJETA SREDSTVA IZ EVROPSKE UNIJE IN IZ DRUGIH DRŽAV</t>
  </si>
  <si>
    <t>PREJETA SREDSTVA OD DRUGIH EVROPSKIH INSTITUCIJ IN IZ DRUGIH DRŽAV</t>
  </si>
  <si>
    <t>Plačila sredstev v proračun EU iz naslova popravkov BND vira v korist drugih držav</t>
  </si>
  <si>
    <t>Payments of the GNI correction into the EU Budget</t>
  </si>
  <si>
    <t>2 0 1 7</t>
  </si>
  <si>
    <t>TRANSFERS RECEIVED FROM THE STATE BUDGET PROVIDED FROM THE EU BUDGET APPROPRIATIONS AND OTHER COUNTRIES</t>
  </si>
  <si>
    <t>PREJETA SREDSTVA IZ DRŽAVNEGA PRORAČUNA IZ SREDSTEV PRORAČUNA EVROPSKE UNIJE IN IZ DRUGIH DRŽAV</t>
  </si>
  <si>
    <t>2 0 1 8</t>
  </si>
  <si>
    <t xml:space="preserve">PRESEŽEK (PRIMANJKLJAJ)   </t>
  </si>
  <si>
    <t>2 0 1 9</t>
  </si>
  <si>
    <t>CONSOLIDATED PUBLIC FINANCE BUDGETARY ACCOUNTS</t>
  </si>
  <si>
    <t>CONSOLIDATED STATE BUDGET, MUNICIPAL BUDGETS AND SOCIAL SECURITY FUNDS (PENSION AND DISABILITY INSURANCE FUND AND HEALTH INSURANCE FUND)</t>
  </si>
  <si>
    <t>2 0 2 0</t>
  </si>
  <si>
    <t>2 0 2 1</t>
  </si>
  <si>
    <t>2 0 2 2</t>
  </si>
  <si>
    <t>Plačila sredstev v proračun EU iz naslova nereciklirane plastične embalaže</t>
  </si>
  <si>
    <t>Plačila sredstev v proračun EU iz naslova bruto znižanja letnega prispevka iz naslova BND v korist nekaterih držav</t>
  </si>
  <si>
    <t xml:space="preserve">Payments of non-recycled plastic packaging into the EU Budget </t>
  </si>
  <si>
    <t>Payments of gross reduction in annual GNI-based contribution into the EU Budget</t>
  </si>
  <si>
    <t>PREDHODNO</t>
  </si>
  <si>
    <t>PRELIMINARY</t>
  </si>
  <si>
    <t>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</si>
</sst>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"/>
    <numFmt numFmtId="166" formatCode="#,##0.000"/>
    <numFmt numFmtId="167" formatCode="&quot;$&quot;#,##0\ ;\(&quot;$&quot;#,##0\)"/>
    <numFmt numFmtId="168" formatCode="#,##0.0000"/>
    <numFmt numFmtId="169" formatCode="#,##0.00000"/>
    <numFmt numFmtId="170" formatCode="0.000"/>
  </numFmts>
  <fonts count="36" x14ac:knownFonts="1">
    <font>
      <sz val="12"/>
      <name val="Arial"/>
      <charset val="238"/>
    </font>
    <font>
      <sz val="12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name val="Arial"/>
      <family val="2"/>
      <charset val="238"/>
    </font>
    <font>
      <b/>
      <sz val="11"/>
      <name val="Arial"/>
      <family val="2"/>
    </font>
    <font>
      <b/>
      <u/>
      <sz val="12"/>
      <name val="Arial"/>
      <family val="2"/>
    </font>
    <font>
      <b/>
      <sz val="14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6"/>
      <name val="Arial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4"/>
      <color indexed="81"/>
      <name val="Tahoma"/>
      <family val="2"/>
    </font>
    <font>
      <b/>
      <sz val="20"/>
      <name val="Arial"/>
      <family val="2"/>
      <charset val="238"/>
    </font>
    <font>
      <u/>
      <sz val="12"/>
      <name val="Arial"/>
      <family val="2"/>
      <charset val="238"/>
    </font>
    <font>
      <sz val="12"/>
      <color indexed="8"/>
      <name val="Arial"/>
      <family val="2"/>
      <charset val="238"/>
    </font>
    <font>
      <b/>
      <sz val="16"/>
      <color indexed="8"/>
      <name val="Arial"/>
      <family val="2"/>
      <charset val="238"/>
    </font>
    <font>
      <b/>
      <sz val="12"/>
      <color indexed="8"/>
      <name val="Arial"/>
      <family val="2"/>
      <charset val="238"/>
    </font>
    <font>
      <sz val="10"/>
      <color indexed="24"/>
      <name val="Arial"/>
      <family val="2"/>
      <charset val="238"/>
    </font>
    <font>
      <b/>
      <sz val="18"/>
      <color indexed="24"/>
      <name val="Arial"/>
      <family val="2"/>
      <charset val="238"/>
    </font>
    <font>
      <b/>
      <sz val="12"/>
      <color indexed="24"/>
      <name val="Arial"/>
      <family val="2"/>
      <charset val="238"/>
    </font>
    <font>
      <b/>
      <sz val="26"/>
      <name val="Arial"/>
      <family val="2"/>
      <charset val="238"/>
    </font>
    <font>
      <sz val="14"/>
      <name val="Arial"/>
      <family val="2"/>
      <charset val="238"/>
    </font>
    <font>
      <b/>
      <vertAlign val="superscript"/>
      <sz val="12"/>
      <color indexed="8"/>
      <name val="Arial"/>
      <family val="2"/>
      <charset val="238"/>
    </font>
    <font>
      <b/>
      <vertAlign val="superscript"/>
      <sz val="12"/>
      <name val="Arial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2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34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32"/>
      </patternFill>
    </fill>
    <fill>
      <patternFill patternType="solid">
        <fgColor indexed="44"/>
        <bgColor indexed="32"/>
      </patternFill>
    </fill>
  </fills>
  <borders count="92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3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0">
      <alignment vertical="top"/>
    </xf>
    <xf numFmtId="0" fontId="29" fillId="0" borderId="1" applyNumberFormat="0" applyFont="0" applyFill="0" applyAlignment="0" applyProtection="0"/>
  </cellStyleXfs>
  <cellXfs count="666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Border="1" applyAlignment="1"/>
    <xf numFmtId="0" fontId="1" fillId="0" borderId="0" xfId="0" applyNumberFormat="1" applyFont="1" applyFill="1" applyBorder="1" applyAlignment="1"/>
    <xf numFmtId="0" fontId="1" fillId="0" borderId="0" xfId="0" applyFont="1"/>
    <xf numFmtId="0" fontId="5" fillId="0" borderId="0" xfId="0" applyFont="1"/>
    <xf numFmtId="0" fontId="12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>
      <alignment horizontal="right"/>
    </xf>
    <xf numFmtId="0" fontId="1" fillId="0" borderId="3" xfId="0" applyNumberFormat="1" applyFont="1" applyFill="1" applyBorder="1" applyAlignment="1"/>
    <xf numFmtId="0" fontId="5" fillId="2" borderId="4" xfId="0" applyNumberFormat="1" applyFont="1" applyFill="1" applyBorder="1" applyAlignment="1"/>
    <xf numFmtId="0" fontId="1" fillId="0" borderId="5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5" fillId="2" borderId="6" xfId="0" applyNumberFormat="1" applyFont="1" applyFill="1" applyBorder="1" applyAlignment="1">
      <alignment horizontal="right"/>
    </xf>
    <xf numFmtId="0" fontId="1" fillId="0" borderId="7" xfId="0" applyNumberFormat="1" applyFont="1" applyFill="1" applyBorder="1" applyAlignment="1"/>
    <xf numFmtId="0" fontId="5" fillId="2" borderId="8" xfId="0" applyNumberFormat="1" applyFont="1" applyFill="1" applyBorder="1" applyAlignment="1"/>
    <xf numFmtId="0" fontId="1" fillId="0" borderId="8" xfId="0" applyNumberFormat="1" applyFont="1" applyFill="1" applyBorder="1" applyAlignment="1"/>
    <xf numFmtId="0" fontId="5" fillId="0" borderId="8" xfId="0" applyNumberFormat="1" applyFont="1" applyFill="1" applyBorder="1" applyAlignment="1"/>
    <xf numFmtId="0" fontId="1" fillId="2" borderId="8" xfId="0" applyNumberFormat="1" applyFont="1" applyFill="1" applyBorder="1" applyAlignment="1"/>
    <xf numFmtId="0" fontId="1" fillId="0" borderId="9" xfId="0" applyNumberFormat="1" applyFont="1" applyFill="1" applyBorder="1" applyAlignment="1"/>
    <xf numFmtId="0" fontId="1" fillId="0" borderId="10" xfId="0" applyNumberFormat="1" applyFont="1" applyFill="1" applyBorder="1" applyAlignment="1"/>
    <xf numFmtId="0" fontId="1" fillId="0" borderId="11" xfId="0" applyNumberFormat="1" applyFont="1" applyFill="1" applyBorder="1" applyAlignment="1"/>
    <xf numFmtId="0" fontId="5" fillId="2" borderId="12" xfId="0" applyNumberFormat="1" applyFont="1" applyFill="1" applyBorder="1" applyAlignment="1"/>
    <xf numFmtId="0" fontId="1" fillId="0" borderId="13" xfId="0" applyNumberFormat="1" applyFont="1" applyFill="1" applyBorder="1" applyAlignment="1"/>
    <xf numFmtId="0" fontId="5" fillId="0" borderId="4" xfId="0" applyNumberFormat="1" applyFont="1" applyFill="1" applyBorder="1" applyAlignment="1"/>
    <xf numFmtId="3" fontId="5" fillId="2" borderId="4" xfId="0" applyNumberFormat="1" applyFont="1" applyFill="1" applyBorder="1" applyAlignment="1"/>
    <xf numFmtId="3" fontId="1" fillId="0" borderId="4" xfId="0" applyNumberFormat="1" applyFont="1" applyFill="1" applyBorder="1" applyAlignment="1"/>
    <xf numFmtId="3" fontId="5" fillId="0" borderId="4" xfId="0" applyNumberFormat="1" applyFont="1" applyFill="1" applyBorder="1" applyAlignment="1"/>
    <xf numFmtId="3" fontId="1" fillId="2" borderId="4" xfId="0" applyNumberFormat="1" applyFont="1" applyFill="1" applyBorder="1" applyAlignment="1"/>
    <xf numFmtId="3" fontId="11" fillId="0" borderId="4" xfId="0" applyNumberFormat="1" applyFont="1" applyFill="1" applyBorder="1" applyAlignment="1"/>
    <xf numFmtId="3" fontId="1" fillId="0" borderId="14" xfId="0" applyNumberFormat="1" applyFont="1" applyFill="1" applyBorder="1" applyAlignment="1"/>
    <xf numFmtId="3" fontId="1" fillId="0" borderId="15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16" xfId="0" applyNumberFormat="1" applyFont="1" applyFill="1" applyBorder="1" applyAlignment="1"/>
    <xf numFmtId="3" fontId="1" fillId="0" borderId="5" xfId="0" applyNumberFormat="1" applyFont="1" applyFill="1" applyBorder="1" applyAlignment="1"/>
    <xf numFmtId="164" fontId="1" fillId="0" borderId="5" xfId="0" applyNumberFormat="1" applyFont="1" applyFill="1" applyBorder="1" applyAlignment="1"/>
    <xf numFmtId="3" fontId="5" fillId="2" borderId="17" xfId="0" applyNumberFormat="1" applyFont="1" applyFill="1" applyBorder="1" applyAlignment="1"/>
    <xf numFmtId="3" fontId="5" fillId="2" borderId="18" xfId="0" applyNumberFormat="1" applyFont="1" applyFill="1" applyBorder="1" applyAlignment="1"/>
    <xf numFmtId="0" fontId="5" fillId="0" borderId="3" xfId="0" applyNumberFormat="1" applyFont="1" applyFill="1" applyBorder="1" applyAlignment="1"/>
    <xf numFmtId="3" fontId="1" fillId="3" borderId="4" xfId="0" applyNumberFormat="1" applyFont="1" applyFill="1" applyBorder="1" applyAlignment="1"/>
    <xf numFmtId="3" fontId="1" fillId="0" borderId="3" xfId="0" applyNumberFormat="1" applyFont="1" applyFill="1" applyBorder="1" applyAlignment="1"/>
    <xf numFmtId="3" fontId="5" fillId="2" borderId="19" xfId="0" applyNumberFormat="1" applyFont="1" applyFill="1" applyBorder="1" applyAlignment="1"/>
    <xf numFmtId="0" fontId="1" fillId="0" borderId="20" xfId="0" applyNumberFormat="1" applyFont="1" applyFill="1" applyBorder="1" applyAlignment="1"/>
    <xf numFmtId="4" fontId="5" fillId="0" borderId="4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left"/>
    </xf>
    <xf numFmtId="0" fontId="5" fillId="0" borderId="21" xfId="0" applyNumberFormat="1" applyFont="1" applyFill="1" applyBorder="1" applyAlignment="1">
      <alignment horizontal="centerContinuous"/>
    </xf>
    <xf numFmtId="0" fontId="11" fillId="0" borderId="5" xfId="0" applyNumberFormat="1" applyFont="1" applyFill="1" applyBorder="1" applyAlignment="1">
      <alignment horizontal="left"/>
    </xf>
    <xf numFmtId="0" fontId="1" fillId="0" borderId="22" xfId="0" applyNumberFormat="1" applyFont="1" applyFill="1" applyBorder="1" applyAlignment="1">
      <alignment horizontal="right"/>
    </xf>
    <xf numFmtId="0" fontId="1" fillId="0" borderId="23" xfId="0" applyNumberFormat="1" applyFont="1" applyFill="1" applyBorder="1" applyAlignment="1">
      <alignment horizontal="right"/>
    </xf>
    <xf numFmtId="0" fontId="1" fillId="0" borderId="5" xfId="0" applyNumberFormat="1" applyFont="1" applyFill="1" applyBorder="1" applyAlignment="1">
      <alignment horizontal="left"/>
    </xf>
    <xf numFmtId="0" fontId="1" fillId="0" borderId="24" xfId="0" applyNumberFormat="1" applyFont="1" applyFill="1" applyBorder="1" applyAlignment="1">
      <alignment horizontal="left"/>
    </xf>
    <xf numFmtId="0" fontId="11" fillId="0" borderId="25" xfId="0" applyNumberFormat="1" applyFont="1" applyFill="1" applyBorder="1" applyAlignment="1">
      <alignment horizontal="right"/>
    </xf>
    <xf numFmtId="0" fontId="11" fillId="0" borderId="26" xfId="0" applyNumberFormat="1" applyFont="1" applyFill="1" applyBorder="1" applyAlignment="1">
      <alignment horizontal="right"/>
    </xf>
    <xf numFmtId="0" fontId="1" fillId="0" borderId="3" xfId="0" applyNumberFormat="1" applyFont="1" applyFill="1" applyBorder="1" applyAlignment="1">
      <alignment horizontal="left"/>
    </xf>
    <xf numFmtId="0" fontId="1" fillId="0" borderId="7" xfId="0" applyNumberFormat="1" applyFont="1" applyFill="1" applyBorder="1" applyAlignment="1">
      <alignment horizontal="left"/>
    </xf>
    <xf numFmtId="0" fontId="11" fillId="0" borderId="13" xfId="0" applyNumberFormat="1" applyFont="1" applyFill="1" applyBorder="1" applyAlignment="1"/>
    <xf numFmtId="3" fontId="11" fillId="0" borderId="13" xfId="0" applyNumberFormat="1" applyFont="1" applyFill="1" applyBorder="1" applyAlignment="1"/>
    <xf numFmtId="0" fontId="11" fillId="0" borderId="27" xfId="0" applyNumberFormat="1" applyFont="1" applyFill="1" applyBorder="1" applyAlignment="1"/>
    <xf numFmtId="0" fontId="11" fillId="4" borderId="28" xfId="0" applyNumberFormat="1" applyFont="1" applyFill="1" applyBorder="1" applyAlignment="1"/>
    <xf numFmtId="0" fontId="5" fillId="4" borderId="2" xfId="0" applyNumberFormat="1" applyFont="1" applyFill="1" applyBorder="1" applyAlignment="1">
      <alignment horizontal="right"/>
    </xf>
    <xf numFmtId="0" fontId="5" fillId="4" borderId="6" xfId="0" applyNumberFormat="1" applyFont="1" applyFill="1" applyBorder="1" applyAlignment="1">
      <alignment horizontal="right"/>
    </xf>
    <xf numFmtId="0" fontId="16" fillId="4" borderId="29" xfId="0" applyNumberFormat="1" applyFont="1" applyFill="1" applyBorder="1" applyAlignment="1">
      <alignment horizontal="left"/>
    </xf>
    <xf numFmtId="0" fontId="16" fillId="4" borderId="8" xfId="0" applyNumberFormat="1" applyFont="1" applyFill="1" applyBorder="1" applyAlignment="1">
      <alignment horizontal="left"/>
    </xf>
    <xf numFmtId="3" fontId="5" fillId="4" borderId="4" xfId="0" applyNumberFormat="1" applyFont="1" applyFill="1" applyBorder="1" applyAlignment="1"/>
    <xf numFmtId="3" fontId="5" fillId="4" borderId="19" xfId="0" applyNumberFormat="1" applyFont="1" applyFill="1" applyBorder="1" applyAlignment="1"/>
    <xf numFmtId="3" fontId="5" fillId="5" borderId="30" xfId="0" applyNumberFormat="1" applyFont="1" applyFill="1" applyBorder="1" applyAlignment="1"/>
    <xf numFmtId="4" fontId="5" fillId="5" borderId="31" xfId="0" applyNumberFormat="1" applyFont="1" applyFill="1" applyBorder="1" applyAlignment="1"/>
    <xf numFmtId="0" fontId="5" fillId="4" borderId="29" xfId="0" applyNumberFormat="1" applyFont="1" applyFill="1" applyBorder="1" applyAlignment="1">
      <alignment horizontal="left"/>
    </xf>
    <xf numFmtId="0" fontId="5" fillId="4" borderId="8" xfId="0" applyNumberFormat="1" applyFont="1" applyFill="1" applyBorder="1" applyAlignment="1">
      <alignment horizontal="left"/>
    </xf>
    <xf numFmtId="3" fontId="5" fillId="4" borderId="4" xfId="0" applyNumberFormat="1" applyFont="1" applyFill="1" applyBorder="1" applyAlignment="1">
      <alignment horizontal="left"/>
    </xf>
    <xf numFmtId="3" fontId="5" fillId="4" borderId="15" xfId="0" applyNumberFormat="1" applyFont="1" applyFill="1" applyBorder="1" applyAlignment="1"/>
    <xf numFmtId="4" fontId="5" fillId="4" borderId="32" xfId="0" applyNumberFormat="1" applyFont="1" applyFill="1" applyBorder="1" applyAlignment="1"/>
    <xf numFmtId="0" fontId="11" fillId="0" borderId="2" xfId="0" applyNumberFormat="1" applyFont="1" applyFill="1" applyBorder="1" applyAlignment="1">
      <alignment horizontal="right"/>
    </xf>
    <xf numFmtId="0" fontId="2" fillId="0" borderId="6" xfId="0" applyNumberFormat="1" applyFont="1" applyFill="1" applyBorder="1" applyAlignment="1">
      <alignment horizontal="right"/>
    </xf>
    <xf numFmtId="0" fontId="2" fillId="0" borderId="29" xfId="0" applyNumberFormat="1" applyFont="1" applyFill="1" applyBorder="1" applyAlignment="1">
      <alignment horizontal="left"/>
    </xf>
    <xf numFmtId="0" fontId="2" fillId="0" borderId="8" xfId="0" applyNumberFormat="1" applyFont="1" applyFill="1" applyBorder="1" applyAlignment="1">
      <alignment horizontal="left"/>
    </xf>
    <xf numFmtId="3" fontId="9" fillId="0" borderId="4" xfId="0" applyNumberFormat="1" applyFont="1" applyFill="1" applyBorder="1" applyAlignment="1"/>
    <xf numFmtId="3" fontId="9" fillId="4" borderId="33" xfId="0" applyNumberFormat="1" applyFont="1" applyFill="1" applyBorder="1" applyAlignment="1"/>
    <xf numFmtId="0" fontId="5" fillId="0" borderId="2" xfId="0" applyNumberFormat="1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right"/>
    </xf>
    <xf numFmtId="0" fontId="5" fillId="0" borderId="29" xfId="0" applyNumberFormat="1" applyFont="1" applyFill="1" applyBorder="1" applyAlignment="1">
      <alignment horizontal="left"/>
    </xf>
    <xf numFmtId="0" fontId="5" fillId="0" borderId="8" xfId="0" applyNumberFormat="1" applyFont="1" applyFill="1" applyBorder="1" applyAlignment="1">
      <alignment horizontal="left"/>
    </xf>
    <xf numFmtId="4" fontId="5" fillId="4" borderId="33" xfId="0" applyNumberFormat="1" applyFont="1" applyFill="1" applyBorder="1" applyAlignment="1"/>
    <xf numFmtId="3" fontId="5" fillId="4" borderId="33" xfId="0" applyNumberFormat="1" applyFont="1" applyFill="1" applyBorder="1" applyAlignment="1"/>
    <xf numFmtId="0" fontId="11" fillId="0" borderId="6" xfId="0" applyNumberFormat="1" applyFont="1" applyFill="1" applyBorder="1" applyAlignment="1">
      <alignment horizontal="right"/>
    </xf>
    <xf numFmtId="0" fontId="11" fillId="0" borderId="29" xfId="0" applyNumberFormat="1" applyFont="1" applyFill="1" applyBorder="1" applyAlignment="1">
      <alignment horizontal="left"/>
    </xf>
    <xf numFmtId="0" fontId="9" fillId="0" borderId="29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right"/>
    </xf>
    <xf numFmtId="0" fontId="1" fillId="0" borderId="6" xfId="0" applyNumberFormat="1" applyFont="1" applyFill="1" applyBorder="1" applyAlignment="1">
      <alignment horizontal="right"/>
    </xf>
    <xf numFmtId="0" fontId="1" fillId="0" borderId="29" xfId="0" applyNumberFormat="1" applyFont="1" applyFill="1" applyBorder="1" applyAlignment="1">
      <alignment horizontal="left"/>
    </xf>
    <xf numFmtId="0" fontId="1" fillId="0" borderId="8" xfId="0" applyNumberFormat="1" applyFont="1" applyFill="1" applyBorder="1" applyAlignment="1">
      <alignment horizontal="left"/>
    </xf>
    <xf numFmtId="4" fontId="1" fillId="4" borderId="33" xfId="0" applyNumberFormat="1" applyFont="1" applyFill="1" applyBorder="1" applyAlignment="1"/>
    <xf numFmtId="3" fontId="1" fillId="4" borderId="33" xfId="0" applyNumberFormat="1" applyFont="1" applyFill="1" applyBorder="1" applyAlignment="1"/>
    <xf numFmtId="3" fontId="11" fillId="4" borderId="33" xfId="0" applyNumberFormat="1" applyFont="1" applyFill="1" applyBorder="1" applyAlignment="1"/>
    <xf numFmtId="0" fontId="1" fillId="4" borderId="2" xfId="0" applyNumberFormat="1" applyFont="1" applyFill="1" applyBorder="1" applyAlignment="1">
      <alignment horizontal="right"/>
    </xf>
    <xf numFmtId="0" fontId="1" fillId="4" borderId="6" xfId="0" applyNumberFormat="1" applyFont="1" applyFill="1" applyBorder="1" applyAlignment="1">
      <alignment horizontal="right"/>
    </xf>
    <xf numFmtId="0" fontId="1" fillId="4" borderId="29" xfId="0" applyNumberFormat="1" applyFont="1" applyFill="1" applyBorder="1" applyAlignment="1">
      <alignment horizontal="left"/>
    </xf>
    <xf numFmtId="3" fontId="1" fillId="4" borderId="4" xfId="0" applyNumberFormat="1" applyFont="1" applyFill="1" applyBorder="1" applyAlignment="1"/>
    <xf numFmtId="4" fontId="9" fillId="4" borderId="33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Continuous"/>
    </xf>
    <xf numFmtId="0" fontId="9" fillId="4" borderId="29" xfId="0" applyNumberFormat="1" applyFont="1" applyFill="1" applyBorder="1" applyAlignment="1">
      <alignment horizontal="left"/>
    </xf>
    <xf numFmtId="3" fontId="9" fillId="4" borderId="4" xfId="0" applyNumberFormat="1" applyFont="1" applyFill="1" applyBorder="1" applyAlignment="1"/>
    <xf numFmtId="0" fontId="11" fillId="4" borderId="2" xfId="0" applyNumberFormat="1" applyFont="1" applyFill="1" applyBorder="1" applyAlignment="1">
      <alignment horizontal="right"/>
    </xf>
    <xf numFmtId="0" fontId="11" fillId="4" borderId="6" xfId="0" applyNumberFormat="1" applyFont="1" applyFill="1" applyBorder="1" applyAlignment="1">
      <alignment horizontal="right"/>
    </xf>
    <xf numFmtId="3" fontId="11" fillId="4" borderId="4" xfId="0" applyNumberFormat="1" applyFont="1" applyFill="1" applyBorder="1" applyAlignment="1"/>
    <xf numFmtId="3" fontId="1" fillId="6" borderId="4" xfId="0" applyNumberFormat="1" applyFont="1" applyFill="1" applyBorder="1" applyAlignment="1"/>
    <xf numFmtId="3" fontId="1" fillId="7" borderId="4" xfId="0" applyNumberFormat="1" applyFont="1" applyFill="1" applyBorder="1" applyAlignment="1"/>
    <xf numFmtId="3" fontId="1" fillId="5" borderId="4" xfId="0" applyNumberFormat="1" applyFont="1" applyFill="1" applyBorder="1" applyAlignment="1"/>
    <xf numFmtId="0" fontId="11" fillId="0" borderId="34" xfId="0" applyNumberFormat="1" applyFont="1" applyFill="1" applyBorder="1" applyAlignment="1">
      <alignment horizontal="right"/>
    </xf>
    <xf numFmtId="0" fontId="11" fillId="0" borderId="35" xfId="0" applyNumberFormat="1" applyFont="1" applyFill="1" applyBorder="1" applyAlignment="1">
      <alignment horizontal="right"/>
    </xf>
    <xf numFmtId="0" fontId="11" fillId="0" borderId="36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3" fontId="9" fillId="0" borderId="14" xfId="0" applyNumberFormat="1" applyFont="1" applyFill="1" applyBorder="1" applyAlignment="1"/>
    <xf numFmtId="3" fontId="9" fillId="4" borderId="37" xfId="0" applyNumberFormat="1" applyFont="1" applyFill="1" applyBorder="1" applyAlignment="1"/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/>
    <xf numFmtId="3" fontId="5" fillId="0" borderId="0" xfId="0" applyNumberFormat="1" applyFont="1" applyFill="1" applyBorder="1" applyAlignment="1"/>
    <xf numFmtId="3" fontId="5" fillId="0" borderId="0" xfId="0" applyNumberFormat="1" applyFont="1" applyFill="1" applyBorder="1" applyAlignment="1">
      <alignment horizontal="centerContinuous"/>
    </xf>
    <xf numFmtId="0" fontId="13" fillId="8" borderId="0" xfId="0" applyNumberFormat="1" applyFont="1" applyFill="1" applyBorder="1" applyAlignment="1">
      <alignment horizontal="left"/>
    </xf>
    <xf numFmtId="3" fontId="9" fillId="8" borderId="0" xfId="0" applyNumberFormat="1" applyFont="1" applyFill="1" applyBorder="1" applyAlignment="1"/>
    <xf numFmtId="3" fontId="5" fillId="9" borderId="30" xfId="0" applyNumberFormat="1" applyFont="1" applyFill="1" applyBorder="1" applyAlignment="1"/>
    <xf numFmtId="3" fontId="9" fillId="0" borderId="0" xfId="0" applyNumberFormat="1" applyFont="1" applyFill="1" applyBorder="1" applyAlignment="1"/>
    <xf numFmtId="0" fontId="11" fillId="0" borderId="38" xfId="0" applyNumberFormat="1" applyFont="1" applyFill="1" applyBorder="1" applyAlignment="1">
      <alignment horizontal="right"/>
    </xf>
    <xf numFmtId="0" fontId="11" fillId="0" borderId="39" xfId="0" applyNumberFormat="1" applyFont="1" applyFill="1" applyBorder="1" applyAlignment="1">
      <alignment horizontal="right"/>
    </xf>
    <xf numFmtId="0" fontId="11" fillId="0" borderId="20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3" fontId="9" fillId="0" borderId="15" xfId="0" applyNumberFormat="1" applyFont="1" applyFill="1" applyBorder="1" applyAlignment="1"/>
    <xf numFmtId="3" fontId="9" fillId="0" borderId="40" xfId="0" applyNumberFormat="1" applyFont="1" applyFill="1" applyBorder="1" applyAlignment="1"/>
    <xf numFmtId="3" fontId="9" fillId="4" borderId="41" xfId="0" applyNumberFormat="1" applyFont="1" applyFill="1" applyBorder="1" applyAlignment="1"/>
    <xf numFmtId="3" fontId="5" fillId="4" borderId="8" xfId="0" applyNumberFormat="1" applyFont="1" applyFill="1" applyBorder="1" applyAlignment="1">
      <alignment horizontal="left"/>
    </xf>
    <xf numFmtId="3" fontId="7" fillId="4" borderId="4" xfId="0" applyNumberFormat="1" applyFont="1" applyFill="1" applyBorder="1" applyAlignment="1"/>
    <xf numFmtId="3" fontId="5" fillId="4" borderId="32" xfId="0" applyNumberFormat="1" applyFont="1" applyFill="1" applyBorder="1" applyAlignment="1"/>
    <xf numFmtId="3" fontId="11" fillId="0" borderId="8" xfId="0" applyNumberFormat="1" applyFont="1" applyFill="1" applyBorder="1" applyAlignment="1">
      <alignment horizontal="left"/>
    </xf>
    <xf numFmtId="3" fontId="5" fillId="0" borderId="8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right"/>
    </xf>
    <xf numFmtId="0" fontId="9" fillId="0" borderId="6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left"/>
    </xf>
    <xf numFmtId="4" fontId="11" fillId="4" borderId="33" xfId="0" applyNumberFormat="1" applyFont="1" applyFill="1" applyBorder="1" applyAlignment="1"/>
    <xf numFmtId="0" fontId="9" fillId="4" borderId="2" xfId="0" applyNumberFormat="1" applyFont="1" applyFill="1" applyBorder="1" applyAlignment="1">
      <alignment horizontal="right"/>
    </xf>
    <xf numFmtId="3" fontId="11" fillId="4" borderId="8" xfId="0" applyNumberFormat="1" applyFont="1" applyFill="1" applyBorder="1" applyAlignment="1">
      <alignment horizontal="left"/>
    </xf>
    <xf numFmtId="3" fontId="1" fillId="4" borderId="8" xfId="0" applyNumberFormat="1" applyFont="1" applyFill="1" applyBorder="1" applyAlignment="1">
      <alignment horizontal="left"/>
    </xf>
    <xf numFmtId="0" fontId="11" fillId="4" borderId="29" xfId="0" applyNumberFormat="1" applyFont="1" applyFill="1" applyBorder="1" applyAlignment="1">
      <alignment horizontal="left"/>
    </xf>
    <xf numFmtId="0" fontId="1" fillId="4" borderId="33" xfId="0" applyNumberFormat="1" applyFont="1" applyFill="1" applyBorder="1" applyAlignment="1"/>
    <xf numFmtId="3" fontId="9" fillId="2" borderId="33" xfId="0" applyNumberFormat="1" applyFont="1" applyFill="1" applyBorder="1" applyAlignment="1"/>
    <xf numFmtId="3" fontId="9" fillId="4" borderId="8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3" fontId="9" fillId="0" borderId="8" xfId="0" applyNumberFormat="1" applyFont="1" applyFill="1" applyBorder="1" applyAlignment="1">
      <alignment horizontal="left"/>
    </xf>
    <xf numFmtId="3" fontId="11" fillId="0" borderId="9" xfId="0" applyNumberFormat="1" applyFont="1" applyFill="1" applyBorder="1" applyAlignment="1">
      <alignment horizontal="left"/>
    </xf>
    <xf numFmtId="3" fontId="11" fillId="0" borderId="14" xfId="0" applyNumberFormat="1" applyFont="1" applyFill="1" applyBorder="1" applyAlignment="1"/>
    <xf numFmtId="4" fontId="11" fillId="4" borderId="37" xfId="0" applyNumberFormat="1" applyFont="1" applyFill="1" applyBorder="1" applyAlignment="1"/>
    <xf numFmtId="3" fontId="11" fillId="0" borderId="10" xfId="0" applyNumberFormat="1" applyFont="1" applyFill="1" applyBorder="1" applyAlignment="1">
      <alignment horizontal="left"/>
    </xf>
    <xf numFmtId="3" fontId="11" fillId="0" borderId="15" xfId="0" applyNumberFormat="1" applyFont="1" applyFill="1" applyBorder="1" applyAlignment="1"/>
    <xf numFmtId="4" fontId="11" fillId="4" borderId="32" xfId="0" applyNumberFormat="1" applyFont="1" applyFill="1" applyBorder="1" applyAlignment="1"/>
    <xf numFmtId="3" fontId="11" fillId="4" borderId="37" xfId="0" applyNumberFormat="1" applyFont="1" applyFill="1" applyBorder="1" applyAlignment="1"/>
    <xf numFmtId="3" fontId="5" fillId="5" borderId="19" xfId="0" applyNumberFormat="1" applyFont="1" applyFill="1" applyBorder="1" applyAlignment="1"/>
    <xf numFmtId="4" fontId="5" fillId="5" borderId="4" xfId="0" applyNumberFormat="1" applyFont="1" applyFill="1" applyBorder="1" applyAlignment="1"/>
    <xf numFmtId="0" fontId="9" fillId="0" borderId="34" xfId="0" applyNumberFormat="1" applyFont="1" applyFill="1" applyBorder="1" applyAlignment="1">
      <alignment horizontal="right"/>
    </xf>
    <xf numFmtId="0" fontId="9" fillId="0" borderId="35" xfId="0" applyNumberFormat="1" applyFont="1" applyFill="1" applyBorder="1" applyAlignment="1">
      <alignment horizontal="right"/>
    </xf>
    <xf numFmtId="0" fontId="9" fillId="0" borderId="36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3" fontId="11" fillId="0" borderId="7" xfId="0" applyNumberFormat="1" applyFont="1" applyFill="1" applyBorder="1" applyAlignment="1">
      <alignment horizontal="left"/>
    </xf>
    <xf numFmtId="3" fontId="11" fillId="4" borderId="42" xfId="0" applyNumberFormat="1" applyFont="1" applyFill="1" applyBorder="1" applyAlignment="1"/>
    <xf numFmtId="0" fontId="5" fillId="4" borderId="4" xfId="0" applyNumberFormat="1" applyFont="1" applyFill="1" applyBorder="1" applyAlignment="1"/>
    <xf numFmtId="3" fontId="9" fillId="0" borderId="13" xfId="0" applyNumberFormat="1" applyFont="1" applyFill="1" applyBorder="1" applyAlignment="1"/>
    <xf numFmtId="3" fontId="9" fillId="4" borderId="42" xfId="0" applyNumberFormat="1" applyFont="1" applyFill="1" applyBorder="1" applyAlignment="1"/>
    <xf numFmtId="0" fontId="11" fillId="0" borderId="43" xfId="0" applyNumberFormat="1" applyFont="1" applyFill="1" applyBorder="1" applyAlignment="1">
      <alignment horizontal="right"/>
    </xf>
    <xf numFmtId="0" fontId="11" fillId="0" borderId="44" xfId="0" applyNumberFormat="1" applyFont="1" applyFill="1" applyBorder="1" applyAlignment="1">
      <alignment horizontal="right"/>
    </xf>
    <xf numFmtId="0" fontId="11" fillId="0" borderId="45" xfId="0" applyNumberFormat="1" applyFont="1" applyFill="1" applyBorder="1" applyAlignment="1">
      <alignment horizontal="left"/>
    </xf>
    <xf numFmtId="3" fontId="11" fillId="0" borderId="11" xfId="0" applyNumberFormat="1" applyFont="1" applyFill="1" applyBorder="1" applyAlignment="1">
      <alignment horizontal="left"/>
    </xf>
    <xf numFmtId="3" fontId="11" fillId="0" borderId="16" xfId="0" applyNumberFormat="1" applyFont="1" applyFill="1" applyBorder="1" applyAlignment="1"/>
    <xf numFmtId="3" fontId="11" fillId="4" borderId="46" xfId="0" applyNumberFormat="1" applyFont="1" applyFill="1" applyBorder="1" applyAlignment="1"/>
    <xf numFmtId="0" fontId="11" fillId="0" borderId="5" xfId="0" applyNumberFormat="1" applyFont="1" applyFill="1" applyBorder="1" applyAlignment="1">
      <alignment horizontal="right"/>
    </xf>
    <xf numFmtId="3" fontId="11" fillId="0" borderId="5" xfId="0" applyNumberFormat="1" applyFont="1" applyFill="1" applyBorder="1" applyAlignment="1">
      <alignment horizontal="left"/>
    </xf>
    <xf numFmtId="3" fontId="11" fillId="0" borderId="5" xfId="0" applyNumberFormat="1" applyFont="1" applyFill="1" applyBorder="1" applyAlignment="1"/>
    <xf numFmtId="3" fontId="11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/>
    <xf numFmtId="0" fontId="9" fillId="0" borderId="47" xfId="0" applyNumberFormat="1" applyFont="1" applyFill="1" applyBorder="1" applyAlignment="1">
      <alignment horizontal="center"/>
    </xf>
    <xf numFmtId="0" fontId="15" fillId="4" borderId="2" xfId="0" applyNumberFormat="1" applyFont="1" applyFill="1" applyBorder="1" applyAlignment="1">
      <alignment horizontal="right"/>
    </xf>
    <xf numFmtId="0" fontId="15" fillId="4" borderId="6" xfId="0" applyNumberFormat="1" applyFont="1" applyFill="1" applyBorder="1" applyAlignment="1">
      <alignment horizontal="right"/>
    </xf>
    <xf numFmtId="0" fontId="15" fillId="4" borderId="29" xfId="0" applyNumberFormat="1" applyFont="1" applyFill="1" applyBorder="1" applyAlignment="1">
      <alignment horizontal="left"/>
    </xf>
    <xf numFmtId="3" fontId="15" fillId="4" borderId="8" xfId="0" applyNumberFormat="1" applyFont="1" applyFill="1" applyBorder="1" applyAlignment="1">
      <alignment horizontal="left"/>
    </xf>
    <xf numFmtId="3" fontId="15" fillId="4" borderId="4" xfId="0" applyNumberFormat="1" applyFont="1" applyFill="1" applyBorder="1" applyAlignment="1"/>
    <xf numFmtId="3" fontId="15" fillId="4" borderId="33" xfId="0" applyNumberFormat="1" applyFont="1" applyFill="1" applyBorder="1" applyAlignment="1"/>
    <xf numFmtId="3" fontId="15" fillId="5" borderId="4" xfId="0" applyNumberFormat="1" applyFont="1" applyFill="1" applyBorder="1" applyAlignment="1"/>
    <xf numFmtId="4" fontId="5" fillId="5" borderId="33" xfId="0" applyNumberFormat="1" applyFont="1" applyFill="1" applyBorder="1" applyAlignment="1"/>
    <xf numFmtId="3" fontId="11" fillId="4" borderId="32" xfId="0" applyNumberFormat="1" applyFont="1" applyFill="1" applyBorder="1" applyAlignment="1"/>
    <xf numFmtId="3" fontId="5" fillId="5" borderId="4" xfId="0" applyNumberFormat="1" applyFont="1" applyFill="1" applyBorder="1" applyAlignment="1"/>
    <xf numFmtId="3" fontId="11" fillId="2" borderId="46" xfId="0" applyNumberFormat="1" applyFont="1" applyFill="1" applyBorder="1" applyAlignment="1"/>
    <xf numFmtId="0" fontId="12" fillId="0" borderId="0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center"/>
    </xf>
    <xf numFmtId="3" fontId="11" fillId="0" borderId="4" xfId="0" applyNumberFormat="1" applyFont="1" applyFill="1" applyBorder="1" applyAlignment="1">
      <alignment horizontal="center"/>
    </xf>
    <xf numFmtId="0" fontId="1" fillId="0" borderId="48" xfId="0" applyNumberFormat="1" applyFont="1" applyFill="1" applyBorder="1" applyAlignment="1">
      <alignment horizontal="right"/>
    </xf>
    <xf numFmtId="0" fontId="1" fillId="0" borderId="49" xfId="0" applyNumberFormat="1" applyFont="1" applyFill="1" applyBorder="1" applyAlignment="1">
      <alignment horizontal="right"/>
    </xf>
    <xf numFmtId="0" fontId="1" fillId="0" borderId="50" xfId="0" applyNumberFormat="1" applyFont="1" applyFill="1" applyBorder="1" applyAlignment="1">
      <alignment horizontal="left"/>
    </xf>
    <xf numFmtId="0" fontId="11" fillId="0" borderId="51" xfId="0" applyNumberFormat="1" applyFont="1" applyFill="1" applyBorder="1" applyAlignment="1">
      <alignment horizontal="right"/>
    </xf>
    <xf numFmtId="0" fontId="11" fillId="0" borderId="52" xfId="0" applyNumberFormat="1" applyFont="1" applyFill="1" applyBorder="1" applyAlignment="1">
      <alignment horizontal="right"/>
    </xf>
    <xf numFmtId="0" fontId="11" fillId="0" borderId="53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right"/>
    </xf>
    <xf numFmtId="0" fontId="5" fillId="4" borderId="54" xfId="0" applyNumberFormat="1" applyFont="1" applyFill="1" applyBorder="1" applyAlignment="1">
      <alignment horizontal="right"/>
    </xf>
    <xf numFmtId="0" fontId="5" fillId="4" borderId="55" xfId="0" applyNumberFormat="1" applyFont="1" applyFill="1" applyBorder="1" applyAlignment="1">
      <alignment horizontal="right"/>
    </xf>
    <xf numFmtId="0" fontId="5" fillId="4" borderId="1" xfId="0" applyNumberFormat="1" applyFont="1" applyFill="1" applyBorder="1" applyAlignment="1">
      <alignment horizontal="left"/>
    </xf>
    <xf numFmtId="3" fontId="5" fillId="4" borderId="56" xfId="0" applyNumberFormat="1" applyFont="1" applyFill="1" applyBorder="1" applyAlignment="1">
      <alignment horizontal="left"/>
    </xf>
    <xf numFmtId="3" fontId="5" fillId="4" borderId="17" xfId="0" applyNumberFormat="1" applyFont="1" applyFill="1" applyBorder="1" applyAlignment="1"/>
    <xf numFmtId="3" fontId="5" fillId="4" borderId="57" xfId="0" applyNumberFormat="1" applyFont="1" applyFill="1" applyBorder="1" applyAlignment="1"/>
    <xf numFmtId="0" fontId="5" fillId="4" borderId="58" xfId="0" applyNumberFormat="1" applyFont="1" applyFill="1" applyBorder="1" applyAlignment="1">
      <alignment horizontal="right"/>
    </xf>
    <xf numFmtId="0" fontId="5" fillId="4" borderId="59" xfId="0" applyNumberFormat="1" applyFont="1" applyFill="1" applyBorder="1" applyAlignment="1">
      <alignment horizontal="right"/>
    </xf>
    <xf numFmtId="0" fontId="5" fillId="4" borderId="0" xfId="0" applyNumberFormat="1" applyFont="1" applyFill="1" applyBorder="1" applyAlignment="1">
      <alignment horizontal="left"/>
    </xf>
    <xf numFmtId="3" fontId="5" fillId="4" borderId="60" xfId="0" applyNumberFormat="1" applyFont="1" applyFill="1" applyBorder="1" applyAlignment="1">
      <alignment horizontal="left"/>
    </xf>
    <xf numFmtId="3" fontId="5" fillId="4" borderId="61" xfId="0" applyNumberFormat="1" applyFont="1" applyFill="1" applyBorder="1" applyAlignment="1"/>
    <xf numFmtId="3" fontId="5" fillId="5" borderId="61" xfId="0" applyNumberFormat="1" applyFont="1" applyFill="1" applyBorder="1" applyAlignment="1"/>
    <xf numFmtId="4" fontId="5" fillId="5" borderId="28" xfId="0" applyNumberFormat="1" applyFont="1" applyFill="1" applyBorder="1" applyAlignment="1"/>
    <xf numFmtId="3" fontId="5" fillId="5" borderId="17" xfId="0" applyNumberFormat="1" applyFont="1" applyFill="1" applyBorder="1" applyAlignment="1"/>
    <xf numFmtId="4" fontId="5" fillId="5" borderId="57" xfId="0" applyNumberFormat="1" applyFont="1" applyFill="1" applyBorder="1" applyAlignment="1"/>
    <xf numFmtId="0" fontId="5" fillId="4" borderId="62" xfId="0" applyNumberFormat="1" applyFont="1" applyFill="1" applyBorder="1" applyAlignment="1">
      <alignment horizontal="right"/>
    </xf>
    <xf numFmtId="0" fontId="5" fillId="4" borderId="63" xfId="0" applyNumberFormat="1" applyFont="1" applyFill="1" applyBorder="1" applyAlignment="1">
      <alignment horizontal="right"/>
    </xf>
    <xf numFmtId="0" fontId="5" fillId="4" borderId="21" xfId="0" applyNumberFormat="1" applyFont="1" applyFill="1" applyBorder="1" applyAlignment="1">
      <alignment horizontal="left"/>
    </xf>
    <xf numFmtId="3" fontId="5" fillId="4" borderId="12" xfId="0" applyNumberFormat="1" applyFont="1" applyFill="1" applyBorder="1" applyAlignment="1">
      <alignment horizontal="left"/>
    </xf>
    <xf numFmtId="3" fontId="5" fillId="4" borderId="18" xfId="0" applyNumberFormat="1" applyFont="1" applyFill="1" applyBorder="1" applyAlignment="1"/>
    <xf numFmtId="3" fontId="5" fillId="5" borderId="18" xfId="0" applyNumberFormat="1" applyFont="1" applyFill="1" applyBorder="1" applyAlignment="1"/>
    <xf numFmtId="4" fontId="5" fillId="5" borderId="64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10" borderId="0" xfId="0" applyNumberFormat="1" applyFont="1" applyFill="1" applyBorder="1" applyAlignment="1">
      <alignment horizontal="centerContinuous"/>
    </xf>
    <xf numFmtId="0" fontId="12" fillId="4" borderId="0" xfId="0" applyNumberFormat="1" applyFont="1" applyFill="1" applyBorder="1" applyAlignment="1">
      <alignment horizontal="right"/>
    </xf>
    <xf numFmtId="0" fontId="12" fillId="4" borderId="0" xfId="0" applyNumberFormat="1" applyFont="1" applyFill="1" applyBorder="1" applyAlignment="1"/>
    <xf numFmtId="0" fontId="12" fillId="4" borderId="0" xfId="0" applyNumberFormat="1" applyFont="1" applyFill="1" applyBorder="1" applyAlignment="1">
      <alignment horizontal="left"/>
    </xf>
    <xf numFmtId="0" fontId="12" fillId="4" borderId="0" xfId="0" applyNumberFormat="1" applyFont="1" applyFill="1" applyBorder="1" applyAlignment="1">
      <alignment horizontal="centerContinuous"/>
    </xf>
    <xf numFmtId="0" fontId="5" fillId="0" borderId="21" xfId="0" applyNumberFormat="1" applyFont="1" applyFill="1" applyBorder="1" applyAlignment="1"/>
    <xf numFmtId="0" fontId="5" fillId="0" borderId="59" xfId="0" applyNumberFormat="1" applyFont="1" applyFill="1" applyBorder="1" applyAlignment="1">
      <alignment horizontal="right"/>
    </xf>
    <xf numFmtId="0" fontId="5" fillId="0" borderId="63" xfId="0" applyNumberFormat="1" applyFont="1" applyFill="1" applyBorder="1" applyAlignment="1">
      <alignment horizontal="right"/>
    </xf>
    <xf numFmtId="0" fontId="1" fillId="0" borderId="65" xfId="0" applyNumberFormat="1" applyFont="1" applyFill="1" applyBorder="1" applyAlignment="1"/>
    <xf numFmtId="4" fontId="5" fillId="0" borderId="33" xfId="0" applyNumberFormat="1" applyFont="1" applyFill="1" applyBorder="1" applyAlignment="1"/>
    <xf numFmtId="0" fontId="5" fillId="0" borderId="29" xfId="0" applyNumberFormat="1" applyFont="1" applyFill="1" applyBorder="1" applyAlignment="1"/>
    <xf numFmtId="4" fontId="1" fillId="0" borderId="33" xfId="0" applyNumberFormat="1" applyFont="1" applyFill="1" applyBorder="1" applyAlignment="1"/>
    <xf numFmtId="3" fontId="1" fillId="0" borderId="33" xfId="0" applyNumberFormat="1" applyFont="1" applyFill="1" applyBorder="1" applyAlignment="1"/>
    <xf numFmtId="0" fontId="9" fillId="0" borderId="8" xfId="0" applyNumberFormat="1" applyFont="1" applyFill="1" applyBorder="1" applyAlignment="1"/>
    <xf numFmtId="164" fontId="1" fillId="0" borderId="0" xfId="0" applyNumberFormat="1" applyFont="1" applyFill="1" applyBorder="1" applyAlignment="1"/>
    <xf numFmtId="3" fontId="1" fillId="2" borderId="33" xfId="0" applyNumberFormat="1" applyFont="1" applyFill="1" applyBorder="1" applyAlignment="1"/>
    <xf numFmtId="3" fontId="5" fillId="0" borderId="33" xfId="0" applyNumberFormat="1" applyFont="1" applyFill="1" applyBorder="1" applyAlignment="1"/>
    <xf numFmtId="4" fontId="1" fillId="0" borderId="37" xfId="0" applyNumberFormat="1" applyFont="1" applyFill="1" applyBorder="1" applyAlignment="1"/>
    <xf numFmtId="0" fontId="5" fillId="0" borderId="9" xfId="0" applyNumberFormat="1" applyFont="1" applyFill="1" applyBorder="1" applyAlignment="1"/>
    <xf numFmtId="3" fontId="5" fillId="0" borderId="14" xfId="0" applyNumberFormat="1" applyFont="1" applyFill="1" applyBorder="1" applyAlignment="1"/>
    <xf numFmtId="3" fontId="5" fillId="0" borderId="37" xfId="0" applyNumberFormat="1" applyFont="1" applyFill="1" applyBorder="1" applyAlignment="1"/>
    <xf numFmtId="3" fontId="5" fillId="0" borderId="42" xfId="0" applyNumberFormat="1" applyFont="1" applyFill="1" applyBorder="1" applyAlignment="1"/>
    <xf numFmtId="0" fontId="9" fillId="0" borderId="66" xfId="0" applyNumberFormat="1" applyFont="1" applyFill="1" applyBorder="1" applyAlignment="1">
      <alignment horizontal="center"/>
    </xf>
    <xf numFmtId="3" fontId="1" fillId="0" borderId="4" xfId="0" applyNumberFormat="1" applyFont="1" applyFill="1" applyBorder="1" applyAlignment="1">
      <alignment horizontal="right"/>
    </xf>
    <xf numFmtId="0" fontId="9" fillId="0" borderId="67" xfId="0" applyNumberFormat="1" applyFont="1" applyFill="1" applyBorder="1" applyAlignment="1">
      <alignment horizontal="center"/>
    </xf>
    <xf numFmtId="4" fontId="1" fillId="2" borderId="33" xfId="0" applyNumberFormat="1" applyFont="1" applyFill="1" applyBorder="1" applyAlignment="1"/>
    <xf numFmtId="0" fontId="12" fillId="2" borderId="0" xfId="0" applyNumberFormat="1" applyFont="1" applyFill="1" applyBorder="1" applyAlignment="1">
      <alignment horizontal="left"/>
    </xf>
    <xf numFmtId="0" fontId="12" fillId="2" borderId="0" xfId="0" applyNumberFormat="1" applyFont="1" applyFill="1" applyBorder="1" applyAlignment="1"/>
    <xf numFmtId="0" fontId="12" fillId="2" borderId="0" xfId="0" applyNumberFormat="1" applyFont="1" applyFill="1" applyBorder="1" applyAlignment="1">
      <alignment horizontal="centerContinuous"/>
    </xf>
    <xf numFmtId="0" fontId="1" fillId="10" borderId="0" xfId="0" applyNumberFormat="1" applyFont="1" applyFill="1" applyBorder="1" applyAlignment="1">
      <alignment horizontal="centerContinuous"/>
    </xf>
    <xf numFmtId="0" fontId="6" fillId="10" borderId="0" xfId="0" applyNumberFormat="1" applyFont="1" applyFill="1" applyBorder="1" applyAlignment="1">
      <alignment horizontal="centerContinuous"/>
    </xf>
    <xf numFmtId="0" fontId="4" fillId="10" borderId="0" xfId="0" applyNumberFormat="1" applyFont="1" applyFill="1" applyBorder="1" applyAlignment="1">
      <alignment horizontal="centerContinuous"/>
    </xf>
    <xf numFmtId="0" fontId="8" fillId="10" borderId="0" xfId="0" applyNumberFormat="1" applyFont="1" applyFill="1" applyBorder="1" applyAlignment="1">
      <alignment horizontal="centerContinuous"/>
    </xf>
    <xf numFmtId="4" fontId="5" fillId="2" borderId="33" xfId="0" applyNumberFormat="1" applyFont="1" applyFill="1" applyBorder="1" applyAlignment="1"/>
    <xf numFmtId="3" fontId="5" fillId="2" borderId="33" xfId="0" applyNumberFormat="1" applyFont="1" applyFill="1" applyBorder="1" applyAlignment="1"/>
    <xf numFmtId="3" fontId="1" fillId="0" borderId="37" xfId="0" applyNumberFormat="1" applyFont="1" applyFill="1" applyBorder="1" applyAlignment="1"/>
    <xf numFmtId="0" fontId="9" fillId="0" borderId="68" xfId="0" applyNumberFormat="1" applyFont="1" applyFill="1" applyBorder="1" applyAlignment="1">
      <alignment horizontal="center"/>
    </xf>
    <xf numFmtId="0" fontId="1" fillId="0" borderId="28" xfId="0" applyNumberFormat="1" applyFont="1" applyFill="1" applyBorder="1" applyAlignment="1"/>
    <xf numFmtId="4" fontId="5" fillId="2" borderId="32" xfId="0" applyNumberFormat="1" applyFont="1" applyFill="1" applyBorder="1" applyAlignment="1"/>
    <xf numFmtId="4" fontId="5" fillId="2" borderId="31" xfId="0" applyNumberFormat="1" applyFont="1" applyFill="1" applyBorder="1" applyAlignment="1"/>
    <xf numFmtId="0" fontId="5" fillId="0" borderId="68" xfId="0" applyNumberFormat="1" applyFont="1" applyFill="1" applyBorder="1" applyAlignment="1"/>
    <xf numFmtId="0" fontId="5" fillId="0" borderId="69" xfId="0" applyNumberFormat="1" applyFont="1" applyFill="1" applyBorder="1" applyAlignment="1">
      <alignment horizontal="center"/>
    </xf>
    <xf numFmtId="0" fontId="5" fillId="11" borderId="70" xfId="0" applyNumberFormat="1" applyFont="1" applyFill="1" applyBorder="1" applyAlignment="1">
      <alignment horizontal="center"/>
    </xf>
    <xf numFmtId="0" fontId="5" fillId="12" borderId="70" xfId="0" applyNumberFormat="1" applyFont="1" applyFill="1" applyBorder="1" applyAlignment="1">
      <alignment horizontal="center"/>
    </xf>
    <xf numFmtId="0" fontId="5" fillId="13" borderId="70" xfId="0" applyNumberFormat="1" applyFont="1" applyFill="1" applyBorder="1" applyAlignment="1">
      <alignment horizontal="center"/>
    </xf>
    <xf numFmtId="0" fontId="5" fillId="14" borderId="70" xfId="0" applyNumberFormat="1" applyFont="1" applyFill="1" applyBorder="1" applyAlignment="1">
      <alignment horizontal="center"/>
    </xf>
    <xf numFmtId="0" fontId="5" fillId="3" borderId="70" xfId="0" applyNumberFormat="1" applyFont="1" applyFill="1" applyBorder="1" applyAlignment="1">
      <alignment horizontal="center"/>
    </xf>
    <xf numFmtId="0" fontId="5" fillId="11" borderId="61" xfId="0" applyNumberFormat="1" applyFont="1" applyFill="1" applyBorder="1" applyAlignment="1">
      <alignment horizontal="center"/>
    </xf>
    <xf numFmtId="0" fontId="5" fillId="12" borderId="61" xfId="0" applyNumberFormat="1" applyFont="1" applyFill="1" applyBorder="1" applyAlignment="1">
      <alignment horizontal="center"/>
    </xf>
    <xf numFmtId="0" fontId="5" fillId="3" borderId="61" xfId="0" applyNumberFormat="1" applyFont="1" applyFill="1" applyBorder="1" applyAlignment="1">
      <alignment horizontal="center"/>
    </xf>
    <xf numFmtId="0" fontId="5" fillId="3" borderId="18" xfId="0" applyNumberFormat="1" applyFont="1" applyFill="1" applyBorder="1" applyAlignment="1">
      <alignment horizontal="center"/>
    </xf>
    <xf numFmtId="0" fontId="5" fillId="0" borderId="64" xfId="0" applyNumberFormat="1" applyFont="1" applyFill="1" applyBorder="1" applyAlignment="1">
      <alignment horizontal="center"/>
    </xf>
    <xf numFmtId="0" fontId="5" fillId="13" borderId="61" xfId="0" applyNumberFormat="1" applyFont="1" applyFill="1" applyBorder="1" applyAlignment="1">
      <alignment horizontal="center"/>
    </xf>
    <xf numFmtId="0" fontId="5" fillId="14" borderId="61" xfId="0" applyNumberFormat="1" applyFont="1" applyFill="1" applyBorder="1" applyAlignment="1">
      <alignment horizontal="center"/>
    </xf>
    <xf numFmtId="0" fontId="5" fillId="11" borderId="18" xfId="0" applyNumberFormat="1" applyFont="1" applyFill="1" applyBorder="1" applyAlignment="1">
      <alignment horizontal="center"/>
    </xf>
    <xf numFmtId="0" fontId="5" fillId="12" borderId="18" xfId="0" applyNumberFormat="1" applyFont="1" applyFill="1" applyBorder="1" applyAlignment="1">
      <alignment horizontal="center"/>
    </xf>
    <xf numFmtId="0" fontId="5" fillId="13" borderId="18" xfId="0" applyNumberFormat="1" applyFont="1" applyFill="1" applyBorder="1" applyAlignment="1">
      <alignment horizontal="center"/>
    </xf>
    <xf numFmtId="0" fontId="5" fillId="14" borderId="18" xfId="0" applyNumberFormat="1" applyFont="1" applyFill="1" applyBorder="1" applyAlignment="1">
      <alignment horizontal="center"/>
    </xf>
    <xf numFmtId="0" fontId="10" fillId="3" borderId="61" xfId="0" applyNumberFormat="1" applyFont="1" applyFill="1" applyBorder="1" applyAlignment="1">
      <alignment horizontal="center"/>
    </xf>
    <xf numFmtId="0" fontId="10" fillId="3" borderId="18" xfId="0" applyNumberFormat="1" applyFont="1" applyFill="1" applyBorder="1" applyAlignment="1">
      <alignment horizontal="center"/>
    </xf>
    <xf numFmtId="0" fontId="5" fillId="8" borderId="0" xfId="0" applyNumberFormat="1" applyFont="1" applyFill="1" applyBorder="1" applyAlignment="1"/>
    <xf numFmtId="3" fontId="5" fillId="8" borderId="0" xfId="0" applyNumberFormat="1" applyFont="1" applyFill="1" applyBorder="1" applyAlignment="1"/>
    <xf numFmtId="3" fontId="5" fillId="8" borderId="30" xfId="0" applyNumberFormat="1" applyFont="1" applyFill="1" applyBorder="1" applyAlignment="1"/>
    <xf numFmtId="3" fontId="1" fillId="0" borderId="32" xfId="0" applyNumberFormat="1" applyFont="1" applyFill="1" applyBorder="1" applyAlignment="1"/>
    <xf numFmtId="3" fontId="1" fillId="0" borderId="41" xfId="0" applyNumberFormat="1" applyFont="1" applyFill="1" applyBorder="1" applyAlignment="1"/>
    <xf numFmtId="3" fontId="5" fillId="2" borderId="32" xfId="0" applyNumberFormat="1" applyFont="1" applyFill="1" applyBorder="1" applyAlignment="1"/>
    <xf numFmtId="4" fontId="1" fillId="0" borderId="32" xfId="0" applyNumberFormat="1" applyFont="1" applyFill="1" applyBorder="1" applyAlignment="1"/>
    <xf numFmtId="3" fontId="1" fillId="0" borderId="46" xfId="0" applyNumberFormat="1" applyFont="1" applyFill="1" applyBorder="1" applyAlignment="1"/>
    <xf numFmtId="0" fontId="5" fillId="0" borderId="0" xfId="0" applyNumberFormat="1" applyFont="1" applyFill="1" applyBorder="1" applyAlignment="1">
      <alignment horizontal="right"/>
    </xf>
    <xf numFmtId="0" fontId="5" fillId="0" borderId="21" xfId="0" applyNumberFormat="1" applyFont="1" applyFill="1" applyBorder="1" applyAlignment="1">
      <alignment horizontal="right"/>
    </xf>
    <xf numFmtId="0" fontId="5" fillId="0" borderId="22" xfId="0" applyNumberFormat="1" applyFont="1" applyFill="1" applyBorder="1" applyAlignment="1">
      <alignment horizontal="right"/>
    </xf>
    <xf numFmtId="0" fontId="5" fillId="0" borderId="58" xfId="0" applyNumberFormat="1" applyFont="1" applyFill="1" applyBorder="1" applyAlignment="1">
      <alignment horizontal="right"/>
    </xf>
    <xf numFmtId="0" fontId="5" fillId="0" borderId="62" xfId="0" applyNumberFormat="1" applyFont="1" applyFill="1" applyBorder="1" applyAlignment="1">
      <alignment horizontal="right"/>
    </xf>
    <xf numFmtId="0" fontId="1" fillId="0" borderId="25" xfId="0" applyNumberFormat="1" applyFont="1" applyFill="1" applyBorder="1" applyAlignment="1">
      <alignment horizontal="right"/>
    </xf>
    <xf numFmtId="0" fontId="1" fillId="0" borderId="34" xfId="0" applyNumberFormat="1" applyFont="1" applyFill="1" applyBorder="1" applyAlignment="1">
      <alignment horizontal="right"/>
    </xf>
    <xf numFmtId="0" fontId="1" fillId="0" borderId="38" xfId="0" applyNumberFormat="1" applyFont="1" applyFill="1" applyBorder="1" applyAlignment="1">
      <alignment horizontal="right"/>
    </xf>
    <xf numFmtId="0" fontId="1" fillId="0" borderId="43" xfId="0" applyNumberFormat="1" applyFont="1" applyFill="1" applyBorder="1" applyAlignment="1">
      <alignment horizontal="right"/>
    </xf>
    <xf numFmtId="0" fontId="1" fillId="0" borderId="5" xfId="0" applyNumberFormat="1" applyFont="1" applyFill="1" applyBorder="1" applyAlignment="1">
      <alignment horizontal="right"/>
    </xf>
    <xf numFmtId="0" fontId="1" fillId="0" borderId="71" xfId="0" applyNumberFormat="1" applyFont="1" applyFill="1" applyBorder="1" applyAlignment="1">
      <alignment horizontal="right"/>
    </xf>
    <xf numFmtId="0" fontId="5" fillId="2" borderId="54" xfId="0" applyNumberFormat="1" applyFont="1" applyFill="1" applyBorder="1" applyAlignment="1">
      <alignment horizontal="right"/>
    </xf>
    <xf numFmtId="0" fontId="12" fillId="2" borderId="0" xfId="0" applyNumberFormat="1" applyFont="1" applyFill="1" applyBorder="1" applyAlignment="1">
      <alignment horizontal="right"/>
    </xf>
    <xf numFmtId="0" fontId="5" fillId="0" borderId="23" xfId="0" applyNumberFormat="1" applyFont="1" applyFill="1" applyBorder="1" applyAlignment="1">
      <alignment horizontal="right"/>
    </xf>
    <xf numFmtId="0" fontId="1" fillId="0" borderId="26" xfId="0" applyNumberFormat="1" applyFont="1" applyFill="1" applyBorder="1" applyAlignment="1">
      <alignment horizontal="right"/>
    </xf>
    <xf numFmtId="0" fontId="1" fillId="2" borderId="6" xfId="0" applyNumberFormat="1" applyFont="1" applyFill="1" applyBorder="1" applyAlignment="1">
      <alignment horizontal="right"/>
    </xf>
    <xf numFmtId="0" fontId="1" fillId="0" borderId="35" xfId="0" applyNumberFormat="1" applyFont="1" applyFill="1" applyBorder="1" applyAlignment="1">
      <alignment horizontal="right"/>
    </xf>
    <xf numFmtId="0" fontId="1" fillId="0" borderId="39" xfId="0" applyNumberFormat="1" applyFont="1" applyFill="1" applyBorder="1" applyAlignment="1">
      <alignment horizontal="right"/>
    </xf>
    <xf numFmtId="0" fontId="1" fillId="0" borderId="44" xfId="0" applyNumberFormat="1" applyFont="1" applyFill="1" applyBorder="1" applyAlignment="1">
      <alignment horizontal="right"/>
    </xf>
    <xf numFmtId="0" fontId="1" fillId="0" borderId="72" xfId="0" applyNumberFormat="1" applyFont="1" applyFill="1" applyBorder="1" applyAlignment="1">
      <alignment horizontal="right"/>
    </xf>
    <xf numFmtId="0" fontId="5" fillId="2" borderId="55" xfId="0" applyNumberFormat="1" applyFont="1" applyFill="1" applyBorder="1" applyAlignment="1">
      <alignment horizontal="right"/>
    </xf>
    <xf numFmtId="0" fontId="5" fillId="2" borderId="63" xfId="0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/>
    <xf numFmtId="3" fontId="1" fillId="0" borderId="42" xfId="0" applyNumberFormat="1" applyFont="1" applyFill="1" applyBorder="1" applyAlignment="1"/>
    <xf numFmtId="3" fontId="12" fillId="0" borderId="0" xfId="0" applyNumberFormat="1" applyFont="1" applyFill="1" applyBorder="1" applyAlignment="1">
      <alignment horizontal="left"/>
    </xf>
    <xf numFmtId="0" fontId="9" fillId="0" borderId="58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left"/>
    </xf>
    <xf numFmtId="4" fontId="5" fillId="2" borderId="28" xfId="0" applyNumberFormat="1" applyFont="1" applyFill="1" applyBorder="1" applyAlignment="1"/>
    <xf numFmtId="3" fontId="5" fillId="2" borderId="57" xfId="0" applyNumberFormat="1" applyFont="1" applyFill="1" applyBorder="1" applyAlignment="1"/>
    <xf numFmtId="0" fontId="5" fillId="2" borderId="62" xfId="0" applyNumberFormat="1" applyFont="1" applyFill="1" applyBorder="1" applyAlignment="1">
      <alignment horizontal="right"/>
    </xf>
    <xf numFmtId="0" fontId="5" fillId="2" borderId="23" xfId="0" applyNumberFormat="1" applyFont="1" applyFill="1" applyBorder="1" applyAlignment="1"/>
    <xf numFmtId="0" fontId="5" fillId="2" borderId="5" xfId="0" applyNumberFormat="1" applyFont="1" applyFill="1" applyBorder="1" applyAlignment="1"/>
    <xf numFmtId="0" fontId="8" fillId="2" borderId="26" xfId="0" applyNumberFormat="1" applyFont="1" applyFill="1" applyBorder="1" applyAlignment="1">
      <alignment horizontal="centerContinuous"/>
    </xf>
    <xf numFmtId="0" fontId="8" fillId="2" borderId="3" xfId="0" applyNumberFormat="1" applyFont="1" applyFill="1" applyBorder="1" applyAlignment="1">
      <alignment horizontal="centerContinuous"/>
    </xf>
    <xf numFmtId="0" fontId="5" fillId="0" borderId="0" xfId="0" applyFont="1" applyFill="1"/>
    <xf numFmtId="0" fontId="5" fillId="2" borderId="24" xfId="0" applyNumberFormat="1" applyFont="1" applyFill="1" applyBorder="1" applyAlignment="1"/>
    <xf numFmtId="0" fontId="8" fillId="2" borderId="7" xfId="0" applyNumberFormat="1" applyFont="1" applyFill="1" applyBorder="1" applyAlignment="1">
      <alignment horizontal="centerContinuous"/>
    </xf>
    <xf numFmtId="4" fontId="5" fillId="2" borderId="57" xfId="0" applyNumberFormat="1" applyFont="1" applyFill="1" applyBorder="1" applyAlignment="1"/>
    <xf numFmtId="0" fontId="1" fillId="0" borderId="3" xfId="0" applyNumberFormat="1" applyFont="1" applyFill="1" applyBorder="1" applyAlignment="1">
      <alignment horizontal="right"/>
    </xf>
    <xf numFmtId="0" fontId="1" fillId="0" borderId="0" xfId="0" applyFont="1" applyBorder="1"/>
    <xf numFmtId="0" fontId="5" fillId="0" borderId="0" xfId="0" applyFont="1" applyBorder="1"/>
    <xf numFmtId="0" fontId="5" fillId="0" borderId="0" xfId="0" applyNumberFormat="1" applyFont="1" applyFill="1" applyBorder="1" applyAlignment="1">
      <alignment horizontal="left"/>
    </xf>
    <xf numFmtId="0" fontId="5" fillId="0" borderId="21" xfId="0" applyNumberFormat="1" applyFont="1" applyFill="1" applyBorder="1" applyAlignment="1">
      <alignment horizontal="left"/>
    </xf>
    <xf numFmtId="0" fontId="5" fillId="0" borderId="5" xfId="0" applyNumberFormat="1" applyFont="1" applyFill="1" applyBorder="1" applyAlignment="1">
      <alignment horizontal="left"/>
    </xf>
    <xf numFmtId="0" fontId="12" fillId="0" borderId="0" xfId="0" applyFont="1" applyBorder="1"/>
    <xf numFmtId="0" fontId="1" fillId="2" borderId="8" xfId="0" applyNumberFormat="1" applyFont="1" applyFill="1" applyBorder="1" applyAlignment="1">
      <alignment horizontal="left"/>
    </xf>
    <xf numFmtId="0" fontId="5" fillId="2" borderId="8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1" fillId="0" borderId="10" xfId="0" applyNumberFormat="1" applyFont="1" applyFill="1" applyBorder="1" applyAlignment="1">
      <alignment horizontal="left"/>
    </xf>
    <xf numFmtId="0" fontId="5" fillId="8" borderId="0" xfId="0" applyNumberFormat="1" applyFont="1" applyFill="1" applyBorder="1" applyAlignment="1">
      <alignment horizontal="left"/>
    </xf>
    <xf numFmtId="0" fontId="1" fillId="0" borderId="11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1" fillId="0" borderId="73" xfId="0" applyNumberFormat="1" applyFont="1" applyFill="1" applyBorder="1" applyAlignment="1">
      <alignment horizontal="left"/>
    </xf>
    <xf numFmtId="0" fontId="1" fillId="2" borderId="29" xfId="0" applyNumberFormat="1" applyFont="1" applyFill="1" applyBorder="1" applyAlignment="1">
      <alignment horizontal="left"/>
    </xf>
    <xf numFmtId="0" fontId="1" fillId="0" borderId="36" xfId="0" applyNumberFormat="1" applyFont="1" applyFill="1" applyBorder="1" applyAlignment="1">
      <alignment horizontal="left"/>
    </xf>
    <xf numFmtId="0" fontId="5" fillId="0" borderId="34" xfId="0" applyNumberFormat="1" applyFont="1" applyFill="1" applyBorder="1" applyAlignment="1">
      <alignment horizontal="right"/>
    </xf>
    <xf numFmtId="0" fontId="5" fillId="0" borderId="35" xfId="0" applyNumberFormat="1" applyFont="1" applyFill="1" applyBorder="1" applyAlignment="1">
      <alignment horizontal="right"/>
    </xf>
    <xf numFmtId="0" fontId="5" fillId="2" borderId="29" xfId="0" applyNumberFormat="1" applyFont="1" applyFill="1" applyBorder="1" applyAlignment="1">
      <alignment horizontal="left"/>
    </xf>
    <xf numFmtId="0" fontId="1" fillId="0" borderId="51" xfId="0" applyNumberFormat="1" applyFont="1" applyFill="1" applyBorder="1" applyAlignment="1">
      <alignment horizontal="right"/>
    </xf>
    <xf numFmtId="0" fontId="1" fillId="0" borderId="52" xfId="0" applyNumberFormat="1" applyFont="1" applyFill="1" applyBorder="1" applyAlignment="1">
      <alignment horizontal="right"/>
    </xf>
    <xf numFmtId="0" fontId="1" fillId="0" borderId="53" xfId="0" applyNumberFormat="1" applyFont="1" applyFill="1" applyBorder="1" applyAlignment="1">
      <alignment horizontal="left"/>
    </xf>
    <xf numFmtId="0" fontId="1" fillId="0" borderId="74" xfId="0" applyNumberFormat="1" applyFont="1" applyFill="1" applyBorder="1" applyAlignment="1"/>
    <xf numFmtId="3" fontId="1" fillId="0" borderId="27" xfId="0" applyNumberFormat="1" applyFont="1" applyFill="1" applyBorder="1" applyAlignment="1"/>
    <xf numFmtId="0" fontId="5" fillId="2" borderId="1" xfId="0" applyNumberFormat="1" applyFont="1" applyFill="1" applyBorder="1" applyAlignment="1">
      <alignment horizontal="left"/>
    </xf>
    <xf numFmtId="0" fontId="5" fillId="2" borderId="56" xfId="0" applyNumberFormat="1" applyFont="1" applyFill="1" applyBorder="1" applyAlignment="1"/>
    <xf numFmtId="0" fontId="5" fillId="2" borderId="12" xfId="0" applyNumberFormat="1" applyFont="1" applyFill="1" applyBorder="1" applyAlignment="1">
      <alignment horizontal="left"/>
    </xf>
    <xf numFmtId="0" fontId="1" fillId="0" borderId="27" xfId="0" applyNumberFormat="1" applyFont="1" applyFill="1" applyBorder="1" applyAlignment="1"/>
    <xf numFmtId="0" fontId="1" fillId="0" borderId="20" xfId="0" applyNumberFormat="1" applyFont="1" applyFill="1" applyBorder="1" applyAlignment="1">
      <alignment horizontal="left"/>
    </xf>
    <xf numFmtId="0" fontId="1" fillId="0" borderId="45" xfId="0" applyNumberFormat="1" applyFont="1" applyFill="1" applyBorder="1" applyAlignment="1">
      <alignment horizontal="left"/>
    </xf>
    <xf numFmtId="0" fontId="5" fillId="0" borderId="24" xfId="0" applyNumberFormat="1" applyFont="1" applyFill="1" applyBorder="1" applyAlignment="1">
      <alignment horizontal="left"/>
    </xf>
    <xf numFmtId="0" fontId="5" fillId="0" borderId="60" xfId="0" applyNumberFormat="1" applyFont="1" applyFill="1" applyBorder="1" applyAlignment="1">
      <alignment horizontal="left"/>
    </xf>
    <xf numFmtId="0" fontId="5" fillId="0" borderId="12" xfId="0" applyNumberFormat="1" applyFont="1" applyFill="1" applyBorder="1" applyAlignment="1">
      <alignment horizontal="left"/>
    </xf>
    <xf numFmtId="0" fontId="1" fillId="0" borderId="75" xfId="0" applyNumberFormat="1" applyFont="1" applyFill="1" applyBorder="1" applyAlignment="1">
      <alignment horizontal="left"/>
    </xf>
    <xf numFmtId="3" fontId="5" fillId="2" borderId="15" xfId="0" applyNumberFormat="1" applyFont="1" applyFill="1" applyBorder="1" applyAlignment="1"/>
    <xf numFmtId="0" fontId="5" fillId="2" borderId="21" xfId="0" applyNumberFormat="1" applyFont="1" applyFill="1" applyBorder="1" applyAlignment="1">
      <alignment horizontal="left"/>
    </xf>
    <xf numFmtId="0" fontId="5" fillId="0" borderId="36" xfId="0" applyNumberFormat="1" applyFont="1" applyFill="1" applyBorder="1" applyAlignment="1">
      <alignment horizontal="left"/>
    </xf>
    <xf numFmtId="3" fontId="1" fillId="10" borderId="4" xfId="0" applyNumberFormat="1" applyFont="1" applyFill="1" applyBorder="1" applyAlignment="1"/>
    <xf numFmtId="3" fontId="12" fillId="0" borderId="0" xfId="0" applyNumberFormat="1" applyFont="1" applyFill="1" applyBorder="1" applyAlignment="1"/>
    <xf numFmtId="3" fontId="5" fillId="2" borderId="30" xfId="0" applyNumberFormat="1" applyFont="1" applyFill="1" applyBorder="1" applyAlignment="1"/>
    <xf numFmtId="3" fontId="1" fillId="0" borderId="70" xfId="0" applyNumberFormat="1" applyFont="1" applyFill="1" applyBorder="1" applyAlignment="1"/>
    <xf numFmtId="4" fontId="5" fillId="2" borderId="64" xfId="0" applyNumberFormat="1" applyFont="1" applyFill="1" applyBorder="1" applyAlignment="1"/>
    <xf numFmtId="3" fontId="5" fillId="2" borderId="37" xfId="0" applyNumberFormat="1" applyFont="1" applyFill="1" applyBorder="1" applyAlignment="1"/>
    <xf numFmtId="0" fontId="1" fillId="0" borderId="74" xfId="0" applyNumberFormat="1" applyFont="1" applyFill="1" applyBorder="1" applyAlignment="1">
      <alignment horizontal="left"/>
    </xf>
    <xf numFmtId="0" fontId="1" fillId="0" borderId="20" xfId="0" applyNumberFormat="1" applyFont="1" applyFill="1" applyBorder="1" applyAlignment="1">
      <alignment horizontal="right"/>
    </xf>
    <xf numFmtId="0" fontId="5" fillId="0" borderId="3" xfId="0" applyNumberFormat="1" applyFont="1" applyFill="1" applyBorder="1" applyAlignment="1">
      <alignment horizontal="right"/>
    </xf>
    <xf numFmtId="0" fontId="5" fillId="0" borderId="3" xfId="0" applyNumberFormat="1" applyFont="1" applyFill="1" applyBorder="1" applyAlignment="1">
      <alignment horizontal="left"/>
    </xf>
    <xf numFmtId="3" fontId="5" fillId="0" borderId="3" xfId="0" applyNumberFormat="1" applyFont="1" applyFill="1" applyBorder="1" applyAlignment="1"/>
    <xf numFmtId="0" fontId="7" fillId="2" borderId="15" xfId="0" applyNumberFormat="1" applyFont="1" applyFill="1" applyBorder="1" applyAlignment="1"/>
    <xf numFmtId="0" fontId="5" fillId="2" borderId="56" xfId="0" applyNumberFormat="1" applyFont="1" applyFill="1" applyBorder="1" applyAlignment="1">
      <alignment horizontal="left"/>
    </xf>
    <xf numFmtId="3" fontId="5" fillId="2" borderId="76" xfId="0" applyNumberFormat="1" applyFont="1" applyFill="1" applyBorder="1" applyAlignment="1"/>
    <xf numFmtId="0" fontId="5" fillId="2" borderId="58" xfId="0" applyNumberFormat="1" applyFont="1" applyFill="1" applyBorder="1" applyAlignment="1">
      <alignment horizontal="right"/>
    </xf>
    <xf numFmtId="0" fontId="5" fillId="2" borderId="59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left"/>
    </xf>
    <xf numFmtId="0" fontId="5" fillId="2" borderId="60" xfId="0" applyNumberFormat="1" applyFont="1" applyFill="1" applyBorder="1" applyAlignment="1">
      <alignment horizontal="left"/>
    </xf>
    <xf numFmtId="3" fontId="5" fillId="2" borderId="61" xfId="0" applyNumberFormat="1" applyFont="1" applyFill="1" applyBorder="1" applyAlignment="1"/>
    <xf numFmtId="3" fontId="5" fillId="2" borderId="77" xfId="0" applyNumberFormat="1" applyFont="1" applyFill="1" applyBorder="1" applyAlignment="1"/>
    <xf numFmtId="3" fontId="5" fillId="2" borderId="78" xfId="0" applyNumberFormat="1" applyFont="1" applyFill="1" applyBorder="1" applyAlignment="1"/>
    <xf numFmtId="4" fontId="5" fillId="2" borderId="79" xfId="0" applyNumberFormat="1" applyFont="1" applyFill="1" applyBorder="1" applyAlignment="1"/>
    <xf numFmtId="4" fontId="5" fillId="2" borderId="80" xfId="0" applyNumberFormat="1" applyFont="1" applyFill="1" applyBorder="1" applyAlignment="1"/>
    <xf numFmtId="3" fontId="5" fillId="2" borderId="41" xfId="0" applyNumberFormat="1" applyFont="1" applyFill="1" applyBorder="1" applyAlignment="1"/>
    <xf numFmtId="0" fontId="1" fillId="0" borderId="33" xfId="0" applyNumberFormat="1" applyFont="1" applyFill="1" applyBorder="1" applyAlignment="1"/>
    <xf numFmtId="3" fontId="1" fillId="0" borderId="28" xfId="0" applyNumberFormat="1" applyFont="1" applyFill="1" applyBorder="1" applyAlignment="1"/>
    <xf numFmtId="0" fontId="9" fillId="2" borderId="8" xfId="0" applyNumberFormat="1" applyFont="1" applyFill="1" applyBorder="1" applyAlignment="1"/>
    <xf numFmtId="3" fontId="1" fillId="15" borderId="4" xfId="0" applyNumberFormat="1" applyFont="1" applyFill="1" applyBorder="1" applyAlignment="1"/>
    <xf numFmtId="0" fontId="9" fillId="0" borderId="81" xfId="0" applyNumberFormat="1" applyFont="1" applyFill="1" applyBorder="1" applyAlignment="1">
      <alignment horizontal="center"/>
    </xf>
    <xf numFmtId="0" fontId="5" fillId="2" borderId="60" xfId="0" applyNumberFormat="1" applyFont="1" applyFill="1" applyBorder="1" applyAlignment="1"/>
    <xf numFmtId="3" fontId="5" fillId="2" borderId="55" xfId="0" applyNumberFormat="1" applyFont="1" applyFill="1" applyBorder="1" applyAlignment="1"/>
    <xf numFmtId="3" fontId="5" fillId="2" borderId="59" xfId="0" applyNumberFormat="1" applyFont="1" applyFill="1" applyBorder="1" applyAlignment="1"/>
    <xf numFmtId="3" fontId="5" fillId="2" borderId="63" xfId="0" applyNumberFormat="1" applyFont="1" applyFill="1" applyBorder="1" applyAlignment="1"/>
    <xf numFmtId="0" fontId="9" fillId="2" borderId="2" xfId="0" applyNumberFormat="1" applyFont="1" applyFill="1" applyBorder="1" applyAlignment="1">
      <alignment horizontal="right"/>
    </xf>
    <xf numFmtId="0" fontId="9" fillId="2" borderId="29" xfId="0" applyNumberFormat="1" applyFont="1" applyFill="1" applyBorder="1" applyAlignment="1">
      <alignment horizontal="left"/>
    </xf>
    <xf numFmtId="3" fontId="1" fillId="0" borderId="82" xfId="0" applyNumberFormat="1" applyFont="1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19" fillId="0" borderId="29" xfId="0" applyNumberFormat="1" applyFont="1" applyFill="1" applyBorder="1" applyAlignment="1"/>
    <xf numFmtId="0" fontId="19" fillId="0" borderId="2" xfId="0" applyNumberFormat="1" applyFont="1" applyFill="1" applyBorder="1" applyAlignment="1"/>
    <xf numFmtId="0" fontId="19" fillId="0" borderId="6" xfId="0" applyNumberFormat="1" applyFont="1" applyFill="1" applyBorder="1" applyAlignment="1">
      <alignment horizontal="right"/>
    </xf>
    <xf numFmtId="0" fontId="18" fillId="0" borderId="29" xfId="0" applyNumberFormat="1" applyFont="1" applyFill="1" applyBorder="1" applyAlignment="1"/>
    <xf numFmtId="0" fontId="3" fillId="10" borderId="0" xfId="0" applyNumberFormat="1" applyFont="1" applyFill="1" applyBorder="1" applyAlignment="1">
      <alignment horizontal="left"/>
    </xf>
    <xf numFmtId="0" fontId="0" fillId="0" borderId="0" xfId="0" applyFill="1"/>
    <xf numFmtId="3" fontId="1" fillId="0" borderId="65" xfId="0" applyNumberFormat="1" applyFont="1" applyFill="1" applyBorder="1" applyAlignment="1">
      <alignment horizontal="left"/>
    </xf>
    <xf numFmtId="4" fontId="1" fillId="4" borderId="82" xfId="0" applyNumberFormat="1" applyFont="1" applyFill="1" applyBorder="1" applyAlignment="1"/>
    <xf numFmtId="3" fontId="9" fillId="16" borderId="4" xfId="0" applyNumberFormat="1" applyFont="1" applyFill="1" applyBorder="1" applyAlignment="1"/>
    <xf numFmtId="3" fontId="1" fillId="16" borderId="4" xfId="0" applyNumberFormat="1" applyFont="1" applyFill="1" applyBorder="1" applyAlignment="1"/>
    <xf numFmtId="3" fontId="1" fillId="17" borderId="4" xfId="0" applyNumberFormat="1" applyFont="1" applyFill="1" applyBorder="1" applyAlignment="1"/>
    <xf numFmtId="3" fontId="1" fillId="18" borderId="4" xfId="0" applyNumberFormat="1" applyFont="1" applyFill="1" applyBorder="1" applyAlignment="1"/>
    <xf numFmtId="4" fontId="5" fillId="5" borderId="4" xfId="0" applyNumberFormat="1" applyFont="1" applyFill="1" applyBorder="1" applyAlignment="1">
      <alignment horizontal="right"/>
    </xf>
    <xf numFmtId="3" fontId="0" fillId="0" borderId="0" xfId="0" applyNumberFormat="1"/>
    <xf numFmtId="0" fontId="1" fillId="0" borderId="65" xfId="0" applyNumberFormat="1" applyFont="1" applyFill="1" applyBorder="1" applyAlignment="1">
      <alignment horizontal="left"/>
    </xf>
    <xf numFmtId="4" fontId="1" fillId="2" borderId="82" xfId="0" applyNumberFormat="1" applyFont="1" applyFill="1" applyBorder="1" applyAlignment="1"/>
    <xf numFmtId="3" fontId="0" fillId="0" borderId="0" xfId="0" applyNumberFormat="1" applyFill="1"/>
    <xf numFmtId="4" fontId="5" fillId="0" borderId="0" xfId="0" applyNumberFormat="1" applyFont="1" applyFill="1" applyBorder="1" applyAlignment="1"/>
    <xf numFmtId="0" fontId="18" fillId="0" borderId="2" xfId="0" applyNumberFormat="1" applyFont="1" applyFill="1" applyBorder="1" applyAlignment="1"/>
    <xf numFmtId="0" fontId="18" fillId="0" borderId="6" xfId="0" applyNumberFormat="1" applyFont="1" applyFill="1" applyBorder="1" applyAlignment="1">
      <alignment horizontal="right"/>
    </xf>
    <xf numFmtId="0" fontId="18" fillId="0" borderId="0" xfId="0" applyFont="1" applyFill="1" applyBorder="1" applyAlignment="1"/>
    <xf numFmtId="0" fontId="18" fillId="0" borderId="0" xfId="0" applyNumberFormat="1" applyFont="1" applyFill="1" applyBorder="1" applyAlignment="1">
      <alignment horizontal="right"/>
    </xf>
    <xf numFmtId="0" fontId="18" fillId="0" borderId="0" xfId="0" applyNumberFormat="1" applyFont="1" applyFill="1" applyBorder="1" applyAlignment="1"/>
    <xf numFmtId="0" fontId="19" fillId="0" borderId="29" xfId="0" applyNumberFormat="1" applyFont="1" applyFill="1" applyBorder="1" applyAlignment="1">
      <alignment horizontal="left"/>
    </xf>
    <xf numFmtId="3" fontId="18" fillId="0" borderId="4" xfId="0" applyNumberFormat="1" applyFont="1" applyFill="1" applyBorder="1" applyAlignment="1">
      <alignment horizontal="right"/>
    </xf>
    <xf numFmtId="0" fontId="18" fillId="0" borderId="0" xfId="0" applyFont="1" applyAlignment="1"/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/>
    <xf numFmtId="0" fontId="18" fillId="0" borderId="2" xfId="0" applyNumberFormat="1" applyFont="1" applyFill="1" applyBorder="1" applyAlignment="1">
      <alignment horizontal="right"/>
    </xf>
    <xf numFmtId="0" fontId="25" fillId="0" borderId="29" xfId="0" applyNumberFormat="1" applyFont="1" applyFill="1" applyBorder="1" applyAlignment="1"/>
    <xf numFmtId="0" fontId="18" fillId="0" borderId="71" xfId="0" applyNumberFormat="1" applyFont="1" applyFill="1" applyBorder="1" applyAlignment="1"/>
    <xf numFmtId="0" fontId="18" fillId="0" borderId="72" xfId="0" applyNumberFormat="1" applyFont="1" applyFill="1" applyBorder="1" applyAlignment="1">
      <alignment horizontal="right"/>
    </xf>
    <xf numFmtId="0" fontId="18" fillId="0" borderId="73" xfId="0" applyNumberFormat="1" applyFont="1" applyFill="1" applyBorder="1" applyAlignment="1"/>
    <xf numFmtId="0" fontId="18" fillId="0" borderId="38" xfId="0" applyNumberFormat="1" applyFont="1" applyFill="1" applyBorder="1" applyAlignment="1"/>
    <xf numFmtId="0" fontId="18" fillId="0" borderId="39" xfId="0" applyNumberFormat="1" applyFont="1" applyFill="1" applyBorder="1" applyAlignment="1">
      <alignment horizontal="right"/>
    </xf>
    <xf numFmtId="0" fontId="18" fillId="0" borderId="20" xfId="0" applyNumberFormat="1" applyFont="1" applyFill="1" applyBorder="1" applyAlignment="1"/>
    <xf numFmtId="0" fontId="18" fillId="0" borderId="34" xfId="0" applyNumberFormat="1" applyFont="1" applyFill="1" applyBorder="1" applyAlignment="1"/>
    <xf numFmtId="0" fontId="18" fillId="0" borderId="35" xfId="0" applyNumberFormat="1" applyFont="1" applyFill="1" applyBorder="1" applyAlignment="1">
      <alignment horizontal="right"/>
    </xf>
    <xf numFmtId="0" fontId="18" fillId="0" borderId="36" xfId="0" applyNumberFormat="1" applyFont="1" applyFill="1" applyBorder="1" applyAlignment="1"/>
    <xf numFmtId="0" fontId="20" fillId="0" borderId="21" xfId="0" applyNumberFormat="1" applyFont="1" applyFill="1" applyBorder="1" applyAlignment="1"/>
    <xf numFmtId="0" fontId="20" fillId="0" borderId="2" xfId="0" applyNumberFormat="1" applyFont="1" applyFill="1" applyBorder="1" applyAlignment="1"/>
    <xf numFmtId="0" fontId="20" fillId="0" borderId="6" xfId="0" applyNumberFormat="1" applyFont="1" applyFill="1" applyBorder="1" applyAlignment="1">
      <alignment horizontal="right"/>
    </xf>
    <xf numFmtId="0" fontId="20" fillId="0" borderId="29" xfId="0" applyNumberFormat="1" applyFont="1" applyFill="1" applyBorder="1" applyAlignment="1"/>
    <xf numFmtId="0" fontId="17" fillId="0" borderId="2" xfId="0" applyNumberFormat="1" applyFont="1" applyFill="1" applyBorder="1" applyAlignment="1"/>
    <xf numFmtId="0" fontId="17" fillId="0" borderId="6" xfId="0" applyNumberFormat="1" applyFont="1" applyFill="1" applyBorder="1" applyAlignment="1">
      <alignment horizontal="right"/>
    </xf>
    <xf numFmtId="0" fontId="17" fillId="0" borderId="29" xfId="0" applyNumberFormat="1" applyFont="1" applyFill="1" applyBorder="1" applyAlignment="1"/>
    <xf numFmtId="0" fontId="17" fillId="0" borderId="2" xfId="0" applyNumberFormat="1" applyFont="1" applyFill="1" applyBorder="1" applyAlignment="1">
      <alignment horizontal="right"/>
    </xf>
    <xf numFmtId="0" fontId="17" fillId="0" borderId="29" xfId="0" applyNumberFormat="1" applyFont="1" applyFill="1" applyBorder="1" applyAlignment="1">
      <alignment horizontal="left"/>
    </xf>
    <xf numFmtId="3" fontId="19" fillId="0" borderId="4" xfId="0" applyNumberFormat="1" applyFont="1" applyFill="1" applyBorder="1" applyAlignment="1">
      <alignment horizontal="right"/>
    </xf>
    <xf numFmtId="0" fontId="20" fillId="5" borderId="2" xfId="0" applyNumberFormat="1" applyFont="1" applyFill="1" applyBorder="1" applyAlignment="1"/>
    <xf numFmtId="0" fontId="20" fillId="5" borderId="6" xfId="0" applyNumberFormat="1" applyFont="1" applyFill="1" applyBorder="1" applyAlignment="1">
      <alignment horizontal="right"/>
    </xf>
    <xf numFmtId="0" fontId="20" fillId="5" borderId="29" xfId="0" applyNumberFormat="1" applyFont="1" applyFill="1" applyBorder="1" applyAlignment="1"/>
    <xf numFmtId="0" fontId="20" fillId="0" borderId="29" xfId="0" applyNumberFormat="1" applyFont="1" applyFill="1" applyBorder="1" applyAlignment="1">
      <alignment horizontal="left"/>
    </xf>
    <xf numFmtId="0" fontId="20" fillId="0" borderId="0" xfId="0" applyNumberFormat="1" applyFont="1" applyFill="1" applyBorder="1" applyAlignment="1"/>
    <xf numFmtId="0" fontId="20" fillId="0" borderId="0" xfId="0" applyNumberFormat="1" applyFont="1" applyFill="1" applyBorder="1" applyAlignment="1">
      <alignment horizontal="right"/>
    </xf>
    <xf numFmtId="2" fontId="25" fillId="0" borderId="0" xfId="0" applyNumberFormat="1" applyFont="1" applyFill="1" applyBorder="1" applyAlignment="1"/>
    <xf numFmtId="3" fontId="17" fillId="0" borderId="4" xfId="0" applyNumberFormat="1" applyFont="1" applyFill="1" applyBorder="1" applyAlignment="1">
      <alignment horizontal="right"/>
    </xf>
    <xf numFmtId="0" fontId="19" fillId="0" borderId="29" xfId="0" applyFont="1" applyFill="1" applyBorder="1" applyAlignment="1"/>
    <xf numFmtId="3" fontId="20" fillId="0" borderId="4" xfId="0" applyNumberFormat="1" applyFont="1" applyFill="1" applyBorder="1" applyAlignment="1">
      <alignment horizontal="right"/>
    </xf>
    <xf numFmtId="0" fontId="20" fillId="5" borderId="2" xfId="0" applyNumberFormat="1" applyFont="1" applyFill="1" applyBorder="1" applyAlignment="1">
      <alignment horizontal="right"/>
    </xf>
    <xf numFmtId="0" fontId="26" fillId="10" borderId="54" xfId="0" applyNumberFormat="1" applyFont="1" applyFill="1" applyBorder="1" applyAlignment="1"/>
    <xf numFmtId="0" fontId="26" fillId="10" borderId="55" xfId="0" applyNumberFormat="1" applyFont="1" applyFill="1" applyBorder="1" applyAlignment="1"/>
    <xf numFmtId="0" fontId="26" fillId="10" borderId="1" xfId="0" applyNumberFormat="1" applyFont="1" applyFill="1" applyBorder="1" applyAlignment="1"/>
    <xf numFmtId="0" fontId="27" fillId="10" borderId="58" xfId="0" applyNumberFormat="1" applyFont="1" applyFill="1" applyBorder="1" applyAlignment="1"/>
    <xf numFmtId="0" fontId="27" fillId="10" borderId="59" xfId="0" applyNumberFormat="1" applyFont="1" applyFill="1" applyBorder="1" applyAlignment="1"/>
    <xf numFmtId="0" fontId="27" fillId="10" borderId="0" xfId="0" applyNumberFormat="1" applyFont="1" applyFill="1" applyBorder="1" applyAlignment="1"/>
    <xf numFmtId="0" fontId="27" fillId="10" borderId="51" xfId="0" applyNumberFormat="1" applyFont="1" applyFill="1" applyBorder="1" applyAlignment="1"/>
    <xf numFmtId="0" fontId="27" fillId="10" borderId="52" xfId="0" applyNumberFormat="1" applyFont="1" applyFill="1" applyBorder="1" applyAlignment="1"/>
    <xf numFmtId="0" fontId="27" fillId="10" borderId="53" xfId="0" applyNumberFormat="1" applyFont="1" applyFill="1" applyBorder="1" applyAlignment="1"/>
    <xf numFmtId="0" fontId="27" fillId="10" borderId="54" xfId="0" applyNumberFormat="1" applyFont="1" applyFill="1" applyBorder="1" applyAlignment="1"/>
    <xf numFmtId="0" fontId="27" fillId="10" borderId="55" xfId="0" applyNumberFormat="1" applyFont="1" applyFill="1" applyBorder="1" applyAlignment="1"/>
    <xf numFmtId="0" fontId="27" fillId="10" borderId="1" xfId="0" applyNumberFormat="1" applyFont="1" applyFill="1" applyBorder="1" applyAlignment="1"/>
    <xf numFmtId="0" fontId="27" fillId="10" borderId="62" xfId="0" applyNumberFormat="1" applyFont="1" applyFill="1" applyBorder="1" applyAlignment="1"/>
    <xf numFmtId="0" fontId="27" fillId="10" borderId="63" xfId="0" applyNumberFormat="1" applyFont="1" applyFill="1" applyBorder="1" applyAlignment="1"/>
    <xf numFmtId="0" fontId="27" fillId="10" borderId="21" xfId="0" applyNumberFormat="1" applyFont="1" applyFill="1" applyBorder="1" applyAlignment="1"/>
    <xf numFmtId="0" fontId="24" fillId="0" borderId="0" xfId="0" applyFont="1" applyFill="1" applyBorder="1" applyAlignment="1"/>
    <xf numFmtId="0" fontId="25" fillId="0" borderId="0" xfId="0" applyFont="1" applyFill="1" applyBorder="1" applyAlignment="1"/>
    <xf numFmtId="0" fontId="18" fillId="0" borderId="71" xfId="0" applyNumberFormat="1" applyFont="1" applyFill="1" applyBorder="1" applyAlignment="1">
      <alignment horizontal="center"/>
    </xf>
    <xf numFmtId="0" fontId="18" fillId="10" borderId="54" xfId="0" applyNumberFormat="1" applyFont="1" applyFill="1" applyBorder="1" applyAlignment="1"/>
    <xf numFmtId="0" fontId="18" fillId="10" borderId="55" xfId="0" applyNumberFormat="1" applyFont="1" applyFill="1" applyBorder="1" applyAlignment="1"/>
    <xf numFmtId="0" fontId="18" fillId="10" borderId="1" xfId="0" applyNumberFormat="1" applyFont="1" applyFill="1" applyBorder="1" applyAlignment="1"/>
    <xf numFmtId="0" fontId="20" fillId="6" borderId="58" xfId="0" applyNumberFormat="1" applyFont="1" applyFill="1" applyBorder="1" applyAlignment="1"/>
    <xf numFmtId="0" fontId="20" fillId="6" borderId="59" xfId="0" applyNumberFormat="1" applyFont="1" applyFill="1" applyBorder="1" applyAlignment="1"/>
    <xf numFmtId="0" fontId="20" fillId="6" borderId="0" xfId="0" applyNumberFormat="1" applyFont="1" applyFill="1" applyBorder="1" applyAlignment="1"/>
    <xf numFmtId="0" fontId="18" fillId="6" borderId="62" xfId="0" applyNumberFormat="1" applyFont="1" applyFill="1" applyBorder="1" applyAlignment="1"/>
    <xf numFmtId="0" fontId="18" fillId="6" borderId="63" xfId="0" applyNumberFormat="1" applyFont="1" applyFill="1" applyBorder="1" applyAlignment="1"/>
    <xf numFmtId="0" fontId="18" fillId="6" borderId="21" xfId="0" applyNumberFormat="1" applyFont="1" applyFill="1" applyBorder="1" applyAlignment="1"/>
    <xf numFmtId="165" fontId="27" fillId="10" borderId="51" xfId="0" applyNumberFormat="1" applyFont="1" applyFill="1" applyBorder="1" applyAlignment="1"/>
    <xf numFmtId="165" fontId="27" fillId="10" borderId="52" xfId="0" applyNumberFormat="1" applyFont="1" applyFill="1" applyBorder="1" applyAlignment="1"/>
    <xf numFmtId="165" fontId="27" fillId="10" borderId="53" xfId="0" applyNumberFormat="1" applyFont="1" applyFill="1" applyBorder="1" applyAlignment="1"/>
    <xf numFmtId="0" fontId="18" fillId="6" borderId="54" xfId="0" applyNumberFormat="1" applyFont="1" applyFill="1" applyBorder="1" applyAlignment="1"/>
    <xf numFmtId="0" fontId="18" fillId="6" borderId="55" xfId="0" applyNumberFormat="1" applyFont="1" applyFill="1" applyBorder="1" applyAlignment="1"/>
    <xf numFmtId="0" fontId="18" fillId="6" borderId="1" xfId="0" applyNumberFormat="1" applyFont="1" applyFill="1" applyBorder="1" applyAlignment="1"/>
    <xf numFmtId="3" fontId="19" fillId="0" borderId="33" xfId="0" applyNumberFormat="1" applyFont="1" applyFill="1" applyBorder="1" applyAlignment="1">
      <alignment horizontal="right"/>
    </xf>
    <xf numFmtId="3" fontId="18" fillId="0" borderId="33" xfId="0" applyNumberFormat="1" applyFont="1" applyFill="1" applyBorder="1" applyAlignment="1">
      <alignment horizontal="right"/>
    </xf>
    <xf numFmtId="0" fontId="19" fillId="0" borderId="2" xfId="7" applyFont="1" applyFill="1" applyBorder="1" applyAlignment="1">
      <alignment vertical="top"/>
    </xf>
    <xf numFmtId="3" fontId="20" fillId="0" borderId="33" xfId="0" applyNumberFormat="1" applyFont="1" applyFill="1" applyBorder="1" applyAlignment="1">
      <alignment horizontal="right"/>
    </xf>
    <xf numFmtId="3" fontId="17" fillId="0" borderId="33" xfId="0" applyNumberFormat="1" applyFont="1" applyFill="1" applyBorder="1" applyAlignment="1">
      <alignment horizontal="right"/>
    </xf>
    <xf numFmtId="0" fontId="28" fillId="0" borderId="22" xfId="0" applyNumberFormat="1" applyFont="1" applyBorder="1" applyAlignment="1">
      <alignment horizontal="center"/>
    </xf>
    <xf numFmtId="0" fontId="28" fillId="0" borderId="23" xfId="0" applyNumberFormat="1" applyFont="1" applyBorder="1" applyAlignment="1">
      <alignment horizontal="center"/>
    </xf>
    <xf numFmtId="0" fontId="28" fillId="0" borderId="5" xfId="0" applyNumberFormat="1" applyFont="1" applyBorder="1" applyAlignment="1">
      <alignment horizontal="center"/>
    </xf>
    <xf numFmtId="0" fontId="28" fillId="19" borderId="67" xfId="0" applyNumberFormat="1" applyFont="1" applyFill="1" applyBorder="1" applyAlignment="1">
      <alignment horizontal="center"/>
    </xf>
    <xf numFmtId="0" fontId="28" fillId="10" borderId="67" xfId="0" applyNumberFormat="1" applyFont="1" applyFill="1" applyBorder="1" applyAlignment="1">
      <alignment horizontal="center"/>
    </xf>
    <xf numFmtId="0" fontId="19" fillId="20" borderId="67" xfId="0" applyFont="1" applyFill="1" applyBorder="1" applyAlignment="1">
      <alignment horizontal="center"/>
    </xf>
    <xf numFmtId="0" fontId="28" fillId="19" borderId="68" xfId="0" applyNumberFormat="1" applyFont="1" applyFill="1" applyBorder="1" applyAlignment="1">
      <alignment horizontal="center"/>
    </xf>
    <xf numFmtId="0" fontId="26" fillId="0" borderId="0" xfId="0" applyNumberFormat="1" applyFont="1" applyAlignment="1">
      <alignment horizontal="center"/>
    </xf>
    <xf numFmtId="0" fontId="28" fillId="0" borderId="58" xfId="0" applyNumberFormat="1" applyFont="1" applyBorder="1" applyAlignment="1">
      <alignment horizontal="center"/>
    </xf>
    <xf numFmtId="0" fontId="28" fillId="0" borderId="59" xfId="0" applyNumberFormat="1" applyFont="1" applyBorder="1" applyAlignment="1">
      <alignment horizontal="center"/>
    </xf>
    <xf numFmtId="0" fontId="28" fillId="0" borderId="0" xfId="0" applyNumberFormat="1" applyFont="1" applyBorder="1" applyAlignment="1">
      <alignment horizontal="center"/>
    </xf>
    <xf numFmtId="0" fontId="28" fillId="19" borderId="61" xfId="0" applyNumberFormat="1" applyFont="1" applyFill="1" applyBorder="1" applyAlignment="1">
      <alignment horizontal="center"/>
    </xf>
    <xf numFmtId="0" fontId="28" fillId="10" borderId="61" xfId="0" applyNumberFormat="1" applyFont="1" applyFill="1" applyBorder="1" applyAlignment="1">
      <alignment horizontal="center"/>
    </xf>
    <xf numFmtId="0" fontId="28" fillId="20" borderId="61" xfId="0" applyFont="1" applyFill="1" applyBorder="1" applyAlignment="1">
      <alignment horizontal="center"/>
    </xf>
    <xf numFmtId="0" fontId="28" fillId="19" borderId="69" xfId="0" applyNumberFormat="1" applyFont="1" applyFill="1" applyBorder="1" applyAlignment="1">
      <alignment horizontal="center"/>
    </xf>
    <xf numFmtId="0" fontId="27" fillId="19" borderId="61" xfId="0" applyNumberFormat="1" applyFont="1" applyFill="1" applyBorder="1" applyAlignment="1">
      <alignment horizontal="center"/>
    </xf>
    <xf numFmtId="0" fontId="27" fillId="19" borderId="69" xfId="0" applyNumberFormat="1" applyFont="1" applyFill="1" applyBorder="1" applyAlignment="1">
      <alignment horizontal="center"/>
    </xf>
    <xf numFmtId="0" fontId="28" fillId="0" borderId="83" xfId="0" applyNumberFormat="1" applyFont="1" applyBorder="1" applyAlignment="1">
      <alignment horizontal="center"/>
    </xf>
    <xf numFmtId="0" fontId="28" fillId="0" borderId="84" xfId="0" applyNumberFormat="1" applyFont="1" applyBorder="1" applyAlignment="1">
      <alignment horizontal="center"/>
    </xf>
    <xf numFmtId="0" fontId="28" fillId="0" borderId="85" xfId="0" applyNumberFormat="1" applyFont="1" applyBorder="1" applyAlignment="1">
      <alignment horizontal="center"/>
    </xf>
    <xf numFmtId="0" fontId="28" fillId="19" borderId="86" xfId="0" applyNumberFormat="1" applyFont="1" applyFill="1" applyBorder="1" applyAlignment="1">
      <alignment horizontal="center"/>
    </xf>
    <xf numFmtId="0" fontId="28" fillId="10" borderId="86" xfId="0" applyNumberFormat="1" applyFont="1" applyFill="1" applyBorder="1" applyAlignment="1">
      <alignment horizontal="center"/>
    </xf>
    <xf numFmtId="0" fontId="28" fillId="19" borderId="18" xfId="0" applyNumberFormat="1" applyFont="1" applyFill="1" applyBorder="1" applyAlignment="1">
      <alignment horizontal="center"/>
    </xf>
    <xf numFmtId="0" fontId="28" fillId="20" borderId="86" xfId="0" applyFont="1" applyFill="1" applyBorder="1" applyAlignment="1">
      <alignment horizontal="center"/>
    </xf>
    <xf numFmtId="0" fontId="28" fillId="21" borderId="87" xfId="0" applyFont="1" applyFill="1" applyBorder="1" applyAlignment="1">
      <alignment horizontal="center"/>
    </xf>
    <xf numFmtId="0" fontId="19" fillId="0" borderId="22" xfId="0" applyNumberFormat="1" applyFont="1" applyBorder="1" applyAlignment="1">
      <alignment horizontal="center"/>
    </xf>
    <xf numFmtId="0" fontId="19" fillId="0" borderId="23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0" fontId="19" fillId="19" borderId="67" xfId="0" applyNumberFormat="1" applyFont="1" applyFill="1" applyBorder="1" applyAlignment="1">
      <alignment horizontal="center"/>
    </xf>
    <xf numFmtId="0" fontId="19" fillId="6" borderId="67" xfId="0" applyNumberFormat="1" applyFont="1" applyFill="1" applyBorder="1" applyAlignment="1">
      <alignment horizontal="center"/>
    </xf>
    <xf numFmtId="0" fontId="28" fillId="6" borderId="67" xfId="0" applyNumberFormat="1" applyFont="1" applyFill="1" applyBorder="1" applyAlignment="1">
      <alignment horizontal="center"/>
    </xf>
    <xf numFmtId="0" fontId="19" fillId="19" borderId="68" xfId="0" applyNumberFormat="1" applyFont="1" applyFill="1" applyBorder="1" applyAlignment="1">
      <alignment horizontal="center"/>
    </xf>
    <xf numFmtId="0" fontId="19" fillId="0" borderId="0" xfId="0" applyNumberFormat="1" applyFont="1" applyFill="1" applyAlignment="1">
      <alignment horizontal="center"/>
    </xf>
    <xf numFmtId="0" fontId="19" fillId="0" borderId="58" xfId="0" applyNumberFormat="1" applyFont="1" applyBorder="1" applyAlignment="1">
      <alignment horizontal="center"/>
    </xf>
    <xf numFmtId="0" fontId="19" fillId="0" borderId="59" xfId="0" applyNumberFormat="1" applyFont="1" applyBorder="1" applyAlignment="1">
      <alignment horizontal="center"/>
    </xf>
    <xf numFmtId="0" fontId="19" fillId="0" borderId="0" xfId="0" applyNumberFormat="1" applyFont="1" applyBorder="1" applyAlignment="1">
      <alignment horizontal="center"/>
    </xf>
    <xf numFmtId="0" fontId="19" fillId="19" borderId="61" xfId="0" applyNumberFormat="1" applyFont="1" applyFill="1" applyBorder="1" applyAlignment="1">
      <alignment horizontal="center"/>
    </xf>
    <xf numFmtId="0" fontId="19" fillId="6" borderId="61" xfId="0" applyNumberFormat="1" applyFont="1" applyFill="1" applyBorder="1" applyAlignment="1">
      <alignment horizontal="center"/>
    </xf>
    <xf numFmtId="0" fontId="19" fillId="19" borderId="69" xfId="0" applyNumberFormat="1" applyFont="1" applyFill="1" applyBorder="1" applyAlignment="1">
      <alignment horizontal="center"/>
    </xf>
    <xf numFmtId="0" fontId="20" fillId="19" borderId="61" xfId="0" applyNumberFormat="1" applyFont="1" applyFill="1" applyBorder="1" applyAlignment="1">
      <alignment horizontal="center"/>
    </xf>
    <xf numFmtId="0" fontId="19" fillId="0" borderId="62" xfId="0" applyNumberFormat="1" applyFont="1" applyBorder="1" applyAlignment="1">
      <alignment horizontal="center"/>
    </xf>
    <xf numFmtId="0" fontId="19" fillId="0" borderId="63" xfId="0" applyNumberFormat="1" applyFont="1" applyBorder="1" applyAlignment="1">
      <alignment horizontal="center"/>
    </xf>
    <xf numFmtId="0" fontId="19" fillId="0" borderId="21" xfId="0" applyNumberFormat="1" applyFont="1" applyBorder="1" applyAlignment="1">
      <alignment horizontal="center"/>
    </xf>
    <xf numFmtId="0" fontId="19" fillId="19" borderId="18" xfId="0" applyNumberFormat="1" applyFont="1" applyFill="1" applyBorder="1" applyAlignment="1">
      <alignment horizontal="center"/>
    </xf>
    <xf numFmtId="0" fontId="19" fillId="6" borderId="18" xfId="0" applyNumberFormat="1" applyFont="1" applyFill="1" applyBorder="1" applyAlignment="1">
      <alignment horizontal="center"/>
    </xf>
    <xf numFmtId="0" fontId="28" fillId="6" borderId="18" xfId="0" applyNumberFormat="1" applyFont="1" applyFill="1" applyBorder="1" applyAlignment="1">
      <alignment horizontal="center"/>
    </xf>
    <xf numFmtId="0" fontId="19" fillId="19" borderId="64" xfId="0" applyNumberFormat="1" applyFont="1" applyFill="1" applyBorder="1" applyAlignment="1">
      <alignment horizontal="center"/>
    </xf>
    <xf numFmtId="0" fontId="19" fillId="0" borderId="6" xfId="7" applyFont="1" applyFill="1" applyBorder="1" applyAlignment="1">
      <alignment vertical="top"/>
    </xf>
    <xf numFmtId="0" fontId="19" fillId="0" borderId="29" xfId="7" applyFont="1" applyFill="1" applyBorder="1" applyAlignment="1">
      <alignment vertical="top"/>
    </xf>
    <xf numFmtId="0" fontId="18" fillId="0" borderId="73" xfId="0" applyNumberFormat="1" applyFont="1" applyFill="1" applyBorder="1" applyAlignment="1">
      <alignment horizontal="center"/>
    </xf>
    <xf numFmtId="3" fontId="18" fillId="0" borderId="47" xfId="0" applyNumberFormat="1" applyFont="1" applyFill="1" applyBorder="1" applyAlignment="1">
      <alignment horizontal="right"/>
    </xf>
    <xf numFmtId="3" fontId="18" fillId="0" borderId="66" xfId="0" applyNumberFormat="1" applyFont="1" applyFill="1" applyBorder="1" applyAlignment="1">
      <alignment horizontal="right"/>
    </xf>
    <xf numFmtId="3" fontId="20" fillId="5" borderId="4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18" fillId="0" borderId="14" xfId="0" applyNumberFormat="1" applyFont="1" applyFill="1" applyBorder="1" applyAlignment="1">
      <alignment horizontal="right"/>
    </xf>
    <xf numFmtId="3" fontId="18" fillId="0" borderId="37" xfId="0" applyNumberFormat="1" applyFont="1" applyFill="1" applyBorder="1" applyAlignment="1">
      <alignment horizontal="right"/>
    </xf>
    <xf numFmtId="3" fontId="18" fillId="0" borderId="15" xfId="0" applyNumberFormat="1" applyFont="1" applyFill="1" applyBorder="1" applyAlignment="1">
      <alignment horizontal="right"/>
    </xf>
    <xf numFmtId="3" fontId="18" fillId="0" borderId="32" xfId="0" applyNumberFormat="1" applyFont="1" applyFill="1" applyBorder="1" applyAlignment="1">
      <alignment horizontal="right"/>
    </xf>
    <xf numFmtId="3" fontId="26" fillId="10" borderId="56" xfId="0" applyNumberFormat="1" applyFont="1" applyFill="1" applyBorder="1" applyAlignment="1">
      <alignment horizontal="right"/>
    </xf>
    <xf numFmtId="3" fontId="20" fillId="6" borderId="60" xfId="0" applyNumberFormat="1" applyFont="1" applyFill="1" applyBorder="1" applyAlignment="1">
      <alignment horizontal="right" vertical="top"/>
    </xf>
    <xf numFmtId="3" fontId="20" fillId="6" borderId="60" xfId="0" applyNumberFormat="1" applyFont="1" applyFill="1" applyBorder="1" applyAlignment="1">
      <alignment horizontal="right"/>
    </xf>
    <xf numFmtId="3" fontId="27" fillId="10" borderId="74" xfId="0" applyNumberFormat="1" applyFont="1" applyFill="1" applyBorder="1" applyAlignment="1">
      <alignment horizontal="right"/>
    </xf>
    <xf numFmtId="3" fontId="18" fillId="6" borderId="56" xfId="0" applyNumberFormat="1" applyFont="1" applyFill="1" applyBorder="1" applyAlignment="1">
      <alignment horizontal="right" vertical="top"/>
    </xf>
    <xf numFmtId="3" fontId="18" fillId="6" borderId="12" xfId="0" applyNumberFormat="1" applyFont="1" applyFill="1" applyBorder="1" applyAlignment="1">
      <alignment horizontal="right" vertical="top"/>
    </xf>
    <xf numFmtId="3" fontId="18" fillId="0" borderId="0" xfId="0" applyNumberFormat="1" applyFont="1" applyFill="1" applyBorder="1" applyAlignment="1">
      <alignment horizontal="right" vertical="top"/>
    </xf>
    <xf numFmtId="3" fontId="20" fillId="0" borderId="0" xfId="0" applyNumberFormat="1" applyFont="1" applyFill="1" applyBorder="1" applyAlignment="1">
      <alignment horizontal="right"/>
    </xf>
    <xf numFmtId="3" fontId="18" fillId="10" borderId="56" xfId="0" applyNumberFormat="1" applyFont="1" applyFill="1" applyBorder="1" applyAlignment="1">
      <alignment horizontal="right"/>
    </xf>
    <xf numFmtId="3" fontId="18" fillId="6" borderId="12" xfId="0" applyNumberFormat="1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/>
    </xf>
    <xf numFmtId="3" fontId="27" fillId="10" borderId="60" xfId="0" applyNumberFormat="1" applyFont="1" applyFill="1" applyBorder="1" applyAlignment="1">
      <alignment horizontal="right"/>
    </xf>
    <xf numFmtId="3" fontId="27" fillId="10" borderId="56" xfId="0" applyNumberFormat="1" applyFont="1" applyFill="1" applyBorder="1" applyAlignment="1">
      <alignment horizontal="right"/>
    </xf>
    <xf numFmtId="3" fontId="27" fillId="10" borderId="12" xfId="0" applyNumberFormat="1" applyFont="1" applyFill="1" applyBorder="1" applyAlignment="1">
      <alignment horizontal="right"/>
    </xf>
    <xf numFmtId="166" fontId="18" fillId="0" borderId="47" xfId="0" applyNumberFormat="1" applyFont="1" applyFill="1" applyBorder="1" applyAlignment="1">
      <alignment horizontal="right"/>
    </xf>
    <xf numFmtId="0" fontId="20" fillId="0" borderId="0" xfId="0" applyFont="1" applyFill="1" applyAlignment="1"/>
    <xf numFmtId="0" fontId="24" fillId="0" borderId="0" xfId="0" applyNumberFormat="1" applyFont="1" applyFill="1" applyBorder="1" applyAlignment="1"/>
    <xf numFmtId="0" fontId="32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Continuous"/>
    </xf>
    <xf numFmtId="0" fontId="33" fillId="0" borderId="0" xfId="0" applyFont="1" applyAlignment="1"/>
    <xf numFmtId="0" fontId="33" fillId="0" borderId="0" xfId="0" applyFont="1" applyBorder="1" applyAlignment="1">
      <alignment horizontal="right"/>
    </xf>
    <xf numFmtId="0" fontId="33" fillId="0" borderId="0" xfId="0" applyFont="1" applyBorder="1" applyAlignment="1"/>
    <xf numFmtId="0" fontId="33" fillId="0" borderId="0" xfId="0" applyFont="1" applyFill="1" applyBorder="1" applyAlignment="1"/>
    <xf numFmtId="0" fontId="20" fillId="0" borderId="0" xfId="0" applyNumberFormat="1" applyFont="1" applyFill="1" applyBorder="1" applyAlignment="1">
      <alignment horizontal="left"/>
    </xf>
    <xf numFmtId="3" fontId="26" fillId="10" borderId="57" xfId="0" applyNumberFormat="1" applyFont="1" applyFill="1" applyBorder="1" applyAlignment="1">
      <alignment horizontal="right"/>
    </xf>
    <xf numFmtId="3" fontId="20" fillId="6" borderId="69" xfId="0" applyNumberFormat="1" applyFont="1" applyFill="1" applyBorder="1" applyAlignment="1">
      <alignment horizontal="right" vertical="top"/>
    </xf>
    <xf numFmtId="3" fontId="20" fillId="6" borderId="69" xfId="0" applyNumberFormat="1" applyFont="1" applyFill="1" applyBorder="1" applyAlignment="1">
      <alignment horizontal="right"/>
    </xf>
    <xf numFmtId="3" fontId="27" fillId="10" borderId="28" xfId="0" applyNumberFormat="1" applyFont="1" applyFill="1" applyBorder="1" applyAlignment="1">
      <alignment horizontal="right"/>
    </xf>
    <xf numFmtId="3" fontId="18" fillId="6" borderId="57" xfId="0" applyNumberFormat="1" applyFont="1" applyFill="1" applyBorder="1" applyAlignment="1">
      <alignment horizontal="right" vertical="top"/>
    </xf>
    <xf numFmtId="3" fontId="18" fillId="6" borderId="64" xfId="0" applyNumberFormat="1" applyFont="1" applyFill="1" applyBorder="1" applyAlignment="1">
      <alignment horizontal="right" vertical="top"/>
    </xf>
    <xf numFmtId="3" fontId="18" fillId="10" borderId="57" xfId="0" applyNumberFormat="1" applyFont="1" applyFill="1" applyBorder="1" applyAlignment="1">
      <alignment horizontal="right"/>
    </xf>
    <xf numFmtId="3" fontId="18" fillId="6" borderId="64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/>
    <xf numFmtId="0" fontId="17" fillId="0" borderId="48" xfId="0" applyNumberFormat="1" applyFont="1" applyFill="1" applyBorder="1" applyAlignment="1"/>
    <xf numFmtId="0" fontId="17" fillId="0" borderId="49" xfId="0" applyNumberFormat="1" applyFont="1" applyFill="1" applyBorder="1" applyAlignment="1">
      <alignment horizontal="right"/>
    </xf>
    <xf numFmtId="0" fontId="17" fillId="0" borderId="50" xfId="0" applyNumberFormat="1" applyFont="1" applyFill="1" applyBorder="1" applyAlignment="1"/>
    <xf numFmtId="3" fontId="17" fillId="0" borderId="70" xfId="0" applyNumberFormat="1" applyFont="1" applyFill="1" applyBorder="1" applyAlignment="1">
      <alignment horizontal="right"/>
    </xf>
    <xf numFmtId="0" fontId="28" fillId="21" borderId="86" xfId="0" applyFont="1" applyFill="1" applyBorder="1" applyAlignment="1">
      <alignment horizontal="center"/>
    </xf>
    <xf numFmtId="3" fontId="26" fillId="10" borderId="17" xfId="0" applyNumberFormat="1" applyFont="1" applyFill="1" applyBorder="1" applyAlignment="1">
      <alignment horizontal="right"/>
    </xf>
    <xf numFmtId="3" fontId="20" fillId="6" borderId="61" xfId="0" applyNumberFormat="1" applyFont="1" applyFill="1" applyBorder="1" applyAlignment="1">
      <alignment horizontal="right" vertical="top"/>
    </xf>
    <xf numFmtId="3" fontId="20" fillId="6" borderId="61" xfId="0" applyNumberFormat="1" applyFont="1" applyFill="1" applyBorder="1" applyAlignment="1">
      <alignment horizontal="right"/>
    </xf>
    <xf numFmtId="3" fontId="27" fillId="10" borderId="27" xfId="0" applyNumberFormat="1" applyFont="1" applyFill="1" applyBorder="1" applyAlignment="1">
      <alignment horizontal="right"/>
    </xf>
    <xf numFmtId="3" fontId="18" fillId="6" borderId="17" xfId="0" applyNumberFormat="1" applyFont="1" applyFill="1" applyBorder="1" applyAlignment="1">
      <alignment horizontal="right" vertical="top"/>
    </xf>
    <xf numFmtId="3" fontId="18" fillId="6" borderId="18" xfId="0" applyNumberFormat="1" applyFont="1" applyFill="1" applyBorder="1" applyAlignment="1">
      <alignment horizontal="right" vertical="top"/>
    </xf>
    <xf numFmtId="3" fontId="18" fillId="10" borderId="17" xfId="0" applyNumberFormat="1" applyFont="1" applyFill="1" applyBorder="1" applyAlignment="1">
      <alignment horizontal="right"/>
    </xf>
    <xf numFmtId="3" fontId="18" fillId="6" borderId="18" xfId="0" applyNumberFormat="1" applyFont="1" applyFill="1" applyBorder="1" applyAlignment="1">
      <alignment horizontal="right"/>
    </xf>
    <xf numFmtId="3" fontId="27" fillId="10" borderId="61" xfId="0" applyNumberFormat="1" applyFont="1" applyFill="1" applyBorder="1" applyAlignment="1">
      <alignment horizontal="right"/>
    </xf>
    <xf numFmtId="3" fontId="27" fillId="10" borderId="17" xfId="0" applyNumberFormat="1" applyFont="1" applyFill="1" applyBorder="1" applyAlignment="1">
      <alignment horizontal="right"/>
    </xf>
    <xf numFmtId="3" fontId="27" fillId="10" borderId="18" xfId="0" applyNumberFormat="1" applyFont="1" applyFill="1" applyBorder="1" applyAlignment="1">
      <alignment horizontal="right"/>
    </xf>
    <xf numFmtId="0" fontId="19" fillId="0" borderId="48" xfId="0" applyNumberFormat="1" applyFont="1" applyFill="1" applyBorder="1" applyAlignment="1"/>
    <xf numFmtId="0" fontId="19" fillId="0" borderId="49" xfId="0" applyNumberFormat="1" applyFont="1" applyFill="1" applyBorder="1" applyAlignment="1">
      <alignment horizontal="right"/>
    </xf>
    <xf numFmtId="0" fontId="19" fillId="0" borderId="50" xfId="0" applyNumberFormat="1" applyFont="1" applyFill="1" applyBorder="1" applyAlignment="1"/>
    <xf numFmtId="3" fontId="20" fillId="5" borderId="4" xfId="0" applyNumberFormat="1" applyFont="1" applyFill="1" applyBorder="1" applyAlignment="1"/>
    <xf numFmtId="3" fontId="27" fillId="10" borderId="69" xfId="0" applyNumberFormat="1" applyFont="1" applyFill="1" applyBorder="1" applyAlignment="1">
      <alignment horizontal="right"/>
    </xf>
    <xf numFmtId="3" fontId="27" fillId="10" borderId="57" xfId="0" applyNumberFormat="1" applyFont="1" applyFill="1" applyBorder="1" applyAlignment="1">
      <alignment horizontal="right"/>
    </xf>
    <xf numFmtId="3" fontId="27" fillId="10" borderId="64" xfId="0" applyNumberFormat="1" applyFont="1" applyFill="1" applyBorder="1" applyAlignment="1">
      <alignment horizontal="right"/>
    </xf>
    <xf numFmtId="4" fontId="18" fillId="0" borderId="47" xfId="0" applyNumberFormat="1" applyFont="1" applyFill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4" fontId="18" fillId="0" borderId="15" xfId="0" applyNumberFormat="1" applyFont="1" applyFill="1" applyBorder="1" applyAlignment="1">
      <alignment horizontal="right"/>
    </xf>
    <xf numFmtId="0" fontId="18" fillId="0" borderId="0" xfId="0" applyNumberFormat="1" applyFont="1" applyFill="1" applyBorder="1" applyAlignment="1">
      <alignment horizontal="justify" wrapText="1"/>
    </xf>
    <xf numFmtId="4" fontId="25" fillId="0" borderId="0" xfId="0" applyNumberFormat="1" applyFont="1" applyFill="1" applyBorder="1" applyAlignment="1"/>
    <xf numFmtId="168" fontId="18" fillId="0" borderId="0" xfId="0" applyNumberFormat="1" applyFont="1" applyAlignment="1"/>
    <xf numFmtId="169" fontId="18" fillId="0" borderId="0" xfId="0" applyNumberFormat="1" applyFont="1" applyAlignment="1"/>
    <xf numFmtId="1" fontId="18" fillId="0" borderId="0" xfId="0" applyNumberFormat="1" applyFont="1" applyAlignment="1">
      <alignment horizontal="right"/>
    </xf>
    <xf numFmtId="1" fontId="25" fillId="0" borderId="0" xfId="0" applyNumberFormat="1" applyFont="1" applyFill="1" applyBorder="1" applyAlignment="1">
      <alignment horizontal="right"/>
    </xf>
    <xf numFmtId="1" fontId="18" fillId="0" borderId="0" xfId="0" applyNumberFormat="1" applyFont="1" applyFill="1" applyBorder="1" applyAlignment="1">
      <alignment horizontal="right"/>
    </xf>
    <xf numFmtId="1" fontId="19" fillId="0" borderId="0" xfId="0" applyNumberFormat="1" applyFont="1" applyFill="1" applyBorder="1" applyAlignment="1">
      <alignment horizontal="right"/>
    </xf>
    <xf numFmtId="1" fontId="33" fillId="0" borderId="0" xfId="0" applyNumberFormat="1" applyFont="1" applyAlignment="1"/>
    <xf numFmtId="1" fontId="25" fillId="0" borderId="0" xfId="0" applyNumberFormat="1" applyFont="1" applyFill="1" applyBorder="1" applyAlignment="1"/>
    <xf numFmtId="1" fontId="18" fillId="0" borderId="0" xfId="0" applyNumberFormat="1" applyFont="1" applyAlignment="1"/>
    <xf numFmtId="0" fontId="19" fillId="20" borderId="24" xfId="0" applyFont="1" applyFill="1" applyBorder="1" applyAlignment="1">
      <alignment horizontal="center"/>
    </xf>
    <xf numFmtId="0" fontId="28" fillId="20" borderId="60" xfId="0" applyFont="1" applyFill="1" applyBorder="1" applyAlignment="1">
      <alignment horizontal="center"/>
    </xf>
    <xf numFmtId="0" fontId="28" fillId="20" borderId="91" xfId="0" applyFont="1" applyFill="1" applyBorder="1" applyAlignment="1">
      <alignment horizontal="center"/>
    </xf>
    <xf numFmtId="0" fontId="28" fillId="6" borderId="24" xfId="0" applyNumberFormat="1" applyFont="1" applyFill="1" applyBorder="1" applyAlignment="1">
      <alignment horizontal="center"/>
    </xf>
    <xf numFmtId="0" fontId="19" fillId="6" borderId="60" xfId="0" applyNumberFormat="1" applyFont="1" applyFill="1" applyBorder="1" applyAlignment="1">
      <alignment horizontal="center"/>
    </xf>
    <xf numFmtId="0" fontId="28" fillId="6" borderId="12" xfId="0" applyNumberFormat="1" applyFont="1" applyFill="1" applyBorder="1" applyAlignment="1">
      <alignment horizontal="center"/>
    </xf>
    <xf numFmtId="3" fontId="18" fillId="0" borderId="75" xfId="0" applyNumberFormat="1" applyFont="1" applyFill="1" applyBorder="1" applyAlignment="1">
      <alignment horizontal="right"/>
    </xf>
    <xf numFmtId="3" fontId="20" fillId="5" borderId="8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8" fillId="0" borderId="8" xfId="0" applyNumberFormat="1" applyFont="1" applyFill="1" applyBorder="1" applyAlignment="1">
      <alignment horizontal="right"/>
    </xf>
    <xf numFmtId="3" fontId="17" fillId="0" borderId="8" xfId="0" applyNumberFormat="1" applyFont="1" applyFill="1" applyBorder="1" applyAlignment="1">
      <alignment horizontal="right"/>
    </xf>
    <xf numFmtId="3" fontId="19" fillId="0" borderId="8" xfId="0" applyNumberFormat="1" applyFont="1" applyFill="1" applyBorder="1" applyAlignment="1">
      <alignment horizontal="right"/>
    </xf>
    <xf numFmtId="3" fontId="18" fillId="0" borderId="9" xfId="0" applyNumberFormat="1" applyFont="1" applyFill="1" applyBorder="1" applyAlignment="1">
      <alignment horizontal="right"/>
    </xf>
    <xf numFmtId="3" fontId="18" fillId="0" borderId="10" xfId="0" applyNumberFormat="1" applyFont="1" applyFill="1" applyBorder="1" applyAlignment="1">
      <alignment horizontal="right"/>
    </xf>
    <xf numFmtId="2" fontId="18" fillId="0" borderId="0" xfId="0" applyNumberFormat="1" applyFont="1" applyAlignment="1"/>
    <xf numFmtId="3" fontId="33" fillId="0" borderId="0" xfId="0" applyNumberFormat="1" applyFont="1" applyAlignment="1"/>
    <xf numFmtId="166" fontId="18" fillId="0" borderId="0" xfId="0" applyNumberFormat="1" applyFont="1" applyAlignment="1"/>
    <xf numFmtId="170" fontId="18" fillId="0" borderId="0" xfId="0" applyNumberFormat="1" applyFont="1" applyAlignment="1"/>
    <xf numFmtId="3" fontId="19" fillId="0" borderId="70" xfId="0" applyNumberFormat="1" applyFont="1" applyFill="1" applyBorder="1" applyAlignment="1">
      <alignment horizontal="right"/>
    </xf>
    <xf numFmtId="0" fontId="3" fillId="10" borderId="88" xfId="0" applyNumberFormat="1" applyFont="1" applyFill="1" applyBorder="1" applyAlignment="1">
      <alignment horizontal="center"/>
    </xf>
    <xf numFmtId="0" fontId="3" fillId="10" borderId="89" xfId="0" applyNumberFormat="1" applyFont="1" applyFill="1" applyBorder="1" applyAlignment="1">
      <alignment horizontal="center"/>
    </xf>
    <xf numFmtId="0" fontId="3" fillId="10" borderId="90" xfId="0" applyNumberFormat="1" applyFont="1" applyFill="1" applyBorder="1" applyAlignment="1">
      <alignment horizontal="center"/>
    </xf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Naslov 1" xfId="5" builtinId="16" customBuiltin="1"/>
    <cellStyle name="Naslov 2" xfId="6" builtinId="17" customBuiltin="1"/>
    <cellStyle name="Navadno" xfId="0" builtinId="0"/>
    <cellStyle name="Normal_GLOB9200" xfId="7" xr:uid="{00000000-0005-0000-0000-000008000000}"/>
    <cellStyle name="Vsota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K405"/>
  <sheetViews>
    <sheetView zoomScale="70" workbookViewId="0"/>
  </sheetViews>
  <sheetFormatPr defaultRowHeight="15" x14ac:dyDescent="0.2"/>
  <cols>
    <col min="1" max="1" width="11.109375" style="2" bestFit="1" customWidth="1"/>
    <col min="2" max="2" width="5.6640625" style="3" bestFit="1" customWidth="1"/>
    <col min="3" max="3" width="43.109375" style="3" customWidth="1"/>
    <col min="4" max="4" width="47.88671875" style="3" hidden="1" customWidth="1"/>
    <col min="5" max="5" width="11.5546875" style="2" bestFit="1" customWidth="1"/>
    <col min="6" max="6" width="12.109375" style="2" bestFit="1" customWidth="1"/>
    <col min="7" max="7" width="11.5546875" style="2" bestFit="1" customWidth="1"/>
    <col min="8" max="8" width="11" style="2" bestFit="1" customWidth="1"/>
    <col min="9" max="9" width="12.88671875" style="2" bestFit="1" customWidth="1"/>
    <col min="10" max="10" width="19.88671875" style="2" bestFit="1" customWidth="1"/>
    <col min="11" max="11" width="8.5546875" style="2" bestFit="1" customWidth="1"/>
    <col min="12" max="16384" width="8.88671875" style="2"/>
  </cols>
  <sheetData>
    <row r="1" spans="1:11" customFormat="1" x14ac:dyDescent="0.2">
      <c r="A1" s="52"/>
      <c r="B1" s="52"/>
      <c r="C1" s="12"/>
      <c r="D1" s="12"/>
      <c r="E1" s="4"/>
      <c r="F1" s="4"/>
      <c r="G1" s="4"/>
      <c r="H1" s="4"/>
      <c r="I1" s="4"/>
      <c r="J1" s="4"/>
      <c r="K1" s="4"/>
    </row>
    <row r="2" spans="1:11" customFormat="1" ht="26.25" x14ac:dyDescent="0.4">
      <c r="A2" s="236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customFormat="1" ht="26.25" x14ac:dyDescent="0.4">
      <c r="A3" s="236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customFormat="1" ht="26.25" x14ac:dyDescent="0.4">
      <c r="A4" s="236" t="s">
        <v>831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customFormat="1" ht="15.7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customFormat="1" ht="26.25" x14ac:dyDescent="0.4">
      <c r="A6" s="236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customFormat="1" ht="26.25" x14ac:dyDescent="0.4">
      <c r="A7" s="236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customFormat="1" ht="26.25" x14ac:dyDescent="0.4">
      <c r="A8" s="236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customFormat="1" ht="26.25" x14ac:dyDescent="0.4">
      <c r="A9" s="236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customFormat="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customFormat="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customFormat="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customFormat="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customFormat="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customFormat="1" ht="20.25" x14ac:dyDescent="0.3">
      <c r="A15" s="307"/>
      <c r="B15" s="242"/>
      <c r="C15" s="345"/>
      <c r="D15" s="374"/>
      <c r="E15" s="336" t="s">
        <v>832</v>
      </c>
      <c r="F15" s="337"/>
      <c r="G15" s="337"/>
      <c r="H15" s="337"/>
      <c r="I15" s="337"/>
      <c r="J15" s="340"/>
      <c r="K15" s="277" t="s">
        <v>220</v>
      </c>
    </row>
    <row r="16" spans="1:11" customFormat="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customFormat="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customFormat="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customFormat="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customFormat="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customFormat="1" ht="15.75" thickBot="1" x14ac:dyDescent="0.25">
      <c r="A21" s="309"/>
      <c r="B21" s="318"/>
      <c r="C21" s="63"/>
      <c r="D21" s="64"/>
      <c r="E21" s="28"/>
      <c r="F21" s="28"/>
      <c r="G21" s="28"/>
      <c r="H21" s="28"/>
      <c r="I21" s="28"/>
      <c r="J21" s="370"/>
      <c r="K21" s="273"/>
    </row>
    <row r="22" spans="1:11" s="6" customFormat="1" ht="17.25" thickTop="1" thickBot="1" x14ac:dyDescent="0.3">
      <c r="A22" s="13"/>
      <c r="B22" s="18" t="s">
        <v>246</v>
      </c>
      <c r="C22" s="361" t="s">
        <v>247</v>
      </c>
      <c r="D22" s="350" t="s">
        <v>248</v>
      </c>
      <c r="E22" s="30">
        <f>E25+E102+E120+E131</f>
        <v>930884542</v>
      </c>
      <c r="F22" s="30">
        <f>F25+F102+F120+F131</f>
        <v>190350046</v>
      </c>
      <c r="G22" s="30">
        <f>G25+G102+G120+G131-1</f>
        <v>516189400</v>
      </c>
      <c r="H22" s="30">
        <f>H25+H102+H120+H131</f>
        <v>232447925</v>
      </c>
      <c r="I22" s="46">
        <f>I25+I102+I120+I131</f>
        <v>297997971</v>
      </c>
      <c r="J22" s="382">
        <f>E22+F22+G22+H22-I22</f>
        <v>1571873942</v>
      </c>
      <c r="K22" s="275">
        <f>J22/J$142*100</f>
        <v>43.760410412026722</v>
      </c>
    </row>
    <row r="23" spans="1:11" s="6" customFormat="1" ht="16.5" thickTop="1" x14ac:dyDescent="0.25">
      <c r="A23" s="13"/>
      <c r="B23" s="18"/>
      <c r="C23" s="361" t="s">
        <v>249</v>
      </c>
      <c r="D23" s="350" t="s">
        <v>249</v>
      </c>
      <c r="E23" s="30"/>
      <c r="F23" s="30"/>
      <c r="G23" s="30"/>
      <c r="H23" s="30"/>
      <c r="I23" s="30"/>
      <c r="J23" s="377"/>
      <c r="K23" s="274"/>
    </row>
    <row r="24" spans="1:11" customFormat="1" x14ac:dyDescent="0.2">
      <c r="A24" s="99"/>
      <c r="B24" s="100"/>
      <c r="C24" s="101"/>
      <c r="D24" s="102"/>
      <c r="E24" s="31"/>
      <c r="F24" s="31"/>
      <c r="G24" s="31"/>
      <c r="H24" s="31"/>
      <c r="I24" s="31"/>
      <c r="J24" s="31"/>
      <c r="K24" s="248"/>
    </row>
    <row r="25" spans="1:11" s="6" customFormat="1" ht="15.75" x14ac:dyDescent="0.25">
      <c r="A25" s="88"/>
      <c r="B25" s="89"/>
      <c r="C25" s="90" t="s">
        <v>250</v>
      </c>
      <c r="D25" s="91" t="s">
        <v>251</v>
      </c>
      <c r="E25" s="32">
        <f>E28+E77</f>
        <v>930884542</v>
      </c>
      <c r="F25" s="32">
        <f>F28+F77</f>
        <v>146142818</v>
      </c>
      <c r="G25" s="32">
        <f>G28+G77</f>
        <v>360429624</v>
      </c>
      <c r="H25" s="32">
        <f>H28+H77</f>
        <v>191786431</v>
      </c>
      <c r="I25" s="32">
        <f>I28+I77</f>
        <v>61369472</v>
      </c>
      <c r="J25" s="32">
        <f>E25+F25+G25+H25-I25</f>
        <v>1567873943</v>
      </c>
      <c r="K25" s="245">
        <f>J25/J$142*100</f>
        <v>43.649051865256119</v>
      </c>
    </row>
    <row r="26" spans="1:11" s="6" customFormat="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252"/>
    </row>
    <row r="27" spans="1:11" customFormat="1" x14ac:dyDescent="0.2">
      <c r="A27" s="99"/>
      <c r="B27" s="100"/>
      <c r="C27" s="101"/>
      <c r="D27" s="102"/>
      <c r="E27" s="31"/>
      <c r="F27" s="31"/>
      <c r="G27" s="31"/>
      <c r="H27" s="31"/>
      <c r="I27" s="31"/>
      <c r="J27" s="31"/>
      <c r="K27" s="248"/>
    </row>
    <row r="28" spans="1:11" s="6" customFormat="1" ht="15.75" x14ac:dyDescent="0.25">
      <c r="A28" s="88">
        <v>70</v>
      </c>
      <c r="B28" s="89"/>
      <c r="C28" s="90" t="s">
        <v>253</v>
      </c>
      <c r="D28" s="91" t="s">
        <v>254</v>
      </c>
      <c r="E28" s="32">
        <f>E31+E36+E42+E46+E53+E65+E74</f>
        <v>876656500</v>
      </c>
      <c r="F28" s="32">
        <f>F31+F36+F42+F46+F53+F65+F74</f>
        <v>117579669</v>
      </c>
      <c r="G28" s="32">
        <f>G31+G36+G42+G46+G53+G65+G74</f>
        <v>355528650</v>
      </c>
      <c r="H28" s="32">
        <f>H31+H36+H42+H46+H53+H65+H74</f>
        <v>188397657</v>
      </c>
      <c r="I28" s="32">
        <f>I31+I36+I42+I46+I53+I65+I74</f>
        <v>58618244</v>
      </c>
      <c r="J28" s="32">
        <f>E28+F28+G28+H28-I28</f>
        <v>1479544232</v>
      </c>
      <c r="K28" s="245">
        <f>J28/J$142*100</f>
        <v>41.189984187082409</v>
      </c>
    </row>
    <row r="29" spans="1:11" s="6" customFormat="1" ht="15.75" x14ac:dyDescent="0.25">
      <c r="A29" s="88"/>
      <c r="B29" s="89"/>
      <c r="C29" s="90" t="s">
        <v>255</v>
      </c>
      <c r="D29" s="91" t="s">
        <v>255</v>
      </c>
      <c r="E29" s="32"/>
      <c r="F29" s="32"/>
      <c r="G29" s="32"/>
      <c r="H29" s="32"/>
      <c r="I29" s="32"/>
      <c r="J29" s="32"/>
      <c r="K29" s="252"/>
    </row>
    <row r="30" spans="1:11" customFormat="1" x14ac:dyDescent="0.2">
      <c r="A30" s="99"/>
      <c r="B30" s="100"/>
      <c r="C30" s="101"/>
      <c r="D30" s="102"/>
      <c r="E30" s="31"/>
      <c r="F30" s="31"/>
      <c r="G30" s="31"/>
      <c r="H30" s="31"/>
      <c r="I30" s="31"/>
      <c r="J30" s="31"/>
      <c r="K30" s="248"/>
    </row>
    <row r="31" spans="1:11" s="5" customFormat="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0">E32+E33+E34</f>
        <v>200779000</v>
      </c>
      <c r="F31" s="31">
        <f t="shared" si="0"/>
        <v>82017654</v>
      </c>
      <c r="G31" s="31">
        <f t="shared" si="0"/>
        <v>0</v>
      </c>
      <c r="H31" s="31">
        <f t="shared" si="0"/>
        <v>0</v>
      </c>
      <c r="I31" s="31">
        <v>0</v>
      </c>
      <c r="J31" s="31">
        <f t="shared" si="0"/>
        <v>282796654</v>
      </c>
      <c r="K31" s="247">
        <f>J31/J$142*100</f>
        <v>7.8729580734966591</v>
      </c>
    </row>
    <row r="32" spans="1:11" s="5" customFormat="1" x14ac:dyDescent="0.2">
      <c r="A32" s="99">
        <v>7000</v>
      </c>
      <c r="B32" s="100"/>
      <c r="C32" s="101" t="s">
        <v>258</v>
      </c>
      <c r="D32" s="102" t="s">
        <v>259</v>
      </c>
      <c r="E32" s="31">
        <v>157606000</v>
      </c>
      <c r="F32" s="31">
        <v>82017654</v>
      </c>
      <c r="G32" s="31">
        <v>0</v>
      </c>
      <c r="H32" s="31">
        <v>0</v>
      </c>
      <c r="I32" s="31">
        <v>0</v>
      </c>
      <c r="J32" s="31">
        <f>E32+F32+G32+H32</f>
        <v>239623654</v>
      </c>
      <c r="K32" s="247">
        <f>J32/J$142*100</f>
        <v>6.6710371380846327</v>
      </c>
    </row>
    <row r="33" spans="1:11" s="5" customFormat="1" x14ac:dyDescent="0.2">
      <c r="A33" s="99">
        <v>7001</v>
      </c>
      <c r="B33" s="100"/>
      <c r="C33" s="101" t="s">
        <v>260</v>
      </c>
      <c r="D33" s="102" t="s">
        <v>261</v>
      </c>
      <c r="E33" s="31">
        <v>43173000</v>
      </c>
      <c r="F33" s="31">
        <v>0</v>
      </c>
      <c r="G33" s="31">
        <v>0</v>
      </c>
      <c r="H33" s="31">
        <v>0</v>
      </c>
      <c r="I33" s="31">
        <v>0</v>
      </c>
      <c r="J33" s="31">
        <f>E33+F33+G33+H33</f>
        <v>43173000</v>
      </c>
      <c r="K33" s="247">
        <f>J33/J$142*100</f>
        <v>1.2019209354120268</v>
      </c>
    </row>
    <row r="34" spans="1:11" s="5" customFormat="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f>E34+F34+G34+H34</f>
        <v>0</v>
      </c>
      <c r="K34" s="248"/>
    </row>
    <row r="35" spans="1:11" customFormat="1" x14ac:dyDescent="0.2">
      <c r="A35" s="99"/>
      <c r="B35" s="100"/>
      <c r="C35" s="101"/>
      <c r="D35" s="102"/>
      <c r="E35" s="31"/>
      <c r="F35" s="31"/>
      <c r="G35" s="31"/>
      <c r="H35" s="31"/>
      <c r="I35" s="31"/>
      <c r="J35" s="31"/>
      <c r="K35" s="248"/>
    </row>
    <row r="36" spans="1:11" s="5" customFormat="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1">SUM(E37:E40)</f>
        <v>5709700</v>
      </c>
      <c r="F36" s="31">
        <f t="shared" si="1"/>
        <v>0</v>
      </c>
      <c r="G36" s="31">
        <f t="shared" si="1"/>
        <v>355408650</v>
      </c>
      <c r="H36" s="31">
        <f t="shared" si="1"/>
        <v>188397657</v>
      </c>
      <c r="I36" s="31">
        <f t="shared" si="1"/>
        <v>58618244</v>
      </c>
      <c r="J36" s="31">
        <f t="shared" si="1"/>
        <v>490897763</v>
      </c>
      <c r="K36" s="247">
        <f>J36/J$142*100</f>
        <v>13.666418791759465</v>
      </c>
    </row>
    <row r="37" spans="1:11" s="5" customFormat="1" x14ac:dyDescent="0.2">
      <c r="A37" s="99">
        <v>7010</v>
      </c>
      <c r="B37" s="100"/>
      <c r="C37" s="101" t="s">
        <v>266</v>
      </c>
      <c r="D37" s="102" t="s">
        <v>267</v>
      </c>
      <c r="E37" s="31">
        <v>3330320</v>
      </c>
      <c r="F37" s="31">
        <v>0</v>
      </c>
      <c r="G37" s="31">
        <v>210168496</v>
      </c>
      <c r="H37" s="31">
        <v>90242116</v>
      </c>
      <c r="I37" s="31">
        <v>0</v>
      </c>
      <c r="J37" s="31">
        <f>E37+F37+G37+H37</f>
        <v>303740932</v>
      </c>
      <c r="K37" s="247">
        <f>J37/J$142*100</f>
        <v>8.4560393095768376</v>
      </c>
    </row>
    <row r="38" spans="1:11" s="5" customFormat="1" x14ac:dyDescent="0.2">
      <c r="A38" s="210">
        <v>7011</v>
      </c>
      <c r="B38" s="319"/>
      <c r="C38" s="357" t="s">
        <v>268</v>
      </c>
      <c r="D38" s="349" t="s">
        <v>269</v>
      </c>
      <c r="E38" s="33">
        <v>2001420</v>
      </c>
      <c r="F38" s="33">
        <v>0</v>
      </c>
      <c r="G38" s="33">
        <v>124530890</v>
      </c>
      <c r="H38" s="33">
        <v>86804520</v>
      </c>
      <c r="I38" s="33">
        <f>E160+F160+G160+H160+E229+F229+G229+H229</f>
        <v>58618244</v>
      </c>
      <c r="J38" s="33">
        <f>E38+F38+G38+H38-I38</f>
        <v>154718586</v>
      </c>
      <c r="K38" s="261">
        <f>J38/J$142*100</f>
        <v>4.3073103006681519</v>
      </c>
    </row>
    <row r="39" spans="1:11" s="5" customFormat="1" x14ac:dyDescent="0.2">
      <c r="A39" s="99">
        <v>7012</v>
      </c>
      <c r="B39" s="100"/>
      <c r="C39" s="101" t="s">
        <v>270</v>
      </c>
      <c r="D39" s="102" t="s">
        <v>271</v>
      </c>
      <c r="E39" s="31">
        <v>322265</v>
      </c>
      <c r="F39" s="31">
        <v>0</v>
      </c>
      <c r="G39" s="31">
        <v>17909250</v>
      </c>
      <c r="H39" s="31">
        <v>10234774</v>
      </c>
      <c r="I39" s="31">
        <v>0</v>
      </c>
      <c r="J39" s="31">
        <f>E39+F39+G39+H39</f>
        <v>28466289</v>
      </c>
      <c r="K39" s="247">
        <f>J39/J$142*100</f>
        <v>0.79249134187082404</v>
      </c>
    </row>
    <row r="40" spans="1:11" s="5" customFormat="1" x14ac:dyDescent="0.2">
      <c r="A40" s="99">
        <v>7013</v>
      </c>
      <c r="B40" s="100"/>
      <c r="C40" s="101" t="s">
        <v>272</v>
      </c>
      <c r="D40" s="102" t="s">
        <v>273</v>
      </c>
      <c r="E40" s="31">
        <v>55695</v>
      </c>
      <c r="F40" s="31">
        <v>0</v>
      </c>
      <c r="G40" s="31">
        <v>2800014</v>
      </c>
      <c r="H40" s="31">
        <v>1116247</v>
      </c>
      <c r="I40" s="31">
        <v>0</v>
      </c>
      <c r="J40" s="31">
        <f>E40+F40+G40+H40</f>
        <v>3971956</v>
      </c>
      <c r="K40" s="247">
        <f>J40/J$142*100</f>
        <v>0.11057783964365257</v>
      </c>
    </row>
    <row r="41" spans="1:11" customFormat="1" x14ac:dyDescent="0.2">
      <c r="A41" s="99"/>
      <c r="B41" s="100"/>
      <c r="C41" s="101"/>
      <c r="D41" s="102"/>
      <c r="E41" s="31"/>
      <c r="F41" s="31"/>
      <c r="G41" s="31"/>
      <c r="H41" s="31"/>
      <c r="I41" s="31"/>
      <c r="J41" s="31"/>
      <c r="K41" s="248"/>
    </row>
    <row r="42" spans="1:11" s="5" customFormat="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2">E43+E44</f>
        <v>49231200</v>
      </c>
      <c r="F42" s="31">
        <f t="shared" si="2"/>
        <v>0</v>
      </c>
      <c r="G42" s="31">
        <f t="shared" si="2"/>
        <v>0</v>
      </c>
      <c r="H42" s="31">
        <f t="shared" si="2"/>
        <v>0</v>
      </c>
      <c r="I42" s="31">
        <f t="shared" si="2"/>
        <v>0</v>
      </c>
      <c r="J42" s="31">
        <f t="shared" si="2"/>
        <v>49231200</v>
      </c>
      <c r="K42" s="247">
        <f>J42/J$142*100</f>
        <v>1.3705790645879732</v>
      </c>
    </row>
    <row r="43" spans="1:11" s="5" customFormat="1" x14ac:dyDescent="0.2">
      <c r="A43" s="99">
        <v>7020</v>
      </c>
      <c r="B43" s="100"/>
      <c r="C43" s="101" t="s">
        <v>276</v>
      </c>
      <c r="D43" s="102" t="s">
        <v>277</v>
      </c>
      <c r="E43" s="31">
        <v>44900000</v>
      </c>
      <c r="F43" s="31">
        <v>0</v>
      </c>
      <c r="G43" s="31">
        <v>0</v>
      </c>
      <c r="H43" s="31">
        <v>0</v>
      </c>
      <c r="I43" s="31">
        <v>0</v>
      </c>
      <c r="J43" s="31">
        <f>E43+F43+G43+H43</f>
        <v>44900000</v>
      </c>
      <c r="K43" s="247">
        <f>J43/J$142*100</f>
        <v>1.25</v>
      </c>
    </row>
    <row r="44" spans="1:11" s="5" customFormat="1" x14ac:dyDescent="0.2">
      <c r="A44" s="99">
        <v>7021</v>
      </c>
      <c r="B44" s="100"/>
      <c r="C44" s="101" t="s">
        <v>278</v>
      </c>
      <c r="D44" s="102" t="s">
        <v>279</v>
      </c>
      <c r="E44" s="31">
        <v>4331200</v>
      </c>
      <c r="F44" s="31">
        <v>0</v>
      </c>
      <c r="G44" s="31">
        <v>0</v>
      </c>
      <c r="H44" s="31">
        <v>0</v>
      </c>
      <c r="I44" s="31">
        <v>0</v>
      </c>
      <c r="J44" s="31">
        <f>E44+F44+G44+H44</f>
        <v>4331200</v>
      </c>
      <c r="K44" s="247">
        <f>J44/J$142*100</f>
        <v>0.12057906458797327</v>
      </c>
    </row>
    <row r="45" spans="1:11" customFormat="1" x14ac:dyDescent="0.2">
      <c r="A45" s="99"/>
      <c r="B45" s="100"/>
      <c r="C45" s="101"/>
      <c r="D45" s="102"/>
      <c r="E45" s="31"/>
      <c r="F45" s="31"/>
      <c r="G45" s="31"/>
      <c r="H45" s="31"/>
      <c r="I45" s="31"/>
      <c r="J45" s="31"/>
      <c r="K45" s="248"/>
    </row>
    <row r="46" spans="1:11" s="5" customFormat="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3">SUM(E47:E50)</f>
        <v>5955000</v>
      </c>
      <c r="F46" s="31">
        <f t="shared" si="3"/>
        <v>25476565</v>
      </c>
      <c r="G46" s="31">
        <f t="shared" si="3"/>
        <v>0</v>
      </c>
      <c r="H46" s="31">
        <f t="shared" si="3"/>
        <v>0</v>
      </c>
      <c r="I46" s="31">
        <f t="shared" si="3"/>
        <v>0</v>
      </c>
      <c r="J46" s="31">
        <f t="shared" si="3"/>
        <v>31431565</v>
      </c>
      <c r="K46" s="247">
        <f>J46/J$142*100</f>
        <v>0.87504356904231617</v>
      </c>
    </row>
    <row r="47" spans="1:11" s="5" customFormat="1" x14ac:dyDescent="0.2">
      <c r="A47" s="99">
        <v>7030</v>
      </c>
      <c r="B47" s="100"/>
      <c r="C47" s="101" t="s">
        <v>282</v>
      </c>
      <c r="D47" s="102" t="s">
        <v>283</v>
      </c>
      <c r="E47" s="31">
        <v>0</v>
      </c>
      <c r="F47" s="31">
        <v>19492987</v>
      </c>
      <c r="G47" s="31">
        <v>0</v>
      </c>
      <c r="H47" s="31">
        <v>0</v>
      </c>
      <c r="I47" s="31">
        <v>0</v>
      </c>
      <c r="J47" s="31">
        <f>E47+F47+G47+H47</f>
        <v>19492987</v>
      </c>
      <c r="K47" s="247">
        <f>J47/J$142*100</f>
        <v>0.54267781180400887</v>
      </c>
    </row>
    <row r="48" spans="1:11" s="5" customFormat="1" x14ac:dyDescent="0.2">
      <c r="A48" s="99">
        <v>7031</v>
      </c>
      <c r="B48" s="100"/>
      <c r="C48" s="101" t="s">
        <v>284</v>
      </c>
      <c r="D48" s="102" t="s">
        <v>285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f>E48+F48+G48+H48</f>
        <v>0</v>
      </c>
      <c r="K48" s="247">
        <f>J48/J$142*100</f>
        <v>0</v>
      </c>
    </row>
    <row r="49" spans="1:11" s="5" customFormat="1" x14ac:dyDescent="0.2">
      <c r="A49" s="99">
        <v>7032</v>
      </c>
      <c r="B49" s="100"/>
      <c r="C49" s="101" t="s">
        <v>286</v>
      </c>
      <c r="D49" s="102" t="s">
        <v>287</v>
      </c>
      <c r="E49" s="31">
        <v>0</v>
      </c>
      <c r="F49" s="31">
        <v>354841</v>
      </c>
      <c r="G49" s="31">
        <v>0</v>
      </c>
      <c r="H49" s="31">
        <v>0</v>
      </c>
      <c r="I49" s="31">
        <v>0</v>
      </c>
      <c r="J49" s="31">
        <f>E49+F49+G49+H49</f>
        <v>354841</v>
      </c>
      <c r="K49" s="247">
        <f>J49/J$142*100</f>
        <v>9.8786469933184861E-3</v>
      </c>
    </row>
    <row r="50" spans="1:11" s="5" customFormat="1" x14ac:dyDescent="0.2">
      <c r="A50" s="99">
        <v>7033</v>
      </c>
      <c r="B50" s="100"/>
      <c r="C50" s="101" t="s">
        <v>288</v>
      </c>
      <c r="D50" s="102" t="s">
        <v>289</v>
      </c>
      <c r="E50" s="31">
        <v>5955000</v>
      </c>
      <c r="F50" s="31">
        <v>5628737</v>
      </c>
      <c r="G50" s="31">
        <v>0</v>
      </c>
      <c r="H50" s="31">
        <v>0</v>
      </c>
      <c r="I50" s="31">
        <v>0</v>
      </c>
      <c r="J50" s="31">
        <f>E50+F50+G50+H50</f>
        <v>11583737</v>
      </c>
      <c r="K50" s="247">
        <f>J50/J$142*100</f>
        <v>0.32248711024498888</v>
      </c>
    </row>
    <row r="51" spans="1:11" customFormat="1" x14ac:dyDescent="0.2">
      <c r="A51" s="99"/>
      <c r="B51" s="100"/>
      <c r="C51" s="101"/>
      <c r="D51" s="102"/>
      <c r="E51" s="31"/>
      <c r="F51" s="31"/>
      <c r="G51" s="31"/>
      <c r="H51" s="31"/>
      <c r="I51" s="31"/>
      <c r="J51" s="31"/>
      <c r="K51" s="248"/>
    </row>
    <row r="52" spans="1:11" customFormat="1" x14ac:dyDescent="0.2">
      <c r="A52" s="99"/>
      <c r="B52" s="100"/>
      <c r="C52" s="101"/>
      <c r="D52" s="102"/>
      <c r="E52" s="31"/>
      <c r="F52" s="31"/>
      <c r="G52" s="31"/>
      <c r="H52" s="31"/>
      <c r="I52" s="31"/>
      <c r="J52" s="31"/>
      <c r="K52" s="248"/>
    </row>
    <row r="53" spans="1:11" s="5" customFormat="1" x14ac:dyDescent="0.2">
      <c r="A53" s="99">
        <v>704</v>
      </c>
      <c r="B53" s="100"/>
      <c r="C53" s="101" t="s">
        <v>290</v>
      </c>
      <c r="D53" s="102" t="s">
        <v>291</v>
      </c>
      <c r="E53" s="31">
        <f t="shared" ref="E53:J53" si="4">SUM(E54:E62)</f>
        <v>570873000</v>
      </c>
      <c r="F53" s="31">
        <f t="shared" si="4"/>
        <v>9729655</v>
      </c>
      <c r="G53" s="31">
        <f t="shared" si="4"/>
        <v>0</v>
      </c>
      <c r="H53" s="31">
        <f t="shared" si="4"/>
        <v>0</v>
      </c>
      <c r="I53" s="31">
        <f t="shared" si="4"/>
        <v>0</v>
      </c>
      <c r="J53" s="31">
        <f t="shared" si="4"/>
        <v>580602655</v>
      </c>
      <c r="K53" s="247">
        <f t="shared" ref="K53:K58" si="5">J53/J$142*100</f>
        <v>16.163771018930959</v>
      </c>
    </row>
    <row r="54" spans="1:11" s="5" customFormat="1" x14ac:dyDescent="0.2">
      <c r="A54" s="99">
        <v>7040</v>
      </c>
      <c r="B54" s="100"/>
      <c r="C54" s="101" t="s">
        <v>292</v>
      </c>
      <c r="D54" s="102" t="s">
        <v>464</v>
      </c>
      <c r="E54" s="31">
        <v>483685000</v>
      </c>
      <c r="F54" s="31">
        <v>0</v>
      </c>
      <c r="G54" s="31">
        <v>0</v>
      </c>
      <c r="H54" s="31">
        <v>0</v>
      </c>
      <c r="I54" s="31">
        <v>0</v>
      </c>
      <c r="J54" s="31">
        <f>E54+F54+G54+H54</f>
        <v>483685000</v>
      </c>
      <c r="K54" s="247">
        <f t="shared" si="5"/>
        <v>13.465618040089087</v>
      </c>
    </row>
    <row r="55" spans="1:11" s="5" customFormat="1" x14ac:dyDescent="0.2">
      <c r="A55" s="99">
        <v>7041</v>
      </c>
      <c r="B55" s="100"/>
      <c r="C55" s="101" t="s">
        <v>465</v>
      </c>
      <c r="D55" s="102" t="s">
        <v>466</v>
      </c>
      <c r="E55" s="31">
        <v>20383000</v>
      </c>
      <c r="F55" s="31">
        <v>0</v>
      </c>
      <c r="G55" s="31">
        <v>0</v>
      </c>
      <c r="H55" s="31">
        <v>0</v>
      </c>
      <c r="I55" s="31">
        <v>0</v>
      </c>
      <c r="J55" s="31">
        <f>E55+F55+G55+H55</f>
        <v>20383000</v>
      </c>
      <c r="K55" s="247">
        <f t="shared" si="5"/>
        <v>0.56745545657015595</v>
      </c>
    </row>
    <row r="56" spans="1:11" s="5" customFormat="1" x14ac:dyDescent="0.2">
      <c r="A56" s="99">
        <v>7042</v>
      </c>
      <c r="B56" s="100"/>
      <c r="C56" s="101" t="s">
        <v>467</v>
      </c>
      <c r="D56" s="102" t="s">
        <v>468</v>
      </c>
      <c r="E56" s="31">
        <v>35000000</v>
      </c>
      <c r="F56" s="31">
        <v>0</v>
      </c>
      <c r="G56" s="31">
        <v>0</v>
      </c>
      <c r="H56" s="31">
        <v>0</v>
      </c>
      <c r="I56" s="31">
        <v>0</v>
      </c>
      <c r="J56" s="31">
        <f>E56+F56+G56+H56</f>
        <v>35000000</v>
      </c>
      <c r="K56" s="247">
        <f t="shared" si="5"/>
        <v>0.97438752783964366</v>
      </c>
    </row>
    <row r="57" spans="1:11" s="5" customFormat="1" x14ac:dyDescent="0.2">
      <c r="A57" s="99">
        <v>7043</v>
      </c>
      <c r="B57" s="100"/>
      <c r="C57" s="101" t="s">
        <v>469</v>
      </c>
      <c r="D57" s="102" t="s">
        <v>470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f>E57+F57+G57+H57</f>
        <v>0</v>
      </c>
      <c r="K57" s="247">
        <f t="shared" si="5"/>
        <v>0</v>
      </c>
    </row>
    <row r="58" spans="1:11" s="5" customFormat="1" x14ac:dyDescent="0.2">
      <c r="A58" s="99">
        <v>7044</v>
      </c>
      <c r="B58" s="100"/>
      <c r="C58" s="101" t="s">
        <v>471</v>
      </c>
      <c r="D58" s="102" t="s">
        <v>472</v>
      </c>
      <c r="E58" s="31">
        <v>14325000</v>
      </c>
      <c r="F58" s="31">
        <v>1755732</v>
      </c>
      <c r="G58" s="31">
        <v>0</v>
      </c>
      <c r="H58" s="31">
        <v>0</v>
      </c>
      <c r="I58" s="31">
        <v>0</v>
      </c>
      <c r="J58" s="31">
        <f>E58+F58+G58+H58</f>
        <v>16080732</v>
      </c>
      <c r="K58" s="247">
        <f t="shared" si="5"/>
        <v>0.4476818485523385</v>
      </c>
    </row>
    <row r="59" spans="1:11" customFormat="1" x14ac:dyDescent="0.2">
      <c r="A59" s="99"/>
      <c r="B59" s="100"/>
      <c r="C59" s="101" t="s">
        <v>473</v>
      </c>
      <c r="D59" s="102" t="s">
        <v>474</v>
      </c>
      <c r="E59" s="31"/>
      <c r="F59" s="31"/>
      <c r="G59" s="31"/>
      <c r="H59" s="31"/>
      <c r="I59" s="31"/>
      <c r="J59" s="31"/>
      <c r="K59" s="248"/>
    </row>
    <row r="60" spans="1:11" s="5" customFormat="1" x14ac:dyDescent="0.2">
      <c r="A60" s="99">
        <v>7045</v>
      </c>
      <c r="B60" s="100"/>
      <c r="C60" s="101" t="s">
        <v>475</v>
      </c>
      <c r="D60" s="102" t="s">
        <v>476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f>E60+F60+G60+H60</f>
        <v>0</v>
      </c>
      <c r="K60" s="247">
        <f>J60/J$142*100</f>
        <v>0</v>
      </c>
    </row>
    <row r="61" spans="1:11" s="5" customFormat="1" x14ac:dyDescent="0.2">
      <c r="A61" s="99">
        <v>7046</v>
      </c>
      <c r="B61" s="100"/>
      <c r="C61" s="101" t="s">
        <v>477</v>
      </c>
      <c r="D61" s="102" t="s">
        <v>478</v>
      </c>
      <c r="E61" s="31">
        <v>13740000</v>
      </c>
      <c r="F61" s="31">
        <v>0</v>
      </c>
      <c r="G61" s="31">
        <v>0</v>
      </c>
      <c r="H61" s="31">
        <v>0</v>
      </c>
      <c r="I61" s="31">
        <v>0</v>
      </c>
      <c r="J61" s="31">
        <f>E61+F61+G61+H61</f>
        <v>13740000</v>
      </c>
      <c r="K61" s="247">
        <f>J61/J$142*100</f>
        <v>0.38251670378619151</v>
      </c>
    </row>
    <row r="62" spans="1:11" s="5" customFormat="1" x14ac:dyDescent="0.2">
      <c r="A62" s="99">
        <v>7047</v>
      </c>
      <c r="B62" s="100"/>
      <c r="C62" s="101" t="s">
        <v>479</v>
      </c>
      <c r="D62" s="102" t="s">
        <v>480</v>
      </c>
      <c r="E62" s="31">
        <v>3740000</v>
      </c>
      <c r="F62" s="31">
        <v>7973923</v>
      </c>
      <c r="G62" s="31">
        <v>0</v>
      </c>
      <c r="H62" s="31">
        <v>0</v>
      </c>
      <c r="I62" s="31">
        <v>0</v>
      </c>
      <c r="J62" s="31">
        <f>E62+F62+G62+H62</f>
        <v>11713923</v>
      </c>
      <c r="K62" s="247">
        <f>J62/J$142*100</f>
        <v>0.3261114420935412</v>
      </c>
    </row>
    <row r="63" spans="1:11" customFormat="1" x14ac:dyDescent="0.2">
      <c r="A63" s="99"/>
      <c r="B63" s="100"/>
      <c r="C63" s="101" t="s">
        <v>481</v>
      </c>
      <c r="D63" s="102" t="s">
        <v>474</v>
      </c>
      <c r="E63" s="31"/>
      <c r="F63" s="31"/>
      <c r="G63" s="31"/>
      <c r="H63" s="31"/>
      <c r="I63" s="31"/>
      <c r="J63" s="31"/>
      <c r="K63" s="248"/>
    </row>
    <row r="64" spans="1:11" customFormat="1" x14ac:dyDescent="0.2">
      <c r="A64" s="99"/>
      <c r="B64" s="100"/>
      <c r="C64" s="101"/>
      <c r="D64" s="102" t="s">
        <v>474</v>
      </c>
      <c r="E64" s="31"/>
      <c r="F64" s="31"/>
      <c r="G64" s="31"/>
      <c r="H64" s="31"/>
      <c r="I64" s="31"/>
      <c r="J64" s="31"/>
      <c r="K64" s="248"/>
    </row>
    <row r="65" spans="1:11" s="5" customFormat="1" x14ac:dyDescent="0.2">
      <c r="A65" s="99">
        <v>705</v>
      </c>
      <c r="B65" s="100"/>
      <c r="C65" s="101" t="s">
        <v>482</v>
      </c>
      <c r="D65" s="102" t="s">
        <v>483</v>
      </c>
      <c r="E65" s="31">
        <f t="shared" ref="E65:J65" si="6">SUM(E66:E72)</f>
        <v>44108600</v>
      </c>
      <c r="F65" s="31">
        <f t="shared" si="6"/>
        <v>0</v>
      </c>
      <c r="G65" s="31">
        <f t="shared" si="6"/>
        <v>0</v>
      </c>
      <c r="H65" s="31">
        <f t="shared" si="6"/>
        <v>0</v>
      </c>
      <c r="I65" s="31">
        <f t="shared" si="6"/>
        <v>0</v>
      </c>
      <c r="J65" s="31">
        <f t="shared" si="6"/>
        <v>44108600</v>
      </c>
      <c r="K65" s="247">
        <f t="shared" ref="K65:K72" si="7">J65/J$142*100</f>
        <v>1.2279677060133629</v>
      </c>
    </row>
    <row r="66" spans="1:11" s="5" customFormat="1" x14ac:dyDescent="0.2">
      <c r="A66" s="99">
        <v>7050</v>
      </c>
      <c r="B66" s="100"/>
      <c r="C66" s="101" t="s">
        <v>484</v>
      </c>
      <c r="D66" s="102" t="s">
        <v>485</v>
      </c>
      <c r="E66" s="31">
        <v>42645500</v>
      </c>
      <c r="F66" s="31">
        <v>0</v>
      </c>
      <c r="G66" s="31">
        <v>0</v>
      </c>
      <c r="H66" s="31">
        <v>0</v>
      </c>
      <c r="I66" s="31">
        <v>0</v>
      </c>
      <c r="J66" s="31">
        <f t="shared" ref="J66:J72" si="8">E66+F66+G66+H66</f>
        <v>42645500</v>
      </c>
      <c r="K66" s="247">
        <f t="shared" si="7"/>
        <v>1.1872355233853007</v>
      </c>
    </row>
    <row r="67" spans="1:11" s="5" customFormat="1" x14ac:dyDescent="0.2">
      <c r="A67" s="99">
        <v>7051</v>
      </c>
      <c r="B67" s="100"/>
      <c r="C67" s="101" t="s">
        <v>486</v>
      </c>
      <c r="D67" s="102" t="s">
        <v>487</v>
      </c>
      <c r="E67" s="31">
        <v>1463100</v>
      </c>
      <c r="F67" s="31">
        <v>0</v>
      </c>
      <c r="G67" s="31">
        <v>0</v>
      </c>
      <c r="H67" s="31">
        <v>0</v>
      </c>
      <c r="I67" s="31">
        <v>0</v>
      </c>
      <c r="J67" s="31">
        <f t="shared" si="8"/>
        <v>1463100</v>
      </c>
      <c r="K67" s="247">
        <f t="shared" si="7"/>
        <v>4.0732182628062358E-2</v>
      </c>
    </row>
    <row r="68" spans="1:11" s="5" customFormat="1" x14ac:dyDescent="0.2">
      <c r="A68" s="99">
        <v>7052</v>
      </c>
      <c r="B68" s="100"/>
      <c r="C68" s="101" t="s">
        <v>488</v>
      </c>
      <c r="D68" s="102" t="s">
        <v>489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f t="shared" si="8"/>
        <v>0</v>
      </c>
      <c r="K68" s="247">
        <f t="shared" si="7"/>
        <v>0</v>
      </c>
    </row>
    <row r="69" spans="1:11" s="5" customFormat="1" x14ac:dyDescent="0.2">
      <c r="A69" s="99">
        <v>7053</v>
      </c>
      <c r="B69" s="100"/>
      <c r="C69" s="101" t="s">
        <v>490</v>
      </c>
      <c r="D69" s="102" t="s">
        <v>491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f t="shared" si="8"/>
        <v>0</v>
      </c>
      <c r="K69" s="247">
        <f t="shared" si="7"/>
        <v>0</v>
      </c>
    </row>
    <row r="70" spans="1:11" s="5" customFormat="1" x14ac:dyDescent="0.2">
      <c r="A70" s="99">
        <v>7054</v>
      </c>
      <c r="B70" s="100"/>
      <c r="C70" s="101" t="s">
        <v>492</v>
      </c>
      <c r="D70" s="102" t="s">
        <v>493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f t="shared" si="8"/>
        <v>0</v>
      </c>
      <c r="K70" s="247">
        <f t="shared" si="7"/>
        <v>0</v>
      </c>
    </row>
    <row r="71" spans="1:11" s="5" customFormat="1" x14ac:dyDescent="0.2">
      <c r="A71" s="99">
        <v>7055</v>
      </c>
      <c r="B71" s="100"/>
      <c r="C71" s="101" t="s">
        <v>494</v>
      </c>
      <c r="D71" s="102" t="s">
        <v>495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f t="shared" si="8"/>
        <v>0</v>
      </c>
      <c r="K71" s="247">
        <f t="shared" si="7"/>
        <v>0</v>
      </c>
    </row>
    <row r="72" spans="1:11" s="5" customFormat="1" x14ac:dyDescent="0.2">
      <c r="A72" s="99">
        <v>7056</v>
      </c>
      <c r="B72" s="100"/>
      <c r="C72" s="101" t="s">
        <v>496</v>
      </c>
      <c r="D72" s="102" t="s">
        <v>497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f t="shared" si="8"/>
        <v>0</v>
      </c>
      <c r="K72" s="247">
        <f t="shared" si="7"/>
        <v>0</v>
      </c>
    </row>
    <row r="73" spans="1:11" customFormat="1" x14ac:dyDescent="0.2">
      <c r="A73" s="99"/>
      <c r="B73" s="100"/>
      <c r="C73" s="101"/>
      <c r="D73" s="102" t="s">
        <v>474</v>
      </c>
      <c r="E73" s="31"/>
      <c r="F73" s="31"/>
      <c r="G73" s="31"/>
      <c r="H73" s="31"/>
      <c r="I73" s="31"/>
      <c r="J73" s="31"/>
      <c r="K73" s="248"/>
    </row>
    <row r="74" spans="1:11" s="5" customFormat="1" x14ac:dyDescent="0.2">
      <c r="A74" s="99">
        <v>706</v>
      </c>
      <c r="B74" s="100"/>
      <c r="C74" s="101" t="s">
        <v>498</v>
      </c>
      <c r="D74" s="102" t="s">
        <v>499</v>
      </c>
      <c r="E74" s="31">
        <f>E75</f>
        <v>0</v>
      </c>
      <c r="F74" s="31">
        <f>F75</f>
        <v>355795</v>
      </c>
      <c r="G74" s="31">
        <f>G75</f>
        <v>120000</v>
      </c>
      <c r="H74" s="31">
        <f>H75</f>
        <v>0</v>
      </c>
      <c r="I74" s="31">
        <f>I75</f>
        <v>0</v>
      </c>
      <c r="J74" s="31">
        <f>E74+F74+G74+H74</f>
        <v>475795</v>
      </c>
      <c r="K74" s="247">
        <f>J74/J$142*100</f>
        <v>1.3245963251670378E-2</v>
      </c>
    </row>
    <row r="75" spans="1:11" s="5" customFormat="1" x14ac:dyDescent="0.2">
      <c r="A75" s="99">
        <v>7060</v>
      </c>
      <c r="B75" s="100"/>
      <c r="C75" s="101" t="s">
        <v>500</v>
      </c>
      <c r="D75" s="102" t="s">
        <v>501</v>
      </c>
      <c r="E75" s="31">
        <v>0</v>
      </c>
      <c r="F75" s="31">
        <v>355795</v>
      </c>
      <c r="G75" s="31">
        <v>120000</v>
      </c>
      <c r="H75" s="31">
        <v>0</v>
      </c>
      <c r="I75" s="31">
        <v>0</v>
      </c>
      <c r="J75" s="31">
        <f>E75+F75+G75+H75</f>
        <v>475795</v>
      </c>
      <c r="K75" s="247">
        <f>J75/J$142*100</f>
        <v>1.3245963251670378E-2</v>
      </c>
    </row>
    <row r="76" spans="1:11" customFormat="1" x14ac:dyDescent="0.2">
      <c r="A76" s="99"/>
      <c r="B76" s="100"/>
      <c r="C76" s="101"/>
      <c r="D76" s="102"/>
      <c r="E76" s="31"/>
      <c r="F76" s="31"/>
      <c r="G76" s="31"/>
      <c r="H76" s="31"/>
      <c r="I76" s="31"/>
      <c r="J76" s="31"/>
      <c r="K76" s="248"/>
    </row>
    <row r="77" spans="1:11" s="6" customFormat="1" ht="15.75" x14ac:dyDescent="0.25">
      <c r="A77" s="88">
        <v>71</v>
      </c>
      <c r="B77" s="89"/>
      <c r="C77" s="90" t="s">
        <v>502</v>
      </c>
      <c r="D77" s="91" t="s">
        <v>503</v>
      </c>
      <c r="E77" s="32">
        <f>E80+E87+E91+E94+E98</f>
        <v>54228042</v>
      </c>
      <c r="F77" s="32">
        <f>F80+F87+F91+F94+F98</f>
        <v>28563149</v>
      </c>
      <c r="G77" s="32">
        <f>G80+G87+G91+G94+G98</f>
        <v>4900974</v>
      </c>
      <c r="H77" s="32">
        <f>H80+H87+H91+H94+H98</f>
        <v>3388774</v>
      </c>
      <c r="I77" s="32">
        <f>I80+I87+I91+I94+I98</f>
        <v>2751228</v>
      </c>
      <c r="J77" s="32">
        <f>E77+F77+G77+H77-I77</f>
        <v>88329711</v>
      </c>
      <c r="K77" s="245">
        <f>J77/J$142*100</f>
        <v>2.4590676781737195</v>
      </c>
    </row>
    <row r="78" spans="1:11" customFormat="1" x14ac:dyDescent="0.2">
      <c r="A78" s="99"/>
      <c r="B78" s="100"/>
      <c r="C78" s="101" t="s">
        <v>504</v>
      </c>
      <c r="D78" s="102" t="s">
        <v>504</v>
      </c>
      <c r="E78" s="31"/>
      <c r="F78" s="31"/>
      <c r="G78" s="31"/>
      <c r="H78" s="31"/>
      <c r="I78" s="31"/>
      <c r="J78" s="31"/>
      <c r="K78" s="248"/>
    </row>
    <row r="79" spans="1:11" customFormat="1" x14ac:dyDescent="0.2">
      <c r="A79" s="99" t="s">
        <v>505</v>
      </c>
      <c r="B79" s="100"/>
      <c r="C79" s="101"/>
      <c r="D79" s="102"/>
      <c r="E79" s="31"/>
      <c r="F79" s="31"/>
      <c r="G79" s="31"/>
      <c r="H79" s="31"/>
      <c r="I79" s="31"/>
      <c r="J79" s="31"/>
      <c r="K79" s="248"/>
    </row>
    <row r="80" spans="1:11" s="5" customFormat="1" x14ac:dyDescent="0.2">
      <c r="A80" s="99">
        <v>710</v>
      </c>
      <c r="B80" s="100"/>
      <c r="C80" s="101" t="s">
        <v>506</v>
      </c>
      <c r="D80" s="102" t="s">
        <v>507</v>
      </c>
      <c r="E80" s="31">
        <f>SUM(E81:E84)</f>
        <v>14840000</v>
      </c>
      <c r="F80" s="31">
        <f>SUM(F81:F84)</f>
        <v>6573625</v>
      </c>
      <c r="G80" s="31">
        <f>SUM(G81:G84)</f>
        <v>700000</v>
      </c>
      <c r="H80" s="31">
        <f>SUM(H81:H84)</f>
        <v>1072892</v>
      </c>
      <c r="I80" s="31">
        <f>SUM(I81:I84)</f>
        <v>0</v>
      </c>
      <c r="J80" s="31">
        <f>E80+F80+G80+H80</f>
        <v>23186517</v>
      </c>
      <c r="K80" s="247">
        <f>J80/J$142*100</f>
        <v>0.64550437082405343</v>
      </c>
    </row>
    <row r="81" spans="1:11" s="5" customFormat="1" x14ac:dyDescent="0.2">
      <c r="A81" s="99">
        <v>7100</v>
      </c>
      <c r="B81" s="100"/>
      <c r="C81" s="101" t="s">
        <v>508</v>
      </c>
      <c r="D81" s="102" t="s">
        <v>509</v>
      </c>
      <c r="E81" s="31">
        <v>10000000</v>
      </c>
      <c r="F81" s="31">
        <v>0</v>
      </c>
      <c r="G81" s="31">
        <v>0</v>
      </c>
      <c r="H81" s="31">
        <v>0</v>
      </c>
      <c r="I81" s="31">
        <v>0</v>
      </c>
      <c r="J81" s="31">
        <f>E81+F81+G81+H81</f>
        <v>10000000</v>
      </c>
      <c r="K81" s="247">
        <f>J81/J$142*100</f>
        <v>0.27839643652561247</v>
      </c>
    </row>
    <row r="82" spans="1:11" s="5" customFormat="1" x14ac:dyDescent="0.2">
      <c r="A82" s="99">
        <v>7101</v>
      </c>
      <c r="B82" s="100"/>
      <c r="C82" s="101" t="s">
        <v>510</v>
      </c>
      <c r="D82" s="102" t="s">
        <v>511</v>
      </c>
      <c r="E82" s="31">
        <v>0</v>
      </c>
      <c r="F82" s="31">
        <v>300000</v>
      </c>
      <c r="G82" s="31">
        <v>0</v>
      </c>
      <c r="H82" s="31">
        <v>0</v>
      </c>
      <c r="I82" s="31">
        <v>0</v>
      </c>
      <c r="J82" s="31">
        <f>E82+F82+G82+H82</f>
        <v>300000</v>
      </c>
      <c r="K82" s="247">
        <f>J82/J$142*100</f>
        <v>8.3518930957683733E-3</v>
      </c>
    </row>
    <row r="83" spans="1:11" s="5" customFormat="1" x14ac:dyDescent="0.2">
      <c r="A83" s="99">
        <v>7102</v>
      </c>
      <c r="B83" s="100"/>
      <c r="C83" s="101" t="s">
        <v>512</v>
      </c>
      <c r="D83" s="102" t="s">
        <v>513</v>
      </c>
      <c r="E83" s="31">
        <v>2840000</v>
      </c>
      <c r="F83" s="31">
        <v>1100000</v>
      </c>
      <c r="G83" s="31">
        <v>700000</v>
      </c>
      <c r="H83" s="31">
        <v>1000361</v>
      </c>
      <c r="I83" s="31">
        <v>0</v>
      </c>
      <c r="J83" s="31">
        <f>E83+F83+G83+H83</f>
        <v>5640361</v>
      </c>
      <c r="K83" s="247">
        <f>J83/J$142*100</f>
        <v>0.15702564031180402</v>
      </c>
    </row>
    <row r="84" spans="1:11" s="5" customFormat="1" x14ac:dyDescent="0.2">
      <c r="A84" s="99">
        <v>7103</v>
      </c>
      <c r="B84" s="100"/>
      <c r="C84" s="101" t="s">
        <v>514</v>
      </c>
      <c r="D84" s="102" t="s">
        <v>515</v>
      </c>
      <c r="E84" s="31">
        <v>2000000</v>
      </c>
      <c r="F84" s="31">
        <v>5173625</v>
      </c>
      <c r="G84" s="31">
        <v>0</v>
      </c>
      <c r="H84" s="31">
        <v>72531</v>
      </c>
      <c r="I84" s="31">
        <v>0</v>
      </c>
      <c r="J84" s="31">
        <f>E84+F84+G84+H84</f>
        <v>7246156</v>
      </c>
      <c r="K84" s="247">
        <f>J84/J$142*100</f>
        <v>0.20173040089086861</v>
      </c>
    </row>
    <row r="85" spans="1:11" customFormat="1" x14ac:dyDescent="0.2">
      <c r="A85" s="99"/>
      <c r="B85" s="100"/>
      <c r="C85" s="101" t="s">
        <v>516</v>
      </c>
      <c r="D85" s="102" t="s">
        <v>474</v>
      </c>
      <c r="E85" s="31"/>
      <c r="F85" s="31"/>
      <c r="G85" s="31"/>
      <c r="H85" s="31"/>
      <c r="I85" s="31"/>
      <c r="J85" s="31"/>
      <c r="K85" s="248"/>
    </row>
    <row r="86" spans="1:11" customFormat="1" x14ac:dyDescent="0.2">
      <c r="A86" s="99"/>
      <c r="B86" s="100"/>
      <c r="C86" s="101"/>
      <c r="D86" s="102"/>
      <c r="E86" s="31"/>
      <c r="F86" s="31"/>
      <c r="G86" s="31"/>
      <c r="H86" s="31"/>
      <c r="I86" s="31"/>
      <c r="J86" s="31"/>
      <c r="K86" s="248"/>
    </row>
    <row r="87" spans="1:11" s="5" customFormat="1" x14ac:dyDescent="0.2">
      <c r="A87" s="99">
        <v>711</v>
      </c>
      <c r="B87" s="100"/>
      <c r="C87" s="101" t="s">
        <v>517</v>
      </c>
      <c r="D87" s="102" t="s">
        <v>518</v>
      </c>
      <c r="E87" s="31">
        <f>E88+E89</f>
        <v>16374500</v>
      </c>
      <c r="F87" s="31">
        <f>F88+F89</f>
        <v>285613</v>
      </c>
      <c r="G87" s="31">
        <f>G88+G89</f>
        <v>0</v>
      </c>
      <c r="H87" s="31">
        <f>H88+H89</f>
        <v>0</v>
      </c>
      <c r="I87" s="31">
        <f>I88+I89</f>
        <v>0</v>
      </c>
      <c r="J87" s="31">
        <f>E87+F87+G87+H87</f>
        <v>16660113</v>
      </c>
      <c r="K87" s="247">
        <f>J87/J$142*100</f>
        <v>0.46381160913140312</v>
      </c>
    </row>
    <row r="88" spans="1:11" s="5" customFormat="1" x14ac:dyDescent="0.2">
      <c r="A88" s="99">
        <v>7110</v>
      </c>
      <c r="B88" s="100"/>
      <c r="C88" s="101" t="s">
        <v>519</v>
      </c>
      <c r="D88" s="102" t="s">
        <v>520</v>
      </c>
      <c r="E88" s="31">
        <v>7765000</v>
      </c>
      <c r="F88" s="31">
        <v>0</v>
      </c>
      <c r="G88" s="31">
        <v>0</v>
      </c>
      <c r="H88" s="31">
        <v>0</v>
      </c>
      <c r="I88" s="31">
        <v>0</v>
      </c>
      <c r="J88" s="31">
        <f>E88+F88+G88+H88</f>
        <v>7765000</v>
      </c>
      <c r="K88" s="247">
        <f>J88/J$142*100</f>
        <v>0.21617483296213807</v>
      </c>
    </row>
    <row r="89" spans="1:11" s="5" customFormat="1" x14ac:dyDescent="0.2">
      <c r="A89" s="99">
        <v>7111</v>
      </c>
      <c r="B89" s="100"/>
      <c r="C89" s="101" t="s">
        <v>521</v>
      </c>
      <c r="D89" s="102" t="s">
        <v>522</v>
      </c>
      <c r="E89" s="31">
        <v>8609500</v>
      </c>
      <c r="F89" s="31">
        <v>285613</v>
      </c>
      <c r="G89" s="31">
        <v>0</v>
      </c>
      <c r="H89" s="31">
        <v>0</v>
      </c>
      <c r="I89" s="31">
        <v>0</v>
      </c>
      <c r="J89" s="31">
        <f>E89+F89+G89+H89</f>
        <v>8895113</v>
      </c>
      <c r="K89" s="247">
        <f>J89/J$142*100</f>
        <v>0.24763677616926505</v>
      </c>
    </row>
    <row r="90" spans="1:11" customFormat="1" x14ac:dyDescent="0.2">
      <c r="A90" s="99"/>
      <c r="B90" s="100"/>
      <c r="C90" s="101"/>
      <c r="D90" s="102"/>
      <c r="E90" s="31"/>
      <c r="F90" s="31"/>
      <c r="G90" s="31"/>
      <c r="H90" s="31"/>
      <c r="I90" s="31"/>
      <c r="J90" s="31"/>
      <c r="K90" s="248"/>
    </row>
    <row r="91" spans="1:11" s="5" customFormat="1" x14ac:dyDescent="0.2">
      <c r="A91" s="99">
        <v>712</v>
      </c>
      <c r="B91" s="100"/>
      <c r="C91" s="101" t="s">
        <v>523</v>
      </c>
      <c r="D91" s="102" t="s">
        <v>524</v>
      </c>
      <c r="E91" s="31">
        <f>E92</f>
        <v>7554000</v>
      </c>
      <c r="F91" s="31">
        <f>F92</f>
        <v>301371</v>
      </c>
      <c r="G91" s="31">
        <f>G92</f>
        <v>0</v>
      </c>
      <c r="H91" s="31">
        <f>H92</f>
        <v>0</v>
      </c>
      <c r="I91" s="31">
        <f>I92</f>
        <v>0</v>
      </c>
      <c r="J91" s="31">
        <f>E91+F91+G91+H91</f>
        <v>7855371</v>
      </c>
      <c r="K91" s="247">
        <f>J91/J$142*100</f>
        <v>0.21869072939866369</v>
      </c>
    </row>
    <row r="92" spans="1:11" s="5" customFormat="1" x14ac:dyDescent="0.2">
      <c r="A92" s="99">
        <v>7120</v>
      </c>
      <c r="B92" s="100"/>
      <c r="C92" s="101" t="s">
        <v>525</v>
      </c>
      <c r="D92" s="102" t="s">
        <v>526</v>
      </c>
      <c r="E92" s="31">
        <v>7554000</v>
      </c>
      <c r="F92" s="31">
        <v>301371</v>
      </c>
      <c r="G92" s="31">
        <v>0</v>
      </c>
      <c r="H92" s="31">
        <v>0</v>
      </c>
      <c r="I92" s="31">
        <v>0</v>
      </c>
      <c r="J92" s="31">
        <f>E92+F92+G92+H92</f>
        <v>7855371</v>
      </c>
      <c r="K92" s="247">
        <f>J92/J$142*100</f>
        <v>0.21869072939866369</v>
      </c>
    </row>
    <row r="93" spans="1:11" customFormat="1" x14ac:dyDescent="0.2">
      <c r="A93" s="99"/>
      <c r="B93" s="100"/>
      <c r="C93" s="101"/>
      <c r="D93" s="102"/>
      <c r="E93" s="31"/>
      <c r="F93" s="31"/>
      <c r="G93" s="31"/>
      <c r="H93" s="31"/>
      <c r="I93" s="31"/>
      <c r="J93" s="31"/>
      <c r="K93" s="248"/>
    </row>
    <row r="94" spans="1:11" s="5" customFormat="1" x14ac:dyDescent="0.2">
      <c r="A94" s="99">
        <v>713</v>
      </c>
      <c r="B94" s="100"/>
      <c r="C94" s="101" t="s">
        <v>527</v>
      </c>
      <c r="D94" s="102" t="s">
        <v>528</v>
      </c>
      <c r="E94" s="31">
        <f t="shared" ref="E94:J94" si="9">E95</f>
        <v>7375000</v>
      </c>
      <c r="F94" s="31">
        <f t="shared" si="9"/>
        <v>3837194</v>
      </c>
      <c r="G94" s="31">
        <f t="shared" si="9"/>
        <v>180000</v>
      </c>
      <c r="H94" s="31">
        <f t="shared" si="9"/>
        <v>231558</v>
      </c>
      <c r="I94" s="31">
        <f t="shared" si="9"/>
        <v>0</v>
      </c>
      <c r="J94" s="31">
        <f t="shared" si="9"/>
        <v>11623752</v>
      </c>
      <c r="K94" s="247">
        <f>J94/J$142*100</f>
        <v>0.32360111358574611</v>
      </c>
    </row>
    <row r="95" spans="1:11" s="5" customFormat="1" x14ac:dyDescent="0.2">
      <c r="A95" s="99">
        <v>7130</v>
      </c>
      <c r="B95" s="100"/>
      <c r="C95" s="101" t="s">
        <v>529</v>
      </c>
      <c r="D95" s="102" t="s">
        <v>530</v>
      </c>
      <c r="E95" s="31">
        <v>7375000</v>
      </c>
      <c r="F95" s="31">
        <v>3837194</v>
      </c>
      <c r="G95" s="31">
        <v>180000</v>
      </c>
      <c r="H95" s="31">
        <v>231558</v>
      </c>
      <c r="I95" s="33">
        <v>0</v>
      </c>
      <c r="J95" s="33">
        <f>E95+F95+G95+H95-I95</f>
        <v>11623752</v>
      </c>
      <c r="K95" s="247">
        <f>J95/J$142*100</f>
        <v>0.32360111358574611</v>
      </c>
    </row>
    <row r="96" spans="1:11" customFormat="1" x14ac:dyDescent="0.2">
      <c r="A96" s="99"/>
      <c r="B96" s="100"/>
      <c r="C96" s="101" t="s">
        <v>531</v>
      </c>
      <c r="D96" s="102"/>
      <c r="E96" s="31"/>
      <c r="F96" s="31"/>
      <c r="G96" s="31"/>
      <c r="H96" s="31"/>
      <c r="I96" s="31"/>
      <c r="J96" s="34"/>
      <c r="K96" s="248"/>
    </row>
    <row r="97" spans="1:11" customFormat="1" x14ac:dyDescent="0.2">
      <c r="A97" s="99"/>
      <c r="B97" s="100"/>
      <c r="C97" s="101"/>
      <c r="D97" s="102" t="s">
        <v>474</v>
      </c>
      <c r="E97" s="31"/>
      <c r="F97" s="31"/>
      <c r="G97" s="31"/>
      <c r="H97" s="31"/>
      <c r="I97" s="31"/>
      <c r="J97" s="31"/>
      <c r="K97" s="248"/>
    </row>
    <row r="98" spans="1:11" s="5" customFormat="1" x14ac:dyDescent="0.2">
      <c r="A98" s="99">
        <v>714</v>
      </c>
      <c r="B98" s="100"/>
      <c r="C98" s="101" t="s">
        <v>532</v>
      </c>
      <c r="D98" s="102" t="s">
        <v>533</v>
      </c>
      <c r="E98" s="31">
        <f t="shared" ref="E98:J98" si="10">E99+E100</f>
        <v>8084542</v>
      </c>
      <c r="F98" s="31">
        <f t="shared" si="10"/>
        <v>17565346</v>
      </c>
      <c r="G98" s="31">
        <f t="shared" si="10"/>
        <v>4020974</v>
      </c>
      <c r="H98" s="31">
        <f t="shared" si="10"/>
        <v>2084324</v>
      </c>
      <c r="I98" s="31">
        <f t="shared" si="10"/>
        <v>2751228</v>
      </c>
      <c r="J98" s="31">
        <f t="shared" si="10"/>
        <v>29003958</v>
      </c>
      <c r="K98" s="247">
        <f>J98/J$142*100</f>
        <v>0.807459855233853</v>
      </c>
    </row>
    <row r="99" spans="1:11" s="5" customFormat="1" x14ac:dyDescent="0.2">
      <c r="A99" s="99">
        <v>7140</v>
      </c>
      <c r="B99" s="100"/>
      <c r="C99" s="101" t="s">
        <v>534</v>
      </c>
      <c r="D99" s="102" t="s">
        <v>536</v>
      </c>
      <c r="E99" s="31">
        <v>0</v>
      </c>
      <c r="F99" s="31">
        <v>0</v>
      </c>
      <c r="G99" s="31">
        <v>3175430</v>
      </c>
      <c r="H99" s="31">
        <v>0</v>
      </c>
      <c r="I99" s="31">
        <v>0</v>
      </c>
      <c r="J99" s="31">
        <f>E99+F99+G99+H99</f>
        <v>3175430</v>
      </c>
      <c r="K99" s="247">
        <f>J99/J$142*100</f>
        <v>8.8402839643652559E-2</v>
      </c>
    </row>
    <row r="100" spans="1:11" s="5" customFormat="1" x14ac:dyDescent="0.2">
      <c r="A100" s="99">
        <v>7141</v>
      </c>
      <c r="B100" s="100"/>
      <c r="C100" s="101" t="s">
        <v>537</v>
      </c>
      <c r="D100" s="102" t="s">
        <v>538</v>
      </c>
      <c r="E100" s="31">
        <v>8084542</v>
      </c>
      <c r="F100" s="31">
        <f>21315346-1200000-600000-1950000</f>
        <v>17565346</v>
      </c>
      <c r="G100" s="31">
        <v>845544</v>
      </c>
      <c r="H100" s="31">
        <v>2084324</v>
      </c>
      <c r="I100" s="33">
        <f>F221</f>
        <v>2751228</v>
      </c>
      <c r="J100" s="33">
        <f>E100+F100+G100+H100-I100</f>
        <v>25828528</v>
      </c>
      <c r="K100" s="247">
        <f>J100/J$142*100</f>
        <v>0.71905701559020041</v>
      </c>
    </row>
    <row r="101" spans="1:11" customFormat="1" x14ac:dyDescent="0.2">
      <c r="A101" s="99"/>
      <c r="B101" s="100"/>
      <c r="C101" s="101"/>
      <c r="D101" s="102"/>
      <c r="E101" s="31"/>
      <c r="F101" s="31"/>
      <c r="G101" s="31"/>
      <c r="H101" s="31"/>
      <c r="I101" s="31"/>
      <c r="J101" s="31"/>
      <c r="K101" s="248"/>
    </row>
    <row r="102" spans="1:11" s="6" customFormat="1" ht="15.75" x14ac:dyDescent="0.25">
      <c r="A102" s="88">
        <v>72</v>
      </c>
      <c r="B102" s="89"/>
      <c r="C102" s="90" t="s">
        <v>539</v>
      </c>
      <c r="D102" s="91" t="s">
        <v>540</v>
      </c>
      <c r="E102" s="32">
        <f>E105+E111+E115</f>
        <v>0</v>
      </c>
      <c r="F102" s="32">
        <f>F105+F111+F115</f>
        <v>4000000</v>
      </c>
      <c r="G102" s="32">
        <f>G105+G111+G115</f>
        <v>0</v>
      </c>
      <c r="H102" s="32">
        <f>H105+H111+H115</f>
        <v>0</v>
      </c>
      <c r="I102" s="32">
        <f>I105+I111+I115</f>
        <v>0</v>
      </c>
      <c r="J102" s="32">
        <f>E102+F102+G102+H102-I102</f>
        <v>4000000</v>
      </c>
      <c r="K102" s="245">
        <f>J102/J$142*100</f>
        <v>0.11135857461024498</v>
      </c>
    </row>
    <row r="103" spans="1:11" customFormat="1" x14ac:dyDescent="0.2">
      <c r="A103" s="99"/>
      <c r="B103" s="100"/>
      <c r="C103" s="101" t="s">
        <v>541</v>
      </c>
      <c r="D103" s="102" t="s">
        <v>541</v>
      </c>
      <c r="E103" s="31"/>
      <c r="F103" s="31"/>
      <c r="G103" s="31"/>
      <c r="H103" s="31"/>
      <c r="I103" s="31"/>
      <c r="J103" s="31"/>
      <c r="K103" s="248"/>
    </row>
    <row r="104" spans="1:11" customFormat="1" x14ac:dyDescent="0.2">
      <c r="A104" s="99"/>
      <c r="B104" s="100"/>
      <c r="C104" s="101"/>
      <c r="D104" s="102"/>
      <c r="E104" s="31"/>
      <c r="F104" s="31"/>
      <c r="G104" s="31"/>
      <c r="H104" s="31"/>
      <c r="I104" s="31"/>
      <c r="J104" s="31"/>
      <c r="K104" s="248"/>
    </row>
    <row r="105" spans="1:11" s="5" customFormat="1" x14ac:dyDescent="0.2">
      <c r="A105" s="99">
        <v>720</v>
      </c>
      <c r="B105" s="100"/>
      <c r="C105" s="101" t="s">
        <v>542</v>
      </c>
      <c r="D105" s="102" t="s">
        <v>543</v>
      </c>
      <c r="E105" s="31">
        <f>SUM(E106:E109)</f>
        <v>0</v>
      </c>
      <c r="F105" s="31">
        <f>SUM(F106:F109)</f>
        <v>4000000</v>
      </c>
      <c r="G105" s="31">
        <f>SUM(G106:G109)</f>
        <v>0</v>
      </c>
      <c r="H105" s="31">
        <f>SUM(H106:H109)</f>
        <v>0</v>
      </c>
      <c r="I105" s="31">
        <f>SUM(I106:I109)</f>
        <v>0</v>
      </c>
      <c r="J105" s="31">
        <f>E105+F105+G105+H105</f>
        <v>4000000</v>
      </c>
      <c r="K105" s="247">
        <f>J105/J$142*100</f>
        <v>0.11135857461024498</v>
      </c>
    </row>
    <row r="106" spans="1:11" s="5" customFormat="1" x14ac:dyDescent="0.2">
      <c r="A106" s="99">
        <v>7200</v>
      </c>
      <c r="B106" s="100"/>
      <c r="C106" s="101" t="s">
        <v>544</v>
      </c>
      <c r="D106" s="102" t="s">
        <v>545</v>
      </c>
      <c r="E106" s="31">
        <v>0</v>
      </c>
      <c r="F106" s="31">
        <v>4000000</v>
      </c>
      <c r="G106" s="31">
        <v>0</v>
      </c>
      <c r="H106" s="31">
        <v>0</v>
      </c>
      <c r="I106" s="31">
        <v>0</v>
      </c>
      <c r="J106" s="31">
        <f>E106+F106+G106+H106</f>
        <v>4000000</v>
      </c>
      <c r="K106" s="247">
        <f>J106/J$142*100</f>
        <v>0.11135857461024498</v>
      </c>
    </row>
    <row r="107" spans="1:11" s="5" customFormat="1" x14ac:dyDescent="0.2">
      <c r="A107" s="99">
        <v>7201</v>
      </c>
      <c r="B107" s="100"/>
      <c r="C107" s="101" t="s">
        <v>546</v>
      </c>
      <c r="D107" s="102" t="s">
        <v>547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f>E107+F107+G107+H107</f>
        <v>0</v>
      </c>
      <c r="K107" s="247">
        <f>J107/J$142*100</f>
        <v>0</v>
      </c>
    </row>
    <row r="108" spans="1:11" s="5" customFormat="1" x14ac:dyDescent="0.2">
      <c r="A108" s="99">
        <v>7202</v>
      </c>
      <c r="B108" s="100"/>
      <c r="C108" s="101" t="s">
        <v>548</v>
      </c>
      <c r="D108" s="102" t="s">
        <v>549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f>E108+F108+G108+H108</f>
        <v>0</v>
      </c>
      <c r="K108" s="247">
        <f>J108/J$142*100</f>
        <v>0</v>
      </c>
    </row>
    <row r="109" spans="1:11" s="5" customFormat="1" x14ac:dyDescent="0.2">
      <c r="A109" s="99">
        <v>7203</v>
      </c>
      <c r="B109" s="100"/>
      <c r="C109" s="101" t="s">
        <v>550</v>
      </c>
      <c r="D109" s="102" t="s">
        <v>551</v>
      </c>
      <c r="E109" s="31">
        <v>0</v>
      </c>
      <c r="F109" s="31">
        <v>0</v>
      </c>
      <c r="G109" s="31">
        <v>0</v>
      </c>
      <c r="H109" s="31">
        <v>0</v>
      </c>
      <c r="I109" s="31"/>
      <c r="J109" s="31">
        <f>E109+F109+G109+H109</f>
        <v>0</v>
      </c>
      <c r="K109" s="247">
        <f>J109/J$142*100</f>
        <v>0</v>
      </c>
    </row>
    <row r="110" spans="1:11" customFormat="1" x14ac:dyDescent="0.2">
      <c r="A110" s="99"/>
      <c r="B110" s="100"/>
      <c r="C110" s="101"/>
      <c r="D110" s="102"/>
      <c r="E110" s="31"/>
      <c r="F110" s="31"/>
      <c r="G110" s="31"/>
      <c r="H110" s="31"/>
      <c r="I110" s="31"/>
      <c r="J110" s="31"/>
      <c r="K110" s="248"/>
    </row>
    <row r="111" spans="1:11" s="5" customFormat="1" x14ac:dyDescent="0.2">
      <c r="A111" s="99">
        <v>721</v>
      </c>
      <c r="B111" s="100"/>
      <c r="C111" s="101" t="s">
        <v>552</v>
      </c>
      <c r="D111" s="102" t="s">
        <v>553</v>
      </c>
      <c r="E111" s="31">
        <f>E112+E113</f>
        <v>0</v>
      </c>
      <c r="F111" s="31">
        <f>F112+F113</f>
        <v>0</v>
      </c>
      <c r="G111" s="31">
        <f>G112+G113</f>
        <v>0</v>
      </c>
      <c r="H111" s="31">
        <f>H112+H113</f>
        <v>0</v>
      </c>
      <c r="I111" s="31">
        <f>I112+I113</f>
        <v>0</v>
      </c>
      <c r="J111" s="31">
        <f>E111+F111+G111+H111</f>
        <v>0</v>
      </c>
      <c r="K111" s="247">
        <f>J111/J$142*100</f>
        <v>0</v>
      </c>
    </row>
    <row r="112" spans="1:11" s="5" customFormat="1" x14ac:dyDescent="0.2">
      <c r="A112" s="99">
        <v>7210</v>
      </c>
      <c r="B112" s="100"/>
      <c r="C112" s="101" t="s">
        <v>554</v>
      </c>
      <c r="D112" s="102" t="s">
        <v>555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f>E112+F112+G112+H112</f>
        <v>0</v>
      </c>
      <c r="K112" s="248"/>
    </row>
    <row r="113" spans="1:11" s="5" customFormat="1" x14ac:dyDescent="0.2">
      <c r="A113" s="99">
        <v>7211</v>
      </c>
      <c r="B113" s="100"/>
      <c r="C113" s="101" t="s">
        <v>556</v>
      </c>
      <c r="D113" s="102" t="s">
        <v>557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f>E113+F113+G113+H113</f>
        <v>0</v>
      </c>
      <c r="K113" s="248"/>
    </row>
    <row r="114" spans="1:11" customFormat="1" x14ac:dyDescent="0.2">
      <c r="A114" s="99"/>
      <c r="B114" s="100"/>
      <c r="C114" s="101"/>
      <c r="D114" s="102"/>
      <c r="E114" s="31"/>
      <c r="F114" s="31"/>
      <c r="G114" s="31"/>
      <c r="H114" s="31"/>
      <c r="I114" s="31"/>
      <c r="J114" s="31"/>
      <c r="K114" s="248"/>
    </row>
    <row r="115" spans="1:11" s="5" customFormat="1" x14ac:dyDescent="0.2">
      <c r="A115" s="99">
        <v>722</v>
      </c>
      <c r="B115" s="100"/>
      <c r="C115" s="101" t="s">
        <v>558</v>
      </c>
      <c r="D115" s="102" t="s">
        <v>559</v>
      </c>
      <c r="E115" s="31">
        <f>E116+E117+E118</f>
        <v>0</v>
      </c>
      <c r="F115" s="31">
        <f>F116+F117+F118</f>
        <v>0</v>
      </c>
      <c r="G115" s="31">
        <f>G116+G117+G118</f>
        <v>0</v>
      </c>
      <c r="H115" s="31">
        <f>H116+H117+H118</f>
        <v>0</v>
      </c>
      <c r="I115" s="31">
        <f>I116+I117+I118</f>
        <v>0</v>
      </c>
      <c r="J115" s="31">
        <f>E115+F115+G115+H115</f>
        <v>0</v>
      </c>
      <c r="K115" s="247">
        <f>J115/J$142*100</f>
        <v>0</v>
      </c>
    </row>
    <row r="116" spans="1:11" s="5" customFormat="1" x14ac:dyDescent="0.2">
      <c r="A116" s="99">
        <v>7220</v>
      </c>
      <c r="B116" s="100"/>
      <c r="C116" s="101" t="s">
        <v>560</v>
      </c>
      <c r="D116" s="102" t="s">
        <v>561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f>E116+F116+G116+H116</f>
        <v>0</v>
      </c>
      <c r="K116" s="248"/>
    </row>
    <row r="117" spans="1:11" s="5" customFormat="1" x14ac:dyDescent="0.2">
      <c r="A117" s="99">
        <v>7221</v>
      </c>
      <c r="B117" s="100"/>
      <c r="C117" s="101" t="s">
        <v>562</v>
      </c>
      <c r="D117" s="102" t="s">
        <v>563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f>E117+F117+G117+H117</f>
        <v>0</v>
      </c>
      <c r="K117" s="248"/>
    </row>
    <row r="118" spans="1:11" s="5" customFormat="1" x14ac:dyDescent="0.2">
      <c r="A118" s="99">
        <v>7222</v>
      </c>
      <c r="B118" s="100"/>
      <c r="C118" s="101" t="s">
        <v>564</v>
      </c>
      <c r="D118" s="102" t="s">
        <v>565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f>E118+F118+G118+H118</f>
        <v>0</v>
      </c>
      <c r="K118" s="248"/>
    </row>
    <row r="119" spans="1:11" customFormat="1" x14ac:dyDescent="0.2">
      <c r="A119" s="99"/>
      <c r="B119" s="100"/>
      <c r="C119" s="101"/>
      <c r="D119" s="102" t="s">
        <v>474</v>
      </c>
      <c r="E119" s="31"/>
      <c r="F119" s="31"/>
      <c r="G119" s="31"/>
      <c r="H119" s="31"/>
      <c r="I119" s="31"/>
      <c r="J119" s="31"/>
      <c r="K119" s="248"/>
    </row>
    <row r="120" spans="1:11" s="6" customFormat="1" ht="15.75" x14ac:dyDescent="0.25">
      <c r="A120" s="88">
        <v>73</v>
      </c>
      <c r="B120" s="89"/>
      <c r="C120" s="90" t="s">
        <v>566</v>
      </c>
      <c r="D120" s="91" t="s">
        <v>567</v>
      </c>
      <c r="E120" s="32">
        <f>E123+E127</f>
        <v>0</v>
      </c>
      <c r="F120" s="32">
        <f>F123+F127</f>
        <v>0</v>
      </c>
      <c r="G120" s="32">
        <f>G123+G127</f>
        <v>0</v>
      </c>
      <c r="H120" s="32">
        <f>H123+H127</f>
        <v>0</v>
      </c>
      <c r="I120" s="32">
        <f>I123+I127</f>
        <v>0</v>
      </c>
      <c r="J120" s="32">
        <f>E120+F120+G120+H120-I120</f>
        <v>0</v>
      </c>
      <c r="K120" s="245">
        <f>J120/J$142*100</f>
        <v>0</v>
      </c>
    </row>
    <row r="121" spans="1:11" customFormat="1" x14ac:dyDescent="0.2">
      <c r="A121" s="99"/>
      <c r="B121" s="100"/>
      <c r="C121" s="101" t="s">
        <v>568</v>
      </c>
      <c r="D121" s="102" t="s">
        <v>568</v>
      </c>
      <c r="E121" s="31"/>
      <c r="F121" s="31"/>
      <c r="G121" s="31"/>
      <c r="H121" s="31"/>
      <c r="I121" s="31"/>
      <c r="J121" s="31"/>
      <c r="K121" s="248"/>
    </row>
    <row r="122" spans="1:11" customFormat="1" x14ac:dyDescent="0.2">
      <c r="A122" s="99"/>
      <c r="B122" s="100"/>
      <c r="C122" s="101"/>
      <c r="D122" s="102"/>
      <c r="E122" s="31"/>
      <c r="F122" s="31"/>
      <c r="G122" s="31"/>
      <c r="H122" s="31"/>
      <c r="I122" s="31"/>
      <c r="J122" s="31"/>
      <c r="K122" s="248"/>
    </row>
    <row r="123" spans="1:11" s="5" customFormat="1" x14ac:dyDescent="0.2">
      <c r="A123" s="99">
        <v>730</v>
      </c>
      <c r="B123" s="100"/>
      <c r="C123" s="101" t="s">
        <v>570</v>
      </c>
      <c r="D123" s="102" t="s">
        <v>571</v>
      </c>
      <c r="E123" s="31">
        <f t="shared" ref="E123:J123" si="11">E124+E125</f>
        <v>0</v>
      </c>
      <c r="F123" s="31">
        <f t="shared" si="11"/>
        <v>0</v>
      </c>
      <c r="G123" s="31">
        <f t="shared" si="11"/>
        <v>0</v>
      </c>
      <c r="H123" s="31">
        <f t="shared" si="11"/>
        <v>0</v>
      </c>
      <c r="I123" s="31">
        <f t="shared" si="11"/>
        <v>0</v>
      </c>
      <c r="J123" s="31">
        <f t="shared" si="11"/>
        <v>0</v>
      </c>
      <c r="K123" s="247">
        <f>J123/J$142*100</f>
        <v>0</v>
      </c>
    </row>
    <row r="124" spans="1:11" s="5" customFormat="1" x14ac:dyDescent="0.2">
      <c r="A124" s="99">
        <v>7300</v>
      </c>
      <c r="B124" s="100"/>
      <c r="C124" s="101" t="s">
        <v>572</v>
      </c>
      <c r="D124" s="102" t="s">
        <v>573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f>E124+F124+G124+H124</f>
        <v>0</v>
      </c>
      <c r="K124" s="248"/>
    </row>
    <row r="125" spans="1:11" s="5" customFormat="1" x14ac:dyDescent="0.2">
      <c r="A125" s="99">
        <v>7301</v>
      </c>
      <c r="B125" s="100"/>
      <c r="C125" s="101" t="s">
        <v>574</v>
      </c>
      <c r="D125" s="102" t="s">
        <v>575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f>E125+F125+G125+H125</f>
        <v>0</v>
      </c>
      <c r="K125" s="248"/>
    </row>
    <row r="126" spans="1:11" customFormat="1" x14ac:dyDescent="0.2">
      <c r="A126" s="99"/>
      <c r="B126" s="100"/>
      <c r="C126" s="101"/>
      <c r="D126" s="102" t="s">
        <v>576</v>
      </c>
      <c r="E126" s="31"/>
      <c r="F126" s="31"/>
      <c r="G126" s="31"/>
      <c r="H126" s="31"/>
      <c r="I126" s="31"/>
      <c r="J126" s="31"/>
      <c r="K126" s="247"/>
    </row>
    <row r="127" spans="1:11" s="5" customFormat="1" x14ac:dyDescent="0.2">
      <c r="A127" s="99">
        <v>731</v>
      </c>
      <c r="B127" s="100"/>
      <c r="C127" s="101" t="s">
        <v>577</v>
      </c>
      <c r="D127" s="102" t="s">
        <v>578</v>
      </c>
      <c r="E127" s="31">
        <f>E128+E129</f>
        <v>0</v>
      </c>
      <c r="F127" s="31">
        <f>F128+F129</f>
        <v>0</v>
      </c>
      <c r="G127" s="31">
        <f>G128+G129</f>
        <v>0</v>
      </c>
      <c r="H127" s="31">
        <f>H128+H129</f>
        <v>0</v>
      </c>
      <c r="I127" s="31">
        <f>I128+I129</f>
        <v>0</v>
      </c>
      <c r="J127" s="31">
        <f>E127+F127+G127+H127</f>
        <v>0</v>
      </c>
      <c r="K127" s="247">
        <f>J127/J$142*100</f>
        <v>0</v>
      </c>
    </row>
    <row r="128" spans="1:11" s="5" customFormat="1" x14ac:dyDescent="0.2">
      <c r="A128" s="99">
        <v>7310</v>
      </c>
      <c r="B128" s="100"/>
      <c r="C128" s="101" t="s">
        <v>579</v>
      </c>
      <c r="D128" s="102" t="s">
        <v>580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f>E128+F128+G128+H128</f>
        <v>0</v>
      </c>
      <c r="K128" s="247">
        <f>J128/J$142*100</f>
        <v>0</v>
      </c>
    </row>
    <row r="129" spans="1:11" s="5" customFormat="1" x14ac:dyDescent="0.2">
      <c r="A129" s="99">
        <v>7311</v>
      </c>
      <c r="B129" s="100"/>
      <c r="C129" s="101" t="s">
        <v>581</v>
      </c>
      <c r="D129" s="102" t="s">
        <v>582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f>E129+F129+G129+H129</f>
        <v>0</v>
      </c>
      <c r="K129" s="247">
        <f>J129/J$142*100</f>
        <v>0</v>
      </c>
    </row>
    <row r="130" spans="1:11" customFormat="1" x14ac:dyDescent="0.2">
      <c r="A130" s="99"/>
      <c r="B130" s="100"/>
      <c r="C130" s="101"/>
      <c r="D130" s="102"/>
      <c r="E130" s="31"/>
      <c r="F130" s="31"/>
      <c r="G130" s="31"/>
      <c r="H130" s="31"/>
      <c r="I130" s="31"/>
      <c r="J130" s="31"/>
      <c r="K130" s="248"/>
    </row>
    <row r="131" spans="1:11" s="6" customFormat="1" ht="15.75" x14ac:dyDescent="0.25">
      <c r="A131" s="13">
        <v>74</v>
      </c>
      <c r="B131" s="18"/>
      <c r="C131" s="361" t="s">
        <v>583</v>
      </c>
      <c r="D131" s="350" t="s">
        <v>584</v>
      </c>
      <c r="E131" s="30">
        <f>E133</f>
        <v>0</v>
      </c>
      <c r="F131" s="30">
        <f>F133</f>
        <v>40207228</v>
      </c>
      <c r="G131" s="30">
        <f>G133</f>
        <v>155759777</v>
      </c>
      <c r="H131" s="30">
        <f>H133</f>
        <v>40661494</v>
      </c>
      <c r="I131" s="30">
        <f>I133</f>
        <v>236628499</v>
      </c>
      <c r="J131" s="30">
        <f>E131+F131+G131+H131-I131</f>
        <v>0</v>
      </c>
      <c r="K131" s="270"/>
    </row>
    <row r="132" spans="1:11" customFormat="1" x14ac:dyDescent="0.2">
      <c r="A132" s="210"/>
      <c r="B132" s="319"/>
      <c r="C132" s="357"/>
      <c r="D132" s="349" t="s">
        <v>474</v>
      </c>
      <c r="E132" s="33"/>
      <c r="F132" s="33"/>
      <c r="G132" s="33"/>
      <c r="H132" s="33"/>
      <c r="I132" s="33"/>
      <c r="J132" s="33"/>
      <c r="K132" s="251"/>
    </row>
    <row r="133" spans="1:11" s="5" customFormat="1" x14ac:dyDescent="0.2">
      <c r="A133" s="210">
        <v>740</v>
      </c>
      <c r="B133" s="319"/>
      <c r="C133" s="357" t="s">
        <v>585</v>
      </c>
      <c r="D133" s="349" t="s">
        <v>586</v>
      </c>
      <c r="E133" s="33">
        <f>E135+E136+E137+E138</f>
        <v>0</v>
      </c>
      <c r="F133" s="33">
        <f>F135+F136+F137+F138</f>
        <v>40207228</v>
      </c>
      <c r="G133" s="33">
        <f>G135+G136+G137+G138</f>
        <v>155759777</v>
      </c>
      <c r="H133" s="33">
        <f>H135+H136+H137+H138</f>
        <v>40661494</v>
      </c>
      <c r="I133" s="33">
        <f>I135+I136+I137+I138</f>
        <v>236628499</v>
      </c>
      <c r="J133" s="33">
        <f>E133+F133+G133+H133-I133</f>
        <v>0</v>
      </c>
      <c r="K133" s="251"/>
    </row>
    <row r="134" spans="1:11" customFormat="1" x14ac:dyDescent="0.2">
      <c r="A134" s="210"/>
      <c r="B134" s="319"/>
      <c r="C134" s="357" t="s">
        <v>587</v>
      </c>
      <c r="D134" s="349" t="s">
        <v>588</v>
      </c>
      <c r="E134" s="33"/>
      <c r="F134" s="33"/>
      <c r="G134" s="33"/>
      <c r="H134" s="33"/>
      <c r="I134" s="33"/>
      <c r="J134" s="33"/>
      <c r="K134" s="251"/>
    </row>
    <row r="135" spans="1:11" s="5" customFormat="1" x14ac:dyDescent="0.2">
      <c r="A135" s="210">
        <v>7400</v>
      </c>
      <c r="B135" s="319"/>
      <c r="C135" s="357" t="s">
        <v>589</v>
      </c>
      <c r="D135" s="349" t="s">
        <v>590</v>
      </c>
      <c r="E135" s="33"/>
      <c r="F135" s="33">
        <v>34907228</v>
      </c>
      <c r="G135" s="380">
        <v>155759777</v>
      </c>
      <c r="H135" s="44">
        <v>2312355</v>
      </c>
      <c r="I135" s="33">
        <f>E135+F135+G135+H135</f>
        <v>192979360</v>
      </c>
      <c r="J135" s="33">
        <f>E135+F135+G135+H135-I135</f>
        <v>0</v>
      </c>
      <c r="K135" s="251"/>
    </row>
    <row r="136" spans="1:11" s="5" customFormat="1" x14ac:dyDescent="0.2">
      <c r="A136" s="210">
        <v>7401</v>
      </c>
      <c r="B136" s="319"/>
      <c r="C136" s="357" t="s">
        <v>591</v>
      </c>
      <c r="D136" s="349" t="s">
        <v>592</v>
      </c>
      <c r="E136" s="33">
        <v>0</v>
      </c>
      <c r="F136" s="33">
        <v>4700000</v>
      </c>
      <c r="G136" s="33">
        <v>0</v>
      </c>
      <c r="H136" s="44">
        <v>1729381</v>
      </c>
      <c r="I136" s="33">
        <f>E136+F136+G136+H136</f>
        <v>6429381</v>
      </c>
      <c r="J136" s="33">
        <f>E136+F136+G136+H136-I136</f>
        <v>0</v>
      </c>
      <c r="K136" s="251"/>
    </row>
    <row r="137" spans="1:11" s="5" customFormat="1" x14ac:dyDescent="0.2">
      <c r="A137" s="210">
        <v>7402</v>
      </c>
      <c r="B137" s="319"/>
      <c r="C137" s="357" t="s">
        <v>593</v>
      </c>
      <c r="D137" s="349" t="s">
        <v>594</v>
      </c>
      <c r="E137" s="33">
        <v>0</v>
      </c>
      <c r="F137" s="33">
        <v>0</v>
      </c>
      <c r="G137" s="33">
        <v>0</v>
      </c>
      <c r="H137" s="33">
        <v>36619758</v>
      </c>
      <c r="I137" s="33">
        <f>E137+F137+G137+H137</f>
        <v>36619758</v>
      </c>
      <c r="J137" s="33">
        <f>E137+F137+G137+H137-I137</f>
        <v>0</v>
      </c>
      <c r="K137" s="251"/>
    </row>
    <row r="138" spans="1:11" s="5" customFormat="1" x14ac:dyDescent="0.2">
      <c r="A138" s="210">
        <v>7403</v>
      </c>
      <c r="B138" s="319"/>
      <c r="C138" s="357" t="s">
        <v>595</v>
      </c>
      <c r="D138" s="349" t="s">
        <v>596</v>
      </c>
      <c r="E138" s="33">
        <v>0</v>
      </c>
      <c r="F138" s="33">
        <v>600000</v>
      </c>
      <c r="G138" s="33">
        <v>0</v>
      </c>
      <c r="H138" s="33">
        <v>0</v>
      </c>
      <c r="I138" s="33">
        <f>E138+F138+G138+H138</f>
        <v>600000</v>
      </c>
      <c r="J138" s="33">
        <f>E138+F138+G138+H138-I138</f>
        <v>0</v>
      </c>
      <c r="K138" s="251"/>
    </row>
    <row r="139" spans="1:11" customFormat="1" ht="15.75" thickBot="1" x14ac:dyDescent="0.25">
      <c r="A139" s="310"/>
      <c r="B139" s="320"/>
      <c r="C139" s="358"/>
      <c r="D139" s="351"/>
      <c r="E139" s="35"/>
      <c r="F139" s="35"/>
      <c r="G139" s="35"/>
      <c r="H139" s="35"/>
      <c r="I139" s="35"/>
      <c r="J139" s="35"/>
      <c r="K139" s="271"/>
    </row>
    <row r="140" spans="1:11" customFormat="1" ht="15.75" thickTop="1" x14ac:dyDescent="0.2">
      <c r="A140" s="311"/>
      <c r="B140" s="387"/>
      <c r="C140" s="371"/>
      <c r="D140" s="371"/>
      <c r="E140" s="36"/>
      <c r="F140" s="36"/>
      <c r="G140" s="36"/>
      <c r="H140" s="36"/>
      <c r="I140" s="36"/>
      <c r="J140" s="36"/>
      <c r="K140" s="299"/>
    </row>
    <row r="141" spans="1:11" s="6" customFormat="1" ht="16.5" thickBot="1" x14ac:dyDescent="0.3">
      <c r="A141" s="304"/>
      <c r="B141" s="304"/>
      <c r="C141" s="345"/>
      <c r="D141" s="345"/>
      <c r="E141" s="129"/>
      <c r="F141" s="129"/>
      <c r="G141" s="129"/>
      <c r="H141" s="129"/>
      <c r="I141" s="129"/>
      <c r="J141" s="129" t="s">
        <v>834</v>
      </c>
      <c r="K141" s="129"/>
    </row>
    <row r="142" spans="1:11" s="6" customFormat="1" ht="17.25" thickTop="1" thickBot="1" x14ac:dyDescent="0.3">
      <c r="A142" s="304" t="s">
        <v>896</v>
      </c>
      <c r="B142" s="304"/>
      <c r="C142" s="353" t="s">
        <v>597</v>
      </c>
      <c r="D142" s="353"/>
      <c r="E142" s="297"/>
      <c r="F142" s="297"/>
      <c r="G142" s="297"/>
      <c r="H142" s="297"/>
      <c r="I142" s="297"/>
      <c r="J142" s="298">
        <v>3592000000</v>
      </c>
      <c r="K142" s="129"/>
    </row>
    <row r="143" spans="1:11" s="6" customFormat="1" ht="16.5" thickTop="1" x14ac:dyDescent="0.25">
      <c r="A143" s="388"/>
      <c r="B143" s="388"/>
      <c r="C143" s="389"/>
      <c r="D143" s="389"/>
      <c r="E143" s="43"/>
      <c r="F143" s="43"/>
      <c r="G143" s="43"/>
      <c r="H143" s="43"/>
      <c r="I143" s="390"/>
      <c r="J143" s="43"/>
      <c r="K143" s="43"/>
    </row>
    <row r="144" spans="1:11" customFormat="1" ht="15.75" thickBot="1" x14ac:dyDescent="0.25">
      <c r="A144" s="99"/>
      <c r="B144" s="100"/>
      <c r="C144" s="101"/>
      <c r="D144" s="102"/>
      <c r="E144" s="31"/>
      <c r="F144" s="31"/>
      <c r="G144" s="31"/>
      <c r="H144" s="31"/>
      <c r="I144" s="31"/>
      <c r="J144" s="35"/>
      <c r="K144" s="271"/>
    </row>
    <row r="145" spans="1:11" s="6" customFormat="1" ht="17.25" thickTop="1" thickBot="1" x14ac:dyDescent="0.3">
      <c r="A145" s="13"/>
      <c r="B145" s="18" t="s">
        <v>84</v>
      </c>
      <c r="C145" s="361" t="s">
        <v>599</v>
      </c>
      <c r="D145" s="350" t="s">
        <v>600</v>
      </c>
      <c r="E145" s="30">
        <f>E148+E196+E238+E252</f>
        <v>960664542</v>
      </c>
      <c r="F145" s="30">
        <f>F148+F196+F238+F252</f>
        <v>180879425</v>
      </c>
      <c r="G145" s="30">
        <f>G148+G196+G238+G252</f>
        <v>527966500</v>
      </c>
      <c r="H145" s="30">
        <f>H148+H196+H238+H252</f>
        <v>234447925</v>
      </c>
      <c r="I145" s="46">
        <f>I148+I196+I238+I252</f>
        <v>298045613</v>
      </c>
      <c r="J145" s="382">
        <f>E145+F145+G145+H145-I145</f>
        <v>1605912779</v>
      </c>
      <c r="K145" s="275">
        <f>J145/J$142*100</f>
        <v>44.708039504454348</v>
      </c>
    </row>
    <row r="146" spans="1:11" s="6" customFormat="1" ht="16.5" thickTop="1" x14ac:dyDescent="0.25">
      <c r="A146" s="13"/>
      <c r="B146" s="18"/>
      <c r="C146" s="361" t="s">
        <v>601</v>
      </c>
      <c r="D146" s="350" t="s">
        <v>601</v>
      </c>
      <c r="E146" s="30"/>
      <c r="F146" s="30"/>
      <c r="G146" s="30"/>
      <c r="H146" s="30"/>
      <c r="I146" s="30"/>
      <c r="J146" s="391"/>
      <c r="K146" s="301"/>
    </row>
    <row r="147" spans="1:11" customFormat="1" x14ac:dyDescent="0.2">
      <c r="A147" s="99"/>
      <c r="B147" s="100"/>
      <c r="C147" s="101"/>
      <c r="D147" s="102"/>
      <c r="E147" s="31"/>
      <c r="F147" s="31"/>
      <c r="G147" s="31"/>
      <c r="H147" s="31"/>
      <c r="I147" s="31"/>
      <c r="J147" s="31"/>
      <c r="K147" s="248"/>
    </row>
    <row r="148" spans="1:11" s="6" customFormat="1" ht="15.75" x14ac:dyDescent="0.25">
      <c r="A148" s="88">
        <v>40</v>
      </c>
      <c r="B148" s="89"/>
      <c r="C148" s="90" t="s">
        <v>602</v>
      </c>
      <c r="D148" s="91" t="s">
        <v>603</v>
      </c>
      <c r="E148" s="32">
        <f>E151+E160+E166+E178+E185+E191</f>
        <v>283532694</v>
      </c>
      <c r="F148" s="32">
        <f>F151+F160+F166+F178+F185+F191</f>
        <v>31919513</v>
      </c>
      <c r="G148" s="32">
        <f>G151+G160+G166+G178+G185+G191</f>
        <v>7189047</v>
      </c>
      <c r="H148" s="32">
        <f>H151+H160+H166+H178+H185+H191</f>
        <v>5942393</v>
      </c>
      <c r="I148" s="32">
        <f>I151+I160+I166+I178+I185+I191</f>
        <v>18407550</v>
      </c>
      <c r="J148" s="32">
        <f>E148+F148+G148+H148-I148</f>
        <v>310176097</v>
      </c>
      <c r="K148" s="245">
        <f>J148/J$142*100</f>
        <v>8.635192010022271</v>
      </c>
    </row>
    <row r="149" spans="1:11" customFormat="1" x14ac:dyDescent="0.2">
      <c r="A149" s="99"/>
      <c r="B149" s="100"/>
      <c r="C149" s="101" t="s">
        <v>604</v>
      </c>
      <c r="D149" s="102" t="s">
        <v>604</v>
      </c>
      <c r="E149" s="31"/>
      <c r="F149" s="31"/>
      <c r="G149" s="31"/>
      <c r="H149" s="31"/>
      <c r="I149" s="31"/>
      <c r="J149" s="31"/>
      <c r="K149" s="248"/>
    </row>
    <row r="150" spans="1:11" customFormat="1" x14ac:dyDescent="0.2">
      <c r="A150" s="99"/>
      <c r="B150" s="100"/>
      <c r="C150" s="101"/>
      <c r="D150" s="102"/>
      <c r="E150" s="31"/>
      <c r="F150" s="31"/>
      <c r="G150" s="31"/>
      <c r="H150" s="31"/>
      <c r="I150" s="31"/>
      <c r="J150" s="31"/>
      <c r="K150" s="248"/>
    </row>
    <row r="151" spans="1:11" s="5" customFormat="1" x14ac:dyDescent="0.2">
      <c r="A151" s="99">
        <v>400</v>
      </c>
      <c r="B151" s="100"/>
      <c r="C151" s="101" t="s">
        <v>605</v>
      </c>
      <c r="D151" s="102" t="s">
        <v>606</v>
      </c>
      <c r="E151" s="31">
        <v>105090104</v>
      </c>
      <c r="F151" s="31">
        <v>9237009</v>
      </c>
      <c r="G151" s="31">
        <v>1999863</v>
      </c>
      <c r="H151" s="31">
        <v>2434312</v>
      </c>
      <c r="I151" s="31">
        <f>SUM(I152:I158)</f>
        <v>0</v>
      </c>
      <c r="J151" s="31">
        <f>E151+F151+G151+H151-I151</f>
        <v>118761288</v>
      </c>
      <c r="K151" s="247">
        <f>J151/J$142*100</f>
        <v>3.3062719376391985</v>
      </c>
    </row>
    <row r="152" spans="1:11" s="5" customFormat="1" x14ac:dyDescent="0.2">
      <c r="A152" s="99">
        <v>4000</v>
      </c>
      <c r="B152" s="100"/>
      <c r="C152" s="101" t="s">
        <v>607</v>
      </c>
      <c r="D152" s="102" t="s">
        <v>608</v>
      </c>
      <c r="E152" s="202" t="s">
        <v>870</v>
      </c>
      <c r="F152" s="202" t="s">
        <v>870</v>
      </c>
      <c r="G152" s="202" t="s">
        <v>870</v>
      </c>
      <c r="H152" s="202" t="s">
        <v>870</v>
      </c>
      <c r="I152" s="202" t="s">
        <v>870</v>
      </c>
      <c r="J152" s="202" t="s">
        <v>870</v>
      </c>
      <c r="K152" s="247"/>
    </row>
    <row r="153" spans="1:11" s="5" customFormat="1" x14ac:dyDescent="0.2">
      <c r="A153" s="99">
        <v>4001</v>
      </c>
      <c r="B153" s="100"/>
      <c r="C153" s="101" t="s">
        <v>609</v>
      </c>
      <c r="D153" s="102" t="s">
        <v>610</v>
      </c>
      <c r="E153" s="202" t="s">
        <v>870</v>
      </c>
      <c r="F153" s="202" t="s">
        <v>870</v>
      </c>
      <c r="G153" s="202" t="s">
        <v>870</v>
      </c>
      <c r="H153" s="202" t="s">
        <v>870</v>
      </c>
      <c r="I153" s="202" t="s">
        <v>870</v>
      </c>
      <c r="J153" s="202" t="s">
        <v>870</v>
      </c>
      <c r="K153" s="247"/>
    </row>
    <row r="154" spans="1:11" s="5" customFormat="1" x14ac:dyDescent="0.2">
      <c r="A154" s="99">
        <v>4002</v>
      </c>
      <c r="B154" s="100"/>
      <c r="C154" s="101" t="s">
        <v>611</v>
      </c>
      <c r="D154" s="102" t="s">
        <v>612</v>
      </c>
      <c r="E154" s="202" t="s">
        <v>870</v>
      </c>
      <c r="F154" s="202" t="s">
        <v>870</v>
      </c>
      <c r="G154" s="202" t="s">
        <v>870</v>
      </c>
      <c r="H154" s="202" t="s">
        <v>870</v>
      </c>
      <c r="I154" s="202" t="s">
        <v>870</v>
      </c>
      <c r="J154" s="202" t="s">
        <v>870</v>
      </c>
      <c r="K154" s="247"/>
    </row>
    <row r="155" spans="1:11" s="5" customFormat="1" x14ac:dyDescent="0.2">
      <c r="A155" s="99">
        <v>4003</v>
      </c>
      <c r="B155" s="100"/>
      <c r="C155" s="101" t="s">
        <v>613</v>
      </c>
      <c r="D155" s="102" t="s">
        <v>614</v>
      </c>
      <c r="E155" s="202" t="s">
        <v>870</v>
      </c>
      <c r="F155" s="202" t="s">
        <v>870</v>
      </c>
      <c r="G155" s="202" t="s">
        <v>870</v>
      </c>
      <c r="H155" s="202" t="s">
        <v>870</v>
      </c>
      <c r="I155" s="202" t="s">
        <v>870</v>
      </c>
      <c r="J155" s="202" t="s">
        <v>870</v>
      </c>
      <c r="K155" s="247"/>
    </row>
    <row r="156" spans="1:11" s="5" customFormat="1" x14ac:dyDescent="0.2">
      <c r="A156" s="99">
        <v>4004</v>
      </c>
      <c r="B156" s="100"/>
      <c r="C156" s="101" t="s">
        <v>615</v>
      </c>
      <c r="D156" s="102" t="s">
        <v>616</v>
      </c>
      <c r="E156" s="202" t="s">
        <v>870</v>
      </c>
      <c r="F156" s="202" t="s">
        <v>870</v>
      </c>
      <c r="G156" s="202" t="s">
        <v>870</v>
      </c>
      <c r="H156" s="202" t="s">
        <v>870</v>
      </c>
      <c r="I156" s="202" t="s">
        <v>870</v>
      </c>
      <c r="J156" s="202" t="s">
        <v>870</v>
      </c>
      <c r="K156" s="247"/>
    </row>
    <row r="157" spans="1:11" s="5" customFormat="1" x14ac:dyDescent="0.2">
      <c r="A157" s="99">
        <v>4005</v>
      </c>
      <c r="B157" s="100"/>
      <c r="C157" s="101" t="s">
        <v>617</v>
      </c>
      <c r="D157" s="102" t="s">
        <v>618</v>
      </c>
      <c r="E157" s="202" t="s">
        <v>870</v>
      </c>
      <c r="F157" s="202" t="s">
        <v>870</v>
      </c>
      <c r="G157" s="202" t="s">
        <v>870</v>
      </c>
      <c r="H157" s="202" t="s">
        <v>870</v>
      </c>
      <c r="I157" s="202" t="s">
        <v>870</v>
      </c>
      <c r="J157" s="202" t="s">
        <v>870</v>
      </c>
      <c r="K157" s="247"/>
    </row>
    <row r="158" spans="1:11" s="5" customFormat="1" x14ac:dyDescent="0.2">
      <c r="A158" s="99">
        <v>4009</v>
      </c>
      <c r="B158" s="100"/>
      <c r="C158" s="101" t="s">
        <v>619</v>
      </c>
      <c r="D158" s="102" t="s">
        <v>620</v>
      </c>
      <c r="E158" s="202" t="s">
        <v>870</v>
      </c>
      <c r="F158" s="202" t="s">
        <v>870</v>
      </c>
      <c r="G158" s="202" t="s">
        <v>870</v>
      </c>
      <c r="H158" s="202" t="s">
        <v>870</v>
      </c>
      <c r="I158" s="202" t="s">
        <v>870</v>
      </c>
      <c r="J158" s="202" t="s">
        <v>870</v>
      </c>
      <c r="K158" s="247"/>
    </row>
    <row r="159" spans="1:11" customFormat="1" x14ac:dyDescent="0.2">
      <c r="A159" s="99"/>
      <c r="B159" s="100"/>
      <c r="C159" s="101"/>
      <c r="D159" s="102" t="s">
        <v>474</v>
      </c>
      <c r="E159" s="31"/>
      <c r="F159" s="31"/>
      <c r="G159" s="86"/>
      <c r="H159" s="31"/>
      <c r="I159" s="31"/>
      <c r="J159" s="31"/>
      <c r="K159" s="247"/>
    </row>
    <row r="160" spans="1:11" s="5" customFormat="1" x14ac:dyDescent="0.2">
      <c r="A160" s="210">
        <v>401</v>
      </c>
      <c r="B160" s="319"/>
      <c r="C160" s="357" t="s">
        <v>621</v>
      </c>
      <c r="D160" s="349" t="s">
        <v>265</v>
      </c>
      <c r="E160" s="33">
        <f>SUM(E161:E164)</f>
        <v>16177329</v>
      </c>
      <c r="F160" s="33">
        <f>SUM(F161:F164)</f>
        <v>1602246</v>
      </c>
      <c r="G160" s="33">
        <f>SUM(G161:G164)</f>
        <v>280763</v>
      </c>
      <c r="H160" s="33">
        <f>SUM(H161:H164)</f>
        <v>347212</v>
      </c>
      <c r="I160" s="33">
        <f>SUM(I161:I164)</f>
        <v>18407550</v>
      </c>
      <c r="J160" s="33">
        <f>E160+F160+G160+H160-I160</f>
        <v>0</v>
      </c>
      <c r="K160" s="261"/>
    </row>
    <row r="161" spans="1:11" s="5" customFormat="1" x14ac:dyDescent="0.2">
      <c r="A161" s="210">
        <v>4010</v>
      </c>
      <c r="B161" s="319"/>
      <c r="C161" s="357" t="s">
        <v>622</v>
      </c>
      <c r="D161" s="349" t="s">
        <v>623</v>
      </c>
      <c r="E161" s="33">
        <v>9804268</v>
      </c>
      <c r="F161" s="33">
        <v>1009415</v>
      </c>
      <c r="G161" s="33">
        <v>160537</v>
      </c>
      <c r="H161" s="33">
        <v>193260</v>
      </c>
      <c r="I161" s="33">
        <f>E161+F161+G161+H161</f>
        <v>11167480</v>
      </c>
      <c r="J161" s="33">
        <f>E161+F161+G161+H161-I161</f>
        <v>0</v>
      </c>
      <c r="K161" s="251"/>
    </row>
    <row r="162" spans="1:11" s="5" customFormat="1" x14ac:dyDescent="0.2">
      <c r="A162" s="210">
        <v>4011</v>
      </c>
      <c r="B162" s="319"/>
      <c r="C162" s="357" t="s">
        <v>636</v>
      </c>
      <c r="D162" s="349" t="s">
        <v>637</v>
      </c>
      <c r="E162" s="33">
        <v>6228414</v>
      </c>
      <c r="F162" s="33">
        <v>573604</v>
      </c>
      <c r="G162" s="33">
        <f>117236+200+68</f>
        <v>117504</v>
      </c>
      <c r="H162" s="33">
        <v>150458</v>
      </c>
      <c r="I162" s="33">
        <f>E162+F162+G162+H162</f>
        <v>7069980</v>
      </c>
      <c r="J162" s="33">
        <f>E162+F162+G162+H162-I162</f>
        <v>0</v>
      </c>
      <c r="K162" s="251"/>
    </row>
    <row r="163" spans="1:11" s="5" customFormat="1" x14ac:dyDescent="0.2">
      <c r="A163" s="210">
        <v>4012</v>
      </c>
      <c r="B163" s="319"/>
      <c r="C163" s="357" t="s">
        <v>638</v>
      </c>
      <c r="D163" s="349" t="s">
        <v>639</v>
      </c>
      <c r="E163" s="33">
        <v>54250</v>
      </c>
      <c r="F163" s="33">
        <v>8812</v>
      </c>
      <c r="G163" s="33">
        <v>1020</v>
      </c>
      <c r="H163" s="33">
        <v>1310</v>
      </c>
      <c r="I163" s="33">
        <f>E163+F163+G163+H163</f>
        <v>65392</v>
      </c>
      <c r="J163" s="33">
        <f>E163+F163+G163+H163-I163</f>
        <v>0</v>
      </c>
      <c r="K163" s="251"/>
    </row>
    <row r="164" spans="1:11" s="5" customFormat="1" x14ac:dyDescent="0.2">
      <c r="A164" s="210">
        <v>4013</v>
      </c>
      <c r="B164" s="319"/>
      <c r="C164" s="357" t="s">
        <v>640</v>
      </c>
      <c r="D164" s="349" t="s">
        <v>641</v>
      </c>
      <c r="E164" s="33">
        <v>90397</v>
      </c>
      <c r="F164" s="33">
        <v>10415</v>
      </c>
      <c r="G164" s="33">
        <v>1702</v>
      </c>
      <c r="H164" s="33">
        <v>2184</v>
      </c>
      <c r="I164" s="33">
        <f>E164+F164+G164+H164</f>
        <v>104698</v>
      </c>
      <c r="J164" s="33">
        <f>E164+F164+G164+H164-I164</f>
        <v>0</v>
      </c>
      <c r="K164" s="251"/>
    </row>
    <row r="165" spans="1:11" customFormat="1" x14ac:dyDescent="0.2">
      <c r="A165" s="99"/>
      <c r="B165" s="100"/>
      <c r="C165" s="101"/>
      <c r="D165" s="102" t="s">
        <v>474</v>
      </c>
      <c r="E165" s="31"/>
      <c r="F165" s="31"/>
      <c r="G165" s="31"/>
      <c r="H165" s="31"/>
      <c r="I165" s="31"/>
      <c r="J165" s="31"/>
      <c r="K165" s="248"/>
    </row>
    <row r="166" spans="1:11" s="5" customFormat="1" x14ac:dyDescent="0.2">
      <c r="A166" s="99">
        <v>402</v>
      </c>
      <c r="B166" s="100"/>
      <c r="C166" s="101" t="s">
        <v>642</v>
      </c>
      <c r="D166" s="102" t="s">
        <v>643</v>
      </c>
      <c r="E166" s="31">
        <f>SUM(E167:E176)</f>
        <v>97437137</v>
      </c>
      <c r="F166" s="31">
        <v>19308503</v>
      </c>
      <c r="G166" s="31">
        <v>4858421</v>
      </c>
      <c r="H166" s="31">
        <v>3160869</v>
      </c>
      <c r="I166" s="31">
        <f>SUM(I167:I176)</f>
        <v>0</v>
      </c>
      <c r="J166" s="31">
        <f>E166+F166+G166+H166-I166</f>
        <v>124764930</v>
      </c>
      <c r="K166" s="247">
        <f>J166/J$142*100</f>
        <v>3.4734111915367483</v>
      </c>
    </row>
    <row r="167" spans="1:11" s="5" customFormat="1" x14ac:dyDescent="0.2">
      <c r="A167" s="99">
        <v>4020</v>
      </c>
      <c r="B167" s="100"/>
      <c r="C167" s="101" t="s">
        <v>968</v>
      </c>
      <c r="D167" s="102" t="s">
        <v>969</v>
      </c>
      <c r="E167" s="31">
        <v>13667308</v>
      </c>
      <c r="F167" s="202" t="s">
        <v>870</v>
      </c>
      <c r="G167" s="202" t="s">
        <v>870</v>
      </c>
      <c r="H167" s="202" t="s">
        <v>870</v>
      </c>
      <c r="I167" s="202" t="s">
        <v>870</v>
      </c>
      <c r="J167" s="202" t="s">
        <v>870</v>
      </c>
      <c r="K167" s="404"/>
    </row>
    <row r="168" spans="1:11" s="5" customFormat="1" x14ac:dyDescent="0.2">
      <c r="A168" s="99">
        <v>4021</v>
      </c>
      <c r="B168" s="100"/>
      <c r="C168" s="101" t="s">
        <v>970</v>
      </c>
      <c r="D168" s="102" t="s">
        <v>971</v>
      </c>
      <c r="E168" s="31">
        <v>17066826</v>
      </c>
      <c r="F168" s="202" t="s">
        <v>870</v>
      </c>
      <c r="G168" s="202" t="s">
        <v>870</v>
      </c>
      <c r="H168" s="202" t="s">
        <v>870</v>
      </c>
      <c r="I168" s="202" t="s">
        <v>870</v>
      </c>
      <c r="J168" s="202" t="s">
        <v>870</v>
      </c>
      <c r="K168" s="404"/>
    </row>
    <row r="169" spans="1:11" s="5" customFormat="1" x14ac:dyDescent="0.2">
      <c r="A169" s="99">
        <v>4022</v>
      </c>
      <c r="B169" s="100"/>
      <c r="C169" s="101" t="s">
        <v>972</v>
      </c>
      <c r="D169" s="102" t="s">
        <v>973</v>
      </c>
      <c r="E169" s="31">
        <v>6587214</v>
      </c>
      <c r="F169" s="202" t="s">
        <v>870</v>
      </c>
      <c r="G169" s="202" t="s">
        <v>870</v>
      </c>
      <c r="H169" s="202" t="s">
        <v>870</v>
      </c>
      <c r="I169" s="202" t="s">
        <v>870</v>
      </c>
      <c r="J169" s="202" t="s">
        <v>870</v>
      </c>
      <c r="K169" s="404"/>
    </row>
    <row r="170" spans="1:11" s="5" customFormat="1" x14ac:dyDescent="0.2">
      <c r="A170" s="99">
        <v>4023</v>
      </c>
      <c r="B170" s="100"/>
      <c r="C170" s="101" t="s">
        <v>974</v>
      </c>
      <c r="D170" s="102" t="s">
        <v>975</v>
      </c>
      <c r="E170" s="31">
        <v>3254387</v>
      </c>
      <c r="F170" s="202" t="s">
        <v>870</v>
      </c>
      <c r="G170" s="202" t="s">
        <v>870</v>
      </c>
      <c r="H170" s="202" t="s">
        <v>870</v>
      </c>
      <c r="I170" s="202" t="s">
        <v>870</v>
      </c>
      <c r="J170" s="202" t="s">
        <v>870</v>
      </c>
      <c r="K170" s="404"/>
    </row>
    <row r="171" spans="1:11" s="5" customFormat="1" x14ac:dyDescent="0.2">
      <c r="A171" s="99">
        <v>4024</v>
      </c>
      <c r="B171" s="100"/>
      <c r="C171" s="101" t="s">
        <v>976</v>
      </c>
      <c r="D171" s="102" t="s">
        <v>977</v>
      </c>
      <c r="E171" s="31">
        <v>3669523</v>
      </c>
      <c r="F171" s="202" t="s">
        <v>870</v>
      </c>
      <c r="G171" s="202" t="s">
        <v>870</v>
      </c>
      <c r="H171" s="202" t="s">
        <v>870</v>
      </c>
      <c r="I171" s="202" t="s">
        <v>870</v>
      </c>
      <c r="J171" s="202" t="s">
        <v>870</v>
      </c>
      <c r="K171" s="404"/>
    </row>
    <row r="172" spans="1:11" s="5" customFormat="1" x14ac:dyDescent="0.2">
      <c r="A172" s="99">
        <v>4025</v>
      </c>
      <c r="B172" s="100"/>
      <c r="C172" s="101" t="s">
        <v>978</v>
      </c>
      <c r="D172" s="102" t="s">
        <v>979</v>
      </c>
      <c r="E172" s="31">
        <v>19828300</v>
      </c>
      <c r="F172" s="202" t="s">
        <v>870</v>
      </c>
      <c r="G172" s="202" t="s">
        <v>870</v>
      </c>
      <c r="H172" s="202" t="s">
        <v>870</v>
      </c>
      <c r="I172" s="202" t="s">
        <v>870</v>
      </c>
      <c r="J172" s="202" t="s">
        <v>870</v>
      </c>
      <c r="K172" s="404"/>
    </row>
    <row r="173" spans="1:11" s="5" customFormat="1" x14ac:dyDescent="0.2">
      <c r="A173" s="99">
        <v>4026</v>
      </c>
      <c r="B173" s="100"/>
      <c r="C173" s="101" t="s">
        <v>980</v>
      </c>
      <c r="D173" s="102" t="s">
        <v>981</v>
      </c>
      <c r="E173" s="31">
        <v>7370161</v>
      </c>
      <c r="F173" s="202" t="s">
        <v>870</v>
      </c>
      <c r="G173" s="202" t="s">
        <v>870</v>
      </c>
      <c r="H173" s="202" t="s">
        <v>870</v>
      </c>
      <c r="I173" s="202" t="s">
        <v>870</v>
      </c>
      <c r="J173" s="202" t="s">
        <v>870</v>
      </c>
      <c r="K173" s="404"/>
    </row>
    <row r="174" spans="1:11" s="5" customFormat="1" x14ac:dyDescent="0.2">
      <c r="A174" s="99">
        <v>4027</v>
      </c>
      <c r="B174" s="100"/>
      <c r="C174" s="101" t="s">
        <v>982</v>
      </c>
      <c r="D174" s="102" t="s">
        <v>983</v>
      </c>
      <c r="E174" s="31">
        <v>2477507</v>
      </c>
      <c r="F174" s="202" t="s">
        <v>870</v>
      </c>
      <c r="G174" s="202" t="s">
        <v>870</v>
      </c>
      <c r="H174" s="202" t="s">
        <v>870</v>
      </c>
      <c r="I174" s="202" t="s">
        <v>870</v>
      </c>
      <c r="J174" s="202" t="s">
        <v>870</v>
      </c>
      <c r="K174" s="404"/>
    </row>
    <row r="175" spans="1:11" s="5" customFormat="1" x14ac:dyDescent="0.2">
      <c r="A175" s="99">
        <v>4029</v>
      </c>
      <c r="B175" s="100"/>
      <c r="C175" s="101" t="s">
        <v>984</v>
      </c>
      <c r="D175" s="102" t="s">
        <v>985</v>
      </c>
      <c r="E175" s="31">
        <v>23515911</v>
      </c>
      <c r="F175" s="202" t="s">
        <v>870</v>
      </c>
      <c r="G175" s="202" t="s">
        <v>870</v>
      </c>
      <c r="H175" s="202" t="s">
        <v>870</v>
      </c>
      <c r="I175" s="202" t="s">
        <v>870</v>
      </c>
      <c r="J175" s="202" t="s">
        <v>870</v>
      </c>
      <c r="K175" s="404"/>
    </row>
    <row r="176" spans="1:11" s="5" customFormat="1" x14ac:dyDescent="0.2">
      <c r="A176" s="210">
        <v>402934</v>
      </c>
      <c r="B176" s="319"/>
      <c r="C176" s="357" t="s">
        <v>986</v>
      </c>
      <c r="D176" s="349" t="s">
        <v>987</v>
      </c>
      <c r="E176" s="33">
        <v>0</v>
      </c>
      <c r="F176" s="33"/>
      <c r="G176" s="33">
        <v>0</v>
      </c>
      <c r="H176" s="33"/>
      <c r="I176" s="33">
        <v>0</v>
      </c>
      <c r="J176" s="33"/>
      <c r="K176" s="251"/>
    </row>
    <row r="177" spans="1:11" customFormat="1" x14ac:dyDescent="0.2">
      <c r="A177" s="99"/>
      <c r="B177" s="100"/>
      <c r="C177" s="101"/>
      <c r="D177" s="102" t="s">
        <v>474</v>
      </c>
      <c r="E177" s="31"/>
      <c r="F177" s="31"/>
      <c r="G177" s="31"/>
      <c r="H177" s="31"/>
      <c r="I177" s="31"/>
      <c r="J177" s="31"/>
      <c r="K177" s="248"/>
    </row>
    <row r="178" spans="1:11" s="5" customFormat="1" x14ac:dyDescent="0.2">
      <c r="A178" s="99">
        <v>403</v>
      </c>
      <c r="B178" s="100"/>
      <c r="C178" s="101" t="s">
        <v>988</v>
      </c>
      <c r="D178" s="102" t="s">
        <v>989</v>
      </c>
      <c r="E178" s="31">
        <f>SUM(E179:E183)</f>
        <v>32981493</v>
      </c>
      <c r="F178" s="31">
        <f>SUM(F179:F183)</f>
        <v>500000</v>
      </c>
      <c r="G178" s="31">
        <f>SUM(G179:G183)</f>
        <v>50000</v>
      </c>
      <c r="H178" s="31">
        <f>SUM(H179:H183)</f>
        <v>0</v>
      </c>
      <c r="I178" s="31">
        <f>SUM(I179:I183)</f>
        <v>0</v>
      </c>
      <c r="J178" s="31">
        <f>E178+F178+G178+H178-I178</f>
        <v>33531493</v>
      </c>
      <c r="K178" s="247">
        <f t="shared" ref="K178:K183" si="12">J178/J$142*100</f>
        <v>0.9335048162583518</v>
      </c>
    </row>
    <row r="179" spans="1:11" s="5" customFormat="1" x14ac:dyDescent="0.2">
      <c r="A179" s="99">
        <v>4030</v>
      </c>
      <c r="B179" s="100"/>
      <c r="C179" s="101" t="s">
        <v>990</v>
      </c>
      <c r="D179" s="102" t="s">
        <v>991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f>E179+F179+G179+H179</f>
        <v>0</v>
      </c>
      <c r="K179" s="247">
        <f t="shared" si="12"/>
        <v>0</v>
      </c>
    </row>
    <row r="180" spans="1:11" s="5" customFormat="1" x14ac:dyDescent="0.2">
      <c r="A180" s="99">
        <v>4031</v>
      </c>
      <c r="B180" s="100"/>
      <c r="C180" s="101" t="s">
        <v>992</v>
      </c>
      <c r="D180" s="102" t="s">
        <v>993</v>
      </c>
      <c r="E180" s="31">
        <v>4505085</v>
      </c>
      <c r="F180" s="31">
        <v>500000</v>
      </c>
      <c r="G180" s="31">
        <v>50000</v>
      </c>
      <c r="H180" s="31">
        <v>0</v>
      </c>
      <c r="I180" s="31">
        <v>0</v>
      </c>
      <c r="J180" s="31">
        <f>E180+F180+G180+H180</f>
        <v>5055085</v>
      </c>
      <c r="K180" s="247">
        <f t="shared" si="12"/>
        <v>0.14073176503340759</v>
      </c>
    </row>
    <row r="181" spans="1:11" s="5" customFormat="1" x14ac:dyDescent="0.2">
      <c r="A181" s="99">
        <v>4032</v>
      </c>
      <c r="B181" s="100"/>
      <c r="C181" s="101" t="s">
        <v>994</v>
      </c>
      <c r="D181" s="102" t="s">
        <v>995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f>E181+F181+G181+H181</f>
        <v>0</v>
      </c>
      <c r="K181" s="247">
        <f t="shared" si="12"/>
        <v>0</v>
      </c>
    </row>
    <row r="182" spans="1:11" s="5" customFormat="1" x14ac:dyDescent="0.2">
      <c r="A182" s="99">
        <v>4033</v>
      </c>
      <c r="B182" s="100"/>
      <c r="C182" s="101" t="s">
        <v>996</v>
      </c>
      <c r="D182" s="102" t="s">
        <v>997</v>
      </c>
      <c r="E182" s="31">
        <v>207737</v>
      </c>
      <c r="F182" s="31">
        <v>0</v>
      </c>
      <c r="G182" s="31">
        <v>0</v>
      </c>
      <c r="H182" s="31">
        <v>0</v>
      </c>
      <c r="I182" s="31">
        <v>0</v>
      </c>
      <c r="J182" s="31">
        <f>E182+F182+G182+H182</f>
        <v>207737</v>
      </c>
      <c r="K182" s="247">
        <f t="shared" si="12"/>
        <v>5.7833240534521163E-3</v>
      </c>
    </row>
    <row r="183" spans="1:11" s="5" customFormat="1" x14ac:dyDescent="0.2">
      <c r="A183" s="99">
        <v>4034</v>
      </c>
      <c r="B183" s="100"/>
      <c r="C183" s="101" t="s">
        <v>998</v>
      </c>
      <c r="D183" s="102" t="s">
        <v>999</v>
      </c>
      <c r="E183" s="31">
        <v>28268671</v>
      </c>
      <c r="F183" s="31">
        <v>0</v>
      </c>
      <c r="G183" s="31">
        <v>0</v>
      </c>
      <c r="H183" s="31">
        <v>0</v>
      </c>
      <c r="I183" s="31">
        <v>0</v>
      </c>
      <c r="J183" s="31">
        <f>E183+F183+G183+H183</f>
        <v>28268671</v>
      </c>
      <c r="K183" s="247">
        <f t="shared" si="12"/>
        <v>0.78698972717149218</v>
      </c>
    </row>
    <row r="184" spans="1:11" customFormat="1" x14ac:dyDescent="0.2">
      <c r="A184" s="99"/>
      <c r="B184" s="100"/>
      <c r="C184" s="101"/>
      <c r="D184" s="102" t="s">
        <v>474</v>
      </c>
      <c r="E184" s="31"/>
      <c r="F184" s="31"/>
      <c r="G184" s="31"/>
      <c r="H184" s="31"/>
      <c r="I184" s="31"/>
      <c r="J184" s="31"/>
      <c r="K184" s="248"/>
    </row>
    <row r="185" spans="1:11" s="5" customFormat="1" x14ac:dyDescent="0.2">
      <c r="A185" s="99">
        <v>404</v>
      </c>
      <c r="B185" s="100"/>
      <c r="C185" s="101" t="s">
        <v>1000</v>
      </c>
      <c r="D185" s="102" t="s">
        <v>1001</v>
      </c>
      <c r="E185" s="31">
        <f>SUM(E186:E189)</f>
        <v>22670518</v>
      </c>
      <c r="F185" s="31">
        <f>SUM(F186:F189)</f>
        <v>0</v>
      </c>
      <c r="G185" s="31">
        <f>SUM(G186:G189)</f>
        <v>0</v>
      </c>
      <c r="H185" s="31">
        <f>SUM(H186:H189)</f>
        <v>0</v>
      </c>
      <c r="I185" s="31">
        <f>SUM(I186:I189)</f>
        <v>0</v>
      </c>
      <c r="J185" s="31">
        <f>E185+F185+G185+H185-I185</f>
        <v>22670518</v>
      </c>
      <c r="K185" s="247">
        <f>J185/J$142*100</f>
        <v>0.63113914253897552</v>
      </c>
    </row>
    <row r="186" spans="1:11" s="5" customFormat="1" x14ac:dyDescent="0.2">
      <c r="A186" s="99">
        <v>4040</v>
      </c>
      <c r="B186" s="100"/>
      <c r="C186" s="101" t="s">
        <v>1002</v>
      </c>
      <c r="D186" s="102" t="s">
        <v>1003</v>
      </c>
      <c r="E186" s="31">
        <v>4093451</v>
      </c>
      <c r="F186" s="31">
        <v>0</v>
      </c>
      <c r="G186" s="31">
        <v>0</v>
      </c>
      <c r="H186" s="31">
        <v>0</v>
      </c>
      <c r="I186" s="31">
        <v>0</v>
      </c>
      <c r="J186" s="31">
        <f>E186+F186+G186+H186</f>
        <v>4093451</v>
      </c>
      <c r="K186" s="247">
        <f>J186/J$142*100</f>
        <v>0.1139602171492205</v>
      </c>
    </row>
    <row r="187" spans="1:11" s="5" customFormat="1" x14ac:dyDescent="0.2">
      <c r="A187" s="99">
        <v>4041</v>
      </c>
      <c r="B187" s="100"/>
      <c r="C187" s="101" t="s">
        <v>1004</v>
      </c>
      <c r="D187" s="102" t="s">
        <v>1005</v>
      </c>
      <c r="E187" s="31">
        <v>403569</v>
      </c>
      <c r="F187" s="31">
        <v>0</v>
      </c>
      <c r="G187" s="31">
        <v>0</v>
      </c>
      <c r="H187" s="31">
        <v>0</v>
      </c>
      <c r="I187" s="31">
        <v>0</v>
      </c>
      <c r="J187" s="31">
        <f>E187+F187+G187+H187</f>
        <v>403569</v>
      </c>
      <c r="K187" s="247">
        <f>J187/J$142*100</f>
        <v>1.1235217149220491E-2</v>
      </c>
    </row>
    <row r="188" spans="1:11" s="5" customFormat="1" x14ac:dyDescent="0.2">
      <c r="A188" s="99">
        <v>4042</v>
      </c>
      <c r="B188" s="100"/>
      <c r="C188" s="101" t="s">
        <v>1006</v>
      </c>
      <c r="D188" s="102" t="s">
        <v>1007</v>
      </c>
      <c r="E188" s="31">
        <v>1788199</v>
      </c>
      <c r="F188" s="31">
        <v>0</v>
      </c>
      <c r="G188" s="31">
        <v>0</v>
      </c>
      <c r="H188" s="31">
        <v>0</v>
      </c>
      <c r="I188" s="31">
        <v>0</v>
      </c>
      <c r="J188" s="31">
        <f>E188+F188+G188+H188</f>
        <v>1788199</v>
      </c>
      <c r="K188" s="247">
        <f>J188/J$142*100</f>
        <v>4.9782822939866363E-2</v>
      </c>
    </row>
    <row r="189" spans="1:11" s="5" customFormat="1" x14ac:dyDescent="0.2">
      <c r="A189" s="99">
        <v>4043</v>
      </c>
      <c r="B189" s="100"/>
      <c r="C189" s="101" t="s">
        <v>1008</v>
      </c>
      <c r="D189" s="102" t="s">
        <v>1009</v>
      </c>
      <c r="E189" s="31">
        <v>16385299</v>
      </c>
      <c r="F189" s="31">
        <v>0</v>
      </c>
      <c r="G189" s="31">
        <v>0</v>
      </c>
      <c r="H189" s="31">
        <v>0</v>
      </c>
      <c r="I189" s="31">
        <v>0</v>
      </c>
      <c r="J189" s="31">
        <f>E189+F189+G189+H189</f>
        <v>16385299</v>
      </c>
      <c r="K189" s="247">
        <f>J189/J$142*100</f>
        <v>0.45616088530066817</v>
      </c>
    </row>
    <row r="190" spans="1:11" customFormat="1" x14ac:dyDescent="0.2">
      <c r="A190" s="99"/>
      <c r="B190" s="100"/>
      <c r="C190" s="101"/>
      <c r="D190" s="102" t="s">
        <v>474</v>
      </c>
      <c r="E190" s="31"/>
      <c r="F190" s="31"/>
      <c r="G190" s="31"/>
      <c r="H190" s="31"/>
      <c r="I190" s="31"/>
      <c r="J190" s="31"/>
      <c r="K190" s="248"/>
    </row>
    <row r="191" spans="1:11" s="5" customFormat="1" x14ac:dyDescent="0.2">
      <c r="A191" s="99">
        <v>409</v>
      </c>
      <c r="B191" s="100"/>
      <c r="C191" s="101" t="s">
        <v>1010</v>
      </c>
      <c r="D191" s="102" t="s">
        <v>1011</v>
      </c>
      <c r="E191" s="31">
        <f>E192+E193+E194</f>
        <v>9176113</v>
      </c>
      <c r="F191" s="31">
        <f>F192+F193+F194</f>
        <v>1271755</v>
      </c>
      <c r="G191" s="31">
        <f>G192+G193+G194</f>
        <v>0</v>
      </c>
      <c r="H191" s="31">
        <f>H192+H193+H194</f>
        <v>0</v>
      </c>
      <c r="I191" s="31">
        <f>I192+I193+I194</f>
        <v>0</v>
      </c>
      <c r="J191" s="31">
        <f>E191+F191+G191+H191-I191</f>
        <v>10447868</v>
      </c>
      <c r="K191" s="247">
        <f>J191/J$142*100</f>
        <v>0.29086492204899778</v>
      </c>
    </row>
    <row r="192" spans="1:11" s="5" customFormat="1" x14ac:dyDescent="0.2">
      <c r="A192" s="99">
        <v>4090</v>
      </c>
      <c r="B192" s="100"/>
      <c r="C192" s="101" t="s">
        <v>1012</v>
      </c>
      <c r="D192" s="102" t="s">
        <v>1013</v>
      </c>
      <c r="E192" s="31">
        <v>2676113</v>
      </c>
      <c r="F192" s="31">
        <f>1136178+135577</f>
        <v>1271755</v>
      </c>
      <c r="G192" s="31">
        <v>0</v>
      </c>
      <c r="H192" s="31">
        <v>0</v>
      </c>
      <c r="I192" s="31">
        <v>0</v>
      </c>
      <c r="J192" s="31">
        <f>E192+F192+G192+H192</f>
        <v>3947868</v>
      </c>
      <c r="K192" s="247">
        <f>J192/J$142*100</f>
        <v>0.10990723830734968</v>
      </c>
    </row>
    <row r="193" spans="1:11" s="5" customFormat="1" x14ac:dyDescent="0.2">
      <c r="A193" s="99">
        <v>4091</v>
      </c>
      <c r="B193" s="100"/>
      <c r="C193" s="101" t="s">
        <v>1014</v>
      </c>
      <c r="D193" s="102" t="s">
        <v>1015</v>
      </c>
      <c r="E193" s="31">
        <v>6500000</v>
      </c>
      <c r="F193" s="31">
        <v>0</v>
      </c>
      <c r="G193" s="31">
        <v>0</v>
      </c>
      <c r="H193" s="31">
        <v>0</v>
      </c>
      <c r="I193" s="31">
        <v>0</v>
      </c>
      <c r="J193" s="31">
        <f>E193+F193+G193+H193</f>
        <v>6500000</v>
      </c>
      <c r="K193" s="247">
        <f>J193/J$142*100</f>
        <v>0.18095768374164811</v>
      </c>
    </row>
    <row r="194" spans="1:11" s="5" customFormat="1" x14ac:dyDescent="0.2">
      <c r="A194" s="99">
        <v>4092</v>
      </c>
      <c r="B194" s="100"/>
      <c r="C194" s="101" t="s">
        <v>1016</v>
      </c>
      <c r="D194" s="102" t="s">
        <v>1017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f>E194+F194+G194+H194</f>
        <v>0</v>
      </c>
      <c r="K194" s="247">
        <f>J194/J$142*100</f>
        <v>0</v>
      </c>
    </row>
    <row r="195" spans="1:11" customFormat="1" x14ac:dyDescent="0.2">
      <c r="A195" s="99"/>
      <c r="B195" s="100"/>
      <c r="C195" s="101"/>
      <c r="D195" s="102" t="s">
        <v>474</v>
      </c>
      <c r="E195" s="31"/>
      <c r="F195" s="31"/>
      <c r="G195" s="31"/>
      <c r="H195" s="31"/>
      <c r="I195" s="31"/>
      <c r="J195" s="31"/>
      <c r="K195" s="248"/>
    </row>
    <row r="196" spans="1:11" s="6" customFormat="1" ht="15.75" x14ac:dyDescent="0.25">
      <c r="A196" s="88">
        <v>41</v>
      </c>
      <c r="B196" s="89"/>
      <c r="C196" s="90" t="s">
        <v>1018</v>
      </c>
      <c r="D196" s="91" t="s">
        <v>1019</v>
      </c>
      <c r="E196" s="32">
        <f>E199+E204+E215+E219+E232</f>
        <v>566258355</v>
      </c>
      <c r="F196" s="32">
        <f>F199+F204+F215+F219+F232</f>
        <v>86964526</v>
      </c>
      <c r="G196" s="32">
        <f>G199+G204+G215+G219+G232</f>
        <v>520526398</v>
      </c>
      <c r="H196" s="32">
        <f>H199+H204+H215+H219+H232</f>
        <v>227805363</v>
      </c>
      <c r="I196" s="32">
        <f>I199+I204+I215+I219+I232</f>
        <v>270035748</v>
      </c>
      <c r="J196" s="32">
        <f>E196+F196+G196+H196-I196</f>
        <v>1131518894</v>
      </c>
      <c r="K196" s="245">
        <f>J196/J$142*100</f>
        <v>31.501082795100221</v>
      </c>
    </row>
    <row r="197" spans="1:11" customFormat="1" x14ac:dyDescent="0.2">
      <c r="A197" s="99"/>
      <c r="B197" s="100"/>
      <c r="C197" s="101" t="s">
        <v>1020</v>
      </c>
      <c r="D197" s="102" t="s">
        <v>1020</v>
      </c>
      <c r="E197" s="31"/>
      <c r="F197" s="31"/>
      <c r="G197" s="31"/>
      <c r="H197" s="31"/>
      <c r="I197" s="31"/>
      <c r="J197" s="31"/>
      <c r="K197" s="248"/>
    </row>
    <row r="198" spans="1:11" customFormat="1" x14ac:dyDescent="0.2">
      <c r="A198" s="99"/>
      <c r="B198" s="100"/>
      <c r="C198" s="101"/>
      <c r="D198" s="102"/>
      <c r="E198" s="31"/>
      <c r="F198" s="31"/>
      <c r="G198" s="31"/>
      <c r="H198" s="31"/>
      <c r="I198" s="31"/>
      <c r="J198" s="31"/>
      <c r="K198" s="248"/>
    </row>
    <row r="199" spans="1:11" s="5" customFormat="1" x14ac:dyDescent="0.2">
      <c r="A199" s="99">
        <v>410</v>
      </c>
      <c r="B199" s="100"/>
      <c r="C199" s="101" t="s">
        <v>1021</v>
      </c>
      <c r="D199" s="102" t="s">
        <v>1022</v>
      </c>
      <c r="E199" s="31">
        <f>E200+E201+E202</f>
        <v>52369402</v>
      </c>
      <c r="F199" s="31">
        <f>F200+F201+F202</f>
        <v>4616658</v>
      </c>
      <c r="G199" s="31">
        <f>G200+G201+G202</f>
        <v>0</v>
      </c>
      <c r="H199" s="31">
        <f>H200+H201+H202</f>
        <v>0</v>
      </c>
      <c r="I199" s="31">
        <f>I200+I201+I202</f>
        <v>0</v>
      </c>
      <c r="J199" s="31">
        <f>E199+F199+G199+H199-I199</f>
        <v>56986060</v>
      </c>
      <c r="K199" s="247">
        <f>J199/J$142*100</f>
        <v>1.5864716035634743</v>
      </c>
    </row>
    <row r="200" spans="1:11" s="5" customFormat="1" x14ac:dyDescent="0.2">
      <c r="A200" s="99">
        <v>4100</v>
      </c>
      <c r="B200" s="100"/>
      <c r="C200" s="101" t="s">
        <v>1023</v>
      </c>
      <c r="D200" s="102" t="s">
        <v>1024</v>
      </c>
      <c r="E200" s="31">
        <v>18853336</v>
      </c>
      <c r="F200" s="31">
        <v>0</v>
      </c>
      <c r="G200" s="31">
        <v>0</v>
      </c>
      <c r="H200" s="31">
        <v>0</v>
      </c>
      <c r="I200" s="31">
        <v>0</v>
      </c>
      <c r="J200" s="31">
        <f>E200+F200+G200+H200</f>
        <v>18853336</v>
      </c>
      <c r="K200" s="247">
        <f>J200/J$142*100</f>
        <v>0.52487015590200448</v>
      </c>
    </row>
    <row r="201" spans="1:11" s="5" customFormat="1" x14ac:dyDescent="0.2">
      <c r="A201" s="99">
        <v>4101</v>
      </c>
      <c r="B201" s="100"/>
      <c r="C201" s="101" t="s">
        <v>1025</v>
      </c>
      <c r="D201" s="102" t="s">
        <v>1026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f>E201+F201+G201+H201</f>
        <v>0</v>
      </c>
      <c r="K201" s="247">
        <f>J201/J$142*100</f>
        <v>0</v>
      </c>
    </row>
    <row r="202" spans="1:11" s="5" customFormat="1" x14ac:dyDescent="0.2">
      <c r="A202" s="99">
        <v>4102</v>
      </c>
      <c r="B202" s="100"/>
      <c r="C202" s="101" t="s">
        <v>1027</v>
      </c>
      <c r="D202" s="102" t="s">
        <v>1028</v>
      </c>
      <c r="E202" s="31">
        <v>33516066</v>
      </c>
      <c r="F202" s="31">
        <v>4616658</v>
      </c>
      <c r="G202" s="31">
        <v>0</v>
      </c>
      <c r="H202" s="31">
        <v>0</v>
      </c>
      <c r="I202" s="31">
        <v>0</v>
      </c>
      <c r="J202" s="31">
        <f>E202+F202+G202+H202</f>
        <v>38132724</v>
      </c>
      <c r="K202" s="247">
        <f>J202/J$142*100</f>
        <v>1.0616014476614699</v>
      </c>
    </row>
    <row r="203" spans="1:11" customFormat="1" x14ac:dyDescent="0.2">
      <c r="A203" s="99"/>
      <c r="B203" s="100"/>
      <c r="C203" s="101"/>
      <c r="D203" s="102"/>
      <c r="E203" s="31"/>
      <c r="F203" s="31"/>
      <c r="G203" s="31"/>
      <c r="H203" s="31"/>
      <c r="I203" s="86"/>
      <c r="J203" s="31"/>
      <c r="K203" s="248"/>
    </row>
    <row r="204" spans="1:11" s="5" customFormat="1" x14ac:dyDescent="0.2">
      <c r="A204" s="99">
        <v>411</v>
      </c>
      <c r="B204" s="100"/>
      <c r="C204" s="101" t="s">
        <v>1029</v>
      </c>
      <c r="D204" s="102" t="s">
        <v>1030</v>
      </c>
      <c r="E204" s="31">
        <f>SUM(E205:E213)</f>
        <v>139132768</v>
      </c>
      <c r="F204" s="31">
        <f>SUM(F205:F213)</f>
        <v>8822417</v>
      </c>
      <c r="G204" s="31">
        <f>SUM(G205:G213)</f>
        <v>480955998</v>
      </c>
      <c r="H204" s="31">
        <f>SUM(H205:H213)</f>
        <v>25037421</v>
      </c>
      <c r="I204" s="31">
        <f>SUM(I205:I213)</f>
        <v>9416969</v>
      </c>
      <c r="J204" s="31">
        <f>E204+F204+G204+H204-I204</f>
        <v>644531635</v>
      </c>
      <c r="K204" s="247">
        <f t="shared" ref="K204:K213" si="13">J204/J$142*100</f>
        <v>17.943531041202672</v>
      </c>
    </row>
    <row r="205" spans="1:11" s="5" customFormat="1" x14ac:dyDescent="0.2">
      <c r="A205" s="99">
        <v>4110</v>
      </c>
      <c r="B205" s="100"/>
      <c r="C205" s="101" t="s">
        <v>1031</v>
      </c>
      <c r="D205" s="102" t="s">
        <v>1032</v>
      </c>
      <c r="E205" s="31">
        <v>24135426</v>
      </c>
      <c r="F205" s="31">
        <v>43067</v>
      </c>
      <c r="G205" s="31">
        <v>0</v>
      </c>
      <c r="H205" s="31">
        <v>0</v>
      </c>
      <c r="I205" s="44">
        <f>H135+H136+6075233-700000</f>
        <v>9416969</v>
      </c>
      <c r="J205" s="33">
        <f>E205+F205+G205+H205-I205</f>
        <v>14761524</v>
      </c>
      <c r="K205" s="261">
        <f t="shared" si="13"/>
        <v>0.4109555679287305</v>
      </c>
    </row>
    <row r="206" spans="1:11" s="5" customFormat="1" x14ac:dyDescent="0.2">
      <c r="A206" s="99">
        <v>4111</v>
      </c>
      <c r="B206" s="100"/>
      <c r="C206" s="101" t="s">
        <v>1033</v>
      </c>
      <c r="D206" s="102" t="s">
        <v>1034</v>
      </c>
      <c r="E206" s="31">
        <v>55806816</v>
      </c>
      <c r="F206" s="31">
        <v>2524643</v>
      </c>
      <c r="G206" s="31">
        <v>0</v>
      </c>
      <c r="H206" s="31">
        <v>0</v>
      </c>
      <c r="I206" s="31">
        <v>0</v>
      </c>
      <c r="J206" s="31">
        <f t="shared" ref="J206:J212" si="14">E206+F206+G206+H206</f>
        <v>58331459</v>
      </c>
      <c r="K206" s="247">
        <f t="shared" si="13"/>
        <v>1.6239270322939865</v>
      </c>
    </row>
    <row r="207" spans="1:11" s="5" customFormat="1" x14ac:dyDescent="0.2">
      <c r="A207" s="99">
        <v>4112</v>
      </c>
      <c r="B207" s="100"/>
      <c r="C207" s="101" t="s">
        <v>1035</v>
      </c>
      <c r="D207" s="102" t="s">
        <v>1036</v>
      </c>
      <c r="E207" s="31">
        <v>13850779</v>
      </c>
      <c r="F207" s="31">
        <v>3537175</v>
      </c>
      <c r="G207" s="31">
        <v>21530900</v>
      </c>
      <c r="H207" s="31">
        <v>0</v>
      </c>
      <c r="I207" s="31">
        <v>0</v>
      </c>
      <c r="J207" s="31">
        <f t="shared" si="14"/>
        <v>38918854</v>
      </c>
      <c r="K207" s="247">
        <f t="shared" si="13"/>
        <v>1.0834870267260579</v>
      </c>
    </row>
    <row r="208" spans="1:11" s="5" customFormat="1" x14ac:dyDescent="0.2">
      <c r="A208" s="99">
        <v>4113</v>
      </c>
      <c r="B208" s="100"/>
      <c r="C208" s="101" t="s">
        <v>1037</v>
      </c>
      <c r="D208" s="102" t="s">
        <v>1038</v>
      </c>
      <c r="E208" s="31">
        <v>22151855</v>
      </c>
      <c r="F208" s="31">
        <v>15477</v>
      </c>
      <c r="G208" s="31">
        <v>0</v>
      </c>
      <c r="H208" s="31">
        <v>0</v>
      </c>
      <c r="I208" s="31">
        <v>0</v>
      </c>
      <c r="J208" s="31">
        <f t="shared" si="14"/>
        <v>22167332</v>
      </c>
      <c r="K208" s="247">
        <f t="shared" si="13"/>
        <v>0.61713062360801785</v>
      </c>
    </row>
    <row r="209" spans="1:11" s="5" customFormat="1" x14ac:dyDescent="0.2">
      <c r="A209" s="99">
        <v>4114</v>
      </c>
      <c r="B209" s="100"/>
      <c r="C209" s="101" t="s">
        <v>1039</v>
      </c>
      <c r="D209" s="102" t="s">
        <v>1040</v>
      </c>
      <c r="E209" s="31">
        <v>0</v>
      </c>
      <c r="F209" s="31">
        <v>0</v>
      </c>
      <c r="G209" s="31">
        <v>441845900</v>
      </c>
      <c r="H209" s="31">
        <v>0</v>
      </c>
      <c r="I209" s="31">
        <v>0</v>
      </c>
      <c r="J209" s="31">
        <f t="shared" si="14"/>
        <v>441845900</v>
      </c>
      <c r="K209" s="247">
        <f t="shared" si="13"/>
        <v>12.300832405345211</v>
      </c>
    </row>
    <row r="210" spans="1:11" s="5" customFormat="1" x14ac:dyDescent="0.2">
      <c r="A210" s="99">
        <v>4115</v>
      </c>
      <c r="B210" s="100"/>
      <c r="C210" s="101" t="s">
        <v>1041</v>
      </c>
      <c r="D210" s="102" t="s">
        <v>1042</v>
      </c>
      <c r="E210" s="31">
        <v>15956</v>
      </c>
      <c r="F210" s="31">
        <v>0</v>
      </c>
      <c r="G210" s="31">
        <v>17567200</v>
      </c>
      <c r="H210" s="31">
        <v>0</v>
      </c>
      <c r="I210" s="31">
        <v>0</v>
      </c>
      <c r="J210" s="31">
        <f t="shared" si="14"/>
        <v>17583156</v>
      </c>
      <c r="K210" s="247">
        <f t="shared" si="13"/>
        <v>0.48950879732739416</v>
      </c>
    </row>
    <row r="211" spans="1:11" s="5" customFormat="1" x14ac:dyDescent="0.2">
      <c r="A211" s="99">
        <v>4116</v>
      </c>
      <c r="B211" s="100"/>
      <c r="C211" s="101" t="s">
        <v>1043</v>
      </c>
      <c r="D211" s="102" t="s">
        <v>1044</v>
      </c>
      <c r="E211" s="31">
        <v>0</v>
      </c>
      <c r="F211" s="31">
        <v>0</v>
      </c>
      <c r="G211" s="31">
        <v>0</v>
      </c>
      <c r="H211" s="31">
        <v>22823096</v>
      </c>
      <c r="I211" s="31">
        <v>0</v>
      </c>
      <c r="J211" s="31">
        <f t="shared" si="14"/>
        <v>22823096</v>
      </c>
      <c r="K211" s="247">
        <f t="shared" si="13"/>
        <v>0.63538685968819597</v>
      </c>
    </row>
    <row r="212" spans="1:11" s="5" customFormat="1" x14ac:dyDescent="0.2">
      <c r="A212" s="99">
        <v>4117</v>
      </c>
      <c r="B212" s="100"/>
      <c r="C212" s="101" t="s">
        <v>1045</v>
      </c>
      <c r="D212" s="102" t="s">
        <v>1046</v>
      </c>
      <c r="E212" s="31">
        <v>16227334</v>
      </c>
      <c r="F212" s="31">
        <v>127936</v>
      </c>
      <c r="G212" s="31">
        <v>3584</v>
      </c>
      <c r="H212" s="31">
        <v>0</v>
      </c>
      <c r="I212" s="31">
        <v>0</v>
      </c>
      <c r="J212" s="31">
        <f t="shared" si="14"/>
        <v>16358854</v>
      </c>
      <c r="K212" s="247">
        <f t="shared" si="13"/>
        <v>0.45542466592427616</v>
      </c>
    </row>
    <row r="213" spans="1:11" s="5" customFormat="1" x14ac:dyDescent="0.2">
      <c r="A213" s="99">
        <v>4119</v>
      </c>
      <c r="B213" s="100"/>
      <c r="C213" s="101" t="s">
        <v>1047</v>
      </c>
      <c r="D213" s="102" t="s">
        <v>1048</v>
      </c>
      <c r="E213" s="31">
        <v>6944602</v>
      </c>
      <c r="F213" s="31">
        <v>2574119</v>
      </c>
      <c r="G213" s="31">
        <v>8414</v>
      </c>
      <c r="H213" s="31">
        <v>2214325</v>
      </c>
      <c r="I213" s="31">
        <v>0</v>
      </c>
      <c r="J213" s="31">
        <f>E213+F213+G213+H213-I213</f>
        <v>11741460</v>
      </c>
      <c r="K213" s="247">
        <f t="shared" si="13"/>
        <v>0.3268780623608018</v>
      </c>
    </row>
    <row r="214" spans="1:11" customFormat="1" x14ac:dyDescent="0.2">
      <c r="A214" s="99"/>
      <c r="B214" s="100"/>
      <c r="C214" s="101"/>
      <c r="D214" s="102" t="s">
        <v>474</v>
      </c>
      <c r="E214" s="31"/>
      <c r="F214" s="31"/>
      <c r="G214" s="31"/>
      <c r="H214" s="31"/>
      <c r="I214" s="31"/>
      <c r="J214" s="31"/>
      <c r="K214" s="248"/>
    </row>
    <row r="215" spans="1:11" s="5" customFormat="1" x14ac:dyDescent="0.2">
      <c r="A215" s="99">
        <v>412</v>
      </c>
      <c r="B215" s="100"/>
      <c r="C215" s="101" t="s">
        <v>0</v>
      </c>
      <c r="D215" s="102" t="s">
        <v>1</v>
      </c>
      <c r="E215" s="31">
        <f>E217</f>
        <v>6188894</v>
      </c>
      <c r="F215" s="31">
        <f>F217</f>
        <v>2583653</v>
      </c>
      <c r="G215" s="31">
        <f>G217</f>
        <v>300000</v>
      </c>
      <c r="H215" s="31">
        <f>H217</f>
        <v>0</v>
      </c>
      <c r="I215" s="31">
        <f>I217</f>
        <v>0</v>
      </c>
      <c r="J215" s="31">
        <f>E215+F215+G215+H215-I215</f>
        <v>9072547</v>
      </c>
      <c r="K215" s="247">
        <f>J215/J$142*100</f>
        <v>0.25257647550111356</v>
      </c>
    </row>
    <row r="216" spans="1:11" customFormat="1" x14ac:dyDescent="0.2">
      <c r="A216" s="99"/>
      <c r="B216" s="100"/>
      <c r="C216" s="101" t="s">
        <v>2</v>
      </c>
      <c r="D216" s="102" t="s">
        <v>3</v>
      </c>
      <c r="E216" s="31"/>
      <c r="F216" s="31"/>
      <c r="G216" s="31"/>
      <c r="H216" s="31"/>
      <c r="I216" s="31"/>
      <c r="J216" s="31"/>
      <c r="K216" s="248"/>
    </row>
    <row r="217" spans="1:11" s="5" customFormat="1" x14ac:dyDescent="0.2">
      <c r="A217" s="99">
        <v>4120</v>
      </c>
      <c r="B217" s="100"/>
      <c r="C217" s="101" t="s">
        <v>4</v>
      </c>
      <c r="D217" s="102" t="s">
        <v>5</v>
      </c>
      <c r="E217" s="31">
        <v>6188894</v>
      </c>
      <c r="F217" s="31">
        <v>2583653</v>
      </c>
      <c r="G217" s="31">
        <v>300000</v>
      </c>
      <c r="H217" s="31">
        <v>0</v>
      </c>
      <c r="I217" s="31">
        <v>0</v>
      </c>
      <c r="J217" s="31">
        <f>E217+F217+G217+H217</f>
        <v>9072547</v>
      </c>
      <c r="K217" s="247">
        <f>J217/J$142*100</f>
        <v>0.25257647550111356</v>
      </c>
    </row>
    <row r="218" spans="1:11" customFormat="1" x14ac:dyDescent="0.2">
      <c r="A218" s="99"/>
      <c r="B218" s="100"/>
      <c r="C218" s="101"/>
      <c r="D218" s="102"/>
      <c r="E218" s="31"/>
      <c r="F218" s="31"/>
      <c r="G218" s="31"/>
      <c r="H218" s="31"/>
      <c r="I218" s="31"/>
      <c r="J218" s="31"/>
      <c r="K218" s="248"/>
    </row>
    <row r="219" spans="1:11" s="5" customFormat="1" x14ac:dyDescent="0.2">
      <c r="A219" s="99">
        <v>413</v>
      </c>
      <c r="B219" s="100"/>
      <c r="C219" s="101" t="s">
        <v>6</v>
      </c>
      <c r="D219" s="102" t="s">
        <v>7</v>
      </c>
      <c r="E219" s="31">
        <f>SUM(E221:E227)</f>
        <v>366480735</v>
      </c>
      <c r="F219" s="31">
        <f>SUM(F221:F227)</f>
        <v>70941798</v>
      </c>
      <c r="G219" s="31">
        <f>SUM(G221:G227)</f>
        <v>39270400</v>
      </c>
      <c r="H219" s="31">
        <f>SUM(H221:H227)</f>
        <v>199299028</v>
      </c>
      <c r="I219" s="31">
        <f>SUM(I221:I227)</f>
        <v>260618779</v>
      </c>
      <c r="J219" s="31">
        <f>E219+F219+G219+H219-I219</f>
        <v>415373182</v>
      </c>
      <c r="K219" s="247">
        <f>J219/J$142*100</f>
        <v>11.563841369710467</v>
      </c>
    </row>
    <row r="220" spans="1:11" customFormat="1" x14ac:dyDescent="0.2">
      <c r="A220" s="99"/>
      <c r="B220" s="100"/>
      <c r="C220" s="101"/>
      <c r="D220" s="102"/>
      <c r="E220" s="31"/>
      <c r="F220" s="31"/>
      <c r="G220" s="31"/>
      <c r="H220" s="31"/>
      <c r="I220" s="31"/>
      <c r="J220" s="31"/>
      <c r="K220" s="248"/>
    </row>
    <row r="221" spans="1:11" s="5" customFormat="1" x14ac:dyDescent="0.2">
      <c r="A221" s="210">
        <v>4130</v>
      </c>
      <c r="B221" s="319"/>
      <c r="C221" s="357" t="s">
        <v>8</v>
      </c>
      <c r="D221" s="349" t="s">
        <v>9</v>
      </c>
      <c r="E221" s="33">
        <v>26901913</v>
      </c>
      <c r="F221" s="33">
        <f>3951228-1200000</f>
        <v>2751228</v>
      </c>
      <c r="G221" s="33">
        <v>0</v>
      </c>
      <c r="H221" s="33">
        <v>0</v>
      </c>
      <c r="I221" s="33">
        <f>E221+F221+G221+H221</f>
        <v>29653141</v>
      </c>
      <c r="J221" s="33">
        <f>E221+F221+G221+H221-I221</f>
        <v>0</v>
      </c>
      <c r="K221" s="261"/>
    </row>
    <row r="222" spans="1:11" customFormat="1" x14ac:dyDescent="0.2">
      <c r="A222" s="210"/>
      <c r="B222" s="319"/>
      <c r="C222" s="357"/>
      <c r="D222" s="349"/>
      <c r="E222" s="33"/>
      <c r="F222" s="33"/>
      <c r="G222" s="33"/>
      <c r="H222" s="33"/>
      <c r="I222" s="33"/>
      <c r="J222" s="33"/>
      <c r="K222" s="261"/>
    </row>
    <row r="223" spans="1:11" s="5" customFormat="1" x14ac:dyDescent="0.2">
      <c r="A223" s="210">
        <v>4131</v>
      </c>
      <c r="B223" s="319"/>
      <c r="C223" s="357" t="s">
        <v>10</v>
      </c>
      <c r="D223" s="349" t="s">
        <v>14</v>
      </c>
      <c r="E223" s="33">
        <v>149684544</v>
      </c>
      <c r="F223" s="33">
        <v>1800000</v>
      </c>
      <c r="G223" s="33">
        <v>39270400</v>
      </c>
      <c r="H223" s="33">
        <v>0</v>
      </c>
      <c r="I223" s="33">
        <f>E223+F223+G223+H223</f>
        <v>190754944</v>
      </c>
      <c r="J223" s="33">
        <f>E223+F223+G223+H223-I223</f>
        <v>0</v>
      </c>
      <c r="K223" s="251"/>
    </row>
    <row r="224" spans="1:11" customFormat="1" x14ac:dyDescent="0.2">
      <c r="A224" s="210"/>
      <c r="B224" s="319"/>
      <c r="C224" s="357"/>
      <c r="D224" s="349"/>
      <c r="E224" s="33"/>
      <c r="F224" s="33"/>
      <c r="G224" s="33"/>
      <c r="H224" s="33"/>
      <c r="I224" s="33"/>
      <c r="J224" s="33"/>
      <c r="K224" s="251"/>
    </row>
    <row r="225" spans="1:11" s="5" customFormat="1" x14ac:dyDescent="0.2">
      <c r="A225" s="99">
        <v>4132</v>
      </c>
      <c r="B225" s="100"/>
      <c r="C225" s="101" t="s">
        <v>15</v>
      </c>
      <c r="D225" s="102" t="s">
        <v>16</v>
      </c>
      <c r="E225" s="31">
        <v>2692590</v>
      </c>
      <c r="F225" s="31">
        <v>0</v>
      </c>
      <c r="G225" s="31">
        <v>0</v>
      </c>
      <c r="H225" s="31">
        <v>0</v>
      </c>
      <c r="I225" s="31">
        <v>0</v>
      </c>
      <c r="J225" s="31">
        <f>E225+F225+G225+H225</f>
        <v>2692590</v>
      </c>
      <c r="K225" s="247">
        <f>J225/J$142*100</f>
        <v>7.4960746102449891E-2</v>
      </c>
    </row>
    <row r="226" spans="1:11" customFormat="1" x14ac:dyDescent="0.2">
      <c r="A226" s="99"/>
      <c r="B226" s="100"/>
      <c r="C226" s="101"/>
      <c r="D226" s="102"/>
      <c r="E226" s="31"/>
      <c r="F226" s="31"/>
      <c r="G226" s="31"/>
      <c r="H226" s="31"/>
      <c r="I226" s="31"/>
      <c r="J226" s="34"/>
      <c r="K226" s="248"/>
    </row>
    <row r="227" spans="1:11" s="5" customFormat="1" x14ac:dyDescent="0.2">
      <c r="A227" s="99">
        <v>4133</v>
      </c>
      <c r="B227" s="100"/>
      <c r="C227" s="101" t="s">
        <v>17</v>
      </c>
      <c r="D227" s="102" t="s">
        <v>18</v>
      </c>
      <c r="E227" s="31">
        <f>E228+E229+E230</f>
        <v>187201688</v>
      </c>
      <c r="F227" s="31">
        <f>F228+F229+F230</f>
        <v>66390570</v>
      </c>
      <c r="G227" s="31">
        <f>G228+G229+G230</f>
        <v>0</v>
      </c>
      <c r="H227" s="31">
        <f>H228+H229+H230</f>
        <v>199299028</v>
      </c>
      <c r="I227" s="31">
        <f>I228+I229+I230</f>
        <v>40210694</v>
      </c>
      <c r="J227" s="31">
        <f>E227+F227+G227+H227-I227</f>
        <v>412680592</v>
      </c>
      <c r="K227" s="247">
        <f>J227/J$142*100</f>
        <v>11.488880623608019</v>
      </c>
    </row>
    <row r="228" spans="1:11" s="5" customFormat="1" x14ac:dyDescent="0.2">
      <c r="A228" s="99">
        <v>413300</v>
      </c>
      <c r="B228" s="100"/>
      <c r="C228" s="101" t="s">
        <v>19</v>
      </c>
      <c r="D228" s="102" t="s">
        <v>20</v>
      </c>
      <c r="E228" s="31">
        <v>125640631</v>
      </c>
      <c r="F228" s="31">
        <v>16703630</v>
      </c>
      <c r="G228" s="31"/>
      <c r="H228" s="31">
        <v>82816058</v>
      </c>
      <c r="I228" s="31"/>
      <c r="J228" s="31">
        <f>E228+F228+G228+H228</f>
        <v>225160319</v>
      </c>
      <c r="K228" s="247">
        <f>J228/J$142*100</f>
        <v>6.2683830456570151</v>
      </c>
    </row>
    <row r="229" spans="1:11" s="5" customFormat="1" x14ac:dyDescent="0.2">
      <c r="A229" s="210">
        <v>413301</v>
      </c>
      <c r="B229" s="319"/>
      <c r="C229" s="357" t="s">
        <v>21</v>
      </c>
      <c r="D229" s="349" t="s">
        <v>22</v>
      </c>
      <c r="E229" s="33">
        <v>22275745</v>
      </c>
      <c r="F229" s="33">
        <v>2210956</v>
      </c>
      <c r="G229" s="33"/>
      <c r="H229" s="33">
        <v>15723993</v>
      </c>
      <c r="I229" s="33">
        <f>E229+F229+G229+H229</f>
        <v>40210694</v>
      </c>
      <c r="J229" s="33">
        <f>E229+F229+G229+H229-I229</f>
        <v>0</v>
      </c>
      <c r="K229" s="261"/>
    </row>
    <row r="230" spans="1:11" s="5" customFormat="1" x14ac:dyDescent="0.2">
      <c r="A230" s="99">
        <v>413302</v>
      </c>
      <c r="B230" s="100"/>
      <c r="C230" s="101" t="s">
        <v>23</v>
      </c>
      <c r="D230" s="102" t="s">
        <v>24</v>
      </c>
      <c r="E230" s="31">
        <v>39285312</v>
      </c>
      <c r="F230" s="31">
        <v>47475984</v>
      </c>
      <c r="G230" s="31"/>
      <c r="H230" s="31">
        <v>100758977</v>
      </c>
      <c r="I230" s="31"/>
      <c r="J230" s="31">
        <f>E230+F230+G230+H230-I230</f>
        <v>187520273</v>
      </c>
      <c r="K230" s="247">
        <f>J230/J$142*100</f>
        <v>5.2204975779510017</v>
      </c>
    </row>
    <row r="231" spans="1:11" customFormat="1" x14ac:dyDescent="0.2">
      <c r="A231" s="99"/>
      <c r="B231" s="100"/>
      <c r="C231" s="101"/>
      <c r="D231" s="102"/>
      <c r="E231" s="31"/>
      <c r="F231" s="31"/>
      <c r="G231" s="31"/>
      <c r="H231" s="31"/>
      <c r="I231" s="31"/>
      <c r="J231" s="31"/>
      <c r="K231" s="248"/>
    </row>
    <row r="232" spans="1:11" s="5" customFormat="1" x14ac:dyDescent="0.2">
      <c r="A232" s="99">
        <v>414</v>
      </c>
      <c r="B232" s="100"/>
      <c r="C232" s="101" t="s">
        <v>25</v>
      </c>
      <c r="D232" s="102" t="s">
        <v>26</v>
      </c>
      <c r="E232" s="31">
        <f>SUM(E233:E236)</f>
        <v>2086556</v>
      </c>
      <c r="F232" s="31">
        <f>SUM(F233:F236)</f>
        <v>0</v>
      </c>
      <c r="G232" s="31">
        <f>SUM(G233:G236)</f>
        <v>0</v>
      </c>
      <c r="H232" s="31">
        <f>SUM(H233:H236)</f>
        <v>3468914</v>
      </c>
      <c r="I232" s="31">
        <f>SUM(I233:I236)</f>
        <v>0</v>
      </c>
      <c r="J232" s="31">
        <f>E232+F232+G232+H232-I232</f>
        <v>5555470</v>
      </c>
      <c r="K232" s="247">
        <f>J232/J$142*100</f>
        <v>0.15466230512249443</v>
      </c>
    </row>
    <row r="233" spans="1:11" s="5" customFormat="1" x14ac:dyDescent="0.2">
      <c r="A233" s="99">
        <v>4140</v>
      </c>
      <c r="B233" s="100"/>
      <c r="C233" s="101" t="s">
        <v>27</v>
      </c>
      <c r="D233" s="102" t="s">
        <v>28</v>
      </c>
      <c r="E233" s="31">
        <v>132830</v>
      </c>
      <c r="F233" s="31">
        <v>0</v>
      </c>
      <c r="G233" s="31">
        <v>0</v>
      </c>
      <c r="H233" s="31">
        <v>0</v>
      </c>
      <c r="I233" s="31">
        <v>0</v>
      </c>
      <c r="J233" s="31">
        <f>E233+F233+G233+H233</f>
        <v>132830</v>
      </c>
      <c r="K233" s="247">
        <f>J233/J$142*100</f>
        <v>3.6979398663697107E-3</v>
      </c>
    </row>
    <row r="234" spans="1:11" s="5" customFormat="1" x14ac:dyDescent="0.2">
      <c r="A234" s="99">
        <v>4141</v>
      </c>
      <c r="B234" s="100"/>
      <c r="C234" s="101" t="s">
        <v>29</v>
      </c>
      <c r="D234" s="102" t="s">
        <v>30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f>E234+F234+G234+H234</f>
        <v>0</v>
      </c>
      <c r="K234" s="248"/>
    </row>
    <row r="235" spans="1:11" s="5" customFormat="1" x14ac:dyDescent="0.2">
      <c r="A235" s="99">
        <v>4142</v>
      </c>
      <c r="B235" s="100"/>
      <c r="C235" s="101" t="s">
        <v>31</v>
      </c>
      <c r="D235" s="102" t="s">
        <v>32</v>
      </c>
      <c r="E235" s="31">
        <v>525244</v>
      </c>
      <c r="F235" s="31">
        <v>0</v>
      </c>
      <c r="G235" s="31">
        <v>0</v>
      </c>
      <c r="H235" s="31">
        <v>3468914</v>
      </c>
      <c r="I235" s="31">
        <v>0</v>
      </c>
      <c r="J235" s="31">
        <f>E235+F235+G235+H235</f>
        <v>3994158</v>
      </c>
      <c r="K235" s="247">
        <f>J235/J$142*100</f>
        <v>0.11119593541202673</v>
      </c>
    </row>
    <row r="236" spans="1:11" s="5" customFormat="1" x14ac:dyDescent="0.2">
      <c r="A236" s="99">
        <v>4143</v>
      </c>
      <c r="B236" s="100"/>
      <c r="C236" s="101" t="s">
        <v>33</v>
      </c>
      <c r="D236" s="102" t="s">
        <v>34</v>
      </c>
      <c r="E236" s="31">
        <v>1428482</v>
      </c>
      <c r="F236" s="31">
        <v>0</v>
      </c>
      <c r="G236" s="31">
        <v>0</v>
      </c>
      <c r="H236" s="31">
        <v>0</v>
      </c>
      <c r="I236" s="31">
        <v>0</v>
      </c>
      <c r="J236" s="31">
        <f>E236+F236+G236+H236</f>
        <v>1428482</v>
      </c>
      <c r="K236" s="247">
        <f>J236/J$142*100</f>
        <v>3.9768429844097994E-2</v>
      </c>
    </row>
    <row r="237" spans="1:11" customFormat="1" x14ac:dyDescent="0.2">
      <c r="A237" s="99"/>
      <c r="B237" s="100"/>
      <c r="C237" s="101"/>
      <c r="D237" s="102" t="s">
        <v>474</v>
      </c>
      <c r="E237" s="31"/>
      <c r="F237" s="31"/>
      <c r="G237" s="31"/>
      <c r="H237" s="31"/>
      <c r="I237" s="31"/>
      <c r="J237" s="31"/>
      <c r="K237" s="248"/>
    </row>
    <row r="238" spans="1:11" s="6" customFormat="1" ht="15.75" x14ac:dyDescent="0.25">
      <c r="A238" s="88">
        <v>42</v>
      </c>
      <c r="B238" s="89"/>
      <c r="C238" s="90" t="s">
        <v>35</v>
      </c>
      <c r="D238" s="91" t="s">
        <v>36</v>
      </c>
      <c r="E238" s="32">
        <f>E240</f>
        <v>58462013</v>
      </c>
      <c r="F238" s="32">
        <f>F240</f>
        <v>37774789</v>
      </c>
      <c r="G238" s="32">
        <f>G240</f>
        <v>251055</v>
      </c>
      <c r="H238" s="32">
        <f>H240</f>
        <v>700169</v>
      </c>
      <c r="I238" s="32">
        <f>I240</f>
        <v>0</v>
      </c>
      <c r="J238" s="32">
        <f>E238+F238+G238+H238-I238</f>
        <v>97188026</v>
      </c>
      <c r="K238" s="245">
        <f>J238/J$142*100</f>
        <v>2.7056800111358572</v>
      </c>
    </row>
    <row r="239" spans="1:11" customFormat="1" x14ac:dyDescent="0.2">
      <c r="A239" s="99"/>
      <c r="B239" s="100"/>
      <c r="C239" s="101"/>
      <c r="D239" s="102" t="s">
        <v>474</v>
      </c>
      <c r="E239" s="31"/>
      <c r="F239" s="31"/>
      <c r="G239" s="31"/>
      <c r="H239" s="31"/>
      <c r="I239" s="31"/>
      <c r="J239" s="31"/>
      <c r="K239" s="248"/>
    </row>
    <row r="240" spans="1:11" s="5" customFormat="1" x14ac:dyDescent="0.2">
      <c r="A240" s="99">
        <v>420</v>
      </c>
      <c r="B240" s="100"/>
      <c r="C240" s="101" t="s">
        <v>37</v>
      </c>
      <c r="D240" s="102" t="s">
        <v>38</v>
      </c>
      <c r="E240" s="31">
        <f>SUM(E241:E250)</f>
        <v>58462013</v>
      </c>
      <c r="F240" s="31">
        <f>36574789+1200000</f>
        <v>37774789</v>
      </c>
      <c r="G240" s="31">
        <v>251055</v>
      </c>
      <c r="H240" s="31">
        <v>700169</v>
      </c>
      <c r="I240" s="31">
        <f>SUM(I241:I250)</f>
        <v>0</v>
      </c>
      <c r="J240" s="31">
        <f>E240+F240+G240+H240-I240</f>
        <v>97188026</v>
      </c>
      <c r="K240" s="247">
        <f>J240/J$142*100</f>
        <v>2.7056800111358572</v>
      </c>
    </row>
    <row r="241" spans="1:11" s="5" customFormat="1" x14ac:dyDescent="0.2">
      <c r="A241" s="99">
        <v>4200</v>
      </c>
      <c r="B241" s="100"/>
      <c r="C241" s="101" t="s">
        <v>39</v>
      </c>
      <c r="D241" s="102" t="s">
        <v>40</v>
      </c>
      <c r="E241" s="31">
        <v>2908314</v>
      </c>
      <c r="F241" s="202" t="s">
        <v>870</v>
      </c>
      <c r="G241" s="202" t="s">
        <v>870</v>
      </c>
      <c r="H241" s="202" t="s">
        <v>870</v>
      </c>
      <c r="I241" s="202" t="s">
        <v>870</v>
      </c>
      <c r="J241" s="202" t="s">
        <v>870</v>
      </c>
      <c r="K241" s="247"/>
    </row>
    <row r="242" spans="1:11" s="5" customFormat="1" x14ac:dyDescent="0.2">
      <c r="A242" s="99">
        <v>4201</v>
      </c>
      <c r="B242" s="100"/>
      <c r="C242" s="101" t="s">
        <v>41</v>
      </c>
      <c r="D242" s="102" t="s">
        <v>42</v>
      </c>
      <c r="E242" s="31">
        <v>1227866</v>
      </c>
      <c r="F242" s="202" t="s">
        <v>870</v>
      </c>
      <c r="G242" s="202" t="s">
        <v>870</v>
      </c>
      <c r="H242" s="202" t="s">
        <v>870</v>
      </c>
      <c r="I242" s="202" t="s">
        <v>870</v>
      </c>
      <c r="J242" s="202" t="s">
        <v>870</v>
      </c>
      <c r="K242" s="247"/>
    </row>
    <row r="243" spans="1:11" s="5" customFormat="1" x14ac:dyDescent="0.2">
      <c r="A243" s="99">
        <v>4202</v>
      </c>
      <c r="B243" s="100"/>
      <c r="C243" s="101" t="s">
        <v>43</v>
      </c>
      <c r="D243" s="102" t="s">
        <v>44</v>
      </c>
      <c r="E243" s="31">
        <v>14062519</v>
      </c>
      <c r="F243" s="202" t="s">
        <v>870</v>
      </c>
      <c r="G243" s="202" t="s">
        <v>870</v>
      </c>
      <c r="H243" s="202" t="s">
        <v>870</v>
      </c>
      <c r="I243" s="202" t="s">
        <v>870</v>
      </c>
      <c r="J243" s="202" t="s">
        <v>870</v>
      </c>
      <c r="K243" s="247"/>
    </row>
    <row r="244" spans="1:11" s="5" customFormat="1" x14ac:dyDescent="0.2">
      <c r="A244" s="99">
        <v>4203</v>
      </c>
      <c r="B244" s="100"/>
      <c r="C244" s="101" t="s">
        <v>45</v>
      </c>
      <c r="D244" s="102" t="s">
        <v>46</v>
      </c>
      <c r="E244" s="31">
        <v>376323</v>
      </c>
      <c r="F244" s="202" t="s">
        <v>870</v>
      </c>
      <c r="G244" s="202" t="s">
        <v>870</v>
      </c>
      <c r="H244" s="202" t="s">
        <v>870</v>
      </c>
      <c r="I244" s="202" t="s">
        <v>870</v>
      </c>
      <c r="J244" s="202" t="s">
        <v>870</v>
      </c>
      <c r="K244" s="247"/>
    </row>
    <row r="245" spans="1:11" s="5" customFormat="1" x14ac:dyDescent="0.2">
      <c r="A245" s="99">
        <v>4204</v>
      </c>
      <c r="B245" s="100"/>
      <c r="C245" s="101" t="s">
        <v>47</v>
      </c>
      <c r="D245" s="102" t="s">
        <v>48</v>
      </c>
      <c r="E245" s="31">
        <v>22523551</v>
      </c>
      <c r="F245" s="202" t="s">
        <v>870</v>
      </c>
      <c r="G245" s="202" t="s">
        <v>870</v>
      </c>
      <c r="H245" s="202" t="s">
        <v>870</v>
      </c>
      <c r="I245" s="202" t="s">
        <v>870</v>
      </c>
      <c r="J245" s="202" t="s">
        <v>870</v>
      </c>
      <c r="K245" s="247"/>
    </row>
    <row r="246" spans="1:11" s="5" customFormat="1" x14ac:dyDescent="0.2">
      <c r="A246" s="99">
        <v>4205</v>
      </c>
      <c r="B246" s="100"/>
      <c r="C246" s="101" t="s">
        <v>49</v>
      </c>
      <c r="D246" s="102" t="s">
        <v>50</v>
      </c>
      <c r="E246" s="31">
        <v>11067256</v>
      </c>
      <c r="F246" s="202" t="s">
        <v>870</v>
      </c>
      <c r="G246" s="202" t="s">
        <v>870</v>
      </c>
      <c r="H246" s="202" t="s">
        <v>870</v>
      </c>
      <c r="I246" s="202" t="s">
        <v>870</v>
      </c>
      <c r="J246" s="202" t="s">
        <v>870</v>
      </c>
      <c r="K246" s="247"/>
    </row>
    <row r="247" spans="1:11" s="5" customFormat="1" x14ac:dyDescent="0.2">
      <c r="A247" s="99">
        <v>4206</v>
      </c>
      <c r="B247" s="100"/>
      <c r="C247" s="101" t="s">
        <v>51</v>
      </c>
      <c r="D247" s="102" t="s">
        <v>52</v>
      </c>
      <c r="E247" s="31">
        <v>1502592</v>
      </c>
      <c r="F247" s="202" t="s">
        <v>870</v>
      </c>
      <c r="G247" s="202" t="s">
        <v>870</v>
      </c>
      <c r="H247" s="202" t="s">
        <v>870</v>
      </c>
      <c r="I247" s="202" t="s">
        <v>870</v>
      </c>
      <c r="J247" s="202" t="s">
        <v>870</v>
      </c>
      <c r="K247" s="247"/>
    </row>
    <row r="248" spans="1:11" s="5" customFormat="1" x14ac:dyDescent="0.2">
      <c r="A248" s="99">
        <v>4207</v>
      </c>
      <c r="B248" s="100"/>
      <c r="C248" s="101" t="s">
        <v>53</v>
      </c>
      <c r="D248" s="102" t="s">
        <v>54</v>
      </c>
      <c r="E248" s="31">
        <v>16760</v>
      </c>
      <c r="F248" s="202" t="s">
        <v>870</v>
      </c>
      <c r="G248" s="202" t="s">
        <v>870</v>
      </c>
      <c r="H248" s="202" t="s">
        <v>870</v>
      </c>
      <c r="I248" s="202" t="s">
        <v>870</v>
      </c>
      <c r="J248" s="202" t="s">
        <v>870</v>
      </c>
      <c r="K248" s="247"/>
    </row>
    <row r="249" spans="1:11" s="5" customFormat="1" x14ac:dyDescent="0.2">
      <c r="A249" s="99">
        <v>4208</v>
      </c>
      <c r="B249" s="100"/>
      <c r="C249" s="101" t="s">
        <v>55</v>
      </c>
      <c r="D249" s="102" t="s">
        <v>56</v>
      </c>
      <c r="E249" s="31">
        <v>4711812</v>
      </c>
      <c r="F249" s="202" t="s">
        <v>870</v>
      </c>
      <c r="G249" s="202" t="s">
        <v>870</v>
      </c>
      <c r="H249" s="202" t="s">
        <v>870</v>
      </c>
      <c r="I249" s="202" t="s">
        <v>870</v>
      </c>
      <c r="J249" s="202" t="s">
        <v>870</v>
      </c>
      <c r="K249" s="247"/>
    </row>
    <row r="250" spans="1:11" s="5" customFormat="1" x14ac:dyDescent="0.2">
      <c r="A250" s="99">
        <v>4209</v>
      </c>
      <c r="B250" s="100"/>
      <c r="C250" s="101" t="s">
        <v>57</v>
      </c>
      <c r="D250" s="102" t="s">
        <v>58</v>
      </c>
      <c r="E250" s="31">
        <v>65020</v>
      </c>
      <c r="F250" s="202" t="s">
        <v>870</v>
      </c>
      <c r="G250" s="202" t="s">
        <v>870</v>
      </c>
      <c r="H250" s="202" t="s">
        <v>870</v>
      </c>
      <c r="I250" s="202" t="s">
        <v>870</v>
      </c>
      <c r="J250" s="202" t="s">
        <v>870</v>
      </c>
      <c r="K250" s="247"/>
    </row>
    <row r="251" spans="1:11" customFormat="1" x14ac:dyDescent="0.2">
      <c r="A251" s="99"/>
      <c r="B251" s="100"/>
      <c r="C251" s="101"/>
      <c r="D251" s="102"/>
      <c r="E251" s="31"/>
      <c r="F251" s="31"/>
      <c r="G251" s="31"/>
      <c r="H251" s="31"/>
      <c r="I251" s="31"/>
      <c r="J251" s="31"/>
      <c r="K251" s="248"/>
    </row>
    <row r="252" spans="1:11" s="6" customFormat="1" ht="15.75" x14ac:dyDescent="0.25">
      <c r="A252" s="88">
        <v>43</v>
      </c>
      <c r="B252" s="89"/>
      <c r="C252" s="90" t="s">
        <v>59</v>
      </c>
      <c r="D252" s="91" t="s">
        <v>60</v>
      </c>
      <c r="E252" s="32">
        <f>E254</f>
        <v>52411480</v>
      </c>
      <c r="F252" s="32">
        <f>F254</f>
        <v>24220597</v>
      </c>
      <c r="G252" s="32">
        <f>G254</f>
        <v>0</v>
      </c>
      <c r="H252" s="32">
        <f>H254</f>
        <v>0</v>
      </c>
      <c r="I252" s="32">
        <f>I254</f>
        <v>9602315</v>
      </c>
      <c r="J252" s="32">
        <f>E252+F252+G252+H252-I252</f>
        <v>67029762</v>
      </c>
      <c r="K252" s="245">
        <f>J252/J$142*100</f>
        <v>1.8660846881959909</v>
      </c>
    </row>
    <row r="253" spans="1:11" customFormat="1" x14ac:dyDescent="0.2">
      <c r="A253" s="99"/>
      <c r="B253" s="100"/>
      <c r="C253" s="101"/>
      <c r="D253" s="102" t="s">
        <v>474</v>
      </c>
      <c r="E253" s="31"/>
      <c r="F253" s="31"/>
      <c r="G253" s="31"/>
      <c r="H253" s="31"/>
      <c r="I253" s="31"/>
      <c r="J253" s="31"/>
      <c r="K253" s="248"/>
    </row>
    <row r="254" spans="1:11" s="5" customFormat="1" x14ac:dyDescent="0.2">
      <c r="A254" s="99">
        <v>430</v>
      </c>
      <c r="B254" s="100"/>
      <c r="C254" s="101" t="s">
        <v>61</v>
      </c>
      <c r="D254" s="102" t="s">
        <v>60</v>
      </c>
      <c r="E254" s="31">
        <f>SUM(E256:E264)</f>
        <v>52411480</v>
      </c>
      <c r="F254" s="31">
        <f>SUM(F256:F264)</f>
        <v>24220597</v>
      </c>
      <c r="G254" s="31">
        <f>SUM(G256:G264)</f>
        <v>0</v>
      </c>
      <c r="H254" s="31">
        <f>SUM(H256:H264)</f>
        <v>0</v>
      </c>
      <c r="I254" s="31">
        <f>SUM(I256:I264)</f>
        <v>9602315</v>
      </c>
      <c r="J254" s="31">
        <f>E254+F254+G254+H254-I254</f>
        <v>67029762</v>
      </c>
      <c r="K254" s="247">
        <f>J254/J$142*100</f>
        <v>1.8660846881959909</v>
      </c>
    </row>
    <row r="255" spans="1:11" customFormat="1" x14ac:dyDescent="0.2">
      <c r="A255" s="99"/>
      <c r="B255" s="100"/>
      <c r="C255" s="101"/>
      <c r="D255" s="102"/>
      <c r="E255" s="31"/>
      <c r="F255" s="31"/>
      <c r="G255" s="31"/>
      <c r="H255" s="31"/>
      <c r="I255" s="31"/>
      <c r="J255" s="31"/>
      <c r="K255" s="248"/>
    </row>
    <row r="256" spans="1:11" s="5" customFormat="1" x14ac:dyDescent="0.2">
      <c r="A256" s="210">
        <v>4300</v>
      </c>
      <c r="B256" s="319"/>
      <c r="C256" s="357" t="s">
        <v>62</v>
      </c>
      <c r="D256" s="349" t="s">
        <v>65</v>
      </c>
      <c r="E256" s="33">
        <v>7652315</v>
      </c>
      <c r="F256" s="33">
        <v>1950000</v>
      </c>
      <c r="G256" s="33">
        <v>0</v>
      </c>
      <c r="H256" s="33">
        <v>0</v>
      </c>
      <c r="I256" s="33">
        <f>E256+F256+G256+H256</f>
        <v>9602315</v>
      </c>
      <c r="J256" s="33">
        <f>E256+F256+G256+H256-I256</f>
        <v>0</v>
      </c>
      <c r="K256" s="251"/>
    </row>
    <row r="257" spans="1:11" s="5" customFormat="1" x14ac:dyDescent="0.2">
      <c r="A257" s="99">
        <v>4301</v>
      </c>
      <c r="B257" s="100"/>
      <c r="C257" s="101" t="s">
        <v>66</v>
      </c>
      <c r="D257" s="102" t="s">
        <v>67</v>
      </c>
      <c r="E257" s="31">
        <v>1709950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247"/>
    </row>
    <row r="258" spans="1:11" s="5" customFormat="1" x14ac:dyDescent="0.2">
      <c r="A258" s="99">
        <v>4302</v>
      </c>
      <c r="B258" s="100"/>
      <c r="C258" s="101" t="s">
        <v>68</v>
      </c>
      <c r="D258" s="102" t="s">
        <v>69</v>
      </c>
      <c r="E258" s="31">
        <v>1065913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247"/>
    </row>
    <row r="259" spans="1:11" s="5" customFormat="1" x14ac:dyDescent="0.2">
      <c r="A259" s="99">
        <v>4303</v>
      </c>
      <c r="B259" s="100"/>
      <c r="C259" s="101" t="s">
        <v>70</v>
      </c>
      <c r="D259" s="102" t="s">
        <v>71</v>
      </c>
      <c r="E259" s="31">
        <v>33544009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247"/>
    </row>
    <row r="260" spans="1:11" s="5" customFormat="1" x14ac:dyDescent="0.2">
      <c r="A260" s="99">
        <v>4304</v>
      </c>
      <c r="B260" s="100"/>
      <c r="C260" s="101" t="s">
        <v>72</v>
      </c>
      <c r="D260" s="102" t="s">
        <v>73</v>
      </c>
      <c r="E260" s="31">
        <v>3000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247"/>
    </row>
    <row r="261" spans="1:11" s="5" customFormat="1" x14ac:dyDescent="0.2">
      <c r="A261" s="99">
        <v>4305</v>
      </c>
      <c r="B261" s="100"/>
      <c r="C261" s="101" t="s">
        <v>74</v>
      </c>
      <c r="D261" s="102" t="s">
        <v>75</v>
      </c>
      <c r="E261" s="31">
        <v>3607372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247"/>
    </row>
    <row r="262" spans="1:11" s="5" customFormat="1" x14ac:dyDescent="0.2">
      <c r="A262" s="99">
        <v>4306</v>
      </c>
      <c r="B262" s="100"/>
      <c r="C262" s="101" t="s">
        <v>76</v>
      </c>
      <c r="D262" s="102" t="s">
        <v>77</v>
      </c>
      <c r="E262" s="31">
        <v>17650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247"/>
    </row>
    <row r="263" spans="1:11" s="5" customFormat="1" x14ac:dyDescent="0.2">
      <c r="A263" s="99">
        <v>4307</v>
      </c>
      <c r="B263" s="100"/>
      <c r="C263" s="101" t="s">
        <v>78</v>
      </c>
      <c r="D263" s="102" t="s">
        <v>79</v>
      </c>
      <c r="E263" s="31">
        <v>4811271</v>
      </c>
      <c r="F263" s="31">
        <f>26020597-1950000-1800000</f>
        <v>22270597</v>
      </c>
      <c r="G263" s="31">
        <v>0</v>
      </c>
      <c r="H263" s="31">
        <v>0</v>
      </c>
      <c r="I263" s="31">
        <v>0</v>
      </c>
      <c r="J263" s="31">
        <v>0</v>
      </c>
      <c r="K263" s="247"/>
    </row>
    <row r="264" spans="1:11" s="5" customFormat="1" x14ac:dyDescent="0.2">
      <c r="A264" s="99">
        <v>4308</v>
      </c>
      <c r="B264" s="100"/>
      <c r="C264" s="101" t="s">
        <v>80</v>
      </c>
      <c r="D264" s="102" t="s">
        <v>83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247"/>
    </row>
    <row r="265" spans="1:11" customFormat="1" ht="15.75" thickBot="1" x14ac:dyDescent="0.25">
      <c r="A265" s="310"/>
      <c r="B265" s="320"/>
      <c r="C265" s="358"/>
      <c r="D265" s="351"/>
      <c r="E265" s="35"/>
      <c r="F265" s="35"/>
      <c r="G265" s="35"/>
      <c r="H265" s="35"/>
      <c r="I265" s="35"/>
      <c r="J265" s="35"/>
      <c r="K265" s="253"/>
    </row>
    <row r="266" spans="1:11" customFormat="1" ht="15.75" thickTop="1" x14ac:dyDescent="0.2">
      <c r="A266" s="311"/>
      <c r="B266" s="321"/>
      <c r="C266" s="371"/>
      <c r="D266" s="352"/>
      <c r="E266" s="36"/>
      <c r="F266" s="36"/>
      <c r="G266" s="36"/>
      <c r="H266" s="36"/>
      <c r="I266" s="36"/>
      <c r="J266" s="36"/>
      <c r="K266" s="302"/>
    </row>
    <row r="267" spans="1:11" customFormat="1" ht="15.75" thickBot="1" x14ac:dyDescent="0.25">
      <c r="A267" s="99"/>
      <c r="B267" s="100"/>
      <c r="C267" s="101"/>
      <c r="D267" s="102"/>
      <c r="E267" s="31"/>
      <c r="F267" s="31"/>
      <c r="G267" s="31"/>
      <c r="H267" s="31"/>
      <c r="I267" s="31"/>
      <c r="J267" s="31"/>
      <c r="K267" s="253"/>
    </row>
    <row r="268" spans="1:11" s="6" customFormat="1" ht="17.25" thickTop="1" thickBot="1" x14ac:dyDescent="0.3">
      <c r="A268" s="13"/>
      <c r="B268" s="18" t="s">
        <v>84</v>
      </c>
      <c r="C268" s="361" t="s">
        <v>85</v>
      </c>
      <c r="D268" s="350" t="s">
        <v>86</v>
      </c>
      <c r="E268" s="30">
        <f t="shared" ref="E268:J268" si="15">E22-E145</f>
        <v>-29780000</v>
      </c>
      <c r="F268" s="30">
        <f t="shared" si="15"/>
        <v>9470621</v>
      </c>
      <c r="G268" s="30">
        <f t="shared" si="15"/>
        <v>-11777100</v>
      </c>
      <c r="H268" s="30">
        <f t="shared" si="15"/>
        <v>-2000000</v>
      </c>
      <c r="I268" s="30">
        <f t="shared" si="15"/>
        <v>-47642</v>
      </c>
      <c r="J268" s="46">
        <f t="shared" si="15"/>
        <v>-34038837</v>
      </c>
      <c r="K268" s="275">
        <f>J268/J$142*100</f>
        <v>-0.94762909242761695</v>
      </c>
    </row>
    <row r="269" spans="1:11" s="6" customFormat="1" ht="16.5" thickTop="1" x14ac:dyDescent="0.25">
      <c r="A269" s="13"/>
      <c r="B269" s="18"/>
      <c r="C269" s="361" t="s">
        <v>87</v>
      </c>
      <c r="D269" s="350" t="s">
        <v>88</v>
      </c>
      <c r="E269" s="30"/>
      <c r="F269" s="30"/>
      <c r="G269" s="30"/>
      <c r="H269" s="30"/>
      <c r="I269" s="30"/>
      <c r="J269" s="30"/>
      <c r="K269" s="301"/>
    </row>
    <row r="270" spans="1:11" s="6" customFormat="1" ht="15.75" x14ac:dyDescent="0.25">
      <c r="A270" s="88"/>
      <c r="B270" s="89"/>
      <c r="C270" s="90" t="s">
        <v>89</v>
      </c>
      <c r="D270" s="91" t="s">
        <v>89</v>
      </c>
      <c r="E270" s="32"/>
      <c r="F270" s="32"/>
      <c r="G270" s="32"/>
      <c r="H270" s="32"/>
      <c r="I270" s="32"/>
      <c r="J270" s="29"/>
      <c r="K270" s="252"/>
    </row>
    <row r="271" spans="1:11" s="6" customFormat="1" ht="15.75" x14ac:dyDescent="0.25">
      <c r="A271" s="88"/>
      <c r="B271" s="89"/>
      <c r="C271" s="90" t="s">
        <v>894</v>
      </c>
      <c r="D271" s="91" t="s">
        <v>90</v>
      </c>
      <c r="E271" s="32"/>
      <c r="F271" s="32"/>
      <c r="G271" s="32"/>
      <c r="H271" s="32"/>
      <c r="I271" s="32"/>
      <c r="J271" s="32"/>
      <c r="K271" s="252"/>
    </row>
    <row r="272" spans="1:11" customFormat="1" ht="15.75" thickBot="1" x14ac:dyDescent="0.25">
      <c r="A272" s="310"/>
      <c r="B272" s="320"/>
      <c r="C272" s="358"/>
      <c r="D272" s="351"/>
      <c r="E272" s="35"/>
      <c r="F272" s="35"/>
      <c r="G272" s="35"/>
      <c r="H272" s="35"/>
      <c r="I272" s="35"/>
      <c r="J272" s="35"/>
      <c r="K272" s="271"/>
    </row>
    <row r="273" spans="1:11" customFormat="1" ht="15.75" thickTop="1" x14ac:dyDescent="0.2">
      <c r="A273" s="309"/>
      <c r="B273" s="318"/>
      <c r="C273" s="63"/>
      <c r="D273" s="64"/>
      <c r="E273" s="326"/>
      <c r="F273" s="326"/>
      <c r="G273" s="326"/>
      <c r="H273" s="326"/>
      <c r="I273" s="326"/>
      <c r="J273" s="326"/>
      <c r="K273" s="327"/>
    </row>
    <row r="274" spans="1:11" s="6" customFormat="1" ht="15.75" x14ac:dyDescent="0.25">
      <c r="A274" s="13"/>
      <c r="B274" s="18" t="s">
        <v>91</v>
      </c>
      <c r="C274" s="361" t="s">
        <v>92</v>
      </c>
      <c r="D274" s="350" t="s">
        <v>93</v>
      </c>
      <c r="E274" s="30">
        <f t="shared" ref="E274:J274" si="16">(E22-E83)-(E145-E178-E185)</f>
        <v>23032011</v>
      </c>
      <c r="F274" s="30">
        <f t="shared" si="16"/>
        <v>8870621</v>
      </c>
      <c r="G274" s="30">
        <f t="shared" si="16"/>
        <v>-12427100</v>
      </c>
      <c r="H274" s="30">
        <f t="shared" si="16"/>
        <v>-3000361</v>
      </c>
      <c r="I274" s="30">
        <f t="shared" si="16"/>
        <v>-47642</v>
      </c>
      <c r="J274" s="30">
        <f t="shared" si="16"/>
        <v>16522813</v>
      </c>
      <c r="K274" s="269">
        <f>J274/J$142*100</f>
        <v>0.45998922605790649</v>
      </c>
    </row>
    <row r="275" spans="1:11" s="6" customFormat="1" ht="15.75" x14ac:dyDescent="0.25">
      <c r="A275" s="13"/>
      <c r="B275" s="18"/>
      <c r="C275" s="361" t="s">
        <v>94</v>
      </c>
      <c r="D275" s="350" t="s">
        <v>95</v>
      </c>
      <c r="E275" s="30"/>
      <c r="F275" s="30"/>
      <c r="G275" s="30"/>
      <c r="H275" s="30"/>
      <c r="I275" s="30"/>
      <c r="J275" s="15"/>
      <c r="K275" s="270"/>
    </row>
    <row r="276" spans="1:11" s="6" customFormat="1" ht="15.75" x14ac:dyDescent="0.25">
      <c r="A276" s="88"/>
      <c r="B276" s="89"/>
      <c r="C276" s="90" t="s">
        <v>96</v>
      </c>
      <c r="D276" s="91" t="s">
        <v>96</v>
      </c>
      <c r="E276" s="32"/>
      <c r="F276" s="32"/>
      <c r="G276" s="32"/>
      <c r="H276" s="32"/>
      <c r="I276" s="32"/>
      <c r="J276" s="29"/>
      <c r="K276" s="252"/>
    </row>
    <row r="277" spans="1:11" customFormat="1" ht="15.75" thickBot="1" x14ac:dyDescent="0.25">
      <c r="A277" s="310"/>
      <c r="B277" s="320"/>
      <c r="C277" s="358"/>
      <c r="D277" s="351"/>
      <c r="E277" s="35"/>
      <c r="F277" s="35"/>
      <c r="G277" s="35"/>
      <c r="H277" s="35"/>
      <c r="I277" s="35"/>
      <c r="J277" s="35"/>
      <c r="K277" s="271"/>
    </row>
    <row r="278" spans="1:11" customFormat="1" ht="15.75" thickTop="1" x14ac:dyDescent="0.2">
      <c r="A278" s="309"/>
      <c r="B278" s="318"/>
      <c r="C278" s="63"/>
      <c r="D278" s="64"/>
      <c r="E278" s="326"/>
      <c r="F278" s="326"/>
      <c r="G278" s="326"/>
      <c r="H278" s="326"/>
      <c r="I278" s="326"/>
      <c r="J278" s="326"/>
      <c r="K278" s="327"/>
    </row>
    <row r="279" spans="1:11" s="6" customFormat="1" ht="15.75" x14ac:dyDescent="0.25">
      <c r="A279" s="13"/>
      <c r="B279" s="18" t="s">
        <v>97</v>
      </c>
      <c r="C279" s="361" t="s">
        <v>98</v>
      </c>
      <c r="D279" s="350" t="s">
        <v>99</v>
      </c>
      <c r="E279" s="30">
        <f>E25-(E148+E196)</f>
        <v>81093493</v>
      </c>
      <c r="F279" s="30">
        <f>F25-(F148+F196)</f>
        <v>27258779</v>
      </c>
      <c r="G279" s="30">
        <f>G25-(G148+G196)</f>
        <v>-167285821</v>
      </c>
      <c r="H279" s="30">
        <f>H25-(H148+H196)</f>
        <v>-41961325</v>
      </c>
      <c r="I279" s="30">
        <f>I25-(I148+I196)</f>
        <v>-227073826</v>
      </c>
      <c r="J279" s="30">
        <f>(J25+J131)-(J148+J196)</f>
        <v>126178952</v>
      </c>
      <c r="K279" s="269">
        <f>J279/J$142*100</f>
        <v>3.5127770601336303</v>
      </c>
    </row>
    <row r="280" spans="1:11" s="6" customFormat="1" ht="15.75" x14ac:dyDescent="0.25">
      <c r="A280" s="13"/>
      <c r="B280" s="18"/>
      <c r="C280" s="361" t="s">
        <v>94</v>
      </c>
      <c r="D280" s="350" t="s">
        <v>95</v>
      </c>
      <c r="E280" s="30"/>
      <c r="F280" s="30"/>
      <c r="G280" s="30"/>
      <c r="H280" s="30"/>
      <c r="I280" s="30"/>
      <c r="J280" s="15"/>
      <c r="K280" s="270"/>
    </row>
    <row r="281" spans="1:11" s="6" customFormat="1" ht="15.75" x14ac:dyDescent="0.25">
      <c r="A281" s="88"/>
      <c r="B281" s="89"/>
      <c r="C281" s="90" t="s">
        <v>100</v>
      </c>
      <c r="D281" s="91" t="s">
        <v>100</v>
      </c>
      <c r="E281" s="32"/>
      <c r="F281" s="32"/>
      <c r="G281" s="32"/>
      <c r="H281" s="32"/>
      <c r="I281" s="32"/>
      <c r="J281" s="29"/>
      <c r="K281" s="252"/>
    </row>
    <row r="282" spans="1:11" customFormat="1" ht="15.75" thickBot="1" x14ac:dyDescent="0.25">
      <c r="A282" s="312"/>
      <c r="B282" s="322"/>
      <c r="C282" s="372"/>
      <c r="D282" s="354"/>
      <c r="E282" s="38"/>
      <c r="F282" s="38"/>
      <c r="G282" s="38"/>
      <c r="H282" s="38"/>
      <c r="I282" s="38"/>
      <c r="J282" s="38"/>
      <c r="K282" s="303"/>
    </row>
    <row r="283" spans="1:11" s="1" customFormat="1" ht="15.75" thickTop="1" x14ac:dyDescent="0.2">
      <c r="A283" s="313"/>
      <c r="B283" s="313"/>
      <c r="C283" s="59"/>
      <c r="D283" s="59"/>
      <c r="E283" s="39"/>
      <c r="F283" s="39"/>
      <c r="G283" s="39"/>
      <c r="H283" s="39"/>
      <c r="I283" s="39"/>
      <c r="J283" s="39"/>
      <c r="K283" s="39"/>
    </row>
    <row r="284" spans="1:11" s="1" customFormat="1" x14ac:dyDescent="0.2">
      <c r="A284" s="52"/>
      <c r="B284" s="52"/>
      <c r="C284" s="12"/>
      <c r="D284" s="12"/>
      <c r="E284" s="37"/>
      <c r="F284" s="37"/>
      <c r="G284" s="37"/>
      <c r="H284" s="37"/>
      <c r="I284" s="37"/>
      <c r="J284" s="37"/>
      <c r="K284" s="37"/>
    </row>
    <row r="285" spans="1:11" s="1" customFormat="1" x14ac:dyDescent="0.2">
      <c r="A285" s="52"/>
      <c r="B285" s="52"/>
      <c r="C285" s="12"/>
      <c r="D285" s="12"/>
      <c r="E285" s="37"/>
      <c r="F285" s="37"/>
      <c r="G285" s="37"/>
      <c r="H285" s="37"/>
      <c r="I285" s="37"/>
      <c r="J285" s="37"/>
      <c r="K285" s="37"/>
    </row>
    <row r="286" spans="1:11" s="8" customFormat="1" ht="23.25" x14ac:dyDescent="0.35">
      <c r="A286" s="17"/>
      <c r="B286" s="17" t="s">
        <v>866</v>
      </c>
      <c r="C286" s="17" t="s">
        <v>867</v>
      </c>
      <c r="D286" s="17" t="s">
        <v>868</v>
      </c>
      <c r="E286" s="17"/>
      <c r="F286" s="17"/>
      <c r="G286" s="17"/>
      <c r="H286" s="328"/>
      <c r="I286" s="328"/>
      <c r="J286" s="328"/>
      <c r="K286" s="328"/>
    </row>
    <row r="287" spans="1:11" s="1" customFormat="1" x14ac:dyDescent="0.2">
      <c r="A287" s="52"/>
      <c r="B287" s="52"/>
      <c r="C287" s="12"/>
      <c r="D287" s="12"/>
      <c r="E287" s="4"/>
      <c r="F287" s="4"/>
      <c r="G287" s="4"/>
      <c r="H287" s="4"/>
      <c r="I287" s="4"/>
      <c r="J287" s="4"/>
      <c r="K287" s="4"/>
    </row>
    <row r="288" spans="1:11" s="1" customFormat="1" ht="16.5" thickBot="1" x14ac:dyDescent="0.3">
      <c r="A288" s="305"/>
      <c r="B288" s="305"/>
      <c r="C288" s="346"/>
      <c r="D288" s="346"/>
      <c r="E288" s="241"/>
      <c r="F288" s="241"/>
      <c r="G288" s="241"/>
      <c r="H288" s="241"/>
      <c r="I288" s="55" t="s">
        <v>219</v>
      </c>
      <c r="J288" s="55"/>
      <c r="K288" s="241"/>
    </row>
    <row r="289" spans="1:11" customFormat="1" ht="16.5" thickTop="1" x14ac:dyDescent="0.25">
      <c r="A289" s="306"/>
      <c r="B289" s="317"/>
      <c r="C289" s="347"/>
      <c r="D289" s="373"/>
      <c r="E289" s="334"/>
      <c r="F289" s="335"/>
      <c r="G289" s="335"/>
      <c r="H289" s="335"/>
      <c r="I289" s="335"/>
      <c r="J289" s="339"/>
      <c r="K289" s="276"/>
    </row>
    <row r="290" spans="1:11" customFormat="1" ht="20.25" x14ac:dyDescent="0.3">
      <c r="A290" s="307"/>
      <c r="B290" s="242"/>
      <c r="C290" s="345"/>
      <c r="D290" s="374"/>
      <c r="E290" s="336" t="s">
        <v>832</v>
      </c>
      <c r="F290" s="337"/>
      <c r="G290" s="337"/>
      <c r="H290" s="337"/>
      <c r="I290" s="337"/>
      <c r="J290" s="340"/>
      <c r="K290" s="277" t="s">
        <v>220</v>
      </c>
    </row>
    <row r="291" spans="1:11" customFormat="1" ht="15.75" x14ac:dyDescent="0.25">
      <c r="A291" s="307"/>
      <c r="B291" s="242"/>
      <c r="C291" s="345"/>
      <c r="D291" s="374"/>
      <c r="E291" s="278"/>
      <c r="F291" s="279"/>
      <c r="G291" s="280"/>
      <c r="H291" s="281"/>
      <c r="I291" s="282" t="s">
        <v>221</v>
      </c>
      <c r="J291" s="282" t="s">
        <v>222</v>
      </c>
      <c r="K291" s="277" t="s">
        <v>223</v>
      </c>
    </row>
    <row r="292" spans="1:11" customFormat="1" ht="15.75" x14ac:dyDescent="0.25">
      <c r="A292" s="329" t="s">
        <v>224</v>
      </c>
      <c r="B292" s="242"/>
      <c r="C292" s="345"/>
      <c r="D292" s="374"/>
      <c r="E292" s="283" t="s">
        <v>225</v>
      </c>
      <c r="F292" s="284" t="s">
        <v>226</v>
      </c>
      <c r="G292" s="288" t="s">
        <v>227</v>
      </c>
      <c r="H292" s="289" t="s">
        <v>228</v>
      </c>
      <c r="I292" s="285" t="s">
        <v>229</v>
      </c>
      <c r="J292" s="285" t="s">
        <v>230</v>
      </c>
      <c r="K292" s="277" t="s">
        <v>231</v>
      </c>
    </row>
    <row r="293" spans="1:11" customFormat="1" ht="15.75" x14ac:dyDescent="0.25">
      <c r="A293" s="307"/>
      <c r="B293" s="242"/>
      <c r="C293" s="345"/>
      <c r="D293" s="374"/>
      <c r="E293" s="283" t="s">
        <v>232</v>
      </c>
      <c r="F293" s="284" t="s">
        <v>233</v>
      </c>
      <c r="G293" s="288"/>
      <c r="H293" s="289"/>
      <c r="I293" s="294" t="s">
        <v>234</v>
      </c>
      <c r="J293" s="285" t="s">
        <v>235</v>
      </c>
      <c r="K293" s="277" t="s">
        <v>236</v>
      </c>
    </row>
    <row r="294" spans="1:11" customFormat="1" ht="16.5" thickBot="1" x14ac:dyDescent="0.3">
      <c r="A294" s="308"/>
      <c r="B294" s="243"/>
      <c r="C294" s="346"/>
      <c r="D294" s="375"/>
      <c r="E294" s="290"/>
      <c r="F294" s="291"/>
      <c r="G294" s="292"/>
      <c r="H294" s="293"/>
      <c r="I294" s="295" t="s">
        <v>237</v>
      </c>
      <c r="J294" s="286"/>
      <c r="K294" s="287" t="s">
        <v>239</v>
      </c>
    </row>
    <row r="295" spans="1:11" customFormat="1" ht="15.75" thickTop="1" x14ac:dyDescent="0.2">
      <c r="A295" s="57"/>
      <c r="B295" s="58"/>
      <c r="C295" s="59"/>
      <c r="D295" s="60"/>
      <c r="E295" s="260" t="s">
        <v>240</v>
      </c>
      <c r="F295" s="260" t="s">
        <v>241</v>
      </c>
      <c r="G295" s="260" t="s">
        <v>242</v>
      </c>
      <c r="H295" s="260" t="s">
        <v>243</v>
      </c>
      <c r="I295" s="260" t="s">
        <v>244</v>
      </c>
      <c r="J295" s="260" t="s">
        <v>245</v>
      </c>
      <c r="K295" s="272"/>
    </row>
    <row r="296" spans="1:11" s="6" customFormat="1" ht="16.5" thickBot="1" x14ac:dyDescent="0.3">
      <c r="A296" s="13"/>
      <c r="B296" s="18" t="s">
        <v>101</v>
      </c>
      <c r="C296" s="361" t="s">
        <v>698</v>
      </c>
      <c r="D296" s="350" t="s">
        <v>699</v>
      </c>
      <c r="E296" s="30"/>
      <c r="F296" s="30"/>
      <c r="G296" s="30"/>
      <c r="H296" s="30"/>
      <c r="I296" s="30"/>
      <c r="J296" s="30"/>
      <c r="K296" s="385"/>
    </row>
    <row r="297" spans="1:11" s="6" customFormat="1" ht="17.25" thickTop="1" thickBot="1" x14ac:dyDescent="0.3">
      <c r="A297" s="13"/>
      <c r="B297" s="18"/>
      <c r="C297" s="361" t="s">
        <v>700</v>
      </c>
      <c r="D297" s="350" t="s">
        <v>701</v>
      </c>
      <c r="E297" s="30">
        <f>E299+E308+E313</f>
        <v>5996704</v>
      </c>
      <c r="F297" s="30">
        <f>F299+F308+F313</f>
        <v>500000</v>
      </c>
      <c r="G297" s="30">
        <f>G299+G308+G313</f>
        <v>0</v>
      </c>
      <c r="H297" s="30">
        <f>H299+H308+H313</f>
        <v>749766</v>
      </c>
      <c r="I297" s="30">
        <f>I299+I308+I313</f>
        <v>718465</v>
      </c>
      <c r="J297" s="46">
        <f>E297+F297+G297+H297-I297</f>
        <v>6528005</v>
      </c>
      <c r="K297" s="275">
        <f>J297/J$142*100</f>
        <v>0.18173733296213809</v>
      </c>
    </row>
    <row r="298" spans="1:11" customFormat="1" ht="15.75" thickTop="1" x14ac:dyDescent="0.2">
      <c r="A298" s="99"/>
      <c r="B298" s="100"/>
      <c r="C298" s="101"/>
      <c r="D298" s="102" t="s">
        <v>474</v>
      </c>
      <c r="E298" s="31"/>
      <c r="F298" s="31"/>
      <c r="G298" s="31"/>
      <c r="H298" s="31"/>
      <c r="I298" s="31"/>
      <c r="J298" s="31"/>
      <c r="K298" s="299"/>
    </row>
    <row r="299" spans="1:11" s="5" customFormat="1" x14ac:dyDescent="0.2">
      <c r="A299" s="99">
        <v>750</v>
      </c>
      <c r="B299" s="100"/>
      <c r="C299" s="101" t="s">
        <v>702</v>
      </c>
      <c r="D299" s="102" t="s">
        <v>703</v>
      </c>
      <c r="E299" s="31">
        <f>SUM(E300:E306)</f>
        <v>996704</v>
      </c>
      <c r="F299" s="31">
        <f>SUM(F300:F306)</f>
        <v>0</v>
      </c>
      <c r="G299" s="31">
        <f>SUM(G300:G306)</f>
        <v>0</v>
      </c>
      <c r="H299" s="31">
        <f>SUM(H300:H306)</f>
        <v>749766</v>
      </c>
      <c r="I299" s="31">
        <f>SUM(I300:I306)</f>
        <v>718465</v>
      </c>
      <c r="J299" s="31">
        <f t="shared" ref="J299:J306" si="17">E299+F299+G299+H299-I299</f>
        <v>1028005</v>
      </c>
      <c r="K299" s="247">
        <f t="shared" ref="K299:K304" si="18">J299/J$142*100</f>
        <v>2.8619292873051226E-2</v>
      </c>
    </row>
    <row r="300" spans="1:11" s="5" customFormat="1" x14ac:dyDescent="0.2">
      <c r="A300" s="99">
        <v>7500</v>
      </c>
      <c r="B300" s="100"/>
      <c r="C300" s="101" t="s">
        <v>704</v>
      </c>
      <c r="D300" s="102" t="s">
        <v>705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31">
        <f t="shared" si="17"/>
        <v>0</v>
      </c>
      <c r="K300" s="247">
        <f t="shared" si="18"/>
        <v>0</v>
      </c>
    </row>
    <row r="301" spans="1:11" s="5" customFormat="1" x14ac:dyDescent="0.2">
      <c r="A301" s="99">
        <v>7501</v>
      </c>
      <c r="B301" s="100"/>
      <c r="C301" s="101" t="s">
        <v>706</v>
      </c>
      <c r="D301" s="102" t="s">
        <v>707</v>
      </c>
      <c r="E301" s="31">
        <v>174162</v>
      </c>
      <c r="F301" s="31">
        <v>0</v>
      </c>
      <c r="G301" s="31">
        <v>0</v>
      </c>
      <c r="H301" s="31">
        <v>0</v>
      </c>
      <c r="I301" s="31">
        <v>0</v>
      </c>
      <c r="J301" s="31">
        <f t="shared" si="17"/>
        <v>174162</v>
      </c>
      <c r="K301" s="247">
        <f t="shared" si="18"/>
        <v>4.8486080178173725E-3</v>
      </c>
    </row>
    <row r="302" spans="1:11" s="5" customFormat="1" x14ac:dyDescent="0.2">
      <c r="A302" s="99">
        <v>7502</v>
      </c>
      <c r="B302" s="100"/>
      <c r="C302" s="101" t="s">
        <v>708</v>
      </c>
      <c r="D302" s="102" t="s">
        <v>709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f t="shared" si="17"/>
        <v>0</v>
      </c>
      <c r="K302" s="247">
        <f t="shared" si="18"/>
        <v>0</v>
      </c>
    </row>
    <row r="303" spans="1:11" s="5" customFormat="1" x14ac:dyDescent="0.2">
      <c r="A303" s="99">
        <v>7503</v>
      </c>
      <c r="B303" s="100"/>
      <c r="C303" s="101" t="s">
        <v>710</v>
      </c>
      <c r="D303" s="102" t="s">
        <v>711</v>
      </c>
      <c r="E303" s="31">
        <v>822542</v>
      </c>
      <c r="F303" s="31">
        <v>0</v>
      </c>
      <c r="G303" s="31">
        <v>0</v>
      </c>
      <c r="H303" s="31">
        <v>0</v>
      </c>
      <c r="I303" s="31">
        <v>0</v>
      </c>
      <c r="J303" s="31">
        <f t="shared" si="17"/>
        <v>822542</v>
      </c>
      <c r="K303" s="247">
        <f t="shared" si="18"/>
        <v>2.2899276169265032E-2</v>
      </c>
    </row>
    <row r="304" spans="1:11" s="5" customFormat="1" x14ac:dyDescent="0.2">
      <c r="A304" s="210">
        <v>7504</v>
      </c>
      <c r="B304" s="319"/>
      <c r="C304" s="357" t="s">
        <v>712</v>
      </c>
      <c r="D304" s="349" t="s">
        <v>713</v>
      </c>
      <c r="E304" s="33">
        <v>0</v>
      </c>
      <c r="F304" s="33">
        <v>0</v>
      </c>
      <c r="G304" s="33"/>
      <c r="H304" s="33">
        <v>31301</v>
      </c>
      <c r="I304" s="33"/>
      <c r="J304" s="33">
        <f t="shared" si="17"/>
        <v>31301</v>
      </c>
      <c r="K304" s="261">
        <f t="shared" si="18"/>
        <v>8.7140868596881956E-4</v>
      </c>
    </row>
    <row r="305" spans="1:11" s="5" customFormat="1" x14ac:dyDescent="0.2">
      <c r="A305" s="210">
        <v>7506</v>
      </c>
      <c r="B305" s="319"/>
      <c r="C305" s="357" t="s">
        <v>714</v>
      </c>
      <c r="D305" s="349" t="s">
        <v>715</v>
      </c>
      <c r="E305" s="33">
        <v>0</v>
      </c>
      <c r="F305" s="33">
        <v>0</v>
      </c>
      <c r="G305" s="33"/>
      <c r="H305" s="33">
        <v>718465</v>
      </c>
      <c r="I305" s="33">
        <f>E305+F305+G305+H305</f>
        <v>718465</v>
      </c>
      <c r="J305" s="33">
        <f t="shared" si="17"/>
        <v>0</v>
      </c>
      <c r="K305" s="251"/>
    </row>
    <row r="306" spans="1:11" s="5" customFormat="1" x14ac:dyDescent="0.2">
      <c r="A306" s="99">
        <v>7505</v>
      </c>
      <c r="B306" s="100"/>
      <c r="C306" s="101" t="s">
        <v>716</v>
      </c>
      <c r="D306" s="102" t="s">
        <v>717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f t="shared" si="17"/>
        <v>0</v>
      </c>
      <c r="K306" s="248"/>
    </row>
    <row r="307" spans="1:11" customFormat="1" x14ac:dyDescent="0.2">
      <c r="A307" s="99"/>
      <c r="B307" s="100"/>
      <c r="C307" s="101"/>
      <c r="D307" s="102"/>
      <c r="E307" s="31"/>
      <c r="F307" s="31"/>
      <c r="G307" s="31"/>
      <c r="H307" s="31"/>
      <c r="I307" s="31"/>
      <c r="J307" s="31"/>
      <c r="K307" s="248"/>
    </row>
    <row r="308" spans="1:11" s="5" customFormat="1" x14ac:dyDescent="0.2">
      <c r="A308" s="99">
        <v>751</v>
      </c>
      <c r="B308" s="100"/>
      <c r="C308" s="101" t="s">
        <v>700</v>
      </c>
      <c r="D308" s="102" t="s">
        <v>701</v>
      </c>
      <c r="E308" s="31">
        <f>SUM(E309:E311)</f>
        <v>5000000</v>
      </c>
      <c r="F308" s="31">
        <f>SUM(F309:F311)</f>
        <v>500000</v>
      </c>
      <c r="G308" s="31">
        <f>SUM(G309:G311)</f>
        <v>0</v>
      </c>
      <c r="H308" s="31">
        <f>SUM(H309:H311)</f>
        <v>0</v>
      </c>
      <c r="I308" s="31">
        <f>SUM(I309:I311)</f>
        <v>0</v>
      </c>
      <c r="J308" s="31">
        <f>E308+F308+G308+H308-I308</f>
        <v>5500000</v>
      </c>
      <c r="K308" s="247">
        <f>J308/J$142*100</f>
        <v>0.15311804008908686</v>
      </c>
    </row>
    <row r="309" spans="1:11" s="5" customFormat="1" x14ac:dyDescent="0.2">
      <c r="A309" s="99">
        <v>7510</v>
      </c>
      <c r="B309" s="100"/>
      <c r="C309" s="101" t="s">
        <v>718</v>
      </c>
      <c r="D309" s="102" t="s">
        <v>719</v>
      </c>
      <c r="E309" s="31">
        <v>4000000</v>
      </c>
      <c r="F309" s="31">
        <v>0</v>
      </c>
      <c r="G309" s="31">
        <v>0</v>
      </c>
      <c r="H309" s="31">
        <v>0</v>
      </c>
      <c r="I309" s="31">
        <v>0</v>
      </c>
      <c r="J309" s="31">
        <f>E309+F309+G309+H309-I309</f>
        <v>4000000</v>
      </c>
      <c r="K309" s="247">
        <f>J309/J$142*100</f>
        <v>0.11135857461024498</v>
      </c>
    </row>
    <row r="310" spans="1:11" s="5" customFormat="1" x14ac:dyDescent="0.2">
      <c r="A310" s="99">
        <v>7511</v>
      </c>
      <c r="B310" s="100"/>
      <c r="C310" s="101" t="s">
        <v>720</v>
      </c>
      <c r="D310" s="102" t="s">
        <v>721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f>E310+F310+G310+H310-I310</f>
        <v>0</v>
      </c>
      <c r="K310" s="247">
        <f>J310/J$142*100</f>
        <v>0</v>
      </c>
    </row>
    <row r="311" spans="1:11" s="5" customFormat="1" x14ac:dyDescent="0.2">
      <c r="A311" s="99">
        <v>7512</v>
      </c>
      <c r="B311" s="100"/>
      <c r="C311" s="101" t="s">
        <v>722</v>
      </c>
      <c r="D311" s="102" t="s">
        <v>723</v>
      </c>
      <c r="E311" s="31">
        <v>1000000</v>
      </c>
      <c r="F311" s="31">
        <v>500000</v>
      </c>
      <c r="G311" s="31">
        <v>0</v>
      </c>
      <c r="H311" s="31">
        <v>0</v>
      </c>
      <c r="I311" s="31">
        <v>0</v>
      </c>
      <c r="J311" s="31">
        <f>E311+F311+G311+H311-I311</f>
        <v>1500000</v>
      </c>
      <c r="K311" s="247">
        <f>J311/J$142*100</f>
        <v>4.1759465478841871E-2</v>
      </c>
    </row>
    <row r="312" spans="1:11" customFormat="1" x14ac:dyDescent="0.2">
      <c r="A312" s="99"/>
      <c r="B312" s="100"/>
      <c r="C312" s="101"/>
      <c r="D312" s="102"/>
      <c r="E312" s="31"/>
      <c r="F312" s="31"/>
      <c r="G312" s="31"/>
      <c r="H312" s="31"/>
      <c r="I312" s="31"/>
      <c r="J312" s="31"/>
      <c r="K312" s="247"/>
    </row>
    <row r="313" spans="1:11" s="5" customFormat="1" x14ac:dyDescent="0.2">
      <c r="A313" s="99">
        <v>752</v>
      </c>
      <c r="B313" s="100"/>
      <c r="C313" s="101" t="s">
        <v>724</v>
      </c>
      <c r="D313" s="102" t="s">
        <v>102</v>
      </c>
      <c r="E313" s="31">
        <f>E314</f>
        <v>0</v>
      </c>
      <c r="F313" s="31">
        <f>F314</f>
        <v>0</v>
      </c>
      <c r="G313" s="31">
        <f>G314</f>
        <v>0</v>
      </c>
      <c r="H313" s="31">
        <f>H314</f>
        <v>0</v>
      </c>
      <c r="I313" s="31">
        <f>I314</f>
        <v>0</v>
      </c>
      <c r="J313" s="31">
        <f>E313+F313+G313+H313-I313</f>
        <v>0</v>
      </c>
      <c r="K313" s="247">
        <f>J313/J$142*100</f>
        <v>0</v>
      </c>
    </row>
    <row r="314" spans="1:11" s="5" customFormat="1" x14ac:dyDescent="0.2">
      <c r="A314" s="99">
        <v>7520</v>
      </c>
      <c r="B314" s="100"/>
      <c r="C314" s="101" t="s">
        <v>103</v>
      </c>
      <c r="D314" s="102" t="s">
        <v>104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f>E314+F314+G314+H314-I314</f>
        <v>0</v>
      </c>
      <c r="K314" s="247">
        <f>J314/J$142*100</f>
        <v>0</v>
      </c>
    </row>
    <row r="315" spans="1:11" customFormat="1" ht="15.75" thickBot="1" x14ac:dyDescent="0.25">
      <c r="A315" s="310"/>
      <c r="B315" s="320"/>
      <c r="C315" s="358"/>
      <c r="D315" s="351"/>
      <c r="E315" s="35"/>
      <c r="F315" s="35"/>
      <c r="G315" s="35"/>
      <c r="H315" s="35"/>
      <c r="I315" s="35"/>
      <c r="J315" s="35"/>
      <c r="K315" s="271"/>
    </row>
    <row r="316" spans="1:11" customFormat="1" ht="15.75" thickTop="1" x14ac:dyDescent="0.2">
      <c r="A316" s="311"/>
      <c r="B316" s="321"/>
      <c r="C316" s="371"/>
      <c r="D316" s="352"/>
      <c r="E316" s="36"/>
      <c r="F316" s="36"/>
      <c r="G316" s="36"/>
      <c r="H316" s="36"/>
      <c r="I316" s="36"/>
      <c r="J316" s="36"/>
      <c r="K316" s="299"/>
    </row>
    <row r="317" spans="1:11" s="6" customFormat="1" ht="16.5" thickBot="1" x14ac:dyDescent="0.3">
      <c r="A317" s="13"/>
      <c r="B317" s="18" t="s">
        <v>105</v>
      </c>
      <c r="C317" s="361" t="s">
        <v>106</v>
      </c>
      <c r="D317" s="350" t="s">
        <v>107</v>
      </c>
      <c r="E317" s="30"/>
      <c r="F317" s="30"/>
      <c r="G317" s="30"/>
      <c r="H317" s="30"/>
      <c r="I317" s="30"/>
      <c r="J317" s="30"/>
      <c r="K317" s="385"/>
    </row>
    <row r="318" spans="1:11" s="6" customFormat="1" ht="17.25" thickTop="1" thickBot="1" x14ac:dyDescent="0.3">
      <c r="A318" s="13"/>
      <c r="B318" s="18"/>
      <c r="C318" s="361" t="s">
        <v>108</v>
      </c>
      <c r="D318" s="350" t="s">
        <v>109</v>
      </c>
      <c r="E318" s="30">
        <f t="shared" ref="E318:J318" si="19">E320+E329+E336</f>
        <v>9008421</v>
      </c>
      <c r="F318" s="30">
        <f t="shared" si="19"/>
        <v>800000</v>
      </c>
      <c r="G318" s="30">
        <f t="shared" si="19"/>
        <v>0</v>
      </c>
      <c r="H318" s="30">
        <f t="shared" si="19"/>
        <v>0</v>
      </c>
      <c r="I318" s="30">
        <f t="shared" si="19"/>
        <v>0</v>
      </c>
      <c r="J318" s="46">
        <f t="shared" si="19"/>
        <v>9808421</v>
      </c>
      <c r="K318" s="275">
        <f>J318/J$142*100</f>
        <v>0.27306294543429843</v>
      </c>
    </row>
    <row r="319" spans="1:11" customFormat="1" ht="15.75" thickTop="1" x14ac:dyDescent="0.2">
      <c r="A319" s="99"/>
      <c r="B319" s="100"/>
      <c r="C319" s="101"/>
      <c r="D319" s="102" t="s">
        <v>474</v>
      </c>
      <c r="E319" s="31"/>
      <c r="F319" s="31"/>
      <c r="G319" s="31"/>
      <c r="H319" s="31"/>
      <c r="I319" s="31"/>
      <c r="J319" s="31"/>
      <c r="K319" s="299"/>
    </row>
    <row r="320" spans="1:11" s="5" customFormat="1" x14ac:dyDescent="0.2">
      <c r="A320" s="99">
        <v>440</v>
      </c>
      <c r="B320" s="100"/>
      <c r="C320" s="101" t="s">
        <v>110</v>
      </c>
      <c r="D320" s="102" t="s">
        <v>111</v>
      </c>
      <c r="E320" s="31">
        <f>SUM(E321:E327)</f>
        <v>5266289</v>
      </c>
      <c r="F320" s="31">
        <f>SUM(F321:F327)</f>
        <v>0</v>
      </c>
      <c r="G320" s="31">
        <f>SUM(G321:G327)</f>
        <v>0</v>
      </c>
      <c r="H320" s="31">
        <f>SUM(H321:H327)</f>
        <v>0</v>
      </c>
      <c r="I320" s="31">
        <f>SUM(I321:I327)</f>
        <v>0</v>
      </c>
      <c r="J320" s="31">
        <f t="shared" ref="J320:J327" si="20">E320+F320+G320+H320-I320</f>
        <v>5266289</v>
      </c>
      <c r="K320" s="247">
        <f t="shared" ref="K320:K325" si="21">J320/J$142*100</f>
        <v>0.14661160913140311</v>
      </c>
    </row>
    <row r="321" spans="1:11" s="5" customFormat="1" x14ac:dyDescent="0.2">
      <c r="A321" s="99">
        <v>4400</v>
      </c>
      <c r="B321" s="100"/>
      <c r="C321" s="101" t="s">
        <v>112</v>
      </c>
      <c r="D321" s="102" t="s">
        <v>113</v>
      </c>
      <c r="E321" s="31">
        <v>43438</v>
      </c>
      <c r="F321" s="31">
        <v>0</v>
      </c>
      <c r="G321" s="31">
        <v>0</v>
      </c>
      <c r="H321" s="31">
        <v>0</v>
      </c>
      <c r="I321" s="31">
        <v>0</v>
      </c>
      <c r="J321" s="31">
        <f t="shared" si="20"/>
        <v>43438</v>
      </c>
      <c r="K321" s="247">
        <f t="shared" si="21"/>
        <v>1.2092984409799554E-3</v>
      </c>
    </row>
    <row r="322" spans="1:11" s="5" customFormat="1" x14ac:dyDescent="0.2">
      <c r="A322" s="99">
        <v>4401</v>
      </c>
      <c r="B322" s="100"/>
      <c r="C322" s="101" t="s">
        <v>114</v>
      </c>
      <c r="D322" s="102" t="s">
        <v>115</v>
      </c>
      <c r="E322" s="31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f t="shared" si="20"/>
        <v>0</v>
      </c>
      <c r="K322" s="247">
        <f t="shared" si="21"/>
        <v>0</v>
      </c>
    </row>
    <row r="323" spans="1:11" s="5" customFormat="1" x14ac:dyDescent="0.2">
      <c r="A323" s="99">
        <v>4402</v>
      </c>
      <c r="B323" s="100"/>
      <c r="C323" s="101" t="s">
        <v>116</v>
      </c>
      <c r="D323" s="102" t="s">
        <v>117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f t="shared" si="20"/>
        <v>0</v>
      </c>
      <c r="K323" s="247">
        <f t="shared" si="21"/>
        <v>0</v>
      </c>
    </row>
    <row r="324" spans="1:11" s="5" customFormat="1" x14ac:dyDescent="0.2">
      <c r="A324" s="99">
        <v>4403</v>
      </c>
      <c r="B324" s="100"/>
      <c r="C324" s="101" t="s">
        <v>118</v>
      </c>
      <c r="D324" s="102" t="s">
        <v>119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f t="shared" si="20"/>
        <v>0</v>
      </c>
      <c r="K324" s="247">
        <f t="shared" si="21"/>
        <v>0</v>
      </c>
    </row>
    <row r="325" spans="1:11" s="5" customFormat="1" x14ac:dyDescent="0.2">
      <c r="A325" s="99">
        <v>4404</v>
      </c>
      <c r="B325" s="100"/>
      <c r="C325" s="101" t="s">
        <v>120</v>
      </c>
      <c r="D325" s="102" t="s">
        <v>121</v>
      </c>
      <c r="E325" s="31">
        <v>5222851</v>
      </c>
      <c r="F325" s="31">
        <v>0</v>
      </c>
      <c r="G325" s="31">
        <v>0</v>
      </c>
      <c r="H325" s="31">
        <v>0</v>
      </c>
      <c r="I325" s="31">
        <v>0</v>
      </c>
      <c r="J325" s="31">
        <f t="shared" si="20"/>
        <v>5222851</v>
      </c>
      <c r="K325" s="247">
        <f t="shared" si="21"/>
        <v>0.14540231069042317</v>
      </c>
    </row>
    <row r="326" spans="1:11" s="5" customFormat="1" x14ac:dyDescent="0.2">
      <c r="A326" s="210">
        <v>4405</v>
      </c>
      <c r="B326" s="319"/>
      <c r="C326" s="357" t="s">
        <v>122</v>
      </c>
      <c r="D326" s="349" t="s">
        <v>123</v>
      </c>
      <c r="E326" s="33">
        <v>0</v>
      </c>
      <c r="F326" s="33">
        <v>0</v>
      </c>
      <c r="G326" s="33">
        <v>0</v>
      </c>
      <c r="H326" s="33">
        <v>0</v>
      </c>
      <c r="I326" s="33">
        <f>E326+F326+G326+H326</f>
        <v>0</v>
      </c>
      <c r="J326" s="33">
        <f t="shared" si="20"/>
        <v>0</v>
      </c>
      <c r="K326" s="251"/>
    </row>
    <row r="327" spans="1:11" s="5" customFormat="1" x14ac:dyDescent="0.2">
      <c r="A327" s="99">
        <v>4406</v>
      </c>
      <c r="B327" s="100"/>
      <c r="C327" s="101" t="s">
        <v>124</v>
      </c>
      <c r="D327" s="102" t="s">
        <v>125</v>
      </c>
      <c r="E327" s="31">
        <v>0</v>
      </c>
      <c r="F327" s="31">
        <v>0</v>
      </c>
      <c r="G327" s="31">
        <v>0</v>
      </c>
      <c r="H327" s="31">
        <v>0</v>
      </c>
      <c r="I327" s="31">
        <v>0</v>
      </c>
      <c r="J327" s="31">
        <f t="shared" si="20"/>
        <v>0</v>
      </c>
      <c r="K327" s="248"/>
    </row>
    <row r="328" spans="1:11" customFormat="1" x14ac:dyDescent="0.2">
      <c r="A328" s="99"/>
      <c r="B328" s="100"/>
      <c r="C328" s="101"/>
      <c r="D328" s="102"/>
      <c r="E328" s="31"/>
      <c r="F328" s="31"/>
      <c r="G328" s="31"/>
      <c r="H328" s="31"/>
      <c r="I328" s="31"/>
      <c r="J328" s="31"/>
      <c r="K328" s="248"/>
    </row>
    <row r="329" spans="1:11" s="5" customFormat="1" x14ac:dyDescent="0.2">
      <c r="A329" s="99">
        <v>441</v>
      </c>
      <c r="B329" s="100"/>
      <c r="C329" s="101" t="s">
        <v>126</v>
      </c>
      <c r="D329" s="102" t="s">
        <v>127</v>
      </c>
      <c r="E329" s="31">
        <f>SUM(E330:E334)</f>
        <v>3742132</v>
      </c>
      <c r="F329" s="31">
        <f>SUM(F330:F334)</f>
        <v>800000</v>
      </c>
      <c r="G329" s="31">
        <f>SUM(G330:G334)</f>
        <v>0</v>
      </c>
      <c r="H329" s="31">
        <f>SUM(H330:H334)</f>
        <v>0</v>
      </c>
      <c r="I329" s="31">
        <f>SUM(I330:I334)</f>
        <v>0</v>
      </c>
      <c r="J329" s="31">
        <f t="shared" ref="J329:J334" si="22">E329+F329+G329+H329-I329</f>
        <v>4542132</v>
      </c>
      <c r="K329" s="247">
        <f t="shared" ref="K329:K334" si="23">J329/J$142*100</f>
        <v>0.12645133630289532</v>
      </c>
    </row>
    <row r="330" spans="1:11" s="5" customFormat="1" x14ac:dyDescent="0.2">
      <c r="A330" s="99">
        <v>4410</v>
      </c>
      <c r="B330" s="100"/>
      <c r="C330" s="101" t="s">
        <v>725</v>
      </c>
      <c r="D330" s="102" t="s">
        <v>726</v>
      </c>
      <c r="E330" s="31">
        <v>3200000</v>
      </c>
      <c r="F330" s="31">
        <v>0</v>
      </c>
      <c r="G330" s="31">
        <v>0</v>
      </c>
      <c r="H330" s="31">
        <v>0</v>
      </c>
      <c r="I330" s="31">
        <v>0</v>
      </c>
      <c r="J330" s="31">
        <f t="shared" si="22"/>
        <v>3200000</v>
      </c>
      <c r="K330" s="247">
        <f t="shared" si="23"/>
        <v>8.9086859688195991E-2</v>
      </c>
    </row>
    <row r="331" spans="1:11" s="5" customFormat="1" x14ac:dyDescent="0.2">
      <c r="A331" s="99">
        <v>4411</v>
      </c>
      <c r="B331" s="100"/>
      <c r="C331" s="101" t="s">
        <v>727</v>
      </c>
      <c r="D331" s="102" t="s">
        <v>728</v>
      </c>
      <c r="E331" s="31">
        <v>100000</v>
      </c>
      <c r="F331" s="31">
        <v>0</v>
      </c>
      <c r="G331" s="31">
        <v>0</v>
      </c>
      <c r="H331" s="31">
        <v>0</v>
      </c>
      <c r="I331" s="31">
        <v>0</v>
      </c>
      <c r="J331" s="31">
        <f t="shared" si="22"/>
        <v>100000</v>
      </c>
      <c r="K331" s="247">
        <f t="shared" si="23"/>
        <v>2.7839643652561247E-3</v>
      </c>
    </row>
    <row r="332" spans="1:11" s="5" customFormat="1" x14ac:dyDescent="0.2">
      <c r="A332" s="99">
        <v>4412</v>
      </c>
      <c r="B332" s="100"/>
      <c r="C332" s="101" t="s">
        <v>730</v>
      </c>
      <c r="D332" s="102" t="s">
        <v>731</v>
      </c>
      <c r="E332" s="31">
        <v>150000</v>
      </c>
      <c r="F332" s="31">
        <v>800000</v>
      </c>
      <c r="G332" s="31">
        <v>0</v>
      </c>
      <c r="H332" s="31">
        <v>0</v>
      </c>
      <c r="I332" s="31">
        <v>0</v>
      </c>
      <c r="J332" s="31">
        <f t="shared" si="22"/>
        <v>950000</v>
      </c>
      <c r="K332" s="247">
        <f t="shared" si="23"/>
        <v>2.6447661469933183E-2</v>
      </c>
    </row>
    <row r="333" spans="1:11" s="5" customFormat="1" x14ac:dyDescent="0.2">
      <c r="A333" s="99">
        <v>4413</v>
      </c>
      <c r="B333" s="100"/>
      <c r="C333" s="101" t="s">
        <v>732</v>
      </c>
      <c r="D333" s="102" t="s">
        <v>733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f t="shared" si="22"/>
        <v>0</v>
      </c>
      <c r="K333" s="247">
        <f t="shared" si="23"/>
        <v>0</v>
      </c>
    </row>
    <row r="334" spans="1:11" s="5" customFormat="1" x14ac:dyDescent="0.2">
      <c r="A334" s="99">
        <v>4414</v>
      </c>
      <c r="B334" s="100"/>
      <c r="C334" s="101" t="s">
        <v>734</v>
      </c>
      <c r="D334" s="102" t="s">
        <v>735</v>
      </c>
      <c r="E334" s="31">
        <v>292132</v>
      </c>
      <c r="F334" s="31">
        <v>0</v>
      </c>
      <c r="G334" s="31">
        <v>0</v>
      </c>
      <c r="H334" s="31">
        <v>0</v>
      </c>
      <c r="I334" s="31">
        <v>0</v>
      </c>
      <c r="J334" s="31">
        <f t="shared" si="22"/>
        <v>292132</v>
      </c>
      <c r="K334" s="247">
        <f t="shared" si="23"/>
        <v>8.1328507795100213E-3</v>
      </c>
    </row>
    <row r="335" spans="1:11" customFormat="1" x14ac:dyDescent="0.2">
      <c r="A335" s="99"/>
      <c r="B335" s="100"/>
      <c r="C335" s="101"/>
      <c r="D335" s="102"/>
      <c r="E335" s="31"/>
      <c r="F335" s="31"/>
      <c r="G335" s="31"/>
      <c r="H335" s="31"/>
      <c r="I335" s="31"/>
      <c r="J335" s="31"/>
      <c r="K335" s="247"/>
    </row>
    <row r="336" spans="1:11" s="5" customFormat="1" x14ac:dyDescent="0.2">
      <c r="A336" s="99">
        <v>442</v>
      </c>
      <c r="B336" s="100"/>
      <c r="C336" s="101" t="s">
        <v>736</v>
      </c>
      <c r="D336" s="102" t="s">
        <v>737</v>
      </c>
      <c r="E336" s="31">
        <f>E337+E338</f>
        <v>0</v>
      </c>
      <c r="F336" s="31">
        <f>F337+F338</f>
        <v>0</v>
      </c>
      <c r="G336" s="31">
        <f>G337+G338</f>
        <v>0</v>
      </c>
      <c r="H336" s="31">
        <f>H337+H338</f>
        <v>0</v>
      </c>
      <c r="I336" s="31">
        <f>I337+I338</f>
        <v>0</v>
      </c>
      <c r="J336" s="31">
        <f>E336+F336+G336+H336-I336</f>
        <v>0</v>
      </c>
      <c r="K336" s="247">
        <f>J336/J$142*100</f>
        <v>0</v>
      </c>
    </row>
    <row r="337" spans="1:11" s="5" customFormat="1" x14ac:dyDescent="0.2">
      <c r="A337" s="99">
        <v>4420</v>
      </c>
      <c r="B337" s="100"/>
      <c r="C337" s="101" t="s">
        <v>738</v>
      </c>
      <c r="D337" s="102" t="s">
        <v>739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f>E337+F337+G337+H337-I337</f>
        <v>0</v>
      </c>
      <c r="K337" s="247">
        <f>J337/J$142*100</f>
        <v>0</v>
      </c>
    </row>
    <row r="338" spans="1:11" s="5" customFormat="1" x14ac:dyDescent="0.2">
      <c r="A338" s="99">
        <v>4421</v>
      </c>
      <c r="B338" s="100"/>
      <c r="C338" s="101" t="s">
        <v>740</v>
      </c>
      <c r="D338" s="102" t="s">
        <v>741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f>E338+F338+G338+H338-I338</f>
        <v>0</v>
      </c>
      <c r="K338" s="247">
        <f>J338/J$142*100</f>
        <v>0</v>
      </c>
    </row>
    <row r="339" spans="1:11" customFormat="1" ht="15.75" thickBot="1" x14ac:dyDescent="0.25">
      <c r="A339" s="310"/>
      <c r="B339" s="320"/>
      <c r="C339" s="358"/>
      <c r="D339" s="351"/>
      <c r="E339" s="35"/>
      <c r="F339" s="35"/>
      <c r="G339" s="35"/>
      <c r="H339" s="35"/>
      <c r="I339" s="35"/>
      <c r="J339" s="35"/>
      <c r="K339" s="271"/>
    </row>
    <row r="340" spans="1:11" customFormat="1" ht="16.5" thickTop="1" thickBot="1" x14ac:dyDescent="0.25">
      <c r="A340" s="311"/>
      <c r="B340" s="321"/>
      <c r="C340" s="371"/>
      <c r="D340" s="352"/>
      <c r="E340" s="36"/>
      <c r="F340" s="36"/>
      <c r="G340" s="36"/>
      <c r="H340" s="36"/>
      <c r="I340" s="36"/>
      <c r="J340" s="36"/>
      <c r="K340" s="300"/>
    </row>
    <row r="341" spans="1:11" s="6" customFormat="1" ht="17.25" thickTop="1" thickBot="1" x14ac:dyDescent="0.3">
      <c r="A341" s="13"/>
      <c r="B341" s="18" t="s">
        <v>742</v>
      </c>
      <c r="C341" s="361" t="s">
        <v>743</v>
      </c>
      <c r="D341" s="350" t="s">
        <v>835</v>
      </c>
      <c r="E341" s="30">
        <f t="shared" ref="E341:J341" si="24">E297-E318</f>
        <v>-3011717</v>
      </c>
      <c r="F341" s="30">
        <f t="shared" si="24"/>
        <v>-300000</v>
      </c>
      <c r="G341" s="30">
        <f t="shared" si="24"/>
        <v>0</v>
      </c>
      <c r="H341" s="30">
        <f t="shared" si="24"/>
        <v>749766</v>
      </c>
      <c r="I341" s="30">
        <f t="shared" si="24"/>
        <v>718465</v>
      </c>
      <c r="J341" s="46">
        <f t="shared" si="24"/>
        <v>-3280416</v>
      </c>
      <c r="K341" s="275">
        <f>J341/J$142*100</f>
        <v>-9.1325612472160353E-2</v>
      </c>
    </row>
    <row r="342" spans="1:11" s="6" customFormat="1" ht="16.5" thickTop="1" x14ac:dyDescent="0.25">
      <c r="A342" s="13"/>
      <c r="B342" s="18"/>
      <c r="C342" s="361" t="s">
        <v>744</v>
      </c>
      <c r="D342" s="350" t="s">
        <v>745</v>
      </c>
      <c r="E342" s="30"/>
      <c r="F342" s="30"/>
      <c r="G342" s="30"/>
      <c r="H342" s="30"/>
      <c r="I342" s="30"/>
      <c r="J342" s="15"/>
      <c r="K342" s="301"/>
    </row>
    <row r="343" spans="1:11" s="6" customFormat="1" ht="15.75" x14ac:dyDescent="0.25">
      <c r="A343" s="88"/>
      <c r="B343" s="89"/>
      <c r="C343" s="90" t="s">
        <v>746</v>
      </c>
      <c r="D343" s="91"/>
      <c r="E343" s="32"/>
      <c r="F343" s="32"/>
      <c r="G343" s="32"/>
      <c r="H343" s="32"/>
      <c r="I343" s="32"/>
      <c r="J343" s="29"/>
      <c r="K343" s="252"/>
    </row>
    <row r="344" spans="1:11" customFormat="1" ht="15.75" thickBot="1" x14ac:dyDescent="0.25">
      <c r="A344" s="310"/>
      <c r="B344" s="320"/>
      <c r="C344" s="358"/>
      <c r="D344" s="351"/>
      <c r="E344" s="35"/>
      <c r="F344" s="35"/>
      <c r="G344" s="35"/>
      <c r="H344" s="35"/>
      <c r="I344" s="35"/>
      <c r="J344" s="35"/>
      <c r="K344" s="271"/>
    </row>
    <row r="345" spans="1:11" customFormat="1" ht="15.75" thickTop="1" x14ac:dyDescent="0.2">
      <c r="A345" s="311"/>
      <c r="B345" s="321"/>
      <c r="C345" s="371"/>
      <c r="D345" s="352"/>
      <c r="E345" s="36"/>
      <c r="F345" s="36"/>
      <c r="G345" s="36"/>
      <c r="H345" s="36"/>
      <c r="I345" s="36"/>
      <c r="J345" s="36"/>
      <c r="K345" s="299"/>
    </row>
    <row r="346" spans="1:11" s="6" customFormat="1" ht="15.75" x14ac:dyDescent="0.25">
      <c r="A346" s="13"/>
      <c r="B346" s="18" t="s">
        <v>747</v>
      </c>
      <c r="C346" s="361" t="s">
        <v>748</v>
      </c>
      <c r="D346" s="350" t="s">
        <v>749</v>
      </c>
      <c r="E346" s="30">
        <f t="shared" ref="E346:J346" si="25">E268+E341</f>
        <v>-32791717</v>
      </c>
      <c r="F346" s="30">
        <f t="shared" si="25"/>
        <v>9170621</v>
      </c>
      <c r="G346" s="30">
        <f t="shared" si="25"/>
        <v>-11777100</v>
      </c>
      <c r="H346" s="30">
        <f t="shared" si="25"/>
        <v>-1250234</v>
      </c>
      <c r="I346" s="30">
        <f t="shared" si="25"/>
        <v>670823</v>
      </c>
      <c r="J346" s="30">
        <f t="shared" si="25"/>
        <v>-37319253</v>
      </c>
      <c r="K346" s="269">
        <f>J346/J$142*100</f>
        <v>-1.0389547048997774</v>
      </c>
    </row>
    <row r="347" spans="1:11" s="6" customFormat="1" ht="15.75" x14ac:dyDescent="0.25">
      <c r="A347" s="13"/>
      <c r="B347" s="18"/>
      <c r="C347" s="361" t="s">
        <v>750</v>
      </c>
      <c r="D347" s="350" t="s">
        <v>751</v>
      </c>
      <c r="E347" s="30"/>
      <c r="F347" s="30"/>
      <c r="G347" s="30"/>
      <c r="H347" s="30"/>
      <c r="I347" s="30"/>
      <c r="J347" s="15"/>
      <c r="K347" s="270"/>
    </row>
    <row r="348" spans="1:11" s="6" customFormat="1" ht="15.75" x14ac:dyDescent="0.25">
      <c r="A348" s="88"/>
      <c r="B348" s="89"/>
      <c r="C348" s="90" t="s">
        <v>752</v>
      </c>
      <c r="D348" s="91" t="s">
        <v>753</v>
      </c>
      <c r="E348" s="32"/>
      <c r="F348" s="32"/>
      <c r="G348" s="32"/>
      <c r="H348" s="32"/>
      <c r="I348" s="32"/>
      <c r="J348" s="32"/>
      <c r="K348" s="252"/>
    </row>
    <row r="349" spans="1:11" customFormat="1" ht="15.75" thickBot="1" x14ac:dyDescent="0.25">
      <c r="A349" s="312"/>
      <c r="B349" s="322"/>
      <c r="C349" s="372"/>
      <c r="D349" s="354" t="s">
        <v>754</v>
      </c>
      <c r="E349" s="38"/>
      <c r="F349" s="38"/>
      <c r="G349" s="38"/>
      <c r="H349" s="38"/>
      <c r="I349" s="38"/>
      <c r="J349" s="38"/>
      <c r="K349" s="303"/>
    </row>
    <row r="350" spans="1:11" s="343" customFormat="1" ht="15.75" thickTop="1" x14ac:dyDescent="0.2">
      <c r="A350" s="313"/>
      <c r="B350" s="313"/>
      <c r="C350" s="59"/>
      <c r="D350" s="59"/>
      <c r="E350" s="40"/>
      <c r="F350" s="40"/>
      <c r="G350" s="40"/>
      <c r="H350" s="40"/>
      <c r="I350" s="40"/>
      <c r="J350" s="40"/>
      <c r="K350" s="40"/>
    </row>
    <row r="351" spans="1:11" s="343" customFormat="1" x14ac:dyDescent="0.2">
      <c r="A351" s="52"/>
      <c r="B351" s="52"/>
      <c r="C351" s="12"/>
      <c r="D351" s="12"/>
      <c r="E351" s="4"/>
      <c r="F351" s="4"/>
      <c r="G351" s="4"/>
      <c r="H351" s="4"/>
      <c r="I351" s="4"/>
      <c r="J351" s="4"/>
      <c r="K351" s="4"/>
    </row>
    <row r="352" spans="1:11" s="343" customFormat="1" x14ac:dyDescent="0.2">
      <c r="A352" s="52"/>
      <c r="B352" s="52"/>
      <c r="C352" s="12"/>
      <c r="D352" s="12"/>
      <c r="E352" s="4"/>
      <c r="F352" s="4"/>
      <c r="G352" s="4"/>
      <c r="H352" s="4"/>
      <c r="I352" s="4"/>
      <c r="J352" s="4"/>
      <c r="K352" s="4"/>
    </row>
    <row r="353" spans="1:11" s="348" customFormat="1" ht="23.25" x14ac:dyDescent="0.35">
      <c r="A353" s="201"/>
      <c r="B353" s="262" t="s">
        <v>816</v>
      </c>
      <c r="C353" s="262" t="s">
        <v>817</v>
      </c>
      <c r="D353" s="262" t="s">
        <v>869</v>
      </c>
      <c r="E353" s="263"/>
      <c r="F353" s="263"/>
      <c r="G353" s="263"/>
      <c r="H353" s="263"/>
      <c r="I353" s="9"/>
      <c r="J353" s="9"/>
      <c r="K353" s="9"/>
    </row>
    <row r="354" spans="1:11" s="343" customFormat="1" x14ac:dyDescent="0.2">
      <c r="A354" s="52"/>
      <c r="B354" s="52"/>
      <c r="C354" s="12"/>
      <c r="D354" s="12"/>
      <c r="E354" s="4"/>
      <c r="F354" s="4"/>
      <c r="G354" s="4"/>
      <c r="H354" s="4"/>
      <c r="I354" s="4"/>
      <c r="J354" s="4"/>
      <c r="K354" s="4"/>
    </row>
    <row r="355" spans="1:11" s="344" customFormat="1" ht="16.5" thickBot="1" x14ac:dyDescent="0.3">
      <c r="A355" s="305"/>
      <c r="B355" s="305"/>
      <c r="C355" s="346"/>
      <c r="D355" s="346"/>
      <c r="E355" s="241"/>
      <c r="F355" s="241"/>
      <c r="G355" s="241"/>
      <c r="H355" s="241"/>
      <c r="I355" s="55" t="s">
        <v>219</v>
      </c>
      <c r="J355" s="55"/>
      <c r="K355" s="241"/>
    </row>
    <row r="356" spans="1:11" customFormat="1" ht="16.5" thickTop="1" x14ac:dyDescent="0.25">
      <c r="A356" s="306"/>
      <c r="B356" s="317"/>
      <c r="C356" s="347"/>
      <c r="D356" s="373"/>
      <c r="E356" s="334"/>
      <c r="F356" s="335"/>
      <c r="G356" s="335"/>
      <c r="H356" s="335"/>
      <c r="I356" s="335"/>
      <c r="J356" s="339"/>
      <c r="K356" s="276"/>
    </row>
    <row r="357" spans="1:11" customFormat="1" ht="20.25" x14ac:dyDescent="0.3">
      <c r="A357" s="307"/>
      <c r="B357" s="242"/>
      <c r="C357" s="345"/>
      <c r="D357" s="374"/>
      <c r="E357" s="336" t="s">
        <v>832</v>
      </c>
      <c r="F357" s="337"/>
      <c r="G357" s="337"/>
      <c r="H357" s="337"/>
      <c r="I357" s="337"/>
      <c r="J357" s="340"/>
      <c r="K357" s="277" t="s">
        <v>220</v>
      </c>
    </row>
    <row r="358" spans="1:11" customFormat="1" ht="15.75" x14ac:dyDescent="0.25">
      <c r="A358" s="307"/>
      <c r="B358" s="242"/>
      <c r="C358" s="345"/>
      <c r="D358" s="374"/>
      <c r="E358" s="278"/>
      <c r="F358" s="279"/>
      <c r="G358" s="280"/>
      <c r="H358" s="281"/>
      <c r="I358" s="282" t="s">
        <v>221</v>
      </c>
      <c r="J358" s="282" t="s">
        <v>222</v>
      </c>
      <c r="K358" s="277" t="s">
        <v>223</v>
      </c>
    </row>
    <row r="359" spans="1:11" customFormat="1" ht="15.75" x14ac:dyDescent="0.25">
      <c r="A359" s="329" t="s">
        <v>224</v>
      </c>
      <c r="B359" s="242"/>
      <c r="C359" s="345"/>
      <c r="D359" s="374"/>
      <c r="E359" s="283" t="s">
        <v>225</v>
      </c>
      <c r="F359" s="284" t="s">
        <v>226</v>
      </c>
      <c r="G359" s="288" t="s">
        <v>227</v>
      </c>
      <c r="H359" s="289" t="s">
        <v>228</v>
      </c>
      <c r="I359" s="285" t="s">
        <v>229</v>
      </c>
      <c r="J359" s="285" t="s">
        <v>230</v>
      </c>
      <c r="K359" s="277" t="s">
        <v>231</v>
      </c>
    </row>
    <row r="360" spans="1:11" customFormat="1" ht="15.75" x14ac:dyDescent="0.25">
      <c r="A360" s="307"/>
      <c r="B360" s="242"/>
      <c r="C360" s="345"/>
      <c r="D360" s="374"/>
      <c r="E360" s="283" t="s">
        <v>232</v>
      </c>
      <c r="F360" s="284" t="s">
        <v>233</v>
      </c>
      <c r="G360" s="288"/>
      <c r="H360" s="289"/>
      <c r="I360" s="294" t="s">
        <v>234</v>
      </c>
      <c r="J360" s="285" t="s">
        <v>235</v>
      </c>
      <c r="K360" s="277" t="s">
        <v>236</v>
      </c>
    </row>
    <row r="361" spans="1:11" customFormat="1" ht="16.5" thickBot="1" x14ac:dyDescent="0.3">
      <c r="A361" s="308"/>
      <c r="B361" s="243"/>
      <c r="C361" s="346"/>
      <c r="D361" s="375"/>
      <c r="E361" s="290"/>
      <c r="F361" s="291"/>
      <c r="G361" s="292"/>
      <c r="H361" s="293"/>
      <c r="I361" s="295" t="s">
        <v>237</v>
      </c>
      <c r="J361" s="286"/>
      <c r="K361" s="287" t="s">
        <v>239</v>
      </c>
    </row>
    <row r="362" spans="1:11" customFormat="1" ht="16.5" thickTop="1" thickBot="1" x14ac:dyDescent="0.25">
      <c r="A362" s="57"/>
      <c r="B362" s="58"/>
      <c r="C362" s="59"/>
      <c r="D362" s="60"/>
      <c r="E362" s="260" t="s">
        <v>240</v>
      </c>
      <c r="F362" s="260" t="s">
        <v>241</v>
      </c>
      <c r="G362" s="260" t="s">
        <v>242</v>
      </c>
      <c r="H362" s="260" t="s">
        <v>243</v>
      </c>
      <c r="I362" s="260" t="s">
        <v>244</v>
      </c>
      <c r="J362" s="260" t="s">
        <v>245</v>
      </c>
      <c r="K362" s="272"/>
    </row>
    <row r="363" spans="1:11" s="6" customFormat="1" ht="17.25" thickTop="1" thickBot="1" x14ac:dyDescent="0.3">
      <c r="A363" s="13"/>
      <c r="B363" s="18" t="s">
        <v>747</v>
      </c>
      <c r="C363" s="361" t="s">
        <v>755</v>
      </c>
      <c r="D363" s="350" t="s">
        <v>756</v>
      </c>
      <c r="E363" s="30">
        <v>108276331</v>
      </c>
      <c r="F363" s="30">
        <f>F365+F374</f>
        <v>1800000</v>
      </c>
      <c r="G363" s="30">
        <f>G365+G374</f>
        <v>16700000</v>
      </c>
      <c r="H363" s="30">
        <v>0</v>
      </c>
      <c r="I363" s="30">
        <v>0</v>
      </c>
      <c r="J363" s="46">
        <f>E363+F363+G363+H363</f>
        <v>126776331</v>
      </c>
      <c r="K363" s="275">
        <f>J363/J$142*100</f>
        <v>3.5294078786191534</v>
      </c>
    </row>
    <row r="364" spans="1:11" customFormat="1" ht="15.75" thickTop="1" x14ac:dyDescent="0.2">
      <c r="A364" s="99"/>
      <c r="B364" s="100"/>
      <c r="C364" s="101"/>
      <c r="D364" s="101"/>
      <c r="E364" s="31"/>
      <c r="F364" s="31"/>
      <c r="G364" s="31"/>
      <c r="H364" s="31"/>
      <c r="I364" s="31"/>
      <c r="J364" s="31"/>
      <c r="K364" s="299"/>
    </row>
    <row r="365" spans="1:11" s="5" customFormat="1" x14ac:dyDescent="0.2">
      <c r="A365" s="99">
        <v>500</v>
      </c>
      <c r="B365" s="100"/>
      <c r="C365" s="101" t="s">
        <v>757</v>
      </c>
      <c r="D365" s="102" t="s">
        <v>758</v>
      </c>
      <c r="E365" s="202" t="s">
        <v>836</v>
      </c>
      <c r="F365" s="31">
        <f>+F368</f>
        <v>1800000</v>
      </c>
      <c r="G365" s="31">
        <f>G368</f>
        <v>16700000</v>
      </c>
      <c r="H365" s="31"/>
      <c r="I365" s="31"/>
      <c r="J365" s="202" t="s">
        <v>836</v>
      </c>
      <c r="K365" s="247"/>
    </row>
    <row r="366" spans="1:11" customFormat="1" x14ac:dyDescent="0.2">
      <c r="A366" s="99"/>
      <c r="B366" s="100"/>
      <c r="C366" s="101"/>
      <c r="D366" s="102"/>
      <c r="E366" s="31"/>
      <c r="F366" s="31"/>
      <c r="G366" s="31"/>
      <c r="H366" s="31"/>
      <c r="I366" s="31"/>
      <c r="J366" s="202" t="s">
        <v>870</v>
      </c>
      <c r="K366" s="248"/>
    </row>
    <row r="367" spans="1:11" s="5" customFormat="1" x14ac:dyDescent="0.2">
      <c r="A367" s="99">
        <v>5000</v>
      </c>
      <c r="B367" s="100"/>
      <c r="C367" s="101" t="s">
        <v>759</v>
      </c>
      <c r="D367" s="102" t="s">
        <v>760</v>
      </c>
      <c r="E367" s="31"/>
      <c r="F367" s="31"/>
      <c r="G367" s="31"/>
      <c r="H367" s="31"/>
      <c r="I367" s="31"/>
      <c r="J367" s="202" t="s">
        <v>870</v>
      </c>
      <c r="K367" s="247"/>
    </row>
    <row r="368" spans="1:11" s="5" customFormat="1" x14ac:dyDescent="0.2">
      <c r="A368" s="99">
        <v>5001</v>
      </c>
      <c r="B368" s="100"/>
      <c r="C368" s="101" t="s">
        <v>761</v>
      </c>
      <c r="D368" s="102" t="s">
        <v>762</v>
      </c>
      <c r="E368" s="31"/>
      <c r="F368" s="31">
        <v>1800000</v>
      </c>
      <c r="G368" s="31">
        <f>8900000+7800000</f>
        <v>16700000</v>
      </c>
      <c r="H368" s="31"/>
      <c r="I368" s="31"/>
      <c r="J368" s="202" t="s">
        <v>870</v>
      </c>
      <c r="K368" s="247"/>
    </row>
    <row r="369" spans="1:11" s="5" customFormat="1" x14ac:dyDescent="0.2">
      <c r="A369" s="99">
        <v>5002</v>
      </c>
      <c r="B369" s="100"/>
      <c r="C369" s="101" t="s">
        <v>763</v>
      </c>
      <c r="D369" s="102" t="s">
        <v>764</v>
      </c>
      <c r="E369" s="31"/>
      <c r="F369" s="31"/>
      <c r="G369" s="31"/>
      <c r="H369" s="31"/>
      <c r="I369" s="31"/>
      <c r="J369" s="202" t="s">
        <v>870</v>
      </c>
      <c r="K369" s="247"/>
    </row>
    <row r="370" spans="1:11" s="5" customFormat="1" x14ac:dyDescent="0.2">
      <c r="A370" s="99">
        <v>5003</v>
      </c>
      <c r="B370" s="100"/>
      <c r="C370" s="101" t="s">
        <v>765</v>
      </c>
      <c r="D370" s="102" t="s">
        <v>766</v>
      </c>
      <c r="E370" s="31"/>
      <c r="F370" s="31"/>
      <c r="G370" s="31"/>
      <c r="H370" s="31"/>
      <c r="I370" s="31"/>
      <c r="J370" s="202" t="s">
        <v>870</v>
      </c>
      <c r="K370" s="247"/>
    </row>
    <row r="371" spans="1:11" s="5" customFormat="1" x14ac:dyDescent="0.2">
      <c r="A371" s="210">
        <v>500301</v>
      </c>
      <c r="B371" s="319"/>
      <c r="C371" s="357" t="s">
        <v>767</v>
      </c>
      <c r="D371" s="349" t="s">
        <v>768</v>
      </c>
      <c r="E371" s="31"/>
      <c r="F371" s="31"/>
      <c r="G371" s="31"/>
      <c r="H371" s="31"/>
      <c r="I371" s="31"/>
      <c r="J371" s="202" t="s">
        <v>870</v>
      </c>
      <c r="K371" s="247"/>
    </row>
    <row r="372" spans="1:11" s="5" customFormat="1" x14ac:dyDescent="0.2">
      <c r="A372" s="99">
        <v>5004</v>
      </c>
      <c r="B372" s="100"/>
      <c r="C372" s="101" t="s">
        <v>769</v>
      </c>
      <c r="D372" s="102" t="s">
        <v>770</v>
      </c>
      <c r="E372" s="31"/>
      <c r="F372" s="31"/>
      <c r="G372" s="31"/>
      <c r="H372" s="31"/>
      <c r="I372" s="31"/>
      <c r="J372" s="202" t="s">
        <v>870</v>
      </c>
      <c r="K372" s="247"/>
    </row>
    <row r="373" spans="1:11" customFormat="1" x14ac:dyDescent="0.2">
      <c r="A373" s="99"/>
      <c r="B373" s="100"/>
      <c r="C373" s="101"/>
      <c r="D373" s="102" t="s">
        <v>474</v>
      </c>
      <c r="E373" s="31"/>
      <c r="F373" s="31"/>
      <c r="G373" s="31"/>
      <c r="H373" s="31"/>
      <c r="I373" s="31"/>
      <c r="J373" s="202"/>
      <c r="K373" s="248"/>
    </row>
    <row r="374" spans="1:11" s="5" customFormat="1" x14ac:dyDescent="0.2">
      <c r="A374" s="99">
        <v>501</v>
      </c>
      <c r="B374" s="100"/>
      <c r="C374" s="101" t="s">
        <v>771</v>
      </c>
      <c r="D374" s="102" t="s">
        <v>772</v>
      </c>
      <c r="E374" s="202" t="s">
        <v>836</v>
      </c>
      <c r="F374" s="31">
        <v>0</v>
      </c>
      <c r="G374" s="31">
        <v>0</v>
      </c>
      <c r="H374" s="31">
        <v>0</v>
      </c>
      <c r="I374" s="31">
        <v>0</v>
      </c>
      <c r="J374" s="202" t="s">
        <v>836</v>
      </c>
      <c r="K374" s="247"/>
    </row>
    <row r="375" spans="1:11" customFormat="1" x14ac:dyDescent="0.2">
      <c r="A375" s="99"/>
      <c r="B375" s="100"/>
      <c r="C375" s="101"/>
      <c r="D375" s="102"/>
      <c r="E375" s="31"/>
      <c r="F375" s="31"/>
      <c r="G375" s="31"/>
      <c r="H375" s="31"/>
      <c r="I375" s="31"/>
      <c r="J375" s="202"/>
      <c r="K375" s="248"/>
    </row>
    <row r="376" spans="1:11" s="5" customFormat="1" x14ac:dyDescent="0.2">
      <c r="A376" s="99">
        <v>5010</v>
      </c>
      <c r="B376" s="100"/>
      <c r="C376" s="101" t="s">
        <v>773</v>
      </c>
      <c r="D376" s="102" t="s">
        <v>774</v>
      </c>
      <c r="E376" s="31"/>
      <c r="F376" s="31"/>
      <c r="G376" s="31"/>
      <c r="H376" s="31"/>
      <c r="I376" s="31"/>
      <c r="J376" s="202" t="s">
        <v>870</v>
      </c>
      <c r="K376" s="247"/>
    </row>
    <row r="377" spans="1:11" s="5" customFormat="1" x14ac:dyDescent="0.2">
      <c r="A377" s="99">
        <v>5011</v>
      </c>
      <c r="B377" s="100"/>
      <c r="C377" s="101" t="s">
        <v>775</v>
      </c>
      <c r="D377" s="102" t="s">
        <v>776</v>
      </c>
      <c r="E377" s="31"/>
      <c r="F377" s="31"/>
      <c r="G377" s="31"/>
      <c r="H377" s="31"/>
      <c r="I377" s="31"/>
      <c r="J377" s="202" t="s">
        <v>870</v>
      </c>
      <c r="K377" s="247"/>
    </row>
    <row r="378" spans="1:11" s="5" customFormat="1" x14ac:dyDescent="0.2">
      <c r="A378" s="99">
        <v>5012</v>
      </c>
      <c r="B378" s="100"/>
      <c r="C378" s="101" t="s">
        <v>777</v>
      </c>
      <c r="D378" s="102" t="s">
        <v>778</v>
      </c>
      <c r="E378" s="31"/>
      <c r="F378" s="31"/>
      <c r="G378" s="31"/>
      <c r="H378" s="31"/>
      <c r="I378" s="31"/>
      <c r="J378" s="202" t="s">
        <v>870</v>
      </c>
      <c r="K378" s="247"/>
    </row>
    <row r="379" spans="1:11" s="5" customFormat="1" x14ac:dyDescent="0.2">
      <c r="A379" s="99">
        <v>5013</v>
      </c>
      <c r="B379" s="100"/>
      <c r="C379" s="101" t="s">
        <v>779</v>
      </c>
      <c r="D379" s="102" t="s">
        <v>780</v>
      </c>
      <c r="E379" s="31"/>
      <c r="F379" s="31"/>
      <c r="G379" s="31"/>
      <c r="H379" s="31"/>
      <c r="I379" s="31"/>
      <c r="J379" s="202" t="s">
        <v>870</v>
      </c>
      <c r="K379" s="247"/>
    </row>
    <row r="380" spans="1:11" s="5" customFormat="1" x14ac:dyDescent="0.2">
      <c r="A380" s="99">
        <v>5014</v>
      </c>
      <c r="B380" s="100"/>
      <c r="C380" s="101" t="s">
        <v>769</v>
      </c>
      <c r="D380" s="102" t="s">
        <v>781</v>
      </c>
      <c r="E380" s="31"/>
      <c r="F380" s="31"/>
      <c r="G380" s="31"/>
      <c r="H380" s="31"/>
      <c r="I380" s="31"/>
      <c r="J380" s="202" t="s">
        <v>870</v>
      </c>
      <c r="K380" s="247"/>
    </row>
    <row r="381" spans="1:11" customFormat="1" ht="15.75" thickBot="1" x14ac:dyDescent="0.25">
      <c r="A381" s="362"/>
      <c r="B381" s="363"/>
      <c r="C381" s="364"/>
      <c r="D381" s="386"/>
      <c r="E381" s="366"/>
      <c r="F381" s="366"/>
      <c r="G381" s="366"/>
      <c r="H381" s="366"/>
      <c r="I381" s="366"/>
      <c r="J381" s="366"/>
      <c r="K381" s="405"/>
    </row>
    <row r="382" spans="1:11" customFormat="1" ht="16.5" thickTop="1" thickBot="1" x14ac:dyDescent="0.25">
      <c r="A382" s="311"/>
      <c r="B382" s="321"/>
      <c r="C382" s="371"/>
      <c r="D382" s="352"/>
      <c r="E382" s="36"/>
      <c r="F382" s="36"/>
      <c r="G382" s="36"/>
      <c r="H382" s="36"/>
      <c r="I382" s="36"/>
      <c r="J382" s="36"/>
      <c r="K382" s="300"/>
    </row>
    <row r="383" spans="1:11" s="6" customFormat="1" ht="17.25" thickTop="1" thickBot="1" x14ac:dyDescent="0.3">
      <c r="A383" s="13"/>
      <c r="B383" s="18" t="s">
        <v>826</v>
      </c>
      <c r="C383" s="361" t="s">
        <v>783</v>
      </c>
      <c r="D383" s="350" t="s">
        <v>784</v>
      </c>
      <c r="E383" s="30">
        <f t="shared" ref="E383:J383" si="26">E385+E394</f>
        <v>74484614</v>
      </c>
      <c r="F383" s="30">
        <f t="shared" si="26"/>
        <v>2500000</v>
      </c>
      <c r="G383" s="30">
        <f t="shared" si="26"/>
        <v>5000000</v>
      </c>
      <c r="H383" s="30">
        <f t="shared" si="26"/>
        <v>0</v>
      </c>
      <c r="I383" s="30">
        <f t="shared" si="26"/>
        <v>0</v>
      </c>
      <c r="J383" s="46">
        <f t="shared" si="26"/>
        <v>81984614</v>
      </c>
      <c r="K383" s="275">
        <f>J383/J$142*100</f>
        <v>2.2824224387527838</v>
      </c>
    </row>
    <row r="384" spans="1:11" customFormat="1" ht="15.75" thickTop="1" x14ac:dyDescent="0.2">
      <c r="A384" s="99"/>
      <c r="B384" s="100"/>
      <c r="C384" s="101"/>
      <c r="D384" s="102"/>
      <c r="E384" s="31"/>
      <c r="F384" s="31"/>
      <c r="G384" s="31"/>
      <c r="H384" s="31"/>
      <c r="I384" s="31"/>
      <c r="J384" s="31"/>
      <c r="K384" s="299"/>
    </row>
    <row r="385" spans="1:11" s="5" customFormat="1" x14ac:dyDescent="0.2">
      <c r="A385" s="99">
        <v>550</v>
      </c>
      <c r="B385" s="100"/>
      <c r="C385" s="101" t="s">
        <v>785</v>
      </c>
      <c r="D385" s="102" t="s">
        <v>786</v>
      </c>
      <c r="E385" s="31">
        <f t="shared" ref="E385:J385" si="27">SUM(E387:E392)</f>
        <v>57631517</v>
      </c>
      <c r="F385" s="31">
        <f t="shared" si="27"/>
        <v>2500000</v>
      </c>
      <c r="G385" s="31">
        <f t="shared" si="27"/>
        <v>5000000</v>
      </c>
      <c r="H385" s="31">
        <f t="shared" si="27"/>
        <v>0</v>
      </c>
      <c r="I385" s="31">
        <f t="shared" si="27"/>
        <v>0</v>
      </c>
      <c r="J385" s="31">
        <f t="shared" si="27"/>
        <v>65131517</v>
      </c>
      <c r="K385" s="247">
        <f>J385/J$142*100</f>
        <v>1.813238223830735</v>
      </c>
    </row>
    <row r="386" spans="1:11" customFormat="1" x14ac:dyDescent="0.2">
      <c r="A386" s="99"/>
      <c r="B386" s="100"/>
      <c r="C386" s="101"/>
      <c r="D386" s="102"/>
      <c r="E386" s="31"/>
      <c r="F386" s="31"/>
      <c r="G386" s="31"/>
      <c r="H386" s="31"/>
      <c r="I386" s="31"/>
      <c r="J386" s="31"/>
      <c r="K386" s="247"/>
    </row>
    <row r="387" spans="1:11" s="5" customFormat="1" x14ac:dyDescent="0.2">
      <c r="A387" s="99">
        <v>5500</v>
      </c>
      <c r="B387" s="100"/>
      <c r="C387" s="101" t="s">
        <v>787</v>
      </c>
      <c r="D387" s="102" t="s">
        <v>788</v>
      </c>
      <c r="E387" s="31">
        <v>0</v>
      </c>
      <c r="F387" s="31">
        <v>0</v>
      </c>
      <c r="G387" s="31">
        <v>0</v>
      </c>
      <c r="H387" s="31">
        <v>0</v>
      </c>
      <c r="I387" s="31">
        <v>0</v>
      </c>
      <c r="J387" s="31">
        <f>E387+F387+G387+H387</f>
        <v>0</v>
      </c>
      <c r="K387" s="247">
        <f t="shared" ref="K387:K392" si="28">J387/J$142*100</f>
        <v>0</v>
      </c>
    </row>
    <row r="388" spans="1:11" s="5" customFormat="1" x14ac:dyDescent="0.2">
      <c r="A388" s="99">
        <v>5501</v>
      </c>
      <c r="B388" s="100"/>
      <c r="C388" s="101" t="s">
        <v>789</v>
      </c>
      <c r="D388" s="102" t="s">
        <v>790</v>
      </c>
      <c r="E388" s="31">
        <v>23959345</v>
      </c>
      <c r="F388" s="31">
        <v>2100000</v>
      </c>
      <c r="G388" s="31">
        <v>5000000</v>
      </c>
      <c r="H388" s="31">
        <v>0</v>
      </c>
      <c r="I388" s="31">
        <v>0</v>
      </c>
      <c r="J388" s="31">
        <f>E388+F388+G388+H388</f>
        <v>31059345</v>
      </c>
      <c r="K388" s="247">
        <f t="shared" si="28"/>
        <v>0.86468109688195982</v>
      </c>
    </row>
    <row r="389" spans="1:11" s="5" customFormat="1" x14ac:dyDescent="0.2">
      <c r="A389" s="99">
        <v>5502</v>
      </c>
      <c r="B389" s="100"/>
      <c r="C389" s="101" t="s">
        <v>791</v>
      </c>
      <c r="D389" s="102" t="s">
        <v>792</v>
      </c>
      <c r="E389" s="31">
        <v>0</v>
      </c>
      <c r="F389" s="31">
        <v>0</v>
      </c>
      <c r="G389" s="31">
        <v>0</v>
      </c>
      <c r="H389" s="31">
        <v>0</v>
      </c>
      <c r="I389" s="31">
        <v>0</v>
      </c>
      <c r="J389" s="31">
        <f>E389+F389+G389+H389</f>
        <v>0</v>
      </c>
      <c r="K389" s="247">
        <f t="shared" si="28"/>
        <v>0</v>
      </c>
    </row>
    <row r="390" spans="1:11" s="5" customFormat="1" x14ac:dyDescent="0.2">
      <c r="A390" s="99">
        <v>5503</v>
      </c>
      <c r="B390" s="100"/>
      <c r="C390" s="101" t="s">
        <v>797</v>
      </c>
      <c r="D390" s="102" t="s">
        <v>798</v>
      </c>
      <c r="E390" s="31">
        <v>442887</v>
      </c>
      <c r="F390" s="31">
        <v>0</v>
      </c>
      <c r="G390" s="31">
        <v>0</v>
      </c>
      <c r="H390" s="31">
        <v>0</v>
      </c>
      <c r="I390" s="31">
        <v>0</v>
      </c>
      <c r="J390" s="31">
        <f>E390+F390+G390+H390</f>
        <v>442887</v>
      </c>
      <c r="K390" s="247">
        <f t="shared" si="28"/>
        <v>1.2329816258351892E-2</v>
      </c>
    </row>
    <row r="391" spans="1:11" s="5" customFormat="1" x14ac:dyDescent="0.2">
      <c r="A391" s="210">
        <v>5505</v>
      </c>
      <c r="B391" s="319"/>
      <c r="C391" s="357" t="s">
        <v>827</v>
      </c>
      <c r="D391" s="349" t="s">
        <v>799</v>
      </c>
      <c r="E391" s="33">
        <v>0</v>
      </c>
      <c r="F391" s="33">
        <v>0</v>
      </c>
      <c r="G391" s="33">
        <v>0</v>
      </c>
      <c r="H391" s="33">
        <v>0</v>
      </c>
      <c r="I391" s="33">
        <f>E391+F391+G391+H391</f>
        <v>0</v>
      </c>
      <c r="J391" s="33">
        <f>E391+F391+G391+H391-I391</f>
        <v>0</v>
      </c>
      <c r="K391" s="261">
        <f t="shared" si="28"/>
        <v>0</v>
      </c>
    </row>
    <row r="392" spans="1:11" s="5" customFormat="1" x14ac:dyDescent="0.2">
      <c r="A392" s="99">
        <v>5504</v>
      </c>
      <c r="B392" s="100"/>
      <c r="C392" s="101" t="s">
        <v>800</v>
      </c>
      <c r="D392" s="102" t="s">
        <v>801</v>
      </c>
      <c r="E392" s="31">
        <v>33229285</v>
      </c>
      <c r="F392" s="31">
        <v>400000</v>
      </c>
      <c r="G392" s="31"/>
      <c r="H392" s="31"/>
      <c r="I392" s="31"/>
      <c r="J392" s="31">
        <f>E392+F392+G392+H392</f>
        <v>33629285</v>
      </c>
      <c r="K392" s="247">
        <f t="shared" si="28"/>
        <v>0.93622731069042309</v>
      </c>
    </row>
    <row r="393" spans="1:11" customFormat="1" x14ac:dyDescent="0.2">
      <c r="A393" s="99"/>
      <c r="B393" s="100"/>
      <c r="C393" s="101"/>
      <c r="D393" s="102"/>
      <c r="E393" s="31"/>
      <c r="F393" s="31"/>
      <c r="G393" s="31"/>
      <c r="H393" s="31"/>
      <c r="I393" s="31"/>
      <c r="J393" s="31"/>
      <c r="K393" s="248"/>
    </row>
    <row r="394" spans="1:11" s="5" customFormat="1" x14ac:dyDescent="0.2">
      <c r="A394" s="99">
        <v>551</v>
      </c>
      <c r="B394" s="100"/>
      <c r="C394" s="101" t="s">
        <v>802</v>
      </c>
      <c r="D394" s="102" t="s">
        <v>803</v>
      </c>
      <c r="E394" s="31">
        <f t="shared" ref="E394:J394" si="29">SUM(E396:E399)</f>
        <v>16853097</v>
      </c>
      <c r="F394" s="31">
        <f t="shared" si="29"/>
        <v>0</v>
      </c>
      <c r="G394" s="31">
        <f t="shared" si="29"/>
        <v>0</v>
      </c>
      <c r="H394" s="31">
        <f t="shared" si="29"/>
        <v>0</v>
      </c>
      <c r="I394" s="31">
        <f t="shared" si="29"/>
        <v>0</v>
      </c>
      <c r="J394" s="31">
        <f t="shared" si="29"/>
        <v>16853097</v>
      </c>
      <c r="K394" s="247">
        <f>J394/J$142*100</f>
        <v>0.46918421492204898</v>
      </c>
    </row>
    <row r="395" spans="1:11" customFormat="1" x14ac:dyDescent="0.2">
      <c r="A395" s="99"/>
      <c r="B395" s="100"/>
      <c r="C395" s="101"/>
      <c r="D395" s="102"/>
      <c r="E395" s="31"/>
      <c r="F395" s="31"/>
      <c r="G395" s="31"/>
      <c r="H395" s="31"/>
      <c r="I395" s="31"/>
      <c r="J395" s="31"/>
      <c r="K395" s="247"/>
    </row>
    <row r="396" spans="1:11" s="5" customFormat="1" x14ac:dyDescent="0.2">
      <c r="A396" s="99">
        <v>5510</v>
      </c>
      <c r="B396" s="100"/>
      <c r="C396" s="101" t="s">
        <v>804</v>
      </c>
      <c r="D396" s="102" t="s">
        <v>805</v>
      </c>
      <c r="E396" s="31">
        <v>4067405</v>
      </c>
      <c r="F396" s="31">
        <v>0</v>
      </c>
      <c r="G396" s="31">
        <v>0</v>
      </c>
      <c r="H396" s="31">
        <v>0</v>
      </c>
      <c r="I396" s="31">
        <v>0</v>
      </c>
      <c r="J396" s="31">
        <f>E396+F396+G396+H396</f>
        <v>4067405</v>
      </c>
      <c r="K396" s="247">
        <f>J396/J$142*100</f>
        <v>0.11323510579064588</v>
      </c>
    </row>
    <row r="397" spans="1:11" s="5" customFormat="1" x14ac:dyDescent="0.2">
      <c r="A397" s="99">
        <v>5511</v>
      </c>
      <c r="B397" s="100"/>
      <c r="C397" s="101" t="s">
        <v>806</v>
      </c>
      <c r="D397" s="102" t="s">
        <v>807</v>
      </c>
      <c r="E397" s="31">
        <v>5737221</v>
      </c>
      <c r="F397" s="31">
        <v>0</v>
      </c>
      <c r="G397" s="31">
        <v>0</v>
      </c>
      <c r="H397" s="31">
        <v>0</v>
      </c>
      <c r="I397" s="31">
        <v>0</v>
      </c>
      <c r="J397" s="31">
        <f>E397+F397+G397+H397</f>
        <v>5737221</v>
      </c>
      <c r="K397" s="247">
        <f>J397/J$142*100</f>
        <v>0.1597221881959911</v>
      </c>
    </row>
    <row r="398" spans="1:11" s="5" customFormat="1" x14ac:dyDescent="0.2">
      <c r="A398" s="99">
        <v>5512</v>
      </c>
      <c r="B398" s="100"/>
      <c r="C398" s="101" t="s">
        <v>808</v>
      </c>
      <c r="D398" s="102" t="s">
        <v>809</v>
      </c>
      <c r="E398" s="31">
        <v>4012000</v>
      </c>
      <c r="F398" s="31">
        <v>0</v>
      </c>
      <c r="G398" s="31">
        <v>0</v>
      </c>
      <c r="H398" s="31">
        <v>0</v>
      </c>
      <c r="I398" s="31">
        <v>0</v>
      </c>
      <c r="J398" s="31">
        <f>E398+F398+G398+H398</f>
        <v>4012000</v>
      </c>
      <c r="K398" s="247">
        <f>J398/J$142*100</f>
        <v>0.11169265033407572</v>
      </c>
    </row>
    <row r="399" spans="1:11" s="5" customFormat="1" x14ac:dyDescent="0.2">
      <c r="A399" s="99">
        <v>5513</v>
      </c>
      <c r="B399" s="100"/>
      <c r="C399" s="101" t="s">
        <v>810</v>
      </c>
      <c r="D399" s="102" t="s">
        <v>811</v>
      </c>
      <c r="E399" s="31">
        <v>3036471</v>
      </c>
      <c r="F399" s="31">
        <v>0</v>
      </c>
      <c r="G399" s="31">
        <v>0</v>
      </c>
      <c r="H399" s="31">
        <v>0</v>
      </c>
      <c r="I399" s="31">
        <v>0</v>
      </c>
      <c r="J399" s="31">
        <f>E399+F399+G399+H399</f>
        <v>3036471</v>
      </c>
      <c r="K399" s="247">
        <f>J399/J$142*100</f>
        <v>8.4534270601336309E-2</v>
      </c>
    </row>
    <row r="400" spans="1:11" customFormat="1" ht="15.75" thickBot="1" x14ac:dyDescent="0.25">
      <c r="A400" s="310"/>
      <c r="B400" s="320"/>
      <c r="C400" s="358"/>
      <c r="D400" s="351"/>
      <c r="E400" s="35"/>
      <c r="F400" s="35"/>
      <c r="G400" s="35"/>
      <c r="H400" s="35"/>
      <c r="I400" s="35"/>
      <c r="J400" s="35"/>
      <c r="K400" s="253"/>
    </row>
    <row r="401" spans="1:11" s="6" customFormat="1" ht="17.25" thickTop="1" thickBot="1" x14ac:dyDescent="0.3">
      <c r="A401" s="315"/>
      <c r="B401" s="324" t="s">
        <v>828</v>
      </c>
      <c r="C401" s="367" t="s">
        <v>814</v>
      </c>
      <c r="D401" s="392" t="s">
        <v>815</v>
      </c>
      <c r="E401" s="41"/>
      <c r="F401" s="41"/>
      <c r="G401" s="41"/>
      <c r="H401" s="41"/>
      <c r="I401" s="41"/>
      <c r="J401" s="41"/>
      <c r="K401" s="403"/>
    </row>
    <row r="402" spans="1:11" s="6" customFormat="1" ht="17.25" thickTop="1" thickBot="1" x14ac:dyDescent="0.3">
      <c r="A402" s="394"/>
      <c r="B402" s="395"/>
      <c r="C402" s="396" t="s">
        <v>829</v>
      </c>
      <c r="D402" s="397" t="s">
        <v>837</v>
      </c>
      <c r="E402" s="398">
        <f t="shared" ref="E402:J402" si="30">E22+E297+E363-E145-E318-E383</f>
        <v>1000000</v>
      </c>
      <c r="F402" s="398">
        <f t="shared" si="30"/>
        <v>8470621</v>
      </c>
      <c r="G402" s="398">
        <f t="shared" si="30"/>
        <v>-77100</v>
      </c>
      <c r="H402" s="398">
        <f t="shared" si="30"/>
        <v>-1250234</v>
      </c>
      <c r="I402" s="398">
        <f t="shared" si="30"/>
        <v>670823</v>
      </c>
      <c r="J402" s="399">
        <f t="shared" si="30"/>
        <v>7472464</v>
      </c>
      <c r="K402" s="401">
        <f>J402/J$142*100</f>
        <v>0.20803073496659241</v>
      </c>
    </row>
    <row r="403" spans="1:11" s="6" customFormat="1" ht="16.5" thickTop="1" x14ac:dyDescent="0.25">
      <c r="A403" s="315"/>
      <c r="B403" s="324"/>
      <c r="C403" s="367"/>
      <c r="D403" s="392"/>
      <c r="E403" s="41"/>
      <c r="F403" s="41"/>
      <c r="G403" s="41"/>
      <c r="H403" s="41"/>
      <c r="I403" s="41"/>
      <c r="J403" s="400"/>
      <c r="K403" s="401"/>
    </row>
    <row r="404" spans="1:11" s="6" customFormat="1" ht="16.5" thickBot="1" x14ac:dyDescent="0.3">
      <c r="A404" s="333"/>
      <c r="B404" s="325" t="s">
        <v>812</v>
      </c>
      <c r="C404" s="378" t="s">
        <v>830</v>
      </c>
      <c r="D404" s="369" t="s">
        <v>838</v>
      </c>
      <c r="E404" s="42">
        <f t="shared" ref="E404:J404" si="31">E341+E363-E383-E402</f>
        <v>29780000</v>
      </c>
      <c r="F404" s="42">
        <f t="shared" si="31"/>
        <v>-9470621</v>
      </c>
      <c r="G404" s="42">
        <f t="shared" si="31"/>
        <v>11777100</v>
      </c>
      <c r="H404" s="42">
        <f t="shared" si="31"/>
        <v>2000000</v>
      </c>
      <c r="I404" s="42">
        <f t="shared" si="31"/>
        <v>47642</v>
      </c>
      <c r="J404" s="393">
        <f t="shared" si="31"/>
        <v>34038837</v>
      </c>
      <c r="K404" s="402">
        <f>J404/J$142*100</f>
        <v>0.94762909242761695</v>
      </c>
    </row>
    <row r="405" spans="1:11" customFormat="1" ht="15.75" thickTop="1" x14ac:dyDescent="0.2">
      <c r="A405" s="52"/>
      <c r="B405" s="52"/>
      <c r="C405" s="12"/>
      <c r="D405" s="12"/>
      <c r="E405" s="250"/>
      <c r="F405" s="250"/>
      <c r="G405" s="250"/>
      <c r="H405" s="250"/>
      <c r="I405" s="250"/>
      <c r="J405" s="158"/>
      <c r="K405" s="250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M478"/>
  <sheetViews>
    <sheetView topLeftCell="A70" zoomScale="60" workbookViewId="0">
      <selection activeCell="N30" sqref="N30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  <col min="13" max="13" width="11.4414062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7" thickBot="1" x14ac:dyDescent="0.45">
      <c r="A3" s="422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7" thickBot="1" x14ac:dyDescent="0.45">
      <c r="A4" s="422" t="s">
        <v>960</v>
      </c>
      <c r="B4" s="236"/>
      <c r="C4" s="236"/>
      <c r="D4" s="236"/>
      <c r="E4" s="236"/>
      <c r="F4" s="236"/>
      <c r="G4" s="236"/>
      <c r="H4" s="236"/>
      <c r="I4" s="663" t="s">
        <v>957</v>
      </c>
      <c r="J4" s="664"/>
      <c r="K4" s="665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220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246</v>
      </c>
      <c r="C22" s="71" t="s">
        <v>247</v>
      </c>
      <c r="D22" s="72" t="s">
        <v>248</v>
      </c>
      <c r="E22" s="73">
        <f>E25+E100+E118+E129+E147+3</f>
        <v>1774325641</v>
      </c>
      <c r="F22" s="73">
        <f>F25+F100+F118+F129+F147-2</f>
        <v>370204912</v>
      </c>
      <c r="G22" s="73">
        <f>G25+G100+G118+G129+G147+1</f>
        <v>996252783</v>
      </c>
      <c r="H22" s="73">
        <f>H25+H100+H118+H129+H147+2</f>
        <v>575385296</v>
      </c>
      <c r="I22" s="73">
        <f>I25+I100+I118+I129+I147</f>
        <v>568242777</v>
      </c>
      <c r="J22" s="75">
        <f>E22+F22+G22+H22-I22</f>
        <v>3147925855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249</v>
      </c>
      <c r="D23" s="78" t="s">
        <v>249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250</v>
      </c>
      <c r="D25" s="91" t="s">
        <v>251</v>
      </c>
      <c r="E25" s="32">
        <f t="shared" ref="E25:J25" si="0">E28+E75</f>
        <v>1698480904</v>
      </c>
      <c r="F25" s="32">
        <f t="shared" si="0"/>
        <v>277300405</v>
      </c>
      <c r="G25" s="32">
        <f t="shared" si="0"/>
        <v>719175525</v>
      </c>
      <c r="H25" s="32">
        <f t="shared" si="0"/>
        <v>487751542</v>
      </c>
      <c r="I25" s="32">
        <f t="shared" si="0"/>
        <v>128112710</v>
      </c>
      <c r="J25" s="32">
        <f t="shared" si="0"/>
        <v>3054595666</v>
      </c>
      <c r="K25" s="92" t="e">
        <f>J25/J$184*100</f>
        <v>#REF!</v>
      </c>
    </row>
    <row r="26" spans="1:1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253</v>
      </c>
      <c r="D28" s="91" t="s">
        <v>254</v>
      </c>
      <c r="E28" s="32">
        <f t="shared" ref="E28:J28" si="1">E31+E36+E42+E46+E52+E63+E72</f>
        <v>1608185472</v>
      </c>
      <c r="F28" s="32">
        <f t="shared" si="1"/>
        <v>226720851</v>
      </c>
      <c r="G28" s="32">
        <f t="shared" si="1"/>
        <v>712084348</v>
      </c>
      <c r="H28" s="32">
        <f t="shared" si="1"/>
        <v>483139134</v>
      </c>
      <c r="I28" s="32">
        <f t="shared" si="1"/>
        <v>128112710</v>
      </c>
      <c r="J28" s="32">
        <f t="shared" si="1"/>
        <v>2902017095</v>
      </c>
      <c r="K28" s="92" t="e">
        <f>J28/J$184*100</f>
        <v>#REF!</v>
      </c>
    </row>
    <row r="29" spans="1:11" ht="15.75" x14ac:dyDescent="0.25">
      <c r="A29" s="88"/>
      <c r="B29" s="89"/>
      <c r="C29" s="96" t="s">
        <v>255</v>
      </c>
      <c r="D29" s="97" t="s">
        <v>255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2">E32+E33+E34</f>
        <v>433046606</v>
      </c>
      <c r="F31" s="31">
        <f t="shared" si="2"/>
        <v>154122787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587169393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258</v>
      </c>
      <c r="D32" s="102" t="s">
        <v>259</v>
      </c>
      <c r="E32" s="31">
        <v>286228033</v>
      </c>
      <c r="F32" s="31">
        <v>154122787</v>
      </c>
      <c r="G32" s="31">
        <v>0</v>
      </c>
      <c r="H32" s="31">
        <v>0</v>
      </c>
      <c r="I32" s="31"/>
      <c r="J32" s="31">
        <f>E32+F32+G32+H32</f>
        <v>440350820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260</v>
      </c>
      <c r="D33" s="102" t="s">
        <v>261</v>
      </c>
      <c r="E33" s="31">
        <v>146818573</v>
      </c>
      <c r="F33" s="31">
        <v>0</v>
      </c>
      <c r="G33" s="31">
        <v>0</v>
      </c>
      <c r="H33" s="31">
        <v>0</v>
      </c>
      <c r="I33" s="31"/>
      <c r="J33" s="31">
        <f>E33+F33+G33+H33</f>
        <v>146818573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3">SUM(E37:E40)</f>
        <v>11716058</v>
      </c>
      <c r="F36" s="31">
        <f t="shared" si="3"/>
        <v>0</v>
      </c>
      <c r="G36" s="31">
        <f t="shared" si="3"/>
        <v>712084348</v>
      </c>
      <c r="H36" s="31">
        <f t="shared" si="3"/>
        <v>483139134</v>
      </c>
      <c r="I36" s="31">
        <f>+I38</f>
        <v>128112710</v>
      </c>
      <c r="J36" s="31">
        <f t="shared" si="3"/>
        <v>1078826830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266</v>
      </c>
      <c r="D37" s="102" t="s">
        <v>267</v>
      </c>
      <c r="E37" s="31">
        <v>6446913</v>
      </c>
      <c r="F37" s="31">
        <v>0</v>
      </c>
      <c r="G37" s="31">
        <v>416415354</v>
      </c>
      <c r="H37" s="31">
        <f>171612201+92470000</f>
        <v>264082201</v>
      </c>
      <c r="I37" s="31"/>
      <c r="J37" s="31">
        <f>E37+F37+G37+H37</f>
        <v>686944468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268</v>
      </c>
      <c r="D38" s="102" t="s">
        <v>269</v>
      </c>
      <c r="E38" s="109">
        <v>4440346</v>
      </c>
      <c r="F38" s="109">
        <v>0</v>
      </c>
      <c r="G38" s="109">
        <v>246190904</v>
      </c>
      <c r="H38" s="109">
        <v>190965446</v>
      </c>
      <c r="I38" s="427">
        <f>+I206</f>
        <v>128112710</v>
      </c>
      <c r="J38" s="109">
        <f>E38+F38+G38+H38-I38</f>
        <v>313483986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270</v>
      </c>
      <c r="D39" s="102" t="s">
        <v>271</v>
      </c>
      <c r="E39" s="31">
        <v>579721</v>
      </c>
      <c r="F39" s="31">
        <v>0</v>
      </c>
      <c r="G39" s="31">
        <v>34883951</v>
      </c>
      <c r="H39" s="31">
        <v>20235565</v>
      </c>
      <c r="I39" s="31"/>
      <c r="J39" s="31">
        <f>E39+F39+G39+H39</f>
        <v>55699237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272</v>
      </c>
      <c r="D40" s="102" t="s">
        <v>273</v>
      </c>
      <c r="E40" s="31">
        <v>249078</v>
      </c>
      <c r="F40" s="31">
        <v>0</v>
      </c>
      <c r="G40" s="31">
        <v>14594139</v>
      </c>
      <c r="H40" s="31">
        <v>7855922</v>
      </c>
      <c r="I40" s="31"/>
      <c r="J40" s="31">
        <f>E40+F40+G40+H40</f>
        <v>22699139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4">E43+E44</f>
        <v>147007265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147007265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276</v>
      </c>
      <c r="D43" s="102" t="s">
        <v>277</v>
      </c>
      <c r="E43" s="31">
        <v>141261233</v>
      </c>
      <c r="F43" s="31">
        <v>0</v>
      </c>
      <c r="G43" s="31">
        <v>0</v>
      </c>
      <c r="H43" s="31">
        <v>0</v>
      </c>
      <c r="I43" s="31"/>
      <c r="J43" s="31">
        <f>E43+F43+G43+H43</f>
        <v>141261233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278</v>
      </c>
      <c r="D44" s="102" t="s">
        <v>279</v>
      </c>
      <c r="E44" s="31">
        <v>5746032</v>
      </c>
      <c r="F44" s="31">
        <v>0</v>
      </c>
      <c r="G44" s="31">
        <v>0</v>
      </c>
      <c r="H44" s="31">
        <v>0</v>
      </c>
      <c r="I44" s="31"/>
      <c r="J44" s="31">
        <f>E44+F44+G44+H44</f>
        <v>5746032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5">SUM(E47:E50)</f>
        <v>0</v>
      </c>
      <c r="F46" s="31">
        <f t="shared" si="5"/>
        <v>44730930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44730930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282</v>
      </c>
      <c r="D47" s="102" t="s">
        <v>283</v>
      </c>
      <c r="E47" s="31"/>
      <c r="F47" s="31">
        <v>32986651</v>
      </c>
      <c r="G47" s="31">
        <v>0</v>
      </c>
      <c r="H47" s="31">
        <v>0</v>
      </c>
      <c r="I47" s="31"/>
      <c r="J47" s="31">
        <f>E47+F47+G47+H47</f>
        <v>32986651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284</v>
      </c>
      <c r="D48" s="102" t="s">
        <v>285</v>
      </c>
      <c r="E48" s="31"/>
      <c r="F48" s="31">
        <v>4541</v>
      </c>
      <c r="G48" s="31">
        <v>0</v>
      </c>
      <c r="H48" s="31">
        <v>0</v>
      </c>
      <c r="I48" s="31"/>
      <c r="J48" s="31">
        <f>E48+F48+G48+H48</f>
        <v>4541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286</v>
      </c>
      <c r="D49" s="102" t="s">
        <v>287</v>
      </c>
      <c r="E49" s="31"/>
      <c r="F49" s="31">
        <v>1000705</v>
      </c>
      <c r="G49" s="31">
        <v>0</v>
      </c>
      <c r="H49" s="31">
        <v>0</v>
      </c>
      <c r="I49" s="31"/>
      <c r="J49" s="31">
        <f>E49+F49+G49+H49</f>
        <v>1000705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288</v>
      </c>
      <c r="D50" s="102" t="s">
        <v>289</v>
      </c>
      <c r="E50" s="31"/>
      <c r="F50" s="31">
        <v>10739033</v>
      </c>
      <c r="G50" s="31">
        <v>0</v>
      </c>
      <c r="H50" s="31">
        <v>0</v>
      </c>
      <c r="I50" s="31"/>
      <c r="J50" s="31">
        <f>E50+F50+G50+H50</f>
        <v>10739033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290</v>
      </c>
      <c r="D52" s="102" t="s">
        <v>291</v>
      </c>
      <c r="E52" s="31">
        <f>SUM(E53:E61)</f>
        <v>998153371</v>
      </c>
      <c r="F52" s="31">
        <f>SUM(F53:F61)</f>
        <v>27864246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1026017617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292</v>
      </c>
      <c r="D53" s="102" t="s">
        <v>464</v>
      </c>
      <c r="E53" s="31">
        <v>675897613</v>
      </c>
      <c r="F53" s="31"/>
      <c r="G53" s="31">
        <v>0</v>
      </c>
      <c r="H53" s="31">
        <v>0</v>
      </c>
      <c r="I53" s="31"/>
      <c r="J53" s="31">
        <f t="shared" ref="J53:J61" si="7">E53+F53+G53+H53</f>
        <v>675897613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465</v>
      </c>
      <c r="D54" s="102" t="s">
        <v>466</v>
      </c>
      <c r="E54" s="31">
        <v>16086319</v>
      </c>
      <c r="F54" s="31"/>
      <c r="G54" s="31">
        <v>0</v>
      </c>
      <c r="H54" s="31">
        <v>0</v>
      </c>
      <c r="I54" s="31"/>
      <c r="J54" s="31">
        <f t="shared" si="7"/>
        <v>16086319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467</v>
      </c>
      <c r="D55" s="102" t="s">
        <v>468</v>
      </c>
      <c r="E55" s="31">
        <v>231272816</v>
      </c>
      <c r="F55" s="31"/>
      <c r="G55" s="31">
        <v>0</v>
      </c>
      <c r="H55" s="31">
        <v>0</v>
      </c>
      <c r="I55" s="31"/>
      <c r="J55" s="31">
        <f t="shared" si="7"/>
        <v>231272816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469</v>
      </c>
      <c r="D56" s="102" t="s">
        <v>470</v>
      </c>
      <c r="E56" s="31">
        <v>0</v>
      </c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914</v>
      </c>
      <c r="D57" s="102" t="s">
        <v>472</v>
      </c>
      <c r="E57" s="31">
        <v>27374912</v>
      </c>
      <c r="F57" s="31">
        <v>2003415</v>
      </c>
      <c r="G57" s="31">
        <v>0</v>
      </c>
      <c r="H57" s="31">
        <v>0</v>
      </c>
      <c r="I57" s="31"/>
      <c r="J57" s="31">
        <f t="shared" si="7"/>
        <v>29378327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475</v>
      </c>
      <c r="D58" s="102" t="s">
        <v>476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477</v>
      </c>
      <c r="D59" s="102" t="s">
        <v>478</v>
      </c>
      <c r="E59" s="31">
        <v>28438140</v>
      </c>
      <c r="F59" s="31">
        <v>6505</v>
      </c>
      <c r="G59" s="31">
        <v>0</v>
      </c>
      <c r="H59" s="31">
        <v>0</v>
      </c>
      <c r="I59" s="31"/>
      <c r="J59" s="31">
        <f t="shared" si="7"/>
        <v>28444645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479</v>
      </c>
      <c r="D60" s="102" t="s">
        <v>480</v>
      </c>
      <c r="E60" s="31">
        <v>9488863</v>
      </c>
      <c r="F60" s="31">
        <v>25854326</v>
      </c>
      <c r="G60" s="31">
        <v>0</v>
      </c>
      <c r="H60" s="31">
        <v>0</v>
      </c>
      <c r="I60" s="31"/>
      <c r="J60" s="31">
        <f t="shared" si="7"/>
        <v>35343189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840</v>
      </c>
      <c r="D61" s="102" t="s">
        <v>474</v>
      </c>
      <c r="E61" s="31">
        <v>9594708</v>
      </c>
      <c r="F61" s="31">
        <v>0</v>
      </c>
      <c r="G61" s="31">
        <v>0</v>
      </c>
      <c r="H61" s="31">
        <v>0</v>
      </c>
      <c r="I61" s="31"/>
      <c r="J61" s="31">
        <f t="shared" si="7"/>
        <v>9594708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474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482</v>
      </c>
      <c r="D63" s="102" t="s">
        <v>483</v>
      </c>
      <c r="E63" s="31">
        <f t="shared" ref="E63:J63" si="8">SUM(E64:E70)</f>
        <v>17852757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17852757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484</v>
      </c>
      <c r="D64" s="102" t="s">
        <v>485</v>
      </c>
      <c r="E64" s="31">
        <v>16745123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16745123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486</v>
      </c>
      <c r="D65" s="102" t="s">
        <v>487</v>
      </c>
      <c r="E65" s="31">
        <v>1107634</v>
      </c>
      <c r="F65" s="31">
        <v>0</v>
      </c>
      <c r="G65" s="31">
        <v>0</v>
      </c>
      <c r="H65" s="31">
        <v>0</v>
      </c>
      <c r="I65" s="31"/>
      <c r="J65" s="31">
        <f t="shared" si="10"/>
        <v>1107634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488</v>
      </c>
      <c r="D66" s="102" t="s">
        <v>489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490</v>
      </c>
      <c r="D67" s="102" t="s">
        <v>491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492</v>
      </c>
      <c r="D68" s="102" t="s">
        <v>493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494</v>
      </c>
      <c r="D69" s="102" t="s">
        <v>495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496</v>
      </c>
      <c r="D70" s="102" t="s">
        <v>497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474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498</v>
      </c>
      <c r="D72" s="102" t="s">
        <v>499</v>
      </c>
      <c r="E72" s="31">
        <f>E73</f>
        <v>409415</v>
      </c>
      <c r="F72" s="31">
        <f>F73</f>
        <v>2888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412303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500</v>
      </c>
      <c r="D73" s="102" t="s">
        <v>501</v>
      </c>
      <c r="E73" s="31">
        <v>409415</v>
      </c>
      <c r="F73" s="31">
        <v>2888</v>
      </c>
      <c r="G73" s="31">
        <v>0</v>
      </c>
      <c r="H73" s="31">
        <v>0</v>
      </c>
      <c r="I73" s="31"/>
      <c r="J73" s="31">
        <f>E73+F73+G73+H73</f>
        <v>412303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502</v>
      </c>
      <c r="D75" s="91" t="s">
        <v>503</v>
      </c>
      <c r="E75" s="32">
        <f t="shared" ref="E75:J75" si="11">E78+E85+E89+E92+E96</f>
        <v>90295432</v>
      </c>
      <c r="F75" s="32">
        <f t="shared" si="11"/>
        <v>50579554</v>
      </c>
      <c r="G75" s="32">
        <f t="shared" si="11"/>
        <v>7091177</v>
      </c>
      <c r="H75" s="32">
        <f t="shared" si="11"/>
        <v>4612408</v>
      </c>
      <c r="I75" s="32">
        <f t="shared" si="11"/>
        <v>0</v>
      </c>
      <c r="J75" s="32">
        <f t="shared" si="11"/>
        <v>152578571</v>
      </c>
      <c r="K75" s="92" t="e">
        <f>J75/J$184*100</f>
        <v>#REF!</v>
      </c>
    </row>
    <row r="76" spans="1:11" ht="15.75" x14ac:dyDescent="0.25">
      <c r="A76" s="88"/>
      <c r="B76" s="89"/>
      <c r="C76" s="96" t="s">
        <v>504</v>
      </c>
      <c r="D76" s="97" t="s">
        <v>504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506</v>
      </c>
      <c r="D78" s="102" t="s">
        <v>507</v>
      </c>
      <c r="E78" s="31">
        <f>SUM(E79:E82)</f>
        <v>20891314</v>
      </c>
      <c r="F78" s="31">
        <f>SUM(F79:F82)</f>
        <v>24542923</v>
      </c>
      <c r="G78" s="31">
        <f>SUM(G79:G82)</f>
        <v>251549</v>
      </c>
      <c r="H78" s="31">
        <f>SUM(H79:H82)</f>
        <v>81701</v>
      </c>
      <c r="I78" s="31">
        <f>SUM(I79:I82)</f>
        <v>0</v>
      </c>
      <c r="J78" s="31">
        <f>E78+F78+G78+H78</f>
        <v>45767487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508</v>
      </c>
      <c r="D79" s="102" t="s">
        <v>509</v>
      </c>
      <c r="E79" s="31">
        <v>7780411</v>
      </c>
      <c r="F79" s="31">
        <v>509167</v>
      </c>
      <c r="G79" s="31">
        <v>0</v>
      </c>
      <c r="H79" s="31">
        <v>0</v>
      </c>
      <c r="I79" s="31"/>
      <c r="J79" s="31">
        <f>E79+F79+G79+H79</f>
        <v>8289578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510</v>
      </c>
      <c r="D80" s="102" t="s">
        <v>511</v>
      </c>
      <c r="E80" s="31">
        <v>18878</v>
      </c>
      <c r="F80" s="31">
        <v>544051</v>
      </c>
      <c r="G80" s="31">
        <v>0</v>
      </c>
      <c r="H80" s="31">
        <v>0</v>
      </c>
      <c r="I80" s="31"/>
      <c r="J80" s="31">
        <f>E80+F80+G80+H80</f>
        <v>562929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512</v>
      </c>
      <c r="D81" s="102" t="s">
        <v>513</v>
      </c>
      <c r="E81" s="31">
        <v>6156740</v>
      </c>
      <c r="F81" s="31">
        <v>2326483</v>
      </c>
      <c r="G81" s="31">
        <v>215141</v>
      </c>
      <c r="H81" s="31">
        <v>59334</v>
      </c>
      <c r="I81" s="31"/>
      <c r="J81" s="31">
        <f>E81+F81+G81+H81</f>
        <v>8757698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514</v>
      </c>
      <c r="D82" s="102" t="s">
        <v>515</v>
      </c>
      <c r="E82" s="31">
        <v>6935285</v>
      </c>
      <c r="F82" s="31">
        <v>21163222</v>
      </c>
      <c r="G82" s="31">
        <v>36408</v>
      </c>
      <c r="H82" s="31">
        <v>22367</v>
      </c>
      <c r="I82" s="31"/>
      <c r="J82" s="31">
        <f>E82+F82+G82+H82</f>
        <v>28157282</v>
      </c>
      <c r="K82" s="103" t="e">
        <f>J82/J$184*100</f>
        <v>#REF!</v>
      </c>
    </row>
    <row r="83" spans="1:11" x14ac:dyDescent="0.2">
      <c r="A83" s="82"/>
      <c r="B83" s="94"/>
      <c r="C83" s="95" t="s">
        <v>516</v>
      </c>
      <c r="D83" s="98" t="s">
        <v>474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517</v>
      </c>
      <c r="D85" s="102" t="s">
        <v>518</v>
      </c>
      <c r="E85" s="31">
        <f>E86+E87</f>
        <v>28921832</v>
      </c>
      <c r="F85" s="31">
        <f>F86+F87</f>
        <v>1372623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30294455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519</v>
      </c>
      <c r="D86" s="102" t="s">
        <v>520</v>
      </c>
      <c r="E86" s="31">
        <v>9637877</v>
      </c>
      <c r="F86" s="31">
        <v>0</v>
      </c>
      <c r="G86" s="31">
        <v>0</v>
      </c>
      <c r="H86" s="31">
        <v>0</v>
      </c>
      <c r="I86" s="31"/>
      <c r="J86" s="31">
        <f>E86+F86+G86+H86</f>
        <v>9637877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521</v>
      </c>
      <c r="D87" s="102" t="s">
        <v>522</v>
      </c>
      <c r="E87" s="31">
        <v>19283955</v>
      </c>
      <c r="F87" s="31">
        <v>1372623</v>
      </c>
      <c r="G87" s="31">
        <v>0</v>
      </c>
      <c r="H87" s="31">
        <v>0</v>
      </c>
      <c r="I87" s="31"/>
      <c r="J87" s="31">
        <f>E87+F87+G87+H87</f>
        <v>20656578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523</v>
      </c>
      <c r="D89" s="102" t="s">
        <v>524</v>
      </c>
      <c r="E89" s="31">
        <f>E90</f>
        <v>9602287</v>
      </c>
      <c r="F89" s="31">
        <f>F90</f>
        <v>601820</v>
      </c>
      <c r="G89" s="31">
        <f>G90</f>
        <v>0</v>
      </c>
      <c r="H89" s="31">
        <f>H90</f>
        <v>127424</v>
      </c>
      <c r="I89" s="31">
        <f>I90</f>
        <v>0</v>
      </c>
      <c r="J89" s="31">
        <f>E89+F89+G89+H89</f>
        <v>10331531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525</v>
      </c>
      <c r="D90" s="102" t="s">
        <v>526</v>
      </c>
      <c r="E90" s="31">
        <v>9602287</v>
      </c>
      <c r="F90" s="31">
        <v>601820</v>
      </c>
      <c r="G90" s="31">
        <v>0</v>
      </c>
      <c r="H90" s="31">
        <v>127424</v>
      </c>
      <c r="I90" s="31"/>
      <c r="J90" s="31">
        <f>E90+F90+G90+H90</f>
        <v>10331531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527</v>
      </c>
      <c r="D92" s="102" t="s">
        <v>528</v>
      </c>
      <c r="E92" s="31">
        <f t="shared" ref="E92:J92" si="12">E93</f>
        <v>3819609</v>
      </c>
      <c r="F92" s="31">
        <f t="shared" si="12"/>
        <v>2234586</v>
      </c>
      <c r="G92" s="31">
        <f t="shared" si="12"/>
        <v>37452</v>
      </c>
      <c r="H92" s="31">
        <f t="shared" si="12"/>
        <v>894699</v>
      </c>
      <c r="I92" s="31">
        <f t="shared" si="12"/>
        <v>0</v>
      </c>
      <c r="J92" s="31">
        <f t="shared" si="12"/>
        <v>6986346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529</v>
      </c>
      <c r="D93" s="102" t="s">
        <v>530</v>
      </c>
      <c r="E93" s="31">
        <v>3819609</v>
      </c>
      <c r="F93" s="31">
        <v>2234586</v>
      </c>
      <c r="G93" s="31">
        <v>37452</v>
      </c>
      <c r="H93" s="31">
        <v>894699</v>
      </c>
      <c r="I93" s="31"/>
      <c r="J93" s="31">
        <f>E93+F93+G93+H93-I93</f>
        <v>6986346</v>
      </c>
      <c r="K93" s="103" t="e">
        <f>J93/J$184*100</f>
        <v>#REF!</v>
      </c>
    </row>
    <row r="94" spans="1:11" x14ac:dyDescent="0.2">
      <c r="A94" s="82"/>
      <c r="B94" s="94"/>
      <c r="C94" s="95" t="s">
        <v>531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474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532</v>
      </c>
      <c r="D96" s="102" t="s">
        <v>533</v>
      </c>
      <c r="E96" s="31">
        <f t="shared" ref="E96:J96" si="13">E97+E98</f>
        <v>27060390</v>
      </c>
      <c r="F96" s="31">
        <f t="shared" si="13"/>
        <v>21827602</v>
      </c>
      <c r="G96" s="31">
        <f t="shared" si="13"/>
        <v>6802176</v>
      </c>
      <c r="H96" s="31">
        <f t="shared" si="13"/>
        <v>3508584</v>
      </c>
      <c r="I96" s="31">
        <f t="shared" si="13"/>
        <v>0</v>
      </c>
      <c r="J96" s="31">
        <f t="shared" si="13"/>
        <v>59198752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534</v>
      </c>
      <c r="D97" s="102" t="s">
        <v>536</v>
      </c>
      <c r="E97" s="31">
        <v>0</v>
      </c>
      <c r="F97" s="31">
        <v>0</v>
      </c>
      <c r="G97" s="31">
        <v>5393366</v>
      </c>
      <c r="H97" s="31">
        <v>0</v>
      </c>
      <c r="I97" s="31"/>
      <c r="J97" s="31">
        <f>E97+F97+G97+H97</f>
        <v>5393366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537</v>
      </c>
      <c r="D98" s="102" t="s">
        <v>538</v>
      </c>
      <c r="E98" s="31">
        <v>27060390</v>
      </c>
      <c r="F98" s="31">
        <v>21827602</v>
      </c>
      <c r="G98" s="31">
        <v>1408810</v>
      </c>
      <c r="H98" s="31">
        <v>3508584</v>
      </c>
      <c r="I98" s="31"/>
      <c r="J98" s="31">
        <f>E98+F98+G98+H98-I98</f>
        <v>53805386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539</v>
      </c>
      <c r="D100" s="91" t="s">
        <v>540</v>
      </c>
      <c r="E100" s="32">
        <f>E103+E109+E113</f>
        <v>2360272</v>
      </c>
      <c r="F100" s="32">
        <f>F103+F109+F113</f>
        <v>15224749</v>
      </c>
      <c r="G100" s="32">
        <f>G103+G109+G113</f>
        <v>600</v>
      </c>
      <c r="H100" s="32">
        <f>H103+H109+H113</f>
        <v>28817</v>
      </c>
      <c r="I100" s="32">
        <f>I103+I109+I113</f>
        <v>0</v>
      </c>
      <c r="J100" s="32">
        <f>E100+F100+G100+H100</f>
        <v>17614438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541</v>
      </c>
      <c r="D101" s="97" t="s">
        <v>541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542</v>
      </c>
      <c r="D103" s="102" t="s">
        <v>543</v>
      </c>
      <c r="E103" s="31">
        <f>SUM(E104:E107)</f>
        <v>919488</v>
      </c>
      <c r="F103" s="31">
        <f>SUM(F104:F107)</f>
        <v>5268547</v>
      </c>
      <c r="G103" s="31">
        <v>600</v>
      </c>
      <c r="H103" s="31">
        <v>28817</v>
      </c>
      <c r="I103" s="31">
        <f>SUM(I104:I107)</f>
        <v>0</v>
      </c>
      <c r="J103" s="31">
        <f>E103+F103+G103+H103-I103</f>
        <v>6217452</v>
      </c>
      <c r="K103" s="103" t="e">
        <f>J103/J$184*100</f>
        <v>#REF!</v>
      </c>
    </row>
    <row r="104" spans="1:11" x14ac:dyDescent="0.2">
      <c r="A104" s="99">
        <v>7200</v>
      </c>
      <c r="B104" s="100"/>
      <c r="C104" s="101" t="s">
        <v>544</v>
      </c>
      <c r="D104" s="102" t="s">
        <v>545</v>
      </c>
      <c r="E104" s="31">
        <v>824465</v>
      </c>
      <c r="F104" s="31">
        <v>4746773</v>
      </c>
      <c r="G104" s="31"/>
      <c r="H104" s="31"/>
      <c r="I104" s="31"/>
      <c r="J104" s="31">
        <f>E104+F104+G104+H104</f>
        <v>5571238</v>
      </c>
      <c r="K104" s="103" t="e">
        <f>J104/J$184*100</f>
        <v>#REF!</v>
      </c>
    </row>
    <row r="105" spans="1:11" x14ac:dyDescent="0.2">
      <c r="A105" s="99">
        <v>7201</v>
      </c>
      <c r="B105" s="100"/>
      <c r="C105" s="101" t="s">
        <v>546</v>
      </c>
      <c r="D105" s="102" t="s">
        <v>547</v>
      </c>
      <c r="E105" s="31">
        <v>85639</v>
      </c>
      <c r="F105" s="31">
        <v>12837</v>
      </c>
      <c r="G105" s="31"/>
      <c r="H105" s="31"/>
      <c r="I105" s="31"/>
      <c r="J105" s="31">
        <f>E105+F105+G105+H105</f>
        <v>98476</v>
      </c>
      <c r="K105" s="103" t="e">
        <f>J105/J$184*100</f>
        <v>#REF!</v>
      </c>
    </row>
    <row r="106" spans="1:11" x14ac:dyDescent="0.2">
      <c r="A106" s="99">
        <v>7202</v>
      </c>
      <c r="B106" s="100"/>
      <c r="C106" s="101" t="s">
        <v>548</v>
      </c>
      <c r="D106" s="102" t="s">
        <v>549</v>
      </c>
      <c r="E106" s="31">
        <v>7456</v>
      </c>
      <c r="F106" s="31">
        <v>36991</v>
      </c>
      <c r="G106" s="31"/>
      <c r="H106" s="31"/>
      <c r="I106" s="31"/>
      <c r="J106" s="31">
        <f>E106+F106+G106+H106</f>
        <v>44447</v>
      </c>
      <c r="K106" s="103" t="e">
        <f>J106/J$184*100</f>
        <v>#REF!</v>
      </c>
    </row>
    <row r="107" spans="1:11" x14ac:dyDescent="0.2">
      <c r="A107" s="99">
        <v>7203</v>
      </c>
      <c r="B107" s="100"/>
      <c r="C107" s="101" t="s">
        <v>550</v>
      </c>
      <c r="D107" s="102" t="s">
        <v>551</v>
      </c>
      <c r="E107" s="31">
        <v>1928</v>
      </c>
      <c r="F107" s="31">
        <v>471946</v>
      </c>
      <c r="G107" s="31"/>
      <c r="H107" s="31"/>
      <c r="I107" s="31"/>
      <c r="J107" s="31">
        <f>E107+F107+G107+H107</f>
        <v>473874</v>
      </c>
      <c r="K107" s="103" t="e">
        <f>J107/J$184*100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552</v>
      </c>
      <c r="D109" s="102" t="s">
        <v>553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J109/J$184*100</f>
        <v>#REF!</v>
      </c>
    </row>
    <row r="110" spans="1:11" x14ac:dyDescent="0.2">
      <c r="A110" s="99">
        <v>7210</v>
      </c>
      <c r="B110" s="100"/>
      <c r="C110" s="101" t="s">
        <v>554</v>
      </c>
      <c r="D110" s="102" t="s">
        <v>555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556</v>
      </c>
      <c r="D111" s="102" t="s">
        <v>557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558</v>
      </c>
      <c r="D113" s="102" t="s">
        <v>559</v>
      </c>
      <c r="E113" s="31">
        <f>E114+E115+E116</f>
        <v>1440784</v>
      </c>
      <c r="F113" s="31">
        <v>9956202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11396986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560</v>
      </c>
      <c r="D114" s="102" t="s">
        <v>561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562</v>
      </c>
      <c r="D115" s="102" t="s">
        <v>563</v>
      </c>
      <c r="E115" s="31">
        <v>1440784</v>
      </c>
      <c r="F115" s="31"/>
      <c r="G115" s="31">
        <v>0</v>
      </c>
      <c r="H115" s="31">
        <v>0</v>
      </c>
      <c r="I115" s="31"/>
      <c r="J115" s="31">
        <f>E115+F115+G115+H115</f>
        <v>1440784</v>
      </c>
      <c r="K115" s="104"/>
    </row>
    <row r="116" spans="1:11" x14ac:dyDescent="0.2">
      <c r="A116" s="99">
        <v>7222</v>
      </c>
      <c r="B116" s="100"/>
      <c r="C116" s="101" t="s">
        <v>564</v>
      </c>
      <c r="D116" s="102" t="s">
        <v>565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474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566</v>
      </c>
      <c r="D118" s="91" t="s">
        <v>567</v>
      </c>
      <c r="E118" s="32">
        <f>E121+E125</f>
        <v>10000</v>
      </c>
      <c r="F118" s="32">
        <f>F121+F125</f>
        <v>1085183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1095183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568</v>
      </c>
      <c r="D119" s="97" t="s">
        <v>568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570</v>
      </c>
      <c r="D121" s="102" t="s">
        <v>571</v>
      </c>
      <c r="E121" s="31">
        <v>10000</v>
      </c>
      <c r="F121" s="31">
        <v>654911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664911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572</v>
      </c>
      <c r="D122" s="102" t="s">
        <v>573</v>
      </c>
      <c r="E122" s="31">
        <v>0</v>
      </c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574</v>
      </c>
      <c r="D123" s="102" t="s">
        <v>575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577</v>
      </c>
      <c r="D125" s="102" t="s">
        <v>578</v>
      </c>
      <c r="E125" s="31">
        <f>E126+E127</f>
        <v>0</v>
      </c>
      <c r="F125" s="31">
        <v>430272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430272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579</v>
      </c>
      <c r="D126" s="102" t="s">
        <v>580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581</v>
      </c>
      <c r="D127" s="102" t="s">
        <v>582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583</v>
      </c>
      <c r="D129" s="91" t="s">
        <v>584</v>
      </c>
      <c r="E129" s="73">
        <f>E131</f>
        <v>123062</v>
      </c>
      <c r="F129" s="73">
        <f>F131</f>
        <v>76594577</v>
      </c>
      <c r="G129" s="73">
        <f>G131</f>
        <v>277076657</v>
      </c>
      <c r="H129" s="73">
        <f>H131</f>
        <v>87604935</v>
      </c>
      <c r="I129" s="73">
        <f>I131</f>
        <v>440130067</v>
      </c>
      <c r="J129" s="73">
        <f>+J131</f>
        <v>1269164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474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585</v>
      </c>
      <c r="D131" s="102" t="s">
        <v>586</v>
      </c>
      <c r="E131" s="109">
        <f>E133+E143+E144+E145</f>
        <v>123062</v>
      </c>
      <c r="F131" s="109">
        <f>F133+F143+F144+F145</f>
        <v>76594577</v>
      </c>
      <c r="G131" s="109">
        <f>G133+G143+G144+G145</f>
        <v>277076657</v>
      </c>
      <c r="H131" s="109">
        <f>H133+H143+H144+H145</f>
        <v>87604935</v>
      </c>
      <c r="I131" s="109">
        <f>I133+I143+I144+I145</f>
        <v>440130067</v>
      </c>
      <c r="J131" s="109">
        <f>SUM(J133:J145)</f>
        <v>1269164</v>
      </c>
      <c r="K131" s="103" t="e">
        <f>J131/J$184*100</f>
        <v>#REF!</v>
      </c>
    </row>
    <row r="132" spans="1:11" x14ac:dyDescent="0.2">
      <c r="A132" s="114"/>
      <c r="B132" s="115"/>
      <c r="C132" s="112" t="s">
        <v>587</v>
      </c>
      <c r="D132" s="97" t="s">
        <v>588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589</v>
      </c>
      <c r="D133" s="102" t="s">
        <v>590</v>
      </c>
      <c r="E133" s="117">
        <v>115870</v>
      </c>
      <c r="F133" s="117">
        <f>+F134+F135+F136</f>
        <v>72661878</v>
      </c>
      <c r="G133" s="117">
        <f>+G134+G136+G137+G138+G140</f>
        <v>276597486</v>
      </c>
      <c r="H133" s="117">
        <f>+H137+H139+H141</f>
        <v>4701276</v>
      </c>
      <c r="I133" s="428">
        <f>E133+F133+G133+H133</f>
        <v>354076510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203</v>
      </c>
      <c r="D134" s="102"/>
      <c r="E134" s="117"/>
      <c r="F134" s="117">
        <v>50699109</v>
      </c>
      <c r="G134" s="117">
        <v>100120465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962</v>
      </c>
      <c r="D135" s="102"/>
      <c r="E135" s="117"/>
      <c r="F135" s="117">
        <v>3030898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963</v>
      </c>
      <c r="D136" s="102"/>
      <c r="E136" s="117"/>
      <c r="F136" s="117">
        <v>18931871</v>
      </c>
      <c r="G136" s="117">
        <v>170243323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964</v>
      </c>
      <c r="D137" s="102"/>
      <c r="E137" s="117"/>
      <c r="F137" s="117"/>
      <c r="G137" s="117">
        <v>466961</v>
      </c>
      <c r="H137" s="117">
        <v>203024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965</v>
      </c>
      <c r="D138" s="102"/>
      <c r="E138" s="117"/>
      <c r="F138" s="117"/>
      <c r="G138" s="117">
        <v>4022946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966</v>
      </c>
      <c r="D139" s="102"/>
      <c r="E139" s="117"/>
      <c r="F139" s="117"/>
      <c r="G139" s="117"/>
      <c r="H139" s="117">
        <v>2976029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967</v>
      </c>
      <c r="D140" s="102"/>
      <c r="E140" s="117"/>
      <c r="F140" s="117"/>
      <c r="G140" s="117">
        <v>1743791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202</v>
      </c>
      <c r="D141" s="102"/>
      <c r="E141" s="117"/>
      <c r="F141" s="117"/>
      <c r="G141" s="117"/>
      <c r="H141" s="117">
        <v>1522223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591</v>
      </c>
      <c r="D143" s="102" t="s">
        <v>592</v>
      </c>
      <c r="E143" s="109">
        <v>0</v>
      </c>
      <c r="F143" s="117">
        <v>2481496</v>
      </c>
      <c r="G143" s="109">
        <v>0</v>
      </c>
      <c r="H143" s="117">
        <v>4074895</v>
      </c>
      <c r="I143" s="428">
        <f>E143+F143+G143+H143</f>
        <v>6556391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593</v>
      </c>
      <c r="D144" s="102" t="s">
        <v>594</v>
      </c>
      <c r="E144" s="117">
        <v>7192</v>
      </c>
      <c r="F144" s="117">
        <v>182039</v>
      </c>
      <c r="G144" s="117">
        <v>479171</v>
      </c>
      <c r="H144" s="117">
        <v>78828764</v>
      </c>
      <c r="I144" s="428">
        <f>E144+F144+G144+H144</f>
        <v>79497166</v>
      </c>
      <c r="J144" s="109">
        <f>E144+F144+G144+H144-I144</f>
        <v>0</v>
      </c>
      <c r="K144" s="104"/>
    </row>
    <row r="145" spans="1:11" x14ac:dyDescent="0.2">
      <c r="A145" s="106">
        <v>7403</v>
      </c>
      <c r="B145" s="107"/>
      <c r="C145" s="108" t="s">
        <v>595</v>
      </c>
      <c r="D145" s="102" t="s">
        <v>596</v>
      </c>
      <c r="E145" s="109">
        <v>0</v>
      </c>
      <c r="F145" s="109">
        <v>1269164</v>
      </c>
      <c r="G145" s="109">
        <v>0</v>
      </c>
      <c r="H145" s="109">
        <v>0</v>
      </c>
      <c r="I145" s="109">
        <v>0</v>
      </c>
      <c r="J145" s="109">
        <f>E145+F145+G145+H145-I145</f>
        <v>1269164</v>
      </c>
      <c r="K145" s="103" t="e">
        <f>J145/J$184*100</f>
        <v>#REF!</v>
      </c>
    </row>
    <row r="146" spans="1:11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</row>
    <row r="147" spans="1:11" ht="15.75" x14ac:dyDescent="0.25">
      <c r="A147" s="88">
        <v>78</v>
      </c>
      <c r="B147" s="89"/>
      <c r="C147" s="90" t="s">
        <v>915</v>
      </c>
      <c r="D147" s="91"/>
      <c r="E147" s="32">
        <f>+E149+E154+E159+E165+E168+E172+E176+E179</f>
        <v>73351400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73351400</v>
      </c>
      <c r="K147" s="103" t="e">
        <f>J147/J$184*100</f>
        <v>#REF!</v>
      </c>
    </row>
    <row r="148" spans="1:11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>
        <v>780</v>
      </c>
      <c r="B149" s="205"/>
      <c r="C149" s="206" t="s">
        <v>916</v>
      </c>
      <c r="D149" s="432"/>
      <c r="E149" s="383">
        <v>0</v>
      </c>
      <c r="F149" s="383"/>
      <c r="G149" s="383"/>
      <c r="H149" s="383"/>
      <c r="I149" s="383"/>
      <c r="J149" s="383">
        <f>+E149+F149+G149+H149-I149</f>
        <v>0</v>
      </c>
      <c r="K149" s="103" t="e">
        <f>J149/J$184*100</f>
        <v>#REF!</v>
      </c>
    </row>
    <row r="150" spans="1:11" s="423" customFormat="1" x14ac:dyDescent="0.2">
      <c r="A150" s="204">
        <v>7800</v>
      </c>
      <c r="B150" s="205"/>
      <c r="C150" s="206" t="s">
        <v>917</v>
      </c>
      <c r="D150" s="432"/>
      <c r="E150" s="383"/>
      <c r="F150" s="383"/>
      <c r="G150" s="383"/>
      <c r="H150" s="383"/>
      <c r="I150" s="383"/>
      <c r="J150" s="383">
        <f>+E150+F150+G150+H150-I150</f>
        <v>0</v>
      </c>
      <c r="K150" s="433"/>
    </row>
    <row r="151" spans="1:11" s="423" customFormat="1" x14ac:dyDescent="0.2">
      <c r="A151" s="204">
        <v>7801</v>
      </c>
      <c r="B151" s="205"/>
      <c r="C151" s="206" t="s">
        <v>918</v>
      </c>
      <c r="D151" s="432"/>
      <c r="E151" s="383"/>
      <c r="F151" s="383"/>
      <c r="G151" s="383"/>
      <c r="H151" s="383"/>
      <c r="I151" s="383"/>
      <c r="J151" s="383">
        <f>+E151+F151+G151+H151-I151</f>
        <v>0</v>
      </c>
      <c r="K151" s="433"/>
    </row>
    <row r="152" spans="1:11" s="423" customFormat="1" x14ac:dyDescent="0.2">
      <c r="A152" s="204">
        <v>7802</v>
      </c>
      <c r="B152" s="205"/>
      <c r="C152" s="206" t="s">
        <v>919</v>
      </c>
      <c r="D152" s="432"/>
      <c r="E152" s="383"/>
      <c r="F152" s="383"/>
      <c r="G152" s="383"/>
      <c r="H152" s="383"/>
      <c r="I152" s="383"/>
      <c r="J152" s="383">
        <f>+E152+F152+G152+H152-I152</f>
        <v>0</v>
      </c>
      <c r="K152" s="433"/>
    </row>
    <row r="153" spans="1:11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781</v>
      </c>
      <c r="B154" s="205"/>
      <c r="C154" s="206" t="s">
        <v>925</v>
      </c>
      <c r="D154" s="432"/>
      <c r="E154" s="383">
        <f>+E155+E156+E157</f>
        <v>39742400</v>
      </c>
      <c r="F154" s="383"/>
      <c r="G154" s="383"/>
      <c r="H154" s="383"/>
      <c r="I154" s="383"/>
      <c r="J154" s="383">
        <f>+E154+F154+G154+H154-I154</f>
        <v>39742400</v>
      </c>
      <c r="K154" s="103" t="e">
        <f>J154/J$184*100</f>
        <v>#REF!</v>
      </c>
    </row>
    <row r="155" spans="1:11" s="423" customFormat="1" x14ac:dyDescent="0.2">
      <c r="A155" s="204">
        <v>7810</v>
      </c>
      <c r="B155" s="205"/>
      <c r="C155" s="206" t="s">
        <v>920</v>
      </c>
      <c r="D155" s="432"/>
      <c r="E155" s="383">
        <v>10808000</v>
      </c>
      <c r="F155" s="383"/>
      <c r="G155" s="383"/>
      <c r="H155" s="383"/>
      <c r="I155" s="383"/>
      <c r="J155" s="383">
        <f>+E155+F155+G155+H155-I155</f>
        <v>10808000</v>
      </c>
      <c r="K155" s="433"/>
    </row>
    <row r="156" spans="1:11" s="423" customFormat="1" x14ac:dyDescent="0.2">
      <c r="A156" s="204">
        <v>7811</v>
      </c>
      <c r="B156" s="205"/>
      <c r="C156" s="206" t="s">
        <v>921</v>
      </c>
      <c r="D156" s="432"/>
      <c r="E156" s="383">
        <v>10514100</v>
      </c>
      <c r="F156" s="383"/>
      <c r="G156" s="383"/>
      <c r="H156" s="383"/>
      <c r="I156" s="383"/>
      <c r="J156" s="383">
        <f>+E156+F156+G156+H156-I156</f>
        <v>10514100</v>
      </c>
      <c r="K156" s="433"/>
    </row>
    <row r="157" spans="1:11" s="423" customFormat="1" x14ac:dyDescent="0.2">
      <c r="A157" s="204">
        <v>7812</v>
      </c>
      <c r="B157" s="205"/>
      <c r="C157" s="206" t="s">
        <v>924</v>
      </c>
      <c r="D157" s="432"/>
      <c r="E157" s="383">
        <v>18420300</v>
      </c>
      <c r="F157" s="383"/>
      <c r="G157" s="383"/>
      <c r="H157" s="383"/>
      <c r="I157" s="383"/>
      <c r="J157" s="383">
        <f>+E157+F157+G157+H157-I157</f>
        <v>18420300</v>
      </c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782</v>
      </c>
      <c r="B159" s="205"/>
      <c r="C159" s="206" t="s">
        <v>931</v>
      </c>
      <c r="D159" s="432"/>
      <c r="E159" s="383">
        <v>13643600</v>
      </c>
      <c r="F159" s="383"/>
      <c r="G159" s="383"/>
      <c r="H159" s="383"/>
      <c r="I159" s="383"/>
      <c r="J159" s="383">
        <f>+E159+F159+G159+H159-I159</f>
        <v>13643600</v>
      </c>
      <c r="K159" s="103" t="e">
        <f>J159/J$184*100</f>
        <v>#REF!</v>
      </c>
    </row>
    <row r="160" spans="1:11" s="423" customFormat="1" x14ac:dyDescent="0.2">
      <c r="A160" s="204">
        <v>7820</v>
      </c>
      <c r="B160" s="205"/>
      <c r="C160" s="206" t="s">
        <v>927</v>
      </c>
      <c r="D160" s="432"/>
      <c r="E160" s="383">
        <v>0</v>
      </c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7821</v>
      </c>
      <c r="B161" s="205"/>
      <c r="C161" s="206" t="s">
        <v>928</v>
      </c>
      <c r="D161" s="432"/>
      <c r="E161" s="383">
        <v>0</v>
      </c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>
        <v>7822</v>
      </c>
      <c r="B162" s="205"/>
      <c r="C162" s="206" t="s">
        <v>929</v>
      </c>
      <c r="D162" s="432"/>
      <c r="E162" s="383">
        <v>0</v>
      </c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7823</v>
      </c>
      <c r="B163" s="205"/>
      <c r="C163" s="206" t="s">
        <v>930</v>
      </c>
      <c r="D163" s="432"/>
      <c r="E163" s="383">
        <v>0</v>
      </c>
      <c r="F163" s="383"/>
      <c r="G163" s="383"/>
      <c r="H163" s="383"/>
      <c r="I163" s="383"/>
      <c r="J163" s="383"/>
      <c r="K163" s="433"/>
    </row>
    <row r="164" spans="1:11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783</v>
      </c>
      <c r="B165" s="205"/>
      <c r="C165" s="206" t="s">
        <v>933</v>
      </c>
      <c r="D165" s="432"/>
      <c r="E165" s="383">
        <f>+E166</f>
        <v>10048800</v>
      </c>
      <c r="F165" s="383"/>
      <c r="G165" s="383"/>
      <c r="H165" s="383"/>
      <c r="I165" s="383"/>
      <c r="J165" s="383">
        <f>+E165+F165+G165+H165-I165</f>
        <v>10048800</v>
      </c>
      <c r="K165" s="103" t="e">
        <f>J165/J$184*100</f>
        <v>#REF!</v>
      </c>
    </row>
    <row r="166" spans="1:11" s="423" customFormat="1" x14ac:dyDescent="0.2">
      <c r="A166" s="204">
        <v>7830</v>
      </c>
      <c r="B166" s="205"/>
      <c r="C166" s="206" t="s">
        <v>932</v>
      </c>
      <c r="D166" s="432"/>
      <c r="E166" s="383">
        <v>10048800</v>
      </c>
      <c r="F166" s="383"/>
      <c r="G166" s="383"/>
      <c r="H166" s="383"/>
      <c r="I166" s="383"/>
      <c r="J166" s="383">
        <f>+E166+F166+G166+H166-I166</f>
        <v>10048800</v>
      </c>
      <c r="K166" s="433"/>
    </row>
    <row r="167" spans="1:11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</row>
    <row r="168" spans="1:11" s="423" customFormat="1" x14ac:dyDescent="0.2">
      <c r="A168" s="204">
        <v>784</v>
      </c>
      <c r="B168" s="205"/>
      <c r="C168" s="206" t="s">
        <v>936</v>
      </c>
      <c r="D168" s="432"/>
      <c r="E168" s="383">
        <f>+E169+E170</f>
        <v>9916600</v>
      </c>
      <c r="F168" s="383"/>
      <c r="G168" s="383"/>
      <c r="H168" s="383"/>
      <c r="I168" s="383"/>
      <c r="J168" s="383">
        <f>+E168+F168+G168+H168-I168</f>
        <v>9916600</v>
      </c>
      <c r="K168" s="103" t="e">
        <f>J168/J$184*100</f>
        <v>#REF!</v>
      </c>
    </row>
    <row r="169" spans="1:11" s="423" customFormat="1" x14ac:dyDescent="0.2">
      <c r="A169" s="204">
        <v>7840</v>
      </c>
      <c r="B169" s="205"/>
      <c r="C169" s="206" t="s">
        <v>934</v>
      </c>
      <c r="D169" s="432"/>
      <c r="E169" s="383">
        <v>9916600</v>
      </c>
      <c r="F169" s="383"/>
      <c r="G169" s="383"/>
      <c r="H169" s="383"/>
      <c r="I169" s="383"/>
      <c r="J169" s="383">
        <f>+E169+F169+G169+H169-I169</f>
        <v>9916600</v>
      </c>
      <c r="K169" s="433"/>
    </row>
    <row r="170" spans="1:11" s="423" customFormat="1" x14ac:dyDescent="0.2">
      <c r="A170" s="204">
        <v>7841</v>
      </c>
      <c r="B170" s="205"/>
      <c r="C170" s="206" t="s">
        <v>935</v>
      </c>
      <c r="D170" s="432"/>
      <c r="E170" s="383">
        <v>0</v>
      </c>
      <c r="F170" s="383"/>
      <c r="G170" s="383"/>
      <c r="H170" s="383"/>
      <c r="I170" s="383"/>
      <c r="J170" s="383"/>
      <c r="K170" s="433"/>
    </row>
    <row r="171" spans="1:11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</row>
    <row r="172" spans="1:11" s="423" customFormat="1" x14ac:dyDescent="0.2">
      <c r="A172" s="204">
        <v>785</v>
      </c>
      <c r="B172" s="205"/>
      <c r="C172" s="206" t="s">
        <v>939</v>
      </c>
      <c r="D172" s="432"/>
      <c r="E172" s="383">
        <v>0</v>
      </c>
      <c r="F172" s="383"/>
      <c r="G172" s="383"/>
      <c r="H172" s="383"/>
      <c r="I172" s="383"/>
      <c r="J172" s="383">
        <f>+E172+F172+G172+H172-I172</f>
        <v>0</v>
      </c>
      <c r="K172" s="103" t="e">
        <f>J172/J$184*100</f>
        <v>#REF!</v>
      </c>
    </row>
    <row r="173" spans="1:11" s="423" customFormat="1" x14ac:dyDescent="0.2">
      <c r="A173" s="204">
        <v>7850</v>
      </c>
      <c r="B173" s="205"/>
      <c r="C173" s="206" t="s">
        <v>937</v>
      </c>
      <c r="D173" s="432"/>
      <c r="E173" s="383">
        <v>0</v>
      </c>
      <c r="F173" s="383"/>
      <c r="G173" s="383"/>
      <c r="H173" s="383"/>
      <c r="I173" s="383"/>
      <c r="J173" s="383"/>
      <c r="K173" s="433"/>
    </row>
    <row r="174" spans="1:11" s="423" customFormat="1" x14ac:dyDescent="0.2">
      <c r="A174" s="204">
        <v>7851</v>
      </c>
      <c r="B174" s="205"/>
      <c r="C174" s="206" t="s">
        <v>938</v>
      </c>
      <c r="D174" s="432"/>
      <c r="E174" s="383">
        <v>0</v>
      </c>
      <c r="F174" s="383"/>
      <c r="G174" s="383"/>
      <c r="H174" s="383"/>
      <c r="I174" s="383"/>
      <c r="J174" s="383"/>
      <c r="K174" s="433"/>
    </row>
    <row r="175" spans="1:11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</row>
    <row r="176" spans="1:11" s="423" customFormat="1" x14ac:dyDescent="0.2">
      <c r="A176" s="204">
        <v>786</v>
      </c>
      <c r="B176" s="205"/>
      <c r="C176" s="206" t="s">
        <v>941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</row>
    <row r="177" spans="1:11" s="423" customFormat="1" x14ac:dyDescent="0.2">
      <c r="A177" s="204">
        <v>7860</v>
      </c>
      <c r="B177" s="205"/>
      <c r="C177" s="206" t="s">
        <v>940</v>
      </c>
      <c r="D177" s="432"/>
      <c r="E177" s="383">
        <v>0</v>
      </c>
      <c r="F177" s="383"/>
      <c r="G177" s="383"/>
      <c r="H177" s="383"/>
      <c r="I177" s="383"/>
      <c r="J177" s="383"/>
      <c r="K177" s="433"/>
    </row>
    <row r="178" spans="1:11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</row>
    <row r="179" spans="1:11" s="423" customFormat="1" x14ac:dyDescent="0.2">
      <c r="A179" s="204">
        <v>787</v>
      </c>
      <c r="B179" s="205"/>
      <c r="C179" s="206" t="s">
        <v>943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</row>
    <row r="180" spans="1:11" s="423" customFormat="1" x14ac:dyDescent="0.2">
      <c r="A180" s="204">
        <v>7870</v>
      </c>
      <c r="B180" s="205"/>
      <c r="C180" s="206" t="s">
        <v>942</v>
      </c>
      <c r="D180" s="432"/>
      <c r="E180" s="383">
        <v>0</v>
      </c>
      <c r="F180" s="383"/>
      <c r="G180" s="383"/>
      <c r="H180" s="383"/>
      <c r="I180" s="383"/>
      <c r="J180" s="383"/>
      <c r="K180" s="433"/>
    </row>
    <row r="181" spans="1:11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1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1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435"/>
      <c r="J183" s="130"/>
      <c r="K183" s="130"/>
    </row>
    <row r="184" spans="1:11" ht="19.5" thickTop="1" thickBot="1" x14ac:dyDescent="0.3">
      <c r="A184" s="53" t="s">
        <v>896</v>
      </c>
      <c r="B184" s="53"/>
      <c r="C184" s="131" t="s">
        <v>597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1" ht="17.25" thickTop="1" thickBot="1" x14ac:dyDescent="0.3">
      <c r="A185" s="53"/>
      <c r="B185" s="53"/>
      <c r="C185" s="54"/>
      <c r="D185" s="54"/>
      <c r="E185" s="10"/>
      <c r="F185" s="10"/>
      <c r="G185" s="10"/>
      <c r="H185" s="10"/>
      <c r="I185" s="134"/>
      <c r="J185" s="10"/>
      <c r="K185" s="10"/>
    </row>
    <row r="186" spans="1:11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1" ht="17.25" thickTop="1" thickBot="1" x14ac:dyDescent="0.3">
      <c r="A187" s="69"/>
      <c r="B187" s="70" t="s">
        <v>84</v>
      </c>
      <c r="C187" s="77" t="s">
        <v>599</v>
      </c>
      <c r="D187" s="142"/>
      <c r="E187" s="73">
        <f>E190+E252+E291+E305+E319-1</f>
        <v>1983994285</v>
      </c>
      <c r="F187" s="73">
        <f>F190+F252+F291+F305+F319+1</f>
        <v>373551263</v>
      </c>
      <c r="G187" s="73">
        <f>G190+G252+G291+G305+G319</f>
        <v>989877783</v>
      </c>
      <c r="H187" s="73">
        <f>H190+H252+H291+H305+H319+1</f>
        <v>552799764</v>
      </c>
      <c r="I187" s="73">
        <f>I190+I252+I291+I305+I319</f>
        <v>568242777</v>
      </c>
      <c r="J187" s="75">
        <f>E187+F187+G187+H187-I187</f>
        <v>3331980318</v>
      </c>
      <c r="K187" s="76" t="e">
        <f>J187/J$184*100</f>
        <v>#REF!</v>
      </c>
    </row>
    <row r="188" spans="1:11" ht="16.5" thickTop="1" x14ac:dyDescent="0.25">
      <c r="A188" s="69"/>
      <c r="B188" s="70"/>
      <c r="C188" s="77" t="s">
        <v>601</v>
      </c>
      <c r="D188" s="142"/>
      <c r="E188" s="143"/>
      <c r="F188" s="73"/>
      <c r="G188" s="73"/>
      <c r="H188" s="73"/>
      <c r="I188" s="73"/>
      <c r="J188" s="80"/>
      <c r="K188" s="144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1" ht="15.75" x14ac:dyDescent="0.25">
      <c r="A190" s="88">
        <v>40</v>
      </c>
      <c r="B190" s="89"/>
      <c r="C190" s="90" t="s">
        <v>602</v>
      </c>
      <c r="D190" s="146"/>
      <c r="E190" s="32">
        <f>E193+E206+E216+E232+E239+E246</f>
        <v>992161240</v>
      </c>
      <c r="F190" s="32">
        <f>F193+F206+F216+F232+F239+F246</f>
        <v>151011352</v>
      </c>
      <c r="G190" s="32">
        <f>G193+G206+G216+G232+G239+G246</f>
        <v>11753111</v>
      </c>
      <c r="H190" s="32">
        <f>H193+H206+H216+H232+H239+H246</f>
        <v>490939559</v>
      </c>
      <c r="I190" s="32">
        <f>+I206+I216</f>
        <v>128112710</v>
      </c>
      <c r="J190" s="32">
        <f>E190+F190+G190+H190-I190</f>
        <v>1517752552</v>
      </c>
      <c r="K190" s="92" t="e">
        <f>J190/J$184*100</f>
        <v>#REF!</v>
      </c>
    </row>
    <row r="191" spans="1:11" x14ac:dyDescent="0.2">
      <c r="A191" s="147"/>
      <c r="B191" s="148"/>
      <c r="C191" s="96" t="s">
        <v>841</v>
      </c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3" x14ac:dyDescent="0.2">
      <c r="A193" s="99"/>
      <c r="B193" s="100"/>
      <c r="C193" s="101" t="s">
        <v>842</v>
      </c>
      <c r="D193" s="149"/>
      <c r="E193" s="31">
        <f>+E195+E204</f>
        <v>501828307</v>
      </c>
      <c r="F193" s="31">
        <f>+F195+F204</f>
        <v>42957795</v>
      </c>
      <c r="G193" s="31">
        <f>+G195+G204</f>
        <v>4116024</v>
      </c>
      <c r="H193" s="31">
        <f>+H195+H204</f>
        <v>172748980</v>
      </c>
      <c r="I193" s="31">
        <f>+I195+I204</f>
        <v>0</v>
      </c>
      <c r="J193" s="31">
        <f>E193+F193+G193+H193-I193</f>
        <v>721651106</v>
      </c>
      <c r="K193" s="103" t="e">
        <f>J193/J$184*100</f>
        <v>#REF!</v>
      </c>
    </row>
    <row r="194" spans="1:13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3" x14ac:dyDescent="0.2">
      <c r="A195" s="99">
        <v>400</v>
      </c>
      <c r="B195" s="100"/>
      <c r="C195" s="101" t="s">
        <v>843</v>
      </c>
      <c r="D195" s="149"/>
      <c r="E195" s="31">
        <f>SUM(E196:E202)</f>
        <v>219297973</v>
      </c>
      <c r="F195" s="31">
        <v>20220781</v>
      </c>
      <c r="G195" s="31">
        <v>4116024</v>
      </c>
      <c r="H195" s="31">
        <v>4944695</v>
      </c>
      <c r="I195" s="31">
        <v>0</v>
      </c>
      <c r="J195" s="31">
        <f>E195+F195+G195+H195-I195</f>
        <v>248579473</v>
      </c>
      <c r="K195" s="103" t="e">
        <f>J195/J$184*100</f>
        <v>#REF!</v>
      </c>
    </row>
    <row r="196" spans="1:13" x14ac:dyDescent="0.2">
      <c r="A196" s="99">
        <v>4000</v>
      </c>
      <c r="B196" s="100"/>
      <c r="C196" s="101" t="s">
        <v>607</v>
      </c>
      <c r="D196" s="149"/>
      <c r="E196" s="31">
        <v>186687797</v>
      </c>
      <c r="F196" s="202" t="s">
        <v>870</v>
      </c>
      <c r="G196" s="202" t="s">
        <v>870</v>
      </c>
      <c r="H196" s="202" t="s">
        <v>870</v>
      </c>
      <c r="I196" s="202" t="s">
        <v>870</v>
      </c>
      <c r="J196" s="202" t="s">
        <v>870</v>
      </c>
      <c r="K196" s="103"/>
    </row>
    <row r="197" spans="1:13" x14ac:dyDescent="0.2">
      <c r="A197" s="99">
        <v>4001</v>
      </c>
      <c r="B197" s="100"/>
      <c r="C197" s="101" t="s">
        <v>609</v>
      </c>
      <c r="D197" s="149"/>
      <c r="E197" s="31">
        <v>6509103</v>
      </c>
      <c r="F197" s="202" t="s">
        <v>870</v>
      </c>
      <c r="G197" s="202" t="s">
        <v>870</v>
      </c>
      <c r="H197" s="202" t="s">
        <v>870</v>
      </c>
      <c r="I197" s="202" t="s">
        <v>870</v>
      </c>
      <c r="J197" s="202" t="s">
        <v>870</v>
      </c>
      <c r="K197" s="103"/>
    </row>
    <row r="198" spans="1:13" x14ac:dyDescent="0.2">
      <c r="A198" s="99">
        <v>4002</v>
      </c>
      <c r="B198" s="100"/>
      <c r="C198" s="101" t="s">
        <v>611</v>
      </c>
      <c r="D198" s="149"/>
      <c r="E198" s="31">
        <v>17698975</v>
      </c>
      <c r="F198" s="202" t="s">
        <v>870</v>
      </c>
      <c r="G198" s="202" t="s">
        <v>870</v>
      </c>
      <c r="H198" s="202" t="s">
        <v>870</v>
      </c>
      <c r="I198" s="202" t="s">
        <v>870</v>
      </c>
      <c r="J198" s="202" t="s">
        <v>870</v>
      </c>
      <c r="K198" s="103"/>
    </row>
    <row r="199" spans="1:13" x14ac:dyDescent="0.2">
      <c r="A199" s="99">
        <v>4003</v>
      </c>
      <c r="B199" s="100"/>
      <c r="C199" s="101" t="s">
        <v>613</v>
      </c>
      <c r="D199" s="149"/>
      <c r="E199" s="31">
        <v>4489402</v>
      </c>
      <c r="F199" s="202" t="s">
        <v>870</v>
      </c>
      <c r="G199" s="202" t="s">
        <v>870</v>
      </c>
      <c r="H199" s="202" t="s">
        <v>870</v>
      </c>
      <c r="I199" s="202" t="s">
        <v>870</v>
      </c>
      <c r="J199" s="202" t="s">
        <v>870</v>
      </c>
      <c r="K199" s="103"/>
    </row>
    <row r="200" spans="1:13" x14ac:dyDescent="0.2">
      <c r="A200" s="99">
        <v>4004</v>
      </c>
      <c r="B200" s="100"/>
      <c r="C200" s="101" t="s">
        <v>615</v>
      </c>
      <c r="D200" s="149"/>
      <c r="E200" s="31">
        <v>2337180</v>
      </c>
      <c r="F200" s="202" t="s">
        <v>870</v>
      </c>
      <c r="G200" s="202" t="s">
        <v>870</v>
      </c>
      <c r="H200" s="202" t="s">
        <v>870</v>
      </c>
      <c r="I200" s="202" t="s">
        <v>870</v>
      </c>
      <c r="J200" s="202" t="s">
        <v>870</v>
      </c>
      <c r="K200" s="103"/>
    </row>
    <row r="201" spans="1:13" x14ac:dyDescent="0.2">
      <c r="A201" s="99">
        <v>4005</v>
      </c>
      <c r="B201" s="100"/>
      <c r="C201" s="101" t="s">
        <v>617</v>
      </c>
      <c r="D201" s="149"/>
      <c r="E201" s="31">
        <v>27188</v>
      </c>
      <c r="F201" s="202" t="s">
        <v>870</v>
      </c>
      <c r="G201" s="202" t="s">
        <v>870</v>
      </c>
      <c r="H201" s="202" t="s">
        <v>870</v>
      </c>
      <c r="I201" s="202" t="s">
        <v>870</v>
      </c>
      <c r="J201" s="202" t="s">
        <v>870</v>
      </c>
      <c r="K201" s="103"/>
    </row>
    <row r="202" spans="1:13" x14ac:dyDescent="0.2">
      <c r="A202" s="99">
        <v>4009</v>
      </c>
      <c r="B202" s="100"/>
      <c r="C202" s="101" t="s">
        <v>619</v>
      </c>
      <c r="D202" s="149"/>
      <c r="E202" s="31">
        <v>1548328</v>
      </c>
      <c r="F202" s="202" t="s">
        <v>870</v>
      </c>
      <c r="G202" s="202" t="s">
        <v>870</v>
      </c>
      <c r="H202" s="202" t="s">
        <v>870</v>
      </c>
      <c r="I202" s="202" t="s">
        <v>870</v>
      </c>
      <c r="J202" s="202" t="s">
        <v>870</v>
      </c>
      <c r="K202" s="103"/>
    </row>
    <row r="203" spans="1:13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3" x14ac:dyDescent="0.2">
      <c r="A204" s="99">
        <v>413300</v>
      </c>
      <c r="B204" s="100"/>
      <c r="C204" s="101" t="s">
        <v>844</v>
      </c>
      <c r="D204" s="149"/>
      <c r="E204" s="31">
        <v>282530334</v>
      </c>
      <c r="F204" s="31">
        <v>22737014</v>
      </c>
      <c r="G204" s="31">
        <v>0</v>
      </c>
      <c r="H204" s="31">
        <f>157636540+10167745</f>
        <v>167804285</v>
      </c>
      <c r="I204" s="31">
        <v>0</v>
      </c>
      <c r="J204" s="31">
        <f>E204+F204+G204+H204-I204</f>
        <v>473071633</v>
      </c>
      <c r="K204" s="103" t="e">
        <f>J204/J$184*100</f>
        <v>#REF!</v>
      </c>
    </row>
    <row r="205" spans="1:13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3" x14ac:dyDescent="0.2">
      <c r="A206" s="151"/>
      <c r="B206" s="115"/>
      <c r="C206" s="112" t="s">
        <v>845</v>
      </c>
      <c r="D206" s="152"/>
      <c r="E206" s="113">
        <f>+E208+E214</f>
        <v>86404380</v>
      </c>
      <c r="F206" s="113">
        <f>+F208+F214</f>
        <v>6339522</v>
      </c>
      <c r="G206" s="113">
        <f>+G208+G214</f>
        <v>564286</v>
      </c>
      <c r="H206" s="113">
        <f>+H208+H214</f>
        <v>34804522</v>
      </c>
      <c r="I206" s="426">
        <f>+I208+I214</f>
        <v>128112710</v>
      </c>
      <c r="J206" s="113">
        <f>E206+F206+G206+H206-I206</f>
        <v>0</v>
      </c>
      <c r="K206" s="110"/>
    </row>
    <row r="207" spans="1:13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3" x14ac:dyDescent="0.2">
      <c r="A208" s="106">
        <v>401</v>
      </c>
      <c r="B208" s="107"/>
      <c r="C208" s="108" t="s">
        <v>857</v>
      </c>
      <c r="D208" s="153"/>
      <c r="E208" s="109">
        <f>SUM(E209:E212)</f>
        <v>35121752</v>
      </c>
      <c r="F208" s="109">
        <f>SUM(F209:F212)</f>
        <v>2916191</v>
      </c>
      <c r="G208" s="109">
        <f>SUM(G209:G212)</f>
        <v>564286</v>
      </c>
      <c r="H208" s="109">
        <f>SUM(H209:H212)</f>
        <v>703742</v>
      </c>
      <c r="I208" s="109">
        <f>SUM(I209:I212)</f>
        <v>39305971</v>
      </c>
      <c r="J208" s="109">
        <f>E208+F208+G208+H208-I208</f>
        <v>0</v>
      </c>
      <c r="K208" s="103"/>
      <c r="M208" s="431"/>
    </row>
    <row r="209" spans="1:11" x14ac:dyDescent="0.2">
      <c r="A209" s="106">
        <v>4010</v>
      </c>
      <c r="B209" s="107"/>
      <c r="C209" s="108" t="s">
        <v>622</v>
      </c>
      <c r="D209" s="153"/>
      <c r="E209" s="109">
        <v>21692831</v>
      </c>
      <c r="F209" s="109">
        <v>1837195</v>
      </c>
      <c r="G209" s="109">
        <v>310149</v>
      </c>
      <c r="H209" s="109">
        <v>391705</v>
      </c>
      <c r="I209" s="109">
        <f>E209+F209+G209+H209</f>
        <v>24231880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636</v>
      </c>
      <c r="D210" s="153"/>
      <c r="E210" s="109">
        <v>13123398</v>
      </c>
      <c r="F210" s="109">
        <v>1043995</v>
      </c>
      <c r="G210" s="109">
        <v>248522</v>
      </c>
      <c r="H210" s="109">
        <v>304955</v>
      </c>
      <c r="I210" s="109">
        <f>E210+F210+G210+H210</f>
        <v>14720870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638</v>
      </c>
      <c r="D211" s="153"/>
      <c r="E211" s="109">
        <v>114348</v>
      </c>
      <c r="F211" s="109">
        <v>16045</v>
      </c>
      <c r="G211" s="109">
        <v>2117</v>
      </c>
      <c r="H211" s="109">
        <v>2656</v>
      </c>
      <c r="I211" s="109">
        <f>E211+F211+G211+H211</f>
        <v>135166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640</v>
      </c>
      <c r="D212" s="153"/>
      <c r="E212" s="109">
        <v>191175</v>
      </c>
      <c r="F212" s="109">
        <v>18956</v>
      </c>
      <c r="G212" s="109">
        <v>3498</v>
      </c>
      <c r="H212" s="109">
        <v>4426</v>
      </c>
      <c r="I212" s="109">
        <f>E212+F212+G212+H212</f>
        <v>218055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846</v>
      </c>
      <c r="D214" s="153"/>
      <c r="E214" s="109">
        <v>51282628</v>
      </c>
      <c r="F214" s="109">
        <v>3423331</v>
      </c>
      <c r="G214" s="109">
        <v>0</v>
      </c>
      <c r="H214" s="109">
        <v>34100780</v>
      </c>
      <c r="I214" s="109">
        <f>E214+F214+G214+H214</f>
        <v>88806739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847</v>
      </c>
      <c r="D216" s="149"/>
      <c r="E216" s="31">
        <f t="shared" ref="E216:J216" si="14">+E218+E230</f>
        <v>261455727</v>
      </c>
      <c r="F216" s="31">
        <f t="shared" si="14"/>
        <v>98444110</v>
      </c>
      <c r="G216" s="31">
        <f t="shared" si="14"/>
        <v>6722801</v>
      </c>
      <c r="H216" s="31">
        <f t="shared" si="14"/>
        <v>283033057</v>
      </c>
      <c r="I216" s="31">
        <f t="shared" si="14"/>
        <v>0</v>
      </c>
      <c r="J216" s="31">
        <f t="shared" si="14"/>
        <v>649655695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858</v>
      </c>
      <c r="D218" s="149"/>
      <c r="E218" s="31">
        <f>SUM(E219:E228)</f>
        <v>204126224</v>
      </c>
      <c r="F218" s="31">
        <f>SUM(F219:F228)</f>
        <v>61659692</v>
      </c>
      <c r="G218" s="31">
        <v>6722801</v>
      </c>
      <c r="H218" s="31">
        <v>5191870</v>
      </c>
      <c r="I218" s="31">
        <f>SUM(I219:I228)</f>
        <v>0</v>
      </c>
      <c r="J218" s="31">
        <f>E218+F218+G218+H218-I218</f>
        <v>277700587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968</v>
      </c>
      <c r="D219" s="149"/>
      <c r="E219" s="31">
        <v>25825107</v>
      </c>
      <c r="F219" s="31">
        <v>8729988</v>
      </c>
      <c r="G219" s="202" t="s">
        <v>870</v>
      </c>
      <c r="H219" s="202" t="s">
        <v>870</v>
      </c>
      <c r="I219" s="202" t="s">
        <v>870</v>
      </c>
      <c r="J219" s="202" t="s">
        <v>870</v>
      </c>
      <c r="K219" s="155"/>
    </row>
    <row r="220" spans="1:11" x14ac:dyDescent="0.2">
      <c r="A220" s="99">
        <v>4021</v>
      </c>
      <c r="B220" s="100"/>
      <c r="C220" s="101" t="s">
        <v>970</v>
      </c>
      <c r="D220" s="149"/>
      <c r="E220" s="31">
        <v>51218486</v>
      </c>
      <c r="F220" s="31">
        <v>2072524</v>
      </c>
      <c r="G220" s="202" t="s">
        <v>870</v>
      </c>
      <c r="H220" s="202" t="s">
        <v>870</v>
      </c>
      <c r="I220" s="202" t="s">
        <v>870</v>
      </c>
      <c r="J220" s="202" t="s">
        <v>870</v>
      </c>
      <c r="K220" s="155"/>
    </row>
    <row r="221" spans="1:11" x14ac:dyDescent="0.2">
      <c r="A221" s="99">
        <v>4022</v>
      </c>
      <c r="B221" s="100"/>
      <c r="C221" s="101" t="s">
        <v>972</v>
      </c>
      <c r="D221" s="149"/>
      <c r="E221" s="31">
        <v>16461297</v>
      </c>
      <c r="F221" s="31">
        <v>7666227</v>
      </c>
      <c r="G221" s="202" t="s">
        <v>870</v>
      </c>
      <c r="H221" s="202" t="s">
        <v>870</v>
      </c>
      <c r="I221" s="202" t="s">
        <v>870</v>
      </c>
      <c r="J221" s="202" t="s">
        <v>870</v>
      </c>
      <c r="K221" s="155"/>
    </row>
    <row r="222" spans="1:11" x14ac:dyDescent="0.2">
      <c r="A222" s="99">
        <v>4023</v>
      </c>
      <c r="B222" s="100"/>
      <c r="C222" s="101" t="s">
        <v>974</v>
      </c>
      <c r="D222" s="149"/>
      <c r="E222" s="31">
        <v>10265513</v>
      </c>
      <c r="F222" s="31">
        <v>698020</v>
      </c>
      <c r="G222" s="202" t="s">
        <v>870</v>
      </c>
      <c r="H222" s="202" t="s">
        <v>870</v>
      </c>
      <c r="I222" s="202" t="s">
        <v>870</v>
      </c>
      <c r="J222" s="202" t="s">
        <v>870</v>
      </c>
      <c r="K222" s="155"/>
    </row>
    <row r="223" spans="1:11" x14ac:dyDescent="0.2">
      <c r="A223" s="99">
        <v>4024</v>
      </c>
      <c r="B223" s="100"/>
      <c r="C223" s="101" t="s">
        <v>976</v>
      </c>
      <c r="D223" s="149"/>
      <c r="E223" s="31">
        <v>9165038</v>
      </c>
      <c r="F223" s="31">
        <v>419969</v>
      </c>
      <c r="G223" s="202" t="s">
        <v>870</v>
      </c>
      <c r="H223" s="202" t="s">
        <v>870</v>
      </c>
      <c r="I223" s="202" t="s">
        <v>870</v>
      </c>
      <c r="J223" s="202" t="s">
        <v>870</v>
      </c>
      <c r="K223" s="155"/>
    </row>
    <row r="224" spans="1:11" x14ac:dyDescent="0.2">
      <c r="A224" s="99">
        <v>4025</v>
      </c>
      <c r="B224" s="100"/>
      <c r="C224" s="101" t="s">
        <v>978</v>
      </c>
      <c r="D224" s="149"/>
      <c r="E224" s="31">
        <v>28070459</v>
      </c>
      <c r="F224" s="31">
        <v>24834134</v>
      </c>
      <c r="G224" s="202" t="s">
        <v>870</v>
      </c>
      <c r="H224" s="202" t="s">
        <v>870</v>
      </c>
      <c r="I224" s="202" t="s">
        <v>870</v>
      </c>
      <c r="J224" s="202" t="s">
        <v>870</v>
      </c>
      <c r="K224" s="155"/>
    </row>
    <row r="225" spans="1:11" x14ac:dyDescent="0.2">
      <c r="A225" s="99">
        <v>4026</v>
      </c>
      <c r="B225" s="100"/>
      <c r="C225" s="101" t="s">
        <v>980</v>
      </c>
      <c r="D225" s="149"/>
      <c r="E225" s="31">
        <v>14342365</v>
      </c>
      <c r="F225" s="31">
        <v>1099251</v>
      </c>
      <c r="G225" s="202" t="s">
        <v>870</v>
      </c>
      <c r="H225" s="202" t="s">
        <v>870</v>
      </c>
      <c r="I225" s="202" t="s">
        <v>870</v>
      </c>
      <c r="J225" s="202" t="s">
        <v>870</v>
      </c>
      <c r="K225" s="155"/>
    </row>
    <row r="226" spans="1:11" x14ac:dyDescent="0.2">
      <c r="A226" s="99">
        <v>4027</v>
      </c>
      <c r="B226" s="100"/>
      <c r="C226" s="101" t="s">
        <v>982</v>
      </c>
      <c r="D226" s="149"/>
      <c r="E226" s="31">
        <v>2641481</v>
      </c>
      <c r="F226" s="31">
        <v>2450785</v>
      </c>
      <c r="G226" s="202" t="s">
        <v>870</v>
      </c>
      <c r="H226" s="202" t="s">
        <v>870</v>
      </c>
      <c r="I226" s="202" t="s">
        <v>870</v>
      </c>
      <c r="J226" s="202" t="s">
        <v>870</v>
      </c>
      <c r="K226" s="155"/>
    </row>
    <row r="227" spans="1:11" x14ac:dyDescent="0.2">
      <c r="A227" s="99">
        <v>4028</v>
      </c>
      <c r="B227" s="100"/>
      <c r="C227" s="101" t="s">
        <v>276</v>
      </c>
      <c r="D227" s="149"/>
      <c r="E227" s="31">
        <v>10768387</v>
      </c>
      <c r="F227" s="31">
        <v>954583</v>
      </c>
      <c r="G227" s="202" t="s">
        <v>870</v>
      </c>
      <c r="H227" s="202" t="s">
        <v>870</v>
      </c>
      <c r="I227" s="202" t="s">
        <v>870</v>
      </c>
      <c r="J227" s="202" t="s">
        <v>870</v>
      </c>
      <c r="K227" s="155"/>
    </row>
    <row r="228" spans="1:11" x14ac:dyDescent="0.2">
      <c r="A228" s="99">
        <v>4029</v>
      </c>
      <c r="B228" s="100"/>
      <c r="C228" s="101" t="s">
        <v>984</v>
      </c>
      <c r="D228" s="149"/>
      <c r="E228" s="31">
        <v>35368091</v>
      </c>
      <c r="F228" s="31">
        <v>12734211</v>
      </c>
      <c r="G228" s="202" t="s">
        <v>870</v>
      </c>
      <c r="H228" s="202" t="s">
        <v>870</v>
      </c>
      <c r="I228" s="202" t="s">
        <v>870</v>
      </c>
      <c r="J228" s="202" t="s">
        <v>870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848</v>
      </c>
      <c r="D230" s="149"/>
      <c r="E230" s="31">
        <v>57329503</v>
      </c>
      <c r="F230" s="31">
        <v>36784418</v>
      </c>
      <c r="G230" s="31">
        <v>0</v>
      </c>
      <c r="H230" s="31">
        <f>132636595-9406799+70794000+67003301+13265997+2893063+655030</f>
        <v>277841187</v>
      </c>
      <c r="I230" s="31">
        <v>0</v>
      </c>
      <c r="J230" s="31">
        <f>E230+F230+G230+H230-I230</f>
        <v>371955108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988</v>
      </c>
      <c r="D232" s="149"/>
      <c r="E232" s="31">
        <f>SUM(E233:E237)</f>
        <v>75894209</v>
      </c>
      <c r="F232" s="31">
        <f>SUM(F233:F237)</f>
        <v>1270199</v>
      </c>
      <c r="G232" s="31">
        <f>SUM(G233:G237)</f>
        <v>350000</v>
      </c>
      <c r="H232" s="31">
        <v>353000</v>
      </c>
      <c r="I232" s="31">
        <f>SUM(I233:I237)</f>
        <v>0</v>
      </c>
      <c r="J232" s="31">
        <f>E232+F232+G232+H232-I232</f>
        <v>77867408</v>
      </c>
      <c r="K232" s="103" t="e">
        <f t="shared" ref="K232:K237" si="15">J232/J$184*100</f>
        <v>#REF!</v>
      </c>
    </row>
    <row r="233" spans="1:11" x14ac:dyDescent="0.2">
      <c r="A233" s="99">
        <v>4030</v>
      </c>
      <c r="B233" s="100"/>
      <c r="C233" s="101" t="s">
        <v>990</v>
      </c>
      <c r="D233" s="149"/>
      <c r="E233" s="31">
        <v>0</v>
      </c>
      <c r="F233" s="31">
        <v>0</v>
      </c>
      <c r="G233" s="31"/>
      <c r="H233" s="31">
        <v>0</v>
      </c>
      <c r="I233" s="31"/>
      <c r="J233" s="31">
        <f>E233+F233+G233+H233</f>
        <v>0</v>
      </c>
      <c r="K233" s="103" t="e">
        <f t="shared" si="15"/>
        <v>#REF!</v>
      </c>
    </row>
    <row r="234" spans="1:11" x14ac:dyDescent="0.2">
      <c r="A234" s="99">
        <v>4031</v>
      </c>
      <c r="B234" s="100"/>
      <c r="C234" s="101" t="s">
        <v>992</v>
      </c>
      <c r="D234" s="149"/>
      <c r="E234" s="31">
        <v>7701078</v>
      </c>
      <c r="F234" s="31">
        <v>971249</v>
      </c>
      <c r="G234" s="31">
        <v>350000</v>
      </c>
      <c r="H234" s="31">
        <v>0</v>
      </c>
      <c r="I234" s="31"/>
      <c r="J234" s="31">
        <f>E234+F234+G234+H234</f>
        <v>9022327</v>
      </c>
      <c r="K234" s="103" t="e">
        <f t="shared" si="15"/>
        <v>#REF!</v>
      </c>
    </row>
    <row r="235" spans="1:11" x14ac:dyDescent="0.2">
      <c r="A235" s="99">
        <v>4032</v>
      </c>
      <c r="B235" s="100"/>
      <c r="C235" s="101" t="s">
        <v>994</v>
      </c>
      <c r="D235" s="149"/>
      <c r="E235" s="31">
        <v>180000</v>
      </c>
      <c r="F235" s="31">
        <v>27441</v>
      </c>
      <c r="G235" s="31"/>
      <c r="H235" s="31">
        <v>0</v>
      </c>
      <c r="I235" s="31"/>
      <c r="J235" s="31">
        <f>E235+F235+G235+H235</f>
        <v>207441</v>
      </c>
      <c r="K235" s="103" t="e">
        <f t="shared" si="15"/>
        <v>#REF!</v>
      </c>
    </row>
    <row r="236" spans="1:11" x14ac:dyDescent="0.2">
      <c r="A236" s="99">
        <v>4033</v>
      </c>
      <c r="B236" s="100"/>
      <c r="C236" s="101" t="s">
        <v>996</v>
      </c>
      <c r="D236" s="149"/>
      <c r="E236" s="31">
        <v>0</v>
      </c>
      <c r="F236" s="31">
        <v>257161</v>
      </c>
      <c r="G236" s="31"/>
      <c r="H236" s="31">
        <v>0</v>
      </c>
      <c r="I236" s="31"/>
      <c r="J236" s="31">
        <f>E236+F236+G236+H236</f>
        <v>257161</v>
      </c>
      <c r="K236" s="103" t="e">
        <f t="shared" si="15"/>
        <v>#REF!</v>
      </c>
    </row>
    <row r="237" spans="1:11" x14ac:dyDescent="0.2">
      <c r="A237" s="99">
        <v>4034</v>
      </c>
      <c r="B237" s="100"/>
      <c r="C237" s="101" t="s">
        <v>998</v>
      </c>
      <c r="D237" s="149"/>
      <c r="E237" s="31">
        <v>68013131</v>
      </c>
      <c r="F237" s="31">
        <v>14348</v>
      </c>
      <c r="G237" s="31"/>
      <c r="H237" s="31">
        <v>0</v>
      </c>
      <c r="I237" s="31"/>
      <c r="J237" s="31">
        <f>E237+F237+G237+H237</f>
        <v>68027479</v>
      </c>
      <c r="K237" s="103" t="e">
        <f t="shared" si="15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1000</v>
      </c>
      <c r="D239" s="149"/>
      <c r="E239" s="31">
        <f>SUM(E240:E244)</f>
        <v>18778617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18778617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1002</v>
      </c>
      <c r="D240" s="149"/>
      <c r="E240" s="31">
        <v>1384288</v>
      </c>
      <c r="F240" s="31">
        <v>0</v>
      </c>
      <c r="G240" s="31">
        <v>0</v>
      </c>
      <c r="H240" s="31">
        <v>0</v>
      </c>
      <c r="I240" s="31"/>
      <c r="J240" s="31">
        <f>E240+F240+G240+H240</f>
        <v>1384288</v>
      </c>
      <c r="K240" s="103"/>
    </row>
    <row r="241" spans="1:11" x14ac:dyDescent="0.2">
      <c r="A241" s="99">
        <v>4041</v>
      </c>
      <c r="B241" s="100"/>
      <c r="C241" s="101" t="s">
        <v>1004</v>
      </c>
      <c r="D241" s="149"/>
      <c r="E241" s="31">
        <v>0</v>
      </c>
      <c r="F241" s="31">
        <v>0</v>
      </c>
      <c r="G241" s="31">
        <v>0</v>
      </c>
      <c r="H241" s="31">
        <v>0</v>
      </c>
      <c r="I241" s="31"/>
      <c r="J241" s="31">
        <f>E241+F241+G241+H241</f>
        <v>0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1006</v>
      </c>
      <c r="D242" s="149"/>
      <c r="E242" s="31">
        <v>129348</v>
      </c>
      <c r="F242" s="31">
        <v>0</v>
      </c>
      <c r="G242" s="31">
        <v>0</v>
      </c>
      <c r="H242" s="31">
        <v>0</v>
      </c>
      <c r="I242" s="31"/>
      <c r="J242" s="31">
        <f>E242+F242+G242+H242</f>
        <v>129348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1008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859</v>
      </c>
      <c r="D244" s="149"/>
      <c r="E244" s="31">
        <v>17264981</v>
      </c>
      <c r="F244" s="31">
        <v>0</v>
      </c>
      <c r="G244" s="31">
        <v>0</v>
      </c>
      <c r="H244" s="31">
        <v>0</v>
      </c>
      <c r="I244" s="31"/>
      <c r="J244" s="31">
        <f>E244+F244+G244+H244</f>
        <v>17264981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1010</v>
      </c>
      <c r="D246" s="149"/>
      <c r="E246" s="31">
        <f>+E247+E248+E249+E250</f>
        <v>47800000</v>
      </c>
      <c r="F246" s="31">
        <v>1999726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49799726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1012</v>
      </c>
      <c r="D247" s="149"/>
      <c r="E247" s="31">
        <v>25000000</v>
      </c>
      <c r="F247" s="31"/>
      <c r="G247" s="31">
        <v>0</v>
      </c>
      <c r="H247" s="31">
        <v>0</v>
      </c>
      <c r="I247" s="31"/>
      <c r="J247" s="31">
        <f>E247+F247+G247+H247-I247</f>
        <v>25000000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1014</v>
      </c>
      <c r="D248" s="149"/>
      <c r="E248" s="31">
        <v>10000000</v>
      </c>
      <c r="F248" s="31"/>
      <c r="G248" s="31">
        <v>0</v>
      </c>
      <c r="H248" s="31">
        <v>0</v>
      </c>
      <c r="I248" s="31"/>
      <c r="J248" s="31">
        <f>E248+F248+G248+H248-I248</f>
        <v>10000000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1016</v>
      </c>
      <c r="D249" s="149"/>
      <c r="E249" s="31">
        <v>7300000</v>
      </c>
      <c r="F249" s="31"/>
      <c r="G249" s="31">
        <v>0</v>
      </c>
      <c r="H249" s="31">
        <v>0</v>
      </c>
      <c r="I249" s="31"/>
      <c r="J249" s="31">
        <f>E249+F249+G249+H249-I249</f>
        <v>7300000</v>
      </c>
      <c r="K249" s="103"/>
    </row>
    <row r="250" spans="1:11" x14ac:dyDescent="0.2">
      <c r="A250" s="99">
        <v>4093</v>
      </c>
      <c r="B250" s="100"/>
      <c r="C250" s="101" t="s">
        <v>906</v>
      </c>
      <c r="D250" s="149"/>
      <c r="E250" s="31">
        <v>5500000</v>
      </c>
      <c r="F250" s="31"/>
      <c r="G250" s="31"/>
      <c r="H250" s="31"/>
      <c r="I250" s="31"/>
      <c r="J250" s="31">
        <f>E250+F250+G250+H250-I250</f>
        <v>5500000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1018</v>
      </c>
      <c r="D252" s="146"/>
      <c r="E252" s="32">
        <f>E255+E260+E271+E275+E285</f>
        <v>725935141</v>
      </c>
      <c r="F252" s="32">
        <f>F255+F260+F271+F275+F285</f>
        <v>75177311</v>
      </c>
      <c r="G252" s="32">
        <f>G255+G260+G271+G275+G285</f>
        <v>977724672</v>
      </c>
      <c r="H252" s="32">
        <f>H255+H260+H271+H275+H285</f>
        <v>60693741</v>
      </c>
      <c r="I252" s="32">
        <f>I255+I260+I271+I275+I285</f>
        <v>421496114</v>
      </c>
      <c r="J252" s="32">
        <f>E252+F252+G252+H252-I252</f>
        <v>1418034751</v>
      </c>
      <c r="K252" s="92" t="e">
        <f>J252/J$184*100</f>
        <v>#REF!</v>
      </c>
    </row>
    <row r="253" spans="1:11" x14ac:dyDescent="0.2">
      <c r="A253" s="147"/>
      <c r="B253" s="148"/>
      <c r="C253" s="96" t="s">
        <v>1020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1021</v>
      </c>
      <c r="D255" s="149"/>
      <c r="E255" s="31">
        <f>E256+E257+E258</f>
        <v>134029459</v>
      </c>
      <c r="F255" s="31">
        <f>F256+F257+F258</f>
        <v>5091794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139121253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1023</v>
      </c>
      <c r="D256" s="149"/>
      <c r="E256" s="31">
        <v>28421949</v>
      </c>
      <c r="F256" s="31">
        <v>1163932</v>
      </c>
      <c r="G256" s="31">
        <v>0</v>
      </c>
      <c r="H256" s="31">
        <v>0</v>
      </c>
      <c r="I256" s="31"/>
      <c r="J256" s="31">
        <f>E256+F256+G256+H256</f>
        <v>29585881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1025</v>
      </c>
      <c r="D257" s="149"/>
      <c r="E257" s="31">
        <v>0</v>
      </c>
      <c r="F257" s="31">
        <v>0</v>
      </c>
      <c r="G257" s="31">
        <v>0</v>
      </c>
      <c r="H257" s="31">
        <v>0</v>
      </c>
      <c r="I257" s="31"/>
      <c r="J257" s="31">
        <f>E257+F257+G257+H257</f>
        <v>0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1027</v>
      </c>
      <c r="D258" s="149"/>
      <c r="E258" s="31">
        <v>105607510</v>
      </c>
      <c r="F258" s="31">
        <v>3927862</v>
      </c>
      <c r="G258" s="31">
        <v>0</v>
      </c>
      <c r="H258" s="31">
        <v>0</v>
      </c>
      <c r="I258" s="31"/>
      <c r="J258" s="31">
        <f>E258+F258+G258+H258</f>
        <v>109535372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1029</v>
      </c>
      <c r="D260" s="149"/>
      <c r="E260" s="31">
        <f>SUM(E261:E269)</f>
        <v>238350700</v>
      </c>
      <c r="F260" s="31">
        <f>SUM(F261:F269)</f>
        <v>43992988</v>
      </c>
      <c r="G260" s="31">
        <f>SUM(G261:G269)</f>
        <v>901263541</v>
      </c>
      <c r="H260" s="31">
        <f>SUM(H261:H269)</f>
        <v>55269624</v>
      </c>
      <c r="I260" s="31">
        <f>SUM(I261:I269)</f>
        <v>3448053</v>
      </c>
      <c r="J260" s="31">
        <f>E260+F260+G260+H260-I260</f>
        <v>1235428800</v>
      </c>
      <c r="K260" s="103" t="e">
        <f t="shared" ref="K260:K269" si="16">J260/J$184*100</f>
        <v>#REF!</v>
      </c>
    </row>
    <row r="261" spans="1:11" x14ac:dyDescent="0.2">
      <c r="A261" s="99">
        <v>4110</v>
      </c>
      <c r="B261" s="100"/>
      <c r="C261" s="101" t="s">
        <v>1031</v>
      </c>
      <c r="D261" s="149"/>
      <c r="E261" s="31">
        <v>24297307</v>
      </c>
      <c r="F261" s="31">
        <v>124377</v>
      </c>
      <c r="G261" s="31">
        <v>0</v>
      </c>
      <c r="H261" s="31">
        <v>0</v>
      </c>
      <c r="I261" s="429">
        <f>+F144+G140+H141</f>
        <v>3448053</v>
      </c>
      <c r="J261" s="109">
        <f>E261+F261+G261+H261-I261</f>
        <v>20973631</v>
      </c>
      <c r="K261" s="103" t="e">
        <f t="shared" si="16"/>
        <v>#REF!</v>
      </c>
    </row>
    <row r="262" spans="1:11" x14ac:dyDescent="0.2">
      <c r="A262" s="99">
        <v>4111</v>
      </c>
      <c r="B262" s="100"/>
      <c r="C262" s="101" t="s">
        <v>1033</v>
      </c>
      <c r="D262" s="149"/>
      <c r="E262" s="31">
        <v>114198984</v>
      </c>
      <c r="F262" s="31">
        <v>189197</v>
      </c>
      <c r="G262" s="31">
        <v>0</v>
      </c>
      <c r="H262" s="31">
        <v>0</v>
      </c>
      <c r="I262" s="31"/>
      <c r="J262" s="109">
        <f>E262+F262+G262+H262-I262</f>
        <v>114388181</v>
      </c>
      <c r="K262" s="103" t="e">
        <f t="shared" si="16"/>
        <v>#REF!</v>
      </c>
    </row>
    <row r="263" spans="1:11" x14ac:dyDescent="0.2">
      <c r="A263" s="99">
        <v>4112</v>
      </c>
      <c r="B263" s="100"/>
      <c r="C263" s="101" t="s">
        <v>1035</v>
      </c>
      <c r="D263" s="149"/>
      <c r="E263" s="31">
        <v>41133140</v>
      </c>
      <c r="F263" s="31">
        <v>743189</v>
      </c>
      <c r="G263" s="31">
        <v>44815242</v>
      </c>
      <c r="H263" s="31">
        <v>0</v>
      </c>
      <c r="I263" s="31"/>
      <c r="J263" s="31">
        <f>E263+F263+G263+H263</f>
        <v>86691571</v>
      </c>
      <c r="K263" s="103" t="e">
        <f t="shared" si="16"/>
        <v>#REF!</v>
      </c>
    </row>
    <row r="264" spans="1:11" x14ac:dyDescent="0.2">
      <c r="A264" s="99">
        <v>4113</v>
      </c>
      <c r="B264" s="100"/>
      <c r="C264" s="101" t="s">
        <v>1037</v>
      </c>
      <c r="D264" s="149"/>
      <c r="E264" s="31">
        <v>22371892</v>
      </c>
      <c r="F264" s="31">
        <v>9310</v>
      </c>
      <c r="G264" s="31">
        <v>0</v>
      </c>
      <c r="H264" s="31">
        <v>0</v>
      </c>
      <c r="I264" s="31"/>
      <c r="J264" s="31">
        <f>E264+F264+G264+H264</f>
        <v>22381202</v>
      </c>
      <c r="K264" s="103" t="e">
        <f t="shared" si="16"/>
        <v>#REF!</v>
      </c>
    </row>
    <row r="265" spans="1:11" x14ac:dyDescent="0.2">
      <c r="A265" s="99">
        <v>4114</v>
      </c>
      <c r="B265" s="100"/>
      <c r="C265" s="101" t="s">
        <v>1039</v>
      </c>
      <c r="D265" s="149"/>
      <c r="E265" s="31">
        <v>0</v>
      </c>
      <c r="F265" s="31">
        <v>0</v>
      </c>
      <c r="G265" s="31">
        <v>808460085</v>
      </c>
      <c r="H265" s="31">
        <v>0</v>
      </c>
      <c r="I265" s="31"/>
      <c r="J265" s="31">
        <f>E265+F265+G265+H265</f>
        <v>808460085</v>
      </c>
      <c r="K265" s="103" t="e">
        <f t="shared" si="16"/>
        <v>#REF!</v>
      </c>
    </row>
    <row r="266" spans="1:11" x14ac:dyDescent="0.2">
      <c r="A266" s="99">
        <v>4115</v>
      </c>
      <c r="B266" s="100"/>
      <c r="C266" s="101" t="s">
        <v>1041</v>
      </c>
      <c r="D266" s="149"/>
      <c r="E266" s="31">
        <v>0</v>
      </c>
      <c r="F266" s="31">
        <v>0</v>
      </c>
      <c r="G266" s="31">
        <v>47967097</v>
      </c>
      <c r="H266" s="31">
        <v>0</v>
      </c>
      <c r="I266" s="31"/>
      <c r="J266" s="31">
        <f>E266+F266+G266+H266</f>
        <v>47967097</v>
      </c>
      <c r="K266" s="103" t="e">
        <f t="shared" si="16"/>
        <v>#REF!</v>
      </c>
    </row>
    <row r="267" spans="1:11" x14ac:dyDescent="0.2">
      <c r="A267" s="99">
        <v>4116</v>
      </c>
      <c r="B267" s="100"/>
      <c r="C267" s="101" t="s">
        <v>1043</v>
      </c>
      <c r="D267" s="149"/>
      <c r="E267" s="31">
        <v>0</v>
      </c>
      <c r="F267" s="31">
        <v>0</v>
      </c>
      <c r="G267" s="31">
        <v>0</v>
      </c>
      <c r="H267" s="31">
        <v>51831353</v>
      </c>
      <c r="I267" s="31"/>
      <c r="J267" s="109">
        <f>E267+F267+G267+H267-I267</f>
        <v>51831353</v>
      </c>
      <c r="K267" s="103" t="e">
        <f t="shared" si="16"/>
        <v>#REF!</v>
      </c>
    </row>
    <row r="268" spans="1:11" x14ac:dyDescent="0.2">
      <c r="A268" s="99">
        <v>4117</v>
      </c>
      <c r="B268" s="100"/>
      <c r="C268" s="101" t="s">
        <v>1045</v>
      </c>
      <c r="D268" s="149"/>
      <c r="E268" s="31">
        <v>25096548</v>
      </c>
      <c r="F268" s="31">
        <v>277865</v>
      </c>
      <c r="G268" s="31">
        <v>4831</v>
      </c>
      <c r="H268" s="31">
        <v>0</v>
      </c>
      <c r="I268" s="31"/>
      <c r="J268" s="31">
        <f>E268+F268+G268+H268</f>
        <v>25379244</v>
      </c>
      <c r="K268" s="103" t="e">
        <f t="shared" si="16"/>
        <v>#REF!</v>
      </c>
    </row>
    <row r="269" spans="1:11" x14ac:dyDescent="0.2">
      <c r="A269" s="99">
        <v>4119</v>
      </c>
      <c r="B269" s="100"/>
      <c r="C269" s="101" t="s">
        <v>1047</v>
      </c>
      <c r="D269" s="149"/>
      <c r="E269" s="31">
        <v>11252829</v>
      </c>
      <c r="F269" s="31">
        <v>42649050</v>
      </c>
      <c r="G269" s="31">
        <v>16286</v>
      </c>
      <c r="H269" s="31">
        <v>3438271</v>
      </c>
      <c r="I269" s="31"/>
      <c r="J269" s="31">
        <f>E269+F269+G269+H269-I269</f>
        <v>57356436</v>
      </c>
      <c r="K269" s="103" t="e">
        <f t="shared" si="16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11331075</v>
      </c>
      <c r="F271" s="31">
        <f>F273</f>
        <v>13207981</v>
      </c>
      <c r="G271" s="31">
        <f>G273</f>
        <v>819346</v>
      </c>
      <c r="H271" s="31">
        <f>H273</f>
        <v>1153347</v>
      </c>
      <c r="I271" s="31">
        <f>I273</f>
        <v>0</v>
      </c>
      <c r="J271" s="31">
        <f>E271+F271+G271+H271-I271</f>
        <v>26511749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1" x14ac:dyDescent="0.2">
      <c r="A273" s="99">
        <v>4120</v>
      </c>
      <c r="B273" s="100"/>
      <c r="C273" s="101" t="s">
        <v>4</v>
      </c>
      <c r="D273" s="149"/>
      <c r="E273" s="31">
        <v>11331075</v>
      </c>
      <c r="F273" s="31">
        <v>13207981</v>
      </c>
      <c r="G273" s="31">
        <v>819346</v>
      </c>
      <c r="H273" s="31">
        <v>1153347</v>
      </c>
      <c r="I273" s="31">
        <v>0</v>
      </c>
      <c r="J273" s="31">
        <f>E273+F273+G273+H273</f>
        <v>26511749</v>
      </c>
      <c r="K273" s="103" t="e">
        <f>J273/J$184*100</f>
        <v>#REF!</v>
      </c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1" x14ac:dyDescent="0.2">
      <c r="A275" s="99">
        <v>413</v>
      </c>
      <c r="B275" s="100"/>
      <c r="C275" s="101" t="s">
        <v>6</v>
      </c>
      <c r="D275" s="149"/>
      <c r="E275" s="31">
        <f>+E277+E280+E281+E282</f>
        <v>339125940</v>
      </c>
      <c r="F275" s="31">
        <f>+F277+F280+F281</f>
        <v>12884548</v>
      </c>
      <c r="G275" s="31">
        <f>+G277+G280+G281</f>
        <v>75641785</v>
      </c>
      <c r="H275" s="31">
        <f>+H277+H280+H281+H282</f>
        <v>931437</v>
      </c>
      <c r="I275" s="31">
        <f>+I277+I280+I281+I282</f>
        <v>418048061</v>
      </c>
      <c r="J275" s="31">
        <f>E275+F275+G275+H275-I275</f>
        <v>10535649</v>
      </c>
      <c r="K275" s="103" t="e">
        <f>J275/J$184*100</f>
        <v>#REF!</v>
      </c>
    </row>
    <row r="276" spans="1:11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1" x14ac:dyDescent="0.2">
      <c r="A277" s="106">
        <v>4130</v>
      </c>
      <c r="B277" s="107"/>
      <c r="C277" s="108" t="s">
        <v>8</v>
      </c>
      <c r="D277" s="153"/>
      <c r="E277" s="109">
        <v>51679464</v>
      </c>
      <c r="F277" s="109">
        <v>6397790</v>
      </c>
      <c r="G277" s="109">
        <v>0</v>
      </c>
      <c r="H277" s="109">
        <v>0</v>
      </c>
      <c r="I277" s="429">
        <f>+F134+F135+F278</f>
        <v>56509421</v>
      </c>
      <c r="J277" s="109">
        <f>E277+F277+G277+H277-I277</f>
        <v>1567833</v>
      </c>
      <c r="K277" s="103"/>
    </row>
    <row r="278" spans="1:11" x14ac:dyDescent="0.2">
      <c r="A278" s="106">
        <v>413003</v>
      </c>
      <c r="B278" s="107"/>
      <c r="C278" s="108" t="s">
        <v>961</v>
      </c>
      <c r="D278" s="157"/>
      <c r="E278" s="113"/>
      <c r="F278" s="113">
        <v>2779414</v>
      </c>
      <c r="G278" s="113"/>
      <c r="H278" s="113"/>
      <c r="I278" s="113"/>
      <c r="J278" s="113"/>
      <c r="K278" s="110"/>
    </row>
    <row r="279" spans="1:11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1" x14ac:dyDescent="0.2">
      <c r="A280" s="106">
        <v>4131</v>
      </c>
      <c r="B280" s="107"/>
      <c r="C280" s="108" t="s">
        <v>10</v>
      </c>
      <c r="D280" s="153"/>
      <c r="E280" s="109">
        <v>281060581</v>
      </c>
      <c r="F280" s="109">
        <v>4058407</v>
      </c>
      <c r="G280" s="109">
        <v>75641785</v>
      </c>
      <c r="H280" s="109">
        <v>922475</v>
      </c>
      <c r="I280" s="429">
        <f>G134+G136+G137+G138+G144+H137+H139+H143+H144</f>
        <v>361415578</v>
      </c>
      <c r="J280" s="109">
        <f>E280+F280+G280+H280-I280</f>
        <v>267670</v>
      </c>
      <c r="K280" s="104"/>
    </row>
    <row r="281" spans="1:11" x14ac:dyDescent="0.2">
      <c r="A281" s="106">
        <v>4132</v>
      </c>
      <c r="B281" s="107"/>
      <c r="C281" s="108" t="s">
        <v>15</v>
      </c>
      <c r="D281" s="153"/>
      <c r="E281" s="109">
        <v>6282322</v>
      </c>
      <c r="F281" s="109">
        <v>2428351</v>
      </c>
      <c r="G281" s="109">
        <v>0</v>
      </c>
      <c r="H281" s="109">
        <v>0</v>
      </c>
      <c r="I281" s="429">
        <v>0</v>
      </c>
      <c r="J281" s="109">
        <f>E281+F281+G281+H281-I281</f>
        <v>8710673</v>
      </c>
      <c r="K281" s="103"/>
    </row>
    <row r="282" spans="1:11" x14ac:dyDescent="0.2">
      <c r="A282" s="106">
        <v>4134</v>
      </c>
      <c r="B282" s="107"/>
      <c r="C282" s="108" t="s">
        <v>865</v>
      </c>
      <c r="D282" s="153"/>
      <c r="E282" s="109">
        <v>103573</v>
      </c>
      <c r="F282" s="109">
        <v>0</v>
      </c>
      <c r="G282" s="109">
        <v>0</v>
      </c>
      <c r="H282" s="109">
        <v>8962</v>
      </c>
      <c r="I282" s="428">
        <f>+E131</f>
        <v>123062</v>
      </c>
      <c r="J282" s="109">
        <f>E282+F282+G282+H282-I282</f>
        <v>-10527</v>
      </c>
      <c r="K282" s="103"/>
    </row>
    <row r="283" spans="1:11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x14ac:dyDescent="0.2">
      <c r="A285" s="99">
        <v>414</v>
      </c>
      <c r="B285" s="100"/>
      <c r="C285" s="101" t="s">
        <v>25</v>
      </c>
      <c r="D285" s="149"/>
      <c r="E285" s="31">
        <f>SUM(E286:E289)</f>
        <v>3097967</v>
      </c>
      <c r="F285" s="31">
        <v>0</v>
      </c>
      <c r="G285" s="31">
        <f>SUM(G286:G289)</f>
        <v>0</v>
      </c>
      <c r="H285" s="31">
        <f>SUM(H286:H289)</f>
        <v>3339333</v>
      </c>
      <c r="I285" s="31">
        <f>SUM(I286:I289)</f>
        <v>0</v>
      </c>
      <c r="J285" s="31">
        <f>E285+F285+G285+H285-I285</f>
        <v>6437300</v>
      </c>
      <c r="K285" s="103" t="e">
        <f>J285/J$184*100</f>
        <v>#REF!</v>
      </c>
    </row>
    <row r="286" spans="1:11" x14ac:dyDescent="0.2">
      <c r="A286" s="99">
        <v>4140</v>
      </c>
      <c r="B286" s="100"/>
      <c r="C286" s="101" t="s">
        <v>27</v>
      </c>
      <c r="D286" s="149"/>
      <c r="E286" s="31">
        <v>188569</v>
      </c>
      <c r="F286" s="31">
        <v>0</v>
      </c>
      <c r="G286" s="31">
        <v>0</v>
      </c>
      <c r="H286" s="31"/>
      <c r="I286" s="31"/>
      <c r="J286" s="31">
        <f>E286+F286+G286+H286-I286</f>
        <v>188569</v>
      </c>
      <c r="K286" s="103" t="e">
        <f>J286/J$184*100</f>
        <v>#REF!</v>
      </c>
    </row>
    <row r="287" spans="1:11" x14ac:dyDescent="0.2">
      <c r="A287" s="99">
        <v>4141</v>
      </c>
      <c r="B287" s="100"/>
      <c r="C287" s="101" t="s">
        <v>29</v>
      </c>
      <c r="D287" s="149"/>
      <c r="E287" s="31">
        <v>565892</v>
      </c>
      <c r="F287" s="31">
        <v>0</v>
      </c>
      <c r="G287" s="31">
        <v>0</v>
      </c>
      <c r="H287" s="31"/>
      <c r="I287" s="31"/>
      <c r="J287" s="31">
        <f>E287+F287+G287+H287-I287</f>
        <v>565892</v>
      </c>
      <c r="K287" s="103" t="e">
        <f>J287/J$184*100</f>
        <v>#REF!</v>
      </c>
    </row>
    <row r="288" spans="1:11" x14ac:dyDescent="0.2">
      <c r="A288" s="99">
        <v>4142</v>
      </c>
      <c r="B288" s="100"/>
      <c r="C288" s="101" t="s">
        <v>31</v>
      </c>
      <c r="D288" s="149"/>
      <c r="E288" s="31">
        <v>316488</v>
      </c>
      <c r="F288" s="31">
        <v>0</v>
      </c>
      <c r="G288" s="31">
        <v>0</v>
      </c>
      <c r="H288" s="31">
        <v>3339333</v>
      </c>
      <c r="I288" s="31"/>
      <c r="J288" s="31">
        <f>E288+F288+G288+H288-I288</f>
        <v>3655821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2027018</v>
      </c>
      <c r="F289" s="31">
        <v>0</v>
      </c>
      <c r="G289" s="31">
        <v>0</v>
      </c>
      <c r="H289" s="31"/>
      <c r="I289" s="31"/>
      <c r="J289" s="31">
        <f>E289+F289+G289+H289-I289</f>
        <v>2027018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81083434</v>
      </c>
      <c r="F291" s="32">
        <f>F293</f>
        <v>105305894</v>
      </c>
      <c r="G291" s="32">
        <f>G293</f>
        <v>400000</v>
      </c>
      <c r="H291" s="32">
        <f>H293</f>
        <v>1166463</v>
      </c>
      <c r="I291" s="32">
        <f>I293</f>
        <v>0</v>
      </c>
      <c r="J291" s="32">
        <f>E291+F291+G291+H291-I291</f>
        <v>187955791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81083434</v>
      </c>
      <c r="F293" s="31">
        <f>SUM(F294:F303)</f>
        <v>105305894</v>
      </c>
      <c r="G293" s="31">
        <f>SUM(G294:G303)</f>
        <v>400000</v>
      </c>
      <c r="H293" s="31">
        <v>1166463</v>
      </c>
      <c r="I293" s="31">
        <f>SUM(I294:I303)</f>
        <v>0</v>
      </c>
      <c r="J293" s="31">
        <f t="shared" ref="J293:J303" si="17">E293+F293+G293+H293-I293</f>
        <v>187955791</v>
      </c>
      <c r="K293" s="103" t="e">
        <f t="shared" ref="K293:K303" si="18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2281298</v>
      </c>
      <c r="F294" s="31">
        <v>3890342</v>
      </c>
      <c r="G294" s="31">
        <v>0</v>
      </c>
      <c r="H294" s="31">
        <v>0</v>
      </c>
      <c r="I294" s="31"/>
      <c r="J294" s="31">
        <f t="shared" si="17"/>
        <v>6171640</v>
      </c>
      <c r="K294" s="103" t="e">
        <f t="shared" si="18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1100452</v>
      </c>
      <c r="F295" s="31">
        <v>411658</v>
      </c>
      <c r="G295" s="31">
        <v>0</v>
      </c>
      <c r="H295" s="31">
        <v>0</v>
      </c>
      <c r="I295" s="31"/>
      <c r="J295" s="31">
        <f t="shared" si="17"/>
        <v>1512110</v>
      </c>
      <c r="K295" s="103" t="e">
        <f t="shared" si="18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18879868</v>
      </c>
      <c r="F296" s="31">
        <v>4307009</v>
      </c>
      <c r="G296" s="31">
        <v>400000</v>
      </c>
      <c r="H296" s="31">
        <v>0</v>
      </c>
      <c r="I296" s="31"/>
      <c r="J296" s="31">
        <f t="shared" si="17"/>
        <v>23586877</v>
      </c>
      <c r="K296" s="103" t="e">
        <f t="shared" si="18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51231</v>
      </c>
      <c r="F297" s="31">
        <v>500194</v>
      </c>
      <c r="G297" s="31">
        <v>0</v>
      </c>
      <c r="H297" s="31">
        <v>0</v>
      </c>
      <c r="I297" s="31"/>
      <c r="J297" s="31">
        <f t="shared" si="17"/>
        <v>551425</v>
      </c>
      <c r="K297" s="103" t="e">
        <f t="shared" si="18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36132549</v>
      </c>
      <c r="F298" s="31">
        <v>62931288</v>
      </c>
      <c r="G298" s="31">
        <v>0</v>
      </c>
      <c r="H298" s="31">
        <v>0</v>
      </c>
      <c r="I298" s="31"/>
      <c r="J298" s="31">
        <f t="shared" si="17"/>
        <v>99063837</v>
      </c>
      <c r="K298" s="103" t="e">
        <f t="shared" si="18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11802647</v>
      </c>
      <c r="F299" s="31">
        <v>17019151</v>
      </c>
      <c r="G299" s="31">
        <v>0</v>
      </c>
      <c r="H299" s="31"/>
      <c r="I299" s="31"/>
      <c r="J299" s="31">
        <f t="shared" si="17"/>
        <v>28821798</v>
      </c>
      <c r="K299" s="103" t="e">
        <f t="shared" si="18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2140035</v>
      </c>
      <c r="F300" s="31">
        <v>7666557</v>
      </c>
      <c r="G300" s="31">
        <v>0</v>
      </c>
      <c r="H300" s="31">
        <v>0</v>
      </c>
      <c r="I300" s="31"/>
      <c r="J300" s="31">
        <f t="shared" si="17"/>
        <v>9806592</v>
      </c>
      <c r="K300" s="103" t="e">
        <f t="shared" si="18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392954</v>
      </c>
      <c r="F301" s="31">
        <v>46207</v>
      </c>
      <c r="G301" s="31">
        <v>0</v>
      </c>
      <c r="H301" s="31">
        <v>0</v>
      </c>
      <c r="I301" s="31"/>
      <c r="J301" s="31">
        <f t="shared" si="17"/>
        <v>439161</v>
      </c>
      <c r="K301" s="103" t="e">
        <f t="shared" si="18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8280591</v>
      </c>
      <c r="F302" s="31">
        <v>8533488</v>
      </c>
      <c r="G302" s="31">
        <v>0</v>
      </c>
      <c r="H302" s="31">
        <v>0</v>
      </c>
      <c r="I302" s="31"/>
      <c r="J302" s="31">
        <f t="shared" si="17"/>
        <v>16814079</v>
      </c>
      <c r="K302" s="103" t="e">
        <f t="shared" si="18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21809</v>
      </c>
      <c r="F303" s="31">
        <v>0</v>
      </c>
      <c r="G303" s="31">
        <v>0</v>
      </c>
      <c r="H303" s="31">
        <v>0</v>
      </c>
      <c r="I303" s="31"/>
      <c r="J303" s="31">
        <f t="shared" si="17"/>
        <v>21809</v>
      </c>
      <c r="K303" s="103" t="e">
        <f t="shared" si="18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96690071</v>
      </c>
      <c r="F305" s="32">
        <f>F307</f>
        <v>42056705</v>
      </c>
      <c r="G305" s="32">
        <f>G307</f>
        <v>0</v>
      </c>
      <c r="H305" s="32">
        <f>H307</f>
        <v>0</v>
      </c>
      <c r="I305" s="32">
        <f>I307</f>
        <v>18633953</v>
      </c>
      <c r="J305" s="32">
        <f>E305+F305+G305+H305-I305</f>
        <v>120112823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96690071</v>
      </c>
      <c r="F307" s="31">
        <f>SUM(F309:F317)</f>
        <v>42056705</v>
      </c>
      <c r="G307" s="31">
        <v>0</v>
      </c>
      <c r="H307" s="31">
        <f>SUM(H309:H317)</f>
        <v>0</v>
      </c>
      <c r="I307" s="31">
        <f>SUM(I309:I317)</f>
        <v>18633953</v>
      </c>
      <c r="J307" s="31">
        <f>E307+F307+G307+H307-I307</f>
        <v>120112823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18931871</v>
      </c>
      <c r="F309" s="109">
        <v>2735316</v>
      </c>
      <c r="G309" s="109">
        <v>0</v>
      </c>
      <c r="H309" s="109">
        <v>0</v>
      </c>
      <c r="I309" s="429">
        <f>F136+F143-F278</f>
        <v>18633953</v>
      </c>
      <c r="J309" s="109">
        <f>E309+F309+G309+H309-I309</f>
        <v>3033234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66</v>
      </c>
      <c r="D310" s="149"/>
      <c r="E310" s="31">
        <v>1140065</v>
      </c>
      <c r="F310" s="31">
        <v>3303912</v>
      </c>
      <c r="G310" s="31">
        <v>0</v>
      </c>
      <c r="H310" s="31">
        <v>0</v>
      </c>
      <c r="I310" s="31"/>
      <c r="J310" s="31">
        <f t="shared" ref="J310:J317" si="19">E310+F310+G310+H310</f>
        <v>4443977</v>
      </c>
      <c r="K310" s="103" t="e">
        <f t="shared" ref="K310:K321" si="20">J310/J$184*100</f>
        <v>#REF!</v>
      </c>
    </row>
    <row r="311" spans="1:11" x14ac:dyDescent="0.2">
      <c r="A311" s="99">
        <v>4302</v>
      </c>
      <c r="B311" s="100"/>
      <c r="C311" s="101" t="s">
        <v>68</v>
      </c>
      <c r="D311" s="149"/>
      <c r="E311" s="31">
        <v>3056893</v>
      </c>
      <c r="F311" s="31">
        <v>2134627</v>
      </c>
      <c r="G311" s="31">
        <v>0</v>
      </c>
      <c r="H311" s="31">
        <v>0</v>
      </c>
      <c r="I311" s="31"/>
      <c r="J311" s="31">
        <f t="shared" si="19"/>
        <v>5191520</v>
      </c>
      <c r="K311" s="103" t="e">
        <f t="shared" si="20"/>
        <v>#REF!</v>
      </c>
    </row>
    <row r="312" spans="1:11" x14ac:dyDescent="0.2">
      <c r="A312" s="99">
        <v>4303</v>
      </c>
      <c r="B312" s="100"/>
      <c r="C312" s="101" t="s">
        <v>70</v>
      </c>
      <c r="D312" s="149"/>
      <c r="E312" s="31">
        <v>43703590</v>
      </c>
      <c r="F312" s="31">
        <v>16227161</v>
      </c>
      <c r="G312" s="31">
        <v>0</v>
      </c>
      <c r="H312" s="31">
        <v>0</v>
      </c>
      <c r="I312" s="31"/>
      <c r="J312" s="31">
        <f t="shared" si="19"/>
        <v>59930751</v>
      </c>
      <c r="K312" s="103" t="e">
        <f t="shared" si="20"/>
        <v>#REF!</v>
      </c>
    </row>
    <row r="313" spans="1:11" x14ac:dyDescent="0.2">
      <c r="A313" s="99">
        <v>4304</v>
      </c>
      <c r="B313" s="100"/>
      <c r="C313" s="101" t="s">
        <v>72</v>
      </c>
      <c r="D313" s="149"/>
      <c r="E313" s="31">
        <v>0</v>
      </c>
      <c r="F313" s="31">
        <v>9303</v>
      </c>
      <c r="G313" s="31">
        <v>0</v>
      </c>
      <c r="H313" s="31">
        <v>0</v>
      </c>
      <c r="I313" s="31"/>
      <c r="J313" s="31">
        <f t="shared" si="19"/>
        <v>9303</v>
      </c>
      <c r="K313" s="103" t="e">
        <f t="shared" si="20"/>
        <v>#REF!</v>
      </c>
    </row>
    <row r="314" spans="1:11" x14ac:dyDescent="0.2">
      <c r="A314" s="99">
        <v>4305</v>
      </c>
      <c r="B314" s="100"/>
      <c r="C314" s="101" t="s">
        <v>74</v>
      </c>
      <c r="D314" s="149"/>
      <c r="E314" s="31">
        <v>14742581</v>
      </c>
      <c r="F314" s="31">
        <v>1274674</v>
      </c>
      <c r="G314" s="31">
        <v>0</v>
      </c>
      <c r="H314" s="31">
        <v>0</v>
      </c>
      <c r="I314" s="31"/>
      <c r="J314" s="31">
        <f t="shared" si="19"/>
        <v>16017255</v>
      </c>
      <c r="K314" s="103" t="e">
        <f t="shared" si="20"/>
        <v>#REF!</v>
      </c>
    </row>
    <row r="315" spans="1:11" x14ac:dyDescent="0.2">
      <c r="A315" s="99">
        <v>4306</v>
      </c>
      <c r="B315" s="100"/>
      <c r="C315" s="101" t="s">
        <v>76</v>
      </c>
      <c r="D315" s="149"/>
      <c r="E315" s="31">
        <v>6846796</v>
      </c>
      <c r="F315" s="31">
        <v>217316</v>
      </c>
      <c r="G315" s="31">
        <v>0</v>
      </c>
      <c r="H315" s="31">
        <v>0</v>
      </c>
      <c r="I315" s="31"/>
      <c r="J315" s="31">
        <f t="shared" si="19"/>
        <v>7064112</v>
      </c>
      <c r="K315" s="103" t="e">
        <f t="shared" si="20"/>
        <v>#REF!</v>
      </c>
    </row>
    <row r="316" spans="1:11" x14ac:dyDescent="0.2">
      <c r="A316" s="99">
        <v>4307</v>
      </c>
      <c r="B316" s="100"/>
      <c r="C316" s="101" t="s">
        <v>78</v>
      </c>
      <c r="D316" s="149"/>
      <c r="E316" s="31">
        <v>8237046</v>
      </c>
      <c r="F316" s="31">
        <v>16154396</v>
      </c>
      <c r="G316" s="31">
        <v>0</v>
      </c>
      <c r="H316" s="31">
        <v>0</v>
      </c>
      <c r="I316" s="31"/>
      <c r="J316" s="31">
        <f t="shared" si="19"/>
        <v>24391442</v>
      </c>
      <c r="K316" s="103" t="e">
        <f t="shared" si="20"/>
        <v>#REF!</v>
      </c>
    </row>
    <row r="317" spans="1:11" x14ac:dyDescent="0.2">
      <c r="A317" s="99">
        <v>4308</v>
      </c>
      <c r="B317" s="100"/>
      <c r="C317" s="101" t="s">
        <v>80</v>
      </c>
      <c r="D317" s="149"/>
      <c r="E317" s="31">
        <v>31229</v>
      </c>
      <c r="F317" s="31">
        <v>0</v>
      </c>
      <c r="G317" s="31">
        <v>0</v>
      </c>
      <c r="H317" s="31">
        <v>0</v>
      </c>
      <c r="I317" s="31"/>
      <c r="J317" s="31">
        <f t="shared" si="19"/>
        <v>31229</v>
      </c>
      <c r="K317" s="103" t="e">
        <f t="shared" si="20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944</v>
      </c>
      <c r="D319" s="146"/>
      <c r="E319" s="32">
        <f>+E321</f>
        <v>88124400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88124400</v>
      </c>
      <c r="K319" s="92" t="e">
        <f t="shared" si="20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945</v>
      </c>
      <c r="D321" s="424"/>
      <c r="E321" s="383">
        <f>+E322+E327+E330+E333</f>
        <v>88124400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88124400</v>
      </c>
      <c r="K321" s="103" t="e">
        <f t="shared" si="20"/>
        <v>#REF!</v>
      </c>
    </row>
    <row r="322" spans="1:11" x14ac:dyDescent="0.2">
      <c r="A322" s="204">
        <v>4500</v>
      </c>
      <c r="B322" s="205"/>
      <c r="C322" s="206" t="s">
        <v>946</v>
      </c>
      <c r="D322" s="424"/>
      <c r="E322" s="383">
        <f>+E323+E324+E325</f>
        <v>13749800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13749800</v>
      </c>
      <c r="K322" s="425"/>
    </row>
    <row r="323" spans="1:11" x14ac:dyDescent="0.2">
      <c r="A323" s="204">
        <v>450000</v>
      </c>
      <c r="B323" s="205"/>
      <c r="C323" s="206" t="s">
        <v>947</v>
      </c>
      <c r="D323" s="424"/>
      <c r="E323" s="383">
        <v>13749800</v>
      </c>
      <c r="F323" s="383"/>
      <c r="G323" s="383"/>
      <c r="H323" s="383"/>
      <c r="I323" s="383"/>
      <c r="J323" s="383">
        <f>+E323+F323+G323+H323-I323</f>
        <v>13749800</v>
      </c>
      <c r="K323" s="425"/>
    </row>
    <row r="324" spans="1:11" x14ac:dyDescent="0.2">
      <c r="A324" s="204">
        <v>450001</v>
      </c>
      <c r="B324" s="205"/>
      <c r="C324" s="206" t="s">
        <v>948</v>
      </c>
      <c r="D324" s="424"/>
      <c r="E324" s="383">
        <v>0</v>
      </c>
      <c r="F324" s="383"/>
      <c r="G324" s="383"/>
      <c r="H324" s="383"/>
      <c r="I324" s="383"/>
      <c r="J324" s="383">
        <f>+E324+F324+G324+H324-I324</f>
        <v>0</v>
      </c>
      <c r="K324" s="425"/>
    </row>
    <row r="325" spans="1:11" x14ac:dyDescent="0.2">
      <c r="A325" s="204">
        <v>450002</v>
      </c>
      <c r="B325" s="205"/>
      <c r="C325" s="206" t="s">
        <v>949</v>
      </c>
      <c r="D325" s="424"/>
      <c r="E325" s="383">
        <v>0</v>
      </c>
      <c r="F325" s="383"/>
      <c r="G325" s="383"/>
      <c r="H325" s="383"/>
      <c r="I325" s="383"/>
      <c r="J325" s="383">
        <f>+E325+F325+G325+H325-I325</f>
        <v>0</v>
      </c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950</v>
      </c>
      <c r="D327" s="424"/>
      <c r="E327" s="383">
        <f>+E328</f>
        <v>10028000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10028000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951</v>
      </c>
      <c r="D328" s="424"/>
      <c r="E328" s="383">
        <v>10028000</v>
      </c>
      <c r="F328" s="383"/>
      <c r="G328" s="383"/>
      <c r="H328" s="383"/>
      <c r="I328" s="383"/>
      <c r="J328" s="383">
        <f>+E328+F328+G328+H328-I328</f>
        <v>10028000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952</v>
      </c>
      <c r="D330" s="424"/>
      <c r="E330" s="383">
        <f>+E331</f>
        <v>56547000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56547000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953</v>
      </c>
      <c r="D331" s="424"/>
      <c r="E331" s="383">
        <v>56547000</v>
      </c>
      <c r="F331" s="383"/>
      <c r="G331" s="383"/>
      <c r="H331" s="383"/>
      <c r="I331" s="383"/>
      <c r="J331" s="383">
        <f>+E331+F331+G331+H331-I331</f>
        <v>56547000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954</v>
      </c>
      <c r="D333" s="424"/>
      <c r="E333" s="383">
        <f>+E334</f>
        <v>7799600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7799600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955</v>
      </c>
      <c r="D334" s="424"/>
      <c r="E334" s="383">
        <v>7799600</v>
      </c>
      <c r="F334" s="383"/>
      <c r="G334" s="383"/>
      <c r="H334" s="383"/>
      <c r="I334" s="383"/>
      <c r="J334" s="383">
        <f>+E334+F334+G334+H334-I334</f>
        <v>7799600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84</v>
      </c>
      <c r="B338" s="70"/>
      <c r="C338" s="77" t="s">
        <v>853</v>
      </c>
      <c r="D338" s="142"/>
      <c r="E338" s="73">
        <f t="shared" ref="E338:J338" si="21">E22-E187</f>
        <v>-209668644</v>
      </c>
      <c r="F338" s="73">
        <f t="shared" si="21"/>
        <v>-3346351</v>
      </c>
      <c r="G338" s="73">
        <f t="shared" si="21"/>
        <v>6375000</v>
      </c>
      <c r="H338" s="73">
        <f t="shared" si="21"/>
        <v>22585532</v>
      </c>
      <c r="I338" s="73">
        <f t="shared" si="21"/>
        <v>0</v>
      </c>
      <c r="J338" s="167">
        <f t="shared" si="21"/>
        <v>-184054463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854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89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894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91</v>
      </c>
      <c r="B344" s="70"/>
      <c r="C344" s="77" t="s">
        <v>92</v>
      </c>
      <c r="D344" s="142"/>
      <c r="E344" s="73">
        <f t="shared" ref="E344:J344" si="22">(E22-E81)-(E187-E232-E239)</f>
        <v>-121152558</v>
      </c>
      <c r="F344" s="73">
        <f t="shared" si="22"/>
        <v>-4402635</v>
      </c>
      <c r="G344" s="73">
        <f t="shared" si="22"/>
        <v>6509859</v>
      </c>
      <c r="H344" s="73">
        <f t="shared" si="22"/>
        <v>22879198</v>
      </c>
      <c r="I344" s="73">
        <f t="shared" si="22"/>
        <v>0</v>
      </c>
      <c r="J344" s="73">
        <f t="shared" si="22"/>
        <v>-96166136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94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96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97</v>
      </c>
      <c r="B349" s="70"/>
      <c r="C349" s="77" t="s">
        <v>98</v>
      </c>
      <c r="D349" s="142"/>
      <c r="E349" s="73">
        <f t="shared" ref="E349:J349" si="23">E25-(E190+E252)</f>
        <v>-19615477</v>
      </c>
      <c r="F349" s="73">
        <f t="shared" si="23"/>
        <v>51111742</v>
      </c>
      <c r="G349" s="73">
        <f t="shared" si="23"/>
        <v>-270302258</v>
      </c>
      <c r="H349" s="73">
        <f t="shared" si="23"/>
        <v>-63881758</v>
      </c>
      <c r="I349" s="73">
        <f t="shared" si="23"/>
        <v>-421496114</v>
      </c>
      <c r="J349" s="73">
        <f t="shared" si="23"/>
        <v>118808363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94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100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866</v>
      </c>
      <c r="C356" s="239" t="s">
        <v>867</v>
      </c>
      <c r="D356" s="239" t="s">
        <v>868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219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220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221</v>
      </c>
      <c r="J361" s="282" t="s">
        <v>222</v>
      </c>
      <c r="K361" s="277" t="s">
        <v>223</v>
      </c>
    </row>
    <row r="362" spans="1:11" ht="15.75" x14ac:dyDescent="0.25">
      <c r="A362" s="329" t="s">
        <v>224</v>
      </c>
      <c r="B362" s="242"/>
      <c r="C362" s="345"/>
      <c r="D362" s="374"/>
      <c r="E362" s="283" t="s">
        <v>225</v>
      </c>
      <c r="F362" s="284" t="s">
        <v>226</v>
      </c>
      <c r="G362" s="288" t="s">
        <v>227</v>
      </c>
      <c r="H362" s="289" t="s">
        <v>228</v>
      </c>
      <c r="I362" s="285" t="s">
        <v>229</v>
      </c>
      <c r="J362" s="285" t="s">
        <v>230</v>
      </c>
      <c r="K362" s="277" t="s">
        <v>231</v>
      </c>
    </row>
    <row r="363" spans="1:11" ht="15.75" x14ac:dyDescent="0.25">
      <c r="A363" s="307"/>
      <c r="B363" s="242"/>
      <c r="C363" s="345"/>
      <c r="D363" s="374"/>
      <c r="E363" s="283" t="s">
        <v>232</v>
      </c>
      <c r="F363" s="284" t="s">
        <v>233</v>
      </c>
      <c r="G363" s="288"/>
      <c r="H363" s="289"/>
      <c r="I363" s="294" t="s">
        <v>234</v>
      </c>
      <c r="J363" s="285" t="s">
        <v>235</v>
      </c>
      <c r="K363" s="277" t="s">
        <v>236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237</v>
      </c>
      <c r="J364" s="286"/>
      <c r="K364" s="287" t="s">
        <v>239</v>
      </c>
    </row>
    <row r="365" spans="1:11" ht="15.75" thickTop="1" x14ac:dyDescent="0.2">
      <c r="A365" s="57"/>
      <c r="B365" s="58"/>
      <c r="C365" s="59"/>
      <c r="D365" s="60"/>
      <c r="E365" s="260" t="s">
        <v>240</v>
      </c>
      <c r="F365" s="260" t="s">
        <v>241</v>
      </c>
      <c r="G365" s="260" t="s">
        <v>242</v>
      </c>
      <c r="H365" s="260" t="s">
        <v>243</v>
      </c>
      <c r="I365" s="260" t="s">
        <v>244</v>
      </c>
      <c r="J365" s="260" t="s">
        <v>245</v>
      </c>
      <c r="K365" s="272"/>
    </row>
    <row r="366" spans="1:11" ht="15.75" x14ac:dyDescent="0.25">
      <c r="A366" s="190"/>
      <c r="B366" s="191" t="s">
        <v>101</v>
      </c>
      <c r="C366" s="192" t="s">
        <v>698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700</v>
      </c>
      <c r="D367" s="193"/>
      <c r="E367" s="194">
        <f t="shared" ref="E367:J367" si="24">E369+E379+E384</f>
        <v>8500000</v>
      </c>
      <c r="F367" s="194">
        <f t="shared" si="24"/>
        <v>3555335</v>
      </c>
      <c r="G367" s="194">
        <f t="shared" si="24"/>
        <v>70500</v>
      </c>
      <c r="H367" s="194">
        <f t="shared" si="24"/>
        <v>0</v>
      </c>
      <c r="I367" s="194">
        <f t="shared" si="24"/>
        <v>0</v>
      </c>
      <c r="J367" s="196">
        <f t="shared" si="24"/>
        <v>12125835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1" x14ac:dyDescent="0.2">
      <c r="A369" s="99">
        <v>750</v>
      </c>
      <c r="B369" s="100"/>
      <c r="C369" s="101" t="s">
        <v>702</v>
      </c>
      <c r="D369" s="149"/>
      <c r="E369" s="31">
        <f>SUM(E370:E377)</f>
        <v>8500000</v>
      </c>
      <c r="F369" s="31">
        <v>1883761</v>
      </c>
      <c r="G369" s="31">
        <f>SUM(G370:G377)</f>
        <v>70500</v>
      </c>
      <c r="H369" s="31">
        <f>SUM(H370:H377)</f>
        <v>0</v>
      </c>
      <c r="I369" s="31">
        <f>SUM(I370:I377)</f>
        <v>0</v>
      </c>
      <c r="J369" s="31">
        <f>+E369+F369+G369+H369-I369</f>
        <v>10454261</v>
      </c>
      <c r="K369" s="103" t="e">
        <f t="shared" ref="K369:K377" si="25">J369/J$184*100</f>
        <v>#REF!</v>
      </c>
    </row>
    <row r="370" spans="1:11" x14ac:dyDescent="0.2">
      <c r="A370" s="99">
        <v>7500</v>
      </c>
      <c r="B370" s="100"/>
      <c r="C370" s="101" t="s">
        <v>704</v>
      </c>
      <c r="D370" s="149"/>
      <c r="E370" s="31"/>
      <c r="F370" s="31"/>
      <c r="G370" s="31">
        <v>70500</v>
      </c>
      <c r="H370" s="31">
        <v>0</v>
      </c>
      <c r="I370" s="31"/>
      <c r="J370" s="31">
        <f t="shared" ref="J370:J376" si="26">E370+F370+G370+H370-I370</f>
        <v>70500</v>
      </c>
      <c r="K370" s="103" t="e">
        <f t="shared" si="25"/>
        <v>#REF!</v>
      </c>
    </row>
    <row r="371" spans="1:11" x14ac:dyDescent="0.2">
      <c r="A371" s="99">
        <v>7501</v>
      </c>
      <c r="B371" s="100"/>
      <c r="C371" s="101" t="s">
        <v>907</v>
      </c>
      <c r="D371" s="149"/>
      <c r="E371" s="31"/>
      <c r="F371" s="31"/>
      <c r="G371" s="31">
        <v>0</v>
      </c>
      <c r="H371" s="31">
        <v>0</v>
      </c>
      <c r="I371" s="31"/>
      <c r="J371" s="31">
        <f t="shared" si="26"/>
        <v>0</v>
      </c>
      <c r="K371" s="103" t="e">
        <f t="shared" si="25"/>
        <v>#REF!</v>
      </c>
    </row>
    <row r="372" spans="1:11" x14ac:dyDescent="0.2">
      <c r="A372" s="99">
        <v>7502</v>
      </c>
      <c r="B372" s="100"/>
      <c r="C372" s="101" t="s">
        <v>706</v>
      </c>
      <c r="D372" s="149"/>
      <c r="E372" s="31"/>
      <c r="F372" s="31"/>
      <c r="G372" s="31">
        <v>0</v>
      </c>
      <c r="H372" s="31">
        <v>0</v>
      </c>
      <c r="I372" s="31"/>
      <c r="J372" s="31">
        <f t="shared" si="26"/>
        <v>0</v>
      </c>
      <c r="K372" s="103" t="e">
        <f t="shared" si="25"/>
        <v>#REF!</v>
      </c>
    </row>
    <row r="373" spans="1:11" x14ac:dyDescent="0.2">
      <c r="A373" s="99">
        <v>7503</v>
      </c>
      <c r="B373" s="100"/>
      <c r="C373" s="101" t="s">
        <v>908</v>
      </c>
      <c r="D373" s="149"/>
      <c r="E373" s="31">
        <v>7300000</v>
      </c>
      <c r="F373" s="31"/>
      <c r="G373" s="31">
        <v>0</v>
      </c>
      <c r="H373" s="31">
        <v>0</v>
      </c>
      <c r="I373" s="31"/>
      <c r="J373" s="31">
        <f t="shared" si="26"/>
        <v>7300000</v>
      </c>
      <c r="K373" s="103" t="e">
        <f t="shared" si="25"/>
        <v>#REF!</v>
      </c>
    </row>
    <row r="374" spans="1:11" s="423" customFormat="1" x14ac:dyDescent="0.2">
      <c r="A374" s="99">
        <v>7504</v>
      </c>
      <c r="B374" s="100"/>
      <c r="C374" s="101" t="s">
        <v>710</v>
      </c>
      <c r="D374" s="149"/>
      <c r="E374" s="31">
        <v>1200000</v>
      </c>
      <c r="F374" s="31"/>
      <c r="G374" s="31">
        <v>0</v>
      </c>
      <c r="H374" s="31">
        <v>0</v>
      </c>
      <c r="I374" s="31"/>
      <c r="J374" s="31">
        <f t="shared" si="26"/>
        <v>1200000</v>
      </c>
      <c r="K374" s="103" t="e">
        <f t="shared" si="25"/>
        <v>#REF!</v>
      </c>
    </row>
    <row r="375" spans="1:11" s="423" customFormat="1" x14ac:dyDescent="0.2">
      <c r="A375" s="99">
        <v>7505</v>
      </c>
      <c r="B375" s="100"/>
      <c r="C375" s="101" t="s">
        <v>712</v>
      </c>
      <c r="D375" s="149"/>
      <c r="E375" s="31"/>
      <c r="F375" s="31"/>
      <c r="G375" s="31">
        <v>0</v>
      </c>
      <c r="H375" s="31"/>
      <c r="I375" s="31"/>
      <c r="J375" s="31">
        <f t="shared" si="26"/>
        <v>0</v>
      </c>
      <c r="K375" s="103" t="e">
        <f t="shared" si="25"/>
        <v>#REF!</v>
      </c>
    </row>
    <row r="376" spans="1:11" x14ac:dyDescent="0.2">
      <c r="A376" s="99">
        <v>7506</v>
      </c>
      <c r="B376" s="100"/>
      <c r="C376" s="101" t="s">
        <v>716</v>
      </c>
      <c r="D376" s="149"/>
      <c r="E376" s="31"/>
      <c r="F376" s="31"/>
      <c r="G376" s="31">
        <v>0</v>
      </c>
      <c r="H376" s="31">
        <v>0</v>
      </c>
      <c r="I376" s="31"/>
      <c r="J376" s="31">
        <f t="shared" si="26"/>
        <v>0</v>
      </c>
      <c r="K376" s="103" t="e">
        <f t="shared" si="25"/>
        <v>#REF!</v>
      </c>
    </row>
    <row r="377" spans="1:11" x14ac:dyDescent="0.2">
      <c r="A377" s="99">
        <v>7507</v>
      </c>
      <c r="B377" s="100"/>
      <c r="C377" s="101" t="s">
        <v>714</v>
      </c>
      <c r="D377" s="149"/>
      <c r="E377" s="31"/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5"/>
        <v>#REF!</v>
      </c>
    </row>
    <row r="378" spans="1:11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1" x14ac:dyDescent="0.2">
      <c r="A379" s="99">
        <v>751</v>
      </c>
      <c r="B379" s="100"/>
      <c r="C379" s="101" t="s">
        <v>700</v>
      </c>
      <c r="D379" s="149"/>
      <c r="E379" s="31">
        <f>SUM(E380:E382)</f>
        <v>0</v>
      </c>
      <c r="F379" s="31">
        <v>1281064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1281064</v>
      </c>
      <c r="K379" s="103" t="e">
        <f>J379/J$184*100</f>
        <v>#REF!</v>
      </c>
    </row>
    <row r="380" spans="1:11" x14ac:dyDescent="0.2">
      <c r="A380" s="99">
        <v>7510</v>
      </c>
      <c r="B380" s="100"/>
      <c r="C380" s="101" t="s">
        <v>718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1" x14ac:dyDescent="0.2">
      <c r="A381" s="99">
        <v>7511</v>
      </c>
      <c r="B381" s="100"/>
      <c r="C381" s="101" t="s">
        <v>720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1" x14ac:dyDescent="0.2">
      <c r="A382" s="99">
        <v>7512</v>
      </c>
      <c r="B382" s="100"/>
      <c r="C382" s="101" t="s">
        <v>722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1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1" x14ac:dyDescent="0.2">
      <c r="A384" s="99">
        <v>752</v>
      </c>
      <c r="B384" s="100"/>
      <c r="C384" s="101" t="s">
        <v>724</v>
      </c>
      <c r="D384" s="149"/>
      <c r="E384" s="31">
        <f>E385</f>
        <v>0</v>
      </c>
      <c r="F384" s="31">
        <v>390510</v>
      </c>
      <c r="G384" s="31">
        <f>G385</f>
        <v>0</v>
      </c>
      <c r="H384" s="31">
        <f>H385</f>
        <v>0</v>
      </c>
      <c r="I384" s="31">
        <f>I385</f>
        <v>0</v>
      </c>
      <c r="J384" s="31">
        <f>+E384+F384+G384+H384-I384</f>
        <v>390510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103</v>
      </c>
      <c r="D385" s="149"/>
      <c r="E385" s="31"/>
      <c r="F385" s="31">
        <v>0</v>
      </c>
      <c r="G385" s="31">
        <v>0</v>
      </c>
      <c r="H385" s="31">
        <v>0</v>
      </c>
      <c r="I385" s="31">
        <v>0</v>
      </c>
      <c r="J385" s="31">
        <f>E385+F385+G385+H385-I385</f>
        <v>0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105</v>
      </c>
      <c r="C388" s="77" t="s">
        <v>106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108</v>
      </c>
      <c r="D389" s="142"/>
      <c r="E389" s="73">
        <f t="shared" ref="E389:J389" si="27">E391+E400+E408+E413</f>
        <v>98841</v>
      </c>
      <c r="F389" s="73">
        <f t="shared" si="27"/>
        <v>1412197</v>
      </c>
      <c r="G389" s="73">
        <f t="shared" si="27"/>
        <v>0</v>
      </c>
      <c r="H389" s="73">
        <f t="shared" si="27"/>
        <v>0</v>
      </c>
      <c r="I389" s="73">
        <f t="shared" si="27"/>
        <v>0</v>
      </c>
      <c r="J389" s="73">
        <f t="shared" si="27"/>
        <v>1511038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110</v>
      </c>
      <c r="D391" s="149"/>
      <c r="E391" s="31">
        <f>SUM(E392:E398)</f>
        <v>98841</v>
      </c>
      <c r="F391" s="31">
        <v>996665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1095506</v>
      </c>
      <c r="K391" s="103" t="e">
        <f t="shared" ref="K391:K398" si="28">J391/J$184*100</f>
        <v>#REF!</v>
      </c>
    </row>
    <row r="392" spans="1:11" x14ac:dyDescent="0.2">
      <c r="A392" s="99">
        <v>4400</v>
      </c>
      <c r="B392" s="100"/>
      <c r="C392" s="101" t="s">
        <v>112</v>
      </c>
      <c r="D392" s="149"/>
      <c r="E392" s="31"/>
      <c r="F392" s="31"/>
      <c r="G392" s="31">
        <v>0</v>
      </c>
      <c r="H392" s="31">
        <v>0</v>
      </c>
      <c r="I392" s="31">
        <v>0</v>
      </c>
      <c r="J392" s="31">
        <f t="shared" ref="J392:J398" si="29">E392+F392+G392+H392</f>
        <v>0</v>
      </c>
      <c r="K392" s="103" t="e">
        <f t="shared" si="28"/>
        <v>#REF!</v>
      </c>
    </row>
    <row r="393" spans="1:11" x14ac:dyDescent="0.2">
      <c r="A393" s="99">
        <v>4401</v>
      </c>
      <c r="B393" s="100"/>
      <c r="C393" s="101" t="s">
        <v>114</v>
      </c>
      <c r="D393" s="149"/>
      <c r="E393" s="31"/>
      <c r="F393" s="31"/>
      <c r="G393" s="31">
        <v>0</v>
      </c>
      <c r="H393" s="31">
        <v>0</v>
      </c>
      <c r="I393" s="31">
        <v>0</v>
      </c>
      <c r="J393" s="31">
        <f t="shared" si="29"/>
        <v>0</v>
      </c>
      <c r="K393" s="103" t="e">
        <f t="shared" si="28"/>
        <v>#REF!</v>
      </c>
    </row>
    <row r="394" spans="1:11" x14ac:dyDescent="0.2">
      <c r="A394" s="99">
        <v>4402</v>
      </c>
      <c r="B394" s="100"/>
      <c r="C394" s="101" t="s">
        <v>116</v>
      </c>
      <c r="D394" s="149"/>
      <c r="E394" s="31"/>
      <c r="F394" s="31"/>
      <c r="G394" s="31">
        <v>0</v>
      </c>
      <c r="H394" s="31">
        <v>0</v>
      </c>
      <c r="I394" s="31">
        <v>0</v>
      </c>
      <c r="J394" s="31">
        <f t="shared" si="29"/>
        <v>0</v>
      </c>
      <c r="K394" s="103" t="e">
        <f t="shared" si="28"/>
        <v>#REF!</v>
      </c>
    </row>
    <row r="395" spans="1:11" x14ac:dyDescent="0.2">
      <c r="A395" s="99">
        <v>4403</v>
      </c>
      <c r="B395" s="100"/>
      <c r="C395" s="101" t="s">
        <v>118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si="29"/>
        <v>0</v>
      </c>
      <c r="K395" s="103" t="e">
        <f t="shared" si="28"/>
        <v>#REF!</v>
      </c>
    </row>
    <row r="396" spans="1:11" x14ac:dyDescent="0.2">
      <c r="A396" s="99">
        <v>4404</v>
      </c>
      <c r="B396" s="100"/>
      <c r="C396" s="101" t="s">
        <v>120</v>
      </c>
      <c r="D396" s="149"/>
      <c r="E396" s="31">
        <v>98841</v>
      </c>
      <c r="F396" s="31"/>
      <c r="G396" s="31">
        <v>0</v>
      </c>
      <c r="H396" s="31">
        <v>0</v>
      </c>
      <c r="I396" s="31">
        <v>0</v>
      </c>
      <c r="J396" s="31">
        <f t="shared" si="29"/>
        <v>98841</v>
      </c>
      <c r="K396" s="103" t="e">
        <f t="shared" si="28"/>
        <v>#REF!</v>
      </c>
    </row>
    <row r="397" spans="1:11" x14ac:dyDescent="0.2">
      <c r="A397" s="106">
        <v>4405</v>
      </c>
      <c r="B397" s="107"/>
      <c r="C397" s="108" t="s">
        <v>122</v>
      </c>
      <c r="D397" s="153"/>
      <c r="E397" s="109"/>
      <c r="F397" s="109"/>
      <c r="G397" s="109">
        <v>0</v>
      </c>
      <c r="H397" s="109">
        <v>0</v>
      </c>
      <c r="I397" s="109">
        <v>0</v>
      </c>
      <c r="J397" s="109">
        <f t="shared" si="29"/>
        <v>0</v>
      </c>
      <c r="K397" s="103" t="e">
        <f t="shared" si="28"/>
        <v>#REF!</v>
      </c>
    </row>
    <row r="398" spans="1:11" x14ac:dyDescent="0.2">
      <c r="A398" s="99">
        <v>4406</v>
      </c>
      <c r="B398" s="100"/>
      <c r="C398" s="101" t="s">
        <v>124</v>
      </c>
      <c r="D398" s="149"/>
      <c r="E398" s="31"/>
      <c r="F398" s="31"/>
      <c r="G398" s="31">
        <v>0</v>
      </c>
      <c r="H398" s="31">
        <v>0</v>
      </c>
      <c r="I398" s="31"/>
      <c r="J398" s="31">
        <f t="shared" si="29"/>
        <v>0</v>
      </c>
      <c r="K398" s="103" t="e">
        <f t="shared" si="28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126</v>
      </c>
      <c r="D400" s="149"/>
      <c r="E400" s="31">
        <f>SUM(E401:E405)</f>
        <v>0</v>
      </c>
      <c r="F400" s="31">
        <v>402674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402674</v>
      </c>
      <c r="K400" s="103" t="e">
        <f t="shared" ref="K400:K406" si="30">J400/J$184*100</f>
        <v>#REF!</v>
      </c>
    </row>
    <row r="401" spans="1:11" x14ac:dyDescent="0.2">
      <c r="A401" s="99">
        <v>4410</v>
      </c>
      <c r="B401" s="100"/>
      <c r="C401" s="101" t="s">
        <v>725</v>
      </c>
      <c r="D401" s="149"/>
      <c r="E401" s="31"/>
      <c r="F401" s="31"/>
      <c r="G401" s="31">
        <v>0</v>
      </c>
      <c r="H401" s="31">
        <v>0</v>
      </c>
      <c r="I401" s="31">
        <v>0</v>
      </c>
      <c r="J401" s="31">
        <f t="shared" ref="J401:J406" si="31">E401+F401+G401+H401</f>
        <v>0</v>
      </c>
      <c r="K401" s="103" t="e">
        <f t="shared" si="30"/>
        <v>#REF!</v>
      </c>
    </row>
    <row r="402" spans="1:11" x14ac:dyDescent="0.2">
      <c r="A402" s="99">
        <v>4411</v>
      </c>
      <c r="B402" s="100"/>
      <c r="C402" s="101" t="s">
        <v>727</v>
      </c>
      <c r="D402" s="149"/>
      <c r="E402" s="31"/>
      <c r="F402" s="31"/>
      <c r="G402" s="31">
        <v>0</v>
      </c>
      <c r="H402" s="31">
        <v>0</v>
      </c>
      <c r="I402" s="31">
        <v>0</v>
      </c>
      <c r="J402" s="31">
        <f t="shared" si="31"/>
        <v>0</v>
      </c>
      <c r="K402" s="103" t="e">
        <f t="shared" si="30"/>
        <v>#REF!</v>
      </c>
    </row>
    <row r="403" spans="1:11" x14ac:dyDescent="0.2">
      <c r="A403" s="99">
        <v>4412</v>
      </c>
      <c r="B403" s="100"/>
      <c r="C403" s="101" t="s">
        <v>730</v>
      </c>
      <c r="D403" s="149"/>
      <c r="E403" s="31"/>
      <c r="F403" s="31"/>
      <c r="G403" s="31">
        <v>0</v>
      </c>
      <c r="H403" s="31">
        <v>0</v>
      </c>
      <c r="I403" s="31">
        <v>0</v>
      </c>
      <c r="J403" s="31">
        <f t="shared" si="31"/>
        <v>0</v>
      </c>
      <c r="K403" s="103" t="e">
        <f t="shared" si="30"/>
        <v>#REF!</v>
      </c>
    </row>
    <row r="404" spans="1:11" x14ac:dyDescent="0.2">
      <c r="A404" s="99">
        <v>4413</v>
      </c>
      <c r="B404" s="100"/>
      <c r="C404" s="101" t="s">
        <v>732</v>
      </c>
      <c r="D404" s="149"/>
      <c r="E404" s="31"/>
      <c r="F404" s="31"/>
      <c r="G404" s="31">
        <v>0</v>
      </c>
      <c r="H404" s="31">
        <v>0</v>
      </c>
      <c r="I404" s="31">
        <v>0</v>
      </c>
      <c r="J404" s="31">
        <f t="shared" si="31"/>
        <v>0</v>
      </c>
      <c r="K404" s="103" t="e">
        <f t="shared" si="30"/>
        <v>#REF!</v>
      </c>
    </row>
    <row r="405" spans="1:11" x14ac:dyDescent="0.2">
      <c r="A405" s="99">
        <v>4414</v>
      </c>
      <c r="B405" s="100"/>
      <c r="C405" s="101" t="s">
        <v>734</v>
      </c>
      <c r="D405" s="149"/>
      <c r="E405" s="31"/>
      <c r="F405" s="31"/>
      <c r="G405" s="31">
        <v>0</v>
      </c>
      <c r="H405" s="31">
        <v>0</v>
      </c>
      <c r="I405" s="31">
        <v>0</v>
      </c>
      <c r="J405" s="31">
        <f t="shared" si="31"/>
        <v>0</v>
      </c>
      <c r="K405" s="103" t="e">
        <f t="shared" si="30"/>
        <v>#REF!</v>
      </c>
    </row>
    <row r="406" spans="1:11" x14ac:dyDescent="0.2">
      <c r="A406" s="99">
        <v>4415</v>
      </c>
      <c r="B406" s="100"/>
      <c r="C406" s="101" t="s">
        <v>860</v>
      </c>
      <c r="D406" s="149"/>
      <c r="E406" s="31"/>
      <c r="F406" s="31"/>
      <c r="G406" s="31">
        <v>0</v>
      </c>
      <c r="H406" s="31">
        <v>0</v>
      </c>
      <c r="I406" s="31">
        <v>0</v>
      </c>
      <c r="J406" s="31">
        <f t="shared" si="31"/>
        <v>0</v>
      </c>
      <c r="K406" s="103" t="e">
        <f t="shared" si="30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736</v>
      </c>
      <c r="D408" s="149"/>
      <c r="E408" s="31">
        <f>SUM(E409:E411)</f>
        <v>0</v>
      </c>
      <c r="F408" s="31">
        <v>12858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12858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738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740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849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909</v>
      </c>
      <c r="D413" s="424"/>
      <c r="E413" s="383">
        <f>+E414</f>
        <v>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83">
        <f>+E413+F413+G413+H413+-I413</f>
        <v>0</v>
      </c>
      <c r="K413" s="425"/>
    </row>
    <row r="414" spans="1:11" x14ac:dyDescent="0.2">
      <c r="A414" s="204">
        <v>4430</v>
      </c>
      <c r="B414" s="205"/>
      <c r="C414" s="206" t="s">
        <v>910</v>
      </c>
      <c r="D414" s="424"/>
      <c r="E414" s="383"/>
      <c r="F414" s="383"/>
      <c r="G414" s="383"/>
      <c r="H414" s="383"/>
      <c r="I414" s="383"/>
      <c r="J414" s="383">
        <f>+E414+F414+G414+H414+-I414</f>
        <v>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742</v>
      </c>
      <c r="C417" s="77" t="s">
        <v>743</v>
      </c>
      <c r="D417" s="142"/>
      <c r="E417" s="73">
        <f t="shared" ref="E417:J417" si="32">E367-E389</f>
        <v>8401159</v>
      </c>
      <c r="F417" s="73">
        <f t="shared" si="32"/>
        <v>2143138</v>
      </c>
      <c r="G417" s="73">
        <f t="shared" si="32"/>
        <v>70500</v>
      </c>
      <c r="H417" s="73">
        <f t="shared" si="32"/>
        <v>0</v>
      </c>
      <c r="I417" s="73">
        <f t="shared" si="32"/>
        <v>0</v>
      </c>
      <c r="J417" s="199">
        <f t="shared" si="32"/>
        <v>10614797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744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746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816</v>
      </c>
      <c r="C424" s="239" t="s">
        <v>817</v>
      </c>
      <c r="D424" s="262" t="s">
        <v>869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219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220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221</v>
      </c>
      <c r="J429" s="282" t="s">
        <v>222</v>
      </c>
      <c r="K429" s="277" t="s">
        <v>223</v>
      </c>
    </row>
    <row r="430" spans="1:11" ht="15.75" x14ac:dyDescent="0.25">
      <c r="A430" s="329" t="s">
        <v>224</v>
      </c>
      <c r="B430" s="242"/>
      <c r="C430" s="345"/>
      <c r="D430" s="374"/>
      <c r="E430" s="283" t="s">
        <v>225</v>
      </c>
      <c r="F430" s="284" t="s">
        <v>226</v>
      </c>
      <c r="G430" s="288" t="s">
        <v>227</v>
      </c>
      <c r="H430" s="289" t="s">
        <v>228</v>
      </c>
      <c r="I430" s="285" t="s">
        <v>229</v>
      </c>
      <c r="J430" s="285" t="s">
        <v>230</v>
      </c>
      <c r="K430" s="277" t="s">
        <v>231</v>
      </c>
    </row>
    <row r="431" spans="1:11" ht="15.75" x14ac:dyDescent="0.25">
      <c r="A431" s="307"/>
      <c r="B431" s="242"/>
      <c r="C431" s="345"/>
      <c r="D431" s="374"/>
      <c r="E431" s="283" t="s">
        <v>232</v>
      </c>
      <c r="F431" s="284" t="s">
        <v>233</v>
      </c>
      <c r="G431" s="288"/>
      <c r="H431" s="289"/>
      <c r="I431" s="294" t="s">
        <v>234</v>
      </c>
      <c r="J431" s="285" t="s">
        <v>235</v>
      </c>
      <c r="K431" s="277" t="s">
        <v>236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237</v>
      </c>
      <c r="J432" s="286"/>
      <c r="K432" s="287" t="s">
        <v>239</v>
      </c>
    </row>
    <row r="433" spans="1:11" ht="15.75" thickTop="1" x14ac:dyDescent="0.2">
      <c r="A433" s="57"/>
      <c r="B433" s="58"/>
      <c r="C433" s="59"/>
      <c r="D433" s="60"/>
      <c r="E433" s="260" t="s">
        <v>240</v>
      </c>
      <c r="F433" s="260" t="s">
        <v>241</v>
      </c>
      <c r="G433" s="260" t="s">
        <v>242</v>
      </c>
      <c r="H433" s="260" t="s">
        <v>243</v>
      </c>
      <c r="I433" s="260" t="s">
        <v>244</v>
      </c>
      <c r="J433" s="260" t="s">
        <v>245</v>
      </c>
      <c r="K433" s="272"/>
    </row>
    <row r="434" spans="1:11" ht="15.75" x14ac:dyDescent="0.25">
      <c r="A434" s="69"/>
      <c r="B434" s="70" t="s">
        <v>855</v>
      </c>
      <c r="C434" s="77" t="s">
        <v>755</v>
      </c>
      <c r="D434" s="142"/>
      <c r="E434" s="73">
        <f>+E436+E445</f>
        <v>526457477</v>
      </c>
      <c r="F434" s="73">
        <f>F436+F445</f>
        <v>4224532</v>
      </c>
      <c r="G434" s="73">
        <f>G436+G445</f>
        <v>0</v>
      </c>
      <c r="H434" s="73">
        <f>H436+H445</f>
        <v>-22585532</v>
      </c>
      <c r="I434" s="73">
        <v>0</v>
      </c>
      <c r="J434" s="199">
        <f>E434+F434+G434+H434</f>
        <v>508096477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757</v>
      </c>
      <c r="D436" s="149"/>
      <c r="E436" s="259">
        <v>526457477</v>
      </c>
      <c r="F436" s="259">
        <v>4224532</v>
      </c>
      <c r="G436" s="259">
        <f>+G438+G439+G440+G441+G443</f>
        <v>0</v>
      </c>
      <c r="H436" s="259">
        <f>+H438+H439+H440+H441+H443</f>
        <v>-22585532</v>
      </c>
      <c r="I436" s="259">
        <f>+I438+I439+I440+I441+I443</f>
        <v>0</v>
      </c>
      <c r="J436" s="259">
        <f>+E436+F436+G436+H436-I436</f>
        <v>508096477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759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761</v>
      </c>
      <c r="D439" s="149"/>
      <c r="E439" s="202"/>
      <c r="F439" s="202"/>
      <c r="G439" s="202"/>
      <c r="H439" s="202">
        <v>-22585532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763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765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767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769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771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773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775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777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779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769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782</v>
      </c>
      <c r="C454" s="77" t="s">
        <v>783</v>
      </c>
      <c r="D454" s="142"/>
      <c r="E454" s="73">
        <f t="shared" ref="E454:J454" si="33">E456+E466</f>
        <v>339962987</v>
      </c>
      <c r="F454" s="73">
        <f t="shared" si="33"/>
        <v>2798821</v>
      </c>
      <c r="G454" s="73">
        <f t="shared" si="33"/>
        <v>5809750</v>
      </c>
      <c r="H454" s="73">
        <f t="shared" si="33"/>
        <v>0</v>
      </c>
      <c r="I454" s="73">
        <f t="shared" si="33"/>
        <v>0</v>
      </c>
      <c r="J454" s="199">
        <f t="shared" si="33"/>
        <v>348571558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785</v>
      </c>
      <c r="D456" s="149"/>
      <c r="E456" s="31">
        <f>+E458+E459+E460+E461+E463+E464</f>
        <v>329710752</v>
      </c>
      <c r="F456" s="31">
        <v>2798821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338319323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787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789</v>
      </c>
      <c r="D459" s="149"/>
      <c r="E459" s="31">
        <v>23552897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29362647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791</v>
      </c>
      <c r="D460" s="149"/>
      <c r="E460" s="31"/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797</v>
      </c>
      <c r="D461" s="149"/>
      <c r="E461" s="31"/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856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827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800</v>
      </c>
      <c r="D464" s="149"/>
      <c r="E464" s="31">
        <v>306157855</v>
      </c>
      <c r="F464" s="31"/>
      <c r="G464" s="31">
        <v>0</v>
      </c>
      <c r="H464" s="31">
        <v>0</v>
      </c>
      <c r="I464" s="31">
        <v>0</v>
      </c>
      <c r="J464" s="31">
        <f>E464+F464+G464+H464</f>
        <v>306157855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802</v>
      </c>
      <c r="D466" s="149"/>
      <c r="E466" s="31">
        <f>SUM(E468:E472)</f>
        <v>10252235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</f>
        <v>10252235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804</v>
      </c>
      <c r="D468" s="149"/>
      <c r="E468" s="31">
        <v>8620021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8620021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806</v>
      </c>
      <c r="D469" s="149"/>
      <c r="E469" s="31"/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0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808</v>
      </c>
      <c r="D470" s="149"/>
      <c r="E470" s="31">
        <v>1632214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1632214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810</v>
      </c>
      <c r="D471" s="149"/>
      <c r="E471" s="31"/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861</v>
      </c>
      <c r="D472" s="149"/>
      <c r="E472" s="31"/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0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828</v>
      </c>
      <c r="C474" s="213" t="s">
        <v>814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829</v>
      </c>
      <c r="D475" s="220"/>
      <c r="E475" s="221">
        <f t="shared" ref="E475:J475" si="34">E22+E367+E434-E187-E389-E454</f>
        <v>-14772995</v>
      </c>
      <c r="F475" s="221">
        <f t="shared" si="34"/>
        <v>222498</v>
      </c>
      <c r="G475" s="221">
        <f t="shared" si="34"/>
        <v>635750</v>
      </c>
      <c r="H475" s="221">
        <f t="shared" si="34"/>
        <v>0</v>
      </c>
      <c r="I475" s="221">
        <f t="shared" si="34"/>
        <v>0</v>
      </c>
      <c r="J475" s="222">
        <f t="shared" si="34"/>
        <v>-13914747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812</v>
      </c>
      <c r="C477" s="228" t="s">
        <v>830</v>
      </c>
      <c r="D477" s="229"/>
      <c r="E477" s="230">
        <f t="shared" ref="E477:J477" si="35">E417+E434-E454-E475</f>
        <v>209668644</v>
      </c>
      <c r="F477" s="230">
        <f t="shared" si="35"/>
        <v>3346351</v>
      </c>
      <c r="G477" s="230">
        <f t="shared" si="35"/>
        <v>-6375000</v>
      </c>
      <c r="H477" s="230">
        <f t="shared" si="35"/>
        <v>-22585532</v>
      </c>
      <c r="I477" s="230">
        <f t="shared" si="35"/>
        <v>0</v>
      </c>
      <c r="J477" s="231">
        <f t="shared" si="35"/>
        <v>184054463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mergeCells count="1">
    <mergeCell ref="I4:K4"/>
  </mergeCells>
  <phoneticPr fontId="0" type="noConversion"/>
  <pageMargins left="0.43" right="0.38" top="0.49" bottom="0.59" header="0.36" footer="0.5"/>
  <pageSetup paperSize="9" scale="56" fitToHeight="0" orientation="portrait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K472"/>
  <sheetViews>
    <sheetView topLeftCell="A76" zoomScale="60" workbookViewId="0">
      <selection activeCell="M20" sqref="M20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204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x14ac:dyDescent="0.4">
      <c r="A6" s="422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x14ac:dyDescent="0.4">
      <c r="A7" s="422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x14ac:dyDescent="0.4">
      <c r="A8" s="422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220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246</v>
      </c>
      <c r="C22" s="71" t="s">
        <v>247</v>
      </c>
      <c r="D22" s="72" t="s">
        <v>248</v>
      </c>
      <c r="E22" s="73">
        <f>E25+E100+E118+E129+E138</f>
        <v>0</v>
      </c>
      <c r="F22" s="73">
        <f>F25+F100+F118+F129+F138</f>
        <v>0</v>
      </c>
      <c r="G22" s="73">
        <f>G25+G100+G118+G129+G138</f>
        <v>0</v>
      </c>
      <c r="H22" s="73">
        <f>H25+H100+H118+H129+H138</f>
        <v>0</v>
      </c>
      <c r="I22" s="73">
        <f>I25+I100+I118+I129+I138</f>
        <v>0</v>
      </c>
      <c r="J22" s="75">
        <f>E22+F22+G22+H22-I22</f>
        <v>0</v>
      </c>
      <c r="K22" s="76" t="e">
        <f>J22/J$175*100</f>
        <v>#REF!</v>
      </c>
    </row>
    <row r="23" spans="1:11" ht="16.5" thickTop="1" x14ac:dyDescent="0.25">
      <c r="A23" s="69"/>
      <c r="B23" s="70"/>
      <c r="C23" s="77" t="s">
        <v>249</v>
      </c>
      <c r="D23" s="78" t="s">
        <v>249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250</v>
      </c>
      <c r="D25" s="91" t="s">
        <v>251</v>
      </c>
      <c r="E25" s="32">
        <f t="shared" ref="E25:J25" si="0">E28+E75</f>
        <v>0</v>
      </c>
      <c r="F25" s="32">
        <f t="shared" si="0"/>
        <v>0</v>
      </c>
      <c r="G25" s="32">
        <f t="shared" si="0"/>
        <v>0</v>
      </c>
      <c r="H25" s="32">
        <f t="shared" si="0"/>
        <v>0</v>
      </c>
      <c r="I25" s="32">
        <f t="shared" si="0"/>
        <v>0</v>
      </c>
      <c r="J25" s="32">
        <f t="shared" si="0"/>
        <v>0</v>
      </c>
      <c r="K25" s="92" t="e">
        <f>J25/J$175*100</f>
        <v>#REF!</v>
      </c>
    </row>
    <row r="26" spans="1:1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253</v>
      </c>
      <c r="D28" s="91" t="s">
        <v>254</v>
      </c>
      <c r="E28" s="32">
        <f t="shared" ref="E28:J28" si="1">E31+E36+E42+E46+E52+E63+E72</f>
        <v>0</v>
      </c>
      <c r="F28" s="32">
        <f t="shared" si="1"/>
        <v>0</v>
      </c>
      <c r="G28" s="32">
        <f t="shared" si="1"/>
        <v>0</v>
      </c>
      <c r="H28" s="32">
        <f t="shared" si="1"/>
        <v>0</v>
      </c>
      <c r="I28" s="32">
        <f t="shared" si="1"/>
        <v>0</v>
      </c>
      <c r="J28" s="32">
        <f t="shared" si="1"/>
        <v>0</v>
      </c>
      <c r="K28" s="92" t="e">
        <f>J28/J$175*100</f>
        <v>#REF!</v>
      </c>
    </row>
    <row r="29" spans="1:11" ht="15.75" x14ac:dyDescent="0.25">
      <c r="A29" s="88"/>
      <c r="B29" s="89"/>
      <c r="C29" s="96" t="s">
        <v>255</v>
      </c>
      <c r="D29" s="97" t="s">
        <v>255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2">E32+E33+E34</f>
        <v>0</v>
      </c>
      <c r="F31" s="31">
        <f t="shared" si="2"/>
        <v>0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0</v>
      </c>
      <c r="K31" s="103" t="e">
        <f>J31/J$175*100</f>
        <v>#REF!</v>
      </c>
    </row>
    <row r="32" spans="1:11" x14ac:dyDescent="0.2">
      <c r="A32" s="99">
        <v>7000</v>
      </c>
      <c r="B32" s="100"/>
      <c r="C32" s="101" t="s">
        <v>258</v>
      </c>
      <c r="D32" s="102" t="s">
        <v>259</v>
      </c>
      <c r="E32" s="31"/>
      <c r="F32" s="31"/>
      <c r="G32" s="31">
        <v>0</v>
      </c>
      <c r="H32" s="31">
        <v>0</v>
      </c>
      <c r="I32" s="31"/>
      <c r="J32" s="31">
        <f>E32+F32+G32+H32</f>
        <v>0</v>
      </c>
      <c r="K32" s="103" t="e">
        <f>J32/J$175*100</f>
        <v>#REF!</v>
      </c>
    </row>
    <row r="33" spans="1:11" x14ac:dyDescent="0.2">
      <c r="A33" s="99">
        <v>7001</v>
      </c>
      <c r="B33" s="100"/>
      <c r="C33" s="101" t="s">
        <v>260</v>
      </c>
      <c r="D33" s="102" t="s">
        <v>261</v>
      </c>
      <c r="E33" s="31"/>
      <c r="F33" s="31">
        <v>0</v>
      </c>
      <c r="G33" s="31">
        <v>0</v>
      </c>
      <c r="H33" s="31">
        <v>0</v>
      </c>
      <c r="I33" s="31"/>
      <c r="J33" s="31">
        <f>E33+F33+G33+H33</f>
        <v>0</v>
      </c>
      <c r="K33" s="103" t="e">
        <f>J33/J$175*100</f>
        <v>#REF!</v>
      </c>
    </row>
    <row r="34" spans="1:1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3">SUM(E37:E40)</f>
        <v>0</v>
      </c>
      <c r="F36" s="31">
        <f t="shared" si="3"/>
        <v>0</v>
      </c>
      <c r="G36" s="31">
        <f t="shared" si="3"/>
        <v>0</v>
      </c>
      <c r="H36" s="31">
        <f t="shared" si="3"/>
        <v>0</v>
      </c>
      <c r="I36" s="31">
        <f>+I38</f>
        <v>0</v>
      </c>
      <c r="J36" s="31">
        <f t="shared" si="3"/>
        <v>0</v>
      </c>
      <c r="K36" s="103" t="e">
        <f>J36/J$175*100</f>
        <v>#REF!</v>
      </c>
    </row>
    <row r="37" spans="1:11" x14ac:dyDescent="0.2">
      <c r="A37" s="99">
        <v>7010</v>
      </c>
      <c r="B37" s="100"/>
      <c r="C37" s="101" t="s">
        <v>266</v>
      </c>
      <c r="D37" s="102" t="s">
        <v>267</v>
      </c>
      <c r="E37" s="31"/>
      <c r="F37" s="31">
        <v>0</v>
      </c>
      <c r="G37" s="31"/>
      <c r="H37" s="31"/>
      <c r="I37" s="31"/>
      <c r="J37" s="31">
        <f>E37+F37+G37+H37</f>
        <v>0</v>
      </c>
      <c r="K37" s="103" t="e">
        <f>J37/J$175*100</f>
        <v>#REF!</v>
      </c>
    </row>
    <row r="38" spans="1:11" x14ac:dyDescent="0.2">
      <c r="A38" s="106">
        <v>7011</v>
      </c>
      <c r="B38" s="107"/>
      <c r="C38" s="108" t="s">
        <v>268</v>
      </c>
      <c r="D38" s="102" t="s">
        <v>269</v>
      </c>
      <c r="E38" s="109"/>
      <c r="F38" s="109">
        <v>0</v>
      </c>
      <c r="G38" s="109"/>
      <c r="H38" s="109"/>
      <c r="I38" s="427">
        <f>+I197</f>
        <v>0</v>
      </c>
      <c r="J38" s="109">
        <f>E38+F38+G38+H38-I38</f>
        <v>0</v>
      </c>
      <c r="K38" s="103" t="e">
        <f>J38/J$175*100</f>
        <v>#REF!</v>
      </c>
    </row>
    <row r="39" spans="1:11" x14ac:dyDescent="0.2">
      <c r="A39" s="99">
        <v>7012</v>
      </c>
      <c r="B39" s="100"/>
      <c r="C39" s="101" t="s">
        <v>270</v>
      </c>
      <c r="D39" s="102" t="s">
        <v>271</v>
      </c>
      <c r="E39" s="31"/>
      <c r="F39" s="31">
        <v>0</v>
      </c>
      <c r="G39" s="31"/>
      <c r="H39" s="31"/>
      <c r="I39" s="31"/>
      <c r="J39" s="31">
        <f>E39+F39+G39+H39</f>
        <v>0</v>
      </c>
      <c r="K39" s="103" t="e">
        <f>J39/J$175*100</f>
        <v>#REF!</v>
      </c>
    </row>
    <row r="40" spans="1:11" x14ac:dyDescent="0.2">
      <c r="A40" s="99">
        <v>7013</v>
      </c>
      <c r="B40" s="100"/>
      <c r="C40" s="101" t="s">
        <v>272</v>
      </c>
      <c r="D40" s="102" t="s">
        <v>273</v>
      </c>
      <c r="E40" s="31"/>
      <c r="F40" s="31">
        <v>0</v>
      </c>
      <c r="G40" s="31"/>
      <c r="H40" s="31"/>
      <c r="I40" s="31"/>
      <c r="J40" s="31">
        <f>E40+F40+G40+H40</f>
        <v>0</v>
      </c>
      <c r="K40" s="103" t="e">
        <f>J40/J$175*100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4">E43+E44</f>
        <v>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0</v>
      </c>
      <c r="K42" s="103" t="e">
        <f>J42/J$175*100</f>
        <v>#REF!</v>
      </c>
    </row>
    <row r="43" spans="1:11" x14ac:dyDescent="0.2">
      <c r="A43" s="99">
        <v>7020</v>
      </c>
      <c r="B43" s="100"/>
      <c r="C43" s="101" t="s">
        <v>276</v>
      </c>
      <c r="D43" s="102" t="s">
        <v>277</v>
      </c>
      <c r="E43" s="31"/>
      <c r="F43" s="31">
        <v>0</v>
      </c>
      <c r="G43" s="31">
        <v>0</v>
      </c>
      <c r="H43" s="31">
        <v>0</v>
      </c>
      <c r="I43" s="31"/>
      <c r="J43" s="31">
        <f>E43+F43+G43+H43</f>
        <v>0</v>
      </c>
      <c r="K43" s="103" t="e">
        <f>J43/J$175*100</f>
        <v>#REF!</v>
      </c>
    </row>
    <row r="44" spans="1:11" x14ac:dyDescent="0.2">
      <c r="A44" s="99">
        <v>7021</v>
      </c>
      <c r="B44" s="100"/>
      <c r="C44" s="101" t="s">
        <v>278</v>
      </c>
      <c r="D44" s="102" t="s">
        <v>279</v>
      </c>
      <c r="E44" s="31"/>
      <c r="F44" s="31">
        <v>0</v>
      </c>
      <c r="G44" s="31">
        <v>0</v>
      </c>
      <c r="H44" s="31">
        <v>0</v>
      </c>
      <c r="I44" s="31"/>
      <c r="J44" s="31">
        <f>E44+F44+G44+H44</f>
        <v>0</v>
      </c>
      <c r="K44" s="103" t="e">
        <f>J44/J$175*100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5">SUM(E47:E50)</f>
        <v>0</v>
      </c>
      <c r="F46" s="31">
        <f t="shared" si="5"/>
        <v>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0</v>
      </c>
      <c r="K46" s="103" t="e">
        <f>J46/J$175*100</f>
        <v>#REF!</v>
      </c>
    </row>
    <row r="47" spans="1:11" x14ac:dyDescent="0.2">
      <c r="A47" s="99">
        <v>7030</v>
      </c>
      <c r="B47" s="100"/>
      <c r="C47" s="101" t="s">
        <v>282</v>
      </c>
      <c r="D47" s="102" t="s">
        <v>283</v>
      </c>
      <c r="E47" s="31"/>
      <c r="F47" s="31"/>
      <c r="G47" s="31">
        <v>0</v>
      </c>
      <c r="H47" s="31">
        <v>0</v>
      </c>
      <c r="I47" s="31"/>
      <c r="J47" s="31">
        <f>E47+F47+G47+H47</f>
        <v>0</v>
      </c>
      <c r="K47" s="103" t="e">
        <f>J47/J$175*100</f>
        <v>#REF!</v>
      </c>
    </row>
    <row r="48" spans="1:11" x14ac:dyDescent="0.2">
      <c r="A48" s="99">
        <v>7031</v>
      </c>
      <c r="B48" s="100"/>
      <c r="C48" s="101" t="s">
        <v>284</v>
      </c>
      <c r="D48" s="102" t="s">
        <v>285</v>
      </c>
      <c r="E48" s="31"/>
      <c r="F48" s="31"/>
      <c r="G48" s="31">
        <v>0</v>
      </c>
      <c r="H48" s="31">
        <v>0</v>
      </c>
      <c r="I48" s="31"/>
      <c r="J48" s="31">
        <f>E48+F48+G48+H48</f>
        <v>0</v>
      </c>
      <c r="K48" s="103" t="e">
        <f>J48/J$175*100</f>
        <v>#REF!</v>
      </c>
    </row>
    <row r="49" spans="1:11" x14ac:dyDescent="0.2">
      <c r="A49" s="99">
        <v>7032</v>
      </c>
      <c r="B49" s="100"/>
      <c r="C49" s="101" t="s">
        <v>286</v>
      </c>
      <c r="D49" s="102" t="s">
        <v>287</v>
      </c>
      <c r="E49" s="31"/>
      <c r="F49" s="31"/>
      <c r="G49" s="31">
        <v>0</v>
      </c>
      <c r="H49" s="31">
        <v>0</v>
      </c>
      <c r="I49" s="31"/>
      <c r="J49" s="31">
        <f>E49+F49+G49+H49</f>
        <v>0</v>
      </c>
      <c r="K49" s="103" t="e">
        <f>J49/J$175*100</f>
        <v>#REF!</v>
      </c>
    </row>
    <row r="50" spans="1:11" x14ac:dyDescent="0.2">
      <c r="A50" s="99">
        <v>7033</v>
      </c>
      <c r="B50" s="100"/>
      <c r="C50" s="101" t="s">
        <v>288</v>
      </c>
      <c r="D50" s="102" t="s">
        <v>289</v>
      </c>
      <c r="E50" s="31"/>
      <c r="F50" s="31"/>
      <c r="G50" s="31">
        <v>0</v>
      </c>
      <c r="H50" s="31">
        <v>0</v>
      </c>
      <c r="I50" s="31"/>
      <c r="J50" s="31">
        <f>E50+F50+G50+H50</f>
        <v>0</v>
      </c>
      <c r="K50" s="103" t="e">
        <f>J50/J$175*100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290</v>
      </c>
      <c r="D52" s="102" t="s">
        <v>291</v>
      </c>
      <c r="E52" s="31">
        <f>SUM(E53:E61)</f>
        <v>0</v>
      </c>
      <c r="F52" s="31">
        <f>SUM(F53:F61)</f>
        <v>0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0</v>
      </c>
      <c r="K52" s="103" t="e">
        <f t="shared" ref="K52:K61" si="6">J52/J$175*100</f>
        <v>#REF!</v>
      </c>
    </row>
    <row r="53" spans="1:11" x14ac:dyDescent="0.2">
      <c r="A53" s="99">
        <v>7040</v>
      </c>
      <c r="B53" s="100"/>
      <c r="C53" s="101" t="s">
        <v>292</v>
      </c>
      <c r="D53" s="102" t="s">
        <v>464</v>
      </c>
      <c r="E53" s="31"/>
      <c r="F53" s="31"/>
      <c r="G53" s="31">
        <v>0</v>
      </c>
      <c r="H53" s="31">
        <v>0</v>
      </c>
      <c r="I53" s="31"/>
      <c r="J53" s="31">
        <f t="shared" ref="J53:J61" si="7">E53+F53+G53+H53</f>
        <v>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465</v>
      </c>
      <c r="D54" s="102" t="s">
        <v>466</v>
      </c>
      <c r="E54" s="31"/>
      <c r="F54" s="31"/>
      <c r="G54" s="31">
        <v>0</v>
      </c>
      <c r="H54" s="31">
        <v>0</v>
      </c>
      <c r="I54" s="31"/>
      <c r="J54" s="31">
        <f t="shared" si="7"/>
        <v>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467</v>
      </c>
      <c r="D55" s="102" t="s">
        <v>468</v>
      </c>
      <c r="E55" s="31"/>
      <c r="F55" s="31"/>
      <c r="G55" s="31">
        <v>0</v>
      </c>
      <c r="H55" s="31">
        <v>0</v>
      </c>
      <c r="I55" s="31"/>
      <c r="J55" s="31">
        <f t="shared" si="7"/>
        <v>0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469</v>
      </c>
      <c r="D56" s="102" t="s">
        <v>470</v>
      </c>
      <c r="E56" s="31"/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914</v>
      </c>
      <c r="D57" s="102" t="s">
        <v>472</v>
      </c>
      <c r="E57" s="31"/>
      <c r="F57" s="31"/>
      <c r="G57" s="31">
        <v>0</v>
      </c>
      <c r="H57" s="31">
        <v>0</v>
      </c>
      <c r="I57" s="31"/>
      <c r="J57" s="31">
        <f t="shared" si="7"/>
        <v>0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475</v>
      </c>
      <c r="D58" s="102" t="s">
        <v>476</v>
      </c>
      <c r="E58" s="31"/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477</v>
      </c>
      <c r="D59" s="102" t="s">
        <v>478</v>
      </c>
      <c r="E59" s="31"/>
      <c r="F59" s="31"/>
      <c r="G59" s="31">
        <v>0</v>
      </c>
      <c r="H59" s="31">
        <v>0</v>
      </c>
      <c r="I59" s="31"/>
      <c r="J59" s="31">
        <f t="shared" si="7"/>
        <v>0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479</v>
      </c>
      <c r="D60" s="102" t="s">
        <v>480</v>
      </c>
      <c r="E60" s="31"/>
      <c r="F60" s="31"/>
      <c r="G60" s="31">
        <v>0</v>
      </c>
      <c r="H60" s="31">
        <v>0</v>
      </c>
      <c r="I60" s="31"/>
      <c r="J60" s="31">
        <f t="shared" si="7"/>
        <v>0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840</v>
      </c>
      <c r="D61" s="102" t="s">
        <v>474</v>
      </c>
      <c r="E61" s="31"/>
      <c r="F61" s="31">
        <v>0</v>
      </c>
      <c r="G61" s="31">
        <v>0</v>
      </c>
      <c r="H61" s="31">
        <v>0</v>
      </c>
      <c r="I61" s="31"/>
      <c r="J61" s="31">
        <f t="shared" si="7"/>
        <v>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474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482</v>
      </c>
      <c r="D63" s="102" t="s">
        <v>483</v>
      </c>
      <c r="E63" s="31">
        <f t="shared" ref="E63:J63" si="8">SUM(E64:E70)</f>
        <v>0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0</v>
      </c>
      <c r="K63" s="103" t="e">
        <f t="shared" ref="K63:K70" si="9">J63/J$175*100</f>
        <v>#REF!</v>
      </c>
    </row>
    <row r="64" spans="1:11" x14ac:dyDescent="0.2">
      <c r="A64" s="99">
        <v>7050</v>
      </c>
      <c r="B64" s="100"/>
      <c r="C64" s="101" t="s">
        <v>484</v>
      </c>
      <c r="D64" s="102" t="s">
        <v>485</v>
      </c>
      <c r="E64" s="31"/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0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486</v>
      </c>
      <c r="D65" s="102" t="s">
        <v>487</v>
      </c>
      <c r="E65" s="31"/>
      <c r="F65" s="31">
        <v>0</v>
      </c>
      <c r="G65" s="31">
        <v>0</v>
      </c>
      <c r="H65" s="31">
        <v>0</v>
      </c>
      <c r="I65" s="31"/>
      <c r="J65" s="31">
        <f t="shared" si="10"/>
        <v>0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488</v>
      </c>
      <c r="D66" s="102" t="s">
        <v>489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490</v>
      </c>
      <c r="D67" s="102" t="s">
        <v>491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492</v>
      </c>
      <c r="D68" s="102" t="s">
        <v>493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494</v>
      </c>
      <c r="D69" s="102" t="s">
        <v>495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496</v>
      </c>
      <c r="D70" s="102" t="s">
        <v>497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474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498</v>
      </c>
      <c r="D72" s="102" t="s">
        <v>499</v>
      </c>
      <c r="E72" s="31">
        <f>E73</f>
        <v>0</v>
      </c>
      <c r="F72" s="31">
        <f>F73</f>
        <v>0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0</v>
      </c>
      <c r="K72" s="103" t="e">
        <f>J72/J$175*100</f>
        <v>#REF!</v>
      </c>
    </row>
    <row r="73" spans="1:11" x14ac:dyDescent="0.2">
      <c r="A73" s="99">
        <v>7060</v>
      </c>
      <c r="B73" s="100"/>
      <c r="C73" s="101" t="s">
        <v>500</v>
      </c>
      <c r="D73" s="102" t="s">
        <v>501</v>
      </c>
      <c r="E73" s="31">
        <v>0</v>
      </c>
      <c r="F73" s="31"/>
      <c r="G73" s="31">
        <v>0</v>
      </c>
      <c r="H73" s="31">
        <v>0</v>
      </c>
      <c r="I73" s="31"/>
      <c r="J73" s="31">
        <f>E73+F73+G73+H73</f>
        <v>0</v>
      </c>
      <c r="K73" s="103" t="e">
        <f>J73/J$175*100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502</v>
      </c>
      <c r="D75" s="91" t="s">
        <v>503</v>
      </c>
      <c r="E75" s="32">
        <f t="shared" ref="E75:J75" si="11">E78+E85+E89+E92+E96</f>
        <v>0</v>
      </c>
      <c r="F75" s="32">
        <f t="shared" si="11"/>
        <v>0</v>
      </c>
      <c r="G75" s="32">
        <f t="shared" si="11"/>
        <v>0</v>
      </c>
      <c r="H75" s="32">
        <f t="shared" si="11"/>
        <v>0</v>
      </c>
      <c r="I75" s="32">
        <f t="shared" si="11"/>
        <v>0</v>
      </c>
      <c r="J75" s="32">
        <f t="shared" si="11"/>
        <v>0</v>
      </c>
      <c r="K75" s="92" t="e">
        <f>J75/J$175*100</f>
        <v>#REF!</v>
      </c>
    </row>
    <row r="76" spans="1:11" ht="15.75" x14ac:dyDescent="0.25">
      <c r="A76" s="88"/>
      <c r="B76" s="89"/>
      <c r="C76" s="96" t="s">
        <v>504</v>
      </c>
      <c r="D76" s="97" t="s">
        <v>504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506</v>
      </c>
      <c r="D78" s="102" t="s">
        <v>507</v>
      </c>
      <c r="E78" s="31">
        <f>SUM(E79:E82)</f>
        <v>0</v>
      </c>
      <c r="F78" s="31">
        <f>SUM(F79:F82)</f>
        <v>0</v>
      </c>
      <c r="G78" s="31">
        <f>SUM(G79:G82)</f>
        <v>0</v>
      </c>
      <c r="H78" s="31">
        <f>SUM(H79:H82)</f>
        <v>0</v>
      </c>
      <c r="I78" s="31">
        <f>SUM(I79:I82)</f>
        <v>0</v>
      </c>
      <c r="J78" s="31">
        <f>E78+F78+G78+H78</f>
        <v>0</v>
      </c>
      <c r="K78" s="103" t="e">
        <f>J78/J$175*100</f>
        <v>#REF!</v>
      </c>
    </row>
    <row r="79" spans="1:11" x14ac:dyDescent="0.2">
      <c r="A79" s="99">
        <v>7100</v>
      </c>
      <c r="B79" s="100"/>
      <c r="C79" s="101" t="s">
        <v>508</v>
      </c>
      <c r="D79" s="102" t="s">
        <v>509</v>
      </c>
      <c r="E79" s="31"/>
      <c r="F79" s="31"/>
      <c r="G79" s="31"/>
      <c r="H79" s="31"/>
      <c r="I79" s="31"/>
      <c r="J79" s="31">
        <f>E79+F79+G79+H79</f>
        <v>0</v>
      </c>
      <c r="K79" s="103" t="e">
        <f>J79/J$175*100</f>
        <v>#REF!</v>
      </c>
    </row>
    <row r="80" spans="1:11" x14ac:dyDescent="0.2">
      <c r="A80" s="99">
        <v>7101</v>
      </c>
      <c r="B80" s="100"/>
      <c r="C80" s="101" t="s">
        <v>510</v>
      </c>
      <c r="D80" s="102" t="s">
        <v>511</v>
      </c>
      <c r="E80" s="31"/>
      <c r="F80" s="31"/>
      <c r="G80" s="31"/>
      <c r="H80" s="31"/>
      <c r="I80" s="31"/>
      <c r="J80" s="31">
        <f>E80+F80+G80+H80</f>
        <v>0</v>
      </c>
      <c r="K80" s="103" t="e">
        <f>J80/J$175*100</f>
        <v>#REF!</v>
      </c>
    </row>
    <row r="81" spans="1:11" x14ac:dyDescent="0.2">
      <c r="A81" s="99">
        <v>7102</v>
      </c>
      <c r="B81" s="100"/>
      <c r="C81" s="101" t="s">
        <v>512</v>
      </c>
      <c r="D81" s="102" t="s">
        <v>513</v>
      </c>
      <c r="E81" s="31"/>
      <c r="F81" s="31"/>
      <c r="G81" s="31"/>
      <c r="H81" s="31"/>
      <c r="I81" s="31"/>
      <c r="J81" s="31">
        <f>E81+F81+G81+H81</f>
        <v>0</v>
      </c>
      <c r="K81" s="103" t="e">
        <f>J81/J$175*100</f>
        <v>#REF!</v>
      </c>
    </row>
    <row r="82" spans="1:11" x14ac:dyDescent="0.2">
      <c r="A82" s="99">
        <v>7103</v>
      </c>
      <c r="B82" s="100"/>
      <c r="C82" s="101" t="s">
        <v>514</v>
      </c>
      <c r="D82" s="102" t="s">
        <v>515</v>
      </c>
      <c r="E82" s="31"/>
      <c r="F82" s="31"/>
      <c r="G82" s="31"/>
      <c r="H82" s="31"/>
      <c r="I82" s="31"/>
      <c r="J82" s="31">
        <f>E82+F82+G82+H82</f>
        <v>0</v>
      </c>
      <c r="K82" s="103" t="e">
        <f>J82/J$175*100</f>
        <v>#REF!</v>
      </c>
    </row>
    <row r="83" spans="1:11" x14ac:dyDescent="0.2">
      <c r="A83" s="82"/>
      <c r="B83" s="94"/>
      <c r="C83" s="95" t="s">
        <v>516</v>
      </c>
      <c r="D83" s="98" t="s">
        <v>474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517</v>
      </c>
      <c r="D85" s="102" t="s">
        <v>518</v>
      </c>
      <c r="E85" s="31">
        <f>E86+E87</f>
        <v>0</v>
      </c>
      <c r="F85" s="31">
        <f>F86+F87</f>
        <v>0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0</v>
      </c>
      <c r="K85" s="103" t="e">
        <f>J85/J$175*100</f>
        <v>#REF!</v>
      </c>
    </row>
    <row r="86" spans="1:11" x14ac:dyDescent="0.2">
      <c r="A86" s="99">
        <v>7110</v>
      </c>
      <c r="B86" s="100"/>
      <c r="C86" s="101" t="s">
        <v>519</v>
      </c>
      <c r="D86" s="102" t="s">
        <v>520</v>
      </c>
      <c r="E86" s="31"/>
      <c r="F86" s="31"/>
      <c r="G86" s="31">
        <v>0</v>
      </c>
      <c r="H86" s="31">
        <v>0</v>
      </c>
      <c r="I86" s="31"/>
      <c r="J86" s="31">
        <f>E86+F86+G86+H86</f>
        <v>0</v>
      </c>
      <c r="K86" s="103" t="e">
        <f>J86/J$175*100</f>
        <v>#REF!</v>
      </c>
    </row>
    <row r="87" spans="1:11" x14ac:dyDescent="0.2">
      <c r="A87" s="99">
        <v>7111</v>
      </c>
      <c r="B87" s="100"/>
      <c r="C87" s="101" t="s">
        <v>521</v>
      </c>
      <c r="D87" s="102" t="s">
        <v>522</v>
      </c>
      <c r="E87" s="31"/>
      <c r="F87" s="31"/>
      <c r="G87" s="31">
        <v>0</v>
      </c>
      <c r="H87" s="31">
        <v>0</v>
      </c>
      <c r="I87" s="31"/>
      <c r="J87" s="31">
        <f>E87+F87+G87+H87</f>
        <v>0</v>
      </c>
      <c r="K87" s="103" t="e">
        <f>J87/J$175*100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523</v>
      </c>
      <c r="D89" s="102" t="s">
        <v>524</v>
      </c>
      <c r="E89" s="31">
        <f>E90</f>
        <v>0</v>
      </c>
      <c r="F89" s="31">
        <f>F90</f>
        <v>0</v>
      </c>
      <c r="G89" s="31">
        <f>G90</f>
        <v>0</v>
      </c>
      <c r="H89" s="31">
        <f>H90</f>
        <v>0</v>
      </c>
      <c r="I89" s="31">
        <f>I90</f>
        <v>0</v>
      </c>
      <c r="J89" s="31">
        <f>E89+F89+G89+H89</f>
        <v>0</v>
      </c>
      <c r="K89" s="103" t="e">
        <f>J89/J$175*100</f>
        <v>#REF!</v>
      </c>
    </row>
    <row r="90" spans="1:11" x14ac:dyDescent="0.2">
      <c r="A90" s="99">
        <v>7120</v>
      </c>
      <c r="B90" s="100"/>
      <c r="C90" s="101" t="s">
        <v>525</v>
      </c>
      <c r="D90" s="102" t="s">
        <v>526</v>
      </c>
      <c r="E90" s="31"/>
      <c r="F90" s="31"/>
      <c r="G90" s="31">
        <v>0</v>
      </c>
      <c r="H90" s="31"/>
      <c r="I90" s="31"/>
      <c r="J90" s="31">
        <f>E90+F90+G90+H90</f>
        <v>0</v>
      </c>
      <c r="K90" s="103" t="e">
        <f>J90/J$175*100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527</v>
      </c>
      <c r="D92" s="102" t="s">
        <v>528</v>
      </c>
      <c r="E92" s="31">
        <f t="shared" ref="E92:J92" si="12">E93</f>
        <v>0</v>
      </c>
      <c r="F92" s="31">
        <f t="shared" si="12"/>
        <v>0</v>
      </c>
      <c r="G92" s="31">
        <f t="shared" si="12"/>
        <v>0</v>
      </c>
      <c r="H92" s="31">
        <f t="shared" si="12"/>
        <v>0</v>
      </c>
      <c r="I92" s="31">
        <f t="shared" si="12"/>
        <v>0</v>
      </c>
      <c r="J92" s="31">
        <f t="shared" si="12"/>
        <v>0</v>
      </c>
      <c r="K92" s="103" t="e">
        <f>J92/J$175*100</f>
        <v>#REF!</v>
      </c>
    </row>
    <row r="93" spans="1:11" x14ac:dyDescent="0.2">
      <c r="A93" s="99">
        <v>7130</v>
      </c>
      <c r="B93" s="100"/>
      <c r="C93" s="101" t="s">
        <v>529</v>
      </c>
      <c r="D93" s="102" t="s">
        <v>530</v>
      </c>
      <c r="E93" s="31"/>
      <c r="F93" s="31"/>
      <c r="G93" s="31"/>
      <c r="H93" s="31"/>
      <c r="I93" s="31"/>
      <c r="J93" s="31">
        <f>E93+F93+G93+H93-I93</f>
        <v>0</v>
      </c>
      <c r="K93" s="103" t="e">
        <f>J93/J$175*100</f>
        <v>#REF!</v>
      </c>
    </row>
    <row r="94" spans="1:11" x14ac:dyDescent="0.2">
      <c r="A94" s="82"/>
      <c r="B94" s="94"/>
      <c r="C94" s="95" t="s">
        <v>531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474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532</v>
      </c>
      <c r="D96" s="102" t="s">
        <v>533</v>
      </c>
      <c r="E96" s="31">
        <f t="shared" ref="E96:J96" si="13">E97+E98</f>
        <v>0</v>
      </c>
      <c r="F96" s="31">
        <f t="shared" si="13"/>
        <v>0</v>
      </c>
      <c r="G96" s="31">
        <f t="shared" si="13"/>
        <v>0</v>
      </c>
      <c r="H96" s="31">
        <f t="shared" si="13"/>
        <v>0</v>
      </c>
      <c r="I96" s="31">
        <f t="shared" si="13"/>
        <v>0</v>
      </c>
      <c r="J96" s="31">
        <f t="shared" si="13"/>
        <v>0</v>
      </c>
      <c r="K96" s="103" t="e">
        <f>J96/J$175*100</f>
        <v>#REF!</v>
      </c>
    </row>
    <row r="97" spans="1:11" x14ac:dyDescent="0.2">
      <c r="A97" s="99">
        <v>7140</v>
      </c>
      <c r="B97" s="100"/>
      <c r="C97" s="101" t="s">
        <v>534</v>
      </c>
      <c r="D97" s="102" t="s">
        <v>536</v>
      </c>
      <c r="E97" s="31"/>
      <c r="F97" s="31"/>
      <c r="G97" s="31"/>
      <c r="H97" s="31"/>
      <c r="I97" s="31"/>
      <c r="J97" s="31">
        <f>E97+F97+G97+H97</f>
        <v>0</v>
      </c>
      <c r="K97" s="103" t="e">
        <f>J97/J$175*100</f>
        <v>#REF!</v>
      </c>
    </row>
    <row r="98" spans="1:11" x14ac:dyDescent="0.2">
      <c r="A98" s="99">
        <v>7141</v>
      </c>
      <c r="B98" s="100"/>
      <c r="C98" s="101" t="s">
        <v>537</v>
      </c>
      <c r="D98" s="102" t="s">
        <v>538</v>
      </c>
      <c r="E98" s="31"/>
      <c r="F98" s="31"/>
      <c r="G98" s="31"/>
      <c r="H98" s="31"/>
      <c r="I98" s="31"/>
      <c r="J98" s="31">
        <f>E98+F98+G98+H98-I98</f>
        <v>0</v>
      </c>
      <c r="K98" s="103" t="e">
        <f>J98/J$175*100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539</v>
      </c>
      <c r="D100" s="91" t="s">
        <v>540</v>
      </c>
      <c r="E100" s="32">
        <f>E103+E109+E113</f>
        <v>0</v>
      </c>
      <c r="F100" s="32">
        <f>F103+F109+F113</f>
        <v>0</v>
      </c>
      <c r="G100" s="32">
        <f>G103+G109+G113</f>
        <v>0</v>
      </c>
      <c r="H100" s="32">
        <f>H103+H109+H113</f>
        <v>0</v>
      </c>
      <c r="I100" s="32">
        <f>I103+I109+I113</f>
        <v>0</v>
      </c>
      <c r="J100" s="32">
        <f>E100+F100+G100+H100</f>
        <v>0</v>
      </c>
      <c r="K100" s="92" t="e">
        <f>J100/J$175*100</f>
        <v>#REF!</v>
      </c>
    </row>
    <row r="101" spans="1:11" ht="15.75" x14ac:dyDescent="0.25">
      <c r="A101" s="88"/>
      <c r="B101" s="89"/>
      <c r="C101" s="96" t="s">
        <v>541</v>
      </c>
      <c r="D101" s="97" t="s">
        <v>541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542</v>
      </c>
      <c r="D103" s="102" t="s">
        <v>543</v>
      </c>
      <c r="E103" s="31">
        <f>SUM(E104:E107)</f>
        <v>0</v>
      </c>
      <c r="F103" s="31">
        <f>SUM(F104:F107)</f>
        <v>0</v>
      </c>
      <c r="G103" s="31">
        <f>SUM(G104:G107)</f>
        <v>0</v>
      </c>
      <c r="H103" s="31">
        <f>SUM(H104:H107)</f>
        <v>0</v>
      </c>
      <c r="I103" s="31">
        <f>SUM(I104:I107)</f>
        <v>0</v>
      </c>
      <c r="J103" s="31">
        <f>E103+F103+G103+H103</f>
        <v>0</v>
      </c>
      <c r="K103" s="103" t="e">
        <f>J103/J$175*100</f>
        <v>#REF!</v>
      </c>
    </row>
    <row r="104" spans="1:11" x14ac:dyDescent="0.2">
      <c r="A104" s="99">
        <v>7200</v>
      </c>
      <c r="B104" s="100"/>
      <c r="C104" s="101" t="s">
        <v>544</v>
      </c>
      <c r="D104" s="102" t="s">
        <v>545</v>
      </c>
      <c r="E104" s="31"/>
      <c r="F104" s="31"/>
      <c r="G104" s="31"/>
      <c r="H104" s="31"/>
      <c r="I104" s="31"/>
      <c r="J104" s="31">
        <f>E104+F104+G104+H104</f>
        <v>0</v>
      </c>
      <c r="K104" s="103" t="e">
        <f>J104/J$175*100</f>
        <v>#REF!</v>
      </c>
    </row>
    <row r="105" spans="1:11" x14ac:dyDescent="0.2">
      <c r="A105" s="99">
        <v>7201</v>
      </c>
      <c r="B105" s="100"/>
      <c r="C105" s="101" t="s">
        <v>546</v>
      </c>
      <c r="D105" s="102" t="s">
        <v>547</v>
      </c>
      <c r="E105" s="31"/>
      <c r="F105" s="31"/>
      <c r="G105" s="31"/>
      <c r="H105" s="31"/>
      <c r="I105" s="31"/>
      <c r="J105" s="31">
        <f>E105+F105+G105+H105</f>
        <v>0</v>
      </c>
      <c r="K105" s="103" t="e">
        <f>J105/J$175*100</f>
        <v>#REF!</v>
      </c>
    </row>
    <row r="106" spans="1:11" x14ac:dyDescent="0.2">
      <c r="A106" s="99">
        <v>7202</v>
      </c>
      <c r="B106" s="100"/>
      <c r="C106" s="101" t="s">
        <v>548</v>
      </c>
      <c r="D106" s="102" t="s">
        <v>549</v>
      </c>
      <c r="E106" s="31"/>
      <c r="F106" s="31"/>
      <c r="G106" s="31"/>
      <c r="H106" s="31"/>
      <c r="I106" s="31"/>
      <c r="J106" s="31">
        <f>E106+F106+G106+H106</f>
        <v>0</v>
      </c>
      <c r="K106" s="103" t="e">
        <f>J106/J$175*100</f>
        <v>#REF!</v>
      </c>
    </row>
    <row r="107" spans="1:11" x14ac:dyDescent="0.2">
      <c r="A107" s="99">
        <v>7203</v>
      </c>
      <c r="B107" s="100"/>
      <c r="C107" s="101" t="s">
        <v>550</v>
      </c>
      <c r="D107" s="102" t="s">
        <v>551</v>
      </c>
      <c r="E107" s="31"/>
      <c r="F107" s="31"/>
      <c r="G107" s="31"/>
      <c r="H107" s="31"/>
      <c r="I107" s="31"/>
      <c r="J107" s="31">
        <f>E107+F107+G107+H107</f>
        <v>0</v>
      </c>
      <c r="K107" s="103" t="e">
        <f>J107/J$175*100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552</v>
      </c>
      <c r="D109" s="102" t="s">
        <v>553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J109/J$175*100</f>
        <v>#REF!</v>
      </c>
    </row>
    <row r="110" spans="1:11" x14ac:dyDescent="0.2">
      <c r="A110" s="99">
        <v>7210</v>
      </c>
      <c r="B110" s="100"/>
      <c r="C110" s="101" t="s">
        <v>554</v>
      </c>
      <c r="D110" s="102" t="s">
        <v>555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556</v>
      </c>
      <c r="D111" s="102" t="s">
        <v>557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558</v>
      </c>
      <c r="D113" s="102" t="s">
        <v>559</v>
      </c>
      <c r="E113" s="31">
        <f>E114+E115+E116</f>
        <v>0</v>
      </c>
      <c r="F113" s="31">
        <f>F114+F115+F116</f>
        <v>0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0</v>
      </c>
      <c r="K113" s="103" t="e">
        <f>J113/J$175*100</f>
        <v>#REF!</v>
      </c>
    </row>
    <row r="114" spans="1:11" x14ac:dyDescent="0.2">
      <c r="A114" s="99">
        <v>7220</v>
      </c>
      <c r="B114" s="100"/>
      <c r="C114" s="101" t="s">
        <v>560</v>
      </c>
      <c r="D114" s="102" t="s">
        <v>561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562</v>
      </c>
      <c r="D115" s="102" t="s">
        <v>563</v>
      </c>
      <c r="E115" s="31"/>
      <c r="F115" s="31"/>
      <c r="G115" s="31">
        <v>0</v>
      </c>
      <c r="H115" s="31">
        <v>0</v>
      </c>
      <c r="I115" s="31"/>
      <c r="J115" s="31">
        <f>E115+F115+G115+H115</f>
        <v>0</v>
      </c>
      <c r="K115" s="104"/>
    </row>
    <row r="116" spans="1:11" x14ac:dyDescent="0.2">
      <c r="A116" s="99">
        <v>7222</v>
      </c>
      <c r="B116" s="100"/>
      <c r="C116" s="101" t="s">
        <v>564</v>
      </c>
      <c r="D116" s="102" t="s">
        <v>565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474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566</v>
      </c>
      <c r="D118" s="91" t="s">
        <v>567</v>
      </c>
      <c r="E118" s="32">
        <f>E121+E125</f>
        <v>0</v>
      </c>
      <c r="F118" s="32">
        <f>F121+F125</f>
        <v>0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0</v>
      </c>
      <c r="K118" s="92" t="e">
        <f>J118/J$175*100</f>
        <v>#REF!</v>
      </c>
    </row>
    <row r="119" spans="1:11" ht="15.75" x14ac:dyDescent="0.25">
      <c r="A119" s="88"/>
      <c r="B119" s="89"/>
      <c r="C119" s="96" t="s">
        <v>568</v>
      </c>
      <c r="D119" s="97" t="s">
        <v>568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570</v>
      </c>
      <c r="D121" s="102" t="s">
        <v>571</v>
      </c>
      <c r="E121" s="31">
        <f t="shared" ref="E121:J121" si="14">E122+E123</f>
        <v>0</v>
      </c>
      <c r="F121" s="31">
        <f t="shared" si="14"/>
        <v>0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0</v>
      </c>
      <c r="K121" s="103" t="e">
        <f>J121/J$175*100</f>
        <v>#REF!</v>
      </c>
    </row>
    <row r="122" spans="1:11" x14ac:dyDescent="0.2">
      <c r="A122" s="99">
        <v>7300</v>
      </c>
      <c r="B122" s="100"/>
      <c r="C122" s="101" t="s">
        <v>572</v>
      </c>
      <c r="D122" s="102" t="s">
        <v>573</v>
      </c>
      <c r="E122" s="31">
        <v>0</v>
      </c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J122/J$175*100</f>
        <v>#REF!</v>
      </c>
    </row>
    <row r="123" spans="1:11" x14ac:dyDescent="0.2">
      <c r="A123" s="99">
        <v>7301</v>
      </c>
      <c r="B123" s="100"/>
      <c r="C123" s="101" t="s">
        <v>574</v>
      </c>
      <c r="D123" s="102" t="s">
        <v>575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J123/J$175*100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577</v>
      </c>
      <c r="D125" s="102" t="s">
        <v>578</v>
      </c>
      <c r="E125" s="31">
        <f>E126+E127</f>
        <v>0</v>
      </c>
      <c r="F125" s="31">
        <f>F126+F127</f>
        <v>0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0</v>
      </c>
      <c r="K125" s="103" t="e">
        <f>J125/J$175*100</f>
        <v>#REF!</v>
      </c>
    </row>
    <row r="126" spans="1:11" x14ac:dyDescent="0.2">
      <c r="A126" s="99">
        <v>7310</v>
      </c>
      <c r="B126" s="100"/>
      <c r="C126" s="101" t="s">
        <v>579</v>
      </c>
      <c r="D126" s="102" t="s">
        <v>580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J126/J$175*100</f>
        <v>#REF!</v>
      </c>
    </row>
    <row r="127" spans="1:11" x14ac:dyDescent="0.2">
      <c r="A127" s="99">
        <v>7311</v>
      </c>
      <c r="B127" s="100"/>
      <c r="C127" s="101" t="s">
        <v>581</v>
      </c>
      <c r="D127" s="102" t="s">
        <v>582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J127/J$175*100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583</v>
      </c>
      <c r="D129" s="91" t="s">
        <v>584</v>
      </c>
      <c r="E129" s="73">
        <f>E131</f>
        <v>0</v>
      </c>
      <c r="F129" s="73">
        <f>F131</f>
        <v>0</v>
      </c>
      <c r="G129" s="73">
        <f>G131</f>
        <v>0</v>
      </c>
      <c r="H129" s="73">
        <f>H131</f>
        <v>0</v>
      </c>
      <c r="I129" s="73">
        <f>I131</f>
        <v>0</v>
      </c>
      <c r="J129" s="73">
        <f>+J131</f>
        <v>0</v>
      </c>
      <c r="K129" s="92" t="e">
        <f>J129/J$175*100</f>
        <v>#REF!</v>
      </c>
    </row>
    <row r="130" spans="1:11" ht="15.75" x14ac:dyDescent="0.25">
      <c r="A130" s="69"/>
      <c r="B130" s="70"/>
      <c r="C130" s="112"/>
      <c r="D130" s="97" t="s">
        <v>474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585</v>
      </c>
      <c r="D131" s="102" t="s">
        <v>586</v>
      </c>
      <c r="E131" s="109">
        <f>E133+E134+E135+E136</f>
        <v>0</v>
      </c>
      <c r="F131" s="109">
        <f>F133+F134+F135+F136</f>
        <v>0</v>
      </c>
      <c r="G131" s="109">
        <f>G133+G134+G135+G136</f>
        <v>0</v>
      </c>
      <c r="H131" s="109">
        <f>H133+H134+H135+H136</f>
        <v>0</v>
      </c>
      <c r="I131" s="109">
        <f>I133+I134+I135+I136</f>
        <v>0</v>
      </c>
      <c r="J131" s="109">
        <f>SUM(J133:J136)</f>
        <v>0</v>
      </c>
      <c r="K131" s="103" t="e">
        <f>J131/J$175*100</f>
        <v>#REF!</v>
      </c>
    </row>
    <row r="132" spans="1:11" x14ac:dyDescent="0.2">
      <c r="A132" s="114"/>
      <c r="B132" s="115"/>
      <c r="C132" s="112" t="s">
        <v>587</v>
      </c>
      <c r="D132" s="97" t="s">
        <v>588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589</v>
      </c>
      <c r="D133" s="102" t="s">
        <v>590</v>
      </c>
      <c r="E133" s="117"/>
      <c r="F133" s="117"/>
      <c r="G133" s="117"/>
      <c r="H133" s="117"/>
      <c r="I133" s="428">
        <f>E133+F133+G133+H133</f>
        <v>0</v>
      </c>
      <c r="J133" s="109">
        <f>E133+F133+G133+H133-I133</f>
        <v>0</v>
      </c>
      <c r="K133" s="104"/>
    </row>
    <row r="134" spans="1:11" x14ac:dyDescent="0.2">
      <c r="A134" s="106">
        <v>7401</v>
      </c>
      <c r="B134" s="107"/>
      <c r="C134" s="108" t="s">
        <v>591</v>
      </c>
      <c r="D134" s="102" t="s">
        <v>592</v>
      </c>
      <c r="E134" s="109"/>
      <c r="F134" s="117"/>
      <c r="G134" s="109"/>
      <c r="H134" s="117"/>
      <c r="I134" s="428">
        <f>E134+F134+G134+H134</f>
        <v>0</v>
      </c>
      <c r="J134" s="109">
        <f>E134+F134+G134+H134-I134</f>
        <v>0</v>
      </c>
      <c r="K134" s="104"/>
    </row>
    <row r="135" spans="1:11" x14ac:dyDescent="0.2">
      <c r="A135" s="106">
        <v>7402</v>
      </c>
      <c r="B135" s="107"/>
      <c r="C135" s="108" t="s">
        <v>593</v>
      </c>
      <c r="D135" s="102" t="s">
        <v>594</v>
      </c>
      <c r="E135" s="117"/>
      <c r="F135" s="117"/>
      <c r="G135" s="117"/>
      <c r="H135" s="117"/>
      <c r="I135" s="428">
        <f>E135+F135+G135+H135</f>
        <v>0</v>
      </c>
      <c r="J135" s="109">
        <f>E135+F135+G135+H135-I135</f>
        <v>0</v>
      </c>
      <c r="K135" s="104"/>
    </row>
    <row r="136" spans="1:11" x14ac:dyDescent="0.2">
      <c r="A136" s="106">
        <v>7403</v>
      </c>
      <c r="B136" s="107"/>
      <c r="C136" s="108" t="s">
        <v>595</v>
      </c>
      <c r="D136" s="102" t="s">
        <v>596</v>
      </c>
      <c r="E136" s="109"/>
      <c r="F136" s="109"/>
      <c r="G136" s="109"/>
      <c r="H136" s="109"/>
      <c r="I136" s="109">
        <v>0</v>
      </c>
      <c r="J136" s="109">
        <f>E136+F136+G136+H136-I136</f>
        <v>0</v>
      </c>
      <c r="K136" s="103" t="e">
        <f>J136/J$175*100</f>
        <v>#REF!</v>
      </c>
    </row>
    <row r="137" spans="1:11" s="423" customFormat="1" x14ac:dyDescent="0.2">
      <c r="A137" s="204"/>
      <c r="B137" s="205"/>
      <c r="C137" s="206"/>
      <c r="D137" s="432"/>
      <c r="E137" s="383"/>
      <c r="F137" s="383"/>
      <c r="G137" s="383"/>
      <c r="H137" s="383"/>
      <c r="I137" s="383"/>
      <c r="J137" s="383"/>
      <c r="K137" s="433"/>
    </row>
    <row r="138" spans="1:11" ht="15.75" x14ac:dyDescent="0.25">
      <c r="A138" s="88">
        <v>78</v>
      </c>
      <c r="B138" s="89"/>
      <c r="C138" s="90" t="s">
        <v>915</v>
      </c>
      <c r="D138" s="91"/>
      <c r="E138" s="32">
        <f>+E140+E145+E150+E156+E159+E163+E167+E170</f>
        <v>0</v>
      </c>
      <c r="F138" s="32"/>
      <c r="G138" s="32"/>
      <c r="H138" s="32"/>
      <c r="I138" s="32"/>
      <c r="J138" s="32">
        <f>+J140+J145+J150+J156+J159+J163+J167+J170</f>
        <v>0</v>
      </c>
      <c r="K138" s="103" t="e">
        <f>J138/J$175*100</f>
        <v>#REF!</v>
      </c>
    </row>
    <row r="139" spans="1:11" s="423" customFormat="1" x14ac:dyDescent="0.2">
      <c r="A139" s="204"/>
      <c r="B139" s="205"/>
      <c r="C139" s="206"/>
      <c r="D139" s="432"/>
      <c r="E139" s="383"/>
      <c r="F139" s="383"/>
      <c r="G139" s="383"/>
      <c r="H139" s="383"/>
      <c r="I139" s="383"/>
      <c r="J139" s="383"/>
      <c r="K139" s="433"/>
    </row>
    <row r="140" spans="1:11" s="423" customFormat="1" x14ac:dyDescent="0.2">
      <c r="A140" s="204">
        <v>780</v>
      </c>
      <c r="B140" s="205"/>
      <c r="C140" s="206" t="s">
        <v>916</v>
      </c>
      <c r="D140" s="432"/>
      <c r="E140" s="383"/>
      <c r="F140" s="383"/>
      <c r="G140" s="383"/>
      <c r="H140" s="383"/>
      <c r="I140" s="383"/>
      <c r="J140" s="383">
        <f>+E140+F140+G140+H140-I140</f>
        <v>0</v>
      </c>
      <c r="K140" s="103" t="e">
        <f>J140/J$175*100</f>
        <v>#REF!</v>
      </c>
    </row>
    <row r="141" spans="1:11" s="423" customFormat="1" x14ac:dyDescent="0.2">
      <c r="A141" s="204">
        <v>7800</v>
      </c>
      <c r="B141" s="205"/>
      <c r="C141" s="206" t="s">
        <v>917</v>
      </c>
      <c r="D141" s="432"/>
      <c r="E141" s="383"/>
      <c r="F141" s="383"/>
      <c r="G141" s="383"/>
      <c r="H141" s="383"/>
      <c r="I141" s="383"/>
      <c r="J141" s="383"/>
      <c r="K141" s="433"/>
    </row>
    <row r="142" spans="1:11" s="423" customFormat="1" x14ac:dyDescent="0.2">
      <c r="A142" s="204">
        <v>7801</v>
      </c>
      <c r="B142" s="205"/>
      <c r="C142" s="206" t="s">
        <v>918</v>
      </c>
      <c r="D142" s="432"/>
      <c r="E142" s="383"/>
      <c r="F142" s="383"/>
      <c r="G142" s="383"/>
      <c r="H142" s="383"/>
      <c r="I142" s="383"/>
      <c r="J142" s="383"/>
      <c r="K142" s="433"/>
    </row>
    <row r="143" spans="1:11" s="423" customFormat="1" x14ac:dyDescent="0.2">
      <c r="A143" s="204">
        <v>7802</v>
      </c>
      <c r="B143" s="205"/>
      <c r="C143" s="206" t="s">
        <v>919</v>
      </c>
      <c r="D143" s="432"/>
      <c r="E143" s="383"/>
      <c r="F143" s="383"/>
      <c r="G143" s="383"/>
      <c r="H143" s="383"/>
      <c r="I143" s="383"/>
      <c r="J143" s="383"/>
      <c r="K143" s="433"/>
    </row>
    <row r="144" spans="1:11" s="423" customFormat="1" x14ac:dyDescent="0.2">
      <c r="A144" s="204"/>
      <c r="B144" s="205"/>
      <c r="C144" s="206"/>
      <c r="D144" s="432"/>
      <c r="E144" s="383"/>
      <c r="F144" s="383"/>
      <c r="G144" s="383"/>
      <c r="H144" s="383"/>
      <c r="I144" s="383"/>
      <c r="J144" s="383"/>
      <c r="K144" s="433"/>
    </row>
    <row r="145" spans="1:11" s="423" customFormat="1" x14ac:dyDescent="0.2">
      <c r="A145" s="204">
        <v>781</v>
      </c>
      <c r="B145" s="205"/>
      <c r="C145" s="206" t="s">
        <v>925</v>
      </c>
      <c r="D145" s="432"/>
      <c r="E145" s="383"/>
      <c r="F145" s="383"/>
      <c r="G145" s="383"/>
      <c r="H145" s="383"/>
      <c r="I145" s="383"/>
      <c r="J145" s="383">
        <f>+E145+F145+G145+H145-I145</f>
        <v>0</v>
      </c>
      <c r="K145" s="103" t="e">
        <f>J145/J$175*100</f>
        <v>#REF!</v>
      </c>
    </row>
    <row r="146" spans="1:11" s="423" customFormat="1" x14ac:dyDescent="0.2">
      <c r="A146" s="204">
        <v>7810</v>
      </c>
      <c r="B146" s="205"/>
      <c r="C146" s="206" t="s">
        <v>920</v>
      </c>
      <c r="D146" s="432"/>
      <c r="E146" s="383"/>
      <c r="F146" s="383"/>
      <c r="G146" s="383"/>
      <c r="H146" s="383"/>
      <c r="I146" s="383"/>
      <c r="J146" s="383"/>
      <c r="K146" s="433"/>
    </row>
    <row r="147" spans="1:11" s="423" customFormat="1" x14ac:dyDescent="0.2">
      <c r="A147" s="204">
        <v>7811</v>
      </c>
      <c r="B147" s="205"/>
      <c r="C147" s="206" t="s">
        <v>921</v>
      </c>
      <c r="D147" s="432"/>
      <c r="E147" s="383"/>
      <c r="F147" s="383"/>
      <c r="G147" s="383"/>
      <c r="H147" s="383"/>
      <c r="I147" s="383"/>
      <c r="J147" s="383"/>
      <c r="K147" s="433"/>
    </row>
    <row r="148" spans="1:11" s="423" customFormat="1" x14ac:dyDescent="0.2">
      <c r="A148" s="204">
        <v>7812</v>
      </c>
      <c r="B148" s="205"/>
      <c r="C148" s="206" t="s">
        <v>924</v>
      </c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/>
      <c r="B149" s="205"/>
      <c r="C149" s="206"/>
      <c r="D149" s="432"/>
      <c r="E149" s="383"/>
      <c r="F149" s="383"/>
      <c r="G149" s="383"/>
      <c r="H149" s="383"/>
      <c r="I149" s="383"/>
      <c r="J149" s="383"/>
      <c r="K149" s="433"/>
    </row>
    <row r="150" spans="1:11" s="423" customFormat="1" x14ac:dyDescent="0.2">
      <c r="A150" s="204">
        <v>782</v>
      </c>
      <c r="B150" s="205"/>
      <c r="C150" s="206" t="s">
        <v>931</v>
      </c>
      <c r="D150" s="432"/>
      <c r="E150" s="383"/>
      <c r="F150" s="383"/>
      <c r="G150" s="383"/>
      <c r="H150" s="383"/>
      <c r="I150" s="383"/>
      <c r="J150" s="383">
        <f>+E150+F150+G150+H150-I150</f>
        <v>0</v>
      </c>
      <c r="K150" s="103" t="e">
        <f>J150/J$175*100</f>
        <v>#REF!</v>
      </c>
    </row>
    <row r="151" spans="1:11" s="423" customFormat="1" x14ac:dyDescent="0.2">
      <c r="A151" s="204">
        <v>7820</v>
      </c>
      <c r="B151" s="205"/>
      <c r="C151" s="206" t="s">
        <v>927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7821</v>
      </c>
      <c r="B152" s="205"/>
      <c r="C152" s="206" t="s">
        <v>928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>
        <v>7822</v>
      </c>
      <c r="B153" s="205"/>
      <c r="C153" s="206" t="s">
        <v>929</v>
      </c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7823</v>
      </c>
      <c r="B154" s="205"/>
      <c r="C154" s="206" t="s">
        <v>930</v>
      </c>
      <c r="D154" s="432"/>
      <c r="E154" s="383"/>
      <c r="F154" s="383"/>
      <c r="G154" s="383"/>
      <c r="H154" s="383"/>
      <c r="I154" s="383"/>
      <c r="J154" s="383"/>
      <c r="K154" s="433"/>
    </row>
    <row r="155" spans="1:11" s="423" customFormat="1" x14ac:dyDescent="0.2">
      <c r="A155" s="204"/>
      <c r="B155" s="205"/>
      <c r="C155" s="206"/>
      <c r="D155" s="432"/>
      <c r="E155" s="383"/>
      <c r="F155" s="383"/>
      <c r="G155" s="383"/>
      <c r="H155" s="383"/>
      <c r="I155" s="383"/>
      <c r="J155" s="383"/>
      <c r="K155" s="433"/>
    </row>
    <row r="156" spans="1:11" s="423" customFormat="1" x14ac:dyDescent="0.2">
      <c r="A156" s="204">
        <v>783</v>
      </c>
      <c r="B156" s="205"/>
      <c r="C156" s="206" t="s">
        <v>933</v>
      </c>
      <c r="D156" s="432"/>
      <c r="E156" s="383"/>
      <c r="F156" s="383"/>
      <c r="G156" s="383"/>
      <c r="H156" s="383"/>
      <c r="I156" s="383"/>
      <c r="J156" s="383">
        <f>+E156+F156+G156+H156-I156</f>
        <v>0</v>
      </c>
      <c r="K156" s="103" t="e">
        <f>J156/J$175*100</f>
        <v>#REF!</v>
      </c>
    </row>
    <row r="157" spans="1:11" s="423" customFormat="1" x14ac:dyDescent="0.2">
      <c r="A157" s="204">
        <v>7830</v>
      </c>
      <c r="B157" s="205"/>
      <c r="C157" s="206" t="s">
        <v>932</v>
      </c>
      <c r="D157" s="432"/>
      <c r="E157" s="383"/>
      <c r="F157" s="383"/>
      <c r="G157" s="383"/>
      <c r="H157" s="383"/>
      <c r="I157" s="383"/>
      <c r="J157" s="383"/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784</v>
      </c>
      <c r="B159" s="205"/>
      <c r="C159" s="206" t="s">
        <v>936</v>
      </c>
      <c r="D159" s="432"/>
      <c r="E159" s="383"/>
      <c r="F159" s="383"/>
      <c r="G159" s="383"/>
      <c r="H159" s="383"/>
      <c r="I159" s="383"/>
      <c r="J159" s="383">
        <f>+E159+F159+G159+H159-I159</f>
        <v>0</v>
      </c>
      <c r="K159" s="103" t="e">
        <f>J159/J$175*100</f>
        <v>#REF!</v>
      </c>
    </row>
    <row r="160" spans="1:11" s="423" customFormat="1" x14ac:dyDescent="0.2">
      <c r="A160" s="204">
        <v>7840</v>
      </c>
      <c r="B160" s="205"/>
      <c r="C160" s="206" t="s">
        <v>934</v>
      </c>
      <c r="D160" s="432"/>
      <c r="E160" s="383"/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7841</v>
      </c>
      <c r="B161" s="205"/>
      <c r="C161" s="206" t="s">
        <v>935</v>
      </c>
      <c r="D161" s="432"/>
      <c r="E161" s="383"/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/>
      <c r="B162" s="205"/>
      <c r="C162" s="206"/>
      <c r="D162" s="432"/>
      <c r="E162" s="383"/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785</v>
      </c>
      <c r="B163" s="205"/>
      <c r="C163" s="206" t="s">
        <v>939</v>
      </c>
      <c r="D163" s="432"/>
      <c r="E163" s="383"/>
      <c r="F163" s="383"/>
      <c r="G163" s="383"/>
      <c r="H163" s="383"/>
      <c r="I163" s="383"/>
      <c r="J163" s="383">
        <f>+E163+F163+G163+H163-I163</f>
        <v>0</v>
      </c>
      <c r="K163" s="103" t="e">
        <f>J163/J$175*100</f>
        <v>#REF!</v>
      </c>
    </row>
    <row r="164" spans="1:11" s="423" customFormat="1" x14ac:dyDescent="0.2">
      <c r="A164" s="204">
        <v>7850</v>
      </c>
      <c r="B164" s="205"/>
      <c r="C164" s="206" t="s">
        <v>937</v>
      </c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7851</v>
      </c>
      <c r="B165" s="205"/>
      <c r="C165" s="206" t="s">
        <v>938</v>
      </c>
      <c r="D165" s="432"/>
      <c r="E165" s="383"/>
      <c r="F165" s="383"/>
      <c r="G165" s="383"/>
      <c r="H165" s="383"/>
      <c r="I165" s="383"/>
      <c r="J165" s="383"/>
      <c r="K165" s="433"/>
    </row>
    <row r="166" spans="1:11" s="423" customFormat="1" x14ac:dyDescent="0.2">
      <c r="A166" s="204"/>
      <c r="B166" s="205"/>
      <c r="C166" s="206"/>
      <c r="D166" s="432"/>
      <c r="E166" s="383"/>
      <c r="F166" s="383"/>
      <c r="G166" s="383"/>
      <c r="H166" s="383"/>
      <c r="I166" s="383"/>
      <c r="J166" s="383"/>
      <c r="K166" s="433"/>
    </row>
    <row r="167" spans="1:11" s="423" customFormat="1" x14ac:dyDescent="0.2">
      <c r="A167" s="204">
        <v>786</v>
      </c>
      <c r="B167" s="205"/>
      <c r="C167" s="206" t="s">
        <v>941</v>
      </c>
      <c r="D167" s="432"/>
      <c r="E167" s="383"/>
      <c r="F167" s="383"/>
      <c r="G167" s="383"/>
      <c r="H167" s="383"/>
      <c r="I167" s="383"/>
      <c r="J167" s="383">
        <f>+E167+F167+G167+H167-I167</f>
        <v>0</v>
      </c>
      <c r="K167" s="103" t="e">
        <f>J167/J$175*100</f>
        <v>#REF!</v>
      </c>
    </row>
    <row r="168" spans="1:11" s="423" customFormat="1" x14ac:dyDescent="0.2">
      <c r="A168" s="204">
        <v>7860</v>
      </c>
      <c r="B168" s="205"/>
      <c r="C168" s="206" t="s">
        <v>940</v>
      </c>
      <c r="D168" s="432"/>
      <c r="E168" s="383"/>
      <c r="F168" s="383"/>
      <c r="G168" s="383"/>
      <c r="H168" s="383"/>
      <c r="I168" s="383"/>
      <c r="J168" s="383"/>
      <c r="K168" s="433"/>
    </row>
    <row r="169" spans="1:11" s="423" customFormat="1" x14ac:dyDescent="0.2">
      <c r="A169" s="204"/>
      <c r="B169" s="205"/>
      <c r="C169" s="206"/>
      <c r="D169" s="432"/>
      <c r="E169" s="383"/>
      <c r="F169" s="383"/>
      <c r="G169" s="383"/>
      <c r="H169" s="383"/>
      <c r="I169" s="383"/>
      <c r="J169" s="383"/>
      <c r="K169" s="433"/>
    </row>
    <row r="170" spans="1:11" s="423" customFormat="1" x14ac:dyDescent="0.2">
      <c r="A170" s="204">
        <v>787</v>
      </c>
      <c r="B170" s="205"/>
      <c r="C170" s="206" t="s">
        <v>943</v>
      </c>
      <c r="D170" s="432"/>
      <c r="E170" s="383"/>
      <c r="F170" s="383"/>
      <c r="G170" s="383"/>
      <c r="H170" s="383"/>
      <c r="I170" s="383"/>
      <c r="J170" s="383">
        <f>+E170+F170+G170+H170-I170</f>
        <v>0</v>
      </c>
      <c r="K170" s="103" t="e">
        <f>J170/J$175*100</f>
        <v>#REF!</v>
      </c>
    </row>
    <row r="171" spans="1:11" s="423" customFormat="1" x14ac:dyDescent="0.2">
      <c r="A171" s="204">
        <v>7870</v>
      </c>
      <c r="B171" s="205"/>
      <c r="C171" s="206" t="s">
        <v>942</v>
      </c>
      <c r="D171" s="432"/>
      <c r="E171" s="383"/>
      <c r="F171" s="383"/>
      <c r="G171" s="383"/>
      <c r="H171" s="383"/>
      <c r="I171" s="383"/>
      <c r="J171" s="383"/>
      <c r="K171" s="433"/>
    </row>
    <row r="172" spans="1:11" ht="15.75" thickBot="1" x14ac:dyDescent="0.25">
      <c r="A172" s="120"/>
      <c r="B172" s="121"/>
      <c r="C172" s="122"/>
      <c r="D172" s="123"/>
      <c r="E172" s="124"/>
      <c r="F172" s="124"/>
      <c r="G172" s="124"/>
      <c r="H172" s="124"/>
      <c r="I172" s="124"/>
      <c r="J172" s="124"/>
      <c r="K172" s="125"/>
    </row>
    <row r="173" spans="1:11" ht="15.75" thickTop="1" x14ac:dyDescent="0.2">
      <c r="A173" s="126"/>
      <c r="B173" s="126"/>
      <c r="C173" s="127"/>
      <c r="D173" s="127"/>
      <c r="E173" s="128"/>
      <c r="F173" s="128"/>
      <c r="G173" s="128"/>
      <c r="H173" s="128"/>
      <c r="I173" s="128"/>
      <c r="J173" s="128"/>
      <c r="K173" s="128"/>
    </row>
    <row r="174" spans="1:11" ht="16.5" thickBot="1" x14ac:dyDescent="0.3">
      <c r="A174" s="53"/>
      <c r="B174" s="53"/>
      <c r="C174" s="54"/>
      <c r="D174" s="54"/>
      <c r="E174" s="129"/>
      <c r="F174" s="129"/>
      <c r="G174" s="129"/>
      <c r="H174" s="129"/>
      <c r="I174" s="129"/>
      <c r="J174" s="130"/>
      <c r="K174" s="130"/>
    </row>
    <row r="175" spans="1:11" ht="19.5" thickTop="1" thickBot="1" x14ac:dyDescent="0.3">
      <c r="A175" s="53" t="s">
        <v>896</v>
      </c>
      <c r="B175" s="53"/>
      <c r="C175" s="131" t="s">
        <v>597</v>
      </c>
      <c r="D175" s="131"/>
      <c r="E175" s="132"/>
      <c r="F175" s="132"/>
      <c r="G175" s="132"/>
      <c r="H175" s="132"/>
      <c r="I175" s="132"/>
      <c r="J175" s="133" t="e">
        <f>+#REF!</f>
        <v>#REF!</v>
      </c>
      <c r="K175" s="134"/>
    </row>
    <row r="176" spans="1:11" ht="17.25" thickTop="1" thickBot="1" x14ac:dyDescent="0.3">
      <c r="A176" s="53"/>
      <c r="B176" s="53"/>
      <c r="C176" s="54"/>
      <c r="D176" s="54"/>
      <c r="E176" s="10"/>
      <c r="F176" s="10"/>
      <c r="G176" s="10"/>
      <c r="H176" s="10"/>
      <c r="I176" s="134"/>
      <c r="J176" s="10"/>
      <c r="K176" s="10"/>
    </row>
    <row r="177" spans="1:11" ht="16.5" thickTop="1" thickBot="1" x14ac:dyDescent="0.25">
      <c r="A177" s="135"/>
      <c r="B177" s="136"/>
      <c r="C177" s="137"/>
      <c r="D177" s="138"/>
      <c r="E177" s="139"/>
      <c r="F177" s="139"/>
      <c r="G177" s="139"/>
      <c r="H177" s="139"/>
      <c r="I177" s="139"/>
      <c r="J177" s="140"/>
      <c r="K177" s="141"/>
    </row>
    <row r="178" spans="1:11" ht="17.25" thickTop="1" thickBot="1" x14ac:dyDescent="0.3">
      <c r="A178" s="69"/>
      <c r="B178" s="70" t="s">
        <v>84</v>
      </c>
      <c r="C178" s="77" t="s">
        <v>599</v>
      </c>
      <c r="D178" s="142"/>
      <c r="E178" s="73">
        <f>E181+E243+E285+E299+E313</f>
        <v>0</v>
      </c>
      <c r="F178" s="73">
        <f>F181+F243+F285+F299+F313</f>
        <v>0</v>
      </c>
      <c r="G178" s="73">
        <f>G181+G243+G285+G299+G313</f>
        <v>0</v>
      </c>
      <c r="H178" s="73">
        <f>H181+H243+H285+H299+H313</f>
        <v>0</v>
      </c>
      <c r="I178" s="73">
        <f>I181+I243+I285+I299+I313</f>
        <v>0</v>
      </c>
      <c r="J178" s="75">
        <f>E178+F178+G178+H178-I178</f>
        <v>0</v>
      </c>
      <c r="K178" s="76" t="e">
        <f>J178/J$175*100</f>
        <v>#REF!</v>
      </c>
    </row>
    <row r="179" spans="1:11" ht="16.5" thickTop="1" x14ac:dyDescent="0.25">
      <c r="A179" s="69"/>
      <c r="B179" s="70"/>
      <c r="C179" s="77" t="s">
        <v>601</v>
      </c>
      <c r="D179" s="142"/>
      <c r="E179" s="143"/>
      <c r="F179" s="73"/>
      <c r="G179" s="73"/>
      <c r="H179" s="73"/>
      <c r="I179" s="73"/>
      <c r="J179" s="80"/>
      <c r="K179" s="144"/>
    </row>
    <row r="180" spans="1:11" x14ac:dyDescent="0.2">
      <c r="A180" s="82"/>
      <c r="B180" s="94"/>
      <c r="C180" s="95"/>
      <c r="D180" s="145"/>
      <c r="E180" s="34"/>
      <c r="F180" s="34"/>
      <c r="G180" s="34"/>
      <c r="H180" s="34"/>
      <c r="I180" s="34"/>
      <c r="J180" s="34"/>
      <c r="K180" s="105"/>
    </row>
    <row r="181" spans="1:11" ht="15.75" x14ac:dyDescent="0.25">
      <c r="A181" s="88">
        <v>40</v>
      </c>
      <c r="B181" s="89"/>
      <c r="C181" s="90" t="s">
        <v>602</v>
      </c>
      <c r="D181" s="146"/>
      <c r="E181" s="32">
        <f>E184+E197+E207+E223+E230+E237</f>
        <v>0</v>
      </c>
      <c r="F181" s="32">
        <f>F184+F197+F207+F223+F230+F237</f>
        <v>0</v>
      </c>
      <c r="G181" s="32">
        <f>G184+G197+G207+G223+G230+G237</f>
        <v>0</v>
      </c>
      <c r="H181" s="32">
        <f>H184+H197+H207+H223+H230+H237</f>
        <v>0</v>
      </c>
      <c r="I181" s="32">
        <f>+I197+I207</f>
        <v>0</v>
      </c>
      <c r="J181" s="32">
        <f>E181+F181+G181+H181-I181</f>
        <v>0</v>
      </c>
      <c r="K181" s="92" t="e">
        <f>J181/J$175*100</f>
        <v>#REF!</v>
      </c>
    </row>
    <row r="182" spans="1:11" x14ac:dyDescent="0.2">
      <c r="A182" s="147"/>
      <c r="B182" s="148"/>
      <c r="C182" s="96" t="s">
        <v>841</v>
      </c>
      <c r="D182" s="145"/>
      <c r="E182" s="34"/>
      <c r="F182" s="34"/>
      <c r="G182" s="34"/>
      <c r="H182" s="34"/>
      <c r="I182" s="34"/>
      <c r="J182" s="34"/>
      <c r="K182" s="105"/>
    </row>
    <row r="183" spans="1:11" x14ac:dyDescent="0.2">
      <c r="A183" s="82"/>
      <c r="B183" s="94"/>
      <c r="C183" s="95"/>
      <c r="D183" s="145"/>
      <c r="E183" s="34"/>
      <c r="F183" s="34"/>
      <c r="G183" s="34"/>
      <c r="H183" s="34"/>
      <c r="I183" s="34"/>
      <c r="J183" s="34"/>
      <c r="K183" s="105"/>
    </row>
    <row r="184" spans="1:11" x14ac:dyDescent="0.2">
      <c r="A184" s="99"/>
      <c r="B184" s="100"/>
      <c r="C184" s="101" t="s">
        <v>842</v>
      </c>
      <c r="D184" s="149"/>
      <c r="E184" s="31">
        <f>+E186+E195</f>
        <v>0</v>
      </c>
      <c r="F184" s="31">
        <f>+F186+F195</f>
        <v>0</v>
      </c>
      <c r="G184" s="31">
        <f>+G186+G195</f>
        <v>0</v>
      </c>
      <c r="H184" s="31">
        <f>+H186+H195</f>
        <v>0</v>
      </c>
      <c r="I184" s="31">
        <f>+I186+I195</f>
        <v>0</v>
      </c>
      <c r="J184" s="31">
        <f>E184+F184+G184+H184-I184</f>
        <v>0</v>
      </c>
      <c r="K184" s="103" t="e">
        <f>J184/J$175*100</f>
        <v>#REF!</v>
      </c>
    </row>
    <row r="185" spans="1:11" x14ac:dyDescent="0.2">
      <c r="A185" s="82"/>
      <c r="B185" s="94"/>
      <c r="C185" s="96"/>
      <c r="D185" s="145"/>
      <c r="E185" s="86"/>
      <c r="F185" s="86"/>
      <c r="G185" s="86"/>
      <c r="H185" s="86"/>
      <c r="I185" s="86"/>
      <c r="J185" s="86"/>
      <c r="K185" s="110"/>
    </row>
    <row r="186" spans="1:11" x14ac:dyDescent="0.2">
      <c r="A186" s="99">
        <v>400</v>
      </c>
      <c r="B186" s="100"/>
      <c r="C186" s="101" t="s">
        <v>843</v>
      </c>
      <c r="D186" s="149"/>
      <c r="E186" s="31">
        <f>SUM(E187:E193)</f>
        <v>0</v>
      </c>
      <c r="F186" s="31"/>
      <c r="G186" s="31"/>
      <c r="H186" s="31"/>
      <c r="I186" s="31">
        <v>0</v>
      </c>
      <c r="J186" s="31">
        <f>E186+F186+G186+H186-I186</f>
        <v>0</v>
      </c>
      <c r="K186" s="103" t="e">
        <f>J186/J$175*100</f>
        <v>#REF!</v>
      </c>
    </row>
    <row r="187" spans="1:11" x14ac:dyDescent="0.2">
      <c r="A187" s="99">
        <v>4000</v>
      </c>
      <c r="B187" s="100"/>
      <c r="C187" s="101" t="s">
        <v>607</v>
      </c>
      <c r="D187" s="149"/>
      <c r="E187" s="31"/>
      <c r="F187" s="202" t="s">
        <v>870</v>
      </c>
      <c r="G187" s="202" t="s">
        <v>870</v>
      </c>
      <c r="H187" s="202" t="s">
        <v>870</v>
      </c>
      <c r="I187" s="202" t="s">
        <v>870</v>
      </c>
      <c r="J187" s="202" t="s">
        <v>870</v>
      </c>
      <c r="K187" s="103"/>
    </row>
    <row r="188" spans="1:11" x14ac:dyDescent="0.2">
      <c r="A188" s="99">
        <v>4001</v>
      </c>
      <c r="B188" s="100"/>
      <c r="C188" s="101" t="s">
        <v>609</v>
      </c>
      <c r="D188" s="149"/>
      <c r="E188" s="31"/>
      <c r="F188" s="202" t="s">
        <v>870</v>
      </c>
      <c r="G188" s="202" t="s">
        <v>870</v>
      </c>
      <c r="H188" s="202" t="s">
        <v>870</v>
      </c>
      <c r="I188" s="202" t="s">
        <v>870</v>
      </c>
      <c r="J188" s="202" t="s">
        <v>870</v>
      </c>
      <c r="K188" s="103"/>
    </row>
    <row r="189" spans="1:11" x14ac:dyDescent="0.2">
      <c r="A189" s="99">
        <v>4002</v>
      </c>
      <c r="B189" s="100"/>
      <c r="C189" s="101" t="s">
        <v>611</v>
      </c>
      <c r="D189" s="149"/>
      <c r="E189" s="31"/>
      <c r="F189" s="202" t="s">
        <v>870</v>
      </c>
      <c r="G189" s="202" t="s">
        <v>870</v>
      </c>
      <c r="H189" s="202" t="s">
        <v>870</v>
      </c>
      <c r="I189" s="202" t="s">
        <v>870</v>
      </c>
      <c r="J189" s="202" t="s">
        <v>870</v>
      </c>
      <c r="K189" s="103"/>
    </row>
    <row r="190" spans="1:11" x14ac:dyDescent="0.2">
      <c r="A190" s="99">
        <v>4003</v>
      </c>
      <c r="B190" s="100"/>
      <c r="C190" s="101" t="s">
        <v>613</v>
      </c>
      <c r="D190" s="149"/>
      <c r="E190" s="31"/>
      <c r="F190" s="202" t="s">
        <v>870</v>
      </c>
      <c r="G190" s="202" t="s">
        <v>870</v>
      </c>
      <c r="H190" s="202" t="s">
        <v>870</v>
      </c>
      <c r="I190" s="202" t="s">
        <v>870</v>
      </c>
      <c r="J190" s="202" t="s">
        <v>870</v>
      </c>
      <c r="K190" s="103"/>
    </row>
    <row r="191" spans="1:11" x14ac:dyDescent="0.2">
      <c r="A191" s="99">
        <v>4004</v>
      </c>
      <c r="B191" s="100"/>
      <c r="C191" s="101" t="s">
        <v>615</v>
      </c>
      <c r="D191" s="149"/>
      <c r="E191" s="31"/>
      <c r="F191" s="202" t="s">
        <v>870</v>
      </c>
      <c r="G191" s="202" t="s">
        <v>870</v>
      </c>
      <c r="H191" s="202" t="s">
        <v>870</v>
      </c>
      <c r="I191" s="202" t="s">
        <v>870</v>
      </c>
      <c r="J191" s="202" t="s">
        <v>870</v>
      </c>
      <c r="K191" s="103"/>
    </row>
    <row r="192" spans="1:11" x14ac:dyDescent="0.2">
      <c r="A192" s="99">
        <v>4005</v>
      </c>
      <c r="B192" s="100"/>
      <c r="C192" s="101" t="s">
        <v>617</v>
      </c>
      <c r="D192" s="149"/>
      <c r="E192" s="31"/>
      <c r="F192" s="202" t="s">
        <v>870</v>
      </c>
      <c r="G192" s="202" t="s">
        <v>870</v>
      </c>
      <c r="H192" s="202" t="s">
        <v>870</v>
      </c>
      <c r="I192" s="202" t="s">
        <v>870</v>
      </c>
      <c r="J192" s="202" t="s">
        <v>870</v>
      </c>
      <c r="K192" s="103"/>
    </row>
    <row r="193" spans="1:11" x14ac:dyDescent="0.2">
      <c r="A193" s="99">
        <v>4009</v>
      </c>
      <c r="B193" s="100"/>
      <c r="C193" s="101" t="s">
        <v>619</v>
      </c>
      <c r="D193" s="149"/>
      <c r="E193" s="31"/>
      <c r="F193" s="202" t="s">
        <v>870</v>
      </c>
      <c r="G193" s="202" t="s">
        <v>870</v>
      </c>
      <c r="H193" s="202" t="s">
        <v>870</v>
      </c>
      <c r="I193" s="202" t="s">
        <v>870</v>
      </c>
      <c r="J193" s="202" t="s">
        <v>870</v>
      </c>
      <c r="K193" s="103"/>
    </row>
    <row r="194" spans="1:11" x14ac:dyDescent="0.2">
      <c r="A194" s="82"/>
      <c r="B194" s="94"/>
      <c r="C194" s="95"/>
      <c r="D194" s="145"/>
      <c r="E194" s="34"/>
      <c r="F194" s="34"/>
      <c r="G194" s="34"/>
      <c r="H194" s="86"/>
      <c r="I194" s="34"/>
      <c r="J194" s="34"/>
      <c r="K194" s="110"/>
    </row>
    <row r="195" spans="1:11" x14ac:dyDescent="0.2">
      <c r="A195" s="99">
        <v>413300</v>
      </c>
      <c r="B195" s="100"/>
      <c r="C195" s="101" t="s">
        <v>844</v>
      </c>
      <c r="D195" s="149"/>
      <c r="E195" s="31"/>
      <c r="F195" s="31"/>
      <c r="G195" s="31"/>
      <c r="H195" s="31"/>
      <c r="I195" s="31">
        <v>0</v>
      </c>
      <c r="J195" s="31">
        <f>E195+F195+G195+H195-I195</f>
        <v>0</v>
      </c>
      <c r="K195" s="103" t="e">
        <f>J195/J$175*100</f>
        <v>#REF!</v>
      </c>
    </row>
    <row r="196" spans="1:11" x14ac:dyDescent="0.2">
      <c r="A196" s="82"/>
      <c r="B196" s="94"/>
      <c r="C196" s="95"/>
      <c r="D196" s="145"/>
      <c r="E196" s="34"/>
      <c r="F196" s="34"/>
      <c r="G196" s="34"/>
      <c r="H196" s="34"/>
      <c r="I196" s="34"/>
      <c r="J196" s="34"/>
      <c r="K196" s="150"/>
    </row>
    <row r="197" spans="1:11" x14ac:dyDescent="0.2">
      <c r="A197" s="151"/>
      <c r="B197" s="115"/>
      <c r="C197" s="112" t="s">
        <v>845</v>
      </c>
      <c r="D197" s="152"/>
      <c r="E197" s="113">
        <f>+E199+E205</f>
        <v>0</v>
      </c>
      <c r="F197" s="113">
        <f>+F199+F205</f>
        <v>0</v>
      </c>
      <c r="G197" s="113">
        <f>+G199+G205</f>
        <v>0</v>
      </c>
      <c r="H197" s="113">
        <f>+H199+H205</f>
        <v>0</v>
      </c>
      <c r="I197" s="426">
        <f>+I199+I205</f>
        <v>0</v>
      </c>
      <c r="J197" s="113">
        <f>E197+F197+G197+H197-I197</f>
        <v>0</v>
      </c>
      <c r="K197" s="110"/>
    </row>
    <row r="198" spans="1:11" x14ac:dyDescent="0.2">
      <c r="A198" s="151"/>
      <c r="B198" s="115"/>
      <c r="C198" s="112"/>
      <c r="D198" s="152"/>
      <c r="E198" s="113"/>
      <c r="F198" s="113"/>
      <c r="G198" s="113"/>
      <c r="H198" s="113"/>
      <c r="I198" s="113"/>
      <c r="J198" s="113"/>
      <c r="K198" s="110"/>
    </row>
    <row r="199" spans="1:11" x14ac:dyDescent="0.2">
      <c r="A199" s="106">
        <v>401</v>
      </c>
      <c r="B199" s="107"/>
      <c r="C199" s="108" t="s">
        <v>857</v>
      </c>
      <c r="D199" s="153"/>
      <c r="E199" s="109">
        <f>SUM(E200:E203)</f>
        <v>0</v>
      </c>
      <c r="F199" s="109">
        <f>SUM(F200:F203)</f>
        <v>0</v>
      </c>
      <c r="G199" s="109">
        <f>SUM(G200:G203)</f>
        <v>0</v>
      </c>
      <c r="H199" s="109">
        <f>SUM(H200:H203)</f>
        <v>0</v>
      </c>
      <c r="I199" s="109">
        <f>SUM(I200:I203)</f>
        <v>0</v>
      </c>
      <c r="J199" s="109">
        <f>E199+F199+G199+H199-I199</f>
        <v>0</v>
      </c>
      <c r="K199" s="103"/>
    </row>
    <row r="200" spans="1:11" x14ac:dyDescent="0.2">
      <c r="A200" s="106">
        <v>4010</v>
      </c>
      <c r="B200" s="107"/>
      <c r="C200" s="108" t="s">
        <v>622</v>
      </c>
      <c r="D200" s="153"/>
      <c r="E200" s="109"/>
      <c r="F200" s="109"/>
      <c r="G200" s="109"/>
      <c r="H200" s="109"/>
      <c r="I200" s="109">
        <f>E200+F200+G200+H200</f>
        <v>0</v>
      </c>
      <c r="J200" s="109">
        <f>E200+F200+G200+H200-I200</f>
        <v>0</v>
      </c>
      <c r="K200" s="104"/>
    </row>
    <row r="201" spans="1:11" x14ac:dyDescent="0.2">
      <c r="A201" s="106">
        <v>4011</v>
      </c>
      <c r="B201" s="107"/>
      <c r="C201" s="108" t="s">
        <v>636</v>
      </c>
      <c r="D201" s="153"/>
      <c r="E201" s="109"/>
      <c r="F201" s="109"/>
      <c r="G201" s="109"/>
      <c r="H201" s="109"/>
      <c r="I201" s="109">
        <f>E201+F201+G201+H201</f>
        <v>0</v>
      </c>
      <c r="J201" s="109">
        <f>E201+F201+G201+H201-I201</f>
        <v>0</v>
      </c>
      <c r="K201" s="104"/>
    </row>
    <row r="202" spans="1:11" x14ac:dyDescent="0.2">
      <c r="A202" s="106">
        <v>4012</v>
      </c>
      <c r="B202" s="107"/>
      <c r="C202" s="108" t="s">
        <v>638</v>
      </c>
      <c r="D202" s="153"/>
      <c r="E202" s="109"/>
      <c r="F202" s="109"/>
      <c r="G202" s="109"/>
      <c r="H202" s="109"/>
      <c r="I202" s="109">
        <f>E202+F202+G202+H202</f>
        <v>0</v>
      </c>
      <c r="J202" s="109">
        <f>E202+F202+G202+H202-I202</f>
        <v>0</v>
      </c>
      <c r="K202" s="104"/>
    </row>
    <row r="203" spans="1:11" x14ac:dyDescent="0.2">
      <c r="A203" s="106">
        <v>4013</v>
      </c>
      <c r="B203" s="107"/>
      <c r="C203" s="108" t="s">
        <v>640</v>
      </c>
      <c r="D203" s="153"/>
      <c r="E203" s="109"/>
      <c r="F203" s="109"/>
      <c r="G203" s="109"/>
      <c r="H203" s="109"/>
      <c r="I203" s="109">
        <f>E203+F203+G203+H203</f>
        <v>0</v>
      </c>
      <c r="J203" s="109">
        <f>E203+F203+G203+H203-I203</f>
        <v>0</v>
      </c>
      <c r="K203" s="104"/>
    </row>
    <row r="204" spans="1:11" x14ac:dyDescent="0.2">
      <c r="A204" s="114"/>
      <c r="B204" s="115"/>
      <c r="C204" s="154"/>
      <c r="D204" s="152"/>
      <c r="E204" s="116"/>
      <c r="F204" s="116"/>
      <c r="G204" s="116"/>
      <c r="H204" s="116"/>
      <c r="I204" s="116"/>
      <c r="J204" s="116"/>
      <c r="K204" s="105"/>
    </row>
    <row r="205" spans="1:11" x14ac:dyDescent="0.2">
      <c r="A205" s="106">
        <v>413301</v>
      </c>
      <c r="B205" s="107"/>
      <c r="C205" s="108" t="s">
        <v>846</v>
      </c>
      <c r="D205" s="153"/>
      <c r="E205" s="109"/>
      <c r="F205" s="109"/>
      <c r="G205" s="109"/>
      <c r="H205" s="109"/>
      <c r="I205" s="109">
        <f>E205+F205+G205+H205</f>
        <v>0</v>
      </c>
      <c r="J205" s="109">
        <f>E205+F205+G205+H205-I205</f>
        <v>0</v>
      </c>
      <c r="K205" s="104"/>
    </row>
    <row r="206" spans="1:11" x14ac:dyDescent="0.2">
      <c r="A206" s="82"/>
      <c r="B206" s="94"/>
      <c r="C206" s="95"/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99"/>
      <c r="B207" s="100"/>
      <c r="C207" s="101" t="s">
        <v>847</v>
      </c>
      <c r="D207" s="149"/>
      <c r="E207" s="31">
        <f t="shared" ref="E207:J207" si="15">+E209+E221</f>
        <v>0</v>
      </c>
      <c r="F207" s="31">
        <f t="shared" si="15"/>
        <v>0</v>
      </c>
      <c r="G207" s="31">
        <f t="shared" si="15"/>
        <v>0</v>
      </c>
      <c r="H207" s="31">
        <f t="shared" si="15"/>
        <v>0</v>
      </c>
      <c r="I207" s="31">
        <f t="shared" si="15"/>
        <v>0</v>
      </c>
      <c r="J207" s="31">
        <f t="shared" si="15"/>
        <v>0</v>
      </c>
      <c r="K207" s="103" t="e">
        <f>J207/J$175*100</f>
        <v>#REF!</v>
      </c>
    </row>
    <row r="208" spans="1:11" x14ac:dyDescent="0.2">
      <c r="A208" s="82"/>
      <c r="B208" s="94"/>
      <c r="C208" s="96"/>
      <c r="D208" s="145"/>
      <c r="E208" s="86"/>
      <c r="F208" s="86"/>
      <c r="G208" s="86"/>
      <c r="H208" s="86"/>
      <c r="I208" s="86"/>
      <c r="J208" s="86"/>
      <c r="K208" s="110"/>
    </row>
    <row r="209" spans="1:11" x14ac:dyDescent="0.2">
      <c r="A209" s="99">
        <v>402</v>
      </c>
      <c r="B209" s="100"/>
      <c r="C209" s="101" t="s">
        <v>858</v>
      </c>
      <c r="D209" s="149"/>
      <c r="E209" s="31">
        <f>SUM(E210:E219)</f>
        <v>0</v>
      </c>
      <c r="F209" s="31">
        <f>SUM(F210:F219)</f>
        <v>0</v>
      </c>
      <c r="G209" s="31"/>
      <c r="H209" s="31"/>
      <c r="I209" s="31">
        <f>SUM(I210:I219)</f>
        <v>0</v>
      </c>
      <c r="J209" s="31">
        <f>E209+F209+G209+H209-I209</f>
        <v>0</v>
      </c>
      <c r="K209" s="103" t="e">
        <f>J209/J$175*100</f>
        <v>#REF!</v>
      </c>
    </row>
    <row r="210" spans="1:11" x14ac:dyDescent="0.2">
      <c r="A210" s="99">
        <v>4020</v>
      </c>
      <c r="B210" s="100"/>
      <c r="C210" s="101" t="s">
        <v>968</v>
      </c>
      <c r="D210" s="149"/>
      <c r="E210" s="31"/>
      <c r="F210" s="31"/>
      <c r="G210" s="202" t="s">
        <v>870</v>
      </c>
      <c r="H210" s="202" t="s">
        <v>870</v>
      </c>
      <c r="I210" s="202" t="s">
        <v>870</v>
      </c>
      <c r="J210" s="202" t="s">
        <v>870</v>
      </c>
      <c r="K210" s="155"/>
    </row>
    <row r="211" spans="1:11" x14ac:dyDescent="0.2">
      <c r="A211" s="99">
        <v>4021</v>
      </c>
      <c r="B211" s="100"/>
      <c r="C211" s="101" t="s">
        <v>970</v>
      </c>
      <c r="D211" s="149"/>
      <c r="E211" s="31"/>
      <c r="F211" s="31"/>
      <c r="G211" s="202" t="s">
        <v>870</v>
      </c>
      <c r="H211" s="202" t="s">
        <v>870</v>
      </c>
      <c r="I211" s="202" t="s">
        <v>870</v>
      </c>
      <c r="J211" s="202" t="s">
        <v>870</v>
      </c>
      <c r="K211" s="155"/>
    </row>
    <row r="212" spans="1:11" x14ac:dyDescent="0.2">
      <c r="A212" s="99">
        <v>4022</v>
      </c>
      <c r="B212" s="100"/>
      <c r="C212" s="101" t="s">
        <v>972</v>
      </c>
      <c r="D212" s="149"/>
      <c r="E212" s="31"/>
      <c r="F212" s="31"/>
      <c r="G212" s="202" t="s">
        <v>870</v>
      </c>
      <c r="H212" s="202" t="s">
        <v>870</v>
      </c>
      <c r="I212" s="202" t="s">
        <v>870</v>
      </c>
      <c r="J212" s="202" t="s">
        <v>870</v>
      </c>
      <c r="K212" s="155"/>
    </row>
    <row r="213" spans="1:11" x14ac:dyDescent="0.2">
      <c r="A213" s="99">
        <v>4023</v>
      </c>
      <c r="B213" s="100"/>
      <c r="C213" s="101" t="s">
        <v>974</v>
      </c>
      <c r="D213" s="149"/>
      <c r="E213" s="31"/>
      <c r="F213" s="31"/>
      <c r="G213" s="202" t="s">
        <v>870</v>
      </c>
      <c r="H213" s="202" t="s">
        <v>870</v>
      </c>
      <c r="I213" s="202" t="s">
        <v>870</v>
      </c>
      <c r="J213" s="202" t="s">
        <v>870</v>
      </c>
      <c r="K213" s="155"/>
    </row>
    <row r="214" spans="1:11" x14ac:dyDescent="0.2">
      <c r="A214" s="99">
        <v>4024</v>
      </c>
      <c r="B214" s="100"/>
      <c r="C214" s="101" t="s">
        <v>976</v>
      </c>
      <c r="D214" s="149"/>
      <c r="E214" s="31"/>
      <c r="F214" s="31"/>
      <c r="G214" s="202" t="s">
        <v>870</v>
      </c>
      <c r="H214" s="202" t="s">
        <v>870</v>
      </c>
      <c r="I214" s="202" t="s">
        <v>870</v>
      </c>
      <c r="J214" s="202" t="s">
        <v>870</v>
      </c>
      <c r="K214" s="155"/>
    </row>
    <row r="215" spans="1:11" x14ac:dyDescent="0.2">
      <c r="A215" s="99">
        <v>4025</v>
      </c>
      <c r="B215" s="100"/>
      <c r="C215" s="101" t="s">
        <v>978</v>
      </c>
      <c r="D215" s="149"/>
      <c r="E215" s="31"/>
      <c r="F215" s="31"/>
      <c r="G215" s="202" t="s">
        <v>870</v>
      </c>
      <c r="H215" s="202" t="s">
        <v>870</v>
      </c>
      <c r="I215" s="202" t="s">
        <v>870</v>
      </c>
      <c r="J215" s="202" t="s">
        <v>870</v>
      </c>
      <c r="K215" s="155"/>
    </row>
    <row r="216" spans="1:11" x14ac:dyDescent="0.2">
      <c r="A216" s="99">
        <v>4026</v>
      </c>
      <c r="B216" s="100"/>
      <c r="C216" s="101" t="s">
        <v>980</v>
      </c>
      <c r="D216" s="149"/>
      <c r="E216" s="31"/>
      <c r="F216" s="31"/>
      <c r="G216" s="202" t="s">
        <v>870</v>
      </c>
      <c r="H216" s="202" t="s">
        <v>870</v>
      </c>
      <c r="I216" s="202" t="s">
        <v>870</v>
      </c>
      <c r="J216" s="202" t="s">
        <v>870</v>
      </c>
      <c r="K216" s="155"/>
    </row>
    <row r="217" spans="1:11" x14ac:dyDescent="0.2">
      <c r="A217" s="99">
        <v>4027</v>
      </c>
      <c r="B217" s="100"/>
      <c r="C217" s="101" t="s">
        <v>982</v>
      </c>
      <c r="D217" s="149"/>
      <c r="E217" s="31"/>
      <c r="F217" s="31"/>
      <c r="G217" s="202" t="s">
        <v>870</v>
      </c>
      <c r="H217" s="202" t="s">
        <v>870</v>
      </c>
      <c r="I217" s="202" t="s">
        <v>870</v>
      </c>
      <c r="J217" s="202" t="s">
        <v>870</v>
      </c>
      <c r="K217" s="155"/>
    </row>
    <row r="218" spans="1:11" x14ac:dyDescent="0.2">
      <c r="A218" s="99">
        <v>4028</v>
      </c>
      <c r="B218" s="100"/>
      <c r="C218" s="101" t="s">
        <v>276</v>
      </c>
      <c r="D218" s="149"/>
      <c r="E218" s="31"/>
      <c r="F218" s="31"/>
      <c r="G218" s="202" t="s">
        <v>870</v>
      </c>
      <c r="H218" s="202" t="s">
        <v>870</v>
      </c>
      <c r="I218" s="202" t="s">
        <v>870</v>
      </c>
      <c r="J218" s="202" t="s">
        <v>870</v>
      </c>
      <c r="K218" s="155"/>
    </row>
    <row r="219" spans="1:11" x14ac:dyDescent="0.2">
      <c r="A219" s="99">
        <v>4029</v>
      </c>
      <c r="B219" s="100"/>
      <c r="C219" s="101" t="s">
        <v>984</v>
      </c>
      <c r="D219" s="149"/>
      <c r="E219" s="31"/>
      <c r="F219" s="31"/>
      <c r="G219" s="202" t="s">
        <v>870</v>
      </c>
      <c r="H219" s="202" t="s">
        <v>870</v>
      </c>
      <c r="I219" s="202" t="s">
        <v>870</v>
      </c>
      <c r="J219" s="202" t="s">
        <v>870</v>
      </c>
      <c r="K219" s="155"/>
    </row>
    <row r="220" spans="1:11" x14ac:dyDescent="0.2">
      <c r="A220" s="82"/>
      <c r="B220" s="94"/>
      <c r="C220" s="95"/>
      <c r="D220" s="145"/>
      <c r="E220" s="34"/>
      <c r="F220" s="34"/>
      <c r="G220" s="34"/>
      <c r="H220" s="34"/>
      <c r="I220" s="34"/>
      <c r="J220" s="34"/>
      <c r="K220" s="87"/>
    </row>
    <row r="221" spans="1:11" x14ac:dyDescent="0.2">
      <c r="A221" s="99">
        <v>413302</v>
      </c>
      <c r="B221" s="100"/>
      <c r="C221" s="101" t="s">
        <v>848</v>
      </c>
      <c r="D221" s="149"/>
      <c r="E221" s="31"/>
      <c r="F221" s="31"/>
      <c r="G221" s="31"/>
      <c r="H221" s="31"/>
      <c r="I221" s="31">
        <v>0</v>
      </c>
      <c r="J221" s="31">
        <f>E221+F221+G221+H221-I221</f>
        <v>0</v>
      </c>
      <c r="K221" s="103" t="e">
        <f>J221/J$175*100</f>
        <v>#REF!</v>
      </c>
    </row>
    <row r="222" spans="1:11" x14ac:dyDescent="0.2">
      <c r="A222" s="82"/>
      <c r="B222" s="94"/>
      <c r="C222" s="95"/>
      <c r="D222" s="145"/>
      <c r="E222" s="34"/>
      <c r="F222" s="34"/>
      <c r="G222" s="34"/>
      <c r="H222" s="34"/>
      <c r="I222" s="34"/>
      <c r="J222" s="34"/>
      <c r="K222" s="105"/>
    </row>
    <row r="223" spans="1:11" x14ac:dyDescent="0.2">
      <c r="A223" s="99">
        <v>403</v>
      </c>
      <c r="B223" s="100"/>
      <c r="C223" s="101" t="s">
        <v>988</v>
      </c>
      <c r="D223" s="149"/>
      <c r="E223" s="31">
        <f>SUM(E224:E228)</f>
        <v>0</v>
      </c>
      <c r="F223" s="31">
        <f>SUM(F224:F228)</f>
        <v>0</v>
      </c>
      <c r="G223" s="31">
        <f>SUM(G224:G228)</f>
        <v>0</v>
      </c>
      <c r="H223" s="31">
        <v>0</v>
      </c>
      <c r="I223" s="31">
        <f>SUM(I224:I228)</f>
        <v>0</v>
      </c>
      <c r="J223" s="31">
        <f>E223+F223+G223+H223-I223</f>
        <v>0</v>
      </c>
      <c r="K223" s="103" t="e">
        <f t="shared" ref="K223:K228" si="16">J223/J$175*100</f>
        <v>#REF!</v>
      </c>
    </row>
    <row r="224" spans="1:11" x14ac:dyDescent="0.2">
      <c r="A224" s="99">
        <v>4030</v>
      </c>
      <c r="B224" s="100"/>
      <c r="C224" s="101" t="s">
        <v>990</v>
      </c>
      <c r="D224" s="149"/>
      <c r="E224" s="31"/>
      <c r="F224" s="31"/>
      <c r="G224" s="31"/>
      <c r="H224" s="31">
        <v>0</v>
      </c>
      <c r="I224" s="31"/>
      <c r="J224" s="31">
        <f>E224+F224+G224+H224</f>
        <v>0</v>
      </c>
      <c r="K224" s="103" t="e">
        <f t="shared" si="16"/>
        <v>#REF!</v>
      </c>
    </row>
    <row r="225" spans="1:11" x14ac:dyDescent="0.2">
      <c r="A225" s="99">
        <v>4031</v>
      </c>
      <c r="B225" s="100"/>
      <c r="C225" s="101" t="s">
        <v>992</v>
      </c>
      <c r="D225" s="149"/>
      <c r="E225" s="31"/>
      <c r="F225" s="31"/>
      <c r="G225" s="31"/>
      <c r="H225" s="31">
        <v>0</v>
      </c>
      <c r="I225" s="31"/>
      <c r="J225" s="31">
        <f>E225+F225+G225+H225</f>
        <v>0</v>
      </c>
      <c r="K225" s="103" t="e">
        <f t="shared" si="16"/>
        <v>#REF!</v>
      </c>
    </row>
    <row r="226" spans="1:11" x14ac:dyDescent="0.2">
      <c r="A226" s="99">
        <v>4032</v>
      </c>
      <c r="B226" s="100"/>
      <c r="C226" s="101" t="s">
        <v>994</v>
      </c>
      <c r="D226" s="149"/>
      <c r="E226" s="31"/>
      <c r="F226" s="31"/>
      <c r="G226" s="31"/>
      <c r="H226" s="31">
        <v>0</v>
      </c>
      <c r="I226" s="31"/>
      <c r="J226" s="31">
        <f>E226+F226+G226+H226</f>
        <v>0</v>
      </c>
      <c r="K226" s="103" t="e">
        <f t="shared" si="16"/>
        <v>#REF!</v>
      </c>
    </row>
    <row r="227" spans="1:11" x14ac:dyDescent="0.2">
      <c r="A227" s="99">
        <v>4033</v>
      </c>
      <c r="B227" s="100"/>
      <c r="C227" s="101" t="s">
        <v>996</v>
      </c>
      <c r="D227" s="149"/>
      <c r="E227" s="31"/>
      <c r="F227" s="31"/>
      <c r="G227" s="31"/>
      <c r="H227" s="31">
        <v>0</v>
      </c>
      <c r="I227" s="31"/>
      <c r="J227" s="31">
        <f>E227+F227+G227+H227</f>
        <v>0</v>
      </c>
      <c r="K227" s="103" t="e">
        <f t="shared" si="16"/>
        <v>#REF!</v>
      </c>
    </row>
    <row r="228" spans="1:11" x14ac:dyDescent="0.2">
      <c r="A228" s="99">
        <v>4034</v>
      </c>
      <c r="B228" s="100"/>
      <c r="C228" s="101" t="s">
        <v>998</v>
      </c>
      <c r="D228" s="149"/>
      <c r="E228" s="31"/>
      <c r="F228" s="31"/>
      <c r="G228" s="31"/>
      <c r="H228" s="31">
        <v>0</v>
      </c>
      <c r="I228" s="31"/>
      <c r="J228" s="31">
        <f>E228+F228+G228+H228</f>
        <v>0</v>
      </c>
      <c r="K228" s="103" t="e">
        <f t="shared" si="16"/>
        <v>#REF!</v>
      </c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105"/>
    </row>
    <row r="230" spans="1:11" x14ac:dyDescent="0.2">
      <c r="A230" s="99">
        <v>404</v>
      </c>
      <c r="B230" s="100"/>
      <c r="C230" s="101" t="s">
        <v>1000</v>
      </c>
      <c r="D230" s="149"/>
      <c r="E230" s="31">
        <f>SUM(E231:E235)</f>
        <v>0</v>
      </c>
      <c r="F230" s="31">
        <f>SUM(F231:F234)</f>
        <v>0</v>
      </c>
      <c r="G230" s="31">
        <f>SUM(G231:G234)</f>
        <v>0</v>
      </c>
      <c r="H230" s="31">
        <v>0</v>
      </c>
      <c r="I230" s="31">
        <f>SUM(I231:I234)</f>
        <v>0</v>
      </c>
      <c r="J230" s="31">
        <f>E230+F230+G230+H230-I230</f>
        <v>0</v>
      </c>
      <c r="K230" s="103" t="e">
        <f>J230/J$175*100</f>
        <v>#REF!</v>
      </c>
    </row>
    <row r="231" spans="1:11" x14ac:dyDescent="0.2">
      <c r="A231" s="99">
        <v>4040</v>
      </c>
      <c r="B231" s="100"/>
      <c r="C231" s="101" t="s">
        <v>1002</v>
      </c>
      <c r="D231" s="149"/>
      <c r="E231" s="31"/>
      <c r="F231" s="31">
        <v>0</v>
      </c>
      <c r="G231" s="31">
        <v>0</v>
      </c>
      <c r="H231" s="31">
        <v>0</v>
      </c>
      <c r="I231" s="31"/>
      <c r="J231" s="31">
        <f>E231+F231+G231+H231</f>
        <v>0</v>
      </c>
      <c r="K231" s="103"/>
    </row>
    <row r="232" spans="1:11" x14ac:dyDescent="0.2">
      <c r="A232" s="99">
        <v>4041</v>
      </c>
      <c r="B232" s="100"/>
      <c r="C232" s="101" t="s">
        <v>1004</v>
      </c>
      <c r="D232" s="149"/>
      <c r="E232" s="31"/>
      <c r="F232" s="31">
        <v>0</v>
      </c>
      <c r="G232" s="31">
        <v>0</v>
      </c>
      <c r="H232" s="31">
        <v>0</v>
      </c>
      <c r="I232" s="31"/>
      <c r="J232" s="31">
        <f>E232+F232+G232+H232</f>
        <v>0</v>
      </c>
      <c r="K232" s="103" t="e">
        <f>J232/J$175*100</f>
        <v>#REF!</v>
      </c>
    </row>
    <row r="233" spans="1:11" x14ac:dyDescent="0.2">
      <c r="A233" s="99">
        <v>4042</v>
      </c>
      <c r="B233" s="100"/>
      <c r="C233" s="101" t="s">
        <v>1006</v>
      </c>
      <c r="D233" s="149"/>
      <c r="E233" s="31"/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>J233/J$175*100</f>
        <v>#REF!</v>
      </c>
    </row>
    <row r="234" spans="1:11" x14ac:dyDescent="0.2">
      <c r="A234" s="99">
        <v>4043</v>
      </c>
      <c r="B234" s="100"/>
      <c r="C234" s="101" t="s">
        <v>1008</v>
      </c>
      <c r="D234" s="149"/>
      <c r="E234" s="31"/>
      <c r="F234" s="31">
        <v>0</v>
      </c>
      <c r="G234" s="31">
        <v>0</v>
      </c>
      <c r="H234" s="31">
        <v>0</v>
      </c>
      <c r="I234" s="31"/>
      <c r="J234" s="31">
        <f>E234+F234+G234+H234</f>
        <v>0</v>
      </c>
      <c r="K234" s="103" t="e">
        <f>J234/J$175*100</f>
        <v>#REF!</v>
      </c>
    </row>
    <row r="235" spans="1:11" x14ac:dyDescent="0.2">
      <c r="A235" s="99">
        <v>4044</v>
      </c>
      <c r="B235" s="100"/>
      <c r="C235" s="101" t="s">
        <v>859</v>
      </c>
      <c r="D235" s="149"/>
      <c r="E235" s="31"/>
      <c r="F235" s="31">
        <v>0</v>
      </c>
      <c r="G235" s="31">
        <v>0</v>
      </c>
      <c r="H235" s="31">
        <v>0</v>
      </c>
      <c r="I235" s="31"/>
      <c r="J235" s="31">
        <f>E235+F235+G235+H235</f>
        <v>0</v>
      </c>
      <c r="K235" s="103" t="e">
        <f>J235/J$175*100</f>
        <v>#REF!</v>
      </c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34"/>
      <c r="J236" s="34"/>
      <c r="K236" s="105"/>
    </row>
    <row r="237" spans="1:11" x14ac:dyDescent="0.2">
      <c r="A237" s="99">
        <v>409</v>
      </c>
      <c r="B237" s="100"/>
      <c r="C237" s="101" t="s">
        <v>1010</v>
      </c>
      <c r="D237" s="149"/>
      <c r="E237" s="31">
        <f>+E238+E239+E240+E241</f>
        <v>0</v>
      </c>
      <c r="F237" s="31">
        <f>+F238+F239+F240+F241</f>
        <v>0</v>
      </c>
      <c r="G237" s="31">
        <f>+G238+G239+G240+G241</f>
        <v>0</v>
      </c>
      <c r="H237" s="31">
        <f>+H238+H239+H240+H241</f>
        <v>0</v>
      </c>
      <c r="I237" s="31">
        <f>+I238+I239+I240+I241</f>
        <v>0</v>
      </c>
      <c r="J237" s="31">
        <f>E237+F237+G237+H237-I237</f>
        <v>0</v>
      </c>
      <c r="K237" s="103" t="e">
        <f>J237/J$175*100</f>
        <v>#REF!</v>
      </c>
    </row>
    <row r="238" spans="1:11" x14ac:dyDescent="0.2">
      <c r="A238" s="99">
        <v>4090</v>
      </c>
      <c r="B238" s="100"/>
      <c r="C238" s="101" t="s">
        <v>1012</v>
      </c>
      <c r="D238" s="149"/>
      <c r="E238" s="31"/>
      <c r="F238" s="31"/>
      <c r="G238" s="31">
        <v>0</v>
      </c>
      <c r="H238" s="31">
        <v>0</v>
      </c>
      <c r="I238" s="31"/>
      <c r="J238" s="31">
        <f>E238+F238+G238+H238-I238</f>
        <v>0</v>
      </c>
      <c r="K238" s="103" t="e">
        <f>J238/J$175*100</f>
        <v>#REF!</v>
      </c>
    </row>
    <row r="239" spans="1:11" x14ac:dyDescent="0.2">
      <c r="A239" s="99">
        <v>4091</v>
      </c>
      <c r="B239" s="100"/>
      <c r="C239" s="101" t="s">
        <v>1014</v>
      </c>
      <c r="D239" s="149"/>
      <c r="E239" s="31"/>
      <c r="F239" s="31"/>
      <c r="G239" s="31">
        <v>0</v>
      </c>
      <c r="H239" s="31">
        <v>0</v>
      </c>
      <c r="I239" s="31"/>
      <c r="J239" s="31">
        <f>E239+F239+G239+H239-I239</f>
        <v>0</v>
      </c>
      <c r="K239" s="103" t="e">
        <f>J239/J$175*100</f>
        <v>#REF!</v>
      </c>
    </row>
    <row r="240" spans="1:11" x14ac:dyDescent="0.2">
      <c r="A240" s="99">
        <v>4092</v>
      </c>
      <c r="B240" s="100"/>
      <c r="C240" s="101" t="s">
        <v>1016</v>
      </c>
      <c r="D240" s="149"/>
      <c r="E240" s="31"/>
      <c r="F240" s="31"/>
      <c r="G240" s="31">
        <v>0</v>
      </c>
      <c r="H240" s="31">
        <v>0</v>
      </c>
      <c r="I240" s="31"/>
      <c r="J240" s="31">
        <f>E240+F240+G240+H240-I240</f>
        <v>0</v>
      </c>
      <c r="K240" s="103"/>
    </row>
    <row r="241" spans="1:11" x14ac:dyDescent="0.2">
      <c r="A241" s="99">
        <v>4093</v>
      </c>
      <c r="B241" s="100"/>
      <c r="C241" s="101" t="s">
        <v>906</v>
      </c>
      <c r="D241" s="149"/>
      <c r="E241" s="31"/>
      <c r="F241" s="31"/>
      <c r="G241" s="31"/>
      <c r="H241" s="31"/>
      <c r="I241" s="31"/>
      <c r="J241" s="31">
        <f>E241+F241+G241+H241-I241</f>
        <v>0</v>
      </c>
      <c r="K241" s="103"/>
    </row>
    <row r="242" spans="1:11" x14ac:dyDescent="0.2">
      <c r="A242" s="82"/>
      <c r="B242" s="94"/>
      <c r="C242" s="95"/>
      <c r="D242" s="145"/>
      <c r="E242" s="34"/>
      <c r="F242" s="34"/>
      <c r="G242" s="34"/>
      <c r="H242" s="34"/>
      <c r="I242" s="34"/>
      <c r="J242" s="34"/>
      <c r="K242" s="105"/>
    </row>
    <row r="243" spans="1:11" ht="15.75" x14ac:dyDescent="0.25">
      <c r="A243" s="88">
        <v>41</v>
      </c>
      <c r="B243" s="89"/>
      <c r="C243" s="90" t="s">
        <v>1018</v>
      </c>
      <c r="D243" s="146"/>
      <c r="E243" s="32">
        <f>E246+E251+E262+E266+E279</f>
        <v>0</v>
      </c>
      <c r="F243" s="32">
        <f>F246+F251+F262+F266+F279</f>
        <v>0</v>
      </c>
      <c r="G243" s="32">
        <f>G246+G251+G262+G266+G279</f>
        <v>0</v>
      </c>
      <c r="H243" s="32">
        <f>H246+H251+H262+H266+H279</f>
        <v>0</v>
      </c>
      <c r="I243" s="32">
        <f>I246+I251+I262+I266+I279</f>
        <v>0</v>
      </c>
      <c r="J243" s="32">
        <f>E243+F243+G243+H243-I243</f>
        <v>0</v>
      </c>
      <c r="K243" s="92" t="e">
        <f>J243/J$175*100</f>
        <v>#REF!</v>
      </c>
    </row>
    <row r="244" spans="1:11" x14ac:dyDescent="0.2">
      <c r="A244" s="147"/>
      <c r="B244" s="148"/>
      <c r="C244" s="96" t="s">
        <v>1020</v>
      </c>
      <c r="D244" s="145"/>
      <c r="E244" s="34"/>
      <c r="F244" s="34"/>
      <c r="G244" s="34"/>
      <c r="H244" s="34"/>
      <c r="I244" s="34"/>
      <c r="J244" s="34"/>
      <c r="K244" s="105"/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410</v>
      </c>
      <c r="B246" s="100"/>
      <c r="C246" s="101" t="s">
        <v>1021</v>
      </c>
      <c r="D246" s="149"/>
      <c r="E246" s="31">
        <f>E247+E248+E249</f>
        <v>0</v>
      </c>
      <c r="F246" s="31">
        <f>F247+F248+F249</f>
        <v>0</v>
      </c>
      <c r="G246" s="31">
        <f>G247+G248+G249</f>
        <v>0</v>
      </c>
      <c r="H246" s="31">
        <f>H247+H248+H249</f>
        <v>0</v>
      </c>
      <c r="I246" s="31">
        <f>I247+I248+I249</f>
        <v>0</v>
      </c>
      <c r="J246" s="31">
        <f>E246+F246+G246+H246-I246</f>
        <v>0</v>
      </c>
      <c r="K246" s="103" t="e">
        <f>J246/J$175*100</f>
        <v>#REF!</v>
      </c>
    </row>
    <row r="247" spans="1:11" x14ac:dyDescent="0.2">
      <c r="A247" s="99">
        <v>4100</v>
      </c>
      <c r="B247" s="100"/>
      <c r="C247" s="101" t="s">
        <v>1023</v>
      </c>
      <c r="D247" s="149"/>
      <c r="E247" s="31"/>
      <c r="F247" s="31"/>
      <c r="G247" s="31">
        <v>0</v>
      </c>
      <c r="H247" s="31">
        <v>0</v>
      </c>
      <c r="I247" s="31"/>
      <c r="J247" s="31">
        <f>E247+F247+G247+H247</f>
        <v>0</v>
      </c>
      <c r="K247" s="103" t="e">
        <f>J247/J$175*100</f>
        <v>#REF!</v>
      </c>
    </row>
    <row r="248" spans="1:11" x14ac:dyDescent="0.2">
      <c r="A248" s="99">
        <v>4101</v>
      </c>
      <c r="B248" s="100"/>
      <c r="C248" s="101" t="s">
        <v>1025</v>
      </c>
      <c r="D248" s="149"/>
      <c r="E248" s="31"/>
      <c r="F248" s="31"/>
      <c r="G248" s="31">
        <v>0</v>
      </c>
      <c r="H248" s="31">
        <v>0</v>
      </c>
      <c r="I248" s="31"/>
      <c r="J248" s="31">
        <f>E248+F248+G248+H248</f>
        <v>0</v>
      </c>
      <c r="K248" s="103" t="e">
        <f>J248/J$175*100</f>
        <v>#REF!</v>
      </c>
    </row>
    <row r="249" spans="1:11" x14ac:dyDescent="0.2">
      <c r="A249" s="99">
        <v>4102</v>
      </c>
      <c r="B249" s="100"/>
      <c r="C249" s="101" t="s">
        <v>1027</v>
      </c>
      <c r="D249" s="149"/>
      <c r="E249" s="31"/>
      <c r="F249" s="31"/>
      <c r="G249" s="31">
        <v>0</v>
      </c>
      <c r="H249" s="31">
        <v>0</v>
      </c>
      <c r="I249" s="31"/>
      <c r="J249" s="31">
        <f>E249+F249+G249+H249</f>
        <v>0</v>
      </c>
      <c r="K249" s="103" t="e">
        <f>J249/J$175*100</f>
        <v>#REF!</v>
      </c>
    </row>
    <row r="250" spans="1:11" x14ac:dyDescent="0.2">
      <c r="A250" s="82"/>
      <c r="B250" s="94"/>
      <c r="C250" s="95"/>
      <c r="D250" s="145"/>
      <c r="E250" s="34"/>
      <c r="F250" s="34"/>
      <c r="G250" s="34"/>
      <c r="H250" s="34"/>
      <c r="I250" s="34"/>
      <c r="J250" s="34"/>
      <c r="K250" s="105"/>
    </row>
    <row r="251" spans="1:11" x14ac:dyDescent="0.2">
      <c r="A251" s="99">
        <v>411</v>
      </c>
      <c r="B251" s="100"/>
      <c r="C251" s="101" t="s">
        <v>1029</v>
      </c>
      <c r="D251" s="149"/>
      <c r="E251" s="31">
        <f>SUM(E252:E260)</f>
        <v>0</v>
      </c>
      <c r="F251" s="31">
        <f>SUM(F252:F260)</f>
        <v>0</v>
      </c>
      <c r="G251" s="31">
        <f>SUM(G252:G260)</f>
        <v>0</v>
      </c>
      <c r="H251" s="31">
        <f>SUM(H252:H260)</f>
        <v>0</v>
      </c>
      <c r="I251" s="31">
        <f>SUM(I252:I260)</f>
        <v>0</v>
      </c>
      <c r="J251" s="31">
        <f>E251+F251+G251+H251-I251</f>
        <v>0</v>
      </c>
      <c r="K251" s="103" t="e">
        <f t="shared" ref="K251:K260" si="17">J251/J$175*100</f>
        <v>#REF!</v>
      </c>
    </row>
    <row r="252" spans="1:11" x14ac:dyDescent="0.2">
      <c r="A252" s="99">
        <v>4110</v>
      </c>
      <c r="B252" s="100"/>
      <c r="C252" s="101" t="s">
        <v>1031</v>
      </c>
      <c r="D252" s="149"/>
      <c r="E252" s="31"/>
      <c r="F252" s="31"/>
      <c r="G252" s="31"/>
      <c r="H252" s="31"/>
      <c r="I252" s="429">
        <f>+F135</f>
        <v>0</v>
      </c>
      <c r="J252" s="109">
        <f>E252+F252+G252+H252-I252</f>
        <v>0</v>
      </c>
      <c r="K252" s="103" t="e">
        <f t="shared" si="17"/>
        <v>#REF!</v>
      </c>
    </row>
    <row r="253" spans="1:11" x14ac:dyDescent="0.2">
      <c r="A253" s="99">
        <v>4111</v>
      </c>
      <c r="B253" s="100"/>
      <c r="C253" s="101" t="s">
        <v>1033</v>
      </c>
      <c r="D253" s="149"/>
      <c r="E253" s="31"/>
      <c r="F253" s="31"/>
      <c r="G253" s="31"/>
      <c r="H253" s="31"/>
      <c r="I253" s="31"/>
      <c r="J253" s="109">
        <f>E253+F253+G253+H253-I253</f>
        <v>0</v>
      </c>
      <c r="K253" s="103" t="e">
        <f t="shared" si="17"/>
        <v>#REF!</v>
      </c>
    </row>
    <row r="254" spans="1:11" x14ac:dyDescent="0.2">
      <c r="A254" s="99">
        <v>4112</v>
      </c>
      <c r="B254" s="100"/>
      <c r="C254" s="101" t="s">
        <v>1035</v>
      </c>
      <c r="D254" s="149"/>
      <c r="E254" s="31"/>
      <c r="F254" s="31"/>
      <c r="G254" s="31"/>
      <c r="H254" s="31"/>
      <c r="I254" s="31"/>
      <c r="J254" s="31">
        <f>E254+F254+G254+H254</f>
        <v>0</v>
      </c>
      <c r="K254" s="103" t="e">
        <f t="shared" si="17"/>
        <v>#REF!</v>
      </c>
    </row>
    <row r="255" spans="1:11" x14ac:dyDescent="0.2">
      <c r="A255" s="99">
        <v>4113</v>
      </c>
      <c r="B255" s="100"/>
      <c r="C255" s="101" t="s">
        <v>1037</v>
      </c>
      <c r="D255" s="149"/>
      <c r="E255" s="31"/>
      <c r="F255" s="31"/>
      <c r="G255" s="31"/>
      <c r="H255" s="31"/>
      <c r="I255" s="31"/>
      <c r="J255" s="31">
        <f>E255+F255+G255+H255</f>
        <v>0</v>
      </c>
      <c r="K255" s="103" t="e">
        <f t="shared" si="17"/>
        <v>#REF!</v>
      </c>
    </row>
    <row r="256" spans="1:11" x14ac:dyDescent="0.2">
      <c r="A256" s="99">
        <v>4114</v>
      </c>
      <c r="B256" s="100"/>
      <c r="C256" s="101" t="s">
        <v>1039</v>
      </c>
      <c r="D256" s="149"/>
      <c r="E256" s="31"/>
      <c r="F256" s="31"/>
      <c r="G256" s="31"/>
      <c r="H256" s="31"/>
      <c r="I256" s="31"/>
      <c r="J256" s="31">
        <f>E256+F256+G256+H256</f>
        <v>0</v>
      </c>
      <c r="K256" s="103" t="e">
        <f t="shared" si="17"/>
        <v>#REF!</v>
      </c>
    </row>
    <row r="257" spans="1:11" x14ac:dyDescent="0.2">
      <c r="A257" s="99">
        <v>4115</v>
      </c>
      <c r="B257" s="100"/>
      <c r="C257" s="101" t="s">
        <v>1041</v>
      </c>
      <c r="D257" s="149"/>
      <c r="E257" s="31"/>
      <c r="F257" s="31"/>
      <c r="G257" s="31"/>
      <c r="H257" s="31"/>
      <c r="I257" s="31"/>
      <c r="J257" s="31">
        <f>E257+F257+G257+H257</f>
        <v>0</v>
      </c>
      <c r="K257" s="103" t="e">
        <f t="shared" si="17"/>
        <v>#REF!</v>
      </c>
    </row>
    <row r="258" spans="1:11" x14ac:dyDescent="0.2">
      <c r="A258" s="99">
        <v>4116</v>
      </c>
      <c r="B258" s="100"/>
      <c r="C258" s="101" t="s">
        <v>1043</v>
      </c>
      <c r="D258" s="149"/>
      <c r="E258" s="31"/>
      <c r="F258" s="31"/>
      <c r="G258" s="31"/>
      <c r="H258" s="31"/>
      <c r="I258" s="31"/>
      <c r="J258" s="109">
        <f>E258+F258+G258+H258-I258</f>
        <v>0</v>
      </c>
      <c r="K258" s="103" t="e">
        <f t="shared" si="17"/>
        <v>#REF!</v>
      </c>
    </row>
    <row r="259" spans="1:11" x14ac:dyDescent="0.2">
      <c r="A259" s="99">
        <v>4117</v>
      </c>
      <c r="B259" s="100"/>
      <c r="C259" s="101" t="s">
        <v>1045</v>
      </c>
      <c r="D259" s="149"/>
      <c r="E259" s="31"/>
      <c r="F259" s="31"/>
      <c r="G259" s="31"/>
      <c r="H259" s="31"/>
      <c r="I259" s="31"/>
      <c r="J259" s="31">
        <f>E259+F259+G259+H259</f>
        <v>0</v>
      </c>
      <c r="K259" s="103" t="e">
        <f t="shared" si="17"/>
        <v>#REF!</v>
      </c>
    </row>
    <row r="260" spans="1:11" x14ac:dyDescent="0.2">
      <c r="A260" s="99">
        <v>4119</v>
      </c>
      <c r="B260" s="100"/>
      <c r="C260" s="101" t="s">
        <v>1047</v>
      </c>
      <c r="D260" s="149"/>
      <c r="E260" s="31"/>
      <c r="F260" s="31"/>
      <c r="G260" s="31"/>
      <c r="H260" s="31"/>
      <c r="I260" s="31"/>
      <c r="J260" s="31">
        <f>E260+F260+G260+H260-I260</f>
        <v>0</v>
      </c>
      <c r="K260" s="103" t="e">
        <f t="shared" si="17"/>
        <v>#REF!</v>
      </c>
    </row>
    <row r="261" spans="1:11" x14ac:dyDescent="0.2">
      <c r="A261" s="82"/>
      <c r="B261" s="94"/>
      <c r="C261" s="95"/>
      <c r="D261" s="145"/>
      <c r="E261" s="34"/>
      <c r="F261" s="34"/>
      <c r="G261" s="34"/>
      <c r="H261" s="34"/>
      <c r="I261" s="34"/>
      <c r="J261" s="34"/>
      <c r="K261" s="105"/>
    </row>
    <row r="262" spans="1:11" x14ac:dyDescent="0.2">
      <c r="A262" s="99">
        <v>412</v>
      </c>
      <c r="B262" s="100"/>
      <c r="C262" s="101" t="s">
        <v>0</v>
      </c>
      <c r="D262" s="149"/>
      <c r="E262" s="31">
        <f>E264</f>
        <v>0</v>
      </c>
      <c r="F262" s="31">
        <f>F264</f>
        <v>0</v>
      </c>
      <c r="G262" s="31">
        <f>G264</f>
        <v>0</v>
      </c>
      <c r="H262" s="31">
        <f>H264</f>
        <v>0</v>
      </c>
      <c r="I262" s="31">
        <f>I264</f>
        <v>0</v>
      </c>
      <c r="J262" s="31">
        <f>E262+F262+G262+H262-I262</f>
        <v>0</v>
      </c>
      <c r="K262" s="103" t="e">
        <f>J262/J$175*100</f>
        <v>#REF!</v>
      </c>
    </row>
    <row r="263" spans="1:11" x14ac:dyDescent="0.2">
      <c r="A263" s="147"/>
      <c r="B263" s="148"/>
      <c r="C263" s="101" t="s">
        <v>2</v>
      </c>
      <c r="D263" s="145"/>
      <c r="E263" s="34"/>
      <c r="F263" s="34"/>
      <c r="G263" s="34"/>
      <c r="H263" s="34"/>
      <c r="I263" s="34"/>
      <c r="J263" s="34"/>
      <c r="K263" s="105"/>
    </row>
    <row r="264" spans="1:11" x14ac:dyDescent="0.2">
      <c r="A264" s="99">
        <v>4120</v>
      </c>
      <c r="B264" s="100"/>
      <c r="C264" s="101" t="s">
        <v>4</v>
      </c>
      <c r="D264" s="149"/>
      <c r="E264" s="31"/>
      <c r="F264" s="31"/>
      <c r="G264" s="31"/>
      <c r="H264" s="31"/>
      <c r="I264" s="31">
        <v>0</v>
      </c>
      <c r="J264" s="31">
        <f>E264+F264+G264+H264</f>
        <v>0</v>
      </c>
      <c r="K264" s="103" t="e">
        <f>J264/J$175*100</f>
        <v>#REF!</v>
      </c>
    </row>
    <row r="265" spans="1:11" x14ac:dyDescent="0.2">
      <c r="A265" s="82"/>
      <c r="B265" s="94"/>
      <c r="C265" s="95"/>
      <c r="D265" s="145"/>
      <c r="E265" s="34"/>
      <c r="F265" s="34"/>
      <c r="G265" s="34"/>
      <c r="H265" s="34"/>
      <c r="I265" s="34"/>
      <c r="J265" s="34"/>
      <c r="K265" s="105"/>
    </row>
    <row r="266" spans="1:11" x14ac:dyDescent="0.2">
      <c r="A266" s="99">
        <v>413</v>
      </c>
      <c r="B266" s="100"/>
      <c r="C266" s="101" t="s">
        <v>6</v>
      </c>
      <c r="D266" s="149"/>
      <c r="E266" s="31">
        <f>+E268+E270+E272+E276</f>
        <v>0</v>
      </c>
      <c r="F266" s="31">
        <f>+F268+F270+F272</f>
        <v>0</v>
      </c>
      <c r="G266" s="31">
        <f>+G268+G270+G272</f>
        <v>0</v>
      </c>
      <c r="H266" s="31">
        <f>+H268+H270+H272+H276</f>
        <v>0</v>
      </c>
      <c r="I266" s="31">
        <f>+I268+I270+I272+I276</f>
        <v>0</v>
      </c>
      <c r="J266" s="31">
        <f>E266+F266+G266+H266-I266</f>
        <v>0</v>
      </c>
      <c r="K266" s="103" t="e">
        <f>J266/J$175*100</f>
        <v>#REF!</v>
      </c>
    </row>
    <row r="267" spans="1:11" x14ac:dyDescent="0.2">
      <c r="A267" s="82"/>
      <c r="B267" s="94"/>
      <c r="C267" s="95"/>
      <c r="D267" s="145"/>
      <c r="E267" s="34"/>
      <c r="F267" s="34"/>
      <c r="G267" s="34"/>
      <c r="H267" s="34"/>
      <c r="I267" s="34"/>
      <c r="J267" s="34"/>
      <c r="K267" s="105"/>
    </row>
    <row r="268" spans="1:11" x14ac:dyDescent="0.2">
      <c r="A268" s="106">
        <v>4130</v>
      </c>
      <c r="B268" s="107"/>
      <c r="C268" s="108" t="s">
        <v>8</v>
      </c>
      <c r="D268" s="153"/>
      <c r="E268" s="109"/>
      <c r="F268" s="109"/>
      <c r="G268" s="109">
        <v>0</v>
      </c>
      <c r="H268" s="109">
        <v>0</v>
      </c>
      <c r="I268" s="429">
        <f>+E268+F268+G268+H268</f>
        <v>0</v>
      </c>
      <c r="J268" s="109">
        <f>E268+F268+G268+H268-I268</f>
        <v>0</v>
      </c>
      <c r="K268" s="103"/>
    </row>
    <row r="269" spans="1:11" x14ac:dyDescent="0.2">
      <c r="A269" s="114"/>
      <c r="B269" s="115"/>
      <c r="C269" s="154"/>
      <c r="D269" s="157"/>
      <c r="E269" s="113"/>
      <c r="F269" s="113"/>
      <c r="G269" s="113"/>
      <c r="H269" s="113"/>
      <c r="I269" s="113"/>
      <c r="J269" s="113"/>
      <c r="K269" s="110"/>
    </row>
    <row r="270" spans="1:11" x14ac:dyDescent="0.2">
      <c r="A270" s="106">
        <v>4131</v>
      </c>
      <c r="B270" s="107"/>
      <c r="C270" s="108" t="s">
        <v>10</v>
      </c>
      <c r="D270" s="153"/>
      <c r="E270" s="109"/>
      <c r="F270" s="109"/>
      <c r="G270" s="109"/>
      <c r="H270" s="109"/>
      <c r="I270" s="429">
        <f>+E270+F270+G270+H270</f>
        <v>0</v>
      </c>
      <c r="J270" s="109">
        <f>E270+F270+G270+H270-I270</f>
        <v>0</v>
      </c>
      <c r="K270" s="104"/>
    </row>
    <row r="271" spans="1:11" x14ac:dyDescent="0.2">
      <c r="A271" s="114"/>
      <c r="B271" s="115"/>
      <c r="C271" s="154"/>
      <c r="D271" s="157"/>
      <c r="E271" s="113"/>
      <c r="F271" s="113"/>
      <c r="G271" s="113"/>
      <c r="H271" s="113"/>
      <c r="I271" s="113"/>
      <c r="J271" s="113"/>
      <c r="K271" s="87"/>
    </row>
    <row r="272" spans="1:11" x14ac:dyDescent="0.2">
      <c r="A272" s="106">
        <v>4132</v>
      </c>
      <c r="B272" s="107"/>
      <c r="C272" s="108" t="s">
        <v>15</v>
      </c>
      <c r="D272" s="153"/>
      <c r="E272" s="109"/>
      <c r="F272" s="109"/>
      <c r="G272" s="109">
        <v>0</v>
      </c>
      <c r="H272" s="109">
        <v>0</v>
      </c>
      <c r="I272" s="429">
        <v>0</v>
      </c>
      <c r="J272" s="109">
        <f>E272+F272+G272+H272-I272</f>
        <v>0</v>
      </c>
      <c r="K272" s="103"/>
    </row>
    <row r="273" spans="1:11" x14ac:dyDescent="0.2">
      <c r="A273" s="114"/>
      <c r="B273" s="115"/>
      <c r="C273" s="154"/>
      <c r="D273" s="157"/>
      <c r="E273" s="113"/>
      <c r="F273" s="113"/>
      <c r="G273" s="113"/>
      <c r="H273" s="113"/>
      <c r="I273" s="113"/>
      <c r="J273" s="113"/>
      <c r="K273" s="87"/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86"/>
      <c r="J274" s="86"/>
      <c r="K274" s="110"/>
    </row>
    <row r="275" spans="1:11" x14ac:dyDescent="0.2">
      <c r="A275" s="82"/>
      <c r="B275" s="94"/>
      <c r="C275" s="95"/>
      <c r="D275" s="159"/>
      <c r="E275" s="34"/>
      <c r="F275" s="34"/>
      <c r="G275" s="34"/>
      <c r="H275" s="34"/>
      <c r="I275" s="86"/>
      <c r="J275" s="86"/>
      <c r="K275" s="110"/>
    </row>
    <row r="276" spans="1:11" x14ac:dyDescent="0.2">
      <c r="A276" s="106">
        <v>4134</v>
      </c>
      <c r="B276" s="107"/>
      <c r="C276" s="108" t="s">
        <v>865</v>
      </c>
      <c r="D276" s="153"/>
      <c r="E276" s="109"/>
      <c r="F276" s="109"/>
      <c r="G276" s="109"/>
      <c r="H276" s="109"/>
      <c r="I276" s="428">
        <f>+E131</f>
        <v>0</v>
      </c>
      <c r="J276" s="109">
        <f>E276+F276+G276+H276-I276</f>
        <v>0</v>
      </c>
      <c r="K276" s="103"/>
    </row>
    <row r="277" spans="1:11" x14ac:dyDescent="0.2">
      <c r="A277" s="82"/>
      <c r="B277" s="94"/>
      <c r="C277" s="95"/>
      <c r="D277" s="159"/>
      <c r="E277" s="34"/>
      <c r="F277" s="34"/>
      <c r="G277" s="34"/>
      <c r="H277" s="34"/>
      <c r="I277" s="34"/>
      <c r="J277" s="34"/>
      <c r="K277" s="150"/>
    </row>
    <row r="278" spans="1:11" x14ac:dyDescent="0.2">
      <c r="A278" s="82"/>
      <c r="B278" s="94"/>
      <c r="C278" s="95"/>
      <c r="D278" s="145"/>
      <c r="E278" s="34"/>
      <c r="F278" s="34"/>
      <c r="G278" s="34"/>
      <c r="H278" s="34"/>
      <c r="I278" s="34"/>
      <c r="J278" s="34"/>
      <c r="K278" s="105"/>
    </row>
    <row r="279" spans="1:11" x14ac:dyDescent="0.2">
      <c r="A279" s="99">
        <v>414</v>
      </c>
      <c r="B279" s="100"/>
      <c r="C279" s="101" t="s">
        <v>25</v>
      </c>
      <c r="D279" s="149"/>
      <c r="E279" s="31">
        <f>SUM(E280:E283)</f>
        <v>0</v>
      </c>
      <c r="F279" s="31">
        <v>0</v>
      </c>
      <c r="G279" s="31">
        <f>SUM(G280:G283)</f>
        <v>0</v>
      </c>
      <c r="H279" s="31">
        <f>SUM(H280:H283)</f>
        <v>0</v>
      </c>
      <c r="I279" s="31">
        <f>SUM(I280:I283)</f>
        <v>0</v>
      </c>
      <c r="J279" s="31">
        <f>E279+F279+G279+H279-I279</f>
        <v>0</v>
      </c>
      <c r="K279" s="103" t="e">
        <f>J279/J$175*100</f>
        <v>#REF!</v>
      </c>
    </row>
    <row r="280" spans="1:11" x14ac:dyDescent="0.2">
      <c r="A280" s="99">
        <v>4140</v>
      </c>
      <c r="B280" s="100"/>
      <c r="C280" s="101" t="s">
        <v>27</v>
      </c>
      <c r="D280" s="149"/>
      <c r="E280" s="31"/>
      <c r="F280" s="31">
        <v>0</v>
      </c>
      <c r="G280" s="31">
        <v>0</v>
      </c>
      <c r="H280" s="31"/>
      <c r="I280" s="31"/>
      <c r="J280" s="31">
        <f>E280+F280+G280+H280-I280</f>
        <v>0</v>
      </c>
      <c r="K280" s="103" t="e">
        <f>J280/J$175*100</f>
        <v>#REF!</v>
      </c>
    </row>
    <row r="281" spans="1:11" x14ac:dyDescent="0.2">
      <c r="A281" s="99">
        <v>4141</v>
      </c>
      <c r="B281" s="100"/>
      <c r="C281" s="101" t="s">
        <v>29</v>
      </c>
      <c r="D281" s="149"/>
      <c r="E281" s="31"/>
      <c r="F281" s="31">
        <v>0</v>
      </c>
      <c r="G281" s="31">
        <v>0</v>
      </c>
      <c r="H281" s="31"/>
      <c r="I281" s="31"/>
      <c r="J281" s="31">
        <f>E281+F281+G281+H281-I281</f>
        <v>0</v>
      </c>
      <c r="K281" s="103" t="e">
        <f>J281/J$175*100</f>
        <v>#REF!</v>
      </c>
    </row>
    <row r="282" spans="1:11" x14ac:dyDescent="0.2">
      <c r="A282" s="99">
        <v>4142</v>
      </c>
      <c r="B282" s="100"/>
      <c r="C282" s="101" t="s">
        <v>31</v>
      </c>
      <c r="D282" s="149"/>
      <c r="E282" s="31"/>
      <c r="F282" s="31">
        <v>0</v>
      </c>
      <c r="G282" s="31">
        <v>0</v>
      </c>
      <c r="H282" s="31"/>
      <c r="I282" s="31"/>
      <c r="J282" s="31">
        <f>E282+F282+G282+H282-I282</f>
        <v>0</v>
      </c>
      <c r="K282" s="103" t="e">
        <f>J282/J$175*100</f>
        <v>#REF!</v>
      </c>
    </row>
    <row r="283" spans="1:11" x14ac:dyDescent="0.2">
      <c r="A283" s="99">
        <v>4143</v>
      </c>
      <c r="B283" s="100"/>
      <c r="C283" s="101" t="s">
        <v>33</v>
      </c>
      <c r="D283" s="149"/>
      <c r="E283" s="31"/>
      <c r="F283" s="31">
        <v>0</v>
      </c>
      <c r="G283" s="31">
        <v>0</v>
      </c>
      <c r="H283" s="31"/>
      <c r="I283" s="31"/>
      <c r="J283" s="31">
        <f>E283+F283+G283+H283-I283</f>
        <v>0</v>
      </c>
      <c r="K283" s="103" t="e">
        <f>J283/J$175*100</f>
        <v>#REF!</v>
      </c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ht="15.75" x14ac:dyDescent="0.25">
      <c r="A285" s="88">
        <v>42</v>
      </c>
      <c r="B285" s="89"/>
      <c r="C285" s="90" t="s">
        <v>35</v>
      </c>
      <c r="D285" s="146"/>
      <c r="E285" s="32">
        <f>E287</f>
        <v>0</v>
      </c>
      <c r="F285" s="32">
        <f>F287</f>
        <v>0</v>
      </c>
      <c r="G285" s="32">
        <f>G287</f>
        <v>0</v>
      </c>
      <c r="H285" s="32">
        <f>H287</f>
        <v>0</v>
      </c>
      <c r="I285" s="32">
        <f>I287</f>
        <v>0</v>
      </c>
      <c r="J285" s="32">
        <f>E285+F285+G285+H285-I285</f>
        <v>0</v>
      </c>
      <c r="K285" s="92" t="e">
        <f>J285/J$175*100</f>
        <v>#REF!</v>
      </c>
    </row>
    <row r="286" spans="1:11" x14ac:dyDescent="0.2">
      <c r="A286" s="82"/>
      <c r="B286" s="94"/>
      <c r="C286" s="95"/>
      <c r="D286" s="145"/>
      <c r="E286" s="86"/>
      <c r="F286" s="86"/>
      <c r="G286" s="86"/>
      <c r="H286" s="86"/>
      <c r="I286" s="86"/>
      <c r="J286" s="86"/>
      <c r="K286" s="87"/>
    </row>
    <row r="287" spans="1:11" x14ac:dyDescent="0.2">
      <c r="A287" s="99">
        <v>420</v>
      </c>
      <c r="B287" s="100"/>
      <c r="C287" s="101" t="s">
        <v>37</v>
      </c>
      <c r="D287" s="149"/>
      <c r="E287" s="31">
        <f>SUM(E288:E297)</f>
        <v>0</v>
      </c>
      <c r="F287" s="31">
        <f>SUM(F288:F297)</f>
        <v>0</v>
      </c>
      <c r="G287" s="31">
        <f>SUM(G288:G297)</f>
        <v>0</v>
      </c>
      <c r="H287" s="31">
        <f>SUM(H288:H297)</f>
        <v>0</v>
      </c>
      <c r="I287" s="31">
        <f>SUM(I288:I297)</f>
        <v>0</v>
      </c>
      <c r="J287" s="31">
        <f t="shared" ref="J287:J297" si="18">E287+F287+G287+H287-I287</f>
        <v>0</v>
      </c>
      <c r="K287" s="103" t="e">
        <f t="shared" ref="K287:K297" si="19">J287/J$175*100</f>
        <v>#REF!</v>
      </c>
    </row>
    <row r="288" spans="1:11" x14ac:dyDescent="0.2">
      <c r="A288" s="99">
        <v>4200</v>
      </c>
      <c r="B288" s="100"/>
      <c r="C288" s="101" t="s">
        <v>39</v>
      </c>
      <c r="D288" s="149"/>
      <c r="E288" s="31"/>
      <c r="F288" s="31"/>
      <c r="G288" s="31">
        <v>0</v>
      </c>
      <c r="H288" s="31">
        <v>0</v>
      </c>
      <c r="I288" s="31"/>
      <c r="J288" s="31">
        <f t="shared" si="18"/>
        <v>0</v>
      </c>
      <c r="K288" s="103" t="e">
        <f t="shared" si="19"/>
        <v>#REF!</v>
      </c>
    </row>
    <row r="289" spans="1:11" x14ac:dyDescent="0.2">
      <c r="A289" s="99">
        <v>4201</v>
      </c>
      <c r="B289" s="100"/>
      <c r="C289" s="101" t="s">
        <v>41</v>
      </c>
      <c r="D289" s="149"/>
      <c r="E289" s="31"/>
      <c r="F289" s="31"/>
      <c r="G289" s="31">
        <v>0</v>
      </c>
      <c r="H289" s="31">
        <v>0</v>
      </c>
      <c r="I289" s="31"/>
      <c r="J289" s="31">
        <f t="shared" si="18"/>
        <v>0</v>
      </c>
      <c r="K289" s="103" t="e">
        <f t="shared" si="19"/>
        <v>#REF!</v>
      </c>
    </row>
    <row r="290" spans="1:11" x14ac:dyDescent="0.2">
      <c r="A290" s="99">
        <v>4202</v>
      </c>
      <c r="B290" s="100"/>
      <c r="C290" s="101" t="s">
        <v>43</v>
      </c>
      <c r="D290" s="149"/>
      <c r="E290" s="31"/>
      <c r="F290" s="31"/>
      <c r="G290" s="31"/>
      <c r="H290" s="31">
        <v>0</v>
      </c>
      <c r="I290" s="31"/>
      <c r="J290" s="31">
        <f t="shared" si="18"/>
        <v>0</v>
      </c>
      <c r="K290" s="103" t="e">
        <f t="shared" si="19"/>
        <v>#REF!</v>
      </c>
    </row>
    <row r="291" spans="1:11" x14ac:dyDescent="0.2">
      <c r="A291" s="99">
        <v>4203</v>
      </c>
      <c r="B291" s="100"/>
      <c r="C291" s="101" t="s">
        <v>45</v>
      </c>
      <c r="D291" s="149"/>
      <c r="E291" s="31"/>
      <c r="F291" s="31"/>
      <c r="G291" s="31">
        <v>0</v>
      </c>
      <c r="H291" s="31">
        <v>0</v>
      </c>
      <c r="I291" s="31"/>
      <c r="J291" s="31">
        <f t="shared" si="18"/>
        <v>0</v>
      </c>
      <c r="K291" s="103" t="e">
        <f t="shared" si="19"/>
        <v>#REF!</v>
      </c>
    </row>
    <row r="292" spans="1:11" x14ac:dyDescent="0.2">
      <c r="A292" s="99">
        <v>4204</v>
      </c>
      <c r="B292" s="100"/>
      <c r="C292" s="101" t="s">
        <v>47</v>
      </c>
      <c r="D292" s="149"/>
      <c r="E292" s="31"/>
      <c r="F292" s="31"/>
      <c r="G292" s="31">
        <v>0</v>
      </c>
      <c r="H292" s="31">
        <v>0</v>
      </c>
      <c r="I292" s="31"/>
      <c r="J292" s="31">
        <f t="shared" si="18"/>
        <v>0</v>
      </c>
      <c r="K292" s="103" t="e">
        <f t="shared" si="19"/>
        <v>#REF!</v>
      </c>
    </row>
    <row r="293" spans="1:11" x14ac:dyDescent="0.2">
      <c r="A293" s="99">
        <v>4205</v>
      </c>
      <c r="B293" s="100"/>
      <c r="C293" s="101" t="s">
        <v>49</v>
      </c>
      <c r="D293" s="149"/>
      <c r="E293" s="31"/>
      <c r="F293" s="31"/>
      <c r="G293" s="31">
        <v>0</v>
      </c>
      <c r="H293" s="31"/>
      <c r="I293" s="31"/>
      <c r="J293" s="31">
        <f t="shared" si="18"/>
        <v>0</v>
      </c>
      <c r="K293" s="103" t="e">
        <f t="shared" si="19"/>
        <v>#REF!</v>
      </c>
    </row>
    <row r="294" spans="1:11" x14ac:dyDescent="0.2">
      <c r="A294" s="99">
        <v>4206</v>
      </c>
      <c r="B294" s="100"/>
      <c r="C294" s="101" t="s">
        <v>51</v>
      </c>
      <c r="D294" s="149"/>
      <c r="E294" s="31"/>
      <c r="F294" s="31"/>
      <c r="G294" s="31">
        <v>0</v>
      </c>
      <c r="H294" s="31">
        <v>0</v>
      </c>
      <c r="I294" s="31"/>
      <c r="J294" s="31">
        <f t="shared" si="18"/>
        <v>0</v>
      </c>
      <c r="K294" s="103" t="e">
        <f t="shared" si="19"/>
        <v>#REF!</v>
      </c>
    </row>
    <row r="295" spans="1:11" x14ac:dyDescent="0.2">
      <c r="A295" s="99">
        <v>4207</v>
      </c>
      <c r="B295" s="100"/>
      <c r="C295" s="101" t="s">
        <v>53</v>
      </c>
      <c r="D295" s="149"/>
      <c r="E295" s="31"/>
      <c r="F295" s="31"/>
      <c r="G295" s="31">
        <v>0</v>
      </c>
      <c r="H295" s="31">
        <v>0</v>
      </c>
      <c r="I295" s="31"/>
      <c r="J295" s="31">
        <f t="shared" si="18"/>
        <v>0</v>
      </c>
      <c r="K295" s="103" t="e">
        <f t="shared" si="19"/>
        <v>#REF!</v>
      </c>
    </row>
    <row r="296" spans="1:11" x14ac:dyDescent="0.2">
      <c r="A296" s="99">
        <v>4208</v>
      </c>
      <c r="B296" s="100"/>
      <c r="C296" s="101" t="s">
        <v>55</v>
      </c>
      <c r="D296" s="149"/>
      <c r="E296" s="31"/>
      <c r="F296" s="31"/>
      <c r="G296" s="31">
        <v>0</v>
      </c>
      <c r="H296" s="31">
        <v>0</v>
      </c>
      <c r="I296" s="31"/>
      <c r="J296" s="31">
        <f t="shared" si="18"/>
        <v>0</v>
      </c>
      <c r="K296" s="103" t="e">
        <f t="shared" si="19"/>
        <v>#REF!</v>
      </c>
    </row>
    <row r="297" spans="1:11" x14ac:dyDescent="0.2">
      <c r="A297" s="99">
        <v>4209</v>
      </c>
      <c r="B297" s="100"/>
      <c r="C297" s="101" t="s">
        <v>57</v>
      </c>
      <c r="D297" s="149"/>
      <c r="E297" s="31"/>
      <c r="F297" s="31"/>
      <c r="G297" s="31">
        <v>0</v>
      </c>
      <c r="H297" s="31">
        <v>0</v>
      </c>
      <c r="I297" s="31"/>
      <c r="J297" s="31">
        <f t="shared" si="18"/>
        <v>0</v>
      </c>
      <c r="K297" s="103" t="e">
        <f t="shared" si="19"/>
        <v>#REF!</v>
      </c>
    </row>
    <row r="298" spans="1:11" x14ac:dyDescent="0.2">
      <c r="A298" s="82"/>
      <c r="B298" s="94"/>
      <c r="C298" s="95"/>
      <c r="D298" s="145"/>
      <c r="E298" s="34"/>
      <c r="F298" s="34"/>
      <c r="G298" s="34"/>
      <c r="H298" s="34"/>
      <c r="I298" s="34"/>
      <c r="J298" s="34"/>
      <c r="K298" s="105"/>
    </row>
    <row r="299" spans="1:11" ht="15.75" x14ac:dyDescent="0.25">
      <c r="A299" s="88">
        <v>43</v>
      </c>
      <c r="B299" s="89"/>
      <c r="C299" s="90" t="s">
        <v>59</v>
      </c>
      <c r="D299" s="146"/>
      <c r="E299" s="32">
        <f>E301</f>
        <v>0</v>
      </c>
      <c r="F299" s="32">
        <f>F301</f>
        <v>0</v>
      </c>
      <c r="G299" s="32">
        <f>G301</f>
        <v>0</v>
      </c>
      <c r="H299" s="32">
        <f>H301</f>
        <v>0</v>
      </c>
      <c r="I299" s="32">
        <f>I301</f>
        <v>0</v>
      </c>
      <c r="J299" s="32">
        <f>E299+F299+G299+H299-I299</f>
        <v>0</v>
      </c>
      <c r="K299" s="92" t="e">
        <f>J299/J$175*100</f>
        <v>#REF!</v>
      </c>
    </row>
    <row r="300" spans="1:11" x14ac:dyDescent="0.2">
      <c r="A300" s="82"/>
      <c r="B300" s="94"/>
      <c r="C300" s="95"/>
      <c r="D300" s="145"/>
      <c r="E300" s="86"/>
      <c r="F300" s="86"/>
      <c r="G300" s="86"/>
      <c r="H300" s="86"/>
      <c r="I300" s="86"/>
      <c r="J300" s="86"/>
      <c r="K300" s="87"/>
    </row>
    <row r="301" spans="1:11" x14ac:dyDescent="0.2">
      <c r="A301" s="99">
        <v>430</v>
      </c>
      <c r="B301" s="100"/>
      <c r="C301" s="101" t="s">
        <v>61</v>
      </c>
      <c r="D301" s="149"/>
      <c r="E301" s="31">
        <f>SUM(E303:E311)</f>
        <v>0</v>
      </c>
      <c r="F301" s="31">
        <f>SUM(F303:F311)</f>
        <v>0</v>
      </c>
      <c r="G301" s="31">
        <v>0</v>
      </c>
      <c r="H301" s="31">
        <f>SUM(H303:H311)</f>
        <v>0</v>
      </c>
      <c r="I301" s="31">
        <f>SUM(I303:I311)</f>
        <v>0</v>
      </c>
      <c r="J301" s="31">
        <f>E301+F301+G301+H301-I301</f>
        <v>0</v>
      </c>
      <c r="K301" s="103" t="e">
        <f>J301/J$175*100</f>
        <v>#REF!</v>
      </c>
    </row>
    <row r="302" spans="1:11" x14ac:dyDescent="0.2">
      <c r="A302" s="82"/>
      <c r="B302" s="94"/>
      <c r="C302" s="95"/>
      <c r="D302" s="145"/>
      <c r="E302" s="34"/>
      <c r="F302" s="34"/>
      <c r="G302" s="34"/>
      <c r="H302" s="34"/>
      <c r="I302" s="34"/>
      <c r="J302" s="34"/>
      <c r="K302" s="105"/>
    </row>
    <row r="303" spans="1:11" x14ac:dyDescent="0.2">
      <c r="A303" s="106">
        <v>4300</v>
      </c>
      <c r="B303" s="107"/>
      <c r="C303" s="108" t="s">
        <v>62</v>
      </c>
      <c r="D303" s="153"/>
      <c r="E303" s="109"/>
      <c r="F303" s="109"/>
      <c r="G303" s="109">
        <v>0</v>
      </c>
      <c r="H303" s="109">
        <v>0</v>
      </c>
      <c r="I303" s="429">
        <f>+E303+F303</f>
        <v>0</v>
      </c>
      <c r="J303" s="109">
        <f>E303+F303+G303+H303-I303</f>
        <v>0</v>
      </c>
      <c r="K303" s="103" t="e">
        <f>J303/J$175*100</f>
        <v>#REF!</v>
      </c>
    </row>
    <row r="304" spans="1:11" x14ac:dyDescent="0.2">
      <c r="A304" s="99">
        <v>4301</v>
      </c>
      <c r="B304" s="100"/>
      <c r="C304" s="101" t="s">
        <v>66</v>
      </c>
      <c r="D304" s="149"/>
      <c r="E304" s="31"/>
      <c r="F304" s="31"/>
      <c r="G304" s="31">
        <v>0</v>
      </c>
      <c r="H304" s="31">
        <v>0</v>
      </c>
      <c r="I304" s="31"/>
      <c r="J304" s="31">
        <f t="shared" ref="J304:J311" si="20">E304+F304+G304+H304</f>
        <v>0</v>
      </c>
      <c r="K304" s="103" t="e">
        <f t="shared" ref="K304:K315" si="21">J304/J$175*100</f>
        <v>#REF!</v>
      </c>
    </row>
    <row r="305" spans="1:11" x14ac:dyDescent="0.2">
      <c r="A305" s="99">
        <v>4302</v>
      </c>
      <c r="B305" s="100"/>
      <c r="C305" s="101" t="s">
        <v>68</v>
      </c>
      <c r="D305" s="149"/>
      <c r="E305" s="31"/>
      <c r="F305" s="31"/>
      <c r="G305" s="31">
        <v>0</v>
      </c>
      <c r="H305" s="31">
        <v>0</v>
      </c>
      <c r="I305" s="31"/>
      <c r="J305" s="31">
        <f t="shared" si="20"/>
        <v>0</v>
      </c>
      <c r="K305" s="103" t="e">
        <f t="shared" si="21"/>
        <v>#REF!</v>
      </c>
    </row>
    <row r="306" spans="1:11" x14ac:dyDescent="0.2">
      <c r="A306" s="99">
        <v>4303</v>
      </c>
      <c r="B306" s="100"/>
      <c r="C306" s="101" t="s">
        <v>70</v>
      </c>
      <c r="D306" s="149"/>
      <c r="E306" s="31"/>
      <c r="F306" s="31"/>
      <c r="G306" s="31">
        <v>0</v>
      </c>
      <c r="H306" s="31">
        <v>0</v>
      </c>
      <c r="I306" s="31"/>
      <c r="J306" s="31">
        <f t="shared" si="20"/>
        <v>0</v>
      </c>
      <c r="K306" s="103" t="e">
        <f t="shared" si="21"/>
        <v>#REF!</v>
      </c>
    </row>
    <row r="307" spans="1:11" x14ac:dyDescent="0.2">
      <c r="A307" s="99">
        <v>4304</v>
      </c>
      <c r="B307" s="100"/>
      <c r="C307" s="101" t="s">
        <v>72</v>
      </c>
      <c r="D307" s="149"/>
      <c r="E307" s="31"/>
      <c r="F307" s="31"/>
      <c r="G307" s="31">
        <v>0</v>
      </c>
      <c r="H307" s="31">
        <v>0</v>
      </c>
      <c r="I307" s="31"/>
      <c r="J307" s="31">
        <f t="shared" si="20"/>
        <v>0</v>
      </c>
      <c r="K307" s="103" t="e">
        <f t="shared" si="21"/>
        <v>#REF!</v>
      </c>
    </row>
    <row r="308" spans="1:11" x14ac:dyDescent="0.2">
      <c r="A308" s="99">
        <v>4305</v>
      </c>
      <c r="B308" s="100"/>
      <c r="C308" s="101" t="s">
        <v>74</v>
      </c>
      <c r="D308" s="149"/>
      <c r="E308" s="31"/>
      <c r="F308" s="31"/>
      <c r="G308" s="31">
        <v>0</v>
      </c>
      <c r="H308" s="31">
        <v>0</v>
      </c>
      <c r="I308" s="31"/>
      <c r="J308" s="31">
        <f t="shared" si="20"/>
        <v>0</v>
      </c>
      <c r="K308" s="103" t="e">
        <f t="shared" si="21"/>
        <v>#REF!</v>
      </c>
    </row>
    <row r="309" spans="1:11" x14ac:dyDescent="0.2">
      <c r="A309" s="99">
        <v>4306</v>
      </c>
      <c r="B309" s="100"/>
      <c r="C309" s="101" t="s">
        <v>76</v>
      </c>
      <c r="D309" s="149"/>
      <c r="E309" s="31"/>
      <c r="F309" s="31"/>
      <c r="G309" s="31">
        <v>0</v>
      </c>
      <c r="H309" s="31">
        <v>0</v>
      </c>
      <c r="I309" s="31"/>
      <c r="J309" s="31">
        <f t="shared" si="20"/>
        <v>0</v>
      </c>
      <c r="K309" s="103" t="e">
        <f t="shared" si="21"/>
        <v>#REF!</v>
      </c>
    </row>
    <row r="310" spans="1:11" x14ac:dyDescent="0.2">
      <c r="A310" s="99">
        <v>4307</v>
      </c>
      <c r="B310" s="100"/>
      <c r="C310" s="101" t="s">
        <v>78</v>
      </c>
      <c r="D310" s="149"/>
      <c r="E310" s="31"/>
      <c r="F310" s="31"/>
      <c r="G310" s="31">
        <v>0</v>
      </c>
      <c r="H310" s="31">
        <v>0</v>
      </c>
      <c r="I310" s="31"/>
      <c r="J310" s="31">
        <f t="shared" si="20"/>
        <v>0</v>
      </c>
      <c r="K310" s="103" t="e">
        <f t="shared" si="21"/>
        <v>#REF!</v>
      </c>
    </row>
    <row r="311" spans="1:11" x14ac:dyDescent="0.2">
      <c r="A311" s="99">
        <v>4308</v>
      </c>
      <c r="B311" s="100"/>
      <c r="C311" s="101" t="s">
        <v>80</v>
      </c>
      <c r="D311" s="149"/>
      <c r="E311" s="31"/>
      <c r="F311" s="31"/>
      <c r="G311" s="31">
        <v>0</v>
      </c>
      <c r="H311" s="31">
        <v>0</v>
      </c>
      <c r="I311" s="31"/>
      <c r="J311" s="31">
        <f t="shared" si="20"/>
        <v>0</v>
      </c>
      <c r="K311" s="103" t="e">
        <f t="shared" si="21"/>
        <v>#REF!</v>
      </c>
    </row>
    <row r="312" spans="1:11" x14ac:dyDescent="0.2">
      <c r="A312" s="204"/>
      <c r="B312" s="205"/>
      <c r="C312" s="206"/>
      <c r="D312" s="424"/>
      <c r="E312" s="383"/>
      <c r="F312" s="383"/>
      <c r="G312" s="383"/>
      <c r="H312" s="383"/>
      <c r="I312" s="383"/>
      <c r="J312" s="383"/>
      <c r="K312" s="425"/>
    </row>
    <row r="313" spans="1:11" ht="15.75" x14ac:dyDescent="0.25">
      <c r="A313" s="88">
        <v>45</v>
      </c>
      <c r="B313" s="89"/>
      <c r="C313" s="90" t="s">
        <v>944</v>
      </c>
      <c r="D313" s="146"/>
      <c r="E313" s="32">
        <f>+E315</f>
        <v>0</v>
      </c>
      <c r="F313" s="32">
        <f>+F315</f>
        <v>0</v>
      </c>
      <c r="G313" s="32">
        <f>+G315</f>
        <v>0</v>
      </c>
      <c r="H313" s="32">
        <f>+H315</f>
        <v>0</v>
      </c>
      <c r="I313" s="32">
        <f>+I315</f>
        <v>0</v>
      </c>
      <c r="J313" s="32">
        <f>+E313+F313+G313+H313-I313</f>
        <v>0</v>
      </c>
      <c r="K313" s="92" t="e">
        <f t="shared" si="21"/>
        <v>#REF!</v>
      </c>
    </row>
    <row r="314" spans="1:11" x14ac:dyDescent="0.2">
      <c r="A314" s="204"/>
      <c r="B314" s="205"/>
      <c r="C314" s="206"/>
      <c r="D314" s="424"/>
      <c r="E314" s="383"/>
      <c r="F314" s="383"/>
      <c r="G314" s="383"/>
      <c r="H314" s="383"/>
      <c r="I314" s="383"/>
      <c r="J314" s="383"/>
      <c r="K314" s="425"/>
    </row>
    <row r="315" spans="1:11" x14ac:dyDescent="0.2">
      <c r="A315" s="204">
        <v>450</v>
      </c>
      <c r="B315" s="205"/>
      <c r="C315" s="206" t="s">
        <v>945</v>
      </c>
      <c r="D315" s="424"/>
      <c r="E315" s="383">
        <f>+E316+E321+E324+E327</f>
        <v>0</v>
      </c>
      <c r="F315" s="383">
        <f>+F316+F321+F324+F327</f>
        <v>0</v>
      </c>
      <c r="G315" s="383">
        <f>+G316+G321+G324+G327</f>
        <v>0</v>
      </c>
      <c r="H315" s="383">
        <f>+H316+H321+H324+H327</f>
        <v>0</v>
      </c>
      <c r="I315" s="383">
        <f>+I316+I321+I324+I327</f>
        <v>0</v>
      </c>
      <c r="J315" s="383">
        <f>+E315+F315+G315+H315-I315</f>
        <v>0</v>
      </c>
      <c r="K315" s="103" t="e">
        <f t="shared" si="21"/>
        <v>#REF!</v>
      </c>
    </row>
    <row r="316" spans="1:11" x14ac:dyDescent="0.2">
      <c r="A316" s="204">
        <v>4500</v>
      </c>
      <c r="B316" s="205"/>
      <c r="C316" s="206" t="s">
        <v>946</v>
      </c>
      <c r="D316" s="424"/>
      <c r="E316" s="383">
        <f>+E317+E318+E319</f>
        <v>0</v>
      </c>
      <c r="F316" s="383">
        <f>+F317+F318+F319</f>
        <v>0</v>
      </c>
      <c r="G316" s="383">
        <f>+G317+G318+G319</f>
        <v>0</v>
      </c>
      <c r="H316" s="383">
        <f>+H317+H318+H319</f>
        <v>0</v>
      </c>
      <c r="I316" s="383">
        <f>+I317+I318+I319</f>
        <v>0</v>
      </c>
      <c r="J316" s="383"/>
      <c r="K316" s="425"/>
    </row>
    <row r="317" spans="1:11" x14ac:dyDescent="0.2">
      <c r="A317" s="204">
        <v>450000</v>
      </c>
      <c r="B317" s="205"/>
      <c r="C317" s="206" t="s">
        <v>947</v>
      </c>
      <c r="D317" s="424"/>
      <c r="E317" s="383"/>
      <c r="F317" s="383"/>
      <c r="G317" s="383"/>
      <c r="H317" s="383"/>
      <c r="I317" s="383"/>
      <c r="J317" s="383"/>
      <c r="K317" s="425"/>
    </row>
    <row r="318" spans="1:11" x14ac:dyDescent="0.2">
      <c r="A318" s="204">
        <v>450001</v>
      </c>
      <c r="B318" s="205"/>
      <c r="C318" s="206" t="s">
        <v>948</v>
      </c>
      <c r="D318" s="424"/>
      <c r="E318" s="383"/>
      <c r="F318" s="383"/>
      <c r="G318" s="383"/>
      <c r="H318" s="383"/>
      <c r="I318" s="383"/>
      <c r="J318" s="383"/>
      <c r="K318" s="425"/>
    </row>
    <row r="319" spans="1:11" x14ac:dyDescent="0.2">
      <c r="A319" s="204">
        <v>450002</v>
      </c>
      <c r="B319" s="205"/>
      <c r="C319" s="206" t="s">
        <v>949</v>
      </c>
      <c r="D319" s="424"/>
      <c r="E319" s="383"/>
      <c r="F319" s="383"/>
      <c r="G319" s="383"/>
      <c r="H319" s="383"/>
      <c r="I319" s="383"/>
      <c r="J319" s="383"/>
      <c r="K319" s="425"/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4501</v>
      </c>
      <c r="B321" s="205"/>
      <c r="C321" s="206" t="s">
        <v>950</v>
      </c>
      <c r="D321" s="424"/>
      <c r="E321" s="383">
        <f>+E322</f>
        <v>0</v>
      </c>
      <c r="F321" s="383">
        <f>+F322</f>
        <v>0</v>
      </c>
      <c r="G321" s="383">
        <f>+G322</f>
        <v>0</v>
      </c>
      <c r="H321" s="383">
        <f>+H322</f>
        <v>0</v>
      </c>
      <c r="I321" s="383">
        <f>+I322</f>
        <v>0</v>
      </c>
      <c r="J321" s="383">
        <f>+E321+F321+G321+H321-I321</f>
        <v>0</v>
      </c>
      <c r="K321" s="103" t="e">
        <f>J321/J$175*100</f>
        <v>#REF!</v>
      </c>
    </row>
    <row r="322" spans="1:11" x14ac:dyDescent="0.2">
      <c r="A322" s="204">
        <v>450100</v>
      </c>
      <c r="B322" s="205"/>
      <c r="C322" s="206" t="s">
        <v>951</v>
      </c>
      <c r="D322" s="424"/>
      <c r="E322" s="383"/>
      <c r="F322" s="383"/>
      <c r="G322" s="383"/>
      <c r="H322" s="383"/>
      <c r="I322" s="383"/>
      <c r="J322" s="383"/>
      <c r="K322" s="425"/>
    </row>
    <row r="323" spans="1:11" x14ac:dyDescent="0.2">
      <c r="A323" s="204"/>
      <c r="B323" s="205"/>
      <c r="C323" s="206"/>
      <c r="D323" s="424"/>
      <c r="E323" s="383"/>
      <c r="F323" s="383"/>
      <c r="G323" s="383"/>
      <c r="H323" s="383"/>
      <c r="I323" s="383"/>
      <c r="J323" s="383"/>
      <c r="K323" s="425"/>
    </row>
    <row r="324" spans="1:11" x14ac:dyDescent="0.2">
      <c r="A324" s="204">
        <v>4502</v>
      </c>
      <c r="B324" s="205"/>
      <c r="C324" s="206" t="s">
        <v>952</v>
      </c>
      <c r="D324" s="424"/>
      <c r="E324" s="383">
        <f>+E325</f>
        <v>0</v>
      </c>
      <c r="F324" s="383">
        <f>+F325</f>
        <v>0</v>
      </c>
      <c r="G324" s="383">
        <f>+G325</f>
        <v>0</v>
      </c>
      <c r="H324" s="383">
        <f>+H325</f>
        <v>0</v>
      </c>
      <c r="I324" s="383">
        <f>+I325</f>
        <v>0</v>
      </c>
      <c r="J324" s="383">
        <f>+E324+F324+G324+H324-I324</f>
        <v>0</v>
      </c>
      <c r="K324" s="103" t="e">
        <f>J324/J$175*100</f>
        <v>#REF!</v>
      </c>
    </row>
    <row r="325" spans="1:11" x14ac:dyDescent="0.2">
      <c r="A325" s="204">
        <v>450200</v>
      </c>
      <c r="B325" s="205"/>
      <c r="C325" s="206" t="s">
        <v>953</v>
      </c>
      <c r="D325" s="424"/>
      <c r="E325" s="383"/>
      <c r="F325" s="383"/>
      <c r="G325" s="383"/>
      <c r="H325" s="383"/>
      <c r="I325" s="383"/>
      <c r="J325" s="383"/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4503</v>
      </c>
      <c r="B327" s="205"/>
      <c r="C327" s="206" t="s">
        <v>954</v>
      </c>
      <c r="D327" s="424"/>
      <c r="E327" s="383">
        <f>+E328</f>
        <v>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0</v>
      </c>
      <c r="K327" s="103" t="e">
        <f>J327/J$175*100</f>
        <v>#REF!</v>
      </c>
    </row>
    <row r="328" spans="1:11" x14ac:dyDescent="0.2">
      <c r="A328" s="204">
        <v>450300</v>
      </c>
      <c r="B328" s="205"/>
      <c r="C328" s="206" t="s">
        <v>955</v>
      </c>
      <c r="D328" s="424"/>
      <c r="E328" s="383"/>
      <c r="F328" s="383"/>
      <c r="G328" s="383"/>
      <c r="H328" s="383"/>
      <c r="I328" s="383"/>
      <c r="J328" s="383"/>
      <c r="K328" s="425"/>
    </row>
    <row r="329" spans="1:11" ht="15.75" thickBot="1" x14ac:dyDescent="0.25">
      <c r="A329" s="120"/>
      <c r="B329" s="121"/>
      <c r="C329" s="122"/>
      <c r="D329" s="160"/>
      <c r="E329" s="161"/>
      <c r="F329" s="161"/>
      <c r="G329" s="161"/>
      <c r="H329" s="161"/>
      <c r="I329" s="161"/>
      <c r="J329" s="161"/>
      <c r="K329" s="162"/>
    </row>
    <row r="330" spans="1:11" ht="15.75" thickTop="1" x14ac:dyDescent="0.2">
      <c r="A330" s="135"/>
      <c r="B330" s="136"/>
      <c r="C330" s="137"/>
      <c r="D330" s="163"/>
      <c r="E330" s="164"/>
      <c r="F330" s="164"/>
      <c r="G330" s="164"/>
      <c r="H330" s="164"/>
      <c r="I330" s="164"/>
      <c r="J330" s="164"/>
      <c r="K330" s="165"/>
    </row>
    <row r="331" spans="1:11" ht="15.75" thickBot="1" x14ac:dyDescent="0.25">
      <c r="A331" s="82"/>
      <c r="B331" s="94"/>
      <c r="C331" s="95"/>
      <c r="D331" s="145"/>
      <c r="E331" s="34"/>
      <c r="F331" s="34"/>
      <c r="G331" s="34"/>
      <c r="H331" s="34"/>
      <c r="I331" s="34"/>
      <c r="J331" s="34"/>
      <c r="K331" s="166"/>
    </row>
    <row r="332" spans="1:11" ht="17.25" thickTop="1" thickBot="1" x14ac:dyDescent="0.3">
      <c r="A332" s="69" t="s">
        <v>84</v>
      </c>
      <c r="B332" s="70"/>
      <c r="C332" s="77" t="s">
        <v>853</v>
      </c>
      <c r="D332" s="142"/>
      <c r="E332" s="73">
        <f t="shared" ref="E332:J332" si="22">E22-E178</f>
        <v>0</v>
      </c>
      <c r="F332" s="73">
        <f t="shared" si="22"/>
        <v>0</v>
      </c>
      <c r="G332" s="73">
        <f t="shared" si="22"/>
        <v>0</v>
      </c>
      <c r="H332" s="73">
        <f t="shared" si="22"/>
        <v>0</v>
      </c>
      <c r="I332" s="73">
        <f t="shared" si="22"/>
        <v>0</v>
      </c>
      <c r="J332" s="167">
        <f t="shared" si="22"/>
        <v>0</v>
      </c>
      <c r="K332" s="76" t="e">
        <f>J332/J$175*100</f>
        <v>#REF!</v>
      </c>
    </row>
    <row r="333" spans="1:11" ht="16.5" thickTop="1" x14ac:dyDescent="0.25">
      <c r="A333" s="69"/>
      <c r="B333" s="70"/>
      <c r="C333" s="71" t="s">
        <v>854</v>
      </c>
      <c r="D333" s="142"/>
      <c r="E333" s="168" t="e">
        <f>+E332/$J$175*100</f>
        <v>#REF!</v>
      </c>
      <c r="F333" s="168" t="e">
        <f>+F332/$J$175*100</f>
        <v>#REF!</v>
      </c>
      <c r="G333" s="168" t="e">
        <f>+G332/$J$175*100</f>
        <v>#REF!</v>
      </c>
      <c r="H333" s="168" t="e">
        <f>+H332/$J$175*100</f>
        <v>#REF!</v>
      </c>
      <c r="I333" s="32"/>
      <c r="J333" s="32"/>
      <c r="K333" s="144"/>
    </row>
    <row r="334" spans="1:11" ht="15.75" x14ac:dyDescent="0.25">
      <c r="A334" s="88"/>
      <c r="B334" s="89"/>
      <c r="C334" s="90" t="s">
        <v>89</v>
      </c>
      <c r="D334" s="146"/>
      <c r="E334" s="48"/>
      <c r="F334" s="48"/>
      <c r="G334" s="48"/>
      <c r="H334" s="48"/>
      <c r="I334" s="32"/>
      <c r="J334" s="32"/>
      <c r="K334" s="257"/>
    </row>
    <row r="335" spans="1:11" ht="15.75" x14ac:dyDescent="0.25">
      <c r="A335" s="88"/>
      <c r="B335" s="89"/>
      <c r="C335" s="246" t="s">
        <v>894</v>
      </c>
      <c r="D335" s="146"/>
      <c r="E335" s="32"/>
      <c r="F335" s="32"/>
      <c r="G335" s="32"/>
      <c r="H335" s="32"/>
      <c r="I335" s="32"/>
      <c r="J335" s="32"/>
      <c r="K335" s="93"/>
    </row>
    <row r="336" spans="1:11" ht="15.75" thickBot="1" x14ac:dyDescent="0.25">
      <c r="A336" s="169"/>
      <c r="B336" s="170"/>
      <c r="C336" s="171"/>
      <c r="D336" s="160"/>
      <c r="E336" s="161"/>
      <c r="F336" s="161"/>
      <c r="G336" s="161"/>
      <c r="H336" s="161"/>
      <c r="I336" s="161"/>
      <c r="J336" s="161"/>
      <c r="K336" s="166"/>
    </row>
    <row r="337" spans="1:11" ht="15.75" thickTop="1" x14ac:dyDescent="0.2">
      <c r="A337" s="61"/>
      <c r="B337" s="62"/>
      <c r="C337" s="172"/>
      <c r="D337" s="173"/>
      <c r="E337" s="66"/>
      <c r="F337" s="66"/>
      <c r="G337" s="66"/>
      <c r="H337" s="66"/>
      <c r="I337" s="66"/>
      <c r="J337" s="66"/>
      <c r="K337" s="174"/>
    </row>
    <row r="338" spans="1:11" ht="15.75" x14ac:dyDescent="0.25">
      <c r="A338" s="69" t="s">
        <v>91</v>
      </c>
      <c r="B338" s="70"/>
      <c r="C338" s="77" t="s">
        <v>92</v>
      </c>
      <c r="D338" s="142"/>
      <c r="E338" s="73">
        <f t="shared" ref="E338:J338" si="23">(E22-E81)-(E178-E223-E230)</f>
        <v>0</v>
      </c>
      <c r="F338" s="73">
        <f t="shared" si="23"/>
        <v>0</v>
      </c>
      <c r="G338" s="73">
        <f t="shared" si="23"/>
        <v>0</v>
      </c>
      <c r="H338" s="73">
        <f t="shared" si="23"/>
        <v>0</v>
      </c>
      <c r="I338" s="73">
        <f t="shared" si="23"/>
        <v>0</v>
      </c>
      <c r="J338" s="73">
        <f t="shared" si="23"/>
        <v>0</v>
      </c>
      <c r="K338" s="92" t="e">
        <f>J338/J$175*100</f>
        <v>#REF!</v>
      </c>
    </row>
    <row r="339" spans="1:11" ht="15.75" x14ac:dyDescent="0.25">
      <c r="A339" s="69"/>
      <c r="B339" s="70"/>
      <c r="C339" s="77" t="s">
        <v>94</v>
      </c>
      <c r="D339" s="142"/>
      <c r="E339" s="73"/>
      <c r="F339" s="73"/>
      <c r="G339" s="73"/>
      <c r="H339" s="73"/>
      <c r="I339" s="73"/>
      <c r="J339" s="175"/>
      <c r="K339" s="93"/>
    </row>
    <row r="340" spans="1:11" ht="15.75" x14ac:dyDescent="0.25">
      <c r="A340" s="88"/>
      <c r="B340" s="89"/>
      <c r="C340" s="90" t="s">
        <v>96</v>
      </c>
      <c r="D340" s="146"/>
      <c r="E340" s="32"/>
      <c r="F340" s="32"/>
      <c r="G340" s="32"/>
      <c r="H340" s="32"/>
      <c r="I340" s="32"/>
      <c r="J340" s="29"/>
      <c r="K340" s="93"/>
    </row>
    <row r="341" spans="1:11" ht="15.75" thickBot="1" x14ac:dyDescent="0.25">
      <c r="A341" s="120"/>
      <c r="B341" s="121"/>
      <c r="C341" s="122"/>
      <c r="D341" s="160"/>
      <c r="E341" s="124"/>
      <c r="F341" s="124"/>
      <c r="G341" s="124"/>
      <c r="H341" s="124"/>
      <c r="I341" s="124"/>
      <c r="J341" s="124"/>
      <c r="K341" s="125"/>
    </row>
    <row r="342" spans="1:11" ht="15.75" thickTop="1" x14ac:dyDescent="0.2">
      <c r="A342" s="61"/>
      <c r="B342" s="62"/>
      <c r="C342" s="172"/>
      <c r="D342" s="173"/>
      <c r="E342" s="176"/>
      <c r="F342" s="176"/>
      <c r="G342" s="176"/>
      <c r="H342" s="176"/>
      <c r="I342" s="176"/>
      <c r="J342" s="176"/>
      <c r="K342" s="177"/>
    </row>
    <row r="343" spans="1:11" ht="15.75" x14ac:dyDescent="0.25">
      <c r="A343" s="69" t="s">
        <v>97</v>
      </c>
      <c r="B343" s="70"/>
      <c r="C343" s="77" t="s">
        <v>98</v>
      </c>
      <c r="D343" s="142"/>
      <c r="E343" s="73">
        <f t="shared" ref="E343:J343" si="24">E25-(E181+E243)</f>
        <v>0</v>
      </c>
      <c r="F343" s="73">
        <f t="shared" si="24"/>
        <v>0</v>
      </c>
      <c r="G343" s="73">
        <f t="shared" si="24"/>
        <v>0</v>
      </c>
      <c r="H343" s="73">
        <f t="shared" si="24"/>
        <v>0</v>
      </c>
      <c r="I343" s="73">
        <f t="shared" si="24"/>
        <v>0</v>
      </c>
      <c r="J343" s="73">
        <f t="shared" si="24"/>
        <v>0</v>
      </c>
      <c r="K343" s="92" t="e">
        <f>J343/J$175*100</f>
        <v>#REF!</v>
      </c>
    </row>
    <row r="344" spans="1:11" ht="15.75" x14ac:dyDescent="0.25">
      <c r="A344" s="69"/>
      <c r="B344" s="70"/>
      <c r="C344" s="77" t="s">
        <v>94</v>
      </c>
      <c r="D344" s="142"/>
      <c r="E344" s="73"/>
      <c r="F344" s="73"/>
      <c r="G344" s="73"/>
      <c r="H344" s="73"/>
      <c r="I344" s="73"/>
      <c r="J344" s="73"/>
      <c r="K344" s="93"/>
    </row>
    <row r="345" spans="1:11" ht="15.75" x14ac:dyDescent="0.25">
      <c r="A345" s="88"/>
      <c r="B345" s="89"/>
      <c r="C345" s="90" t="s">
        <v>100</v>
      </c>
      <c r="D345" s="146"/>
      <c r="E345" s="32"/>
      <c r="F345" s="32"/>
      <c r="G345" s="32"/>
      <c r="H345" s="32"/>
      <c r="I345" s="32"/>
      <c r="J345" s="29"/>
      <c r="K345" s="93"/>
    </row>
    <row r="346" spans="1:11" ht="15.75" thickBot="1" x14ac:dyDescent="0.25">
      <c r="A346" s="178"/>
      <c r="B346" s="179"/>
      <c r="C346" s="180"/>
      <c r="D346" s="181"/>
      <c r="E346" s="182"/>
      <c r="F346" s="182"/>
      <c r="G346" s="182"/>
      <c r="H346" s="182"/>
      <c r="I346" s="182"/>
      <c r="J346" s="182"/>
      <c r="K346" s="183"/>
    </row>
    <row r="347" spans="1:11" ht="15.75" thickTop="1" x14ac:dyDescent="0.2">
      <c r="A347" s="184"/>
      <c r="B347" s="184"/>
      <c r="C347" s="56"/>
      <c r="D347" s="185"/>
      <c r="E347" s="186"/>
      <c r="F347" s="186"/>
      <c r="G347" s="186"/>
      <c r="H347" s="186"/>
      <c r="I347" s="186"/>
      <c r="J347" s="186"/>
      <c r="K347" s="186"/>
    </row>
    <row r="348" spans="1:11" x14ac:dyDescent="0.2">
      <c r="A348" s="53"/>
      <c r="B348" s="53"/>
      <c r="C348" s="54"/>
      <c r="D348" s="187"/>
      <c r="E348" s="188"/>
      <c r="F348" s="188"/>
      <c r="G348" s="188"/>
      <c r="H348" s="188"/>
      <c r="I348" s="188"/>
      <c r="J348" s="188"/>
      <c r="K348" s="51"/>
    </row>
    <row r="349" spans="1:11" x14ac:dyDescent="0.2">
      <c r="A349" s="53"/>
      <c r="B349" s="53"/>
      <c r="C349" s="54"/>
      <c r="D349" s="187"/>
      <c r="E349" s="188"/>
      <c r="F349" s="188"/>
      <c r="G349" s="188"/>
      <c r="H349" s="188"/>
      <c r="I349" s="188"/>
      <c r="J349" s="188"/>
      <c r="K349" s="51"/>
    </row>
    <row r="350" spans="1:11" ht="23.25" x14ac:dyDescent="0.35">
      <c r="A350" s="201"/>
      <c r="B350" s="237" t="s">
        <v>866</v>
      </c>
      <c r="C350" s="239" t="s">
        <v>867</v>
      </c>
      <c r="D350" s="239" t="s">
        <v>868</v>
      </c>
      <c r="E350" s="237"/>
      <c r="F350" s="240"/>
      <c r="G350" s="264"/>
      <c r="H350" s="264"/>
      <c r="I350" s="381"/>
      <c r="J350" s="381"/>
      <c r="K350" s="9"/>
    </row>
    <row r="351" spans="1:11" x14ac:dyDescent="0.2">
      <c r="A351" s="53"/>
      <c r="B351" s="53"/>
      <c r="C351" s="54"/>
      <c r="D351" s="54"/>
      <c r="E351" s="51"/>
      <c r="F351" s="51"/>
      <c r="G351" s="51"/>
      <c r="H351" s="51"/>
      <c r="I351" s="51"/>
      <c r="J351" s="51"/>
      <c r="K351" s="51"/>
    </row>
    <row r="352" spans="1:11" ht="16.5" thickBot="1" x14ac:dyDescent="0.3">
      <c r="A352" s="305"/>
      <c r="B352" s="305"/>
      <c r="C352" s="346"/>
      <c r="D352" s="346"/>
      <c r="E352" s="241"/>
      <c r="F352" s="241"/>
      <c r="G352" s="241"/>
      <c r="H352" s="241"/>
      <c r="I352" s="55" t="s">
        <v>219</v>
      </c>
      <c r="J352" s="55"/>
      <c r="K352" s="241"/>
    </row>
    <row r="353" spans="1:11" ht="16.5" thickTop="1" x14ac:dyDescent="0.25">
      <c r="A353" s="306"/>
      <c r="B353" s="317"/>
      <c r="C353" s="347"/>
      <c r="D353" s="373"/>
      <c r="E353" s="334"/>
      <c r="F353" s="335"/>
      <c r="G353" s="335"/>
      <c r="H353" s="335"/>
      <c r="I353" s="335"/>
      <c r="J353" s="339"/>
      <c r="K353" s="276"/>
    </row>
    <row r="354" spans="1:11" ht="20.25" x14ac:dyDescent="0.3">
      <c r="A354" s="307"/>
      <c r="B354" s="242"/>
      <c r="C354" s="345"/>
      <c r="D354" s="374"/>
      <c r="E354" s="336"/>
      <c r="F354" s="337"/>
      <c r="G354" s="337"/>
      <c r="H354" s="337"/>
      <c r="I354" s="337"/>
      <c r="J354" s="340"/>
      <c r="K354" s="277" t="s">
        <v>220</v>
      </c>
    </row>
    <row r="355" spans="1:11" ht="15.75" x14ac:dyDescent="0.25">
      <c r="A355" s="307"/>
      <c r="B355" s="242"/>
      <c r="C355" s="345"/>
      <c r="D355" s="374"/>
      <c r="E355" s="278"/>
      <c r="F355" s="279"/>
      <c r="G355" s="280"/>
      <c r="H355" s="281"/>
      <c r="I355" s="282" t="s">
        <v>221</v>
      </c>
      <c r="J355" s="282" t="s">
        <v>222</v>
      </c>
      <c r="K355" s="277" t="s">
        <v>223</v>
      </c>
    </row>
    <row r="356" spans="1:11" ht="15.75" x14ac:dyDescent="0.25">
      <c r="A356" s="329" t="s">
        <v>224</v>
      </c>
      <c r="B356" s="242"/>
      <c r="C356" s="345"/>
      <c r="D356" s="374"/>
      <c r="E356" s="283" t="s">
        <v>225</v>
      </c>
      <c r="F356" s="284" t="s">
        <v>226</v>
      </c>
      <c r="G356" s="288" t="s">
        <v>227</v>
      </c>
      <c r="H356" s="289" t="s">
        <v>228</v>
      </c>
      <c r="I356" s="285" t="s">
        <v>229</v>
      </c>
      <c r="J356" s="285" t="s">
        <v>230</v>
      </c>
      <c r="K356" s="277" t="s">
        <v>231</v>
      </c>
    </row>
    <row r="357" spans="1:11" ht="15.75" x14ac:dyDescent="0.25">
      <c r="A357" s="307"/>
      <c r="B357" s="242"/>
      <c r="C357" s="345"/>
      <c r="D357" s="374"/>
      <c r="E357" s="283" t="s">
        <v>232</v>
      </c>
      <c r="F357" s="284" t="s">
        <v>233</v>
      </c>
      <c r="G357" s="288"/>
      <c r="H357" s="289"/>
      <c r="I357" s="294" t="s">
        <v>234</v>
      </c>
      <c r="J357" s="285" t="s">
        <v>235</v>
      </c>
      <c r="K357" s="277" t="s">
        <v>236</v>
      </c>
    </row>
    <row r="358" spans="1:11" ht="16.5" thickBot="1" x14ac:dyDescent="0.3">
      <c r="A358" s="308"/>
      <c r="B358" s="243"/>
      <c r="C358" s="346"/>
      <c r="D358" s="375"/>
      <c r="E358" s="290"/>
      <c r="F358" s="291"/>
      <c r="G358" s="292"/>
      <c r="H358" s="293"/>
      <c r="I358" s="295" t="s">
        <v>237</v>
      </c>
      <c r="J358" s="286"/>
      <c r="K358" s="287" t="s">
        <v>239</v>
      </c>
    </row>
    <row r="359" spans="1:11" ht="15.75" thickTop="1" x14ac:dyDescent="0.2">
      <c r="A359" s="57"/>
      <c r="B359" s="58"/>
      <c r="C359" s="59"/>
      <c r="D359" s="60"/>
      <c r="E359" s="260" t="s">
        <v>240</v>
      </c>
      <c r="F359" s="260" t="s">
        <v>241</v>
      </c>
      <c r="G359" s="260" t="s">
        <v>242</v>
      </c>
      <c r="H359" s="260" t="s">
        <v>243</v>
      </c>
      <c r="I359" s="260" t="s">
        <v>244</v>
      </c>
      <c r="J359" s="260" t="s">
        <v>245</v>
      </c>
      <c r="K359" s="272"/>
    </row>
    <row r="360" spans="1:11" ht="15.75" x14ac:dyDescent="0.25">
      <c r="A360" s="190"/>
      <c r="B360" s="191" t="s">
        <v>101</v>
      </c>
      <c r="C360" s="192" t="s">
        <v>698</v>
      </c>
      <c r="D360" s="193"/>
      <c r="E360" s="194"/>
      <c r="F360" s="194"/>
      <c r="G360" s="194"/>
      <c r="H360" s="194"/>
      <c r="I360" s="194"/>
      <c r="J360" s="194"/>
      <c r="K360" s="195"/>
    </row>
    <row r="361" spans="1:11" ht="15.75" x14ac:dyDescent="0.25">
      <c r="A361" s="190"/>
      <c r="B361" s="191"/>
      <c r="C361" s="192" t="s">
        <v>700</v>
      </c>
      <c r="D361" s="193"/>
      <c r="E361" s="194">
        <f t="shared" ref="E361:J361" si="25">E363+E373+E378</f>
        <v>0</v>
      </c>
      <c r="F361" s="194">
        <f t="shared" si="25"/>
        <v>0</v>
      </c>
      <c r="G361" s="194">
        <f t="shared" si="25"/>
        <v>0</v>
      </c>
      <c r="H361" s="194">
        <f t="shared" si="25"/>
        <v>0</v>
      </c>
      <c r="I361" s="194">
        <f t="shared" si="25"/>
        <v>0</v>
      </c>
      <c r="J361" s="196">
        <f t="shared" si="25"/>
        <v>0</v>
      </c>
      <c r="K361" s="197" t="e">
        <f>J361/J$175*100</f>
        <v>#REF!</v>
      </c>
    </row>
    <row r="362" spans="1:11" x14ac:dyDescent="0.2">
      <c r="A362" s="82"/>
      <c r="B362" s="94"/>
      <c r="C362" s="95"/>
      <c r="D362" s="145"/>
      <c r="E362" s="34"/>
      <c r="F362" s="34"/>
      <c r="G362" s="34"/>
      <c r="H362" s="34"/>
      <c r="I362" s="34"/>
      <c r="J362" s="34"/>
      <c r="K362" s="105"/>
    </row>
    <row r="363" spans="1:11" x14ac:dyDescent="0.2">
      <c r="A363" s="99">
        <v>750</v>
      </c>
      <c r="B363" s="100"/>
      <c r="C363" s="101" t="s">
        <v>702</v>
      </c>
      <c r="D363" s="149"/>
      <c r="E363" s="31">
        <f t="shared" ref="E363:J363" si="26">SUM(E364:E371)</f>
        <v>0</v>
      </c>
      <c r="F363" s="31">
        <f t="shared" si="26"/>
        <v>0</v>
      </c>
      <c r="G363" s="31">
        <f t="shared" si="26"/>
        <v>0</v>
      </c>
      <c r="H363" s="31">
        <f t="shared" si="26"/>
        <v>0</v>
      </c>
      <c r="I363" s="31">
        <f t="shared" si="26"/>
        <v>0</v>
      </c>
      <c r="J363" s="31">
        <f t="shared" si="26"/>
        <v>0</v>
      </c>
      <c r="K363" s="103" t="e">
        <f t="shared" ref="K363:K371" si="27">J363/J$175*100</f>
        <v>#REF!</v>
      </c>
    </row>
    <row r="364" spans="1:11" x14ac:dyDescent="0.2">
      <c r="A364" s="99">
        <v>7500</v>
      </c>
      <c r="B364" s="100"/>
      <c r="C364" s="101" t="s">
        <v>704</v>
      </c>
      <c r="D364" s="149"/>
      <c r="E364" s="31"/>
      <c r="F364" s="31"/>
      <c r="G364" s="31"/>
      <c r="H364" s="31">
        <v>0</v>
      </c>
      <c r="I364" s="31"/>
      <c r="J364" s="31">
        <f t="shared" ref="J364:J370" si="28">E364+F364+G364+H364-I364</f>
        <v>0</v>
      </c>
      <c r="K364" s="103" t="e">
        <f t="shared" si="27"/>
        <v>#REF!</v>
      </c>
    </row>
    <row r="365" spans="1:11" x14ac:dyDescent="0.2">
      <c r="A365" s="99">
        <v>7501</v>
      </c>
      <c r="B365" s="100"/>
      <c r="C365" s="101" t="s">
        <v>907</v>
      </c>
      <c r="D365" s="149"/>
      <c r="E365" s="31"/>
      <c r="F365" s="31"/>
      <c r="G365" s="31">
        <v>0</v>
      </c>
      <c r="H365" s="31">
        <v>0</v>
      </c>
      <c r="I365" s="31"/>
      <c r="J365" s="31">
        <f t="shared" si="28"/>
        <v>0</v>
      </c>
      <c r="K365" s="103" t="e">
        <f t="shared" si="27"/>
        <v>#REF!</v>
      </c>
    </row>
    <row r="366" spans="1:11" x14ac:dyDescent="0.2">
      <c r="A366" s="99">
        <v>7502</v>
      </c>
      <c r="B366" s="100"/>
      <c r="C366" s="101" t="s">
        <v>706</v>
      </c>
      <c r="D366" s="149"/>
      <c r="E366" s="31"/>
      <c r="F366" s="31"/>
      <c r="G366" s="31">
        <v>0</v>
      </c>
      <c r="H366" s="31">
        <v>0</v>
      </c>
      <c r="I366" s="31"/>
      <c r="J366" s="31">
        <f t="shared" si="28"/>
        <v>0</v>
      </c>
      <c r="K366" s="103" t="e">
        <f t="shared" si="27"/>
        <v>#REF!</v>
      </c>
    </row>
    <row r="367" spans="1:11" x14ac:dyDescent="0.2">
      <c r="A367" s="99">
        <v>7503</v>
      </c>
      <c r="B367" s="100"/>
      <c r="C367" s="101" t="s">
        <v>908</v>
      </c>
      <c r="D367" s="149"/>
      <c r="E367" s="31"/>
      <c r="F367" s="31"/>
      <c r="G367" s="31">
        <v>0</v>
      </c>
      <c r="H367" s="31">
        <v>0</v>
      </c>
      <c r="I367" s="31"/>
      <c r="J367" s="31">
        <f t="shared" si="28"/>
        <v>0</v>
      </c>
      <c r="K367" s="103" t="e">
        <f t="shared" si="27"/>
        <v>#REF!</v>
      </c>
    </row>
    <row r="368" spans="1:11" s="423" customFormat="1" x14ac:dyDescent="0.2">
      <c r="A368" s="99">
        <v>7504</v>
      </c>
      <c r="B368" s="100"/>
      <c r="C368" s="101" t="s">
        <v>710</v>
      </c>
      <c r="D368" s="149"/>
      <c r="E368" s="31"/>
      <c r="F368" s="31"/>
      <c r="G368" s="31">
        <v>0</v>
      </c>
      <c r="H368" s="31">
        <v>0</v>
      </c>
      <c r="I368" s="31"/>
      <c r="J368" s="31">
        <f t="shared" si="28"/>
        <v>0</v>
      </c>
      <c r="K368" s="103" t="e">
        <f t="shared" si="27"/>
        <v>#REF!</v>
      </c>
    </row>
    <row r="369" spans="1:11" s="423" customFormat="1" x14ac:dyDescent="0.2">
      <c r="A369" s="99">
        <v>7505</v>
      </c>
      <c r="B369" s="100"/>
      <c r="C369" s="101" t="s">
        <v>712</v>
      </c>
      <c r="D369" s="149"/>
      <c r="E369" s="31"/>
      <c r="F369" s="31"/>
      <c r="G369" s="31">
        <v>0</v>
      </c>
      <c r="H369" s="31"/>
      <c r="I369" s="31"/>
      <c r="J369" s="31">
        <f t="shared" si="28"/>
        <v>0</v>
      </c>
      <c r="K369" s="103" t="e">
        <f t="shared" si="27"/>
        <v>#REF!</v>
      </c>
    </row>
    <row r="370" spans="1:11" x14ac:dyDescent="0.2">
      <c r="A370" s="99">
        <v>7506</v>
      </c>
      <c r="B370" s="100"/>
      <c r="C370" s="101" t="s">
        <v>716</v>
      </c>
      <c r="D370" s="149"/>
      <c r="E370" s="31"/>
      <c r="F370" s="31"/>
      <c r="G370" s="31">
        <v>0</v>
      </c>
      <c r="H370" s="31">
        <v>0</v>
      </c>
      <c r="I370" s="31"/>
      <c r="J370" s="31">
        <f t="shared" si="28"/>
        <v>0</v>
      </c>
      <c r="K370" s="103" t="e">
        <f t="shared" si="27"/>
        <v>#REF!</v>
      </c>
    </row>
    <row r="371" spans="1:11" x14ac:dyDescent="0.2">
      <c r="A371" s="99">
        <v>7507</v>
      </c>
      <c r="B371" s="100"/>
      <c r="C371" s="101" t="s">
        <v>714</v>
      </c>
      <c r="D371" s="149"/>
      <c r="E371" s="31"/>
      <c r="F371" s="31"/>
      <c r="G371" s="31"/>
      <c r="H371" s="31"/>
      <c r="I371" s="31">
        <f>+H371+G371+F371+E371</f>
        <v>0</v>
      </c>
      <c r="J371" s="31">
        <f>E371+F371+G371+H371-I371</f>
        <v>0</v>
      </c>
      <c r="K371" s="103" t="e">
        <f t="shared" si="27"/>
        <v>#REF!</v>
      </c>
    </row>
    <row r="372" spans="1:11" x14ac:dyDescent="0.2">
      <c r="A372" s="82"/>
      <c r="B372" s="94"/>
      <c r="C372" s="95"/>
      <c r="D372" s="145"/>
      <c r="E372" s="34"/>
      <c r="F372" s="34"/>
      <c r="G372" s="34"/>
      <c r="H372" s="34"/>
      <c r="I372" s="34"/>
      <c r="J372" s="34"/>
      <c r="K372" s="105"/>
    </row>
    <row r="373" spans="1:11" x14ac:dyDescent="0.2">
      <c r="A373" s="99">
        <v>751</v>
      </c>
      <c r="B373" s="100"/>
      <c r="C373" s="101" t="s">
        <v>700</v>
      </c>
      <c r="D373" s="149"/>
      <c r="E373" s="31">
        <f>SUM(E374:E376)</f>
        <v>0</v>
      </c>
      <c r="F373" s="31">
        <f>SUM(F374:F376)</f>
        <v>0</v>
      </c>
      <c r="G373" s="31">
        <f>SUM(G374:G376)</f>
        <v>0</v>
      </c>
      <c r="H373" s="31">
        <v>0</v>
      </c>
      <c r="I373" s="31">
        <f>SUM(I374:I376)</f>
        <v>0</v>
      </c>
      <c r="J373" s="31">
        <f>SUM(J374:J376)</f>
        <v>0</v>
      </c>
      <c r="K373" s="103" t="e">
        <f>J373/J$175*100</f>
        <v>#REF!</v>
      </c>
    </row>
    <row r="374" spans="1:11" x14ac:dyDescent="0.2">
      <c r="A374" s="99">
        <v>7510</v>
      </c>
      <c r="B374" s="100"/>
      <c r="C374" s="101" t="s">
        <v>718</v>
      </c>
      <c r="D374" s="149"/>
      <c r="E374" s="31"/>
      <c r="F374" s="31"/>
      <c r="G374" s="31">
        <v>0</v>
      </c>
      <c r="H374" s="31">
        <v>0</v>
      </c>
      <c r="I374" s="31">
        <v>0</v>
      </c>
      <c r="J374" s="31">
        <f>E374+F374+G374+H374-I374</f>
        <v>0</v>
      </c>
      <c r="K374" s="103" t="e">
        <f>J374/J$175*100</f>
        <v>#REF!</v>
      </c>
    </row>
    <row r="375" spans="1:11" x14ac:dyDescent="0.2">
      <c r="A375" s="99">
        <v>7511</v>
      </c>
      <c r="B375" s="100"/>
      <c r="C375" s="101" t="s">
        <v>720</v>
      </c>
      <c r="D375" s="149"/>
      <c r="E375" s="31"/>
      <c r="F375" s="31"/>
      <c r="G375" s="31">
        <v>0</v>
      </c>
      <c r="H375" s="31">
        <v>0</v>
      </c>
      <c r="I375" s="31">
        <v>0</v>
      </c>
      <c r="J375" s="31">
        <f>E375+F375+G375+H375-I375</f>
        <v>0</v>
      </c>
      <c r="K375" s="103" t="e">
        <f>J375/J$175*100</f>
        <v>#REF!</v>
      </c>
    </row>
    <row r="376" spans="1:11" x14ac:dyDescent="0.2">
      <c r="A376" s="99">
        <v>7512</v>
      </c>
      <c r="B376" s="100"/>
      <c r="C376" s="101" t="s">
        <v>722</v>
      </c>
      <c r="D376" s="149"/>
      <c r="E376" s="31"/>
      <c r="F376" s="31"/>
      <c r="G376" s="31">
        <v>0</v>
      </c>
      <c r="H376" s="31">
        <v>0</v>
      </c>
      <c r="I376" s="31">
        <v>0</v>
      </c>
      <c r="J376" s="31">
        <f>E376+F376+G376+H376-I376</f>
        <v>0</v>
      </c>
      <c r="K376" s="103" t="e">
        <f>J376/J$175*100</f>
        <v>#REF!</v>
      </c>
    </row>
    <row r="377" spans="1:11" x14ac:dyDescent="0.2">
      <c r="A377" s="82"/>
      <c r="B377" s="94"/>
      <c r="C377" s="95"/>
      <c r="D377" s="145"/>
      <c r="E377" s="34"/>
      <c r="F377" s="34"/>
      <c r="G377" s="34"/>
      <c r="H377" s="34"/>
      <c r="I377" s="34"/>
      <c r="J377" s="34"/>
      <c r="K377" s="150"/>
    </row>
    <row r="378" spans="1:11" x14ac:dyDescent="0.2">
      <c r="A378" s="99">
        <v>752</v>
      </c>
      <c r="B378" s="100"/>
      <c r="C378" s="101" t="s">
        <v>724</v>
      </c>
      <c r="D378" s="149"/>
      <c r="E378" s="31">
        <f>E379</f>
        <v>0</v>
      </c>
      <c r="F378" s="31">
        <f>F379</f>
        <v>0</v>
      </c>
      <c r="G378" s="31">
        <f>G379</f>
        <v>0</v>
      </c>
      <c r="H378" s="31">
        <f>H379</f>
        <v>0</v>
      </c>
      <c r="I378" s="31">
        <f>I379</f>
        <v>0</v>
      </c>
      <c r="J378" s="31">
        <f>E378+F378+G378+H378</f>
        <v>0</v>
      </c>
      <c r="K378" s="103" t="e">
        <f>J378/J$175*100</f>
        <v>#REF!</v>
      </c>
    </row>
    <row r="379" spans="1:11" x14ac:dyDescent="0.2">
      <c r="A379" s="99">
        <v>7520</v>
      </c>
      <c r="B379" s="100"/>
      <c r="C379" s="101" t="s">
        <v>103</v>
      </c>
      <c r="D379" s="149"/>
      <c r="E379" s="31"/>
      <c r="F379" s="31">
        <v>0</v>
      </c>
      <c r="G379" s="31">
        <v>0</v>
      </c>
      <c r="H379" s="31">
        <v>0</v>
      </c>
      <c r="I379" s="31">
        <v>0</v>
      </c>
      <c r="J379" s="31">
        <f>E379+F379+G379+H379-I379</f>
        <v>0</v>
      </c>
      <c r="K379" s="103" t="e">
        <f>J379/J$175*100</f>
        <v>#REF!</v>
      </c>
    </row>
    <row r="380" spans="1:11" ht="15.75" thickBot="1" x14ac:dyDescent="0.25">
      <c r="A380" s="120"/>
      <c r="B380" s="121"/>
      <c r="C380" s="122"/>
      <c r="D380" s="160"/>
      <c r="E380" s="161"/>
      <c r="F380" s="161"/>
      <c r="G380" s="161"/>
      <c r="H380" s="161"/>
      <c r="I380" s="161"/>
      <c r="J380" s="161"/>
      <c r="K380" s="166"/>
    </row>
    <row r="381" spans="1:11" ht="15.75" thickTop="1" x14ac:dyDescent="0.2">
      <c r="A381" s="135"/>
      <c r="B381" s="136"/>
      <c r="C381" s="137"/>
      <c r="D381" s="163"/>
      <c r="E381" s="164"/>
      <c r="F381" s="164"/>
      <c r="G381" s="164"/>
      <c r="H381" s="164"/>
      <c r="I381" s="164"/>
      <c r="J381" s="164"/>
      <c r="K381" s="198"/>
    </row>
    <row r="382" spans="1:11" ht="15.75" x14ac:dyDescent="0.25">
      <c r="A382" s="69"/>
      <c r="B382" s="70" t="s">
        <v>105</v>
      </c>
      <c r="C382" s="77" t="s">
        <v>106</v>
      </c>
      <c r="D382" s="142"/>
      <c r="E382" s="73"/>
      <c r="F382" s="73"/>
      <c r="G382" s="73"/>
      <c r="H382" s="73"/>
      <c r="I382" s="73"/>
      <c r="J382" s="73"/>
      <c r="K382" s="93"/>
    </row>
    <row r="383" spans="1:11" ht="15.75" x14ac:dyDescent="0.25">
      <c r="A383" s="69"/>
      <c r="B383" s="70"/>
      <c r="C383" s="77" t="s">
        <v>108</v>
      </c>
      <c r="D383" s="142"/>
      <c r="E383" s="73">
        <f t="shared" ref="E383:J383" si="29">E385+E394+E402+E407</f>
        <v>0</v>
      </c>
      <c r="F383" s="73">
        <f t="shared" si="29"/>
        <v>0</v>
      </c>
      <c r="G383" s="73">
        <f t="shared" si="29"/>
        <v>0</v>
      </c>
      <c r="H383" s="73">
        <f t="shared" si="29"/>
        <v>0</v>
      </c>
      <c r="I383" s="73">
        <f t="shared" si="29"/>
        <v>0</v>
      </c>
      <c r="J383" s="73">
        <f t="shared" si="29"/>
        <v>0</v>
      </c>
      <c r="K383" s="197" t="e">
        <f>J383/J$175*100</f>
        <v>#REF!</v>
      </c>
    </row>
    <row r="384" spans="1:11" x14ac:dyDescent="0.2">
      <c r="A384" s="82"/>
      <c r="B384" s="94"/>
      <c r="C384" s="95"/>
      <c r="D384" s="145"/>
      <c r="E384" s="34"/>
      <c r="F384" s="34"/>
      <c r="G384" s="34"/>
      <c r="H384" s="34"/>
      <c r="I384" s="34"/>
      <c r="J384" s="34"/>
      <c r="K384" s="105"/>
    </row>
    <row r="385" spans="1:11" x14ac:dyDescent="0.2">
      <c r="A385" s="99">
        <v>440</v>
      </c>
      <c r="B385" s="100"/>
      <c r="C385" s="101" t="s">
        <v>110</v>
      </c>
      <c r="D385" s="149"/>
      <c r="E385" s="31">
        <f t="shared" ref="E385:J385" si="30">SUM(E386:E392)</f>
        <v>0</v>
      </c>
      <c r="F385" s="31">
        <f t="shared" si="30"/>
        <v>0</v>
      </c>
      <c r="G385" s="31">
        <v>0</v>
      </c>
      <c r="H385" s="31">
        <v>0</v>
      </c>
      <c r="I385" s="31">
        <f t="shared" si="30"/>
        <v>0</v>
      </c>
      <c r="J385" s="31">
        <f t="shared" si="30"/>
        <v>0</v>
      </c>
      <c r="K385" s="103" t="e">
        <f t="shared" ref="K385:K392" si="31">J385/J$175*100</f>
        <v>#REF!</v>
      </c>
    </row>
    <row r="386" spans="1:11" x14ac:dyDescent="0.2">
      <c r="A386" s="99">
        <v>4400</v>
      </c>
      <c r="B386" s="100"/>
      <c r="C386" s="101" t="s">
        <v>112</v>
      </c>
      <c r="D386" s="149"/>
      <c r="E386" s="31"/>
      <c r="F386" s="31"/>
      <c r="G386" s="31">
        <v>0</v>
      </c>
      <c r="H386" s="31">
        <v>0</v>
      </c>
      <c r="I386" s="31">
        <v>0</v>
      </c>
      <c r="J386" s="31">
        <f t="shared" ref="J386:J392" si="32">E386+F386+G386+H386</f>
        <v>0</v>
      </c>
      <c r="K386" s="103" t="e">
        <f t="shared" si="31"/>
        <v>#REF!</v>
      </c>
    </row>
    <row r="387" spans="1:11" x14ac:dyDescent="0.2">
      <c r="A387" s="99">
        <v>4401</v>
      </c>
      <c r="B387" s="100"/>
      <c r="C387" s="101" t="s">
        <v>114</v>
      </c>
      <c r="D387" s="149"/>
      <c r="E387" s="31"/>
      <c r="F387" s="31"/>
      <c r="G387" s="31">
        <v>0</v>
      </c>
      <c r="H387" s="31">
        <v>0</v>
      </c>
      <c r="I387" s="31">
        <v>0</v>
      </c>
      <c r="J387" s="31">
        <f t="shared" si="32"/>
        <v>0</v>
      </c>
      <c r="K387" s="103" t="e">
        <f t="shared" si="31"/>
        <v>#REF!</v>
      </c>
    </row>
    <row r="388" spans="1:11" x14ac:dyDescent="0.2">
      <c r="A388" s="99">
        <v>4402</v>
      </c>
      <c r="B388" s="100"/>
      <c r="C388" s="101" t="s">
        <v>116</v>
      </c>
      <c r="D388" s="149"/>
      <c r="E388" s="31"/>
      <c r="F388" s="31"/>
      <c r="G388" s="31">
        <v>0</v>
      </c>
      <c r="H388" s="31">
        <v>0</v>
      </c>
      <c r="I388" s="31">
        <v>0</v>
      </c>
      <c r="J388" s="31">
        <f t="shared" si="32"/>
        <v>0</v>
      </c>
      <c r="K388" s="103" t="e">
        <f t="shared" si="31"/>
        <v>#REF!</v>
      </c>
    </row>
    <row r="389" spans="1:11" x14ac:dyDescent="0.2">
      <c r="A389" s="99">
        <v>4403</v>
      </c>
      <c r="B389" s="100"/>
      <c r="C389" s="101" t="s">
        <v>118</v>
      </c>
      <c r="D389" s="149"/>
      <c r="E389" s="31"/>
      <c r="F389" s="31"/>
      <c r="G389" s="31">
        <v>0</v>
      </c>
      <c r="H389" s="31">
        <v>0</v>
      </c>
      <c r="I389" s="31">
        <v>0</v>
      </c>
      <c r="J389" s="31">
        <f t="shared" si="32"/>
        <v>0</v>
      </c>
      <c r="K389" s="103" t="e">
        <f t="shared" si="31"/>
        <v>#REF!</v>
      </c>
    </row>
    <row r="390" spans="1:11" x14ac:dyDescent="0.2">
      <c r="A390" s="99">
        <v>4404</v>
      </c>
      <c r="B390" s="100"/>
      <c r="C390" s="101" t="s">
        <v>120</v>
      </c>
      <c r="D390" s="149"/>
      <c r="E390" s="31"/>
      <c r="F390" s="31"/>
      <c r="G390" s="31">
        <v>0</v>
      </c>
      <c r="H390" s="31">
        <v>0</v>
      </c>
      <c r="I390" s="31">
        <v>0</v>
      </c>
      <c r="J390" s="31">
        <f t="shared" si="32"/>
        <v>0</v>
      </c>
      <c r="K390" s="103" t="e">
        <f t="shared" si="31"/>
        <v>#REF!</v>
      </c>
    </row>
    <row r="391" spans="1:11" x14ac:dyDescent="0.2">
      <c r="A391" s="106">
        <v>4405</v>
      </c>
      <c r="B391" s="107"/>
      <c r="C391" s="108" t="s">
        <v>122</v>
      </c>
      <c r="D391" s="153"/>
      <c r="E391" s="109"/>
      <c r="F391" s="109"/>
      <c r="G391" s="109">
        <v>0</v>
      </c>
      <c r="H391" s="109">
        <v>0</v>
      </c>
      <c r="I391" s="109">
        <v>0</v>
      </c>
      <c r="J391" s="109">
        <f t="shared" si="32"/>
        <v>0</v>
      </c>
      <c r="K391" s="103" t="e">
        <f t="shared" si="31"/>
        <v>#REF!</v>
      </c>
    </row>
    <row r="392" spans="1:11" x14ac:dyDescent="0.2">
      <c r="A392" s="99">
        <v>4406</v>
      </c>
      <c r="B392" s="100"/>
      <c r="C392" s="101" t="s">
        <v>124</v>
      </c>
      <c r="D392" s="149"/>
      <c r="E392" s="31"/>
      <c r="F392" s="31"/>
      <c r="G392" s="31">
        <v>0</v>
      </c>
      <c r="H392" s="31">
        <v>0</v>
      </c>
      <c r="I392" s="31"/>
      <c r="J392" s="31">
        <f t="shared" si="32"/>
        <v>0</v>
      </c>
      <c r="K392" s="103" t="e">
        <f t="shared" si="31"/>
        <v>#REF!</v>
      </c>
    </row>
    <row r="393" spans="1:11" x14ac:dyDescent="0.2">
      <c r="A393" s="82"/>
      <c r="B393" s="94"/>
      <c r="C393" s="95"/>
      <c r="D393" s="145"/>
      <c r="E393" s="34"/>
      <c r="F393" s="34"/>
      <c r="G393" s="34"/>
      <c r="H393" s="34"/>
      <c r="I393" s="34"/>
      <c r="J393" s="34"/>
      <c r="K393" s="105"/>
    </row>
    <row r="394" spans="1:11" x14ac:dyDescent="0.2">
      <c r="A394" s="99">
        <v>441</v>
      </c>
      <c r="B394" s="100"/>
      <c r="C394" s="101" t="s">
        <v>126</v>
      </c>
      <c r="D394" s="149"/>
      <c r="E394" s="31">
        <f>SUM(E395:E399)</f>
        <v>0</v>
      </c>
      <c r="F394" s="31">
        <f>SUM(F395:F399)</f>
        <v>0</v>
      </c>
      <c r="G394" s="31">
        <v>0</v>
      </c>
      <c r="H394" s="31">
        <v>0</v>
      </c>
      <c r="I394" s="31">
        <f>SUM(I395:I399)</f>
        <v>0</v>
      </c>
      <c r="J394" s="31">
        <f>SUM(J395:J399)</f>
        <v>0</v>
      </c>
      <c r="K394" s="103" t="e">
        <f t="shared" ref="K394:K400" si="33">J394/J$175*100</f>
        <v>#REF!</v>
      </c>
    </row>
    <row r="395" spans="1:11" x14ac:dyDescent="0.2">
      <c r="A395" s="99">
        <v>4410</v>
      </c>
      <c r="B395" s="100"/>
      <c r="C395" s="101" t="s">
        <v>725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ref="J395:J400" si="34">E395+F395+G395+H395</f>
        <v>0</v>
      </c>
      <c r="K395" s="103" t="e">
        <f t="shared" si="33"/>
        <v>#REF!</v>
      </c>
    </row>
    <row r="396" spans="1:11" x14ac:dyDescent="0.2">
      <c r="A396" s="99">
        <v>4411</v>
      </c>
      <c r="B396" s="100"/>
      <c r="C396" s="101" t="s">
        <v>727</v>
      </c>
      <c r="D396" s="149"/>
      <c r="E396" s="31"/>
      <c r="F396" s="31"/>
      <c r="G396" s="31">
        <v>0</v>
      </c>
      <c r="H396" s="31">
        <v>0</v>
      </c>
      <c r="I396" s="31">
        <v>0</v>
      </c>
      <c r="J396" s="31">
        <f t="shared" si="34"/>
        <v>0</v>
      </c>
      <c r="K396" s="103" t="e">
        <f t="shared" si="33"/>
        <v>#REF!</v>
      </c>
    </row>
    <row r="397" spans="1:11" x14ac:dyDescent="0.2">
      <c r="A397" s="99">
        <v>4412</v>
      </c>
      <c r="B397" s="100"/>
      <c r="C397" s="101" t="s">
        <v>730</v>
      </c>
      <c r="D397" s="149"/>
      <c r="E397" s="31"/>
      <c r="F397" s="31"/>
      <c r="G397" s="31">
        <v>0</v>
      </c>
      <c r="H397" s="31">
        <v>0</v>
      </c>
      <c r="I397" s="31">
        <v>0</v>
      </c>
      <c r="J397" s="31">
        <f t="shared" si="34"/>
        <v>0</v>
      </c>
      <c r="K397" s="103" t="e">
        <f t="shared" si="33"/>
        <v>#REF!</v>
      </c>
    </row>
    <row r="398" spans="1:11" x14ac:dyDescent="0.2">
      <c r="A398" s="99">
        <v>4413</v>
      </c>
      <c r="B398" s="100"/>
      <c r="C398" s="101" t="s">
        <v>732</v>
      </c>
      <c r="D398" s="149"/>
      <c r="E398" s="31"/>
      <c r="F398" s="31"/>
      <c r="G398" s="31">
        <v>0</v>
      </c>
      <c r="H398" s="31">
        <v>0</v>
      </c>
      <c r="I398" s="31">
        <v>0</v>
      </c>
      <c r="J398" s="31">
        <f t="shared" si="34"/>
        <v>0</v>
      </c>
      <c r="K398" s="103" t="e">
        <f t="shared" si="33"/>
        <v>#REF!</v>
      </c>
    </row>
    <row r="399" spans="1:11" x14ac:dyDescent="0.2">
      <c r="A399" s="99">
        <v>4414</v>
      </c>
      <c r="B399" s="100"/>
      <c r="C399" s="101" t="s">
        <v>734</v>
      </c>
      <c r="D399" s="149"/>
      <c r="E399" s="31"/>
      <c r="F399" s="31"/>
      <c r="G399" s="31">
        <v>0</v>
      </c>
      <c r="H399" s="31">
        <v>0</v>
      </c>
      <c r="I399" s="31">
        <v>0</v>
      </c>
      <c r="J399" s="31">
        <f t="shared" si="34"/>
        <v>0</v>
      </c>
      <c r="K399" s="103" t="e">
        <f t="shared" si="33"/>
        <v>#REF!</v>
      </c>
    </row>
    <row r="400" spans="1:11" x14ac:dyDescent="0.2">
      <c r="A400" s="99">
        <v>4415</v>
      </c>
      <c r="B400" s="100"/>
      <c r="C400" s="101" t="s">
        <v>860</v>
      </c>
      <c r="D400" s="149"/>
      <c r="E400" s="31"/>
      <c r="F400" s="31"/>
      <c r="G400" s="31">
        <v>0</v>
      </c>
      <c r="H400" s="31">
        <v>0</v>
      </c>
      <c r="I400" s="31">
        <v>0</v>
      </c>
      <c r="J400" s="31">
        <f t="shared" si="34"/>
        <v>0</v>
      </c>
      <c r="K400" s="103" t="e">
        <f t="shared" si="33"/>
        <v>#REF!</v>
      </c>
    </row>
    <row r="401" spans="1:11" x14ac:dyDescent="0.2">
      <c r="A401" s="82"/>
      <c r="B401" s="94"/>
      <c r="C401" s="95"/>
      <c r="D401" s="145"/>
      <c r="E401" s="34"/>
      <c r="F401" s="34"/>
      <c r="G401" s="34"/>
      <c r="H401" s="34"/>
      <c r="I401" s="34"/>
      <c r="J401" s="34"/>
      <c r="K401" s="150"/>
    </row>
    <row r="402" spans="1:11" x14ac:dyDescent="0.2">
      <c r="A402" s="99">
        <v>442</v>
      </c>
      <c r="B402" s="100"/>
      <c r="C402" s="101" t="s">
        <v>736</v>
      </c>
      <c r="D402" s="149"/>
      <c r="E402" s="31">
        <f>SUM(E403:E405)</f>
        <v>0</v>
      </c>
      <c r="F402" s="31">
        <f>F403+F404</f>
        <v>0</v>
      </c>
      <c r="G402" s="31">
        <v>0</v>
      </c>
      <c r="H402" s="31">
        <f>H403+H404</f>
        <v>0</v>
      </c>
      <c r="I402" s="31">
        <f>I403+I404</f>
        <v>0</v>
      </c>
      <c r="J402" s="31">
        <f>SUM(J403:J405)</f>
        <v>0</v>
      </c>
      <c r="K402" s="103" t="e">
        <f>J402/J$175*100</f>
        <v>#REF!</v>
      </c>
    </row>
    <row r="403" spans="1:11" x14ac:dyDescent="0.2">
      <c r="A403" s="99">
        <v>4420</v>
      </c>
      <c r="B403" s="100"/>
      <c r="C403" s="101" t="s">
        <v>738</v>
      </c>
      <c r="D403" s="149"/>
      <c r="E403" s="31"/>
      <c r="F403" s="31">
        <v>0</v>
      </c>
      <c r="G403" s="31">
        <v>0</v>
      </c>
      <c r="H403" s="31">
        <v>0</v>
      </c>
      <c r="I403" s="31">
        <v>0</v>
      </c>
      <c r="J403" s="31">
        <f>E403+F403+G403+H403</f>
        <v>0</v>
      </c>
      <c r="K403" s="103" t="e">
        <f>J403/J$175*100</f>
        <v>#REF!</v>
      </c>
    </row>
    <row r="404" spans="1:11" x14ac:dyDescent="0.2">
      <c r="A404" s="99">
        <v>4421</v>
      </c>
      <c r="B404" s="100"/>
      <c r="C404" s="101" t="s">
        <v>740</v>
      </c>
      <c r="D404" s="149"/>
      <c r="E404" s="31"/>
      <c r="F404" s="31">
        <v>0</v>
      </c>
      <c r="G404" s="31">
        <v>0</v>
      </c>
      <c r="H404" s="31">
        <v>0</v>
      </c>
      <c r="I404" s="31">
        <v>0</v>
      </c>
      <c r="J404" s="31">
        <f>E404+F404+G404+H404</f>
        <v>0</v>
      </c>
      <c r="K404" s="103" t="e">
        <f>J404/J$175*100</f>
        <v>#REF!</v>
      </c>
    </row>
    <row r="405" spans="1:11" x14ac:dyDescent="0.2">
      <c r="A405" s="99">
        <v>4422</v>
      </c>
      <c r="B405" s="100"/>
      <c r="C405" s="101" t="s">
        <v>849</v>
      </c>
      <c r="D405" s="149"/>
      <c r="E405" s="31"/>
      <c r="F405" s="31">
        <v>0</v>
      </c>
      <c r="G405" s="31">
        <v>0</v>
      </c>
      <c r="H405" s="31">
        <v>0</v>
      </c>
      <c r="I405" s="31">
        <v>0</v>
      </c>
      <c r="J405" s="31">
        <f>E405+F405+G405+H405</f>
        <v>0</v>
      </c>
      <c r="K405" s="103" t="e">
        <f>J405/J$175*100</f>
        <v>#REF!</v>
      </c>
    </row>
    <row r="406" spans="1:11" x14ac:dyDescent="0.2">
      <c r="A406" s="204"/>
      <c r="B406" s="205"/>
      <c r="C406" s="206"/>
      <c r="D406" s="424"/>
      <c r="E406" s="383"/>
      <c r="F406" s="383"/>
      <c r="G406" s="383"/>
      <c r="H406" s="383"/>
      <c r="I406" s="383"/>
      <c r="J406" s="383"/>
      <c r="K406" s="425"/>
    </row>
    <row r="407" spans="1:11" x14ac:dyDescent="0.2">
      <c r="A407" s="204">
        <v>443</v>
      </c>
      <c r="B407" s="205"/>
      <c r="C407" s="206" t="s">
        <v>909</v>
      </c>
      <c r="D407" s="424"/>
      <c r="E407" s="383">
        <f>+E408</f>
        <v>0</v>
      </c>
      <c r="F407" s="383">
        <f>+F408</f>
        <v>0</v>
      </c>
      <c r="G407" s="383">
        <f>+G408</f>
        <v>0</v>
      </c>
      <c r="H407" s="383">
        <f>+H408</f>
        <v>0</v>
      </c>
      <c r="I407" s="383">
        <f>+I408</f>
        <v>0</v>
      </c>
      <c r="J407" s="383">
        <f>+E407+F407+G407+H407+-I407</f>
        <v>0</v>
      </c>
      <c r="K407" s="425"/>
    </row>
    <row r="408" spans="1:11" x14ac:dyDescent="0.2">
      <c r="A408" s="204">
        <v>4430</v>
      </c>
      <c r="B408" s="205"/>
      <c r="C408" s="206" t="s">
        <v>910</v>
      </c>
      <c r="D408" s="424"/>
      <c r="E408" s="383"/>
      <c r="F408" s="383"/>
      <c r="G408" s="383"/>
      <c r="H408" s="383"/>
      <c r="I408" s="383"/>
      <c r="J408" s="383">
        <f>+E408+F408+G408+H408+-I408</f>
        <v>0</v>
      </c>
      <c r="K408" s="425"/>
    </row>
    <row r="409" spans="1:11" ht="15.75" thickBot="1" x14ac:dyDescent="0.25">
      <c r="A409" s="120"/>
      <c r="B409" s="121"/>
      <c r="C409" s="122"/>
      <c r="D409" s="160"/>
      <c r="E409" s="161"/>
      <c r="F409" s="161"/>
      <c r="G409" s="161"/>
      <c r="H409" s="161"/>
      <c r="I409" s="161"/>
      <c r="J409" s="161"/>
      <c r="K409" s="166"/>
    </row>
    <row r="410" spans="1:11" ht="15.75" thickTop="1" x14ac:dyDescent="0.2">
      <c r="A410" s="135"/>
      <c r="B410" s="136"/>
      <c r="C410" s="137"/>
      <c r="D410" s="163"/>
      <c r="E410" s="164"/>
      <c r="F410" s="164"/>
      <c r="G410" s="164"/>
      <c r="H410" s="164"/>
      <c r="I410" s="164"/>
      <c r="J410" s="164"/>
      <c r="K410" s="198"/>
    </row>
    <row r="411" spans="1:11" ht="15.75" x14ac:dyDescent="0.25">
      <c r="A411" s="69"/>
      <c r="B411" s="70" t="s">
        <v>742</v>
      </c>
      <c r="C411" s="77" t="s">
        <v>743</v>
      </c>
      <c r="D411" s="142"/>
      <c r="E411" s="73">
        <f t="shared" ref="E411:J411" si="35">E361-E383</f>
        <v>0</v>
      </c>
      <c r="F411" s="73">
        <f t="shared" si="35"/>
        <v>0</v>
      </c>
      <c r="G411" s="73">
        <f t="shared" si="35"/>
        <v>0</v>
      </c>
      <c r="H411" s="73">
        <f t="shared" si="35"/>
        <v>0</v>
      </c>
      <c r="I411" s="73">
        <f t="shared" si="35"/>
        <v>0</v>
      </c>
      <c r="J411" s="199">
        <f t="shared" si="35"/>
        <v>0</v>
      </c>
      <c r="K411" s="197" t="e">
        <f>J411/J$175*100</f>
        <v>#REF!</v>
      </c>
    </row>
    <row r="412" spans="1:11" ht="15.75" x14ac:dyDescent="0.25">
      <c r="A412" s="69"/>
      <c r="B412" s="70"/>
      <c r="C412" s="77" t="s">
        <v>744</v>
      </c>
      <c r="D412" s="142"/>
      <c r="E412" s="73"/>
      <c r="F412" s="73"/>
      <c r="G412" s="73"/>
      <c r="H412" s="73"/>
      <c r="I412" s="73"/>
      <c r="J412" s="175"/>
      <c r="K412" s="93"/>
    </row>
    <row r="413" spans="1:11" ht="15.75" x14ac:dyDescent="0.25">
      <c r="A413" s="88"/>
      <c r="B413" s="89"/>
      <c r="C413" s="90" t="s">
        <v>746</v>
      </c>
      <c r="D413" s="146"/>
      <c r="E413" s="32"/>
      <c r="F413" s="32"/>
      <c r="G413" s="32"/>
      <c r="H413" s="32"/>
      <c r="I413" s="32"/>
      <c r="J413" s="29"/>
      <c r="K413" s="93"/>
    </row>
    <row r="414" spans="1:11" ht="15.75" thickBot="1" x14ac:dyDescent="0.25">
      <c r="A414" s="178"/>
      <c r="B414" s="179"/>
      <c r="C414" s="180"/>
      <c r="D414" s="181"/>
      <c r="E414" s="182"/>
      <c r="F414" s="182"/>
      <c r="G414" s="182"/>
      <c r="H414" s="182"/>
      <c r="I414" s="182"/>
      <c r="J414" s="182"/>
      <c r="K414" s="200"/>
    </row>
    <row r="415" spans="1:11" ht="15.75" thickTop="1" x14ac:dyDescent="0.2">
      <c r="A415" s="53"/>
      <c r="B415" s="53"/>
      <c r="C415" s="54"/>
      <c r="D415" s="54"/>
      <c r="E415" s="51"/>
      <c r="F415" s="51"/>
      <c r="G415" s="51"/>
      <c r="H415" s="51"/>
      <c r="I415" s="51"/>
      <c r="J415" s="51"/>
      <c r="K415" s="51"/>
    </row>
    <row r="416" spans="1:11" x14ac:dyDescent="0.2">
      <c r="A416" s="53"/>
      <c r="B416" s="53"/>
      <c r="C416" s="54"/>
      <c r="D416" s="54"/>
      <c r="E416" s="51"/>
      <c r="F416" s="51"/>
      <c r="G416" s="51"/>
      <c r="H416" s="51"/>
      <c r="I416" s="51"/>
      <c r="J416" s="51"/>
      <c r="K416" s="51"/>
    </row>
    <row r="417" spans="1:11" x14ac:dyDescent="0.2">
      <c r="A417" s="53"/>
      <c r="B417" s="53"/>
      <c r="C417" s="54"/>
      <c r="D417" s="54"/>
      <c r="E417" s="51"/>
      <c r="F417" s="51"/>
      <c r="G417" s="51"/>
      <c r="H417" s="51"/>
      <c r="I417" s="51"/>
      <c r="J417" s="51"/>
      <c r="K417" s="51"/>
    </row>
    <row r="418" spans="1:11" ht="23.25" x14ac:dyDescent="0.35">
      <c r="A418" s="201"/>
      <c r="B418" s="237" t="s">
        <v>816</v>
      </c>
      <c r="C418" s="239" t="s">
        <v>817</v>
      </c>
      <c r="D418" s="262" t="s">
        <v>869</v>
      </c>
      <c r="E418" s="238"/>
      <c r="F418" s="263"/>
      <c r="G418" s="263"/>
      <c r="H418" s="263"/>
      <c r="I418" s="9"/>
      <c r="J418" s="9"/>
      <c r="K418" s="9"/>
    </row>
    <row r="419" spans="1:11" x14ac:dyDescent="0.2">
      <c r="A419" s="53"/>
      <c r="B419" s="53"/>
      <c r="C419" s="54"/>
      <c r="D419" s="54"/>
      <c r="E419" s="51"/>
      <c r="F419" s="51"/>
      <c r="G419" s="51"/>
      <c r="H419" s="51"/>
      <c r="I419" s="51"/>
      <c r="J419" s="51"/>
      <c r="K419" s="51"/>
    </row>
    <row r="420" spans="1:11" ht="16.5" thickBot="1" x14ac:dyDescent="0.3">
      <c r="A420" s="305"/>
      <c r="B420" s="305"/>
      <c r="C420" s="346"/>
      <c r="D420" s="346"/>
      <c r="E420" s="241"/>
      <c r="F420" s="241"/>
      <c r="G420" s="241"/>
      <c r="H420" s="241"/>
      <c r="I420" s="55" t="s">
        <v>219</v>
      </c>
      <c r="J420" s="55"/>
      <c r="K420" s="241"/>
    </row>
    <row r="421" spans="1:11" ht="16.5" thickTop="1" x14ac:dyDescent="0.25">
      <c r="A421" s="306"/>
      <c r="B421" s="317"/>
      <c r="C421" s="347"/>
      <c r="D421" s="373"/>
      <c r="E421" s="334"/>
      <c r="F421" s="335"/>
      <c r="G421" s="335"/>
      <c r="H421" s="335"/>
      <c r="I421" s="335"/>
      <c r="J421" s="339"/>
      <c r="K421" s="276"/>
    </row>
    <row r="422" spans="1:11" ht="20.25" x14ac:dyDescent="0.3">
      <c r="A422" s="307"/>
      <c r="B422" s="242"/>
      <c r="C422" s="345"/>
      <c r="D422" s="374"/>
      <c r="E422" s="336"/>
      <c r="F422" s="337"/>
      <c r="G422" s="337"/>
      <c r="H422" s="337"/>
      <c r="I422" s="337"/>
      <c r="J422" s="340"/>
      <c r="K422" s="277" t="s">
        <v>220</v>
      </c>
    </row>
    <row r="423" spans="1:11" ht="15.75" x14ac:dyDescent="0.25">
      <c r="A423" s="307"/>
      <c r="B423" s="242"/>
      <c r="C423" s="345"/>
      <c r="D423" s="374"/>
      <c r="E423" s="278"/>
      <c r="F423" s="279"/>
      <c r="G423" s="280"/>
      <c r="H423" s="281"/>
      <c r="I423" s="282" t="s">
        <v>221</v>
      </c>
      <c r="J423" s="282" t="s">
        <v>222</v>
      </c>
      <c r="K423" s="277" t="s">
        <v>223</v>
      </c>
    </row>
    <row r="424" spans="1:11" ht="15.75" x14ac:dyDescent="0.25">
      <c r="A424" s="329" t="s">
        <v>224</v>
      </c>
      <c r="B424" s="242"/>
      <c r="C424" s="345"/>
      <c r="D424" s="374"/>
      <c r="E424" s="283" t="s">
        <v>225</v>
      </c>
      <c r="F424" s="284" t="s">
        <v>226</v>
      </c>
      <c r="G424" s="288" t="s">
        <v>227</v>
      </c>
      <c r="H424" s="289" t="s">
        <v>228</v>
      </c>
      <c r="I424" s="285" t="s">
        <v>229</v>
      </c>
      <c r="J424" s="285" t="s">
        <v>230</v>
      </c>
      <c r="K424" s="277" t="s">
        <v>231</v>
      </c>
    </row>
    <row r="425" spans="1:11" ht="15.75" x14ac:dyDescent="0.25">
      <c r="A425" s="307"/>
      <c r="B425" s="242"/>
      <c r="C425" s="345"/>
      <c r="D425" s="374"/>
      <c r="E425" s="283" t="s">
        <v>232</v>
      </c>
      <c r="F425" s="284" t="s">
        <v>233</v>
      </c>
      <c r="G425" s="288"/>
      <c r="H425" s="289"/>
      <c r="I425" s="294" t="s">
        <v>234</v>
      </c>
      <c r="J425" s="285" t="s">
        <v>235</v>
      </c>
      <c r="K425" s="277" t="s">
        <v>236</v>
      </c>
    </row>
    <row r="426" spans="1:11" ht="16.5" thickBot="1" x14ac:dyDescent="0.3">
      <c r="A426" s="308"/>
      <c r="B426" s="243"/>
      <c r="C426" s="346"/>
      <c r="D426" s="375"/>
      <c r="E426" s="290"/>
      <c r="F426" s="291"/>
      <c r="G426" s="292"/>
      <c r="H426" s="293"/>
      <c r="I426" s="295" t="s">
        <v>237</v>
      </c>
      <c r="J426" s="286"/>
      <c r="K426" s="287" t="s">
        <v>239</v>
      </c>
    </row>
    <row r="427" spans="1:11" ht="15.75" thickTop="1" x14ac:dyDescent="0.2">
      <c r="A427" s="57"/>
      <c r="B427" s="58"/>
      <c r="C427" s="59"/>
      <c r="D427" s="60"/>
      <c r="E427" s="260" t="s">
        <v>240</v>
      </c>
      <c r="F427" s="260" t="s">
        <v>241</v>
      </c>
      <c r="G427" s="260" t="s">
        <v>242</v>
      </c>
      <c r="H427" s="260" t="s">
        <v>243</v>
      </c>
      <c r="I427" s="260" t="s">
        <v>244</v>
      </c>
      <c r="J427" s="260" t="s">
        <v>245</v>
      </c>
      <c r="K427" s="272"/>
    </row>
    <row r="428" spans="1:11" ht="15.75" x14ac:dyDescent="0.25">
      <c r="A428" s="69"/>
      <c r="B428" s="70" t="s">
        <v>855</v>
      </c>
      <c r="C428" s="77" t="s">
        <v>755</v>
      </c>
      <c r="D428" s="142"/>
      <c r="E428" s="73">
        <f>+E430+E439</f>
        <v>0</v>
      </c>
      <c r="F428" s="73">
        <f>F430+F439</f>
        <v>0</v>
      </c>
      <c r="G428" s="73">
        <f>G430+G439</f>
        <v>0</v>
      </c>
      <c r="H428" s="73">
        <f>H430+H439</f>
        <v>0</v>
      </c>
      <c r="I428" s="73">
        <v>0</v>
      </c>
      <c r="J428" s="199">
        <f>E428+F428+G428+H428</f>
        <v>0</v>
      </c>
      <c r="K428" s="197" t="e">
        <f>J428/J$175*100</f>
        <v>#REF!</v>
      </c>
    </row>
    <row r="429" spans="1:11" x14ac:dyDescent="0.2">
      <c r="A429" s="82"/>
      <c r="B429" s="94"/>
      <c r="C429" s="95"/>
      <c r="D429" s="145"/>
      <c r="E429" s="34"/>
      <c r="F429" s="34"/>
      <c r="G429" s="34"/>
      <c r="H429" s="34"/>
      <c r="I429" s="34"/>
      <c r="J429" s="34"/>
      <c r="K429" s="105"/>
    </row>
    <row r="430" spans="1:11" x14ac:dyDescent="0.2">
      <c r="A430" s="99">
        <v>500</v>
      </c>
      <c r="B430" s="100"/>
      <c r="C430" s="101" t="s">
        <v>757</v>
      </c>
      <c r="D430" s="149"/>
      <c r="E430" s="259">
        <f>+E432+E433+E434+E435+E437</f>
        <v>0</v>
      </c>
      <c r="F430" s="259">
        <f>+F432+F433+F434+F435+F437</f>
        <v>0</v>
      </c>
      <c r="G430" s="259">
        <f>+G432+G433+G434+G435+G437</f>
        <v>0</v>
      </c>
      <c r="H430" s="259">
        <f>+H432+H433+H434+H435+H437</f>
        <v>0</v>
      </c>
      <c r="I430" s="259">
        <f>+I432+I433+I434+I435+I437</f>
        <v>0</v>
      </c>
      <c r="J430" s="259">
        <f>+E430+F430+G430+H430-I430</f>
        <v>0</v>
      </c>
      <c r="K430" s="103"/>
    </row>
    <row r="431" spans="1:11" x14ac:dyDescent="0.2">
      <c r="A431" s="82"/>
      <c r="B431" s="94"/>
      <c r="C431" s="95"/>
      <c r="D431" s="145"/>
      <c r="E431" s="203"/>
      <c r="F431" s="34"/>
      <c r="G431" s="34"/>
      <c r="H431" s="34"/>
      <c r="I431" s="34"/>
      <c r="J431" s="203"/>
      <c r="K431" s="105"/>
    </row>
    <row r="432" spans="1:11" x14ac:dyDescent="0.2">
      <c r="A432" s="99">
        <v>5000</v>
      </c>
      <c r="B432" s="100"/>
      <c r="C432" s="101" t="s">
        <v>759</v>
      </c>
      <c r="D432" s="149"/>
      <c r="E432" s="202"/>
      <c r="F432" s="202"/>
      <c r="G432" s="202"/>
      <c r="H432" s="202"/>
      <c r="I432" s="202"/>
      <c r="J432" s="202"/>
      <c r="K432" s="103"/>
    </row>
    <row r="433" spans="1:11" x14ac:dyDescent="0.2">
      <c r="A433" s="99">
        <v>5001</v>
      </c>
      <c r="B433" s="100"/>
      <c r="C433" s="101" t="s">
        <v>761</v>
      </c>
      <c r="D433" s="149"/>
      <c r="E433" s="202"/>
      <c r="F433" s="202"/>
      <c r="G433" s="202"/>
      <c r="H433" s="202"/>
      <c r="I433" s="202"/>
      <c r="J433" s="202"/>
      <c r="K433" s="103"/>
    </row>
    <row r="434" spans="1:11" x14ac:dyDescent="0.2">
      <c r="A434" s="99">
        <v>5002</v>
      </c>
      <c r="B434" s="100"/>
      <c r="C434" s="101" t="s">
        <v>763</v>
      </c>
      <c r="D434" s="149"/>
      <c r="E434" s="202"/>
      <c r="F434" s="202"/>
      <c r="G434" s="202"/>
      <c r="H434" s="202"/>
      <c r="I434" s="202"/>
      <c r="J434" s="202"/>
      <c r="K434" s="103"/>
    </row>
    <row r="435" spans="1:11" x14ac:dyDescent="0.2">
      <c r="A435" s="99">
        <v>5003</v>
      </c>
      <c r="B435" s="100"/>
      <c r="C435" s="101" t="s">
        <v>765</v>
      </c>
      <c r="D435" s="149"/>
      <c r="E435" s="202"/>
      <c r="F435" s="202"/>
      <c r="G435" s="202"/>
      <c r="H435" s="202"/>
      <c r="I435" s="202"/>
      <c r="J435" s="202"/>
      <c r="K435" s="103"/>
    </row>
    <row r="436" spans="1:11" x14ac:dyDescent="0.2">
      <c r="A436" s="106">
        <v>500301</v>
      </c>
      <c r="B436" s="107"/>
      <c r="C436" s="108" t="s">
        <v>767</v>
      </c>
      <c r="D436" s="149"/>
      <c r="E436" s="202"/>
      <c r="F436" s="202"/>
      <c r="G436" s="202"/>
      <c r="H436" s="202"/>
      <c r="I436" s="202"/>
      <c r="J436" s="202"/>
      <c r="K436" s="103"/>
    </row>
    <row r="437" spans="1:11" x14ac:dyDescent="0.2">
      <c r="A437" s="99">
        <v>5004</v>
      </c>
      <c r="B437" s="100"/>
      <c r="C437" s="101" t="s">
        <v>769</v>
      </c>
      <c r="D437" s="149"/>
      <c r="E437" s="202"/>
      <c r="F437" s="202"/>
      <c r="G437" s="202"/>
      <c r="H437" s="202"/>
      <c r="I437" s="202"/>
      <c r="J437" s="202"/>
      <c r="K437" s="103"/>
    </row>
    <row r="438" spans="1:11" x14ac:dyDescent="0.2">
      <c r="A438" s="82"/>
      <c r="B438" s="94"/>
      <c r="C438" s="95"/>
      <c r="D438" s="145"/>
      <c r="E438" s="203"/>
      <c r="F438" s="34"/>
      <c r="G438" s="34"/>
      <c r="H438" s="34"/>
      <c r="I438" s="34"/>
      <c r="J438" s="203"/>
      <c r="K438" s="105"/>
    </row>
    <row r="439" spans="1:11" x14ac:dyDescent="0.2">
      <c r="A439" s="99">
        <v>501</v>
      </c>
      <c r="B439" s="100"/>
      <c r="C439" s="101" t="s">
        <v>771</v>
      </c>
      <c r="D439" s="149"/>
      <c r="E439" s="259">
        <f>+E441+E442+E443+E444+E445</f>
        <v>0</v>
      </c>
      <c r="F439" s="259">
        <f>+F441+F442+F443+F444+F445</f>
        <v>0</v>
      </c>
      <c r="G439" s="259">
        <f>+G441+G442+G443+G444+G445</f>
        <v>0</v>
      </c>
      <c r="H439" s="259">
        <f>+H441+H442+H443+H444+H445</f>
        <v>0</v>
      </c>
      <c r="I439" s="259">
        <f>+I441+I442+I443+I444+I445</f>
        <v>0</v>
      </c>
      <c r="J439" s="259">
        <f>+E439+F439+G439+H439-I439</f>
        <v>0</v>
      </c>
      <c r="K439" s="103"/>
    </row>
    <row r="440" spans="1:11" x14ac:dyDescent="0.2">
      <c r="A440" s="82"/>
      <c r="B440" s="94"/>
      <c r="C440" s="95"/>
      <c r="D440" s="145"/>
      <c r="E440" s="86"/>
      <c r="F440" s="34"/>
      <c r="G440" s="34"/>
      <c r="H440" s="34"/>
      <c r="I440" s="34"/>
      <c r="J440" s="34"/>
      <c r="K440" s="105"/>
    </row>
    <row r="441" spans="1:11" x14ac:dyDescent="0.2">
      <c r="A441" s="99">
        <v>5010</v>
      </c>
      <c r="B441" s="100"/>
      <c r="C441" s="101" t="s">
        <v>773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99">
        <v>5011</v>
      </c>
      <c r="B442" s="100"/>
      <c r="C442" s="101" t="s">
        <v>775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5012</v>
      </c>
      <c r="B443" s="100"/>
      <c r="C443" s="101" t="s">
        <v>777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99">
        <v>5013</v>
      </c>
      <c r="B444" s="100"/>
      <c r="C444" s="101" t="s">
        <v>779</v>
      </c>
      <c r="D444" s="149"/>
      <c r="E444" s="202"/>
      <c r="F444" s="202"/>
      <c r="G444" s="202"/>
      <c r="H444" s="202"/>
      <c r="I444" s="202"/>
      <c r="J444" s="202"/>
      <c r="K444" s="103"/>
    </row>
    <row r="445" spans="1:11" x14ac:dyDescent="0.2">
      <c r="A445" s="99">
        <v>5014</v>
      </c>
      <c r="B445" s="100"/>
      <c r="C445" s="101" t="s">
        <v>769</v>
      </c>
      <c r="D445" s="149"/>
      <c r="E445" s="202"/>
      <c r="F445" s="202"/>
      <c r="G445" s="202"/>
      <c r="H445" s="202"/>
      <c r="I445" s="202"/>
      <c r="J445" s="202"/>
      <c r="K445" s="103"/>
    </row>
    <row r="446" spans="1:11" ht="15.75" thickBot="1" x14ac:dyDescent="0.25">
      <c r="A446" s="207"/>
      <c r="B446" s="208"/>
      <c r="C446" s="209"/>
      <c r="D446" s="160"/>
      <c r="E446" s="161"/>
      <c r="F446" s="161"/>
      <c r="G446" s="161"/>
      <c r="H446" s="161"/>
      <c r="I446" s="161"/>
      <c r="J446" s="161"/>
      <c r="K446" s="166"/>
    </row>
    <row r="447" spans="1:11" ht="15.75" thickTop="1" x14ac:dyDescent="0.2">
      <c r="A447" s="135"/>
      <c r="B447" s="136"/>
      <c r="C447" s="137"/>
      <c r="D447" s="163"/>
      <c r="E447" s="164"/>
      <c r="F447" s="164"/>
      <c r="G447" s="164"/>
      <c r="H447" s="164"/>
      <c r="I447" s="66"/>
      <c r="J447" s="164"/>
      <c r="K447" s="198"/>
    </row>
    <row r="448" spans="1:11" ht="15.75" x14ac:dyDescent="0.25">
      <c r="A448" s="69"/>
      <c r="B448" s="70" t="s">
        <v>782</v>
      </c>
      <c r="C448" s="77" t="s">
        <v>783</v>
      </c>
      <c r="D448" s="142"/>
      <c r="E448" s="73">
        <f t="shared" ref="E448:J448" si="36">E450+E460</f>
        <v>0</v>
      </c>
      <c r="F448" s="73">
        <f t="shared" si="36"/>
        <v>0</v>
      </c>
      <c r="G448" s="73">
        <f t="shared" si="36"/>
        <v>0</v>
      </c>
      <c r="H448" s="73">
        <f t="shared" si="36"/>
        <v>0</v>
      </c>
      <c r="I448" s="73">
        <f t="shared" si="36"/>
        <v>0</v>
      </c>
      <c r="J448" s="199">
        <f t="shared" si="36"/>
        <v>0</v>
      </c>
      <c r="K448" s="197" t="e">
        <f>J448/J$175*100</f>
        <v>#REF!</v>
      </c>
    </row>
    <row r="449" spans="1:11" x14ac:dyDescent="0.2">
      <c r="A449" s="82"/>
      <c r="B449" s="94"/>
      <c r="C449" s="95"/>
      <c r="D449" s="145"/>
      <c r="E449" s="34"/>
      <c r="F449" s="34"/>
      <c r="G449" s="34"/>
      <c r="H449" s="34"/>
      <c r="I449" s="34"/>
      <c r="J449" s="34"/>
      <c r="K449" s="105"/>
    </row>
    <row r="450" spans="1:11" x14ac:dyDescent="0.2">
      <c r="A450" s="99">
        <v>550</v>
      </c>
      <c r="B450" s="100"/>
      <c r="C450" s="101" t="s">
        <v>785</v>
      </c>
      <c r="D450" s="149"/>
      <c r="E450" s="31">
        <f>+E452+E453+E454+E455+E457+E458</f>
        <v>0</v>
      </c>
      <c r="F450" s="31">
        <f>+F452+F453+F454+F455+F457+F458</f>
        <v>0</v>
      </c>
      <c r="G450" s="31">
        <f>+G452+G453+G454+G455+G457+G458</f>
        <v>0</v>
      </c>
      <c r="H450" s="31">
        <f>+H452+H453+H454+H455+H457+H458</f>
        <v>0</v>
      </c>
      <c r="I450" s="31">
        <f>+I452+I453+I454+I455+I457+I458</f>
        <v>0</v>
      </c>
      <c r="J450" s="31">
        <f>E450+F450+G450+H450-I450</f>
        <v>0</v>
      </c>
      <c r="K450" s="103" t="e">
        <f>J450/J$175*100</f>
        <v>#REF!</v>
      </c>
    </row>
    <row r="451" spans="1:11" x14ac:dyDescent="0.2">
      <c r="A451" s="82"/>
      <c r="B451" s="94"/>
      <c r="C451" s="95"/>
      <c r="D451" s="145"/>
      <c r="E451" s="34"/>
      <c r="F451" s="34"/>
      <c r="G451" s="34"/>
      <c r="H451" s="34"/>
      <c r="I451" s="34"/>
      <c r="J451" s="34"/>
      <c r="K451" s="150"/>
    </row>
    <row r="452" spans="1:11" x14ac:dyDescent="0.2">
      <c r="A452" s="99">
        <v>5500</v>
      </c>
      <c r="B452" s="100"/>
      <c r="C452" s="101" t="s">
        <v>787</v>
      </c>
      <c r="D452" s="149"/>
      <c r="E452" s="31"/>
      <c r="F452" s="31"/>
      <c r="G452" s="31">
        <v>0</v>
      </c>
      <c r="H452" s="31">
        <v>0</v>
      </c>
      <c r="I452" s="31">
        <v>0</v>
      </c>
      <c r="J452" s="31">
        <f>E452+F452+G452+H452</f>
        <v>0</v>
      </c>
      <c r="K452" s="103" t="e">
        <f>J452/J$175*100</f>
        <v>#REF!</v>
      </c>
    </row>
    <row r="453" spans="1:11" x14ac:dyDescent="0.2">
      <c r="A453" s="99">
        <v>5501</v>
      </c>
      <c r="B453" s="100"/>
      <c r="C453" s="101" t="s">
        <v>789</v>
      </c>
      <c r="D453" s="149"/>
      <c r="E453" s="31"/>
      <c r="F453" s="31"/>
      <c r="G453" s="31"/>
      <c r="H453" s="31">
        <v>0</v>
      </c>
      <c r="I453" s="31">
        <v>0</v>
      </c>
      <c r="J453" s="31">
        <f>E453+F453+G453+H453</f>
        <v>0</v>
      </c>
      <c r="K453" s="103" t="e">
        <f>J453/J$175*100</f>
        <v>#REF!</v>
      </c>
    </row>
    <row r="454" spans="1:11" x14ac:dyDescent="0.2">
      <c r="A454" s="99">
        <v>5502</v>
      </c>
      <c r="B454" s="100"/>
      <c r="C454" s="101" t="s">
        <v>791</v>
      </c>
      <c r="D454" s="149"/>
      <c r="E454" s="31"/>
      <c r="F454" s="31"/>
      <c r="G454" s="31">
        <v>0</v>
      </c>
      <c r="H454" s="31">
        <v>0</v>
      </c>
      <c r="I454" s="31">
        <v>0</v>
      </c>
      <c r="J454" s="31">
        <f>E454+F454+G454+H454</f>
        <v>0</v>
      </c>
      <c r="K454" s="103" t="e">
        <f>J454/J$175*100</f>
        <v>#REF!</v>
      </c>
    </row>
    <row r="455" spans="1:11" x14ac:dyDescent="0.2">
      <c r="A455" s="99">
        <v>5503</v>
      </c>
      <c r="B455" s="100"/>
      <c r="C455" s="101" t="s">
        <v>797</v>
      </c>
      <c r="D455" s="149"/>
      <c r="E455" s="31"/>
      <c r="F455" s="31"/>
      <c r="G455" s="31">
        <v>0</v>
      </c>
      <c r="H455" s="31">
        <v>0</v>
      </c>
      <c r="I455" s="31">
        <v>0</v>
      </c>
      <c r="J455" s="31">
        <f>E455+F455+G455+H455</f>
        <v>0</v>
      </c>
      <c r="K455" s="103" t="e">
        <f>J455/J$175*100</f>
        <v>#REF!</v>
      </c>
    </row>
    <row r="456" spans="1:11" x14ac:dyDescent="0.2">
      <c r="A456" s="210"/>
      <c r="B456" s="107"/>
      <c r="C456" s="154" t="s">
        <v>856</v>
      </c>
      <c r="D456" s="153"/>
      <c r="E456" s="109">
        <v>0</v>
      </c>
      <c r="F456" s="109">
        <v>0</v>
      </c>
      <c r="G456" s="109">
        <v>0</v>
      </c>
      <c r="H456" s="109">
        <v>0</v>
      </c>
      <c r="I456" s="109"/>
      <c r="J456" s="109">
        <v>0</v>
      </c>
      <c r="K456" s="103"/>
    </row>
    <row r="457" spans="1:11" x14ac:dyDescent="0.2">
      <c r="A457" s="106">
        <v>5505</v>
      </c>
      <c r="B457" s="107"/>
      <c r="C457" s="108" t="s">
        <v>827</v>
      </c>
      <c r="D457" s="153"/>
      <c r="E457" s="109">
        <f>H369</f>
        <v>0</v>
      </c>
      <c r="F457" s="109">
        <v>0</v>
      </c>
      <c r="G457" s="109">
        <v>0</v>
      </c>
      <c r="H457" s="109">
        <v>0</v>
      </c>
      <c r="I457" s="109">
        <f>+E457</f>
        <v>0</v>
      </c>
      <c r="J457" s="109">
        <f>E457+F457+G457+H457-I457</f>
        <v>0</v>
      </c>
      <c r="K457" s="103"/>
    </row>
    <row r="458" spans="1:11" x14ac:dyDescent="0.2">
      <c r="A458" s="99">
        <v>5504</v>
      </c>
      <c r="B458" s="100"/>
      <c r="C458" s="101" t="s">
        <v>800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J458/J$175*100</f>
        <v>#REF!</v>
      </c>
    </row>
    <row r="459" spans="1:11" x14ac:dyDescent="0.2">
      <c r="A459" s="82"/>
      <c r="B459" s="94"/>
      <c r="C459" s="95"/>
      <c r="D459" s="145"/>
      <c r="E459" s="34"/>
      <c r="F459" s="34"/>
      <c r="G459" s="34"/>
      <c r="H459" s="34"/>
      <c r="I459" s="34"/>
      <c r="J459" s="34"/>
      <c r="K459" s="105"/>
    </row>
    <row r="460" spans="1:11" x14ac:dyDescent="0.2">
      <c r="A460" s="99">
        <v>551</v>
      </c>
      <c r="B460" s="100"/>
      <c r="C460" s="101" t="s">
        <v>802</v>
      </c>
      <c r="D460" s="149"/>
      <c r="E460" s="31">
        <f>SUM(E462:E466)</f>
        <v>0</v>
      </c>
      <c r="F460" s="31">
        <f>SUM(F462:F466)</f>
        <v>0</v>
      </c>
      <c r="G460" s="31">
        <f>SUM(G462:G466)</f>
        <v>0</v>
      </c>
      <c r="H460" s="31">
        <f>SUM(H462:H466)</f>
        <v>0</v>
      </c>
      <c r="I460" s="31">
        <f>SUM(I462:I465)</f>
        <v>0</v>
      </c>
      <c r="J460" s="31">
        <f>E460+F460+G460+H460</f>
        <v>0</v>
      </c>
      <c r="K460" s="103" t="e">
        <f>J460/J$175*100</f>
        <v>#REF!</v>
      </c>
    </row>
    <row r="461" spans="1:11" x14ac:dyDescent="0.2">
      <c r="A461" s="82"/>
      <c r="B461" s="94"/>
      <c r="C461" s="95"/>
      <c r="D461" s="145"/>
      <c r="E461" s="34"/>
      <c r="F461" s="34"/>
      <c r="G461" s="34"/>
      <c r="H461" s="34"/>
      <c r="I461" s="34"/>
      <c r="J461" s="34"/>
      <c r="K461" s="150"/>
    </row>
    <row r="462" spans="1:11" x14ac:dyDescent="0.2">
      <c r="A462" s="99">
        <v>5510</v>
      </c>
      <c r="B462" s="100"/>
      <c r="C462" s="101" t="s">
        <v>804</v>
      </c>
      <c r="D462" s="149"/>
      <c r="E462" s="31"/>
      <c r="F462" s="31">
        <v>0</v>
      </c>
      <c r="G462" s="31">
        <v>0</v>
      </c>
      <c r="H462" s="31">
        <v>0</v>
      </c>
      <c r="I462" s="31">
        <v>0</v>
      </c>
      <c r="J462" s="31">
        <f>E462+F462+G462+H462</f>
        <v>0</v>
      </c>
      <c r="K462" s="103" t="e">
        <f>J462/J$175*100</f>
        <v>#REF!</v>
      </c>
    </row>
    <row r="463" spans="1:11" x14ac:dyDescent="0.2">
      <c r="A463" s="99">
        <v>5511</v>
      </c>
      <c r="B463" s="100"/>
      <c r="C463" s="101" t="s">
        <v>806</v>
      </c>
      <c r="D463" s="149"/>
      <c r="E463" s="31"/>
      <c r="F463" s="31">
        <v>0</v>
      </c>
      <c r="G463" s="31">
        <v>0</v>
      </c>
      <c r="H463" s="31">
        <v>0</v>
      </c>
      <c r="I463" s="31">
        <v>0</v>
      </c>
      <c r="J463" s="31">
        <f>E463+F463+G463+H463</f>
        <v>0</v>
      </c>
      <c r="K463" s="103" t="e">
        <f>J463/J$175*100</f>
        <v>#REF!</v>
      </c>
    </row>
    <row r="464" spans="1:11" x14ac:dyDescent="0.2">
      <c r="A464" s="99">
        <v>5512</v>
      </c>
      <c r="B464" s="100"/>
      <c r="C464" s="101" t="s">
        <v>808</v>
      </c>
      <c r="D464" s="149"/>
      <c r="E464" s="31"/>
      <c r="F464" s="31">
        <v>0</v>
      </c>
      <c r="G464" s="31">
        <v>0</v>
      </c>
      <c r="H464" s="31">
        <v>0</v>
      </c>
      <c r="I464" s="31">
        <v>0</v>
      </c>
      <c r="J464" s="31">
        <f>E464+F464+G464+H464</f>
        <v>0</v>
      </c>
      <c r="K464" s="103" t="e">
        <f>J464/J$175*100</f>
        <v>#REF!</v>
      </c>
    </row>
    <row r="465" spans="1:11" x14ac:dyDescent="0.2">
      <c r="A465" s="99">
        <v>5513</v>
      </c>
      <c r="B465" s="100"/>
      <c r="C465" s="101" t="s">
        <v>810</v>
      </c>
      <c r="D465" s="149"/>
      <c r="E465" s="31"/>
      <c r="F465" s="31">
        <v>0</v>
      </c>
      <c r="G465" s="31">
        <v>0</v>
      </c>
      <c r="H465" s="31">
        <v>0</v>
      </c>
      <c r="I465" s="31">
        <v>0</v>
      </c>
      <c r="J465" s="31">
        <f>E465+F465+G465+H465</f>
        <v>0</v>
      </c>
      <c r="K465" s="103" t="e">
        <f>J465/J$175*100</f>
        <v>#REF!</v>
      </c>
    </row>
    <row r="466" spans="1:11" x14ac:dyDescent="0.2">
      <c r="A466" s="99">
        <v>5514</v>
      </c>
      <c r="B466" s="100"/>
      <c r="C466" s="101" t="s">
        <v>861</v>
      </c>
      <c r="D466" s="149"/>
      <c r="E466" s="31"/>
      <c r="F466" s="31">
        <v>0</v>
      </c>
      <c r="G466" s="31">
        <v>0</v>
      </c>
      <c r="H466" s="31">
        <v>0</v>
      </c>
      <c r="I466" s="31">
        <v>0</v>
      </c>
      <c r="J466" s="31">
        <f>E466+F466+G466+H466</f>
        <v>0</v>
      </c>
      <c r="K466" s="103" t="e">
        <f>J466/J$175*100</f>
        <v>#REF!</v>
      </c>
    </row>
    <row r="467" spans="1:11" ht="15.75" thickBot="1" x14ac:dyDescent="0.25">
      <c r="A467" s="120"/>
      <c r="B467" s="121"/>
      <c r="C467" s="122"/>
      <c r="D467" s="160"/>
      <c r="E467" s="161"/>
      <c r="F467" s="161"/>
      <c r="G467" s="161"/>
      <c r="H467" s="161"/>
      <c r="I467" s="161"/>
      <c r="J467" s="161"/>
      <c r="K467" s="162"/>
    </row>
    <row r="468" spans="1:11" ht="16.5" thickTop="1" x14ac:dyDescent="0.25">
      <c r="A468" s="211"/>
      <c r="B468" s="212" t="s">
        <v>828</v>
      </c>
      <c r="C468" s="213" t="s">
        <v>814</v>
      </c>
      <c r="D468" s="214"/>
      <c r="E468" s="215"/>
      <c r="F468" s="215"/>
      <c r="G468" s="215"/>
      <c r="H468" s="215"/>
      <c r="I468" s="215"/>
      <c r="J468" s="215"/>
      <c r="K468" s="216"/>
    </row>
    <row r="469" spans="1:11" ht="16.5" thickBot="1" x14ac:dyDescent="0.3">
      <c r="A469" s="217"/>
      <c r="B469" s="218"/>
      <c r="C469" s="219" t="s">
        <v>829</v>
      </c>
      <c r="D469" s="220"/>
      <c r="E469" s="221">
        <f t="shared" ref="E469:J469" si="37">E22+E361+E428-E178-E383-E448</f>
        <v>0</v>
      </c>
      <c r="F469" s="221">
        <f t="shared" si="37"/>
        <v>0</v>
      </c>
      <c r="G469" s="221">
        <f t="shared" si="37"/>
        <v>0</v>
      </c>
      <c r="H469" s="221">
        <f t="shared" si="37"/>
        <v>0</v>
      </c>
      <c r="I469" s="221">
        <f t="shared" si="37"/>
        <v>0</v>
      </c>
      <c r="J469" s="222">
        <f t="shared" si="37"/>
        <v>0</v>
      </c>
      <c r="K469" s="223" t="e">
        <f>J469/J$175*100</f>
        <v>#REF!</v>
      </c>
    </row>
    <row r="470" spans="1:11" ht="16.5" thickTop="1" x14ac:dyDescent="0.25">
      <c r="A470" s="211"/>
      <c r="B470" s="212"/>
      <c r="C470" s="213"/>
      <c r="D470" s="214"/>
      <c r="E470" s="215"/>
      <c r="F470" s="215"/>
      <c r="G470" s="215"/>
      <c r="H470" s="215"/>
      <c r="I470" s="215"/>
      <c r="J470" s="224"/>
      <c r="K470" s="225"/>
    </row>
    <row r="471" spans="1:11" ht="16.5" thickBot="1" x14ac:dyDescent="0.3">
      <c r="A471" s="226"/>
      <c r="B471" s="227" t="s">
        <v>812</v>
      </c>
      <c r="C471" s="228" t="s">
        <v>830</v>
      </c>
      <c r="D471" s="229"/>
      <c r="E471" s="230">
        <f t="shared" ref="E471:J471" si="38">E411+E428-E448-E469</f>
        <v>0</v>
      </c>
      <c r="F471" s="230">
        <f t="shared" si="38"/>
        <v>0</v>
      </c>
      <c r="G471" s="230">
        <f t="shared" si="38"/>
        <v>0</v>
      </c>
      <c r="H471" s="230">
        <f t="shared" si="38"/>
        <v>0</v>
      </c>
      <c r="I471" s="230">
        <f t="shared" si="38"/>
        <v>0</v>
      </c>
      <c r="J471" s="231">
        <f t="shared" si="38"/>
        <v>0</v>
      </c>
      <c r="K471" s="232" t="e">
        <f>J471/J$175*100</f>
        <v>#REF!</v>
      </c>
    </row>
    <row r="472" spans="1:11" ht="15.75" thickTop="1" x14ac:dyDescent="0.2">
      <c r="A472" s="53"/>
      <c r="B472" s="53"/>
      <c r="C472" s="54"/>
      <c r="D472" s="54"/>
      <c r="E472" s="51"/>
      <c r="F472" s="51"/>
      <c r="G472" s="51"/>
      <c r="H472" s="51"/>
      <c r="I472" s="51"/>
      <c r="J472" s="51"/>
      <c r="K472" s="5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pageSetUpPr fitToPage="1"/>
  </sheetPr>
  <dimension ref="A1:LL416"/>
  <sheetViews>
    <sheetView tabSelected="1" zoomScale="60" zoomScaleNormal="60" zoomScaleSheetLayoutView="40" workbookViewId="0">
      <pane xSplit="4" ySplit="17" topLeftCell="E18" activePane="bottomRight" state="frozen"/>
      <selection pane="topRight" activeCell="E1" sqref="E1"/>
      <selection pane="bottomLeft" activeCell="A16" sqref="A16"/>
      <selection pane="bottomRight" activeCell="E18" sqref="E18"/>
    </sheetView>
  </sheetViews>
  <sheetFormatPr defaultRowHeight="15" x14ac:dyDescent="0.2"/>
  <cols>
    <col min="1" max="1" width="10.6640625" style="443" bestFit="1" customWidth="1"/>
    <col min="2" max="2" width="6.5546875" style="444" bestFit="1" customWidth="1"/>
    <col min="3" max="3" width="56" style="445" customWidth="1"/>
    <col min="4" max="4" width="58.5546875" style="445" hidden="1" customWidth="1"/>
    <col min="5" max="7" width="16.6640625" style="443" bestFit="1" customWidth="1"/>
    <col min="8" max="12" width="16.6640625" style="443" customWidth="1"/>
    <col min="13" max="13" width="15.44140625" style="443" bestFit="1" customWidth="1"/>
    <col min="14" max="20" width="14.6640625" style="443" customWidth="1"/>
    <col min="21" max="21" width="15.44140625" style="443" bestFit="1" customWidth="1"/>
    <col min="22" max="23" width="14.6640625" style="443" customWidth="1"/>
    <col min="24" max="24" width="15.44140625" style="443" bestFit="1" customWidth="1"/>
    <col min="25" max="25" width="16.6640625" style="443" customWidth="1"/>
    <col min="26" max="26" width="15.44140625" style="443" bestFit="1" customWidth="1"/>
    <col min="27" max="29" width="14.6640625" style="443" customWidth="1"/>
    <col min="30" max="31" width="15.44140625" style="443" bestFit="1" customWidth="1"/>
    <col min="32" max="32" width="14.6640625" style="443" customWidth="1"/>
    <col min="33" max="34" width="15.44140625" style="443" bestFit="1" customWidth="1"/>
    <col min="35" max="36" width="14.6640625" style="443" customWidth="1"/>
    <col min="37" max="37" width="16.6640625" style="443" bestFit="1" customWidth="1"/>
    <col min="38" max="38" width="16.6640625" style="443" customWidth="1"/>
    <col min="39" max="41" width="15.44140625" style="443" bestFit="1" customWidth="1"/>
    <col min="42" max="43" width="14.6640625" style="443" customWidth="1"/>
    <col min="44" max="44" width="15.44140625" style="443" bestFit="1" customWidth="1"/>
    <col min="45" max="49" width="14.6640625" style="443" customWidth="1"/>
    <col min="50" max="50" width="16.6640625" style="443" bestFit="1" customWidth="1"/>
    <col min="51" max="51" width="16.6640625" style="443" customWidth="1"/>
    <col min="52" max="53" width="15.44140625" style="443" bestFit="1" customWidth="1"/>
    <col min="54" max="56" width="14.6640625" style="443" customWidth="1"/>
    <col min="57" max="57" width="16.6640625" style="443" bestFit="1" customWidth="1"/>
    <col min="58" max="61" width="14.6640625" style="443" customWidth="1"/>
    <col min="62" max="62" width="15.44140625" style="443" bestFit="1" customWidth="1"/>
    <col min="63" max="63" width="16.6640625" style="443" bestFit="1" customWidth="1"/>
    <col min="64" max="64" width="18.109375" style="443" bestFit="1" customWidth="1"/>
    <col min="65" max="67" width="14.6640625" style="443" customWidth="1"/>
    <col min="68" max="69" width="16.6640625" style="443" bestFit="1" customWidth="1"/>
    <col min="70" max="70" width="15.44140625" style="443" bestFit="1" customWidth="1"/>
    <col min="71" max="73" width="14.6640625" style="443" customWidth="1"/>
    <col min="74" max="74" width="15.44140625" style="443" bestFit="1" customWidth="1"/>
    <col min="75" max="76" width="16.6640625" style="443" bestFit="1" customWidth="1"/>
    <col min="77" max="77" width="18.109375" style="443" bestFit="1" customWidth="1"/>
    <col min="78" max="78" width="16.6640625" style="443" bestFit="1" customWidth="1"/>
    <col min="79" max="80" width="14.6640625" style="443" customWidth="1"/>
    <col min="81" max="83" width="16.6640625" style="443" bestFit="1" customWidth="1"/>
    <col min="84" max="84" width="14.6640625" style="443" customWidth="1"/>
    <col min="85" max="85" width="16.6640625" style="443" bestFit="1" customWidth="1"/>
    <col min="86" max="87" width="14.6640625" style="443" customWidth="1"/>
    <col min="88" max="89" width="16.6640625" style="443" bestFit="1" customWidth="1"/>
    <col min="90" max="90" width="18.109375" style="443" bestFit="1" customWidth="1"/>
    <col min="91" max="92" width="16.6640625" style="443" bestFit="1" customWidth="1"/>
    <col min="93" max="93" width="14.6640625" style="443" customWidth="1"/>
    <col min="94" max="102" width="16.6640625" style="443" bestFit="1" customWidth="1"/>
    <col min="103" max="103" width="18.109375" style="443" bestFit="1" customWidth="1"/>
    <col min="104" max="104" width="18.21875" style="443" customWidth="1"/>
    <col min="105" max="115" width="16.6640625" style="443" bestFit="1" customWidth="1"/>
    <col min="116" max="116" width="18.109375" style="443" bestFit="1" customWidth="1"/>
    <col min="117" max="117" width="18.21875" style="443" customWidth="1"/>
    <col min="118" max="128" width="16.6640625" style="443" customWidth="1"/>
    <col min="129" max="129" width="18.109375" style="443" customWidth="1"/>
    <col min="130" max="130" width="18.21875" style="443" customWidth="1"/>
    <col min="131" max="141" width="16.6640625" style="443" customWidth="1"/>
    <col min="142" max="142" width="18.109375" style="443" customWidth="1"/>
    <col min="143" max="143" width="18.21875" style="443" customWidth="1"/>
    <col min="144" max="154" width="16.6640625" style="443" customWidth="1"/>
    <col min="155" max="155" width="18.109375" style="443" customWidth="1"/>
    <col min="156" max="156" width="18.21875" style="443" customWidth="1"/>
    <col min="157" max="167" width="16.6640625" style="443" customWidth="1"/>
    <col min="168" max="168" width="18.109375" style="443" customWidth="1"/>
    <col min="169" max="169" width="18.21875" style="443" customWidth="1"/>
    <col min="170" max="180" width="16.6640625" style="443" customWidth="1"/>
    <col min="181" max="181" width="18.109375" style="443" customWidth="1"/>
    <col min="182" max="182" width="18.21875" style="443" customWidth="1"/>
    <col min="183" max="192" width="16.6640625" style="443" customWidth="1"/>
    <col min="193" max="193" width="17.33203125" style="443" bestFit="1" customWidth="1"/>
    <col min="194" max="194" width="18.109375" style="443" customWidth="1"/>
    <col min="195" max="195" width="18.21875" style="443" customWidth="1"/>
    <col min="196" max="206" width="16.6640625" style="443" customWidth="1"/>
    <col min="207" max="207" width="18.109375" style="443" customWidth="1"/>
    <col min="208" max="208" width="18.21875" style="443" customWidth="1"/>
    <col min="209" max="219" width="16.6640625" style="443" customWidth="1"/>
    <col min="220" max="220" width="18.109375" style="443" customWidth="1"/>
    <col min="221" max="221" width="18.21875" style="443" customWidth="1"/>
    <col min="222" max="222" width="17.33203125" style="443" bestFit="1" customWidth="1"/>
    <col min="223" max="229" width="16.6640625" style="443" customWidth="1"/>
    <col min="230" max="230" width="17.33203125" style="443" bestFit="1" customWidth="1"/>
    <col min="231" max="232" width="16.6640625" style="443" customWidth="1"/>
    <col min="233" max="233" width="18.109375" style="443" customWidth="1"/>
    <col min="234" max="234" width="18.21875" style="443" customWidth="1"/>
    <col min="235" max="235" width="17.33203125" style="443" bestFit="1" customWidth="1"/>
    <col min="236" max="242" width="16.6640625" style="443" customWidth="1"/>
    <col min="243" max="243" width="17.33203125" style="443" bestFit="1" customWidth="1"/>
    <col min="244" max="245" width="16.6640625" style="443" customWidth="1"/>
    <col min="246" max="246" width="18.109375" style="443" customWidth="1"/>
    <col min="247" max="247" width="18.21875" style="443" customWidth="1"/>
    <col min="248" max="248" width="17.33203125" style="443" bestFit="1" customWidth="1"/>
    <col min="249" max="255" width="16.6640625" style="443" customWidth="1"/>
    <col min="256" max="256" width="17.33203125" style="443" bestFit="1" customWidth="1"/>
    <col min="257" max="258" width="16.6640625" style="443" customWidth="1"/>
    <col min="259" max="259" width="18.109375" style="443" customWidth="1"/>
    <col min="260" max="260" width="18.21875" style="443" customWidth="1"/>
    <col min="261" max="261" width="17.33203125" style="443" bestFit="1" customWidth="1"/>
    <col min="262" max="268" width="16.6640625" style="443" customWidth="1"/>
    <col min="269" max="269" width="17.33203125" style="443" bestFit="1" customWidth="1"/>
    <col min="270" max="271" width="16.6640625" style="443" customWidth="1"/>
    <col min="272" max="272" width="18.109375" style="443" customWidth="1"/>
    <col min="273" max="273" width="18.21875" style="443" customWidth="1"/>
    <col min="274" max="274" width="17.33203125" style="443" bestFit="1" customWidth="1"/>
    <col min="275" max="281" width="16.6640625" style="443" customWidth="1"/>
    <col min="282" max="282" width="17.33203125" style="443" bestFit="1" customWidth="1"/>
    <col min="283" max="284" width="16.6640625" style="443" customWidth="1"/>
    <col min="285" max="285" width="18.109375" style="443" customWidth="1"/>
    <col min="286" max="286" width="18.21875" style="443" customWidth="1"/>
    <col min="287" max="287" width="17.33203125" style="443" bestFit="1" customWidth="1"/>
    <col min="288" max="294" width="16.6640625" style="443" customWidth="1"/>
    <col min="295" max="295" width="17.33203125" style="443" bestFit="1" customWidth="1"/>
    <col min="296" max="297" width="16.6640625" style="443" customWidth="1"/>
    <col min="298" max="298" width="18.109375" style="443" customWidth="1"/>
    <col min="299" max="299" width="18.21875" style="443" customWidth="1"/>
    <col min="300" max="300" width="17.33203125" style="443" bestFit="1" customWidth="1"/>
    <col min="301" max="307" width="16.6640625" style="443" customWidth="1"/>
    <col min="308" max="308" width="17.33203125" style="443" bestFit="1" customWidth="1"/>
    <col min="309" max="310" width="16.6640625" style="443" customWidth="1"/>
    <col min="311" max="311" width="18.109375" style="443" customWidth="1"/>
    <col min="312" max="312" width="18.21875" style="443" customWidth="1"/>
    <col min="313" max="313" width="17.33203125" style="443" bestFit="1" customWidth="1"/>
    <col min="314" max="320" width="16.6640625" style="443" customWidth="1"/>
    <col min="321" max="321" width="17.33203125" style="443" bestFit="1" customWidth="1"/>
    <col min="322" max="323" width="16.6640625" style="443" customWidth="1"/>
    <col min="324" max="324" width="18.109375" style="443" customWidth="1"/>
    <col min="325" max="16384" width="8.88671875" style="438"/>
  </cols>
  <sheetData>
    <row r="1" spans="1:324" s="596" customFormat="1" ht="18" x14ac:dyDescent="0.25">
      <c r="A1" s="593"/>
      <c r="B1" s="594"/>
      <c r="C1" s="595" t="s">
        <v>12</v>
      </c>
      <c r="D1" s="595" t="s">
        <v>679</v>
      </c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3"/>
      <c r="AB1" s="593"/>
      <c r="AC1" s="593"/>
      <c r="AD1" s="593"/>
      <c r="AE1" s="593"/>
      <c r="AF1" s="593"/>
      <c r="AG1" s="593"/>
      <c r="AH1" s="593"/>
      <c r="AI1" s="593"/>
      <c r="AJ1" s="593"/>
      <c r="AK1" s="593"/>
      <c r="AL1" s="593"/>
      <c r="AM1" s="593"/>
      <c r="AN1" s="593"/>
      <c r="AO1" s="593"/>
      <c r="AP1" s="593"/>
      <c r="AQ1" s="593"/>
      <c r="AR1" s="593"/>
      <c r="AS1" s="593"/>
      <c r="AT1" s="593"/>
      <c r="AU1" s="593"/>
      <c r="AV1" s="593"/>
      <c r="AW1" s="593"/>
      <c r="AX1" s="593"/>
      <c r="AY1" s="593"/>
      <c r="AZ1" s="593"/>
      <c r="BA1" s="593"/>
      <c r="BB1" s="593"/>
      <c r="BC1" s="593"/>
      <c r="BD1" s="593"/>
      <c r="BE1" s="593"/>
      <c r="BF1" s="593"/>
      <c r="BG1" s="593"/>
      <c r="BH1" s="593"/>
      <c r="BI1" s="593"/>
      <c r="BJ1" s="593"/>
      <c r="BK1" s="593"/>
      <c r="BL1" s="593"/>
      <c r="BM1" s="593"/>
      <c r="BN1" s="593"/>
      <c r="BO1" s="593"/>
      <c r="BP1" s="593"/>
      <c r="BQ1" s="593"/>
      <c r="BR1" s="593"/>
      <c r="BS1" s="593"/>
      <c r="BT1" s="593"/>
      <c r="BU1" s="593"/>
      <c r="BV1" s="593"/>
      <c r="BW1" s="593"/>
      <c r="BX1" s="593"/>
      <c r="BY1" s="593"/>
      <c r="BZ1" s="593"/>
      <c r="CA1" s="593"/>
      <c r="CB1" s="593"/>
      <c r="CC1" s="593"/>
      <c r="CD1" s="593"/>
      <c r="CE1" s="593"/>
      <c r="CF1" s="593"/>
      <c r="CG1" s="593"/>
      <c r="CH1" s="593"/>
      <c r="CI1" s="593"/>
      <c r="CJ1" s="593"/>
      <c r="CK1" s="593"/>
      <c r="CL1" s="593"/>
      <c r="CM1" s="593"/>
      <c r="CN1" s="593"/>
      <c r="CO1" s="593"/>
      <c r="CP1" s="593"/>
      <c r="CQ1" s="593"/>
      <c r="CR1" s="593"/>
      <c r="CS1" s="593"/>
      <c r="CT1" s="593"/>
      <c r="CU1" s="593"/>
      <c r="CV1" s="593"/>
      <c r="CW1" s="593"/>
      <c r="CX1" s="593"/>
      <c r="CY1" s="593"/>
      <c r="CZ1" s="593"/>
      <c r="DA1" s="593"/>
      <c r="DB1" s="593"/>
      <c r="DC1" s="593"/>
      <c r="DD1" s="593"/>
      <c r="DE1" s="593"/>
      <c r="DF1" s="593"/>
      <c r="DG1" s="593"/>
      <c r="DH1" s="593"/>
      <c r="DI1" s="593"/>
      <c r="DJ1" s="593"/>
      <c r="DK1" s="593"/>
      <c r="DL1" s="593"/>
      <c r="DM1" s="593"/>
      <c r="DN1" s="593"/>
      <c r="DO1" s="593"/>
      <c r="DP1" s="593"/>
      <c r="DQ1" s="593"/>
      <c r="DR1" s="593"/>
      <c r="DS1" s="593"/>
      <c r="DT1" s="593"/>
      <c r="DU1" s="593"/>
      <c r="DV1" s="593"/>
      <c r="DW1" s="593"/>
      <c r="DX1" s="593"/>
      <c r="DY1" s="593"/>
      <c r="DZ1" s="593"/>
      <c r="EA1" s="593"/>
      <c r="EB1" s="593"/>
      <c r="EC1" s="593"/>
      <c r="ED1" s="593"/>
      <c r="EE1" s="593"/>
      <c r="EF1" s="593"/>
      <c r="EG1" s="593"/>
      <c r="EH1" s="593"/>
      <c r="EI1" s="593"/>
      <c r="EJ1" s="593"/>
      <c r="EK1" s="593"/>
      <c r="EL1" s="593"/>
      <c r="EM1" s="593"/>
      <c r="EN1" s="593"/>
      <c r="EO1" s="593"/>
      <c r="EP1" s="593"/>
      <c r="EQ1" s="593"/>
      <c r="ER1" s="593"/>
      <c r="ES1" s="593"/>
      <c r="ET1" s="593"/>
      <c r="EU1" s="593"/>
      <c r="EV1" s="593"/>
      <c r="EW1" s="593"/>
      <c r="EX1" s="593"/>
      <c r="EY1" s="593"/>
      <c r="EZ1" s="593"/>
      <c r="FA1" s="593"/>
      <c r="FB1" s="593"/>
      <c r="FC1" s="593"/>
      <c r="FD1" s="593"/>
      <c r="FE1" s="593"/>
      <c r="FF1" s="593"/>
      <c r="FG1" s="593"/>
      <c r="FH1" s="593"/>
      <c r="FI1" s="593"/>
      <c r="FJ1" s="593"/>
      <c r="FK1" s="593"/>
      <c r="FL1" s="593"/>
      <c r="FM1" s="593"/>
      <c r="FN1" s="593"/>
      <c r="FO1" s="593"/>
      <c r="FP1" s="593"/>
      <c r="FQ1" s="593"/>
      <c r="FR1" s="593"/>
      <c r="FS1" s="593"/>
      <c r="FT1" s="593"/>
      <c r="FU1" s="593"/>
      <c r="FV1" s="593"/>
      <c r="FW1" s="593"/>
      <c r="FX1" s="593"/>
      <c r="FY1" s="593"/>
      <c r="FZ1" s="593"/>
      <c r="GA1" s="593"/>
      <c r="GB1" s="593"/>
      <c r="GC1" s="593"/>
      <c r="GD1" s="593"/>
      <c r="GE1" s="593"/>
      <c r="GF1" s="593"/>
      <c r="GG1" s="593"/>
      <c r="GH1" s="593"/>
      <c r="GI1" s="593"/>
      <c r="GJ1" s="593"/>
      <c r="GK1" s="593"/>
      <c r="GL1" s="593"/>
      <c r="GM1" s="593"/>
      <c r="GN1" s="593"/>
      <c r="GO1" s="593"/>
      <c r="GP1" s="593"/>
      <c r="GQ1" s="593"/>
      <c r="GR1" s="593"/>
      <c r="GS1" s="593"/>
      <c r="GT1" s="593"/>
      <c r="GU1" s="593"/>
      <c r="GV1" s="593"/>
      <c r="GW1" s="593"/>
      <c r="GX1" s="593"/>
      <c r="GY1" s="593"/>
      <c r="GZ1" s="593"/>
      <c r="HA1" s="593"/>
      <c r="HB1" s="593"/>
      <c r="HC1" s="593"/>
      <c r="HD1" s="593"/>
      <c r="HE1" s="593"/>
      <c r="HF1" s="593"/>
      <c r="HG1" s="593"/>
      <c r="HH1" s="593"/>
      <c r="HI1" s="593"/>
      <c r="HJ1" s="593"/>
      <c r="HK1" s="593"/>
      <c r="HL1" s="593"/>
      <c r="HM1" s="637"/>
      <c r="HN1" s="637"/>
      <c r="HO1" s="637"/>
      <c r="HP1" s="637"/>
      <c r="HQ1" s="637"/>
      <c r="HR1" s="637"/>
      <c r="HS1" s="637"/>
      <c r="HT1" s="637"/>
      <c r="HU1" s="637"/>
      <c r="HV1" s="637"/>
      <c r="HW1" s="637"/>
      <c r="HX1" s="637"/>
      <c r="HY1" s="637"/>
      <c r="HZ1" s="593"/>
      <c r="IA1" s="593"/>
      <c r="IB1" s="593"/>
      <c r="IC1" s="593"/>
      <c r="ID1" s="593"/>
      <c r="IE1" s="593"/>
      <c r="IF1" s="593"/>
      <c r="IG1" s="593"/>
      <c r="IH1" s="593"/>
      <c r="II1" s="593"/>
      <c r="IJ1" s="593"/>
      <c r="IK1" s="593"/>
      <c r="IL1" s="637"/>
      <c r="IM1" s="593"/>
      <c r="IN1" s="593"/>
      <c r="IO1" s="593"/>
      <c r="IP1" s="593"/>
      <c r="IQ1" s="593"/>
      <c r="IR1" s="593"/>
      <c r="IS1" s="593"/>
      <c r="IT1" s="593"/>
      <c r="IU1" s="593"/>
      <c r="IV1" s="593"/>
      <c r="IW1" s="593"/>
      <c r="IX1" s="593"/>
      <c r="IY1" s="593"/>
      <c r="IZ1" s="593"/>
      <c r="JA1" s="593"/>
      <c r="JB1" s="593"/>
      <c r="JC1" s="593"/>
      <c r="JD1" s="593"/>
      <c r="JE1" s="593"/>
      <c r="JF1" s="593"/>
      <c r="JG1" s="593"/>
      <c r="JH1" s="593"/>
      <c r="JI1" s="593"/>
      <c r="JJ1" s="593"/>
      <c r="JK1" s="593"/>
      <c r="JL1" s="593"/>
      <c r="JM1" s="593"/>
      <c r="JN1" s="593"/>
      <c r="JO1" s="593"/>
      <c r="JP1" s="593"/>
      <c r="JQ1" s="593"/>
      <c r="JR1" s="593"/>
      <c r="JS1" s="593"/>
      <c r="JT1" s="593"/>
      <c r="JU1" s="593"/>
      <c r="JV1" s="593"/>
      <c r="JW1" s="593"/>
      <c r="JX1" s="593"/>
      <c r="JY1" s="593"/>
      <c r="JZ1" s="593"/>
      <c r="KA1" s="593"/>
      <c r="KB1" s="593"/>
      <c r="KC1" s="593"/>
      <c r="KD1" s="593"/>
      <c r="KE1" s="593"/>
      <c r="KF1" s="593"/>
      <c r="KG1" s="593"/>
      <c r="KH1" s="593"/>
      <c r="KI1" s="593"/>
      <c r="KJ1" s="593"/>
      <c r="KK1" s="593"/>
      <c r="KL1" s="593"/>
      <c r="KM1" s="593"/>
      <c r="KN1" s="593"/>
      <c r="KO1" s="593"/>
      <c r="KP1" s="593"/>
      <c r="KQ1" s="593"/>
      <c r="KR1" s="593"/>
      <c r="KS1" s="593"/>
      <c r="KT1" s="593"/>
      <c r="KU1" s="593"/>
      <c r="KV1" s="593"/>
      <c r="KW1" s="593"/>
      <c r="KX1" s="593"/>
      <c r="KY1" s="593"/>
      <c r="KZ1" s="593"/>
      <c r="LA1" s="593"/>
      <c r="LB1" s="593"/>
      <c r="LC1" s="593"/>
      <c r="LD1" s="593"/>
      <c r="LE1" s="593"/>
      <c r="LF1" s="593"/>
      <c r="LG1" s="593"/>
      <c r="LH1" s="593"/>
      <c r="LI1" s="593"/>
      <c r="LJ1" s="593"/>
      <c r="LK1" s="593"/>
      <c r="LL1" s="593"/>
    </row>
    <row r="2" spans="1:324" s="596" customFormat="1" ht="18" x14ac:dyDescent="0.25">
      <c r="A2" s="593"/>
      <c r="B2" s="594"/>
      <c r="C2" s="595" t="s">
        <v>13</v>
      </c>
      <c r="D2" s="595" t="s">
        <v>680</v>
      </c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  <c r="AD2" s="593"/>
      <c r="AE2" s="593"/>
      <c r="AF2" s="593"/>
      <c r="AG2" s="593"/>
      <c r="AH2" s="593"/>
      <c r="AI2" s="593"/>
      <c r="AJ2" s="593"/>
      <c r="AK2" s="593"/>
      <c r="AL2" s="593"/>
      <c r="AM2" s="593"/>
      <c r="AN2" s="593"/>
      <c r="AO2" s="593"/>
      <c r="AP2" s="593"/>
      <c r="AQ2" s="593"/>
      <c r="AR2" s="593"/>
      <c r="AS2" s="593"/>
      <c r="AT2" s="593"/>
      <c r="AU2" s="593"/>
      <c r="AV2" s="593"/>
      <c r="AW2" s="593"/>
      <c r="AX2" s="593"/>
      <c r="AY2" s="593"/>
      <c r="AZ2" s="593"/>
      <c r="BA2" s="593"/>
      <c r="BB2" s="593"/>
      <c r="BC2" s="593"/>
      <c r="BD2" s="593"/>
      <c r="BE2" s="593"/>
      <c r="BF2" s="593"/>
      <c r="BG2" s="593"/>
      <c r="BH2" s="593"/>
      <c r="BI2" s="593"/>
      <c r="BJ2" s="593"/>
      <c r="BK2" s="593"/>
      <c r="BL2" s="593"/>
      <c r="BM2" s="593"/>
      <c r="BN2" s="593"/>
      <c r="BO2" s="593"/>
      <c r="BP2" s="593"/>
      <c r="BQ2" s="593"/>
      <c r="BR2" s="593"/>
      <c r="BS2" s="593"/>
      <c r="BT2" s="593"/>
      <c r="BU2" s="593"/>
      <c r="BV2" s="593"/>
      <c r="BW2" s="593"/>
      <c r="BX2" s="593"/>
      <c r="BY2" s="593"/>
      <c r="BZ2" s="593"/>
      <c r="CA2" s="593"/>
      <c r="CB2" s="593"/>
      <c r="CC2" s="593"/>
      <c r="CD2" s="593"/>
      <c r="CE2" s="593"/>
      <c r="CF2" s="593"/>
      <c r="CG2" s="593"/>
      <c r="CH2" s="593"/>
      <c r="CI2" s="593"/>
      <c r="CJ2" s="593"/>
      <c r="CK2" s="593"/>
      <c r="CL2" s="593"/>
      <c r="CM2" s="593"/>
      <c r="CN2" s="593"/>
      <c r="CO2" s="593"/>
      <c r="CP2" s="593"/>
      <c r="CQ2" s="593"/>
      <c r="CR2" s="593"/>
      <c r="CS2" s="593"/>
      <c r="CT2" s="593"/>
      <c r="CU2" s="593"/>
      <c r="CV2" s="593"/>
      <c r="CW2" s="593"/>
      <c r="CX2" s="593"/>
      <c r="CY2" s="593"/>
      <c r="CZ2" s="593"/>
      <c r="DA2" s="593"/>
      <c r="DB2" s="593"/>
      <c r="DC2" s="593"/>
      <c r="DD2" s="593"/>
      <c r="DE2" s="593"/>
      <c r="DF2" s="593"/>
      <c r="DG2" s="593"/>
      <c r="DH2" s="593"/>
      <c r="DI2" s="593"/>
      <c r="DJ2" s="593"/>
      <c r="DK2" s="593"/>
      <c r="DL2" s="593"/>
      <c r="DM2" s="593"/>
      <c r="DN2" s="593"/>
      <c r="DO2" s="593"/>
      <c r="DP2" s="593"/>
      <c r="DQ2" s="593"/>
      <c r="DR2" s="593"/>
      <c r="DS2" s="593"/>
      <c r="DT2" s="593"/>
      <c r="DU2" s="593"/>
      <c r="DV2" s="593"/>
      <c r="DW2" s="593"/>
      <c r="DX2" s="593"/>
      <c r="DY2" s="593"/>
      <c r="DZ2" s="593"/>
      <c r="EA2" s="593"/>
      <c r="EB2" s="593"/>
      <c r="EC2" s="593"/>
      <c r="ED2" s="593"/>
      <c r="EE2" s="593"/>
      <c r="EF2" s="593"/>
      <c r="EG2" s="593"/>
      <c r="EH2" s="593"/>
      <c r="EI2" s="593"/>
      <c r="EJ2" s="593"/>
      <c r="EK2" s="593"/>
      <c r="EL2" s="593"/>
      <c r="EM2" s="593"/>
      <c r="EN2" s="593"/>
      <c r="EO2" s="593"/>
      <c r="EP2" s="593"/>
      <c r="EQ2" s="593"/>
      <c r="ER2" s="593"/>
      <c r="ES2" s="593"/>
      <c r="ET2" s="593"/>
      <c r="EU2" s="593"/>
      <c r="EV2" s="593"/>
      <c r="EW2" s="593"/>
      <c r="EX2" s="593"/>
      <c r="EY2" s="593"/>
      <c r="EZ2" s="593"/>
      <c r="FA2" s="593"/>
      <c r="FB2" s="593"/>
      <c r="FC2" s="593"/>
      <c r="FD2" s="593"/>
      <c r="FE2" s="593"/>
      <c r="FF2" s="593"/>
      <c r="FG2" s="593"/>
      <c r="FH2" s="593"/>
      <c r="FI2" s="593"/>
      <c r="FJ2" s="593"/>
      <c r="FK2" s="593"/>
      <c r="FL2" s="593"/>
      <c r="FM2" s="593"/>
      <c r="FN2" s="593"/>
      <c r="FO2" s="593"/>
      <c r="FP2" s="593"/>
      <c r="FQ2" s="593"/>
      <c r="FR2" s="593"/>
      <c r="FS2" s="593"/>
      <c r="FT2" s="593"/>
      <c r="FU2" s="593"/>
      <c r="FV2" s="593"/>
      <c r="FW2" s="593"/>
      <c r="FX2" s="593"/>
      <c r="FY2" s="593"/>
      <c r="FZ2" s="593"/>
      <c r="GA2" s="593"/>
      <c r="GB2" s="593"/>
      <c r="GC2" s="593"/>
      <c r="GD2" s="593"/>
      <c r="GE2" s="593"/>
      <c r="GF2" s="593"/>
      <c r="GG2" s="593"/>
      <c r="GH2" s="593"/>
      <c r="GI2" s="593"/>
      <c r="GJ2" s="593"/>
      <c r="GK2" s="593"/>
      <c r="GL2" s="593"/>
      <c r="GM2" s="593"/>
      <c r="GN2" s="593"/>
      <c r="GO2" s="593"/>
      <c r="GP2" s="593"/>
      <c r="GQ2" s="593"/>
      <c r="GR2" s="593"/>
      <c r="GS2" s="593"/>
      <c r="GT2" s="593"/>
      <c r="GU2" s="593"/>
      <c r="GV2" s="593"/>
      <c r="GW2" s="593"/>
      <c r="GX2" s="593"/>
      <c r="GY2" s="593"/>
      <c r="GZ2" s="593"/>
      <c r="HA2" s="593"/>
      <c r="HB2" s="593"/>
      <c r="HC2" s="593"/>
      <c r="HD2" s="593"/>
      <c r="HE2" s="593"/>
      <c r="HF2" s="593"/>
      <c r="HG2" s="593"/>
      <c r="HH2" s="593"/>
      <c r="HI2" s="593"/>
      <c r="HJ2" s="593"/>
      <c r="HK2" s="593"/>
      <c r="HL2" s="593"/>
      <c r="HM2" s="637"/>
      <c r="HN2" s="637"/>
      <c r="HO2" s="637"/>
      <c r="HP2" s="637"/>
      <c r="HQ2" s="637"/>
      <c r="HR2" s="637"/>
      <c r="HS2" s="637"/>
      <c r="HT2" s="637"/>
      <c r="HU2" s="637"/>
      <c r="HV2" s="637"/>
      <c r="HW2" s="637"/>
      <c r="HX2" s="637"/>
      <c r="HY2" s="637"/>
      <c r="HZ2" s="641"/>
      <c r="IA2" s="641"/>
      <c r="IB2" s="641"/>
      <c r="IC2" s="641"/>
      <c r="ID2" s="641"/>
      <c r="IE2" s="641"/>
      <c r="IF2" s="641"/>
      <c r="IG2" s="641"/>
      <c r="IH2" s="641"/>
      <c r="II2" s="641"/>
      <c r="IJ2" s="641"/>
      <c r="IK2" s="641"/>
      <c r="IL2" s="637"/>
      <c r="IM2" s="641"/>
      <c r="IN2" s="641"/>
      <c r="IO2" s="641"/>
      <c r="IP2" s="641"/>
      <c r="IQ2" s="641"/>
      <c r="IR2" s="641"/>
      <c r="IS2" s="641"/>
      <c r="IT2" s="641"/>
      <c r="IU2" s="641"/>
      <c r="IV2" s="641"/>
      <c r="IW2" s="641"/>
      <c r="IX2" s="641"/>
      <c r="IY2" s="641"/>
      <c r="IZ2" s="641"/>
      <c r="JA2" s="641"/>
      <c r="JB2" s="641"/>
      <c r="JC2" s="641"/>
      <c r="JD2" s="641"/>
      <c r="JE2" s="641"/>
      <c r="JF2" s="641"/>
      <c r="JG2" s="641"/>
      <c r="JH2" s="641"/>
      <c r="JI2" s="641"/>
      <c r="JJ2" s="641"/>
      <c r="JK2" s="641"/>
      <c r="JL2" s="641"/>
      <c r="JM2" s="659"/>
      <c r="JN2" s="659"/>
      <c r="JO2" s="659"/>
      <c r="JP2" s="659"/>
      <c r="JQ2" s="659"/>
      <c r="JR2" s="659"/>
      <c r="JS2" s="659"/>
      <c r="JT2" s="659"/>
      <c r="JU2" s="659"/>
      <c r="JV2" s="659"/>
      <c r="JW2" s="659"/>
      <c r="JX2" s="659"/>
      <c r="JY2" s="659"/>
      <c r="JZ2" s="659"/>
      <c r="KA2" s="659"/>
      <c r="KB2" s="659"/>
      <c r="KC2" s="659"/>
      <c r="KD2" s="659"/>
      <c r="KE2" s="659"/>
      <c r="KF2" s="659"/>
      <c r="KG2" s="659"/>
      <c r="KH2" s="659"/>
      <c r="KI2" s="659"/>
      <c r="KJ2" s="659"/>
      <c r="KK2" s="659"/>
      <c r="KL2" s="659"/>
      <c r="KM2" s="659"/>
      <c r="KN2" s="659"/>
      <c r="KO2" s="659"/>
      <c r="KP2" s="659"/>
      <c r="KQ2" s="659"/>
      <c r="KR2" s="659"/>
      <c r="KS2" s="659"/>
      <c r="KT2" s="659"/>
      <c r="KU2" s="659"/>
      <c r="KV2" s="659"/>
      <c r="KW2" s="659"/>
      <c r="KX2" s="659"/>
      <c r="KY2" s="659"/>
      <c r="KZ2" s="659"/>
      <c r="LA2" s="659"/>
      <c r="LB2" s="659"/>
      <c r="LC2" s="659"/>
      <c r="LD2" s="659"/>
      <c r="LE2" s="659"/>
      <c r="LF2" s="659"/>
      <c r="LG2" s="659"/>
      <c r="LH2" s="659"/>
      <c r="LI2" s="659"/>
      <c r="LJ2" s="659"/>
      <c r="LK2" s="659"/>
      <c r="LL2" s="659"/>
    </row>
    <row r="3" spans="1:324" x14ac:dyDescent="0.2">
      <c r="A3" s="445"/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3"/>
      <c r="AB3" s="473"/>
      <c r="AC3" s="473"/>
      <c r="AD3" s="473"/>
      <c r="AE3" s="473"/>
      <c r="AF3" s="473"/>
      <c r="AG3" s="473"/>
      <c r="AH3" s="473"/>
      <c r="AI3" s="473"/>
      <c r="AJ3" s="473"/>
      <c r="AK3" s="473"/>
      <c r="AL3" s="473"/>
      <c r="AM3" s="473"/>
      <c r="AN3" s="473"/>
      <c r="AO3" s="473"/>
      <c r="AP3" s="473"/>
      <c r="AQ3" s="473"/>
      <c r="AR3" s="473"/>
      <c r="AS3" s="473"/>
      <c r="AT3" s="473"/>
      <c r="AU3" s="473"/>
      <c r="AV3" s="473"/>
      <c r="AW3" s="473"/>
      <c r="AX3" s="473"/>
      <c r="AY3" s="473"/>
      <c r="AZ3" s="473"/>
      <c r="BA3" s="473"/>
      <c r="BB3" s="473"/>
      <c r="BC3" s="473"/>
      <c r="BD3" s="473"/>
      <c r="BE3" s="473"/>
      <c r="BF3" s="473"/>
      <c r="BG3" s="473"/>
      <c r="BH3" s="473"/>
      <c r="BI3" s="473"/>
      <c r="BJ3" s="473"/>
      <c r="BK3" s="473"/>
      <c r="BL3" s="473"/>
      <c r="BM3" s="473"/>
      <c r="BN3" s="473"/>
      <c r="BO3" s="473"/>
      <c r="BP3" s="473"/>
      <c r="BQ3" s="473"/>
      <c r="BR3" s="473"/>
      <c r="BS3" s="473"/>
      <c r="BT3" s="473"/>
      <c r="BU3" s="473"/>
      <c r="BV3" s="473"/>
      <c r="BW3" s="473"/>
      <c r="BX3" s="473"/>
      <c r="BY3" s="473"/>
      <c r="BZ3" s="473"/>
      <c r="CA3" s="473"/>
      <c r="CB3" s="473"/>
      <c r="CC3" s="473"/>
      <c r="CD3" s="473"/>
      <c r="CE3" s="473"/>
      <c r="CF3" s="473"/>
      <c r="CG3" s="473"/>
      <c r="CH3" s="473"/>
      <c r="CI3" s="473"/>
      <c r="CJ3" s="473"/>
      <c r="CK3" s="473"/>
      <c r="CL3" s="473"/>
      <c r="CM3" s="473"/>
      <c r="CN3" s="473"/>
      <c r="CO3" s="473"/>
      <c r="CP3" s="473"/>
      <c r="CQ3" s="473"/>
      <c r="CR3" s="473"/>
      <c r="CS3" s="473"/>
      <c r="CT3" s="473"/>
      <c r="CU3" s="473"/>
      <c r="CV3" s="473"/>
      <c r="CW3" s="473"/>
      <c r="CX3" s="473"/>
      <c r="CY3" s="473"/>
      <c r="CZ3" s="473"/>
      <c r="DA3" s="473"/>
      <c r="DB3" s="473"/>
      <c r="DC3" s="473"/>
      <c r="DD3" s="473"/>
      <c r="DE3" s="473"/>
      <c r="DF3" s="473"/>
      <c r="DG3" s="473"/>
      <c r="DH3" s="473"/>
      <c r="DI3" s="473"/>
      <c r="DJ3" s="473"/>
      <c r="DK3" s="473"/>
      <c r="DL3" s="473"/>
      <c r="DM3" s="473"/>
      <c r="DN3" s="473"/>
      <c r="DO3" s="473"/>
      <c r="DP3" s="473"/>
      <c r="DQ3" s="473"/>
      <c r="DR3" s="473"/>
      <c r="DS3" s="473"/>
      <c r="DT3" s="473"/>
      <c r="DU3" s="473"/>
      <c r="DV3" s="473"/>
      <c r="DW3" s="473"/>
      <c r="DX3" s="473"/>
      <c r="DY3" s="473"/>
      <c r="DZ3" s="473"/>
      <c r="EA3" s="473"/>
      <c r="EB3" s="473"/>
      <c r="EC3" s="473"/>
      <c r="ED3" s="473"/>
      <c r="EE3" s="473"/>
      <c r="EF3" s="473"/>
      <c r="EG3" s="473"/>
      <c r="EH3" s="473"/>
      <c r="EI3" s="473"/>
      <c r="EJ3" s="473"/>
      <c r="EK3" s="473"/>
      <c r="EL3" s="473"/>
      <c r="EM3" s="473"/>
      <c r="EN3" s="473"/>
      <c r="EO3" s="473"/>
      <c r="EP3" s="473"/>
      <c r="EQ3" s="473"/>
      <c r="ER3" s="473"/>
      <c r="ES3" s="473"/>
      <c r="ET3" s="473"/>
      <c r="EU3" s="473"/>
      <c r="EV3" s="473"/>
      <c r="EW3" s="473"/>
      <c r="EX3" s="473"/>
      <c r="EY3" s="473"/>
      <c r="EZ3" s="473"/>
      <c r="FA3" s="473"/>
      <c r="FB3" s="473"/>
      <c r="FC3" s="473"/>
      <c r="FD3" s="473"/>
      <c r="FE3" s="473"/>
      <c r="FF3" s="473"/>
      <c r="FG3" s="473"/>
      <c r="FH3" s="473"/>
      <c r="FI3" s="473"/>
      <c r="FJ3" s="473"/>
      <c r="FK3" s="473"/>
      <c r="FL3" s="634"/>
      <c r="FM3" s="473"/>
      <c r="FN3" s="473"/>
      <c r="FO3" s="473"/>
      <c r="FP3" s="473"/>
      <c r="FQ3" s="473"/>
      <c r="FR3" s="473"/>
      <c r="FS3" s="473"/>
      <c r="FT3" s="473"/>
      <c r="FU3" s="473"/>
      <c r="FV3" s="473"/>
      <c r="FW3" s="473"/>
      <c r="FX3" s="473"/>
      <c r="FY3" s="634"/>
      <c r="FZ3" s="473"/>
      <c r="GA3" s="473"/>
      <c r="GB3" s="473"/>
      <c r="GC3" s="473"/>
      <c r="GD3" s="473"/>
      <c r="GE3" s="473"/>
      <c r="GF3" s="473"/>
      <c r="GG3" s="473"/>
      <c r="GH3" s="473"/>
      <c r="GI3" s="473"/>
      <c r="GJ3" s="473"/>
      <c r="GK3" s="473"/>
      <c r="GL3" s="634"/>
      <c r="GM3" s="473"/>
      <c r="GN3" s="473"/>
      <c r="GO3" s="473"/>
      <c r="GP3" s="473"/>
      <c r="GQ3" s="473"/>
      <c r="GR3" s="473"/>
      <c r="GS3" s="473"/>
      <c r="GT3" s="473"/>
      <c r="GU3" s="473"/>
      <c r="GV3" s="473"/>
      <c r="GW3" s="473"/>
      <c r="GX3" s="473"/>
      <c r="GY3" s="634"/>
      <c r="GZ3" s="473"/>
      <c r="HA3" s="473"/>
      <c r="HB3" s="473"/>
      <c r="HC3" s="473"/>
      <c r="HD3" s="473"/>
      <c r="HE3" s="473"/>
      <c r="HF3" s="473"/>
      <c r="HG3" s="473"/>
      <c r="HH3" s="473"/>
      <c r="HI3" s="473"/>
      <c r="HJ3" s="473"/>
      <c r="HK3" s="473"/>
      <c r="HL3" s="473"/>
      <c r="HM3" s="638"/>
      <c r="HN3" s="638"/>
      <c r="HO3" s="638"/>
      <c r="HP3" s="638"/>
      <c r="HQ3" s="638"/>
      <c r="HR3" s="638"/>
      <c r="HS3" s="638"/>
      <c r="HT3" s="638"/>
      <c r="HU3" s="638"/>
      <c r="HV3" s="638"/>
      <c r="HW3" s="638"/>
      <c r="HX3" s="638"/>
      <c r="HY3" s="638"/>
      <c r="HZ3" s="643"/>
      <c r="IA3" s="643"/>
      <c r="IB3" s="643"/>
      <c r="IC3" s="643"/>
      <c r="ID3" s="643"/>
      <c r="IE3" s="643"/>
      <c r="IF3" s="643"/>
      <c r="IG3" s="643"/>
      <c r="IH3" s="643"/>
      <c r="II3" s="643"/>
      <c r="IJ3" s="643"/>
      <c r="IK3" s="643"/>
      <c r="IL3" s="643"/>
      <c r="IM3" s="658"/>
      <c r="IN3" s="658"/>
      <c r="IO3" s="658"/>
      <c r="IP3" s="658"/>
      <c r="IQ3" s="658"/>
      <c r="IR3" s="658"/>
      <c r="IS3" s="658"/>
      <c r="IT3" s="658"/>
      <c r="IU3" s="658"/>
      <c r="IV3" s="658"/>
      <c r="IW3" s="658"/>
      <c r="IX3" s="658"/>
      <c r="IY3" s="658"/>
      <c r="IZ3" s="658"/>
      <c r="JA3" s="658"/>
      <c r="JB3" s="658"/>
      <c r="JC3" s="658"/>
      <c r="JD3" s="658"/>
      <c r="JE3" s="658"/>
      <c r="JF3" s="658"/>
      <c r="JG3" s="658"/>
      <c r="JH3" s="658"/>
      <c r="JI3" s="658"/>
      <c r="JJ3" s="658"/>
      <c r="JK3" s="658"/>
      <c r="JL3" s="658"/>
      <c r="JM3" s="660"/>
      <c r="JN3" s="660"/>
      <c r="JO3" s="660"/>
      <c r="JP3" s="660"/>
      <c r="JQ3" s="660"/>
      <c r="JR3" s="660"/>
      <c r="JS3" s="660"/>
      <c r="JT3" s="660"/>
      <c r="JU3" s="660"/>
      <c r="JV3" s="660"/>
      <c r="JW3" s="660"/>
      <c r="JX3" s="660"/>
      <c r="JY3" s="660"/>
      <c r="JZ3" s="660"/>
      <c r="KA3" s="660"/>
      <c r="KB3" s="660"/>
      <c r="KC3" s="660"/>
      <c r="KD3" s="660"/>
      <c r="KE3" s="660"/>
      <c r="KF3" s="660"/>
      <c r="KG3" s="660"/>
      <c r="KH3" s="660"/>
      <c r="KI3" s="660"/>
      <c r="KJ3" s="660"/>
      <c r="KK3" s="660"/>
      <c r="KL3" s="660"/>
      <c r="KM3" s="660"/>
      <c r="KN3" s="660"/>
      <c r="KO3" s="660"/>
      <c r="KP3" s="660"/>
      <c r="KQ3" s="660"/>
      <c r="KR3" s="660"/>
      <c r="KS3" s="660"/>
      <c r="KT3" s="660"/>
      <c r="KU3" s="660"/>
      <c r="KV3" s="660"/>
      <c r="KW3" s="660"/>
      <c r="KX3" s="660"/>
      <c r="KY3" s="660"/>
      <c r="KZ3" s="660"/>
      <c r="LA3" s="660"/>
      <c r="LB3" s="660"/>
      <c r="LC3" s="660"/>
      <c r="LD3" s="660"/>
      <c r="LE3" s="660"/>
      <c r="LF3" s="660"/>
      <c r="LG3" s="660"/>
      <c r="LH3" s="660"/>
      <c r="LI3" s="660"/>
      <c r="LJ3" s="660"/>
      <c r="LK3" s="660"/>
      <c r="LL3" s="660"/>
    </row>
    <row r="4" spans="1:324" ht="18" x14ac:dyDescent="0.25">
      <c r="A4" s="438"/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/>
      <c r="V4" s="440"/>
      <c r="W4" s="440"/>
      <c r="X4" s="440"/>
      <c r="Y4" s="440"/>
      <c r="Z4" s="440"/>
      <c r="AA4" s="440"/>
      <c r="AB4" s="440"/>
      <c r="AC4" s="440"/>
      <c r="AD4" s="440"/>
      <c r="AE4" s="440"/>
      <c r="AF4" s="440"/>
      <c r="AG4" s="440"/>
      <c r="AH4" s="440"/>
      <c r="AI4" s="440"/>
      <c r="AJ4" s="440"/>
      <c r="AK4" s="440"/>
      <c r="AL4" s="440"/>
      <c r="AM4" s="440"/>
      <c r="AN4" s="440"/>
      <c r="AO4" s="440"/>
      <c r="AP4" s="440"/>
      <c r="AQ4" s="440"/>
      <c r="AR4" s="440"/>
      <c r="AS4" s="440"/>
      <c r="AT4" s="440"/>
      <c r="AU4" s="440"/>
      <c r="AV4" s="440"/>
      <c r="AW4" s="440"/>
      <c r="AX4" s="440"/>
      <c r="AY4" s="440"/>
      <c r="AZ4" s="440"/>
      <c r="BA4" s="440"/>
      <c r="BB4" s="440"/>
      <c r="BC4" s="440"/>
      <c r="BD4" s="440"/>
      <c r="BE4" s="440"/>
      <c r="BF4" s="440"/>
      <c r="BG4" s="440"/>
      <c r="BH4" s="440"/>
      <c r="BI4" s="440"/>
      <c r="BJ4" s="440"/>
      <c r="BK4" s="440"/>
      <c r="BL4" s="440"/>
      <c r="BM4" s="440"/>
      <c r="BN4" s="440"/>
      <c r="BO4" s="440"/>
      <c r="BP4" s="440"/>
      <c r="BQ4" s="440"/>
      <c r="BR4" s="440"/>
      <c r="BS4" s="440"/>
      <c r="BT4" s="440"/>
      <c r="BU4" s="440"/>
      <c r="BV4" s="440"/>
      <c r="BW4" s="440"/>
      <c r="BX4" s="440"/>
      <c r="BY4" s="440"/>
      <c r="BZ4" s="440"/>
      <c r="CA4" s="440"/>
      <c r="CB4" s="440"/>
      <c r="CC4" s="440"/>
      <c r="CD4" s="440"/>
      <c r="CE4" s="440"/>
      <c r="CF4" s="440"/>
      <c r="CG4" s="440"/>
      <c r="CH4" s="440"/>
      <c r="CI4" s="440"/>
      <c r="CJ4" s="440"/>
      <c r="CK4" s="440"/>
      <c r="CL4" s="440"/>
      <c r="CM4" s="440"/>
      <c r="CN4" s="440"/>
      <c r="CO4" s="440"/>
      <c r="CP4" s="440"/>
      <c r="CQ4" s="440"/>
      <c r="CR4" s="440"/>
      <c r="CS4" s="440"/>
      <c r="CT4" s="440"/>
      <c r="CU4" s="440"/>
      <c r="CV4" s="440"/>
      <c r="CW4" s="440"/>
      <c r="CX4" s="440"/>
      <c r="CY4" s="440"/>
      <c r="CZ4" s="440"/>
      <c r="DA4" s="440"/>
      <c r="DB4" s="440"/>
      <c r="DC4" s="440"/>
      <c r="DD4" s="440"/>
      <c r="DE4" s="440"/>
      <c r="DF4" s="440"/>
      <c r="DG4" s="440"/>
      <c r="DH4" s="440"/>
      <c r="DI4" s="440"/>
      <c r="DJ4" s="440"/>
      <c r="DK4" s="440"/>
      <c r="DL4" s="440"/>
      <c r="DM4" s="440"/>
      <c r="DN4" s="440"/>
      <c r="DO4" s="440"/>
      <c r="DP4" s="440"/>
      <c r="DQ4" s="440"/>
      <c r="DR4" s="440"/>
      <c r="DS4" s="440"/>
      <c r="DT4" s="440"/>
      <c r="DU4" s="440"/>
      <c r="DV4" s="440"/>
      <c r="DW4" s="440"/>
      <c r="DX4" s="440"/>
      <c r="DY4" s="440"/>
      <c r="DZ4" s="440"/>
      <c r="EA4" s="440"/>
      <c r="EB4" s="440"/>
      <c r="EC4" s="440"/>
      <c r="ED4" s="440"/>
      <c r="EE4" s="440"/>
      <c r="EF4" s="440"/>
      <c r="EG4" s="440"/>
      <c r="EH4" s="440"/>
      <c r="EI4" s="440"/>
      <c r="EJ4" s="440"/>
      <c r="EK4" s="440"/>
      <c r="EL4" s="440"/>
      <c r="EM4" s="440"/>
      <c r="EN4" s="440"/>
      <c r="EO4" s="440"/>
      <c r="EP4" s="440"/>
      <c r="EQ4" s="440"/>
      <c r="ER4" s="440"/>
      <c r="ES4" s="440"/>
      <c r="ET4" s="440"/>
      <c r="EU4" s="440"/>
      <c r="EV4" s="440"/>
      <c r="EW4" s="440"/>
      <c r="EX4" s="440"/>
      <c r="EY4" s="440"/>
      <c r="EZ4" s="440"/>
      <c r="FA4" s="440"/>
      <c r="FB4" s="440"/>
      <c r="FC4" s="440"/>
      <c r="FD4" s="440"/>
      <c r="FE4" s="440"/>
      <c r="FF4" s="440"/>
      <c r="FG4" s="440"/>
      <c r="FH4" s="440"/>
      <c r="FI4" s="440"/>
      <c r="FJ4" s="440"/>
      <c r="FK4" s="440"/>
      <c r="FL4" s="440"/>
      <c r="FM4" s="440"/>
      <c r="FN4" s="440"/>
      <c r="FO4" s="440"/>
      <c r="FP4" s="440"/>
      <c r="FQ4" s="440"/>
      <c r="FR4" s="440"/>
      <c r="FS4" s="440"/>
      <c r="FT4" s="440"/>
      <c r="FU4" s="440"/>
      <c r="FV4" s="440"/>
      <c r="FW4" s="440"/>
      <c r="FX4" s="440"/>
      <c r="FY4" s="440"/>
      <c r="FZ4" s="440"/>
      <c r="GA4" s="440"/>
      <c r="GB4" s="440"/>
      <c r="GC4" s="440"/>
      <c r="GD4" s="440"/>
      <c r="GE4" s="440"/>
      <c r="GF4" s="440"/>
      <c r="GG4" s="440"/>
      <c r="GH4" s="440"/>
      <c r="GI4" s="440"/>
      <c r="GJ4" s="440"/>
      <c r="GK4" s="440"/>
      <c r="GL4" s="440"/>
      <c r="GM4" s="440"/>
      <c r="GN4" s="440"/>
      <c r="GO4" s="440"/>
      <c r="GP4" s="440"/>
      <c r="GQ4" s="440"/>
      <c r="GR4" s="440"/>
      <c r="GS4" s="440"/>
      <c r="GT4" s="440"/>
      <c r="GU4" s="440"/>
      <c r="GV4" s="440"/>
      <c r="GW4" s="440"/>
      <c r="GX4" s="440"/>
      <c r="GY4" s="440"/>
      <c r="GZ4" s="440"/>
      <c r="HA4" s="440"/>
      <c r="HB4" s="440"/>
      <c r="HC4" s="440"/>
      <c r="HD4" s="440"/>
      <c r="HE4" s="440"/>
      <c r="HF4" s="440"/>
      <c r="HG4" s="440"/>
      <c r="HH4" s="440"/>
      <c r="HI4" s="440"/>
      <c r="HJ4" s="440"/>
      <c r="HK4" s="440"/>
      <c r="HL4" s="440"/>
      <c r="HM4" s="639"/>
      <c r="HN4" s="639"/>
      <c r="HO4" s="639"/>
      <c r="HP4" s="639"/>
      <c r="HQ4" s="639"/>
      <c r="HR4" s="639"/>
      <c r="HS4" s="639"/>
      <c r="HT4" s="639"/>
      <c r="HU4" s="639"/>
      <c r="HV4" s="639"/>
      <c r="HW4" s="639"/>
      <c r="HX4" s="639"/>
      <c r="HY4" s="639"/>
      <c r="HZ4" s="642"/>
      <c r="IA4" s="642"/>
      <c r="IB4" s="642"/>
      <c r="IC4" s="642"/>
      <c r="ID4" s="642"/>
      <c r="IE4" s="642"/>
      <c r="IF4" s="642"/>
      <c r="IG4" s="642"/>
      <c r="IH4" s="642"/>
      <c r="II4" s="642"/>
      <c r="IJ4" s="642"/>
      <c r="IK4" s="642"/>
      <c r="IL4" s="638"/>
      <c r="IM4" s="642"/>
      <c r="IN4" s="642"/>
      <c r="IO4" s="642"/>
      <c r="IP4" s="642"/>
      <c r="IQ4" s="642"/>
      <c r="IR4" s="642"/>
      <c r="IS4" s="642"/>
      <c r="IT4" s="642"/>
      <c r="IU4" s="642"/>
      <c r="IV4" s="642"/>
      <c r="IW4" s="642"/>
      <c r="IX4" s="642"/>
      <c r="IY4" s="642"/>
      <c r="IZ4" s="642"/>
      <c r="JA4" s="642"/>
      <c r="JB4" s="642"/>
      <c r="JC4" s="642"/>
      <c r="JD4" s="642"/>
      <c r="JE4" s="642"/>
      <c r="JF4" s="642"/>
      <c r="JG4" s="642"/>
      <c r="JH4" s="642"/>
      <c r="JI4" s="642"/>
      <c r="JJ4" s="642"/>
      <c r="JK4" s="642"/>
      <c r="JL4" s="642"/>
      <c r="JM4" s="659"/>
      <c r="JN4" s="659"/>
      <c r="JO4" s="659"/>
      <c r="JP4" s="659"/>
      <c r="JQ4" s="659"/>
      <c r="JR4" s="659"/>
      <c r="JS4" s="659"/>
      <c r="JT4" s="659"/>
      <c r="JU4" s="659"/>
      <c r="JV4" s="659"/>
      <c r="JW4" s="659"/>
      <c r="JX4" s="659"/>
      <c r="JY4" s="659"/>
      <c r="JZ4" s="659"/>
      <c r="KA4" s="659"/>
      <c r="KB4" s="659"/>
      <c r="KC4" s="659"/>
      <c r="KD4" s="659"/>
      <c r="KE4" s="659"/>
      <c r="KF4" s="659"/>
      <c r="KG4" s="659"/>
      <c r="KH4" s="659"/>
      <c r="KI4" s="659"/>
      <c r="KJ4" s="659"/>
      <c r="KK4" s="659"/>
      <c r="KL4" s="659"/>
      <c r="KM4" s="659"/>
      <c r="KN4" s="659"/>
      <c r="KO4" s="659"/>
      <c r="KP4" s="659"/>
      <c r="KQ4" s="659"/>
      <c r="KR4" s="659"/>
      <c r="KS4" s="659"/>
      <c r="KT4" s="659"/>
      <c r="KU4" s="659"/>
      <c r="KV4" s="659"/>
      <c r="KW4" s="659"/>
      <c r="KX4" s="659"/>
      <c r="KY4" s="659"/>
      <c r="KZ4" s="659"/>
      <c r="LA4" s="659"/>
      <c r="LB4" s="659"/>
      <c r="LC4" s="659"/>
      <c r="LD4" s="659"/>
      <c r="LE4" s="659"/>
      <c r="LF4" s="659"/>
      <c r="LG4" s="659"/>
      <c r="LH4" s="659"/>
      <c r="LI4" s="659"/>
      <c r="LJ4" s="659"/>
      <c r="LK4" s="659"/>
      <c r="LL4" s="659"/>
    </row>
    <row r="5" spans="1:324" s="493" customFormat="1" ht="33.75" x14ac:dyDescent="0.5">
      <c r="A5" s="590"/>
      <c r="B5" s="590"/>
      <c r="C5" s="591" t="s">
        <v>128</v>
      </c>
      <c r="D5" s="591" t="s">
        <v>1075</v>
      </c>
      <c r="E5" s="590"/>
      <c r="F5" s="590"/>
      <c r="G5" s="590"/>
      <c r="H5" s="590"/>
      <c r="I5" s="590"/>
      <c r="J5" s="590"/>
      <c r="K5" s="590"/>
      <c r="L5" s="590"/>
      <c r="M5" s="590"/>
      <c r="N5" s="590"/>
      <c r="O5" s="590"/>
      <c r="P5" s="590"/>
      <c r="Q5" s="590"/>
      <c r="R5" s="590"/>
      <c r="S5" s="590"/>
      <c r="T5" s="590"/>
      <c r="U5" s="590"/>
      <c r="V5" s="590"/>
      <c r="W5" s="590"/>
      <c r="X5" s="590"/>
      <c r="Y5" s="590"/>
      <c r="Z5" s="590"/>
      <c r="AA5" s="590"/>
      <c r="AB5" s="590"/>
      <c r="AC5" s="590"/>
      <c r="AD5" s="590"/>
      <c r="AE5" s="590"/>
      <c r="AF5" s="590"/>
      <c r="AG5" s="590"/>
      <c r="AH5" s="590"/>
      <c r="AI5" s="590"/>
      <c r="AJ5" s="590"/>
      <c r="AK5" s="590"/>
      <c r="AL5" s="590"/>
      <c r="AM5" s="590"/>
      <c r="AN5" s="590"/>
      <c r="AO5" s="590"/>
      <c r="AP5" s="590"/>
      <c r="AQ5" s="590"/>
      <c r="AR5" s="590"/>
      <c r="AS5" s="590"/>
      <c r="AT5" s="590"/>
      <c r="AU5" s="590"/>
      <c r="AV5" s="590"/>
      <c r="AW5" s="590"/>
      <c r="AX5" s="590"/>
      <c r="AY5" s="590"/>
      <c r="AZ5" s="590"/>
      <c r="BA5" s="590"/>
      <c r="BB5" s="590"/>
      <c r="BC5" s="590"/>
      <c r="BD5" s="590"/>
      <c r="BE5" s="590"/>
      <c r="BF5" s="590"/>
      <c r="BG5" s="590"/>
      <c r="BH5" s="590"/>
      <c r="BI5" s="590"/>
      <c r="BJ5" s="590"/>
      <c r="BK5" s="590"/>
      <c r="BL5" s="590"/>
      <c r="BM5" s="590"/>
      <c r="BN5" s="590"/>
      <c r="BO5" s="590"/>
      <c r="BP5" s="590"/>
      <c r="BQ5" s="590"/>
      <c r="BR5" s="590"/>
      <c r="BS5" s="590"/>
      <c r="BT5" s="590"/>
      <c r="BU5" s="590"/>
      <c r="BV5" s="590"/>
      <c r="BW5" s="590"/>
      <c r="BX5" s="590"/>
      <c r="BY5" s="590"/>
      <c r="BZ5" s="590"/>
      <c r="CA5" s="590"/>
      <c r="CB5" s="590"/>
      <c r="CC5" s="590"/>
      <c r="CD5" s="590"/>
      <c r="CE5" s="590"/>
      <c r="CF5" s="590"/>
      <c r="CG5" s="590"/>
      <c r="CH5" s="590"/>
      <c r="CI5" s="590"/>
      <c r="CJ5" s="590"/>
      <c r="CK5" s="590"/>
      <c r="CL5" s="590"/>
      <c r="CM5" s="590"/>
      <c r="CN5" s="590"/>
      <c r="CO5" s="590"/>
      <c r="CP5" s="590"/>
      <c r="CQ5" s="590"/>
      <c r="CR5" s="590"/>
      <c r="CS5" s="590"/>
      <c r="CT5" s="590"/>
      <c r="CU5" s="590"/>
      <c r="CV5" s="590"/>
      <c r="CW5" s="590"/>
      <c r="CX5" s="590"/>
      <c r="CY5" s="590"/>
      <c r="CZ5" s="590"/>
      <c r="DA5" s="590"/>
      <c r="DB5" s="590"/>
      <c r="DC5" s="590"/>
      <c r="DD5" s="590"/>
      <c r="DE5" s="590"/>
      <c r="DF5" s="590"/>
      <c r="DG5" s="590"/>
      <c r="DH5" s="590"/>
      <c r="DI5" s="590"/>
      <c r="DJ5" s="590"/>
      <c r="DK5" s="590"/>
      <c r="DL5" s="590"/>
      <c r="DM5" s="590"/>
      <c r="DN5" s="590"/>
      <c r="DO5" s="590"/>
      <c r="DP5" s="590"/>
      <c r="DQ5" s="590"/>
      <c r="DR5" s="590"/>
      <c r="DS5" s="590"/>
      <c r="DT5" s="590"/>
      <c r="DU5" s="590"/>
      <c r="DV5" s="590"/>
      <c r="DW5" s="590"/>
      <c r="DX5" s="590"/>
      <c r="DY5" s="590"/>
      <c r="DZ5" s="590"/>
      <c r="EA5" s="590"/>
      <c r="EB5" s="590"/>
      <c r="EC5" s="590"/>
      <c r="ED5" s="590"/>
      <c r="EE5" s="590"/>
      <c r="EF5" s="590"/>
      <c r="EG5" s="590"/>
      <c r="EH5" s="590"/>
      <c r="EI5" s="590"/>
      <c r="EJ5" s="590"/>
      <c r="EK5" s="590"/>
      <c r="EL5" s="590"/>
      <c r="EM5" s="590"/>
      <c r="EN5" s="590"/>
      <c r="EO5" s="590"/>
      <c r="EP5" s="590"/>
      <c r="EQ5" s="590"/>
      <c r="ER5" s="590"/>
      <c r="ES5" s="590"/>
      <c r="ET5" s="590"/>
      <c r="EU5" s="590"/>
      <c r="EV5" s="590"/>
      <c r="EW5" s="590"/>
      <c r="EX5" s="590"/>
      <c r="EY5" s="590"/>
      <c r="EZ5" s="590"/>
      <c r="FA5" s="590"/>
      <c r="FB5" s="590"/>
      <c r="FC5" s="590"/>
      <c r="FD5" s="590"/>
      <c r="FE5" s="590"/>
      <c r="FF5" s="590"/>
      <c r="FG5" s="590"/>
      <c r="FH5" s="590"/>
      <c r="FI5" s="590"/>
      <c r="FJ5" s="590"/>
      <c r="FK5" s="590"/>
      <c r="FL5" s="590"/>
      <c r="FM5" s="590"/>
      <c r="FN5" s="590"/>
      <c r="FO5" s="590"/>
      <c r="FP5" s="590"/>
      <c r="FQ5" s="590"/>
      <c r="FR5" s="590"/>
      <c r="FS5" s="590"/>
      <c r="FT5" s="590"/>
      <c r="FU5" s="590"/>
      <c r="FV5" s="590"/>
      <c r="FW5" s="590"/>
      <c r="FX5" s="590"/>
      <c r="FY5" s="590"/>
      <c r="FZ5" s="590"/>
      <c r="GA5" s="590"/>
      <c r="GB5" s="590"/>
      <c r="GC5" s="590"/>
      <c r="GD5" s="590"/>
      <c r="GE5" s="590"/>
      <c r="GF5" s="590"/>
      <c r="GG5" s="590"/>
      <c r="GH5" s="590"/>
      <c r="GI5" s="590"/>
      <c r="GJ5" s="590"/>
      <c r="GK5" s="590"/>
      <c r="GL5" s="590"/>
      <c r="GM5" s="590"/>
      <c r="GN5" s="590"/>
      <c r="GO5" s="590"/>
      <c r="GP5" s="590"/>
      <c r="GQ5" s="590"/>
      <c r="GR5" s="590"/>
      <c r="GS5" s="590"/>
      <c r="GT5" s="590"/>
      <c r="GU5" s="590"/>
      <c r="GV5" s="590"/>
      <c r="GW5" s="590"/>
      <c r="GX5" s="590"/>
      <c r="GY5" s="590"/>
      <c r="GZ5" s="590"/>
      <c r="HA5" s="590"/>
      <c r="HB5" s="590"/>
      <c r="HC5" s="590"/>
      <c r="HD5" s="590"/>
      <c r="HE5" s="590"/>
      <c r="HF5" s="590"/>
      <c r="HG5" s="590"/>
      <c r="HH5" s="590"/>
      <c r="HI5" s="590"/>
      <c r="HJ5" s="590"/>
      <c r="HK5" s="590"/>
      <c r="HL5" s="590"/>
      <c r="HM5" s="640"/>
      <c r="HN5" s="640"/>
      <c r="HO5" s="640"/>
      <c r="HP5" s="640"/>
      <c r="HQ5" s="640"/>
      <c r="HR5" s="640"/>
      <c r="HS5" s="640"/>
      <c r="HT5" s="640"/>
      <c r="HU5" s="640"/>
      <c r="HV5" s="640"/>
      <c r="HW5" s="640"/>
      <c r="HX5" s="640"/>
      <c r="HY5" s="640"/>
      <c r="HZ5" s="643"/>
      <c r="IA5" s="643"/>
      <c r="IB5" s="643"/>
      <c r="IC5" s="643"/>
      <c r="ID5" s="643"/>
      <c r="IE5" s="643"/>
      <c r="IF5" s="643"/>
      <c r="IG5" s="643"/>
      <c r="IH5" s="643"/>
      <c r="II5" s="643"/>
      <c r="IJ5" s="643"/>
      <c r="IK5" s="643"/>
      <c r="IL5" s="643"/>
      <c r="IM5" s="643"/>
      <c r="IN5" s="643"/>
      <c r="IO5" s="643"/>
      <c r="IP5" s="643"/>
      <c r="IQ5" s="643"/>
      <c r="IR5" s="643"/>
      <c r="IS5" s="643"/>
      <c r="IT5" s="643"/>
      <c r="IU5" s="643"/>
      <c r="IV5" s="643"/>
      <c r="IW5" s="643"/>
      <c r="IX5" s="643"/>
      <c r="IY5" s="643"/>
      <c r="IZ5" s="643"/>
      <c r="JA5" s="643"/>
      <c r="JB5" s="643"/>
      <c r="JC5" s="643"/>
      <c r="JD5" s="643"/>
      <c r="JE5" s="643"/>
      <c r="JF5" s="643"/>
      <c r="JG5" s="643"/>
      <c r="JH5" s="643"/>
      <c r="JI5" s="643"/>
      <c r="JJ5" s="643"/>
      <c r="JK5" s="643"/>
      <c r="JL5" s="643"/>
      <c r="JM5" s="661"/>
      <c r="JN5" s="661"/>
      <c r="JO5" s="661"/>
      <c r="JP5" s="661"/>
      <c r="JQ5" s="661"/>
      <c r="JR5" s="661"/>
      <c r="JS5" s="661"/>
      <c r="JT5" s="661"/>
      <c r="JU5" s="661"/>
      <c r="JV5" s="661"/>
      <c r="JW5" s="661"/>
      <c r="JX5" s="661"/>
      <c r="JY5" s="661"/>
      <c r="JZ5" s="661"/>
      <c r="KA5" s="661"/>
      <c r="KB5" s="661"/>
      <c r="KC5" s="661"/>
      <c r="KD5" s="661"/>
      <c r="KE5" s="661"/>
      <c r="KF5" s="661"/>
      <c r="KG5" s="661"/>
      <c r="KH5" s="661"/>
      <c r="KI5" s="661"/>
      <c r="KJ5" s="661"/>
      <c r="KK5" s="661"/>
      <c r="KL5" s="661"/>
      <c r="KM5" s="661"/>
      <c r="KN5" s="661"/>
      <c r="KO5" s="661"/>
      <c r="KP5" s="661"/>
      <c r="KQ5" s="661"/>
      <c r="KR5" s="661"/>
      <c r="KS5" s="661"/>
      <c r="KT5" s="661"/>
      <c r="KU5" s="661"/>
      <c r="KV5" s="661"/>
      <c r="KW5" s="661"/>
      <c r="KX5" s="661"/>
      <c r="KY5" s="661"/>
      <c r="KZ5" s="661"/>
      <c r="LA5" s="661"/>
      <c r="LB5" s="661"/>
      <c r="LC5" s="661"/>
      <c r="LD5" s="661"/>
      <c r="LE5" s="661"/>
      <c r="LF5" s="661"/>
      <c r="LG5" s="661"/>
      <c r="LH5" s="661"/>
      <c r="LI5" s="661"/>
      <c r="LJ5" s="661"/>
      <c r="LK5" s="661"/>
      <c r="LL5" s="661"/>
    </row>
    <row r="6" spans="1:324" s="493" customFormat="1" ht="26.25" x14ac:dyDescent="0.4">
      <c r="A6" s="590"/>
      <c r="B6" s="590"/>
      <c r="C6" s="590" t="s">
        <v>11</v>
      </c>
      <c r="D6" s="590" t="s">
        <v>1076</v>
      </c>
      <c r="E6" s="590"/>
      <c r="F6" s="590"/>
      <c r="G6" s="590"/>
      <c r="H6" s="590"/>
      <c r="I6" s="590"/>
      <c r="J6" s="590"/>
      <c r="K6" s="590"/>
      <c r="L6" s="590"/>
      <c r="M6" s="590"/>
      <c r="N6" s="590"/>
      <c r="O6" s="590"/>
      <c r="P6" s="590"/>
      <c r="Q6" s="590"/>
      <c r="R6" s="590"/>
      <c r="S6" s="590"/>
      <c r="T6" s="590"/>
      <c r="U6" s="590"/>
      <c r="V6" s="590"/>
      <c r="W6" s="590"/>
      <c r="X6" s="590"/>
      <c r="Y6" s="590"/>
      <c r="Z6" s="590"/>
      <c r="AA6" s="590"/>
      <c r="AB6" s="590"/>
      <c r="AC6" s="590"/>
      <c r="AD6" s="590"/>
      <c r="AE6" s="590"/>
      <c r="AF6" s="590"/>
      <c r="AG6" s="590"/>
      <c r="AH6" s="590"/>
      <c r="AI6" s="590"/>
      <c r="AJ6" s="590"/>
      <c r="AK6" s="590"/>
      <c r="AL6" s="590"/>
      <c r="AM6" s="590"/>
      <c r="AN6" s="590"/>
      <c r="AO6" s="590"/>
      <c r="AP6" s="590"/>
      <c r="AQ6" s="590"/>
      <c r="AR6" s="590"/>
      <c r="AS6" s="590"/>
      <c r="AT6" s="590"/>
      <c r="AU6" s="590"/>
      <c r="AV6" s="590"/>
      <c r="AW6" s="590"/>
      <c r="AX6" s="590"/>
      <c r="AY6" s="590"/>
      <c r="AZ6" s="590"/>
      <c r="BA6" s="590"/>
      <c r="BB6" s="590"/>
      <c r="BC6" s="590"/>
      <c r="BD6" s="590"/>
      <c r="BE6" s="590"/>
      <c r="BF6" s="590"/>
      <c r="BG6" s="590"/>
      <c r="BH6" s="590"/>
      <c r="BI6" s="590"/>
      <c r="BJ6" s="590"/>
      <c r="BK6" s="590"/>
      <c r="BL6" s="590"/>
      <c r="BM6" s="590"/>
      <c r="BN6" s="590"/>
      <c r="BO6" s="590"/>
      <c r="BP6" s="590"/>
      <c r="BQ6" s="590"/>
      <c r="BR6" s="590"/>
      <c r="BS6" s="590"/>
      <c r="BT6" s="590"/>
      <c r="BU6" s="590"/>
      <c r="BV6" s="590"/>
      <c r="BW6" s="590"/>
      <c r="BX6" s="590"/>
      <c r="BY6" s="590"/>
      <c r="BZ6" s="590"/>
      <c r="CA6" s="590"/>
      <c r="CB6" s="590"/>
      <c r="CC6" s="590"/>
      <c r="CD6" s="590"/>
      <c r="CE6" s="590"/>
      <c r="CF6" s="590"/>
      <c r="CG6" s="590"/>
      <c r="CH6" s="590"/>
      <c r="CI6" s="590"/>
      <c r="CJ6" s="590"/>
      <c r="CK6" s="590"/>
      <c r="CL6" s="590"/>
      <c r="CM6" s="590"/>
      <c r="CN6" s="590"/>
      <c r="CO6" s="590"/>
      <c r="CP6" s="590"/>
      <c r="CQ6" s="590"/>
      <c r="CR6" s="590"/>
      <c r="CS6" s="590"/>
      <c r="CT6" s="590"/>
      <c r="CU6" s="590"/>
      <c r="CV6" s="590"/>
      <c r="CW6" s="590"/>
      <c r="CX6" s="590"/>
      <c r="CY6" s="590"/>
      <c r="CZ6" s="590"/>
      <c r="DA6" s="590"/>
      <c r="DB6" s="590"/>
      <c r="DC6" s="590"/>
      <c r="DD6" s="590"/>
      <c r="DE6" s="590"/>
      <c r="DF6" s="590"/>
      <c r="DG6" s="590"/>
      <c r="DH6" s="590"/>
      <c r="DI6" s="590"/>
      <c r="DJ6" s="590"/>
      <c r="DK6" s="590"/>
      <c r="DL6" s="590"/>
      <c r="DM6" s="590"/>
      <c r="DN6" s="590"/>
      <c r="DO6" s="590"/>
      <c r="DP6" s="590"/>
      <c r="DQ6" s="590"/>
      <c r="DR6" s="590"/>
      <c r="DS6" s="590"/>
      <c r="DT6" s="590"/>
      <c r="DU6" s="590"/>
      <c r="DV6" s="590"/>
      <c r="DW6" s="590"/>
      <c r="DX6" s="590"/>
      <c r="DY6" s="590"/>
      <c r="DZ6" s="590"/>
      <c r="EA6" s="590"/>
      <c r="EB6" s="590"/>
      <c r="EC6" s="590"/>
      <c r="ED6" s="590"/>
      <c r="EE6" s="590"/>
      <c r="EF6" s="590"/>
      <c r="EG6" s="590"/>
      <c r="EH6" s="590"/>
      <c r="EI6" s="590"/>
      <c r="EJ6" s="590"/>
      <c r="EK6" s="590"/>
      <c r="EL6" s="590"/>
      <c r="EM6" s="590"/>
      <c r="EN6" s="590"/>
      <c r="EO6" s="590"/>
      <c r="EP6" s="590"/>
      <c r="EQ6" s="590"/>
      <c r="ER6" s="590"/>
      <c r="ES6" s="590"/>
      <c r="ET6" s="590"/>
      <c r="EU6" s="590"/>
      <c r="EV6" s="590"/>
      <c r="EW6" s="590"/>
      <c r="EX6" s="590"/>
      <c r="EY6" s="590"/>
      <c r="EZ6" s="590"/>
      <c r="FA6" s="590"/>
      <c r="FB6" s="590"/>
      <c r="FC6" s="590"/>
      <c r="FD6" s="590"/>
      <c r="FE6" s="590"/>
      <c r="FF6" s="590"/>
      <c r="FG6" s="590"/>
      <c r="FH6" s="590"/>
      <c r="FI6" s="590"/>
      <c r="FJ6" s="590"/>
      <c r="FK6" s="590"/>
      <c r="FL6" s="590"/>
      <c r="FM6" s="590"/>
      <c r="FN6" s="590"/>
      <c r="FO6" s="590"/>
      <c r="FP6" s="590"/>
      <c r="FQ6" s="590"/>
      <c r="FR6" s="590"/>
      <c r="FS6" s="590"/>
      <c r="FT6" s="590"/>
      <c r="FU6" s="590"/>
      <c r="FV6" s="590"/>
      <c r="FW6" s="590"/>
      <c r="FX6" s="590"/>
      <c r="FY6" s="590"/>
      <c r="FZ6" s="590"/>
      <c r="GA6" s="590"/>
      <c r="GB6" s="590"/>
      <c r="GC6" s="590"/>
      <c r="GD6" s="590"/>
      <c r="GE6" s="590"/>
      <c r="GF6" s="590"/>
      <c r="GG6" s="590"/>
      <c r="GH6" s="590"/>
      <c r="GI6" s="590"/>
      <c r="GJ6" s="590"/>
      <c r="GK6" s="590"/>
      <c r="GL6" s="590"/>
      <c r="GM6" s="590"/>
      <c r="GN6" s="590"/>
      <c r="GO6" s="590"/>
      <c r="GP6" s="590"/>
      <c r="GQ6" s="590"/>
      <c r="GR6" s="590"/>
      <c r="GS6" s="590"/>
      <c r="GT6" s="590"/>
      <c r="GU6" s="590"/>
      <c r="GV6" s="590"/>
      <c r="GW6" s="590"/>
      <c r="GX6" s="590"/>
      <c r="GY6" s="590"/>
      <c r="GZ6" s="590"/>
      <c r="HA6" s="590"/>
      <c r="HB6" s="590"/>
      <c r="HC6" s="590"/>
      <c r="HD6" s="590"/>
      <c r="HE6" s="590"/>
      <c r="HF6" s="590"/>
      <c r="HG6" s="590"/>
      <c r="HH6" s="590"/>
      <c r="HI6" s="590"/>
      <c r="HJ6" s="590"/>
      <c r="HK6" s="590"/>
      <c r="HL6" s="590"/>
      <c r="HM6" s="640"/>
      <c r="HN6" s="640"/>
      <c r="HO6" s="640"/>
      <c r="HP6" s="640"/>
      <c r="HQ6" s="640"/>
      <c r="HR6" s="640"/>
      <c r="HS6" s="640"/>
      <c r="HT6" s="640"/>
      <c r="HU6" s="640"/>
      <c r="HV6" s="640"/>
      <c r="HW6" s="640"/>
      <c r="HX6" s="640"/>
      <c r="HY6" s="640"/>
      <c r="HZ6" s="590"/>
      <c r="IA6" s="590"/>
      <c r="IB6" s="590"/>
      <c r="IC6" s="590"/>
      <c r="ID6" s="590"/>
      <c r="IE6" s="590"/>
      <c r="IF6" s="590"/>
      <c r="IG6" s="590"/>
      <c r="IH6" s="590"/>
      <c r="II6" s="590"/>
      <c r="IJ6" s="590"/>
      <c r="IK6" s="590"/>
      <c r="IL6" s="640"/>
      <c r="IM6" s="641"/>
      <c r="IN6" s="641"/>
      <c r="IO6" s="641"/>
      <c r="IP6" s="641"/>
      <c r="IQ6" s="641"/>
      <c r="IR6" s="641"/>
      <c r="IS6" s="641"/>
      <c r="IT6" s="641"/>
      <c r="IU6" s="641"/>
      <c r="IV6" s="641"/>
      <c r="IW6" s="641"/>
      <c r="IX6" s="641"/>
      <c r="IY6" s="641"/>
      <c r="IZ6" s="641"/>
      <c r="JA6" s="641"/>
      <c r="JB6" s="641"/>
      <c r="JC6" s="641"/>
      <c r="JD6" s="641"/>
      <c r="JE6" s="641"/>
      <c r="JF6" s="641"/>
      <c r="JG6" s="641"/>
      <c r="JH6" s="641"/>
      <c r="JI6" s="641"/>
      <c r="JJ6" s="641"/>
      <c r="JK6" s="641"/>
      <c r="JL6" s="641"/>
      <c r="JM6" s="659"/>
      <c r="JN6" s="659"/>
      <c r="JO6" s="659"/>
      <c r="JP6" s="659"/>
      <c r="JQ6" s="659"/>
      <c r="JR6" s="659"/>
      <c r="JS6" s="659"/>
      <c r="JT6" s="659"/>
      <c r="JU6" s="659"/>
      <c r="JV6" s="659"/>
      <c r="JW6" s="659"/>
      <c r="JX6" s="659"/>
      <c r="JY6" s="659"/>
      <c r="JZ6" s="659"/>
      <c r="KA6" s="659"/>
      <c r="KB6" s="659"/>
      <c r="KC6" s="659"/>
      <c r="KD6" s="659"/>
      <c r="KE6" s="659"/>
      <c r="KF6" s="659"/>
      <c r="KG6" s="659"/>
      <c r="KH6" s="659"/>
      <c r="KI6" s="659"/>
      <c r="KJ6" s="659"/>
      <c r="KK6" s="659"/>
      <c r="KL6" s="659"/>
      <c r="KM6" s="659"/>
      <c r="KN6" s="659"/>
      <c r="KO6" s="659"/>
      <c r="KP6" s="659"/>
      <c r="KQ6" s="659"/>
      <c r="KR6" s="659"/>
      <c r="KS6" s="659"/>
      <c r="KT6" s="659"/>
      <c r="KU6" s="659"/>
      <c r="KV6" s="659"/>
      <c r="KW6" s="659"/>
      <c r="KX6" s="659"/>
      <c r="KY6" s="659"/>
      <c r="KZ6" s="659"/>
      <c r="LA6" s="659"/>
      <c r="LB6" s="659"/>
      <c r="LC6" s="659"/>
      <c r="LD6" s="659"/>
      <c r="LE6" s="659"/>
      <c r="LF6" s="659"/>
      <c r="LG6" s="659"/>
      <c r="LH6" s="659"/>
      <c r="LI6" s="659"/>
      <c r="LJ6" s="659"/>
      <c r="LK6" s="659"/>
      <c r="LL6" s="659"/>
    </row>
    <row r="7" spans="1:324" x14ac:dyDescent="0.2">
      <c r="A7" s="592"/>
      <c r="B7" s="592"/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592"/>
      <c r="W7" s="592"/>
      <c r="X7" s="592"/>
      <c r="Y7" s="592"/>
      <c r="Z7" s="592"/>
      <c r="AA7" s="592"/>
      <c r="AB7" s="592"/>
      <c r="AC7" s="592"/>
      <c r="AD7" s="592"/>
      <c r="AE7" s="592"/>
      <c r="AF7" s="592"/>
      <c r="AG7" s="592"/>
      <c r="AH7" s="592"/>
      <c r="AI7" s="592"/>
      <c r="AJ7" s="592"/>
      <c r="AK7" s="592"/>
      <c r="AL7" s="592"/>
      <c r="AM7" s="592"/>
      <c r="AN7" s="592"/>
      <c r="AO7" s="592"/>
      <c r="AP7" s="592"/>
      <c r="AQ7" s="592"/>
      <c r="AR7" s="592"/>
      <c r="AS7" s="592"/>
      <c r="AT7" s="592"/>
      <c r="AU7" s="592"/>
      <c r="AV7" s="592"/>
      <c r="AW7" s="592"/>
      <c r="AX7" s="592"/>
      <c r="AY7" s="592"/>
      <c r="AZ7" s="592"/>
      <c r="BA7" s="592"/>
      <c r="BB7" s="592"/>
      <c r="BC7" s="592"/>
      <c r="BD7" s="592"/>
      <c r="BE7" s="592"/>
      <c r="BF7" s="592"/>
      <c r="BG7" s="592"/>
      <c r="BH7" s="592"/>
      <c r="BI7" s="592"/>
      <c r="BJ7" s="592"/>
      <c r="BK7" s="592"/>
      <c r="BL7" s="592"/>
      <c r="BM7" s="592"/>
      <c r="BN7" s="592"/>
      <c r="BO7" s="592"/>
      <c r="BP7" s="592"/>
      <c r="BQ7" s="592"/>
      <c r="BR7" s="592"/>
      <c r="BS7" s="592"/>
      <c r="BT7" s="592"/>
      <c r="BU7" s="592"/>
      <c r="BV7" s="592"/>
      <c r="BW7" s="592"/>
      <c r="BX7" s="592"/>
      <c r="BY7" s="592"/>
      <c r="BZ7" s="592"/>
      <c r="CA7" s="592"/>
      <c r="CB7" s="592"/>
      <c r="CC7" s="592"/>
      <c r="CD7" s="592"/>
      <c r="CE7" s="592"/>
      <c r="CF7" s="592"/>
      <c r="CG7" s="592"/>
      <c r="CH7" s="592"/>
      <c r="CI7" s="592"/>
      <c r="CJ7" s="592"/>
      <c r="CK7" s="592"/>
      <c r="CL7" s="592"/>
      <c r="CM7" s="592"/>
      <c r="CN7" s="592"/>
      <c r="CO7" s="592"/>
      <c r="CP7" s="592"/>
      <c r="CQ7" s="592"/>
      <c r="CR7" s="592"/>
      <c r="CS7" s="592"/>
      <c r="CT7" s="592"/>
      <c r="CU7" s="592"/>
      <c r="CV7" s="592"/>
      <c r="CW7" s="592"/>
      <c r="CX7" s="592"/>
      <c r="CY7" s="592"/>
      <c r="CZ7" s="592"/>
      <c r="DA7" s="440"/>
      <c r="DB7" s="440"/>
      <c r="DC7" s="440"/>
      <c r="DD7" s="440"/>
      <c r="DE7" s="440"/>
      <c r="DF7" s="440"/>
      <c r="DG7" s="440"/>
      <c r="DH7" s="440"/>
      <c r="DI7" s="440"/>
      <c r="DJ7" s="440"/>
      <c r="DK7" s="440"/>
      <c r="DL7" s="440"/>
      <c r="DM7" s="592"/>
      <c r="DN7" s="440"/>
      <c r="DO7" s="440"/>
      <c r="DP7" s="440"/>
      <c r="DQ7" s="440"/>
      <c r="DR7" s="440"/>
      <c r="DS7" s="440"/>
      <c r="DT7" s="440"/>
      <c r="DU7" s="440"/>
      <c r="DV7" s="440"/>
      <c r="DW7" s="440"/>
      <c r="DX7" s="440"/>
      <c r="DY7" s="440"/>
      <c r="DZ7" s="592"/>
      <c r="EA7" s="440"/>
      <c r="EB7" s="440"/>
      <c r="EC7" s="440"/>
      <c r="ED7" s="440"/>
      <c r="EE7" s="440"/>
      <c r="EF7" s="440"/>
      <c r="EG7" s="440"/>
      <c r="EH7" s="440"/>
      <c r="EI7" s="440"/>
      <c r="EJ7" s="440"/>
      <c r="EK7" s="440"/>
      <c r="EL7" s="440"/>
      <c r="EM7" s="592"/>
      <c r="EN7" s="440"/>
      <c r="EO7" s="440"/>
      <c r="EP7" s="440"/>
      <c r="EQ7" s="440"/>
      <c r="ER7" s="440"/>
      <c r="ES7" s="440"/>
      <c r="ET7" s="440"/>
      <c r="EU7" s="440"/>
      <c r="EV7" s="440"/>
      <c r="EW7" s="440"/>
      <c r="EX7" s="440"/>
      <c r="EY7" s="440"/>
      <c r="EZ7" s="592"/>
      <c r="FA7" s="440"/>
      <c r="FB7" s="440"/>
      <c r="FC7" s="440"/>
      <c r="FD7" s="440"/>
      <c r="FE7" s="440"/>
      <c r="FF7" s="440"/>
      <c r="FG7" s="440"/>
      <c r="FH7" s="440"/>
      <c r="FI7" s="440"/>
      <c r="FJ7" s="440"/>
      <c r="FK7" s="440"/>
      <c r="FL7" s="440"/>
      <c r="FM7" s="592"/>
      <c r="FN7" s="440"/>
      <c r="FO7" s="440"/>
      <c r="FP7" s="440"/>
      <c r="FQ7" s="440"/>
      <c r="FR7" s="440"/>
      <c r="FS7" s="440"/>
      <c r="FT7" s="440"/>
      <c r="FU7" s="440"/>
      <c r="FV7" s="440"/>
      <c r="FW7" s="440"/>
      <c r="FX7" s="440"/>
      <c r="FY7" s="440"/>
      <c r="FZ7" s="592"/>
      <c r="GA7" s="440"/>
      <c r="GB7" s="440"/>
      <c r="GC7" s="440"/>
      <c r="GD7" s="440"/>
      <c r="GE7" s="440"/>
      <c r="GF7" s="440"/>
      <c r="GG7" s="440"/>
      <c r="GH7" s="440"/>
      <c r="GI7" s="440"/>
      <c r="GJ7" s="440"/>
      <c r="GK7" s="440"/>
      <c r="GL7" s="440"/>
      <c r="GM7" s="592"/>
      <c r="GN7" s="440"/>
      <c r="GO7" s="440"/>
      <c r="GP7" s="440"/>
      <c r="GQ7" s="440"/>
      <c r="GR7" s="440"/>
      <c r="GS7" s="440"/>
      <c r="GT7" s="440"/>
      <c r="GU7" s="440"/>
      <c r="GV7" s="440"/>
      <c r="GW7" s="440"/>
      <c r="GX7" s="440"/>
      <c r="GY7" s="440"/>
      <c r="GZ7" s="592"/>
      <c r="HA7" s="440"/>
      <c r="HB7" s="440"/>
      <c r="HC7" s="440"/>
      <c r="HD7" s="440"/>
      <c r="HE7" s="440"/>
      <c r="HF7" s="440"/>
      <c r="HG7" s="440"/>
      <c r="HH7" s="440"/>
      <c r="HI7" s="440"/>
      <c r="HJ7" s="440"/>
      <c r="HK7" s="440"/>
      <c r="HL7" s="440"/>
      <c r="HM7" s="639"/>
      <c r="HN7" s="639"/>
      <c r="HO7" s="639"/>
      <c r="HP7" s="639"/>
      <c r="HQ7" s="639"/>
      <c r="HR7" s="639"/>
      <c r="HS7" s="639"/>
      <c r="HT7" s="639"/>
      <c r="HU7" s="639"/>
      <c r="HV7" s="639"/>
      <c r="HW7" s="639"/>
      <c r="HX7" s="639"/>
      <c r="HY7" s="639"/>
      <c r="HZ7" s="592"/>
      <c r="IA7" s="440"/>
      <c r="IB7" s="440"/>
      <c r="IC7" s="440"/>
      <c r="ID7" s="440"/>
      <c r="IE7" s="440"/>
      <c r="IF7" s="440"/>
      <c r="IG7" s="440"/>
      <c r="IH7" s="440"/>
      <c r="II7" s="440"/>
      <c r="IJ7" s="440"/>
      <c r="IK7" s="440"/>
      <c r="IL7" s="639"/>
      <c r="IM7" s="658"/>
      <c r="IN7" s="658"/>
      <c r="IO7" s="658"/>
      <c r="IP7" s="658"/>
      <c r="IQ7" s="658"/>
      <c r="IR7" s="658"/>
      <c r="IS7" s="658"/>
      <c r="IT7" s="658"/>
      <c r="IU7" s="658"/>
      <c r="IV7" s="658"/>
      <c r="IW7" s="658"/>
      <c r="IX7" s="658"/>
      <c r="IY7" s="658"/>
      <c r="IZ7" s="658"/>
      <c r="JA7" s="658"/>
      <c r="JB7" s="658"/>
      <c r="JC7" s="658"/>
      <c r="JD7" s="658"/>
      <c r="JE7" s="658"/>
      <c r="JF7" s="658"/>
      <c r="JG7" s="658"/>
      <c r="JH7" s="658"/>
      <c r="JI7" s="658"/>
      <c r="JJ7" s="658"/>
      <c r="JK7" s="658"/>
      <c r="JL7" s="658"/>
      <c r="JM7" s="661"/>
      <c r="JN7" s="661"/>
      <c r="JO7" s="661"/>
      <c r="JP7" s="661"/>
      <c r="JQ7" s="661"/>
      <c r="JR7" s="661"/>
      <c r="JS7" s="661"/>
      <c r="JT7" s="661"/>
      <c r="JU7" s="661"/>
      <c r="JV7" s="661"/>
      <c r="JW7" s="661"/>
      <c r="JX7" s="661"/>
      <c r="JY7" s="661"/>
      <c r="JZ7" s="661"/>
      <c r="KA7" s="661"/>
      <c r="KB7" s="661"/>
      <c r="KC7" s="661"/>
      <c r="KD7" s="661"/>
      <c r="KE7" s="661"/>
      <c r="KF7" s="661"/>
      <c r="KG7" s="661"/>
      <c r="KH7" s="661"/>
      <c r="KI7" s="661"/>
      <c r="KJ7" s="661"/>
      <c r="KK7" s="661"/>
      <c r="KL7" s="661"/>
      <c r="KM7" s="661"/>
      <c r="KN7" s="661"/>
      <c r="KO7" s="661"/>
      <c r="KP7" s="661"/>
      <c r="KQ7" s="661"/>
      <c r="KR7" s="661"/>
      <c r="KS7" s="661"/>
      <c r="KT7" s="661"/>
      <c r="KU7" s="661"/>
      <c r="KV7" s="661"/>
      <c r="KW7" s="661"/>
      <c r="KX7" s="661"/>
      <c r="KY7" s="661"/>
      <c r="KZ7" s="661"/>
      <c r="LA7" s="661"/>
      <c r="LB7" s="661"/>
      <c r="LC7" s="661"/>
      <c r="LD7" s="661"/>
      <c r="LE7" s="661"/>
      <c r="LF7" s="661"/>
      <c r="LG7" s="661"/>
      <c r="LH7" s="661"/>
      <c r="LI7" s="661"/>
      <c r="LJ7" s="661"/>
      <c r="LK7" s="661"/>
      <c r="LL7" s="661"/>
    </row>
    <row r="8" spans="1:324" ht="20.25" x14ac:dyDescent="0.3">
      <c r="A8" s="589"/>
      <c r="B8" s="471" t="s">
        <v>818</v>
      </c>
      <c r="C8" s="471" t="s">
        <v>794</v>
      </c>
      <c r="D8" s="471" t="s">
        <v>793</v>
      </c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  <c r="P8" s="471"/>
      <c r="Q8" s="471"/>
      <c r="R8" s="471"/>
      <c r="S8" s="471"/>
      <c r="T8" s="471"/>
      <c r="U8" s="471"/>
      <c r="V8" s="471"/>
      <c r="W8" s="471"/>
      <c r="X8" s="471"/>
      <c r="Y8" s="471"/>
      <c r="Z8" s="471"/>
      <c r="AA8" s="471"/>
      <c r="AB8" s="471"/>
      <c r="AC8" s="471"/>
      <c r="AD8" s="471"/>
      <c r="AE8" s="471"/>
      <c r="AF8" s="471"/>
      <c r="AG8" s="471"/>
      <c r="AH8" s="471"/>
      <c r="AI8" s="471"/>
      <c r="AJ8" s="471"/>
      <c r="AK8" s="471"/>
      <c r="AL8" s="471"/>
      <c r="AM8" s="471"/>
      <c r="AN8" s="471"/>
      <c r="AO8" s="471"/>
      <c r="AP8" s="471"/>
      <c r="AQ8" s="471"/>
      <c r="AR8" s="471"/>
      <c r="AS8" s="471"/>
      <c r="AT8" s="471"/>
      <c r="AU8" s="471"/>
      <c r="AV8" s="471"/>
      <c r="AW8" s="471"/>
      <c r="AX8" s="471"/>
      <c r="AY8" s="471"/>
      <c r="AZ8" s="471"/>
      <c r="BA8" s="471"/>
      <c r="BB8" s="471"/>
      <c r="BC8" s="471"/>
      <c r="BD8" s="471"/>
      <c r="BE8" s="471"/>
      <c r="BF8" s="471"/>
      <c r="BG8" s="471"/>
      <c r="BH8" s="471"/>
      <c r="BI8" s="471"/>
      <c r="BJ8" s="471"/>
      <c r="BK8" s="471"/>
      <c r="BL8" s="471"/>
      <c r="BM8" s="471"/>
      <c r="BN8" s="471"/>
      <c r="BO8" s="471"/>
      <c r="BP8" s="471"/>
      <c r="BQ8" s="471"/>
      <c r="BR8" s="471"/>
      <c r="BS8" s="471"/>
      <c r="BT8" s="471"/>
      <c r="BU8" s="471"/>
      <c r="BV8" s="471"/>
      <c r="BW8" s="471"/>
      <c r="BX8" s="471"/>
      <c r="BY8" s="471"/>
      <c r="BZ8" s="471"/>
      <c r="CA8" s="471"/>
      <c r="CB8" s="471"/>
      <c r="CC8" s="471"/>
      <c r="CD8" s="471"/>
      <c r="CE8" s="471"/>
      <c r="CF8" s="471"/>
      <c r="CG8" s="471"/>
      <c r="CH8" s="471"/>
      <c r="CI8" s="471"/>
      <c r="CJ8" s="471"/>
      <c r="CK8" s="471"/>
      <c r="CL8" s="471"/>
      <c r="CM8" s="471"/>
      <c r="CN8" s="471"/>
      <c r="CO8" s="471"/>
      <c r="CP8" s="471"/>
      <c r="CQ8" s="471"/>
      <c r="CR8" s="471"/>
      <c r="CS8" s="471"/>
      <c r="CT8" s="471"/>
      <c r="CU8" s="471"/>
      <c r="CV8" s="471"/>
      <c r="CW8" s="471"/>
      <c r="CX8" s="471"/>
      <c r="CY8" s="471"/>
      <c r="CZ8" s="471"/>
      <c r="DA8" s="471"/>
      <c r="DB8" s="471"/>
      <c r="DC8" s="471"/>
      <c r="DD8" s="471"/>
      <c r="DE8" s="471"/>
      <c r="DF8" s="471"/>
      <c r="DG8" s="471"/>
      <c r="DH8" s="471"/>
      <c r="DI8" s="471"/>
      <c r="DJ8" s="471"/>
      <c r="DK8" s="471"/>
      <c r="DL8" s="471"/>
      <c r="DM8" s="471"/>
      <c r="DN8" s="471"/>
      <c r="DO8" s="471"/>
      <c r="DP8" s="471"/>
      <c r="DQ8" s="471"/>
      <c r="DR8" s="471"/>
      <c r="DS8" s="471"/>
      <c r="DT8" s="471"/>
      <c r="DU8" s="471"/>
      <c r="DV8" s="471"/>
      <c r="DW8" s="471"/>
      <c r="DX8" s="471"/>
      <c r="DY8" s="471"/>
      <c r="DZ8" s="471"/>
      <c r="EA8" s="471"/>
      <c r="EB8" s="471"/>
      <c r="EC8" s="471"/>
      <c r="ED8" s="471"/>
      <c r="EE8" s="471"/>
      <c r="EF8" s="471"/>
      <c r="EG8" s="471"/>
      <c r="EH8" s="471"/>
      <c r="EI8" s="471"/>
      <c r="EJ8" s="471"/>
      <c r="EK8" s="471"/>
      <c r="EL8" s="471"/>
      <c r="EM8" s="471"/>
      <c r="EN8" s="471"/>
      <c r="EO8" s="471"/>
      <c r="EP8" s="471"/>
      <c r="EQ8" s="471"/>
      <c r="ER8" s="471"/>
      <c r="ES8" s="471"/>
      <c r="ET8" s="471"/>
      <c r="EU8" s="471"/>
      <c r="EV8" s="471"/>
      <c r="EW8" s="471"/>
      <c r="EX8" s="471"/>
      <c r="EY8" s="471"/>
      <c r="EZ8" s="471"/>
      <c r="FA8" s="471"/>
      <c r="FB8" s="471"/>
      <c r="FC8" s="471"/>
      <c r="FD8" s="471"/>
      <c r="FE8" s="471"/>
      <c r="FF8" s="471"/>
      <c r="FG8" s="471"/>
      <c r="FH8" s="471"/>
      <c r="FI8" s="471"/>
      <c r="FJ8" s="471"/>
      <c r="FK8" s="471"/>
      <c r="FL8" s="471"/>
      <c r="FM8" s="471"/>
      <c r="FN8" s="471"/>
      <c r="FO8" s="471"/>
      <c r="FP8" s="471"/>
      <c r="FQ8" s="471"/>
      <c r="FR8" s="471"/>
      <c r="FS8" s="471"/>
      <c r="FT8" s="471"/>
      <c r="FU8" s="471"/>
      <c r="FV8" s="471"/>
      <c r="FW8" s="471"/>
      <c r="FX8" s="471"/>
      <c r="FY8" s="471"/>
      <c r="FZ8" s="471"/>
      <c r="GA8" s="471"/>
      <c r="GB8" s="471"/>
      <c r="GC8" s="471"/>
      <c r="GD8" s="471"/>
      <c r="GE8" s="471"/>
      <c r="GF8" s="471"/>
      <c r="GG8" s="471"/>
      <c r="GH8" s="471"/>
      <c r="GI8" s="471"/>
      <c r="GJ8" s="471"/>
      <c r="GK8" s="471"/>
      <c r="GL8" s="471"/>
      <c r="GM8" s="471"/>
      <c r="GN8" s="471"/>
      <c r="GO8" s="471"/>
      <c r="GP8" s="471"/>
      <c r="GQ8" s="471"/>
      <c r="GR8" s="471"/>
      <c r="GS8" s="471"/>
      <c r="GT8" s="471"/>
      <c r="GU8" s="471"/>
      <c r="GV8" s="471"/>
      <c r="GW8" s="471"/>
      <c r="GX8" s="471"/>
      <c r="GY8" s="471"/>
      <c r="GZ8" s="471"/>
      <c r="HA8" s="471"/>
      <c r="HB8" s="471"/>
      <c r="HC8" s="471"/>
      <c r="HD8" s="471"/>
      <c r="HE8" s="471"/>
      <c r="HF8" s="471"/>
      <c r="HG8" s="471"/>
      <c r="HH8" s="471"/>
      <c r="HI8" s="471"/>
      <c r="HJ8" s="471"/>
      <c r="HK8" s="471"/>
      <c r="HL8" s="471"/>
      <c r="HM8" s="640"/>
      <c r="HN8" s="640"/>
      <c r="HO8" s="640"/>
      <c r="HP8" s="640"/>
      <c r="HQ8" s="640"/>
      <c r="HR8" s="640"/>
      <c r="HS8" s="640"/>
      <c r="HT8" s="640"/>
      <c r="HU8" s="640"/>
      <c r="HV8" s="640"/>
      <c r="HW8" s="640"/>
      <c r="HX8" s="640"/>
      <c r="HY8" s="640"/>
      <c r="HZ8" s="471"/>
      <c r="IA8" s="471"/>
      <c r="IB8" s="471"/>
      <c r="IC8" s="471"/>
      <c r="ID8" s="471"/>
      <c r="IE8" s="471"/>
      <c r="IF8" s="471"/>
      <c r="IG8" s="471"/>
      <c r="IH8" s="471"/>
      <c r="II8" s="471"/>
      <c r="IJ8" s="471"/>
      <c r="IK8" s="471"/>
      <c r="IL8" s="640"/>
      <c r="IM8" s="471"/>
      <c r="IN8" s="471"/>
      <c r="IO8" s="471"/>
      <c r="IP8" s="471"/>
      <c r="IQ8" s="471"/>
      <c r="IR8" s="471"/>
      <c r="IS8" s="471"/>
      <c r="IT8" s="471"/>
      <c r="IU8" s="471"/>
      <c r="IV8" s="471"/>
      <c r="IW8" s="471"/>
      <c r="IX8" s="471"/>
      <c r="IY8" s="471"/>
      <c r="IZ8" s="471"/>
      <c r="JA8" s="471"/>
      <c r="JB8" s="471"/>
      <c r="JC8" s="471"/>
      <c r="JD8" s="471"/>
      <c r="JE8" s="471"/>
      <c r="JF8" s="471"/>
      <c r="JG8" s="471"/>
      <c r="JH8" s="471"/>
      <c r="JI8" s="471"/>
      <c r="JJ8" s="471"/>
      <c r="JK8" s="471"/>
      <c r="JL8" s="471"/>
      <c r="JM8" s="471"/>
      <c r="JN8" s="471"/>
      <c r="JO8" s="471"/>
      <c r="JP8" s="471"/>
      <c r="JQ8" s="471"/>
      <c r="JR8" s="471"/>
      <c r="JS8" s="471"/>
      <c r="JT8" s="471"/>
      <c r="JU8" s="471"/>
      <c r="JV8" s="471"/>
      <c r="JW8" s="471"/>
      <c r="JX8" s="471"/>
      <c r="JY8" s="471"/>
      <c r="JZ8" s="471"/>
      <c r="KA8" s="471"/>
      <c r="KB8" s="471"/>
      <c r="KC8" s="471"/>
      <c r="KD8" s="471"/>
      <c r="KE8" s="471"/>
      <c r="KF8" s="471"/>
      <c r="KG8" s="471"/>
      <c r="KH8" s="471"/>
      <c r="KI8" s="471"/>
      <c r="KJ8" s="471"/>
      <c r="KK8" s="471"/>
      <c r="KL8" s="471"/>
      <c r="KM8" s="471"/>
      <c r="KN8" s="471"/>
      <c r="KO8" s="471"/>
      <c r="KP8" s="471"/>
      <c r="KQ8" s="471"/>
      <c r="KR8" s="471"/>
      <c r="KS8" s="471"/>
      <c r="KT8" s="471"/>
      <c r="KU8" s="471"/>
      <c r="KV8" s="471"/>
      <c r="KW8" s="471"/>
      <c r="KX8" s="471"/>
      <c r="KY8" s="471"/>
      <c r="KZ8" s="471"/>
      <c r="LA8" s="471"/>
      <c r="LB8" s="471"/>
      <c r="LC8" s="471"/>
      <c r="LD8" s="471"/>
      <c r="LE8" s="471"/>
      <c r="LF8" s="471"/>
      <c r="LG8" s="471"/>
      <c r="LH8" s="471"/>
      <c r="LI8" s="471"/>
      <c r="LJ8" s="471"/>
      <c r="LK8" s="471"/>
      <c r="LL8" s="471"/>
    </row>
    <row r="9" spans="1:324" ht="21" thickBot="1" x14ac:dyDescent="0.35">
      <c r="A9" s="457"/>
      <c r="B9" s="457"/>
      <c r="C9" s="457"/>
      <c r="D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7"/>
      <c r="AC9" s="457"/>
      <c r="AD9" s="457"/>
      <c r="AE9" s="457"/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7"/>
      <c r="AR9" s="457"/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7"/>
      <c r="BG9" s="457"/>
      <c r="BH9" s="457"/>
      <c r="BI9" s="457"/>
      <c r="BJ9" s="457"/>
      <c r="BK9" s="457"/>
      <c r="BL9" s="457"/>
      <c r="BM9" s="457"/>
      <c r="BN9" s="457"/>
      <c r="BO9" s="457"/>
      <c r="BP9" s="457"/>
      <c r="BQ9" s="457"/>
      <c r="BR9" s="457"/>
      <c r="BS9" s="457"/>
      <c r="BT9" s="457"/>
      <c r="BU9" s="457"/>
      <c r="BV9" s="457"/>
      <c r="BW9" s="457"/>
      <c r="BX9" s="457"/>
      <c r="BY9" s="457"/>
      <c r="BZ9" s="457"/>
      <c r="CA9" s="457"/>
      <c r="CB9" s="457"/>
      <c r="CC9" s="457"/>
      <c r="CD9" s="457"/>
      <c r="CE9" s="457"/>
      <c r="CF9" s="457"/>
      <c r="CG9" s="457"/>
      <c r="CH9" s="457"/>
      <c r="CI9" s="457"/>
      <c r="CJ9" s="457"/>
      <c r="CK9" s="457"/>
      <c r="CL9" s="457"/>
      <c r="CM9" s="457"/>
      <c r="CN9" s="457"/>
      <c r="CO9" s="457"/>
      <c r="CP9" s="457"/>
      <c r="CQ9" s="457"/>
      <c r="CR9" s="457"/>
      <c r="CS9" s="457"/>
      <c r="CT9" s="457"/>
      <c r="CU9" s="457"/>
      <c r="CV9" s="457"/>
      <c r="CW9" s="457"/>
      <c r="CX9" s="457"/>
      <c r="CY9" s="457"/>
      <c r="CZ9" s="457"/>
      <c r="DA9" s="457"/>
      <c r="DB9" s="457"/>
      <c r="DC9" s="457"/>
      <c r="DD9" s="457"/>
      <c r="DE9" s="457"/>
      <c r="DF9" s="457"/>
      <c r="DG9" s="457"/>
      <c r="DH9" s="457"/>
      <c r="DI9" s="457"/>
      <c r="DJ9" s="457"/>
      <c r="DK9" s="457"/>
      <c r="DL9" s="457"/>
      <c r="DM9" s="457"/>
      <c r="DN9" s="457"/>
      <c r="DO9" s="457"/>
      <c r="DP9" s="457"/>
      <c r="DQ9" s="457"/>
      <c r="DR9" s="457"/>
      <c r="DS9" s="457"/>
      <c r="DT9" s="457"/>
      <c r="DU9" s="457"/>
      <c r="DV9" s="457"/>
      <c r="DW9" s="457"/>
      <c r="DX9" s="457"/>
      <c r="DY9" s="457"/>
      <c r="DZ9" s="457"/>
      <c r="EA9" s="457"/>
      <c r="EB9" s="457"/>
      <c r="EC9" s="457"/>
      <c r="ED9" s="457"/>
      <c r="EE9" s="457"/>
      <c r="EF9" s="457"/>
      <c r="EG9" s="457"/>
      <c r="EH9" s="457"/>
      <c r="EI9" s="457"/>
      <c r="EJ9" s="457"/>
      <c r="EK9" s="457"/>
      <c r="EL9" s="457"/>
      <c r="EM9" s="457"/>
      <c r="EN9" s="457"/>
      <c r="EO9" s="457"/>
      <c r="EP9" s="457"/>
      <c r="EQ9" s="457"/>
      <c r="ER9" s="457"/>
      <c r="ES9" s="457"/>
      <c r="ET9" s="457"/>
      <c r="EU9" s="457"/>
      <c r="EV9" s="457"/>
      <c r="EW9" s="457"/>
      <c r="EX9" s="457"/>
      <c r="EY9" s="457"/>
      <c r="EZ9" s="457"/>
      <c r="FA9" s="457"/>
      <c r="FB9" s="457"/>
      <c r="FC9" s="457"/>
      <c r="FD9" s="457"/>
      <c r="FE9" s="457"/>
      <c r="FF9" s="457"/>
      <c r="FG9" s="457"/>
      <c r="FH9" s="457"/>
      <c r="FI9" s="457"/>
      <c r="FJ9" s="457"/>
      <c r="FK9" s="457"/>
      <c r="FL9" s="457"/>
      <c r="FM9" s="457"/>
      <c r="FN9" s="457"/>
      <c r="FO9" s="457"/>
      <c r="FP9" s="457"/>
      <c r="FQ9" s="457"/>
      <c r="FR9" s="457"/>
      <c r="FS9" s="457"/>
      <c r="FT9" s="457"/>
      <c r="FU9" s="457"/>
      <c r="FV9" s="457"/>
      <c r="FW9" s="457"/>
      <c r="FX9" s="457"/>
      <c r="FY9" s="457"/>
      <c r="FZ9" s="457"/>
      <c r="GA9" s="457"/>
      <c r="GB9" s="457"/>
      <c r="GC9" s="457"/>
      <c r="GD9" s="457"/>
      <c r="GE9" s="457"/>
      <c r="GF9" s="457"/>
      <c r="GG9" s="457"/>
      <c r="GH9" s="457"/>
      <c r="GI9" s="457"/>
      <c r="GJ9" s="457"/>
      <c r="GK9" s="457"/>
      <c r="GL9" s="457"/>
      <c r="GM9" s="457"/>
      <c r="GN9" s="457"/>
      <c r="GO9" s="457"/>
      <c r="GP9" s="457"/>
      <c r="GQ9" s="457"/>
      <c r="GR9" s="457"/>
      <c r="GS9" s="457"/>
      <c r="GT9" s="457"/>
      <c r="GU9" s="457"/>
      <c r="GV9" s="457"/>
      <c r="GW9" s="457"/>
      <c r="GX9" s="457"/>
      <c r="GY9" s="457"/>
      <c r="GZ9" s="457"/>
      <c r="HA9" s="457"/>
      <c r="HB9" s="457"/>
      <c r="HC9" s="457"/>
      <c r="HD9" s="457"/>
      <c r="HE9" s="457"/>
      <c r="HF9" s="457"/>
      <c r="HG9" s="457"/>
      <c r="HH9" s="457"/>
      <c r="HI9" s="457"/>
      <c r="HJ9" s="457"/>
      <c r="HK9" s="457"/>
      <c r="HL9" s="457"/>
      <c r="HM9" s="457"/>
      <c r="HN9" s="457"/>
      <c r="HO9" s="457"/>
      <c r="HP9" s="457"/>
      <c r="HQ9" s="457"/>
      <c r="HR9" s="457"/>
      <c r="HS9" s="457"/>
      <c r="HT9" s="457"/>
      <c r="HU9" s="457"/>
      <c r="HV9" s="457"/>
      <c r="HW9" s="457"/>
      <c r="HX9" s="457"/>
      <c r="HY9" s="457"/>
      <c r="HZ9" s="457"/>
      <c r="IA9" s="457"/>
      <c r="IB9" s="457"/>
      <c r="IC9" s="457"/>
      <c r="ID9" s="457"/>
      <c r="IE9" s="457"/>
      <c r="IF9" s="457"/>
      <c r="IG9" s="457"/>
      <c r="IH9" s="457"/>
      <c r="II9" s="457"/>
      <c r="IJ9" s="457"/>
      <c r="IK9" s="457"/>
      <c r="IL9" s="457"/>
      <c r="IM9" s="457"/>
      <c r="IN9" s="457"/>
      <c r="IO9" s="457"/>
      <c r="IP9" s="457"/>
      <c r="IQ9" s="457"/>
      <c r="IR9" s="457"/>
      <c r="IS9" s="457"/>
      <c r="IT9" s="457"/>
      <c r="IU9" s="457"/>
      <c r="IV9" s="457"/>
      <c r="IW9" s="457"/>
      <c r="IX9" s="457"/>
      <c r="IY9" s="457"/>
      <c r="IZ9" s="457"/>
      <c r="JA9" s="457"/>
      <c r="JB9" s="457"/>
      <c r="JC9" s="457"/>
      <c r="JD9" s="457"/>
      <c r="JE9" s="457"/>
      <c r="JF9" s="457"/>
      <c r="JG9" s="457"/>
      <c r="JH9" s="457"/>
      <c r="JI9" s="457"/>
      <c r="JJ9" s="457"/>
      <c r="JK9" s="457"/>
      <c r="JL9" s="457"/>
      <c r="JM9" s="457"/>
      <c r="JN9" s="457"/>
      <c r="JO9" s="457"/>
      <c r="JP9" s="457"/>
      <c r="JQ9" s="457"/>
      <c r="JR9" s="457"/>
      <c r="JS9" s="457"/>
      <c r="JT9" s="457"/>
      <c r="JU9" s="457"/>
      <c r="JV9" s="457"/>
      <c r="JW9" s="457"/>
      <c r="JX9" s="457"/>
      <c r="JY9" s="457"/>
      <c r="JZ9" s="457"/>
      <c r="KA9" s="457"/>
      <c r="KB9" s="457"/>
      <c r="KC9" s="457"/>
      <c r="KD9" s="457"/>
      <c r="KE9" s="457"/>
      <c r="KF9" s="457"/>
      <c r="KG9" s="457"/>
      <c r="KH9" s="457"/>
      <c r="KI9" s="457"/>
      <c r="KJ9" s="457"/>
      <c r="KK9" s="457"/>
      <c r="KL9" s="457"/>
      <c r="KM9" s="457"/>
      <c r="KN9" s="457"/>
      <c r="KO9" s="457"/>
      <c r="KP9" s="457"/>
      <c r="KQ9" s="457"/>
      <c r="KR9" s="457"/>
      <c r="KS9" s="457"/>
      <c r="KT9" s="457"/>
      <c r="KU9" s="457"/>
      <c r="KV9" s="457"/>
      <c r="KW9" s="457"/>
      <c r="KX9" s="457"/>
      <c r="KY9" s="457"/>
      <c r="KZ9" s="457"/>
      <c r="LA9" s="457"/>
      <c r="LB9" s="457"/>
      <c r="LC9" s="457"/>
      <c r="LD9" s="457"/>
      <c r="LE9" s="457"/>
      <c r="LF9" s="457"/>
      <c r="LG9" s="457"/>
      <c r="LH9" s="457"/>
      <c r="LI9" s="457"/>
      <c r="LJ9" s="457"/>
      <c r="LK9" s="457"/>
      <c r="LL9" s="457"/>
    </row>
    <row r="10" spans="1:324" s="523" customFormat="1" ht="16.5" thickTop="1" x14ac:dyDescent="0.25">
      <c r="A10" s="516"/>
      <c r="B10" s="517"/>
      <c r="C10" s="518"/>
      <c r="D10" s="518"/>
      <c r="E10" s="519"/>
      <c r="F10" s="519"/>
      <c r="G10" s="519"/>
      <c r="H10" s="519"/>
      <c r="I10" s="519"/>
      <c r="J10" s="519"/>
      <c r="K10" s="519"/>
      <c r="L10" s="519"/>
      <c r="M10" s="520"/>
      <c r="N10" s="520"/>
      <c r="O10" s="520"/>
      <c r="P10" s="520"/>
      <c r="Q10" s="520"/>
      <c r="R10" s="520"/>
      <c r="S10" s="520"/>
      <c r="T10" s="520"/>
      <c r="U10" s="520"/>
      <c r="V10" s="520"/>
      <c r="W10" s="520"/>
      <c r="X10" s="520"/>
      <c r="Y10" s="519"/>
      <c r="Z10" s="520"/>
      <c r="AA10" s="520"/>
      <c r="AB10" s="520"/>
      <c r="AC10" s="520"/>
      <c r="AD10" s="520"/>
      <c r="AE10" s="520"/>
      <c r="AF10" s="520"/>
      <c r="AG10" s="520"/>
      <c r="AH10" s="520"/>
      <c r="AI10" s="520"/>
      <c r="AJ10" s="520"/>
      <c r="AK10" s="520"/>
      <c r="AL10" s="519"/>
      <c r="AM10" s="520"/>
      <c r="AN10" s="520"/>
      <c r="AO10" s="520"/>
      <c r="AP10" s="520"/>
      <c r="AQ10" s="520"/>
      <c r="AR10" s="520"/>
      <c r="AS10" s="520"/>
      <c r="AT10" s="520"/>
      <c r="AU10" s="520"/>
      <c r="AV10" s="520"/>
      <c r="AW10" s="520"/>
      <c r="AX10" s="520"/>
      <c r="AY10" s="519"/>
      <c r="AZ10" s="520"/>
      <c r="BA10" s="520"/>
      <c r="BB10" s="520"/>
      <c r="BC10" s="520"/>
      <c r="BD10" s="520"/>
      <c r="BE10" s="520"/>
      <c r="BF10" s="520"/>
      <c r="BG10" s="520"/>
      <c r="BH10" s="520"/>
      <c r="BI10" s="520"/>
      <c r="BJ10" s="520"/>
      <c r="BK10" s="520"/>
      <c r="BL10" s="519"/>
      <c r="BM10" s="520"/>
      <c r="BN10" s="520"/>
      <c r="BO10" s="520"/>
      <c r="BP10" s="520"/>
      <c r="BQ10" s="520"/>
      <c r="BR10" s="520"/>
      <c r="BS10" s="520"/>
      <c r="BT10" s="520"/>
      <c r="BU10" s="520"/>
      <c r="BV10" s="520"/>
      <c r="BW10" s="520"/>
      <c r="BX10" s="520"/>
      <c r="BY10" s="519"/>
      <c r="BZ10" s="520"/>
      <c r="CA10" s="520"/>
      <c r="CB10" s="520"/>
      <c r="CC10" s="520"/>
      <c r="CD10" s="520"/>
      <c r="CE10" s="520"/>
      <c r="CF10" s="520"/>
      <c r="CG10" s="520"/>
      <c r="CH10" s="520"/>
      <c r="CI10" s="520"/>
      <c r="CJ10" s="520"/>
      <c r="CK10" s="520"/>
      <c r="CL10" s="519"/>
      <c r="CM10" s="521"/>
      <c r="CN10" s="521"/>
      <c r="CO10" s="521"/>
      <c r="CP10" s="521"/>
      <c r="CQ10" s="521"/>
      <c r="CR10" s="521"/>
      <c r="CS10" s="521"/>
      <c r="CT10" s="521"/>
      <c r="CU10" s="521"/>
      <c r="CV10" s="520"/>
      <c r="CW10" s="520"/>
      <c r="CX10" s="520"/>
      <c r="CY10" s="519"/>
      <c r="CZ10" s="521"/>
      <c r="DA10" s="521"/>
      <c r="DB10" s="521"/>
      <c r="DC10" s="521"/>
      <c r="DD10" s="521"/>
      <c r="DE10" s="521"/>
      <c r="DF10" s="521"/>
      <c r="DG10" s="521"/>
      <c r="DH10" s="521"/>
      <c r="DI10" s="520"/>
      <c r="DJ10" s="520"/>
      <c r="DK10" s="520"/>
      <c r="DL10" s="519"/>
      <c r="DM10" s="521"/>
      <c r="DN10" s="521"/>
      <c r="DO10" s="521"/>
      <c r="DP10" s="521"/>
      <c r="DQ10" s="521"/>
      <c r="DR10" s="521"/>
      <c r="DS10" s="521"/>
      <c r="DT10" s="521"/>
      <c r="DU10" s="521"/>
      <c r="DV10" s="520"/>
      <c r="DW10" s="520"/>
      <c r="DX10" s="520"/>
      <c r="DY10" s="519"/>
      <c r="DZ10" s="521"/>
      <c r="EA10" s="521"/>
      <c r="EB10" s="521"/>
      <c r="EC10" s="521"/>
      <c r="ED10" s="521"/>
      <c r="EE10" s="521"/>
      <c r="EF10" s="521"/>
      <c r="EG10" s="521"/>
      <c r="EH10" s="521"/>
      <c r="EI10" s="520"/>
      <c r="EJ10" s="520"/>
      <c r="EK10" s="520"/>
      <c r="EL10" s="519"/>
      <c r="EM10" s="521"/>
      <c r="EN10" s="521"/>
      <c r="EO10" s="521"/>
      <c r="EP10" s="521"/>
      <c r="EQ10" s="521"/>
      <c r="ER10" s="521"/>
      <c r="ES10" s="521"/>
      <c r="ET10" s="521"/>
      <c r="EU10" s="521"/>
      <c r="EV10" s="520"/>
      <c r="EW10" s="520"/>
      <c r="EX10" s="520"/>
      <c r="EY10" s="519"/>
      <c r="EZ10" s="521"/>
      <c r="FA10" s="521"/>
      <c r="FB10" s="521"/>
      <c r="FC10" s="521"/>
      <c r="FD10" s="521"/>
      <c r="FE10" s="521"/>
      <c r="FF10" s="521"/>
      <c r="FG10" s="521"/>
      <c r="FH10" s="521"/>
      <c r="FI10" s="520"/>
      <c r="FJ10" s="520"/>
      <c r="FK10" s="520"/>
      <c r="FL10" s="519"/>
      <c r="FM10" s="521"/>
      <c r="FN10" s="521"/>
      <c r="FO10" s="521"/>
      <c r="FP10" s="521"/>
      <c r="FQ10" s="521"/>
      <c r="FR10" s="521"/>
      <c r="FS10" s="521"/>
      <c r="FT10" s="521"/>
      <c r="FU10" s="521"/>
      <c r="FV10" s="520"/>
      <c r="FW10" s="520"/>
      <c r="FX10" s="520"/>
      <c r="FY10" s="519"/>
      <c r="FZ10" s="521"/>
      <c r="GA10" s="521"/>
      <c r="GB10" s="521"/>
      <c r="GC10" s="521"/>
      <c r="GD10" s="521"/>
      <c r="GE10" s="521"/>
      <c r="GF10" s="521"/>
      <c r="GG10" s="521"/>
      <c r="GH10" s="521"/>
      <c r="GI10" s="520"/>
      <c r="GJ10" s="520"/>
      <c r="GK10" s="520"/>
      <c r="GL10" s="519"/>
      <c r="GM10" s="521"/>
      <c r="GN10" s="521"/>
      <c r="GO10" s="521"/>
      <c r="GP10" s="521"/>
      <c r="GQ10" s="521"/>
      <c r="GR10" s="521"/>
      <c r="GS10" s="521"/>
      <c r="GT10" s="521"/>
      <c r="GU10" s="521"/>
      <c r="GV10" s="520"/>
      <c r="GW10" s="520"/>
      <c r="GX10" s="520"/>
      <c r="GY10" s="519"/>
      <c r="GZ10" s="521"/>
      <c r="HA10" s="521"/>
      <c r="HB10" s="521"/>
      <c r="HC10" s="521"/>
      <c r="HD10" s="521"/>
      <c r="HE10" s="521"/>
      <c r="HF10" s="521"/>
      <c r="HG10" s="521"/>
      <c r="HH10" s="521"/>
      <c r="HI10" s="520"/>
      <c r="HJ10" s="520"/>
      <c r="HK10" s="520"/>
      <c r="HL10" s="519"/>
      <c r="HM10" s="521"/>
      <c r="HN10" s="521"/>
      <c r="HO10" s="521"/>
      <c r="HP10" s="521"/>
      <c r="HQ10" s="521"/>
      <c r="HR10" s="521"/>
      <c r="HS10" s="521"/>
      <c r="HT10" s="521"/>
      <c r="HU10" s="521"/>
      <c r="HV10" s="520"/>
      <c r="HW10" s="520"/>
      <c r="HX10" s="520"/>
      <c r="HY10" s="519"/>
      <c r="HZ10" s="521"/>
      <c r="IA10" s="521"/>
      <c r="IB10" s="521"/>
      <c r="IC10" s="521"/>
      <c r="ID10" s="521"/>
      <c r="IE10" s="521"/>
      <c r="IF10" s="521"/>
      <c r="IG10" s="521"/>
      <c r="IH10" s="521"/>
      <c r="II10" s="520"/>
      <c r="IJ10" s="520"/>
      <c r="IK10" s="520"/>
      <c r="IL10" s="519"/>
      <c r="IM10" s="521"/>
      <c r="IN10" s="521"/>
      <c r="IO10" s="521"/>
      <c r="IP10" s="521"/>
      <c r="IQ10" s="521"/>
      <c r="IR10" s="521"/>
      <c r="IS10" s="521"/>
      <c r="IT10" s="521"/>
      <c r="IU10" s="521"/>
      <c r="IV10" s="520"/>
      <c r="IW10" s="520"/>
      <c r="IX10" s="520"/>
      <c r="IY10" s="519"/>
      <c r="IZ10" s="644"/>
      <c r="JA10" s="521"/>
      <c r="JB10" s="521"/>
      <c r="JC10" s="521"/>
      <c r="JD10" s="521"/>
      <c r="JE10" s="521"/>
      <c r="JF10" s="521"/>
      <c r="JG10" s="521"/>
      <c r="JH10" s="521"/>
      <c r="JI10" s="520"/>
      <c r="JJ10" s="520"/>
      <c r="JK10" s="520"/>
      <c r="JL10" s="519"/>
      <c r="JM10" s="644"/>
      <c r="JN10" s="521"/>
      <c r="JO10" s="521"/>
      <c r="JP10" s="521"/>
      <c r="JQ10" s="521"/>
      <c r="JR10" s="521"/>
      <c r="JS10" s="521"/>
      <c r="JT10" s="521"/>
      <c r="JU10" s="521"/>
      <c r="JV10" s="520"/>
      <c r="JW10" s="520"/>
      <c r="JX10" s="520"/>
      <c r="JY10" s="519"/>
      <c r="JZ10" s="644"/>
      <c r="KA10" s="521"/>
      <c r="KB10" s="521"/>
      <c r="KC10" s="521"/>
      <c r="KD10" s="521"/>
      <c r="KE10" s="521"/>
      <c r="KF10" s="521"/>
      <c r="KG10" s="521"/>
      <c r="KH10" s="521"/>
      <c r="KI10" s="520"/>
      <c r="KJ10" s="520"/>
      <c r="KK10" s="520"/>
      <c r="KL10" s="519"/>
      <c r="KM10" s="644"/>
      <c r="KN10" s="521"/>
      <c r="KO10" s="521"/>
      <c r="KP10" s="521"/>
      <c r="KQ10" s="521"/>
      <c r="KR10" s="521"/>
      <c r="KS10" s="521"/>
      <c r="KT10" s="521"/>
      <c r="KU10" s="521"/>
      <c r="KV10" s="520"/>
      <c r="KW10" s="520"/>
      <c r="KX10" s="520"/>
      <c r="KY10" s="519"/>
      <c r="KZ10" s="644"/>
      <c r="LA10" s="521"/>
      <c r="LB10" s="521"/>
      <c r="LC10" s="521"/>
      <c r="LD10" s="521"/>
      <c r="LE10" s="521"/>
      <c r="LF10" s="521"/>
      <c r="LG10" s="521"/>
      <c r="LH10" s="521"/>
      <c r="LI10" s="520"/>
      <c r="LJ10" s="520"/>
      <c r="LK10" s="520"/>
      <c r="LL10" s="522"/>
    </row>
    <row r="11" spans="1:324" s="523" customFormat="1" ht="15.75" x14ac:dyDescent="0.25">
      <c r="A11" s="524"/>
      <c r="B11" s="525"/>
      <c r="C11" s="526"/>
      <c r="D11" s="526"/>
      <c r="E11" s="527"/>
      <c r="F11" s="527"/>
      <c r="G11" s="527"/>
      <c r="H11" s="527"/>
      <c r="I11" s="527"/>
      <c r="J11" s="527"/>
      <c r="K11" s="527"/>
      <c r="L11" s="527"/>
      <c r="M11" s="528" t="s">
        <v>624</v>
      </c>
      <c r="N11" s="528" t="s">
        <v>625</v>
      </c>
      <c r="O11" s="528" t="s">
        <v>626</v>
      </c>
      <c r="P11" s="528" t="s">
        <v>627</v>
      </c>
      <c r="Q11" s="528" t="s">
        <v>628</v>
      </c>
      <c r="R11" s="528" t="s">
        <v>629</v>
      </c>
      <c r="S11" s="528" t="s">
        <v>630</v>
      </c>
      <c r="T11" s="528" t="s">
        <v>631</v>
      </c>
      <c r="U11" s="528" t="s">
        <v>632</v>
      </c>
      <c r="V11" s="528" t="s">
        <v>633</v>
      </c>
      <c r="W11" s="528" t="s">
        <v>634</v>
      </c>
      <c r="X11" s="528" t="s">
        <v>635</v>
      </c>
      <c r="Y11" s="527"/>
      <c r="Z11" s="528" t="s">
        <v>143</v>
      </c>
      <c r="AA11" s="528" t="s">
        <v>625</v>
      </c>
      <c r="AB11" s="528" t="s">
        <v>626</v>
      </c>
      <c r="AC11" s="528" t="s">
        <v>627</v>
      </c>
      <c r="AD11" s="528" t="s">
        <v>628</v>
      </c>
      <c r="AE11" s="528" t="s">
        <v>629</v>
      </c>
      <c r="AF11" s="528" t="s">
        <v>630</v>
      </c>
      <c r="AG11" s="528" t="s">
        <v>631</v>
      </c>
      <c r="AH11" s="528" t="s">
        <v>632</v>
      </c>
      <c r="AI11" s="528" t="s">
        <v>633</v>
      </c>
      <c r="AJ11" s="528" t="s">
        <v>634</v>
      </c>
      <c r="AK11" s="528" t="s">
        <v>635</v>
      </c>
      <c r="AL11" s="527"/>
      <c r="AM11" s="528" t="s">
        <v>143</v>
      </c>
      <c r="AN11" s="528" t="s">
        <v>625</v>
      </c>
      <c r="AO11" s="528" t="s">
        <v>626</v>
      </c>
      <c r="AP11" s="528" t="s">
        <v>627</v>
      </c>
      <c r="AQ11" s="528" t="s">
        <v>628</v>
      </c>
      <c r="AR11" s="528" t="s">
        <v>629</v>
      </c>
      <c r="AS11" s="528" t="s">
        <v>630</v>
      </c>
      <c r="AT11" s="528" t="s">
        <v>631</v>
      </c>
      <c r="AU11" s="528" t="s">
        <v>632</v>
      </c>
      <c r="AV11" s="528" t="s">
        <v>633</v>
      </c>
      <c r="AW11" s="528" t="s">
        <v>634</v>
      </c>
      <c r="AX11" s="528" t="s">
        <v>635</v>
      </c>
      <c r="AY11" s="527"/>
      <c r="AZ11" s="528" t="s">
        <v>624</v>
      </c>
      <c r="BA11" s="528" t="s">
        <v>625</v>
      </c>
      <c r="BB11" s="528" t="s">
        <v>626</v>
      </c>
      <c r="BC11" s="528" t="s">
        <v>627</v>
      </c>
      <c r="BD11" s="528" t="s">
        <v>628</v>
      </c>
      <c r="BE11" s="528" t="s">
        <v>629</v>
      </c>
      <c r="BF11" s="528" t="s">
        <v>630</v>
      </c>
      <c r="BG11" s="528" t="s">
        <v>631</v>
      </c>
      <c r="BH11" s="528" t="s">
        <v>632</v>
      </c>
      <c r="BI11" s="528" t="s">
        <v>633</v>
      </c>
      <c r="BJ11" s="528" t="s">
        <v>634</v>
      </c>
      <c r="BK11" s="528" t="s">
        <v>635</v>
      </c>
      <c r="BL11" s="527"/>
      <c r="BM11" s="528" t="s">
        <v>624</v>
      </c>
      <c r="BN11" s="528" t="s">
        <v>625</v>
      </c>
      <c r="BO11" s="528" t="s">
        <v>626</v>
      </c>
      <c r="BP11" s="528" t="s">
        <v>627</v>
      </c>
      <c r="BQ11" s="528" t="s">
        <v>628</v>
      </c>
      <c r="BR11" s="528" t="s">
        <v>629</v>
      </c>
      <c r="BS11" s="528" t="s">
        <v>630</v>
      </c>
      <c r="BT11" s="528" t="s">
        <v>631</v>
      </c>
      <c r="BU11" s="528" t="s">
        <v>632</v>
      </c>
      <c r="BV11" s="528" t="s">
        <v>633</v>
      </c>
      <c r="BW11" s="528" t="s">
        <v>634</v>
      </c>
      <c r="BX11" s="528" t="s">
        <v>635</v>
      </c>
      <c r="BY11" s="527"/>
      <c r="BZ11" s="528" t="s">
        <v>624</v>
      </c>
      <c r="CA11" s="528" t="s">
        <v>625</v>
      </c>
      <c r="CB11" s="528" t="s">
        <v>626</v>
      </c>
      <c r="CC11" s="528" t="s">
        <v>627</v>
      </c>
      <c r="CD11" s="528" t="s">
        <v>628</v>
      </c>
      <c r="CE11" s="528" t="s">
        <v>629</v>
      </c>
      <c r="CF11" s="528" t="s">
        <v>630</v>
      </c>
      <c r="CG11" s="528" t="s">
        <v>631</v>
      </c>
      <c r="CH11" s="528" t="s">
        <v>632</v>
      </c>
      <c r="CI11" s="528" t="s">
        <v>633</v>
      </c>
      <c r="CJ11" s="528" t="s">
        <v>634</v>
      </c>
      <c r="CK11" s="528" t="s">
        <v>635</v>
      </c>
      <c r="CL11" s="527"/>
      <c r="CM11" s="529" t="s">
        <v>624</v>
      </c>
      <c r="CN11" s="529" t="s">
        <v>625</v>
      </c>
      <c r="CO11" s="529" t="s">
        <v>626</v>
      </c>
      <c r="CP11" s="529" t="s">
        <v>627</v>
      </c>
      <c r="CQ11" s="529" t="s">
        <v>628</v>
      </c>
      <c r="CR11" s="529" t="s">
        <v>629</v>
      </c>
      <c r="CS11" s="529" t="s">
        <v>630</v>
      </c>
      <c r="CT11" s="529" t="s">
        <v>631</v>
      </c>
      <c r="CU11" s="529" t="s">
        <v>632</v>
      </c>
      <c r="CV11" s="528" t="s">
        <v>633</v>
      </c>
      <c r="CW11" s="528" t="s">
        <v>634</v>
      </c>
      <c r="CX11" s="528" t="s">
        <v>635</v>
      </c>
      <c r="CY11" s="527"/>
      <c r="CZ11" s="529" t="s">
        <v>624</v>
      </c>
      <c r="DA11" s="529" t="s">
        <v>625</v>
      </c>
      <c r="DB11" s="529" t="s">
        <v>626</v>
      </c>
      <c r="DC11" s="529" t="s">
        <v>627</v>
      </c>
      <c r="DD11" s="529" t="s">
        <v>628</v>
      </c>
      <c r="DE11" s="529" t="s">
        <v>629</v>
      </c>
      <c r="DF11" s="529" t="s">
        <v>630</v>
      </c>
      <c r="DG11" s="529" t="s">
        <v>631</v>
      </c>
      <c r="DH11" s="529" t="s">
        <v>632</v>
      </c>
      <c r="DI11" s="528" t="s">
        <v>633</v>
      </c>
      <c r="DJ11" s="528" t="s">
        <v>634</v>
      </c>
      <c r="DK11" s="528" t="s">
        <v>635</v>
      </c>
      <c r="DL11" s="527"/>
      <c r="DM11" s="529" t="s">
        <v>624</v>
      </c>
      <c r="DN11" s="529" t="s">
        <v>625</v>
      </c>
      <c r="DO11" s="529" t="s">
        <v>626</v>
      </c>
      <c r="DP11" s="529" t="s">
        <v>627</v>
      </c>
      <c r="DQ11" s="529" t="s">
        <v>628</v>
      </c>
      <c r="DR11" s="529" t="s">
        <v>629</v>
      </c>
      <c r="DS11" s="529" t="s">
        <v>630</v>
      </c>
      <c r="DT11" s="529" t="s">
        <v>631</v>
      </c>
      <c r="DU11" s="529" t="s">
        <v>632</v>
      </c>
      <c r="DV11" s="528" t="s">
        <v>633</v>
      </c>
      <c r="DW11" s="528" t="s">
        <v>634</v>
      </c>
      <c r="DX11" s="528" t="s">
        <v>635</v>
      </c>
      <c r="DY11" s="527"/>
      <c r="DZ11" s="529" t="s">
        <v>624</v>
      </c>
      <c r="EA11" s="529" t="s">
        <v>625</v>
      </c>
      <c r="EB11" s="529" t="s">
        <v>626</v>
      </c>
      <c r="EC11" s="529" t="s">
        <v>627</v>
      </c>
      <c r="ED11" s="529" t="s">
        <v>628</v>
      </c>
      <c r="EE11" s="529" t="s">
        <v>629</v>
      </c>
      <c r="EF11" s="529" t="s">
        <v>630</v>
      </c>
      <c r="EG11" s="529" t="s">
        <v>631</v>
      </c>
      <c r="EH11" s="529" t="s">
        <v>632</v>
      </c>
      <c r="EI11" s="528" t="s">
        <v>633</v>
      </c>
      <c r="EJ11" s="528" t="s">
        <v>634</v>
      </c>
      <c r="EK11" s="528" t="s">
        <v>635</v>
      </c>
      <c r="EL11" s="527"/>
      <c r="EM11" s="529" t="s">
        <v>624</v>
      </c>
      <c r="EN11" s="529" t="s">
        <v>625</v>
      </c>
      <c r="EO11" s="529" t="s">
        <v>626</v>
      </c>
      <c r="EP11" s="529" t="s">
        <v>627</v>
      </c>
      <c r="EQ11" s="529" t="s">
        <v>628</v>
      </c>
      <c r="ER11" s="529" t="s">
        <v>629</v>
      </c>
      <c r="ES11" s="529" t="s">
        <v>630</v>
      </c>
      <c r="ET11" s="529" t="s">
        <v>631</v>
      </c>
      <c r="EU11" s="529" t="s">
        <v>632</v>
      </c>
      <c r="EV11" s="528" t="s">
        <v>633</v>
      </c>
      <c r="EW11" s="528" t="s">
        <v>634</v>
      </c>
      <c r="EX11" s="528" t="s">
        <v>635</v>
      </c>
      <c r="EY11" s="527"/>
      <c r="EZ11" s="529" t="s">
        <v>624</v>
      </c>
      <c r="FA11" s="529" t="s">
        <v>625</v>
      </c>
      <c r="FB11" s="529" t="s">
        <v>626</v>
      </c>
      <c r="FC11" s="529" t="s">
        <v>627</v>
      </c>
      <c r="FD11" s="529" t="s">
        <v>628</v>
      </c>
      <c r="FE11" s="529" t="s">
        <v>629</v>
      </c>
      <c r="FF11" s="529" t="s">
        <v>630</v>
      </c>
      <c r="FG11" s="529" t="s">
        <v>631</v>
      </c>
      <c r="FH11" s="529" t="s">
        <v>632</v>
      </c>
      <c r="FI11" s="528" t="s">
        <v>633</v>
      </c>
      <c r="FJ11" s="528" t="s">
        <v>634</v>
      </c>
      <c r="FK11" s="528" t="s">
        <v>635</v>
      </c>
      <c r="FL11" s="527"/>
      <c r="FM11" s="529" t="s">
        <v>624</v>
      </c>
      <c r="FN11" s="529" t="s">
        <v>625</v>
      </c>
      <c r="FO11" s="529" t="s">
        <v>626</v>
      </c>
      <c r="FP11" s="529" t="s">
        <v>627</v>
      </c>
      <c r="FQ11" s="529" t="s">
        <v>628</v>
      </c>
      <c r="FR11" s="529" t="s">
        <v>629</v>
      </c>
      <c r="FS11" s="529" t="s">
        <v>630</v>
      </c>
      <c r="FT11" s="529" t="s">
        <v>631</v>
      </c>
      <c r="FU11" s="529" t="s">
        <v>632</v>
      </c>
      <c r="FV11" s="528" t="s">
        <v>633</v>
      </c>
      <c r="FW11" s="528" t="s">
        <v>361</v>
      </c>
      <c r="FX11" s="528" t="s">
        <v>635</v>
      </c>
      <c r="FY11" s="527"/>
      <c r="FZ11" s="529" t="s">
        <v>624</v>
      </c>
      <c r="GA11" s="529" t="s">
        <v>625</v>
      </c>
      <c r="GB11" s="529" t="s">
        <v>626</v>
      </c>
      <c r="GC11" s="529" t="s">
        <v>627</v>
      </c>
      <c r="GD11" s="529" t="s">
        <v>628</v>
      </c>
      <c r="GE11" s="529" t="s">
        <v>629</v>
      </c>
      <c r="GF11" s="529" t="s">
        <v>630</v>
      </c>
      <c r="GG11" s="529" t="s">
        <v>631</v>
      </c>
      <c r="GH11" s="529" t="s">
        <v>632</v>
      </c>
      <c r="GI11" s="528" t="s">
        <v>633</v>
      </c>
      <c r="GJ11" s="528" t="s">
        <v>361</v>
      </c>
      <c r="GK11" s="528" t="s">
        <v>635</v>
      </c>
      <c r="GL11" s="527"/>
      <c r="GM11" s="529" t="s">
        <v>624</v>
      </c>
      <c r="GN11" s="529" t="s">
        <v>625</v>
      </c>
      <c r="GO11" s="529" t="s">
        <v>626</v>
      </c>
      <c r="GP11" s="529" t="s">
        <v>627</v>
      </c>
      <c r="GQ11" s="529" t="s">
        <v>628</v>
      </c>
      <c r="GR11" s="529" t="s">
        <v>629</v>
      </c>
      <c r="GS11" s="529" t="s">
        <v>630</v>
      </c>
      <c r="GT11" s="529" t="s">
        <v>631</v>
      </c>
      <c r="GU11" s="529" t="s">
        <v>632</v>
      </c>
      <c r="GV11" s="528" t="s">
        <v>633</v>
      </c>
      <c r="GW11" s="528" t="s">
        <v>361</v>
      </c>
      <c r="GX11" s="528" t="s">
        <v>635</v>
      </c>
      <c r="GY11" s="527"/>
      <c r="GZ11" s="529" t="s">
        <v>624</v>
      </c>
      <c r="HA11" s="529" t="s">
        <v>625</v>
      </c>
      <c r="HB11" s="529" t="s">
        <v>626</v>
      </c>
      <c r="HC11" s="529" t="s">
        <v>627</v>
      </c>
      <c r="HD11" s="529" t="s">
        <v>628</v>
      </c>
      <c r="HE11" s="529" t="s">
        <v>629</v>
      </c>
      <c r="HF11" s="529" t="s">
        <v>630</v>
      </c>
      <c r="HG11" s="529" t="s">
        <v>631</v>
      </c>
      <c r="HH11" s="529" t="s">
        <v>632</v>
      </c>
      <c r="HI11" s="528" t="s">
        <v>633</v>
      </c>
      <c r="HJ11" s="528" t="s">
        <v>361</v>
      </c>
      <c r="HK11" s="528" t="s">
        <v>635</v>
      </c>
      <c r="HL11" s="527"/>
      <c r="HM11" s="529" t="s">
        <v>624</v>
      </c>
      <c r="HN11" s="529" t="s">
        <v>625</v>
      </c>
      <c r="HO11" s="529" t="s">
        <v>626</v>
      </c>
      <c r="HP11" s="529" t="s">
        <v>627</v>
      </c>
      <c r="HQ11" s="529" t="s">
        <v>628</v>
      </c>
      <c r="HR11" s="529" t="s">
        <v>629</v>
      </c>
      <c r="HS11" s="529" t="s">
        <v>630</v>
      </c>
      <c r="HT11" s="529" t="s">
        <v>631</v>
      </c>
      <c r="HU11" s="529" t="s">
        <v>632</v>
      </c>
      <c r="HV11" s="528" t="s">
        <v>633</v>
      </c>
      <c r="HW11" s="528" t="s">
        <v>361</v>
      </c>
      <c r="HX11" s="528" t="s">
        <v>635</v>
      </c>
      <c r="HY11" s="527"/>
      <c r="HZ11" s="529" t="s">
        <v>624</v>
      </c>
      <c r="IA11" s="529" t="s">
        <v>625</v>
      </c>
      <c r="IB11" s="529" t="s">
        <v>626</v>
      </c>
      <c r="IC11" s="529" t="s">
        <v>627</v>
      </c>
      <c r="ID11" s="529" t="s">
        <v>628</v>
      </c>
      <c r="IE11" s="529" t="s">
        <v>629</v>
      </c>
      <c r="IF11" s="529" t="s">
        <v>630</v>
      </c>
      <c r="IG11" s="529" t="s">
        <v>631</v>
      </c>
      <c r="IH11" s="529" t="s">
        <v>632</v>
      </c>
      <c r="II11" s="528" t="s">
        <v>633</v>
      </c>
      <c r="IJ11" s="528" t="s">
        <v>361</v>
      </c>
      <c r="IK11" s="528" t="s">
        <v>635</v>
      </c>
      <c r="IL11" s="527"/>
      <c r="IM11" s="529" t="s">
        <v>624</v>
      </c>
      <c r="IN11" s="529" t="s">
        <v>625</v>
      </c>
      <c r="IO11" s="529" t="s">
        <v>626</v>
      </c>
      <c r="IP11" s="529" t="s">
        <v>627</v>
      </c>
      <c r="IQ11" s="529" t="s">
        <v>628</v>
      </c>
      <c r="IR11" s="529" t="s">
        <v>629</v>
      </c>
      <c r="IS11" s="529" t="s">
        <v>630</v>
      </c>
      <c r="IT11" s="529" t="s">
        <v>631</v>
      </c>
      <c r="IU11" s="529" t="s">
        <v>632</v>
      </c>
      <c r="IV11" s="528" t="s">
        <v>633</v>
      </c>
      <c r="IW11" s="528" t="s">
        <v>361</v>
      </c>
      <c r="IX11" s="528" t="s">
        <v>635</v>
      </c>
      <c r="IY11" s="527"/>
      <c r="IZ11" s="645" t="s">
        <v>624</v>
      </c>
      <c r="JA11" s="529" t="s">
        <v>625</v>
      </c>
      <c r="JB11" s="529" t="s">
        <v>626</v>
      </c>
      <c r="JC11" s="529" t="s">
        <v>627</v>
      </c>
      <c r="JD11" s="529" t="s">
        <v>628</v>
      </c>
      <c r="JE11" s="529" t="s">
        <v>629</v>
      </c>
      <c r="JF11" s="529" t="s">
        <v>630</v>
      </c>
      <c r="JG11" s="529" t="s">
        <v>631</v>
      </c>
      <c r="JH11" s="529" t="s">
        <v>632</v>
      </c>
      <c r="JI11" s="528" t="s">
        <v>633</v>
      </c>
      <c r="JJ11" s="528" t="s">
        <v>361</v>
      </c>
      <c r="JK11" s="528" t="s">
        <v>635</v>
      </c>
      <c r="JL11" s="527"/>
      <c r="JM11" s="645" t="s">
        <v>624</v>
      </c>
      <c r="JN11" s="529" t="s">
        <v>625</v>
      </c>
      <c r="JO11" s="529" t="s">
        <v>626</v>
      </c>
      <c r="JP11" s="529" t="s">
        <v>627</v>
      </c>
      <c r="JQ11" s="529" t="s">
        <v>628</v>
      </c>
      <c r="JR11" s="529" t="s">
        <v>629</v>
      </c>
      <c r="JS11" s="529" t="s">
        <v>630</v>
      </c>
      <c r="JT11" s="529" t="s">
        <v>631</v>
      </c>
      <c r="JU11" s="529" t="s">
        <v>632</v>
      </c>
      <c r="JV11" s="528" t="s">
        <v>633</v>
      </c>
      <c r="JW11" s="528" t="s">
        <v>361</v>
      </c>
      <c r="JX11" s="528" t="s">
        <v>635</v>
      </c>
      <c r="JY11" s="527"/>
      <c r="JZ11" s="645" t="s">
        <v>624</v>
      </c>
      <c r="KA11" s="529" t="s">
        <v>625</v>
      </c>
      <c r="KB11" s="529" t="s">
        <v>626</v>
      </c>
      <c r="KC11" s="529" t="s">
        <v>627</v>
      </c>
      <c r="KD11" s="529" t="s">
        <v>628</v>
      </c>
      <c r="KE11" s="529" t="s">
        <v>629</v>
      </c>
      <c r="KF11" s="529" t="s">
        <v>630</v>
      </c>
      <c r="KG11" s="529" t="s">
        <v>631</v>
      </c>
      <c r="KH11" s="529" t="s">
        <v>632</v>
      </c>
      <c r="KI11" s="528" t="s">
        <v>633</v>
      </c>
      <c r="KJ11" s="528" t="s">
        <v>361</v>
      </c>
      <c r="KK11" s="528" t="s">
        <v>635</v>
      </c>
      <c r="KL11" s="527"/>
      <c r="KM11" s="645" t="s">
        <v>624</v>
      </c>
      <c r="KN11" s="529" t="s">
        <v>625</v>
      </c>
      <c r="KO11" s="529" t="s">
        <v>626</v>
      </c>
      <c r="KP11" s="529" t="s">
        <v>627</v>
      </c>
      <c r="KQ11" s="529" t="s">
        <v>628</v>
      </c>
      <c r="KR11" s="529" t="s">
        <v>629</v>
      </c>
      <c r="KS11" s="529" t="s">
        <v>630</v>
      </c>
      <c r="KT11" s="529" t="s">
        <v>631</v>
      </c>
      <c r="KU11" s="529" t="s">
        <v>632</v>
      </c>
      <c r="KV11" s="528" t="s">
        <v>633</v>
      </c>
      <c r="KW11" s="528" t="s">
        <v>361</v>
      </c>
      <c r="KX11" s="528" t="s">
        <v>635</v>
      </c>
      <c r="KY11" s="527" t="s">
        <v>1084</v>
      </c>
      <c r="KZ11" s="645" t="s">
        <v>624</v>
      </c>
      <c r="LA11" s="529" t="s">
        <v>625</v>
      </c>
      <c r="LB11" s="529" t="s">
        <v>626</v>
      </c>
      <c r="LC11" s="529" t="s">
        <v>627</v>
      </c>
      <c r="LD11" s="529" t="s">
        <v>628</v>
      </c>
      <c r="LE11" s="529" t="s">
        <v>629</v>
      </c>
      <c r="LF11" s="529" t="s">
        <v>630</v>
      </c>
      <c r="LG11" s="529" t="s">
        <v>631</v>
      </c>
      <c r="LH11" s="529" t="s">
        <v>632</v>
      </c>
      <c r="LI11" s="528" t="s">
        <v>633</v>
      </c>
      <c r="LJ11" s="528" t="s">
        <v>361</v>
      </c>
      <c r="LK11" s="528" t="s">
        <v>635</v>
      </c>
      <c r="LL11" s="530"/>
    </row>
    <row r="12" spans="1:324" s="523" customFormat="1" ht="20.25" x14ac:dyDescent="0.3">
      <c r="A12" s="524"/>
      <c r="B12" s="525"/>
      <c r="C12" s="526" t="s">
        <v>1050</v>
      </c>
      <c r="D12" s="526"/>
      <c r="E12" s="531" t="s">
        <v>238</v>
      </c>
      <c r="F12" s="531" t="s">
        <v>820</v>
      </c>
      <c r="G12" s="531" t="s">
        <v>821</v>
      </c>
      <c r="H12" s="531" t="s">
        <v>822</v>
      </c>
      <c r="I12" s="531" t="s">
        <v>823</v>
      </c>
      <c r="J12" s="531" t="s">
        <v>824</v>
      </c>
      <c r="K12" s="531" t="s">
        <v>825</v>
      </c>
      <c r="L12" s="531" t="s">
        <v>833</v>
      </c>
      <c r="M12" s="528">
        <v>2000</v>
      </c>
      <c r="N12" s="528">
        <v>2000</v>
      </c>
      <c r="O12" s="528">
        <v>2000</v>
      </c>
      <c r="P12" s="528">
        <v>2000</v>
      </c>
      <c r="Q12" s="528">
        <v>2000</v>
      </c>
      <c r="R12" s="528">
        <v>2000</v>
      </c>
      <c r="S12" s="528">
        <v>2000</v>
      </c>
      <c r="T12" s="528">
        <v>2000</v>
      </c>
      <c r="U12" s="528">
        <v>2000</v>
      </c>
      <c r="V12" s="528">
        <v>2000</v>
      </c>
      <c r="W12" s="528">
        <v>2000</v>
      </c>
      <c r="X12" s="528">
        <v>2000</v>
      </c>
      <c r="Y12" s="531" t="s">
        <v>874</v>
      </c>
      <c r="Z12" s="528">
        <v>2001</v>
      </c>
      <c r="AA12" s="528">
        <v>2001</v>
      </c>
      <c r="AB12" s="528">
        <v>2001</v>
      </c>
      <c r="AC12" s="528">
        <v>2001</v>
      </c>
      <c r="AD12" s="528">
        <v>2001</v>
      </c>
      <c r="AE12" s="528">
        <v>2001</v>
      </c>
      <c r="AF12" s="528">
        <v>2001</v>
      </c>
      <c r="AG12" s="528">
        <v>2001</v>
      </c>
      <c r="AH12" s="528">
        <v>2001</v>
      </c>
      <c r="AI12" s="528">
        <v>2001</v>
      </c>
      <c r="AJ12" s="528">
        <v>2001</v>
      </c>
      <c r="AK12" s="528">
        <v>2001</v>
      </c>
      <c r="AL12" s="531" t="s">
        <v>873</v>
      </c>
      <c r="AM12" s="528">
        <v>2002</v>
      </c>
      <c r="AN12" s="528">
        <v>2002</v>
      </c>
      <c r="AO12" s="528">
        <v>2002</v>
      </c>
      <c r="AP12" s="528">
        <v>2002</v>
      </c>
      <c r="AQ12" s="528">
        <v>2002</v>
      </c>
      <c r="AR12" s="528">
        <v>2002</v>
      </c>
      <c r="AS12" s="528">
        <v>2002</v>
      </c>
      <c r="AT12" s="528">
        <v>2002</v>
      </c>
      <c r="AU12" s="528">
        <v>2002</v>
      </c>
      <c r="AV12" s="528">
        <v>2002</v>
      </c>
      <c r="AW12" s="528">
        <v>2002</v>
      </c>
      <c r="AX12" s="528">
        <v>2002</v>
      </c>
      <c r="AY12" s="531" t="s">
        <v>875</v>
      </c>
      <c r="AZ12" s="528">
        <v>2003</v>
      </c>
      <c r="BA12" s="528">
        <v>2003</v>
      </c>
      <c r="BB12" s="528">
        <v>2003</v>
      </c>
      <c r="BC12" s="528">
        <v>2003</v>
      </c>
      <c r="BD12" s="528">
        <v>2003</v>
      </c>
      <c r="BE12" s="528">
        <v>2003</v>
      </c>
      <c r="BF12" s="528">
        <v>2003</v>
      </c>
      <c r="BG12" s="528">
        <v>2003</v>
      </c>
      <c r="BH12" s="528">
        <v>2003</v>
      </c>
      <c r="BI12" s="528">
        <v>2003</v>
      </c>
      <c r="BJ12" s="528">
        <v>2003</v>
      </c>
      <c r="BK12" s="528">
        <v>2003</v>
      </c>
      <c r="BL12" s="531" t="s">
        <v>876</v>
      </c>
      <c r="BM12" s="528">
        <v>2004</v>
      </c>
      <c r="BN12" s="528">
        <v>2004</v>
      </c>
      <c r="BO12" s="528">
        <v>2004</v>
      </c>
      <c r="BP12" s="528">
        <v>2004</v>
      </c>
      <c r="BQ12" s="528">
        <v>2004</v>
      </c>
      <c r="BR12" s="528">
        <v>2004</v>
      </c>
      <c r="BS12" s="528">
        <v>2004</v>
      </c>
      <c r="BT12" s="528">
        <v>2004</v>
      </c>
      <c r="BU12" s="528">
        <v>2004</v>
      </c>
      <c r="BV12" s="528">
        <v>2004</v>
      </c>
      <c r="BW12" s="528">
        <v>2004</v>
      </c>
      <c r="BX12" s="528">
        <v>2004</v>
      </c>
      <c r="BY12" s="531" t="s">
        <v>877</v>
      </c>
      <c r="BZ12" s="528">
        <v>2005</v>
      </c>
      <c r="CA12" s="528">
        <v>2005</v>
      </c>
      <c r="CB12" s="528">
        <v>2005</v>
      </c>
      <c r="CC12" s="528">
        <v>2005</v>
      </c>
      <c r="CD12" s="528">
        <v>2005</v>
      </c>
      <c r="CE12" s="528">
        <v>2005</v>
      </c>
      <c r="CF12" s="528">
        <v>2005</v>
      </c>
      <c r="CG12" s="528">
        <v>2005</v>
      </c>
      <c r="CH12" s="528">
        <v>2005</v>
      </c>
      <c r="CI12" s="528">
        <v>2005</v>
      </c>
      <c r="CJ12" s="528">
        <v>2005</v>
      </c>
      <c r="CK12" s="528">
        <v>2005</v>
      </c>
      <c r="CL12" s="531" t="s">
        <v>902</v>
      </c>
      <c r="CM12" s="529">
        <v>2006</v>
      </c>
      <c r="CN12" s="529">
        <v>2006</v>
      </c>
      <c r="CO12" s="529">
        <v>2006</v>
      </c>
      <c r="CP12" s="529">
        <v>2006</v>
      </c>
      <c r="CQ12" s="529">
        <v>2006</v>
      </c>
      <c r="CR12" s="529">
        <v>2006</v>
      </c>
      <c r="CS12" s="529">
        <v>2006</v>
      </c>
      <c r="CT12" s="529">
        <v>2006</v>
      </c>
      <c r="CU12" s="529">
        <v>2006</v>
      </c>
      <c r="CV12" s="528">
        <v>2006</v>
      </c>
      <c r="CW12" s="528">
        <v>2006</v>
      </c>
      <c r="CX12" s="528">
        <v>2006</v>
      </c>
      <c r="CY12" s="531" t="s">
        <v>144</v>
      </c>
      <c r="CZ12" s="529">
        <v>2007</v>
      </c>
      <c r="DA12" s="529">
        <v>2007</v>
      </c>
      <c r="DB12" s="529">
        <v>2007</v>
      </c>
      <c r="DC12" s="529">
        <v>2007</v>
      </c>
      <c r="DD12" s="529">
        <v>2007</v>
      </c>
      <c r="DE12" s="529">
        <v>2007</v>
      </c>
      <c r="DF12" s="529">
        <v>2007</v>
      </c>
      <c r="DG12" s="529">
        <v>2007</v>
      </c>
      <c r="DH12" s="529">
        <v>2007</v>
      </c>
      <c r="DI12" s="528">
        <v>2007</v>
      </c>
      <c r="DJ12" s="528">
        <v>2007</v>
      </c>
      <c r="DK12" s="528">
        <v>2007</v>
      </c>
      <c r="DL12" s="531" t="s">
        <v>63</v>
      </c>
      <c r="DM12" s="529">
        <v>2008</v>
      </c>
      <c r="DN12" s="529">
        <v>2008</v>
      </c>
      <c r="DO12" s="529">
        <v>2008</v>
      </c>
      <c r="DP12" s="529">
        <v>2008</v>
      </c>
      <c r="DQ12" s="529">
        <v>2008</v>
      </c>
      <c r="DR12" s="529">
        <v>2008</v>
      </c>
      <c r="DS12" s="529">
        <v>2008</v>
      </c>
      <c r="DT12" s="529">
        <v>2008</v>
      </c>
      <c r="DU12" s="529">
        <v>2008</v>
      </c>
      <c r="DV12" s="528">
        <v>2008</v>
      </c>
      <c r="DW12" s="528">
        <v>2008</v>
      </c>
      <c r="DX12" s="528">
        <v>2008</v>
      </c>
      <c r="DY12" s="531" t="s">
        <v>684</v>
      </c>
      <c r="DZ12" s="529">
        <v>2009</v>
      </c>
      <c r="EA12" s="529">
        <v>2009</v>
      </c>
      <c r="EB12" s="529">
        <v>2009</v>
      </c>
      <c r="EC12" s="529">
        <v>2009</v>
      </c>
      <c r="ED12" s="529">
        <v>2009</v>
      </c>
      <c r="EE12" s="529">
        <v>2009</v>
      </c>
      <c r="EF12" s="529">
        <v>2009</v>
      </c>
      <c r="EG12" s="529">
        <v>2009</v>
      </c>
      <c r="EH12" s="529">
        <v>2009</v>
      </c>
      <c r="EI12" s="528">
        <v>2009</v>
      </c>
      <c r="EJ12" s="528">
        <v>2009</v>
      </c>
      <c r="EK12" s="528">
        <v>2009</v>
      </c>
      <c r="EL12" s="531" t="s">
        <v>173</v>
      </c>
      <c r="EM12" s="529">
        <v>2010</v>
      </c>
      <c r="EN12" s="529">
        <v>2010</v>
      </c>
      <c r="EO12" s="529">
        <v>2010</v>
      </c>
      <c r="EP12" s="529">
        <v>2010</v>
      </c>
      <c r="EQ12" s="529">
        <v>2010</v>
      </c>
      <c r="ER12" s="529">
        <v>2010</v>
      </c>
      <c r="ES12" s="529">
        <v>2010</v>
      </c>
      <c r="ET12" s="529">
        <v>2010</v>
      </c>
      <c r="EU12" s="529">
        <v>2010</v>
      </c>
      <c r="EV12" s="528">
        <v>2010</v>
      </c>
      <c r="EW12" s="528">
        <v>2010</v>
      </c>
      <c r="EX12" s="528">
        <v>2010</v>
      </c>
      <c r="EY12" s="531" t="s">
        <v>207</v>
      </c>
      <c r="EZ12" s="529">
        <v>2011</v>
      </c>
      <c r="FA12" s="529">
        <v>2011</v>
      </c>
      <c r="FB12" s="529">
        <v>2011</v>
      </c>
      <c r="FC12" s="529">
        <v>2011</v>
      </c>
      <c r="FD12" s="529">
        <v>2011</v>
      </c>
      <c r="FE12" s="529">
        <v>2011</v>
      </c>
      <c r="FF12" s="529">
        <v>2011</v>
      </c>
      <c r="FG12" s="529">
        <v>2011</v>
      </c>
      <c r="FH12" s="529">
        <v>2011</v>
      </c>
      <c r="FI12" s="528">
        <v>2011</v>
      </c>
      <c r="FJ12" s="528">
        <v>2011</v>
      </c>
      <c r="FK12" s="528">
        <v>2011</v>
      </c>
      <c r="FL12" s="531" t="s">
        <v>535</v>
      </c>
      <c r="FM12" s="529">
        <v>2012</v>
      </c>
      <c r="FN12" s="529">
        <v>2012</v>
      </c>
      <c r="FO12" s="529">
        <v>2012</v>
      </c>
      <c r="FP12" s="529">
        <v>2012</v>
      </c>
      <c r="FQ12" s="529">
        <v>2012</v>
      </c>
      <c r="FR12" s="529">
        <v>2012</v>
      </c>
      <c r="FS12" s="529">
        <v>2012</v>
      </c>
      <c r="FT12" s="529">
        <v>2012</v>
      </c>
      <c r="FU12" s="529">
        <v>2012</v>
      </c>
      <c r="FV12" s="528">
        <v>2012</v>
      </c>
      <c r="FW12" s="528">
        <v>2012</v>
      </c>
      <c r="FX12" s="528">
        <v>2012</v>
      </c>
      <c r="FY12" s="531" t="s">
        <v>569</v>
      </c>
      <c r="FZ12" s="529">
        <v>2013</v>
      </c>
      <c r="GA12" s="529">
        <v>2013</v>
      </c>
      <c r="GB12" s="529">
        <v>2013</v>
      </c>
      <c r="GC12" s="529">
        <v>2013</v>
      </c>
      <c r="GD12" s="529">
        <v>2013</v>
      </c>
      <c r="GE12" s="529">
        <v>2013</v>
      </c>
      <c r="GF12" s="529">
        <v>2013</v>
      </c>
      <c r="GG12" s="529">
        <v>2013</v>
      </c>
      <c r="GH12" s="529">
        <v>2013</v>
      </c>
      <c r="GI12" s="528">
        <v>2013</v>
      </c>
      <c r="GJ12" s="528">
        <v>2013</v>
      </c>
      <c r="GK12" s="528">
        <v>2013</v>
      </c>
      <c r="GL12" s="531" t="s">
        <v>729</v>
      </c>
      <c r="GM12" s="529">
        <v>2014</v>
      </c>
      <c r="GN12" s="529">
        <v>2014</v>
      </c>
      <c r="GO12" s="529">
        <v>2014</v>
      </c>
      <c r="GP12" s="529">
        <v>2014</v>
      </c>
      <c r="GQ12" s="529">
        <v>2014</v>
      </c>
      <c r="GR12" s="529">
        <v>2014</v>
      </c>
      <c r="GS12" s="529">
        <v>2014</v>
      </c>
      <c r="GT12" s="529">
        <v>2014</v>
      </c>
      <c r="GU12" s="529">
        <v>2014</v>
      </c>
      <c r="GV12" s="528">
        <v>2014</v>
      </c>
      <c r="GW12" s="528">
        <v>2014</v>
      </c>
      <c r="GX12" s="528">
        <v>2014</v>
      </c>
      <c r="GY12" s="531" t="s">
        <v>1049</v>
      </c>
      <c r="GZ12" s="529">
        <v>2015</v>
      </c>
      <c r="HA12" s="529">
        <v>2015</v>
      </c>
      <c r="HB12" s="529">
        <v>2015</v>
      </c>
      <c r="HC12" s="529">
        <v>2015</v>
      </c>
      <c r="HD12" s="529">
        <v>2015</v>
      </c>
      <c r="HE12" s="529">
        <v>2015</v>
      </c>
      <c r="HF12" s="529">
        <v>2015</v>
      </c>
      <c r="HG12" s="529">
        <v>2015</v>
      </c>
      <c r="HH12" s="529">
        <v>2015</v>
      </c>
      <c r="HI12" s="528">
        <v>2015</v>
      </c>
      <c r="HJ12" s="528">
        <v>2015</v>
      </c>
      <c r="HK12" s="528">
        <v>2015</v>
      </c>
      <c r="HL12" s="531" t="s">
        <v>1054</v>
      </c>
      <c r="HM12" s="529">
        <v>2016</v>
      </c>
      <c r="HN12" s="529">
        <v>2016</v>
      </c>
      <c r="HO12" s="529">
        <v>2016</v>
      </c>
      <c r="HP12" s="529">
        <v>2016</v>
      </c>
      <c r="HQ12" s="529">
        <v>2016</v>
      </c>
      <c r="HR12" s="529">
        <v>2016</v>
      </c>
      <c r="HS12" s="529">
        <v>2016</v>
      </c>
      <c r="HT12" s="529">
        <v>2016</v>
      </c>
      <c r="HU12" s="529">
        <v>2016</v>
      </c>
      <c r="HV12" s="528">
        <v>2016</v>
      </c>
      <c r="HW12" s="528">
        <v>2016</v>
      </c>
      <c r="HX12" s="528">
        <v>2016</v>
      </c>
      <c r="HY12" s="531" t="s">
        <v>1061</v>
      </c>
      <c r="HZ12" s="529">
        <v>2017</v>
      </c>
      <c r="IA12" s="529">
        <v>2017</v>
      </c>
      <c r="IB12" s="529">
        <v>2017</v>
      </c>
      <c r="IC12" s="529">
        <v>2017</v>
      </c>
      <c r="ID12" s="529">
        <v>2017</v>
      </c>
      <c r="IE12" s="529">
        <v>2017</v>
      </c>
      <c r="IF12" s="529">
        <v>2017</v>
      </c>
      <c r="IG12" s="529">
        <v>2017</v>
      </c>
      <c r="IH12" s="529">
        <v>2017</v>
      </c>
      <c r="II12" s="528">
        <v>2017</v>
      </c>
      <c r="IJ12" s="528">
        <v>2017</v>
      </c>
      <c r="IK12" s="528">
        <v>2017</v>
      </c>
      <c r="IL12" s="531" t="s">
        <v>1069</v>
      </c>
      <c r="IM12" s="529">
        <v>2018</v>
      </c>
      <c r="IN12" s="529">
        <v>2018</v>
      </c>
      <c r="IO12" s="529">
        <v>2018</v>
      </c>
      <c r="IP12" s="529">
        <v>2018</v>
      </c>
      <c r="IQ12" s="529">
        <v>2018</v>
      </c>
      <c r="IR12" s="529">
        <v>2018</v>
      </c>
      <c r="IS12" s="529">
        <v>2018</v>
      </c>
      <c r="IT12" s="529">
        <v>2018</v>
      </c>
      <c r="IU12" s="529">
        <v>2018</v>
      </c>
      <c r="IV12" s="528">
        <v>2018</v>
      </c>
      <c r="IW12" s="528">
        <v>2018</v>
      </c>
      <c r="IX12" s="528">
        <v>2018</v>
      </c>
      <c r="IY12" s="531" t="s">
        <v>1072</v>
      </c>
      <c r="IZ12" s="645">
        <v>2019</v>
      </c>
      <c r="JA12" s="529">
        <v>2019</v>
      </c>
      <c r="JB12" s="529">
        <v>2019</v>
      </c>
      <c r="JC12" s="529">
        <v>2019</v>
      </c>
      <c r="JD12" s="529">
        <v>2019</v>
      </c>
      <c r="JE12" s="529">
        <v>2019</v>
      </c>
      <c r="JF12" s="529">
        <v>2019</v>
      </c>
      <c r="JG12" s="529">
        <v>2019</v>
      </c>
      <c r="JH12" s="529">
        <v>2019</v>
      </c>
      <c r="JI12" s="528">
        <v>2019</v>
      </c>
      <c r="JJ12" s="528">
        <v>2019</v>
      </c>
      <c r="JK12" s="528">
        <v>2019</v>
      </c>
      <c r="JL12" s="531" t="s">
        <v>1074</v>
      </c>
      <c r="JM12" s="645">
        <v>2020</v>
      </c>
      <c r="JN12" s="529">
        <v>2020</v>
      </c>
      <c r="JO12" s="529">
        <v>2020</v>
      </c>
      <c r="JP12" s="529">
        <v>2020</v>
      </c>
      <c r="JQ12" s="529">
        <v>2020</v>
      </c>
      <c r="JR12" s="529">
        <v>2020</v>
      </c>
      <c r="JS12" s="529">
        <v>2020</v>
      </c>
      <c r="JT12" s="529">
        <v>2020</v>
      </c>
      <c r="JU12" s="529">
        <v>2020</v>
      </c>
      <c r="JV12" s="528">
        <v>2020</v>
      </c>
      <c r="JW12" s="528">
        <v>2020</v>
      </c>
      <c r="JX12" s="528">
        <v>2020</v>
      </c>
      <c r="JY12" s="531" t="s">
        <v>1077</v>
      </c>
      <c r="JZ12" s="645">
        <v>2021</v>
      </c>
      <c r="KA12" s="529">
        <v>2021</v>
      </c>
      <c r="KB12" s="529">
        <v>2021</v>
      </c>
      <c r="KC12" s="529">
        <v>2021</v>
      </c>
      <c r="KD12" s="529">
        <v>2021</v>
      </c>
      <c r="KE12" s="529">
        <v>2021</v>
      </c>
      <c r="KF12" s="529">
        <v>2021</v>
      </c>
      <c r="KG12" s="529">
        <v>2021</v>
      </c>
      <c r="KH12" s="529">
        <v>2021</v>
      </c>
      <c r="KI12" s="528">
        <v>2021</v>
      </c>
      <c r="KJ12" s="528">
        <v>2021</v>
      </c>
      <c r="KK12" s="528">
        <v>2021</v>
      </c>
      <c r="KL12" s="531" t="s">
        <v>1078</v>
      </c>
      <c r="KM12" s="645">
        <v>2022</v>
      </c>
      <c r="KN12" s="529">
        <v>2022</v>
      </c>
      <c r="KO12" s="529">
        <v>2022</v>
      </c>
      <c r="KP12" s="529">
        <v>2022</v>
      </c>
      <c r="KQ12" s="529">
        <v>2022</v>
      </c>
      <c r="KR12" s="529">
        <v>2022</v>
      </c>
      <c r="KS12" s="529">
        <v>2022</v>
      </c>
      <c r="KT12" s="529">
        <v>2022</v>
      </c>
      <c r="KU12" s="529">
        <v>2022</v>
      </c>
      <c r="KV12" s="528">
        <v>2022</v>
      </c>
      <c r="KW12" s="528">
        <v>2022</v>
      </c>
      <c r="KX12" s="528">
        <v>2022</v>
      </c>
      <c r="KY12" s="531" t="s">
        <v>1079</v>
      </c>
      <c r="KZ12" s="645">
        <v>2023</v>
      </c>
      <c r="LA12" s="529">
        <v>2023</v>
      </c>
      <c r="LB12" s="529">
        <v>2023</v>
      </c>
      <c r="LC12" s="529">
        <v>2023</v>
      </c>
      <c r="LD12" s="529">
        <v>2023</v>
      </c>
      <c r="LE12" s="529">
        <v>2023</v>
      </c>
      <c r="LF12" s="529">
        <v>2023</v>
      </c>
      <c r="LG12" s="529">
        <v>2023</v>
      </c>
      <c r="LH12" s="529">
        <v>2023</v>
      </c>
      <c r="LI12" s="528">
        <v>2023</v>
      </c>
      <c r="LJ12" s="528">
        <v>2023</v>
      </c>
      <c r="LK12" s="528">
        <v>2023</v>
      </c>
      <c r="LL12" s="532" t="s">
        <v>1086</v>
      </c>
    </row>
    <row r="13" spans="1:324" s="523" customFormat="1" ht="16.5" thickBot="1" x14ac:dyDescent="0.3">
      <c r="A13" s="533"/>
      <c r="B13" s="534"/>
      <c r="C13" s="535"/>
      <c r="D13" s="535"/>
      <c r="E13" s="536"/>
      <c r="F13" s="536"/>
      <c r="G13" s="536"/>
      <c r="H13" s="536"/>
      <c r="I13" s="536"/>
      <c r="J13" s="536"/>
      <c r="K13" s="538"/>
      <c r="L13" s="536"/>
      <c r="M13" s="537"/>
      <c r="N13" s="537"/>
      <c r="O13" s="537"/>
      <c r="P13" s="537"/>
      <c r="Q13" s="537"/>
      <c r="R13" s="537"/>
      <c r="S13" s="537"/>
      <c r="T13" s="537"/>
      <c r="U13" s="537"/>
      <c r="V13" s="537"/>
      <c r="W13" s="537"/>
      <c r="X13" s="537"/>
      <c r="Y13" s="536"/>
      <c r="Z13" s="537"/>
      <c r="AA13" s="537"/>
      <c r="AB13" s="537"/>
      <c r="AC13" s="537"/>
      <c r="AD13" s="537"/>
      <c r="AE13" s="537"/>
      <c r="AF13" s="537"/>
      <c r="AG13" s="537"/>
      <c r="AH13" s="537"/>
      <c r="AI13" s="537"/>
      <c r="AJ13" s="537"/>
      <c r="AK13" s="537"/>
      <c r="AL13" s="536"/>
      <c r="AM13" s="537"/>
      <c r="AN13" s="537"/>
      <c r="AO13" s="537"/>
      <c r="AP13" s="537"/>
      <c r="AQ13" s="537"/>
      <c r="AR13" s="537"/>
      <c r="AS13" s="537"/>
      <c r="AT13" s="537"/>
      <c r="AU13" s="537"/>
      <c r="AV13" s="537"/>
      <c r="AW13" s="537"/>
      <c r="AX13" s="537"/>
      <c r="AY13" s="536"/>
      <c r="AZ13" s="537"/>
      <c r="BA13" s="537"/>
      <c r="BB13" s="537"/>
      <c r="BC13" s="537"/>
      <c r="BD13" s="537"/>
      <c r="BE13" s="537"/>
      <c r="BF13" s="537"/>
      <c r="BG13" s="537"/>
      <c r="BH13" s="537"/>
      <c r="BI13" s="537"/>
      <c r="BJ13" s="537"/>
      <c r="BK13" s="537"/>
      <c r="BL13" s="536"/>
      <c r="BM13" s="537"/>
      <c r="BN13" s="537"/>
      <c r="BO13" s="537"/>
      <c r="BP13" s="537"/>
      <c r="BQ13" s="537"/>
      <c r="BR13" s="537"/>
      <c r="BS13" s="537"/>
      <c r="BT13" s="537"/>
      <c r="BU13" s="537"/>
      <c r="BV13" s="537"/>
      <c r="BW13" s="537"/>
      <c r="BX13" s="537"/>
      <c r="BY13" s="536"/>
      <c r="BZ13" s="537"/>
      <c r="CA13" s="537"/>
      <c r="CB13" s="537"/>
      <c r="CC13" s="537"/>
      <c r="CD13" s="537"/>
      <c r="CE13" s="537"/>
      <c r="CF13" s="537"/>
      <c r="CG13" s="537"/>
      <c r="CH13" s="537"/>
      <c r="CI13" s="537"/>
      <c r="CJ13" s="537"/>
      <c r="CK13" s="537"/>
      <c r="CL13" s="536"/>
      <c r="CM13" s="539"/>
      <c r="CN13" s="539"/>
      <c r="CO13" s="539"/>
      <c r="CP13" s="539"/>
      <c r="CQ13" s="539"/>
      <c r="CR13" s="539"/>
      <c r="CS13" s="539"/>
      <c r="CT13" s="539"/>
      <c r="CU13" s="539"/>
      <c r="CV13" s="539"/>
      <c r="CW13" s="539"/>
      <c r="CX13" s="539"/>
      <c r="CY13" s="536"/>
      <c r="CZ13" s="539"/>
      <c r="DA13" s="539"/>
      <c r="DB13" s="539"/>
      <c r="DC13" s="539"/>
      <c r="DD13" s="539"/>
      <c r="DE13" s="539"/>
      <c r="DF13" s="539"/>
      <c r="DG13" s="539"/>
      <c r="DH13" s="539"/>
      <c r="DI13" s="539"/>
      <c r="DJ13" s="539"/>
      <c r="DK13" s="539"/>
      <c r="DL13" s="611"/>
      <c r="DM13" s="539"/>
      <c r="DN13" s="539"/>
      <c r="DO13" s="539"/>
      <c r="DP13" s="539"/>
      <c r="DQ13" s="539"/>
      <c r="DR13" s="539"/>
      <c r="DS13" s="539"/>
      <c r="DT13" s="539"/>
      <c r="DU13" s="539"/>
      <c r="DV13" s="539"/>
      <c r="DW13" s="539"/>
      <c r="DX13" s="539"/>
      <c r="DY13" s="611"/>
      <c r="DZ13" s="539"/>
      <c r="EA13" s="539"/>
      <c r="EB13" s="539"/>
      <c r="EC13" s="539"/>
      <c r="ED13" s="539"/>
      <c r="EE13" s="539"/>
      <c r="EF13" s="539"/>
      <c r="EG13" s="539"/>
      <c r="EH13" s="539"/>
      <c r="EI13" s="539"/>
      <c r="EJ13" s="539"/>
      <c r="EK13" s="539"/>
      <c r="EL13" s="611"/>
      <c r="EM13" s="539"/>
      <c r="EN13" s="539"/>
      <c r="EO13" s="539"/>
      <c r="EP13" s="539"/>
      <c r="EQ13" s="539"/>
      <c r="ER13" s="539"/>
      <c r="ES13" s="539"/>
      <c r="ET13" s="539"/>
      <c r="EU13" s="539"/>
      <c r="EV13" s="539"/>
      <c r="EW13" s="539"/>
      <c r="EX13" s="539"/>
      <c r="EY13" s="611"/>
      <c r="EZ13" s="539"/>
      <c r="FA13" s="539"/>
      <c r="FB13" s="539"/>
      <c r="FC13" s="539"/>
      <c r="FD13" s="539"/>
      <c r="FE13" s="539"/>
      <c r="FF13" s="539"/>
      <c r="FG13" s="539"/>
      <c r="FH13" s="539"/>
      <c r="FI13" s="539"/>
      <c r="FJ13" s="539"/>
      <c r="FK13" s="539"/>
      <c r="FL13" s="611"/>
      <c r="FM13" s="539"/>
      <c r="FN13" s="539"/>
      <c r="FO13" s="539"/>
      <c r="FP13" s="539"/>
      <c r="FQ13" s="539"/>
      <c r="FR13" s="539"/>
      <c r="FS13" s="539"/>
      <c r="FT13" s="539"/>
      <c r="FU13" s="539"/>
      <c r="FV13" s="539"/>
      <c r="FW13" s="539"/>
      <c r="FX13" s="539"/>
      <c r="FY13" s="611"/>
      <c r="FZ13" s="539"/>
      <c r="GA13" s="539"/>
      <c r="GB13" s="539"/>
      <c r="GC13" s="539"/>
      <c r="GD13" s="539"/>
      <c r="GE13" s="539"/>
      <c r="GF13" s="539"/>
      <c r="GG13" s="539"/>
      <c r="GH13" s="539"/>
      <c r="GI13" s="539"/>
      <c r="GJ13" s="539"/>
      <c r="GK13" s="539"/>
      <c r="GL13" s="611"/>
      <c r="GM13" s="539"/>
      <c r="GN13" s="539"/>
      <c r="GO13" s="539"/>
      <c r="GP13" s="539"/>
      <c r="GQ13" s="539"/>
      <c r="GR13" s="539"/>
      <c r="GS13" s="539"/>
      <c r="GT13" s="539"/>
      <c r="GU13" s="539"/>
      <c r="GV13" s="539"/>
      <c r="GW13" s="539"/>
      <c r="GX13" s="539"/>
      <c r="GY13" s="611"/>
      <c r="GZ13" s="539"/>
      <c r="HA13" s="539"/>
      <c r="HB13" s="539"/>
      <c r="HC13" s="539"/>
      <c r="HD13" s="539"/>
      <c r="HE13" s="539"/>
      <c r="HF13" s="539"/>
      <c r="HG13" s="539"/>
      <c r="HH13" s="539"/>
      <c r="HI13" s="539"/>
      <c r="HJ13" s="539"/>
      <c r="HK13" s="539"/>
      <c r="HL13" s="611"/>
      <c r="HM13" s="539"/>
      <c r="HN13" s="539"/>
      <c r="HO13" s="539"/>
      <c r="HP13" s="539"/>
      <c r="HQ13" s="539"/>
      <c r="HR13" s="539"/>
      <c r="HS13" s="539"/>
      <c r="HT13" s="539"/>
      <c r="HU13" s="539"/>
      <c r="HV13" s="539"/>
      <c r="HW13" s="539"/>
      <c r="HX13" s="539"/>
      <c r="HY13" s="611"/>
      <c r="HZ13" s="539"/>
      <c r="IA13" s="539"/>
      <c r="IB13" s="539"/>
      <c r="IC13" s="539"/>
      <c r="ID13" s="539"/>
      <c r="IE13" s="539"/>
      <c r="IF13" s="539"/>
      <c r="IG13" s="539"/>
      <c r="IH13" s="539"/>
      <c r="II13" s="539"/>
      <c r="IJ13" s="539"/>
      <c r="IK13" s="539"/>
      <c r="IL13" s="611"/>
      <c r="IM13" s="539"/>
      <c r="IN13" s="539"/>
      <c r="IO13" s="539"/>
      <c r="IP13" s="539"/>
      <c r="IQ13" s="539"/>
      <c r="IR13" s="539"/>
      <c r="IS13" s="539"/>
      <c r="IT13" s="539"/>
      <c r="IU13" s="539"/>
      <c r="IV13" s="539"/>
      <c r="IW13" s="539"/>
      <c r="IX13" s="539"/>
      <c r="IY13" s="611"/>
      <c r="IZ13" s="646"/>
      <c r="JA13" s="539"/>
      <c r="JB13" s="539"/>
      <c r="JC13" s="539"/>
      <c r="JD13" s="539"/>
      <c r="JE13" s="539"/>
      <c r="JF13" s="539"/>
      <c r="JG13" s="539"/>
      <c r="JH13" s="539"/>
      <c r="JI13" s="539"/>
      <c r="JJ13" s="539"/>
      <c r="JK13" s="539"/>
      <c r="JL13" s="611"/>
      <c r="JM13" s="646"/>
      <c r="JN13" s="539"/>
      <c r="JO13" s="539"/>
      <c r="JP13" s="539"/>
      <c r="JQ13" s="539"/>
      <c r="JR13" s="539"/>
      <c r="JS13" s="539"/>
      <c r="JT13" s="539"/>
      <c r="JU13" s="539"/>
      <c r="JV13" s="539"/>
      <c r="JW13" s="539"/>
      <c r="JX13" s="539"/>
      <c r="JY13" s="611"/>
      <c r="JZ13" s="646"/>
      <c r="KA13" s="539"/>
      <c r="KB13" s="539"/>
      <c r="KC13" s="539"/>
      <c r="KD13" s="539"/>
      <c r="KE13" s="539"/>
      <c r="KF13" s="539"/>
      <c r="KG13" s="539"/>
      <c r="KH13" s="539"/>
      <c r="KI13" s="539"/>
      <c r="KJ13" s="539"/>
      <c r="KK13" s="539"/>
      <c r="KL13" s="611"/>
      <c r="KM13" s="646"/>
      <c r="KN13" s="539"/>
      <c r="KO13" s="539"/>
      <c r="KP13" s="539"/>
      <c r="KQ13" s="539"/>
      <c r="KR13" s="539"/>
      <c r="KS13" s="539"/>
      <c r="KT13" s="539"/>
      <c r="KU13" s="539"/>
      <c r="KV13" s="539"/>
      <c r="KW13" s="539"/>
      <c r="KX13" s="539"/>
      <c r="KY13" s="611"/>
      <c r="KZ13" s="646"/>
      <c r="LA13" s="539"/>
      <c r="LB13" s="539"/>
      <c r="LC13" s="539"/>
      <c r="LD13" s="539"/>
      <c r="LE13" s="539"/>
      <c r="LF13" s="539"/>
      <c r="LG13" s="539"/>
      <c r="LH13" s="539"/>
      <c r="LI13" s="539"/>
      <c r="LJ13" s="539"/>
      <c r="LK13" s="539"/>
      <c r="LL13" s="540"/>
    </row>
    <row r="14" spans="1:324" s="548" customFormat="1" ht="16.5" hidden="1" thickTop="1" x14ac:dyDescent="0.25">
      <c r="A14" s="541"/>
      <c r="B14" s="542"/>
      <c r="C14" s="543"/>
      <c r="D14" s="543"/>
      <c r="E14" s="544"/>
      <c r="F14" s="544"/>
      <c r="G14" s="544"/>
      <c r="H14" s="544"/>
      <c r="I14" s="544"/>
      <c r="J14" s="544"/>
      <c r="K14" s="544"/>
      <c r="L14" s="544"/>
      <c r="M14" s="545"/>
      <c r="N14" s="545"/>
      <c r="O14" s="545"/>
      <c r="P14" s="545"/>
      <c r="Q14" s="545"/>
      <c r="R14" s="545"/>
      <c r="S14" s="545"/>
      <c r="T14" s="545"/>
      <c r="U14" s="545"/>
      <c r="V14" s="545"/>
      <c r="W14" s="545"/>
      <c r="X14" s="545"/>
      <c r="Y14" s="544"/>
      <c r="Z14" s="545"/>
      <c r="AA14" s="545"/>
      <c r="AB14" s="545"/>
      <c r="AC14" s="545"/>
      <c r="AD14" s="545"/>
      <c r="AE14" s="545"/>
      <c r="AF14" s="545"/>
      <c r="AG14" s="545"/>
      <c r="AH14" s="545"/>
      <c r="AI14" s="545"/>
      <c r="AJ14" s="545"/>
      <c r="AK14" s="545"/>
      <c r="AL14" s="544"/>
      <c r="AM14" s="545"/>
      <c r="AN14" s="545"/>
      <c r="AO14" s="545"/>
      <c r="AP14" s="545"/>
      <c r="AQ14" s="545"/>
      <c r="AR14" s="545"/>
      <c r="AS14" s="545"/>
      <c r="AT14" s="545"/>
      <c r="AU14" s="545"/>
      <c r="AV14" s="545"/>
      <c r="AW14" s="545"/>
      <c r="AX14" s="545"/>
      <c r="AY14" s="544"/>
      <c r="AZ14" s="546"/>
      <c r="BA14" s="546"/>
      <c r="BB14" s="546"/>
      <c r="BC14" s="546"/>
      <c r="BD14" s="546"/>
      <c r="BE14" s="546"/>
      <c r="BF14" s="545"/>
      <c r="BG14" s="545"/>
      <c r="BH14" s="545"/>
      <c r="BI14" s="545"/>
      <c r="BJ14" s="545"/>
      <c r="BK14" s="545"/>
      <c r="BL14" s="544"/>
      <c r="BM14" s="546"/>
      <c r="BN14" s="546"/>
      <c r="BO14" s="546"/>
      <c r="BP14" s="546"/>
      <c r="BQ14" s="546"/>
      <c r="BR14" s="546"/>
      <c r="BS14" s="545"/>
      <c r="BT14" s="545"/>
      <c r="BU14" s="545"/>
      <c r="BV14" s="545"/>
      <c r="BW14" s="545"/>
      <c r="BX14" s="545"/>
      <c r="BY14" s="544"/>
      <c r="BZ14" s="546"/>
      <c r="CA14" s="546"/>
      <c r="CB14" s="546"/>
      <c r="CC14" s="546"/>
      <c r="CD14" s="546"/>
      <c r="CE14" s="546"/>
      <c r="CF14" s="545"/>
      <c r="CG14" s="545"/>
      <c r="CH14" s="545"/>
      <c r="CI14" s="545"/>
      <c r="CJ14" s="545"/>
      <c r="CK14" s="545"/>
      <c r="CL14" s="544"/>
      <c r="CM14" s="546"/>
      <c r="CN14" s="546"/>
      <c r="CO14" s="546"/>
      <c r="CP14" s="546"/>
      <c r="CQ14" s="546"/>
      <c r="CR14" s="546"/>
      <c r="CS14" s="545"/>
      <c r="CT14" s="545"/>
      <c r="CU14" s="545"/>
      <c r="CV14" s="545"/>
      <c r="CW14" s="545"/>
      <c r="CX14" s="545"/>
      <c r="CY14" s="544"/>
      <c r="CZ14" s="546"/>
      <c r="DA14" s="546"/>
      <c r="DB14" s="546"/>
      <c r="DC14" s="546"/>
      <c r="DD14" s="546"/>
      <c r="DE14" s="546"/>
      <c r="DF14" s="545"/>
      <c r="DG14" s="545"/>
      <c r="DH14" s="545"/>
      <c r="DI14" s="545"/>
      <c r="DJ14" s="545"/>
      <c r="DK14" s="545"/>
      <c r="DL14" s="544"/>
      <c r="DM14" s="546"/>
      <c r="DN14" s="546"/>
      <c r="DO14" s="546"/>
      <c r="DP14" s="546"/>
      <c r="DQ14" s="546"/>
      <c r="DR14" s="546"/>
      <c r="DS14" s="545"/>
      <c r="DT14" s="545"/>
      <c r="DU14" s="545"/>
      <c r="DV14" s="545"/>
      <c r="DW14" s="545"/>
      <c r="DX14" s="545"/>
      <c r="DY14" s="544"/>
      <c r="DZ14" s="546"/>
      <c r="EA14" s="546"/>
      <c r="EB14" s="546"/>
      <c r="EC14" s="546"/>
      <c r="ED14" s="546"/>
      <c r="EE14" s="546"/>
      <c r="EF14" s="545"/>
      <c r="EG14" s="545"/>
      <c r="EH14" s="545"/>
      <c r="EI14" s="545"/>
      <c r="EJ14" s="545"/>
      <c r="EK14" s="545"/>
      <c r="EL14" s="544"/>
      <c r="EM14" s="546"/>
      <c r="EN14" s="546"/>
      <c r="EO14" s="546"/>
      <c r="EP14" s="546"/>
      <c r="EQ14" s="546"/>
      <c r="ER14" s="546"/>
      <c r="ES14" s="545"/>
      <c r="ET14" s="545"/>
      <c r="EU14" s="545"/>
      <c r="EV14" s="545"/>
      <c r="EW14" s="545"/>
      <c r="EX14" s="545"/>
      <c r="EY14" s="544"/>
      <c r="EZ14" s="546"/>
      <c r="FA14" s="546"/>
      <c r="FB14" s="546"/>
      <c r="FC14" s="546"/>
      <c r="FD14" s="546"/>
      <c r="FE14" s="546"/>
      <c r="FF14" s="545"/>
      <c r="FG14" s="545"/>
      <c r="FH14" s="545"/>
      <c r="FI14" s="545"/>
      <c r="FJ14" s="545"/>
      <c r="FK14" s="545"/>
      <c r="FL14" s="519"/>
      <c r="FM14" s="546"/>
      <c r="FN14" s="546"/>
      <c r="FO14" s="546"/>
      <c r="FP14" s="546"/>
      <c r="FQ14" s="546"/>
      <c r="FR14" s="546"/>
      <c r="FS14" s="545"/>
      <c r="FT14" s="545"/>
      <c r="FU14" s="545"/>
      <c r="FV14" s="545"/>
      <c r="FW14" s="545"/>
      <c r="FX14" s="545"/>
      <c r="FY14" s="519"/>
      <c r="FZ14" s="546"/>
      <c r="GA14" s="546"/>
      <c r="GB14" s="546"/>
      <c r="GC14" s="546"/>
      <c r="GD14" s="546"/>
      <c r="GE14" s="546"/>
      <c r="GF14" s="545"/>
      <c r="GG14" s="545"/>
      <c r="GH14" s="545"/>
      <c r="GI14" s="545"/>
      <c r="GJ14" s="545"/>
      <c r="GK14" s="545"/>
      <c r="GL14" s="519"/>
      <c r="GM14" s="546"/>
      <c r="GN14" s="546"/>
      <c r="GO14" s="546"/>
      <c r="GP14" s="546"/>
      <c r="GQ14" s="546"/>
      <c r="GR14" s="546"/>
      <c r="GS14" s="545"/>
      <c r="GT14" s="545"/>
      <c r="GU14" s="545"/>
      <c r="GV14" s="545"/>
      <c r="GW14" s="545"/>
      <c r="GX14" s="545"/>
      <c r="GY14" s="519"/>
      <c r="GZ14" s="546"/>
      <c r="HA14" s="546"/>
      <c r="HB14" s="546"/>
      <c r="HC14" s="546"/>
      <c r="HD14" s="546"/>
      <c r="HE14" s="546"/>
      <c r="HF14" s="545"/>
      <c r="HG14" s="545"/>
      <c r="HH14" s="545"/>
      <c r="HI14" s="545"/>
      <c r="HJ14" s="545"/>
      <c r="HK14" s="545"/>
      <c r="HL14" s="544"/>
      <c r="HM14" s="546"/>
      <c r="HN14" s="546"/>
      <c r="HO14" s="546"/>
      <c r="HP14" s="546"/>
      <c r="HQ14" s="546"/>
      <c r="HR14" s="546"/>
      <c r="HS14" s="545"/>
      <c r="HT14" s="545"/>
      <c r="HU14" s="545"/>
      <c r="HV14" s="545"/>
      <c r="HW14" s="545"/>
      <c r="HX14" s="545"/>
      <c r="HY14" s="544"/>
      <c r="HZ14" s="546"/>
      <c r="IA14" s="546"/>
      <c r="IB14" s="546"/>
      <c r="IC14" s="546"/>
      <c r="ID14" s="546"/>
      <c r="IE14" s="546"/>
      <c r="IF14" s="545"/>
      <c r="IG14" s="545"/>
      <c r="IH14" s="545"/>
      <c r="II14" s="545"/>
      <c r="IJ14" s="545"/>
      <c r="IK14" s="545"/>
      <c r="IL14" s="544"/>
      <c r="IM14" s="546"/>
      <c r="IN14" s="546"/>
      <c r="IO14" s="546"/>
      <c r="IP14" s="546"/>
      <c r="IQ14" s="546"/>
      <c r="IR14" s="546"/>
      <c r="IS14" s="545"/>
      <c r="IT14" s="545"/>
      <c r="IU14" s="545"/>
      <c r="IV14" s="545"/>
      <c r="IW14" s="545"/>
      <c r="IX14" s="545"/>
      <c r="IY14" s="544"/>
      <c r="IZ14" s="647"/>
      <c r="JA14" s="546"/>
      <c r="JB14" s="546"/>
      <c r="JC14" s="546"/>
      <c r="JD14" s="546"/>
      <c r="JE14" s="546"/>
      <c r="JF14" s="545"/>
      <c r="JG14" s="545"/>
      <c r="JH14" s="545"/>
      <c r="JI14" s="545"/>
      <c r="JJ14" s="545"/>
      <c r="JK14" s="545"/>
      <c r="JL14" s="544"/>
      <c r="JM14" s="647"/>
      <c r="JN14" s="546"/>
      <c r="JO14" s="546"/>
      <c r="JP14" s="546"/>
      <c r="JQ14" s="546"/>
      <c r="JR14" s="546"/>
      <c r="JS14" s="545"/>
      <c r="JT14" s="545"/>
      <c r="JU14" s="545"/>
      <c r="JV14" s="545"/>
      <c r="JW14" s="545"/>
      <c r="JX14" s="545"/>
      <c r="JY14" s="544"/>
      <c r="JZ14" s="647"/>
      <c r="KA14" s="546"/>
      <c r="KB14" s="546"/>
      <c r="KC14" s="546"/>
      <c r="KD14" s="546"/>
      <c r="KE14" s="546"/>
      <c r="KF14" s="545"/>
      <c r="KG14" s="545"/>
      <c r="KH14" s="545"/>
      <c r="KI14" s="545"/>
      <c r="KJ14" s="545"/>
      <c r="KK14" s="545"/>
      <c r="KL14" s="544"/>
      <c r="KM14" s="647"/>
      <c r="KN14" s="546"/>
      <c r="KO14" s="546"/>
      <c r="KP14" s="546"/>
      <c r="KQ14" s="546"/>
      <c r="KR14" s="546"/>
      <c r="KS14" s="545"/>
      <c r="KT14" s="545"/>
      <c r="KU14" s="545"/>
      <c r="KV14" s="545"/>
      <c r="KW14" s="545"/>
      <c r="KX14" s="545"/>
      <c r="KY14" s="544"/>
      <c r="KZ14" s="647"/>
      <c r="LA14" s="546"/>
      <c r="LB14" s="546"/>
      <c r="LC14" s="546"/>
      <c r="LD14" s="546"/>
      <c r="LE14" s="546"/>
      <c r="LF14" s="545"/>
      <c r="LG14" s="545"/>
      <c r="LH14" s="545"/>
      <c r="LI14" s="545"/>
      <c r="LJ14" s="545"/>
      <c r="LK14" s="545"/>
      <c r="LL14" s="547"/>
    </row>
    <row r="15" spans="1:324" s="548" customFormat="1" ht="15.75" hidden="1" x14ac:dyDescent="0.25">
      <c r="A15" s="549"/>
      <c r="B15" s="550"/>
      <c r="C15" s="551"/>
      <c r="D15" s="551"/>
      <c r="E15" s="552"/>
      <c r="F15" s="552"/>
      <c r="G15" s="552"/>
      <c r="H15" s="552"/>
      <c r="I15" s="552"/>
      <c r="J15" s="552"/>
      <c r="K15" s="552"/>
      <c r="L15" s="552"/>
      <c r="M15" s="553" t="s">
        <v>145</v>
      </c>
      <c r="N15" s="553" t="s">
        <v>146</v>
      </c>
      <c r="O15" s="553" t="s">
        <v>147</v>
      </c>
      <c r="P15" s="553" t="s">
        <v>627</v>
      </c>
      <c r="Q15" s="553" t="s">
        <v>148</v>
      </c>
      <c r="R15" s="553" t="s">
        <v>149</v>
      </c>
      <c r="S15" s="553" t="s">
        <v>150</v>
      </c>
      <c r="T15" s="553" t="s">
        <v>151</v>
      </c>
      <c r="U15" s="553" t="s">
        <v>632</v>
      </c>
      <c r="V15" s="553" t="s">
        <v>152</v>
      </c>
      <c r="W15" s="553" t="s">
        <v>634</v>
      </c>
      <c r="X15" s="553" t="s">
        <v>635</v>
      </c>
      <c r="Y15" s="552"/>
      <c r="Z15" s="553" t="s">
        <v>145</v>
      </c>
      <c r="AA15" s="553" t="s">
        <v>146</v>
      </c>
      <c r="AB15" s="553" t="s">
        <v>147</v>
      </c>
      <c r="AC15" s="553" t="s">
        <v>627</v>
      </c>
      <c r="AD15" s="553" t="s">
        <v>148</v>
      </c>
      <c r="AE15" s="553" t="s">
        <v>149</v>
      </c>
      <c r="AF15" s="553" t="s">
        <v>150</v>
      </c>
      <c r="AG15" s="553" t="s">
        <v>151</v>
      </c>
      <c r="AH15" s="553" t="s">
        <v>632</v>
      </c>
      <c r="AI15" s="553" t="s">
        <v>152</v>
      </c>
      <c r="AJ15" s="553" t="s">
        <v>634</v>
      </c>
      <c r="AK15" s="553" t="s">
        <v>635</v>
      </c>
      <c r="AL15" s="552"/>
      <c r="AM15" s="553" t="s">
        <v>145</v>
      </c>
      <c r="AN15" s="553" t="s">
        <v>146</v>
      </c>
      <c r="AO15" s="553" t="s">
        <v>147</v>
      </c>
      <c r="AP15" s="553" t="s">
        <v>627</v>
      </c>
      <c r="AQ15" s="553" t="s">
        <v>148</v>
      </c>
      <c r="AR15" s="553" t="s">
        <v>149</v>
      </c>
      <c r="AS15" s="553" t="s">
        <v>150</v>
      </c>
      <c r="AT15" s="553" t="s">
        <v>151</v>
      </c>
      <c r="AU15" s="553" t="s">
        <v>632</v>
      </c>
      <c r="AV15" s="553" t="s">
        <v>152</v>
      </c>
      <c r="AW15" s="553" t="s">
        <v>634</v>
      </c>
      <c r="AX15" s="553" t="s">
        <v>635</v>
      </c>
      <c r="AY15" s="552"/>
      <c r="AZ15" s="553" t="s">
        <v>145</v>
      </c>
      <c r="BA15" s="553" t="s">
        <v>146</v>
      </c>
      <c r="BB15" s="553" t="s">
        <v>147</v>
      </c>
      <c r="BC15" s="553" t="s">
        <v>627</v>
      </c>
      <c r="BD15" s="553" t="s">
        <v>148</v>
      </c>
      <c r="BE15" s="553" t="s">
        <v>149</v>
      </c>
      <c r="BF15" s="553" t="s">
        <v>150</v>
      </c>
      <c r="BG15" s="553" t="s">
        <v>151</v>
      </c>
      <c r="BH15" s="553" t="s">
        <v>632</v>
      </c>
      <c r="BI15" s="553" t="s">
        <v>152</v>
      </c>
      <c r="BJ15" s="553" t="s">
        <v>634</v>
      </c>
      <c r="BK15" s="553" t="s">
        <v>635</v>
      </c>
      <c r="BL15" s="552"/>
      <c r="BM15" s="553" t="s">
        <v>145</v>
      </c>
      <c r="BN15" s="553" t="s">
        <v>146</v>
      </c>
      <c r="BO15" s="553" t="s">
        <v>147</v>
      </c>
      <c r="BP15" s="553" t="s">
        <v>627</v>
      </c>
      <c r="BQ15" s="553" t="s">
        <v>148</v>
      </c>
      <c r="BR15" s="553" t="s">
        <v>149</v>
      </c>
      <c r="BS15" s="553" t="s">
        <v>150</v>
      </c>
      <c r="BT15" s="553" t="s">
        <v>151</v>
      </c>
      <c r="BU15" s="553" t="s">
        <v>632</v>
      </c>
      <c r="BV15" s="553" t="s">
        <v>152</v>
      </c>
      <c r="BW15" s="553" t="s">
        <v>634</v>
      </c>
      <c r="BX15" s="553" t="s">
        <v>635</v>
      </c>
      <c r="BY15" s="552"/>
      <c r="BZ15" s="553" t="s">
        <v>145</v>
      </c>
      <c r="CA15" s="553" t="s">
        <v>146</v>
      </c>
      <c r="CB15" s="553" t="s">
        <v>147</v>
      </c>
      <c r="CC15" s="553" t="s">
        <v>627</v>
      </c>
      <c r="CD15" s="553" t="s">
        <v>148</v>
      </c>
      <c r="CE15" s="553" t="s">
        <v>149</v>
      </c>
      <c r="CF15" s="553" t="s">
        <v>150</v>
      </c>
      <c r="CG15" s="553" t="s">
        <v>151</v>
      </c>
      <c r="CH15" s="553" t="s">
        <v>632</v>
      </c>
      <c r="CI15" s="553" t="s">
        <v>152</v>
      </c>
      <c r="CJ15" s="553" t="s">
        <v>634</v>
      </c>
      <c r="CK15" s="553" t="s">
        <v>635</v>
      </c>
      <c r="CL15" s="552"/>
      <c r="CM15" s="553" t="s">
        <v>145</v>
      </c>
      <c r="CN15" s="553" t="s">
        <v>146</v>
      </c>
      <c r="CO15" s="553" t="s">
        <v>147</v>
      </c>
      <c r="CP15" s="553" t="s">
        <v>627</v>
      </c>
      <c r="CQ15" s="553" t="s">
        <v>148</v>
      </c>
      <c r="CR15" s="553" t="s">
        <v>149</v>
      </c>
      <c r="CS15" s="553" t="s">
        <v>150</v>
      </c>
      <c r="CT15" s="553" t="s">
        <v>151</v>
      </c>
      <c r="CU15" s="553" t="s">
        <v>632</v>
      </c>
      <c r="CV15" s="553" t="s">
        <v>152</v>
      </c>
      <c r="CW15" s="553" t="s">
        <v>634</v>
      </c>
      <c r="CX15" s="553" t="s">
        <v>635</v>
      </c>
      <c r="CY15" s="552"/>
      <c r="CZ15" s="553" t="s">
        <v>145</v>
      </c>
      <c r="DA15" s="553" t="s">
        <v>146</v>
      </c>
      <c r="DB15" s="553" t="s">
        <v>147</v>
      </c>
      <c r="DC15" s="553" t="s">
        <v>627</v>
      </c>
      <c r="DD15" s="553" t="s">
        <v>148</v>
      </c>
      <c r="DE15" s="553" t="s">
        <v>149</v>
      </c>
      <c r="DF15" s="553" t="s">
        <v>150</v>
      </c>
      <c r="DG15" s="553" t="s">
        <v>151</v>
      </c>
      <c r="DH15" s="553" t="s">
        <v>632</v>
      </c>
      <c r="DI15" s="553" t="s">
        <v>152</v>
      </c>
      <c r="DJ15" s="553" t="s">
        <v>634</v>
      </c>
      <c r="DK15" s="553" t="s">
        <v>635</v>
      </c>
      <c r="DL15" s="552"/>
      <c r="DM15" s="553" t="s">
        <v>145</v>
      </c>
      <c r="DN15" s="553" t="s">
        <v>146</v>
      </c>
      <c r="DO15" s="553" t="s">
        <v>147</v>
      </c>
      <c r="DP15" s="553" t="s">
        <v>627</v>
      </c>
      <c r="DQ15" s="553" t="s">
        <v>148</v>
      </c>
      <c r="DR15" s="553" t="s">
        <v>149</v>
      </c>
      <c r="DS15" s="553" t="s">
        <v>150</v>
      </c>
      <c r="DT15" s="553" t="s">
        <v>151</v>
      </c>
      <c r="DU15" s="553" t="s">
        <v>632</v>
      </c>
      <c r="DV15" s="553" t="s">
        <v>152</v>
      </c>
      <c r="DW15" s="553" t="s">
        <v>634</v>
      </c>
      <c r="DX15" s="553" t="s">
        <v>635</v>
      </c>
      <c r="DY15" s="552"/>
      <c r="DZ15" s="553" t="s">
        <v>145</v>
      </c>
      <c r="EA15" s="553" t="s">
        <v>146</v>
      </c>
      <c r="EB15" s="553" t="s">
        <v>147</v>
      </c>
      <c r="EC15" s="553" t="s">
        <v>627</v>
      </c>
      <c r="ED15" s="553" t="s">
        <v>148</v>
      </c>
      <c r="EE15" s="553" t="s">
        <v>149</v>
      </c>
      <c r="EF15" s="553" t="s">
        <v>150</v>
      </c>
      <c r="EG15" s="553" t="s">
        <v>151</v>
      </c>
      <c r="EH15" s="553" t="s">
        <v>632</v>
      </c>
      <c r="EI15" s="553" t="s">
        <v>152</v>
      </c>
      <c r="EJ15" s="553" t="s">
        <v>634</v>
      </c>
      <c r="EK15" s="553" t="s">
        <v>635</v>
      </c>
      <c r="EL15" s="552"/>
      <c r="EM15" s="553" t="s">
        <v>145</v>
      </c>
      <c r="EN15" s="553" t="s">
        <v>146</v>
      </c>
      <c r="EO15" s="553" t="s">
        <v>147</v>
      </c>
      <c r="EP15" s="553" t="s">
        <v>627</v>
      </c>
      <c r="EQ15" s="553" t="s">
        <v>148</v>
      </c>
      <c r="ER15" s="553" t="s">
        <v>149</v>
      </c>
      <c r="ES15" s="553" t="s">
        <v>150</v>
      </c>
      <c r="ET15" s="553" t="s">
        <v>151</v>
      </c>
      <c r="EU15" s="553" t="s">
        <v>632</v>
      </c>
      <c r="EV15" s="553" t="s">
        <v>152</v>
      </c>
      <c r="EW15" s="553" t="s">
        <v>634</v>
      </c>
      <c r="EX15" s="553" t="s">
        <v>635</v>
      </c>
      <c r="EY15" s="552"/>
      <c r="EZ15" s="553" t="s">
        <v>145</v>
      </c>
      <c r="FA15" s="553" t="s">
        <v>146</v>
      </c>
      <c r="FB15" s="553" t="s">
        <v>147</v>
      </c>
      <c r="FC15" s="553" t="s">
        <v>627</v>
      </c>
      <c r="FD15" s="553" t="s">
        <v>148</v>
      </c>
      <c r="FE15" s="553" t="s">
        <v>149</v>
      </c>
      <c r="FF15" s="553" t="s">
        <v>150</v>
      </c>
      <c r="FG15" s="553" t="s">
        <v>151</v>
      </c>
      <c r="FH15" s="553" t="s">
        <v>632</v>
      </c>
      <c r="FI15" s="553" t="s">
        <v>152</v>
      </c>
      <c r="FJ15" s="553" t="s">
        <v>634</v>
      </c>
      <c r="FK15" s="553" t="s">
        <v>635</v>
      </c>
      <c r="FL15" s="527"/>
      <c r="FM15" s="553" t="s">
        <v>145</v>
      </c>
      <c r="FN15" s="553" t="s">
        <v>146</v>
      </c>
      <c r="FO15" s="553" t="s">
        <v>147</v>
      </c>
      <c r="FP15" s="553" t="s">
        <v>627</v>
      </c>
      <c r="FQ15" s="553" t="s">
        <v>148</v>
      </c>
      <c r="FR15" s="553" t="s">
        <v>149</v>
      </c>
      <c r="FS15" s="553" t="s">
        <v>150</v>
      </c>
      <c r="FT15" s="553" t="s">
        <v>151</v>
      </c>
      <c r="FU15" s="553" t="s">
        <v>632</v>
      </c>
      <c r="FV15" s="553" t="s">
        <v>152</v>
      </c>
      <c r="FW15" s="528" t="s">
        <v>361</v>
      </c>
      <c r="FX15" s="553" t="s">
        <v>635</v>
      </c>
      <c r="FY15" s="527"/>
      <c r="FZ15" s="553" t="s">
        <v>145</v>
      </c>
      <c r="GA15" s="553" t="s">
        <v>146</v>
      </c>
      <c r="GB15" s="553" t="s">
        <v>147</v>
      </c>
      <c r="GC15" s="553" t="s">
        <v>627</v>
      </c>
      <c r="GD15" s="553" t="s">
        <v>148</v>
      </c>
      <c r="GE15" s="553" t="s">
        <v>149</v>
      </c>
      <c r="GF15" s="553" t="s">
        <v>150</v>
      </c>
      <c r="GG15" s="553" t="s">
        <v>151</v>
      </c>
      <c r="GH15" s="553" t="s">
        <v>632</v>
      </c>
      <c r="GI15" s="553" t="s">
        <v>152</v>
      </c>
      <c r="GJ15" s="528" t="s">
        <v>361</v>
      </c>
      <c r="GK15" s="553" t="s">
        <v>635</v>
      </c>
      <c r="GL15" s="527"/>
      <c r="GM15" s="553" t="s">
        <v>145</v>
      </c>
      <c r="GN15" s="553" t="s">
        <v>146</v>
      </c>
      <c r="GO15" s="553" t="s">
        <v>147</v>
      </c>
      <c r="GP15" s="553" t="s">
        <v>627</v>
      </c>
      <c r="GQ15" s="553" t="s">
        <v>148</v>
      </c>
      <c r="GR15" s="553" t="s">
        <v>149</v>
      </c>
      <c r="GS15" s="553" t="s">
        <v>150</v>
      </c>
      <c r="GT15" s="553" t="s">
        <v>151</v>
      </c>
      <c r="GU15" s="553" t="s">
        <v>632</v>
      </c>
      <c r="GV15" s="553" t="s">
        <v>152</v>
      </c>
      <c r="GW15" s="528" t="s">
        <v>361</v>
      </c>
      <c r="GX15" s="553" t="s">
        <v>635</v>
      </c>
      <c r="GY15" s="527"/>
      <c r="GZ15" s="553" t="s">
        <v>145</v>
      </c>
      <c r="HA15" s="553" t="s">
        <v>146</v>
      </c>
      <c r="HB15" s="553" t="s">
        <v>147</v>
      </c>
      <c r="HC15" s="553" t="s">
        <v>627</v>
      </c>
      <c r="HD15" s="553" t="s">
        <v>148</v>
      </c>
      <c r="HE15" s="553" t="s">
        <v>149</v>
      </c>
      <c r="HF15" s="553" t="s">
        <v>150</v>
      </c>
      <c r="HG15" s="553" t="s">
        <v>151</v>
      </c>
      <c r="HH15" s="553" t="s">
        <v>632</v>
      </c>
      <c r="HI15" s="553" t="s">
        <v>152</v>
      </c>
      <c r="HJ15" s="528" t="s">
        <v>361</v>
      </c>
      <c r="HK15" s="553" t="s">
        <v>635</v>
      </c>
      <c r="HL15" s="552"/>
      <c r="HM15" s="553" t="s">
        <v>145</v>
      </c>
      <c r="HN15" s="553" t="s">
        <v>146</v>
      </c>
      <c r="HO15" s="553" t="s">
        <v>147</v>
      </c>
      <c r="HP15" s="553" t="s">
        <v>627</v>
      </c>
      <c r="HQ15" s="553" t="s">
        <v>148</v>
      </c>
      <c r="HR15" s="553" t="s">
        <v>149</v>
      </c>
      <c r="HS15" s="553" t="s">
        <v>150</v>
      </c>
      <c r="HT15" s="553" t="s">
        <v>151</v>
      </c>
      <c r="HU15" s="553" t="s">
        <v>632</v>
      </c>
      <c r="HV15" s="553" t="s">
        <v>152</v>
      </c>
      <c r="HW15" s="528" t="s">
        <v>361</v>
      </c>
      <c r="HX15" s="553" t="s">
        <v>635</v>
      </c>
      <c r="HY15" s="552"/>
      <c r="HZ15" s="553" t="s">
        <v>145</v>
      </c>
      <c r="IA15" s="553" t="s">
        <v>146</v>
      </c>
      <c r="IB15" s="553" t="s">
        <v>147</v>
      </c>
      <c r="IC15" s="553" t="s">
        <v>627</v>
      </c>
      <c r="ID15" s="553" t="s">
        <v>148</v>
      </c>
      <c r="IE15" s="553" t="s">
        <v>149</v>
      </c>
      <c r="IF15" s="553" t="s">
        <v>150</v>
      </c>
      <c r="IG15" s="553" t="s">
        <v>151</v>
      </c>
      <c r="IH15" s="553" t="s">
        <v>632</v>
      </c>
      <c r="II15" s="553" t="s">
        <v>152</v>
      </c>
      <c r="IJ15" s="528" t="s">
        <v>361</v>
      </c>
      <c r="IK15" s="553" t="s">
        <v>635</v>
      </c>
      <c r="IL15" s="552"/>
      <c r="IM15" s="553" t="s">
        <v>145</v>
      </c>
      <c r="IN15" s="553" t="s">
        <v>146</v>
      </c>
      <c r="IO15" s="553" t="s">
        <v>147</v>
      </c>
      <c r="IP15" s="553" t="s">
        <v>627</v>
      </c>
      <c r="IQ15" s="553" t="s">
        <v>148</v>
      </c>
      <c r="IR15" s="553" t="s">
        <v>149</v>
      </c>
      <c r="IS15" s="553" t="s">
        <v>150</v>
      </c>
      <c r="IT15" s="553" t="s">
        <v>151</v>
      </c>
      <c r="IU15" s="553" t="s">
        <v>632</v>
      </c>
      <c r="IV15" s="553" t="s">
        <v>152</v>
      </c>
      <c r="IW15" s="528" t="s">
        <v>361</v>
      </c>
      <c r="IX15" s="553" t="s">
        <v>635</v>
      </c>
      <c r="IY15" s="552"/>
      <c r="IZ15" s="648" t="s">
        <v>145</v>
      </c>
      <c r="JA15" s="553" t="s">
        <v>146</v>
      </c>
      <c r="JB15" s="553" t="s">
        <v>147</v>
      </c>
      <c r="JC15" s="553" t="s">
        <v>627</v>
      </c>
      <c r="JD15" s="553" t="s">
        <v>148</v>
      </c>
      <c r="JE15" s="553" t="s">
        <v>149</v>
      </c>
      <c r="JF15" s="553" t="s">
        <v>150</v>
      </c>
      <c r="JG15" s="553" t="s">
        <v>151</v>
      </c>
      <c r="JH15" s="553" t="s">
        <v>632</v>
      </c>
      <c r="JI15" s="553" t="s">
        <v>152</v>
      </c>
      <c r="JJ15" s="528" t="s">
        <v>361</v>
      </c>
      <c r="JK15" s="553" t="s">
        <v>635</v>
      </c>
      <c r="JL15" s="552"/>
      <c r="JM15" s="648" t="s">
        <v>145</v>
      </c>
      <c r="JN15" s="553" t="s">
        <v>146</v>
      </c>
      <c r="JO15" s="553" t="s">
        <v>147</v>
      </c>
      <c r="JP15" s="553" t="s">
        <v>627</v>
      </c>
      <c r="JQ15" s="553" t="s">
        <v>148</v>
      </c>
      <c r="JR15" s="553" t="s">
        <v>149</v>
      </c>
      <c r="JS15" s="553" t="s">
        <v>150</v>
      </c>
      <c r="JT15" s="553" t="s">
        <v>151</v>
      </c>
      <c r="JU15" s="553" t="s">
        <v>632</v>
      </c>
      <c r="JV15" s="553" t="s">
        <v>152</v>
      </c>
      <c r="JW15" s="528" t="s">
        <v>361</v>
      </c>
      <c r="JX15" s="553" t="s">
        <v>635</v>
      </c>
      <c r="JY15" s="552"/>
      <c r="JZ15" s="648" t="s">
        <v>145</v>
      </c>
      <c r="KA15" s="553" t="s">
        <v>146</v>
      </c>
      <c r="KB15" s="553" t="s">
        <v>147</v>
      </c>
      <c r="KC15" s="553" t="s">
        <v>627</v>
      </c>
      <c r="KD15" s="553" t="s">
        <v>148</v>
      </c>
      <c r="KE15" s="553" t="s">
        <v>149</v>
      </c>
      <c r="KF15" s="553" t="s">
        <v>150</v>
      </c>
      <c r="KG15" s="553" t="s">
        <v>151</v>
      </c>
      <c r="KH15" s="553" t="s">
        <v>632</v>
      </c>
      <c r="KI15" s="553" t="s">
        <v>152</v>
      </c>
      <c r="KJ15" s="528" t="s">
        <v>361</v>
      </c>
      <c r="KK15" s="553" t="s">
        <v>635</v>
      </c>
      <c r="KL15" s="552"/>
      <c r="KM15" s="648" t="s">
        <v>145</v>
      </c>
      <c r="KN15" s="553" t="s">
        <v>146</v>
      </c>
      <c r="KO15" s="553" t="s">
        <v>147</v>
      </c>
      <c r="KP15" s="553" t="s">
        <v>627</v>
      </c>
      <c r="KQ15" s="553" t="s">
        <v>148</v>
      </c>
      <c r="KR15" s="553" t="s">
        <v>149</v>
      </c>
      <c r="KS15" s="553" t="s">
        <v>150</v>
      </c>
      <c r="KT15" s="553" t="s">
        <v>151</v>
      </c>
      <c r="KU15" s="553" t="s">
        <v>632</v>
      </c>
      <c r="KV15" s="553" t="s">
        <v>152</v>
      </c>
      <c r="KW15" s="528" t="s">
        <v>361</v>
      </c>
      <c r="KX15" s="553" t="s">
        <v>635</v>
      </c>
      <c r="KY15" s="552" t="s">
        <v>1085</v>
      </c>
      <c r="KZ15" s="648" t="s">
        <v>145</v>
      </c>
      <c r="LA15" s="553" t="s">
        <v>146</v>
      </c>
      <c r="LB15" s="553" t="s">
        <v>147</v>
      </c>
      <c r="LC15" s="553" t="s">
        <v>627</v>
      </c>
      <c r="LD15" s="553" t="s">
        <v>148</v>
      </c>
      <c r="LE15" s="553" t="s">
        <v>149</v>
      </c>
      <c r="LF15" s="553" t="s">
        <v>150</v>
      </c>
      <c r="LG15" s="553" t="s">
        <v>151</v>
      </c>
      <c r="LH15" s="553" t="s">
        <v>632</v>
      </c>
      <c r="LI15" s="553" t="s">
        <v>152</v>
      </c>
      <c r="LJ15" s="528" t="s">
        <v>361</v>
      </c>
      <c r="LK15" s="553" t="s">
        <v>635</v>
      </c>
      <c r="LL15" s="554"/>
    </row>
    <row r="16" spans="1:324" s="548" customFormat="1" ht="20.25" hidden="1" x14ac:dyDescent="0.3">
      <c r="A16" s="549"/>
      <c r="B16" s="550"/>
      <c r="C16" s="551"/>
      <c r="D16" s="551" t="s">
        <v>1051</v>
      </c>
      <c r="E16" s="555" t="s">
        <v>238</v>
      </c>
      <c r="F16" s="555" t="s">
        <v>820</v>
      </c>
      <c r="G16" s="555" t="s">
        <v>821</v>
      </c>
      <c r="H16" s="555" t="s">
        <v>822</v>
      </c>
      <c r="I16" s="555" t="s">
        <v>823</v>
      </c>
      <c r="J16" s="555" t="s">
        <v>824</v>
      </c>
      <c r="K16" s="531" t="s">
        <v>825</v>
      </c>
      <c r="L16" s="531" t="s">
        <v>833</v>
      </c>
      <c r="M16" s="528">
        <v>2000</v>
      </c>
      <c r="N16" s="528">
        <v>2000</v>
      </c>
      <c r="O16" s="528">
        <v>2000</v>
      </c>
      <c r="P16" s="528">
        <v>2000</v>
      </c>
      <c r="Q16" s="528">
        <v>2000</v>
      </c>
      <c r="R16" s="528">
        <v>2000</v>
      </c>
      <c r="S16" s="528">
        <v>2000</v>
      </c>
      <c r="T16" s="528">
        <v>2000</v>
      </c>
      <c r="U16" s="528">
        <v>2000</v>
      </c>
      <c r="V16" s="528">
        <v>2000</v>
      </c>
      <c r="W16" s="528">
        <v>2000</v>
      </c>
      <c r="X16" s="528">
        <v>2000</v>
      </c>
      <c r="Y16" s="531" t="s">
        <v>874</v>
      </c>
      <c r="Z16" s="528">
        <v>2001</v>
      </c>
      <c r="AA16" s="528">
        <v>2001</v>
      </c>
      <c r="AB16" s="528">
        <v>2001</v>
      </c>
      <c r="AC16" s="528">
        <v>2001</v>
      </c>
      <c r="AD16" s="528">
        <v>2001</v>
      </c>
      <c r="AE16" s="528">
        <v>2001</v>
      </c>
      <c r="AF16" s="528">
        <v>2001</v>
      </c>
      <c r="AG16" s="528">
        <v>2001</v>
      </c>
      <c r="AH16" s="528">
        <v>2001</v>
      </c>
      <c r="AI16" s="528">
        <v>2001</v>
      </c>
      <c r="AJ16" s="528">
        <v>2001</v>
      </c>
      <c r="AK16" s="528">
        <v>2001</v>
      </c>
      <c r="AL16" s="531" t="s">
        <v>873</v>
      </c>
      <c r="AM16" s="528">
        <v>2002</v>
      </c>
      <c r="AN16" s="528">
        <v>2002</v>
      </c>
      <c r="AO16" s="528">
        <v>2002</v>
      </c>
      <c r="AP16" s="528">
        <v>2002</v>
      </c>
      <c r="AQ16" s="528">
        <v>2002</v>
      </c>
      <c r="AR16" s="528">
        <v>2002</v>
      </c>
      <c r="AS16" s="528">
        <v>2002</v>
      </c>
      <c r="AT16" s="528">
        <v>2002</v>
      </c>
      <c r="AU16" s="528">
        <v>2002</v>
      </c>
      <c r="AV16" s="528">
        <v>2002</v>
      </c>
      <c r="AW16" s="528">
        <v>2002</v>
      </c>
      <c r="AX16" s="528">
        <v>2002</v>
      </c>
      <c r="AY16" s="531" t="s">
        <v>875</v>
      </c>
      <c r="AZ16" s="528">
        <v>2003</v>
      </c>
      <c r="BA16" s="528">
        <v>2003</v>
      </c>
      <c r="BB16" s="528">
        <v>2003</v>
      </c>
      <c r="BC16" s="528">
        <v>2003</v>
      </c>
      <c r="BD16" s="528">
        <v>2003</v>
      </c>
      <c r="BE16" s="528">
        <v>2003</v>
      </c>
      <c r="BF16" s="528">
        <v>2003</v>
      </c>
      <c r="BG16" s="528">
        <v>2003</v>
      </c>
      <c r="BH16" s="528">
        <v>2003</v>
      </c>
      <c r="BI16" s="528">
        <v>2003</v>
      </c>
      <c r="BJ16" s="528">
        <v>2003</v>
      </c>
      <c r="BK16" s="528">
        <v>2003</v>
      </c>
      <c r="BL16" s="531" t="s">
        <v>876</v>
      </c>
      <c r="BM16" s="528">
        <v>2004</v>
      </c>
      <c r="BN16" s="528">
        <v>2004</v>
      </c>
      <c r="BO16" s="528">
        <v>2004</v>
      </c>
      <c r="BP16" s="528">
        <v>2004</v>
      </c>
      <c r="BQ16" s="528">
        <v>2004</v>
      </c>
      <c r="BR16" s="528">
        <v>2004</v>
      </c>
      <c r="BS16" s="528">
        <v>2004</v>
      </c>
      <c r="BT16" s="528">
        <v>2004</v>
      </c>
      <c r="BU16" s="528">
        <v>2004</v>
      </c>
      <c r="BV16" s="528">
        <v>2004</v>
      </c>
      <c r="BW16" s="528">
        <v>2004</v>
      </c>
      <c r="BX16" s="528">
        <v>2004</v>
      </c>
      <c r="BY16" s="531" t="s">
        <v>877</v>
      </c>
      <c r="BZ16" s="528">
        <v>2005</v>
      </c>
      <c r="CA16" s="528">
        <v>2005</v>
      </c>
      <c r="CB16" s="528">
        <v>2005</v>
      </c>
      <c r="CC16" s="528">
        <v>2005</v>
      </c>
      <c r="CD16" s="528">
        <v>2005</v>
      </c>
      <c r="CE16" s="528">
        <v>2005</v>
      </c>
      <c r="CF16" s="528">
        <v>2005</v>
      </c>
      <c r="CG16" s="528">
        <v>2005</v>
      </c>
      <c r="CH16" s="528">
        <v>2005</v>
      </c>
      <c r="CI16" s="528">
        <v>2005</v>
      </c>
      <c r="CJ16" s="528">
        <v>2005</v>
      </c>
      <c r="CK16" s="528">
        <v>2005</v>
      </c>
      <c r="CL16" s="531" t="s">
        <v>902</v>
      </c>
      <c r="CM16" s="529">
        <v>2006</v>
      </c>
      <c r="CN16" s="529">
        <v>2006</v>
      </c>
      <c r="CO16" s="529">
        <v>2006</v>
      </c>
      <c r="CP16" s="529">
        <v>2006</v>
      </c>
      <c r="CQ16" s="529">
        <v>2006</v>
      </c>
      <c r="CR16" s="529">
        <v>2006</v>
      </c>
      <c r="CS16" s="529">
        <v>2006</v>
      </c>
      <c r="CT16" s="529">
        <v>2006</v>
      </c>
      <c r="CU16" s="529">
        <v>2006</v>
      </c>
      <c r="CV16" s="528">
        <v>2006</v>
      </c>
      <c r="CW16" s="528">
        <v>2006</v>
      </c>
      <c r="CX16" s="528">
        <v>2006</v>
      </c>
      <c r="CY16" s="531" t="s">
        <v>144</v>
      </c>
      <c r="CZ16" s="529">
        <v>2007</v>
      </c>
      <c r="DA16" s="529">
        <v>2007</v>
      </c>
      <c r="DB16" s="529">
        <v>2007</v>
      </c>
      <c r="DC16" s="529">
        <v>2007</v>
      </c>
      <c r="DD16" s="529">
        <v>2007</v>
      </c>
      <c r="DE16" s="529">
        <v>2007</v>
      </c>
      <c r="DF16" s="529">
        <v>2007</v>
      </c>
      <c r="DG16" s="529">
        <v>2007</v>
      </c>
      <c r="DH16" s="529">
        <v>2007</v>
      </c>
      <c r="DI16" s="528">
        <v>2007</v>
      </c>
      <c r="DJ16" s="528">
        <v>2007</v>
      </c>
      <c r="DK16" s="528">
        <v>2007</v>
      </c>
      <c r="DL16" s="531" t="s">
        <v>63</v>
      </c>
      <c r="DM16" s="529">
        <v>2008</v>
      </c>
      <c r="DN16" s="529">
        <v>2008</v>
      </c>
      <c r="DO16" s="529">
        <v>2008</v>
      </c>
      <c r="DP16" s="529">
        <v>2008</v>
      </c>
      <c r="DQ16" s="529">
        <v>2008</v>
      </c>
      <c r="DR16" s="529">
        <v>2008</v>
      </c>
      <c r="DS16" s="529">
        <v>2008</v>
      </c>
      <c r="DT16" s="529">
        <v>2008</v>
      </c>
      <c r="DU16" s="529">
        <v>2008</v>
      </c>
      <c r="DV16" s="528">
        <v>2008</v>
      </c>
      <c r="DW16" s="528">
        <v>2008</v>
      </c>
      <c r="DX16" s="528">
        <v>2008</v>
      </c>
      <c r="DY16" s="531" t="s">
        <v>684</v>
      </c>
      <c r="DZ16" s="529">
        <v>2009</v>
      </c>
      <c r="EA16" s="529">
        <v>2009</v>
      </c>
      <c r="EB16" s="529">
        <v>2009</v>
      </c>
      <c r="EC16" s="529">
        <v>2009</v>
      </c>
      <c r="ED16" s="529">
        <v>2009</v>
      </c>
      <c r="EE16" s="529">
        <v>2009</v>
      </c>
      <c r="EF16" s="529">
        <v>2009</v>
      </c>
      <c r="EG16" s="529">
        <v>2009</v>
      </c>
      <c r="EH16" s="529">
        <v>2009</v>
      </c>
      <c r="EI16" s="528">
        <v>2009</v>
      </c>
      <c r="EJ16" s="528">
        <v>2009</v>
      </c>
      <c r="EK16" s="528">
        <v>2009</v>
      </c>
      <c r="EL16" s="531" t="s">
        <v>173</v>
      </c>
      <c r="EM16" s="529">
        <v>2010</v>
      </c>
      <c r="EN16" s="529">
        <v>2010</v>
      </c>
      <c r="EO16" s="529">
        <v>2010</v>
      </c>
      <c r="EP16" s="529">
        <v>2010</v>
      </c>
      <c r="EQ16" s="529">
        <v>2010</v>
      </c>
      <c r="ER16" s="529">
        <v>2010</v>
      </c>
      <c r="ES16" s="529">
        <v>2010</v>
      </c>
      <c r="ET16" s="529">
        <v>2010</v>
      </c>
      <c r="EU16" s="529">
        <v>2010</v>
      </c>
      <c r="EV16" s="528">
        <v>2010</v>
      </c>
      <c r="EW16" s="528">
        <v>2010</v>
      </c>
      <c r="EX16" s="528">
        <v>2010</v>
      </c>
      <c r="EY16" s="531" t="s">
        <v>207</v>
      </c>
      <c r="EZ16" s="529">
        <v>2011</v>
      </c>
      <c r="FA16" s="529">
        <v>2011</v>
      </c>
      <c r="FB16" s="529">
        <v>2011</v>
      </c>
      <c r="FC16" s="529">
        <v>2011</v>
      </c>
      <c r="FD16" s="529">
        <v>2011</v>
      </c>
      <c r="FE16" s="529">
        <v>2011</v>
      </c>
      <c r="FF16" s="529">
        <v>2011</v>
      </c>
      <c r="FG16" s="529">
        <v>2011</v>
      </c>
      <c r="FH16" s="529">
        <v>2011</v>
      </c>
      <c r="FI16" s="528">
        <v>2011</v>
      </c>
      <c r="FJ16" s="528">
        <v>2011</v>
      </c>
      <c r="FK16" s="528">
        <v>2011</v>
      </c>
      <c r="FL16" s="531" t="s">
        <v>535</v>
      </c>
      <c r="FM16" s="529">
        <v>2012</v>
      </c>
      <c r="FN16" s="529">
        <v>2012</v>
      </c>
      <c r="FO16" s="529">
        <v>2012</v>
      </c>
      <c r="FP16" s="529">
        <v>2012</v>
      </c>
      <c r="FQ16" s="529">
        <v>2012</v>
      </c>
      <c r="FR16" s="529">
        <v>2012</v>
      </c>
      <c r="FS16" s="529">
        <v>2012</v>
      </c>
      <c r="FT16" s="529">
        <v>2012</v>
      </c>
      <c r="FU16" s="529">
        <v>2012</v>
      </c>
      <c r="FV16" s="528">
        <v>2012</v>
      </c>
      <c r="FW16" s="528">
        <v>2012</v>
      </c>
      <c r="FX16" s="528">
        <v>2012</v>
      </c>
      <c r="FY16" s="531" t="s">
        <v>569</v>
      </c>
      <c r="FZ16" s="529">
        <v>2013</v>
      </c>
      <c r="GA16" s="529">
        <v>2013</v>
      </c>
      <c r="GB16" s="529">
        <v>2013</v>
      </c>
      <c r="GC16" s="529">
        <v>2013</v>
      </c>
      <c r="GD16" s="529">
        <v>2013</v>
      </c>
      <c r="GE16" s="529">
        <v>2013</v>
      </c>
      <c r="GF16" s="529">
        <v>2013</v>
      </c>
      <c r="GG16" s="529">
        <v>2013</v>
      </c>
      <c r="GH16" s="529">
        <v>2013</v>
      </c>
      <c r="GI16" s="528">
        <v>2013</v>
      </c>
      <c r="GJ16" s="528">
        <v>2013</v>
      </c>
      <c r="GK16" s="528">
        <v>2013</v>
      </c>
      <c r="GL16" s="531" t="s">
        <v>729</v>
      </c>
      <c r="GM16" s="529">
        <v>2014</v>
      </c>
      <c r="GN16" s="529">
        <v>2014</v>
      </c>
      <c r="GO16" s="529">
        <v>2014</v>
      </c>
      <c r="GP16" s="529">
        <v>2014</v>
      </c>
      <c r="GQ16" s="529">
        <v>2014</v>
      </c>
      <c r="GR16" s="529">
        <v>2014</v>
      </c>
      <c r="GS16" s="529">
        <v>2014</v>
      </c>
      <c r="GT16" s="529">
        <v>2014</v>
      </c>
      <c r="GU16" s="529">
        <v>2014</v>
      </c>
      <c r="GV16" s="528">
        <v>2014</v>
      </c>
      <c r="GW16" s="528">
        <v>2014</v>
      </c>
      <c r="GX16" s="528">
        <v>2014</v>
      </c>
      <c r="GY16" s="531" t="s">
        <v>1049</v>
      </c>
      <c r="GZ16" s="529">
        <v>2015</v>
      </c>
      <c r="HA16" s="529">
        <v>2015</v>
      </c>
      <c r="HB16" s="529">
        <v>2015</v>
      </c>
      <c r="HC16" s="529">
        <v>2015</v>
      </c>
      <c r="HD16" s="529">
        <v>2015</v>
      </c>
      <c r="HE16" s="529">
        <v>2015</v>
      </c>
      <c r="HF16" s="529">
        <v>2015</v>
      </c>
      <c r="HG16" s="529">
        <v>2015</v>
      </c>
      <c r="HH16" s="529">
        <v>2015</v>
      </c>
      <c r="HI16" s="528">
        <v>2015</v>
      </c>
      <c r="HJ16" s="528">
        <v>2015</v>
      </c>
      <c r="HK16" s="528">
        <v>2015</v>
      </c>
      <c r="HL16" s="531" t="s">
        <v>1054</v>
      </c>
      <c r="HM16" s="529">
        <v>2016</v>
      </c>
      <c r="HN16" s="529">
        <v>2016</v>
      </c>
      <c r="HO16" s="529">
        <v>2016</v>
      </c>
      <c r="HP16" s="529">
        <v>2016</v>
      </c>
      <c r="HQ16" s="529">
        <v>2016</v>
      </c>
      <c r="HR16" s="529">
        <v>2016</v>
      </c>
      <c r="HS16" s="529">
        <v>2016</v>
      </c>
      <c r="HT16" s="529">
        <v>2016</v>
      </c>
      <c r="HU16" s="529">
        <v>2016</v>
      </c>
      <c r="HV16" s="528">
        <v>2016</v>
      </c>
      <c r="HW16" s="528">
        <v>2016</v>
      </c>
      <c r="HX16" s="528">
        <v>2016</v>
      </c>
      <c r="HY16" s="531" t="s">
        <v>1061</v>
      </c>
      <c r="HZ16" s="529">
        <v>2017</v>
      </c>
      <c r="IA16" s="529">
        <v>2017</v>
      </c>
      <c r="IB16" s="529">
        <v>2017</v>
      </c>
      <c r="IC16" s="529">
        <v>2017</v>
      </c>
      <c r="ID16" s="529">
        <v>2017</v>
      </c>
      <c r="IE16" s="529">
        <v>2017</v>
      </c>
      <c r="IF16" s="529">
        <v>2017</v>
      </c>
      <c r="IG16" s="529">
        <v>2017</v>
      </c>
      <c r="IH16" s="529">
        <v>2017</v>
      </c>
      <c r="II16" s="528">
        <v>2017</v>
      </c>
      <c r="IJ16" s="528">
        <v>2017</v>
      </c>
      <c r="IK16" s="528">
        <v>2017</v>
      </c>
      <c r="IL16" s="531" t="s">
        <v>1069</v>
      </c>
      <c r="IM16" s="529">
        <v>2018</v>
      </c>
      <c r="IN16" s="529">
        <v>2018</v>
      </c>
      <c r="IO16" s="529">
        <v>2018</v>
      </c>
      <c r="IP16" s="529">
        <v>2018</v>
      </c>
      <c r="IQ16" s="529">
        <v>2018</v>
      </c>
      <c r="IR16" s="529">
        <v>2018</v>
      </c>
      <c r="IS16" s="529">
        <v>2018</v>
      </c>
      <c r="IT16" s="529">
        <v>2018</v>
      </c>
      <c r="IU16" s="529">
        <v>2018</v>
      </c>
      <c r="IV16" s="528">
        <v>2018</v>
      </c>
      <c r="IW16" s="528">
        <v>2018</v>
      </c>
      <c r="IX16" s="528">
        <v>2018</v>
      </c>
      <c r="IY16" s="531" t="s">
        <v>1072</v>
      </c>
      <c r="IZ16" s="645">
        <v>2019</v>
      </c>
      <c r="JA16" s="529">
        <v>2019</v>
      </c>
      <c r="JB16" s="529">
        <v>2019</v>
      </c>
      <c r="JC16" s="529">
        <v>2019</v>
      </c>
      <c r="JD16" s="529">
        <v>2019</v>
      </c>
      <c r="JE16" s="529">
        <v>2019</v>
      </c>
      <c r="JF16" s="529">
        <v>2019</v>
      </c>
      <c r="JG16" s="529">
        <v>2019</v>
      </c>
      <c r="JH16" s="529">
        <v>2019</v>
      </c>
      <c r="JI16" s="528">
        <v>2019</v>
      </c>
      <c r="JJ16" s="528">
        <v>2019</v>
      </c>
      <c r="JK16" s="528">
        <v>2019</v>
      </c>
      <c r="JL16" s="531" t="s">
        <v>1074</v>
      </c>
      <c r="JM16" s="645">
        <v>2020</v>
      </c>
      <c r="JN16" s="529">
        <v>2020</v>
      </c>
      <c r="JO16" s="529">
        <v>2020</v>
      </c>
      <c r="JP16" s="529">
        <v>2020</v>
      </c>
      <c r="JQ16" s="529">
        <v>2020</v>
      </c>
      <c r="JR16" s="529">
        <v>2020</v>
      </c>
      <c r="JS16" s="529">
        <v>2020</v>
      </c>
      <c r="JT16" s="529">
        <v>2020</v>
      </c>
      <c r="JU16" s="529">
        <v>2020</v>
      </c>
      <c r="JV16" s="528">
        <v>2020</v>
      </c>
      <c r="JW16" s="528">
        <v>2020</v>
      </c>
      <c r="JX16" s="528">
        <v>2020</v>
      </c>
      <c r="JY16" s="531" t="s">
        <v>1077</v>
      </c>
      <c r="JZ16" s="645">
        <v>2021</v>
      </c>
      <c r="KA16" s="529">
        <v>2021</v>
      </c>
      <c r="KB16" s="529">
        <v>2021</v>
      </c>
      <c r="KC16" s="529">
        <v>2021</v>
      </c>
      <c r="KD16" s="529">
        <v>2021</v>
      </c>
      <c r="KE16" s="529">
        <v>2021</v>
      </c>
      <c r="KF16" s="529">
        <v>2021</v>
      </c>
      <c r="KG16" s="529">
        <v>2021</v>
      </c>
      <c r="KH16" s="529">
        <v>2021</v>
      </c>
      <c r="KI16" s="528">
        <v>2021</v>
      </c>
      <c r="KJ16" s="528">
        <v>2021</v>
      </c>
      <c r="KK16" s="528">
        <v>2021</v>
      </c>
      <c r="KL16" s="531" t="s">
        <v>1078</v>
      </c>
      <c r="KM16" s="645">
        <v>2022</v>
      </c>
      <c r="KN16" s="529">
        <v>2022</v>
      </c>
      <c r="KO16" s="529">
        <v>2022</v>
      </c>
      <c r="KP16" s="529">
        <v>2022</v>
      </c>
      <c r="KQ16" s="529">
        <v>2022</v>
      </c>
      <c r="KR16" s="529">
        <v>2022</v>
      </c>
      <c r="KS16" s="529">
        <v>2022</v>
      </c>
      <c r="KT16" s="529">
        <v>2022</v>
      </c>
      <c r="KU16" s="529">
        <v>2022</v>
      </c>
      <c r="KV16" s="528">
        <v>2022</v>
      </c>
      <c r="KW16" s="528">
        <v>2022</v>
      </c>
      <c r="KX16" s="528">
        <v>2022</v>
      </c>
      <c r="KY16" s="531" t="s">
        <v>1079</v>
      </c>
      <c r="KZ16" s="645">
        <v>2023</v>
      </c>
      <c r="LA16" s="529">
        <v>2023</v>
      </c>
      <c r="LB16" s="529">
        <v>2023</v>
      </c>
      <c r="LC16" s="529">
        <v>2023</v>
      </c>
      <c r="LD16" s="529">
        <v>2023</v>
      </c>
      <c r="LE16" s="529">
        <v>2023</v>
      </c>
      <c r="LF16" s="529">
        <v>2023</v>
      </c>
      <c r="LG16" s="529">
        <v>2023</v>
      </c>
      <c r="LH16" s="529">
        <v>2023</v>
      </c>
      <c r="LI16" s="528">
        <v>2023</v>
      </c>
      <c r="LJ16" s="528">
        <v>2023</v>
      </c>
      <c r="LK16" s="528">
        <v>2023</v>
      </c>
      <c r="LL16" s="532" t="s">
        <v>1086</v>
      </c>
    </row>
    <row r="17" spans="1:324" s="548" customFormat="1" ht="16.5" hidden="1" thickBot="1" x14ac:dyDescent="0.3">
      <c r="A17" s="556"/>
      <c r="B17" s="557"/>
      <c r="C17" s="558"/>
      <c r="D17" s="558"/>
      <c r="E17" s="559"/>
      <c r="F17" s="559"/>
      <c r="G17" s="559"/>
      <c r="H17" s="559"/>
      <c r="I17" s="559"/>
      <c r="J17" s="559"/>
      <c r="K17" s="559"/>
      <c r="L17" s="559"/>
      <c r="M17" s="560"/>
      <c r="N17" s="560"/>
      <c r="O17" s="560"/>
      <c r="P17" s="560"/>
      <c r="Q17" s="560"/>
      <c r="R17" s="560"/>
      <c r="S17" s="560"/>
      <c r="T17" s="560"/>
      <c r="U17" s="560"/>
      <c r="V17" s="560"/>
      <c r="W17" s="560"/>
      <c r="X17" s="560"/>
      <c r="Y17" s="559"/>
      <c r="Z17" s="560"/>
      <c r="AA17" s="560"/>
      <c r="AB17" s="560"/>
      <c r="AC17" s="560"/>
      <c r="AD17" s="560"/>
      <c r="AE17" s="560"/>
      <c r="AF17" s="560"/>
      <c r="AG17" s="560"/>
      <c r="AH17" s="560"/>
      <c r="AI17" s="560"/>
      <c r="AJ17" s="560"/>
      <c r="AK17" s="560"/>
      <c r="AL17" s="559"/>
      <c r="AM17" s="560"/>
      <c r="AN17" s="560"/>
      <c r="AO17" s="560"/>
      <c r="AP17" s="560"/>
      <c r="AQ17" s="560"/>
      <c r="AR17" s="560"/>
      <c r="AS17" s="560"/>
      <c r="AT17" s="560"/>
      <c r="AU17" s="560"/>
      <c r="AV17" s="560"/>
      <c r="AW17" s="560"/>
      <c r="AX17" s="560"/>
      <c r="AY17" s="559"/>
      <c r="AZ17" s="561"/>
      <c r="BA17" s="561"/>
      <c r="BB17" s="561"/>
      <c r="BC17" s="561"/>
      <c r="BD17" s="561"/>
      <c r="BE17" s="561"/>
      <c r="BF17" s="560"/>
      <c r="BG17" s="560"/>
      <c r="BH17" s="560"/>
      <c r="BI17" s="560"/>
      <c r="BJ17" s="560"/>
      <c r="BK17" s="560"/>
      <c r="BL17" s="559"/>
      <c r="BM17" s="561"/>
      <c r="BN17" s="561"/>
      <c r="BO17" s="561"/>
      <c r="BP17" s="561"/>
      <c r="BQ17" s="561"/>
      <c r="BR17" s="561"/>
      <c r="BS17" s="560"/>
      <c r="BT17" s="560"/>
      <c r="BU17" s="560"/>
      <c r="BV17" s="560"/>
      <c r="BW17" s="560"/>
      <c r="BX17" s="560"/>
      <c r="BY17" s="559"/>
      <c r="BZ17" s="561"/>
      <c r="CA17" s="561"/>
      <c r="CB17" s="561"/>
      <c r="CC17" s="561"/>
      <c r="CD17" s="561"/>
      <c r="CE17" s="561"/>
      <c r="CF17" s="560"/>
      <c r="CG17" s="560"/>
      <c r="CH17" s="560"/>
      <c r="CI17" s="560"/>
      <c r="CJ17" s="560"/>
      <c r="CK17" s="560"/>
      <c r="CL17" s="559"/>
      <c r="CM17" s="561"/>
      <c r="CN17" s="561"/>
      <c r="CO17" s="561"/>
      <c r="CP17" s="561"/>
      <c r="CQ17" s="561"/>
      <c r="CR17" s="561"/>
      <c r="CS17" s="560"/>
      <c r="CT17" s="560"/>
      <c r="CU17" s="560"/>
      <c r="CV17" s="560"/>
      <c r="CW17" s="560"/>
      <c r="CX17" s="560"/>
      <c r="CY17" s="559"/>
      <c r="CZ17" s="561"/>
      <c r="DA17" s="561"/>
      <c r="DB17" s="561"/>
      <c r="DC17" s="561"/>
      <c r="DD17" s="561"/>
      <c r="DE17" s="561"/>
      <c r="DF17" s="560"/>
      <c r="DG17" s="560"/>
      <c r="DH17" s="560"/>
      <c r="DI17" s="560"/>
      <c r="DJ17" s="560"/>
      <c r="DK17" s="560"/>
      <c r="DL17" s="559"/>
      <c r="DM17" s="561"/>
      <c r="DN17" s="561"/>
      <c r="DO17" s="561"/>
      <c r="DP17" s="561"/>
      <c r="DQ17" s="561"/>
      <c r="DR17" s="561"/>
      <c r="DS17" s="560"/>
      <c r="DT17" s="560"/>
      <c r="DU17" s="560"/>
      <c r="DV17" s="560"/>
      <c r="DW17" s="560"/>
      <c r="DX17" s="560"/>
      <c r="DY17" s="559"/>
      <c r="DZ17" s="561"/>
      <c r="EA17" s="561"/>
      <c r="EB17" s="561"/>
      <c r="EC17" s="561"/>
      <c r="ED17" s="561"/>
      <c r="EE17" s="561"/>
      <c r="EF17" s="560"/>
      <c r="EG17" s="560"/>
      <c r="EH17" s="560"/>
      <c r="EI17" s="560"/>
      <c r="EJ17" s="560"/>
      <c r="EK17" s="560"/>
      <c r="EL17" s="559"/>
      <c r="EM17" s="561"/>
      <c r="EN17" s="561"/>
      <c r="EO17" s="561"/>
      <c r="EP17" s="561"/>
      <c r="EQ17" s="561"/>
      <c r="ER17" s="561"/>
      <c r="ES17" s="560"/>
      <c r="ET17" s="560"/>
      <c r="EU17" s="560"/>
      <c r="EV17" s="560"/>
      <c r="EW17" s="560"/>
      <c r="EX17" s="560"/>
      <c r="EY17" s="559"/>
      <c r="EZ17" s="561"/>
      <c r="FA17" s="561"/>
      <c r="FB17" s="561"/>
      <c r="FC17" s="561"/>
      <c r="FD17" s="561"/>
      <c r="FE17" s="561"/>
      <c r="FF17" s="560"/>
      <c r="FG17" s="560"/>
      <c r="FH17" s="560"/>
      <c r="FI17" s="560"/>
      <c r="FJ17" s="560"/>
      <c r="FK17" s="560"/>
      <c r="FL17" s="611"/>
      <c r="FM17" s="561"/>
      <c r="FN17" s="561"/>
      <c r="FO17" s="561"/>
      <c r="FP17" s="561"/>
      <c r="FQ17" s="561"/>
      <c r="FR17" s="561"/>
      <c r="FS17" s="560"/>
      <c r="FT17" s="560"/>
      <c r="FU17" s="560"/>
      <c r="FV17" s="560"/>
      <c r="FW17" s="560"/>
      <c r="FX17" s="560"/>
      <c r="FY17" s="611"/>
      <c r="FZ17" s="561"/>
      <c r="GA17" s="561"/>
      <c r="GB17" s="561"/>
      <c r="GC17" s="561"/>
      <c r="GD17" s="561"/>
      <c r="GE17" s="561"/>
      <c r="GF17" s="560"/>
      <c r="GG17" s="560"/>
      <c r="GH17" s="560"/>
      <c r="GI17" s="560"/>
      <c r="GJ17" s="560"/>
      <c r="GK17" s="560"/>
      <c r="GL17" s="611"/>
      <c r="GM17" s="561"/>
      <c r="GN17" s="561"/>
      <c r="GO17" s="561"/>
      <c r="GP17" s="561"/>
      <c r="GQ17" s="561"/>
      <c r="GR17" s="561"/>
      <c r="GS17" s="560"/>
      <c r="GT17" s="560"/>
      <c r="GU17" s="560"/>
      <c r="GV17" s="560"/>
      <c r="GW17" s="560"/>
      <c r="GX17" s="560"/>
      <c r="GY17" s="611"/>
      <c r="GZ17" s="561"/>
      <c r="HA17" s="561"/>
      <c r="HB17" s="561"/>
      <c r="HC17" s="561"/>
      <c r="HD17" s="561"/>
      <c r="HE17" s="561"/>
      <c r="HF17" s="560"/>
      <c r="HG17" s="560"/>
      <c r="HH17" s="560"/>
      <c r="HI17" s="560"/>
      <c r="HJ17" s="560"/>
      <c r="HK17" s="560"/>
      <c r="HL17" s="559"/>
      <c r="HM17" s="561"/>
      <c r="HN17" s="561"/>
      <c r="HO17" s="561"/>
      <c r="HP17" s="561"/>
      <c r="HQ17" s="561"/>
      <c r="HR17" s="561"/>
      <c r="HS17" s="560"/>
      <c r="HT17" s="560"/>
      <c r="HU17" s="560"/>
      <c r="HV17" s="560"/>
      <c r="HW17" s="560"/>
      <c r="HX17" s="560"/>
      <c r="HY17" s="559"/>
      <c r="HZ17" s="561"/>
      <c r="IA17" s="561"/>
      <c r="IB17" s="561"/>
      <c r="IC17" s="561"/>
      <c r="ID17" s="561"/>
      <c r="IE17" s="561"/>
      <c r="IF17" s="560"/>
      <c r="IG17" s="560"/>
      <c r="IH17" s="560"/>
      <c r="II17" s="560"/>
      <c r="IJ17" s="560"/>
      <c r="IK17" s="560"/>
      <c r="IL17" s="559"/>
      <c r="IM17" s="561"/>
      <c r="IN17" s="561"/>
      <c r="IO17" s="561"/>
      <c r="IP17" s="561"/>
      <c r="IQ17" s="561"/>
      <c r="IR17" s="561"/>
      <c r="IS17" s="560"/>
      <c r="IT17" s="560"/>
      <c r="IU17" s="560"/>
      <c r="IV17" s="560"/>
      <c r="IW17" s="560"/>
      <c r="IX17" s="560"/>
      <c r="IY17" s="559"/>
      <c r="IZ17" s="649"/>
      <c r="JA17" s="561"/>
      <c r="JB17" s="561"/>
      <c r="JC17" s="561"/>
      <c r="JD17" s="561"/>
      <c r="JE17" s="561"/>
      <c r="JF17" s="560"/>
      <c r="JG17" s="560"/>
      <c r="JH17" s="560"/>
      <c r="JI17" s="560"/>
      <c r="JJ17" s="560"/>
      <c r="JK17" s="560"/>
      <c r="JL17" s="559"/>
      <c r="JM17" s="649"/>
      <c r="JN17" s="561"/>
      <c r="JO17" s="561"/>
      <c r="JP17" s="561"/>
      <c r="JQ17" s="561"/>
      <c r="JR17" s="561"/>
      <c r="JS17" s="560"/>
      <c r="JT17" s="560"/>
      <c r="JU17" s="560"/>
      <c r="JV17" s="560"/>
      <c r="JW17" s="560"/>
      <c r="JX17" s="560"/>
      <c r="JY17" s="559"/>
      <c r="JZ17" s="649"/>
      <c r="KA17" s="561"/>
      <c r="KB17" s="561"/>
      <c r="KC17" s="561"/>
      <c r="KD17" s="561"/>
      <c r="KE17" s="561"/>
      <c r="KF17" s="560"/>
      <c r="KG17" s="560"/>
      <c r="KH17" s="560"/>
      <c r="KI17" s="560"/>
      <c r="KJ17" s="560"/>
      <c r="KK17" s="560"/>
      <c r="KL17" s="559"/>
      <c r="KM17" s="649"/>
      <c r="KN17" s="561"/>
      <c r="KO17" s="561"/>
      <c r="KP17" s="561"/>
      <c r="KQ17" s="561"/>
      <c r="KR17" s="561"/>
      <c r="KS17" s="560"/>
      <c r="KT17" s="560"/>
      <c r="KU17" s="560"/>
      <c r="KV17" s="560"/>
      <c r="KW17" s="560"/>
      <c r="KX17" s="560"/>
      <c r="KY17" s="559"/>
      <c r="KZ17" s="649"/>
      <c r="LA17" s="561"/>
      <c r="LB17" s="561"/>
      <c r="LC17" s="561"/>
      <c r="LD17" s="561"/>
      <c r="LE17" s="561"/>
      <c r="LF17" s="560"/>
      <c r="LG17" s="560"/>
      <c r="LH17" s="560"/>
      <c r="LI17" s="560"/>
      <c r="LJ17" s="560"/>
      <c r="LK17" s="560"/>
      <c r="LL17" s="562"/>
    </row>
    <row r="18" spans="1:324" ht="15.75" thickTop="1" x14ac:dyDescent="0.2">
      <c r="A18" s="448"/>
      <c r="B18" s="449"/>
      <c r="C18" s="450"/>
      <c r="D18" s="450"/>
      <c r="E18" s="566"/>
      <c r="F18" s="566"/>
      <c r="G18" s="566"/>
      <c r="H18" s="566"/>
      <c r="I18" s="566"/>
      <c r="J18" s="566"/>
      <c r="K18" s="566"/>
      <c r="L18" s="566"/>
      <c r="M18" s="588"/>
      <c r="N18" s="588"/>
      <c r="O18" s="588"/>
      <c r="P18" s="588"/>
      <c r="Q18" s="588"/>
      <c r="R18" s="588"/>
      <c r="S18" s="588"/>
      <c r="T18" s="588"/>
      <c r="U18" s="588"/>
      <c r="V18" s="588"/>
      <c r="W18" s="588"/>
      <c r="X18" s="588"/>
      <c r="Y18" s="566"/>
      <c r="Z18" s="566"/>
      <c r="AA18" s="566"/>
      <c r="AB18" s="566"/>
      <c r="AC18" s="566"/>
      <c r="AD18" s="566"/>
      <c r="AE18" s="566"/>
      <c r="AF18" s="566"/>
      <c r="AG18" s="566"/>
      <c r="AH18" s="566"/>
      <c r="AI18" s="566"/>
      <c r="AJ18" s="566"/>
      <c r="AK18" s="566"/>
      <c r="AL18" s="566"/>
      <c r="AM18" s="566"/>
      <c r="AN18" s="566"/>
      <c r="AO18" s="566"/>
      <c r="AP18" s="566"/>
      <c r="AQ18" s="566"/>
      <c r="AR18" s="566"/>
      <c r="AS18" s="566"/>
      <c r="AT18" s="566"/>
      <c r="AU18" s="566"/>
      <c r="AV18" s="566"/>
      <c r="AW18" s="566"/>
      <c r="AX18" s="566"/>
      <c r="AY18" s="566"/>
      <c r="AZ18" s="566"/>
      <c r="BA18" s="566"/>
      <c r="BB18" s="566"/>
      <c r="BC18" s="566"/>
      <c r="BD18" s="566"/>
      <c r="BE18" s="566"/>
      <c r="BF18" s="566"/>
      <c r="BG18" s="566"/>
      <c r="BH18" s="566"/>
      <c r="BI18" s="566"/>
      <c r="BJ18" s="566"/>
      <c r="BK18" s="566"/>
      <c r="BL18" s="566"/>
      <c r="BM18" s="566"/>
      <c r="BN18" s="566"/>
      <c r="BO18" s="566"/>
      <c r="BP18" s="566"/>
      <c r="BQ18" s="566"/>
      <c r="BR18" s="566"/>
      <c r="BS18" s="566"/>
      <c r="BT18" s="566"/>
      <c r="BU18" s="566"/>
      <c r="BV18" s="566"/>
      <c r="BW18" s="566"/>
      <c r="BX18" s="566"/>
      <c r="BY18" s="566"/>
      <c r="BZ18" s="566"/>
      <c r="CA18" s="566"/>
      <c r="CB18" s="566"/>
      <c r="CC18" s="566"/>
      <c r="CD18" s="566"/>
      <c r="CE18" s="566"/>
      <c r="CF18" s="566"/>
      <c r="CG18" s="566"/>
      <c r="CH18" s="566"/>
      <c r="CI18" s="566"/>
      <c r="CJ18" s="566"/>
      <c r="CK18" s="566"/>
      <c r="CL18" s="566"/>
      <c r="CM18" s="566"/>
      <c r="CN18" s="566"/>
      <c r="CO18" s="566"/>
      <c r="CP18" s="566"/>
      <c r="CQ18" s="566"/>
      <c r="CR18" s="566"/>
      <c r="CS18" s="566"/>
      <c r="CT18" s="566"/>
      <c r="CU18" s="566"/>
      <c r="CV18" s="566"/>
      <c r="CW18" s="566"/>
      <c r="CX18" s="566"/>
      <c r="CY18" s="566"/>
      <c r="CZ18" s="566"/>
      <c r="DA18" s="566"/>
      <c r="DB18" s="566"/>
      <c r="DC18" s="566"/>
      <c r="DD18" s="566"/>
      <c r="DE18" s="566"/>
      <c r="DF18" s="566"/>
      <c r="DG18" s="566"/>
      <c r="DH18" s="566"/>
      <c r="DI18" s="566"/>
      <c r="DJ18" s="566"/>
      <c r="DK18" s="566"/>
      <c r="DL18" s="566"/>
      <c r="DM18" s="566"/>
      <c r="DN18" s="566"/>
      <c r="DO18" s="566"/>
      <c r="DP18" s="566"/>
      <c r="DQ18" s="566"/>
      <c r="DR18" s="566"/>
      <c r="DS18" s="566"/>
      <c r="DT18" s="566"/>
      <c r="DU18" s="566"/>
      <c r="DV18" s="566"/>
      <c r="DW18" s="566"/>
      <c r="DX18" s="566"/>
      <c r="DY18" s="566"/>
      <c r="DZ18" s="566"/>
      <c r="EA18" s="566"/>
      <c r="EB18" s="566"/>
      <c r="EC18" s="566"/>
      <c r="ED18" s="566"/>
      <c r="EE18" s="566"/>
      <c r="EF18" s="566"/>
      <c r="EG18" s="566"/>
      <c r="EH18" s="566"/>
      <c r="EI18" s="566"/>
      <c r="EJ18" s="566"/>
      <c r="EK18" s="566"/>
      <c r="EL18" s="566"/>
      <c r="EM18" s="566"/>
      <c r="EN18" s="566"/>
      <c r="EO18" s="566"/>
      <c r="EP18" s="566"/>
      <c r="EQ18" s="566"/>
      <c r="ER18" s="566"/>
      <c r="ES18" s="566"/>
      <c r="ET18" s="566"/>
      <c r="EU18" s="566"/>
      <c r="EV18" s="566"/>
      <c r="EW18" s="566"/>
      <c r="EX18" s="566"/>
      <c r="EY18" s="566"/>
      <c r="EZ18" s="566"/>
      <c r="FA18" s="566"/>
      <c r="FB18" s="566"/>
      <c r="FC18" s="566"/>
      <c r="FD18" s="566"/>
      <c r="FE18" s="566"/>
      <c r="FF18" s="566"/>
      <c r="FG18" s="566"/>
      <c r="FH18" s="566"/>
      <c r="FI18" s="566"/>
      <c r="FJ18" s="566"/>
      <c r="FK18" s="566"/>
      <c r="FL18" s="630"/>
      <c r="FM18" s="566"/>
      <c r="FN18" s="566"/>
      <c r="FO18" s="566"/>
      <c r="FP18" s="566"/>
      <c r="FQ18" s="566"/>
      <c r="FR18" s="566"/>
      <c r="FS18" s="566"/>
      <c r="FT18" s="566"/>
      <c r="FU18" s="566"/>
      <c r="FV18" s="566"/>
      <c r="FW18" s="566"/>
      <c r="FX18" s="566"/>
      <c r="FY18" s="630"/>
      <c r="FZ18" s="566"/>
      <c r="GA18" s="566"/>
      <c r="GB18" s="566"/>
      <c r="GC18" s="566"/>
      <c r="GD18" s="566"/>
      <c r="GE18" s="566"/>
      <c r="GF18" s="566"/>
      <c r="GG18" s="566"/>
      <c r="GH18" s="566"/>
      <c r="GI18" s="566"/>
      <c r="GJ18" s="566"/>
      <c r="GK18" s="566"/>
      <c r="GL18" s="630"/>
      <c r="GM18" s="566"/>
      <c r="GN18" s="566"/>
      <c r="GO18" s="566"/>
      <c r="GP18" s="566"/>
      <c r="GQ18" s="566"/>
      <c r="GR18" s="566"/>
      <c r="GS18" s="566"/>
      <c r="GT18" s="566"/>
      <c r="GU18" s="566"/>
      <c r="GV18" s="566"/>
      <c r="GW18" s="566"/>
      <c r="GX18" s="566"/>
      <c r="GY18" s="630"/>
      <c r="GZ18" s="566"/>
      <c r="HA18" s="566"/>
      <c r="HB18" s="566"/>
      <c r="HC18" s="566"/>
      <c r="HD18" s="566"/>
      <c r="HE18" s="566"/>
      <c r="HF18" s="566"/>
      <c r="HG18" s="566"/>
      <c r="HH18" s="566"/>
      <c r="HI18" s="566"/>
      <c r="HJ18" s="566"/>
      <c r="HK18" s="566"/>
      <c r="HL18" s="566"/>
      <c r="HM18" s="566"/>
      <c r="HN18" s="566"/>
      <c r="HO18" s="566"/>
      <c r="HP18" s="566"/>
      <c r="HQ18" s="566"/>
      <c r="HR18" s="566"/>
      <c r="HS18" s="566"/>
      <c r="HT18" s="566"/>
      <c r="HU18" s="566"/>
      <c r="HV18" s="566"/>
      <c r="HW18" s="566"/>
      <c r="HX18" s="566"/>
      <c r="HY18" s="566"/>
      <c r="HZ18" s="566"/>
      <c r="IA18" s="566"/>
      <c r="IB18" s="566"/>
      <c r="IC18" s="566"/>
      <c r="ID18" s="566"/>
      <c r="IE18" s="566"/>
      <c r="IF18" s="566"/>
      <c r="IG18" s="566"/>
      <c r="IH18" s="566"/>
      <c r="II18" s="566"/>
      <c r="IJ18" s="566"/>
      <c r="IK18" s="566"/>
      <c r="IL18" s="566"/>
      <c r="IM18" s="566"/>
      <c r="IN18" s="566"/>
      <c r="IO18" s="566"/>
      <c r="IP18" s="566"/>
      <c r="IQ18" s="566"/>
      <c r="IR18" s="566"/>
      <c r="IS18" s="566"/>
      <c r="IT18" s="566"/>
      <c r="IU18" s="566"/>
      <c r="IV18" s="566"/>
      <c r="IW18" s="566"/>
      <c r="IX18" s="566"/>
      <c r="IY18" s="566"/>
      <c r="IZ18" s="650"/>
      <c r="JA18" s="566"/>
      <c r="JB18" s="566"/>
      <c r="JC18" s="566"/>
      <c r="JD18" s="566"/>
      <c r="JE18" s="566"/>
      <c r="JF18" s="566"/>
      <c r="JG18" s="566"/>
      <c r="JH18" s="566"/>
      <c r="JI18" s="566"/>
      <c r="JJ18" s="566"/>
      <c r="JK18" s="566"/>
      <c r="JL18" s="566"/>
      <c r="JM18" s="650"/>
      <c r="JN18" s="566"/>
      <c r="JO18" s="566"/>
      <c r="JP18" s="566"/>
      <c r="JQ18" s="566"/>
      <c r="JR18" s="566"/>
      <c r="JS18" s="566"/>
      <c r="JT18" s="566"/>
      <c r="JU18" s="566"/>
      <c r="JV18" s="566"/>
      <c r="JW18" s="566"/>
      <c r="JX18" s="566"/>
      <c r="JY18" s="566"/>
      <c r="JZ18" s="650"/>
      <c r="KA18" s="566"/>
      <c r="KB18" s="566"/>
      <c r="KC18" s="566"/>
      <c r="KD18" s="566"/>
      <c r="KE18" s="566"/>
      <c r="KF18" s="566"/>
      <c r="KG18" s="566"/>
      <c r="KH18" s="566"/>
      <c r="KI18" s="566"/>
      <c r="KJ18" s="566"/>
      <c r="KK18" s="566"/>
      <c r="KL18" s="566"/>
      <c r="KM18" s="650"/>
      <c r="KN18" s="566"/>
      <c r="KO18" s="566"/>
      <c r="KP18" s="566"/>
      <c r="KQ18" s="566"/>
      <c r="KR18" s="566"/>
      <c r="KS18" s="566"/>
      <c r="KT18" s="566"/>
      <c r="KU18" s="566"/>
      <c r="KV18" s="566"/>
      <c r="KW18" s="566"/>
      <c r="KX18" s="566"/>
      <c r="KY18" s="566"/>
      <c r="KZ18" s="650"/>
      <c r="LA18" s="566"/>
      <c r="LB18" s="566"/>
      <c r="LC18" s="566"/>
      <c r="LD18" s="566"/>
      <c r="LE18" s="566"/>
      <c r="LF18" s="566"/>
      <c r="LG18" s="566"/>
      <c r="LH18" s="566"/>
      <c r="LI18" s="566"/>
      <c r="LJ18" s="566"/>
      <c r="LK18" s="566"/>
      <c r="LL18" s="567"/>
    </row>
    <row r="19" spans="1:324" s="494" customFormat="1" ht="20.25" x14ac:dyDescent="0.3">
      <c r="A19" s="477">
        <v>7</v>
      </c>
      <c r="B19" s="468" t="s">
        <v>246</v>
      </c>
      <c r="C19" s="469" t="s">
        <v>155</v>
      </c>
      <c r="D19" s="469" t="s">
        <v>156</v>
      </c>
      <c r="E19" s="568">
        <f t="shared" ref="E19:X19" si="0">E21+E85+E102+E116</f>
        <v>1925795822.9010186</v>
      </c>
      <c r="F19" s="568">
        <f t="shared" si="0"/>
        <v>2778629619.4291434</v>
      </c>
      <c r="G19" s="568">
        <f t="shared" si="0"/>
        <v>3469506213.4868975</v>
      </c>
      <c r="H19" s="568">
        <f t="shared" si="0"/>
        <v>4176569637.7900186</v>
      </c>
      <c r="I19" s="568">
        <f t="shared" si="0"/>
        <v>4739604081.1216831</v>
      </c>
      <c r="J19" s="568">
        <f t="shared" si="0"/>
        <v>5299943815.7235851</v>
      </c>
      <c r="K19" s="568">
        <f t="shared" si="0"/>
        <v>6053355704.3899183</v>
      </c>
      <c r="L19" s="568">
        <f t="shared" si="0"/>
        <v>6877160998.998498</v>
      </c>
      <c r="M19" s="568">
        <f t="shared" si="0"/>
        <v>388381600.0499084</v>
      </c>
      <c r="N19" s="568">
        <f t="shared" si="0"/>
        <v>531849625.49470055</v>
      </c>
      <c r="O19" s="568">
        <f t="shared" si="0"/>
        <v>632796174.73585379</v>
      </c>
      <c r="P19" s="568">
        <f t="shared" si="0"/>
        <v>526919759.05554175</v>
      </c>
      <c r="Q19" s="568">
        <f t="shared" si="0"/>
        <v>695125698.86719251</v>
      </c>
      <c r="R19" s="568">
        <f t="shared" si="0"/>
        <v>661643454.28799868</v>
      </c>
      <c r="S19" s="568">
        <f t="shared" si="0"/>
        <v>620700730.48343349</v>
      </c>
      <c r="T19" s="568">
        <f t="shared" si="0"/>
        <v>592299752.5</v>
      </c>
      <c r="U19" s="568">
        <f t="shared" si="0"/>
        <v>491771323.19788021</v>
      </c>
      <c r="V19" s="568">
        <f t="shared" si="0"/>
        <v>651819509.60023379</v>
      </c>
      <c r="W19" s="568">
        <f t="shared" si="0"/>
        <v>707687240.53617918</v>
      </c>
      <c r="X19" s="568">
        <f t="shared" si="0"/>
        <v>983266813.79523456</v>
      </c>
      <c r="Y19" s="568">
        <f>M19+N19+O19+P19+Q19+R19+S19+T19+U19+V19+W19+X19</f>
        <v>7484261682.6041574</v>
      </c>
      <c r="Z19" s="568">
        <f t="shared" ref="Z19:AK19" si="1">Z21+Z85+Z102+Z116</f>
        <v>429814358.79961598</v>
      </c>
      <c r="AA19" s="568">
        <f t="shared" si="1"/>
        <v>567786285.57064486</v>
      </c>
      <c r="AB19" s="568">
        <f t="shared" si="1"/>
        <v>684559232.25922215</v>
      </c>
      <c r="AC19" s="568">
        <f t="shared" si="1"/>
        <v>750581430.71937072</v>
      </c>
      <c r="AD19" s="568">
        <f t="shared" si="1"/>
        <v>685329367.16524792</v>
      </c>
      <c r="AE19" s="568">
        <f t="shared" si="1"/>
        <v>619121668.7274245</v>
      </c>
      <c r="AF19" s="568">
        <f t="shared" si="1"/>
        <v>768618393.51627457</v>
      </c>
      <c r="AG19" s="568">
        <f t="shared" si="1"/>
        <v>670585409.12827575</v>
      </c>
      <c r="AH19" s="568">
        <f t="shared" si="1"/>
        <v>581555802.03688884</v>
      </c>
      <c r="AI19" s="568">
        <f t="shared" si="1"/>
        <v>754795933.6068269</v>
      </c>
      <c r="AJ19" s="568">
        <f t="shared" si="1"/>
        <v>746172023.96181774</v>
      </c>
      <c r="AK19" s="568">
        <f t="shared" si="1"/>
        <v>1288168174.7928557</v>
      </c>
      <c r="AL19" s="568">
        <f>Z19+AA19+AB19+AC19+AD19+AE19+AF19+AG19+AH19+AI19+AJ19+AK19</f>
        <v>8547088080.2844658</v>
      </c>
      <c r="AM19" s="568">
        <f t="shared" ref="AM19:AX19" si="2">AM21+AM85+AM102+AM116</f>
        <v>392563713.19587731</v>
      </c>
      <c r="AN19" s="568">
        <f t="shared" si="2"/>
        <v>643641515.93376207</v>
      </c>
      <c r="AO19" s="568">
        <f t="shared" si="2"/>
        <v>695289335.43939543</v>
      </c>
      <c r="AP19" s="568">
        <f t="shared" si="2"/>
        <v>854852393.60882998</v>
      </c>
      <c r="AQ19" s="568">
        <f t="shared" si="2"/>
        <v>784756120.00495207</v>
      </c>
      <c r="AR19" s="568">
        <f t="shared" si="2"/>
        <v>678163424.97875977</v>
      </c>
      <c r="AS19" s="568">
        <f t="shared" si="2"/>
        <v>834530208.00767815</v>
      </c>
      <c r="AT19" s="568">
        <f t="shared" si="2"/>
        <v>766555322.46069098</v>
      </c>
      <c r="AU19" s="568">
        <f t="shared" si="2"/>
        <v>732953691.15702724</v>
      </c>
      <c r="AV19" s="568">
        <f t="shared" si="2"/>
        <v>835622920.80060101</v>
      </c>
      <c r="AW19" s="568">
        <f t="shared" si="2"/>
        <v>790574377.58535314</v>
      </c>
      <c r="AX19" s="568">
        <f t="shared" si="2"/>
        <v>1072450691.5262896</v>
      </c>
      <c r="AY19" s="568">
        <f>AM19+AN19+AO19+AP19+AQ19+AR19+AS19+AT19+AU19+AV19+AW19+AX19</f>
        <v>9081953714.6992168</v>
      </c>
      <c r="AZ19" s="568">
        <f t="shared" ref="AZ19:BK19" si="3">AZ21+AZ85+AZ102+AZ116</f>
        <v>834206755.16570711</v>
      </c>
      <c r="BA19" s="568">
        <f t="shared" si="3"/>
        <v>723092574.88741457</v>
      </c>
      <c r="BB19" s="568">
        <f t="shared" si="3"/>
        <v>830747870.45505774</v>
      </c>
      <c r="BC19" s="568">
        <f t="shared" si="3"/>
        <v>946442785.67643166</v>
      </c>
      <c r="BD19" s="568">
        <f t="shared" si="3"/>
        <v>784039635.04744613</v>
      </c>
      <c r="BE19" s="568">
        <f t="shared" si="3"/>
        <v>881377579.87856781</v>
      </c>
      <c r="BF19" s="568">
        <f t="shared" si="3"/>
        <v>879133413.13194823</v>
      </c>
      <c r="BG19" s="568">
        <f t="shared" si="3"/>
        <v>758521953.71277714</v>
      </c>
      <c r="BH19" s="568">
        <f t="shared" si="3"/>
        <v>877475450.89041913</v>
      </c>
      <c r="BI19" s="568">
        <f t="shared" si="3"/>
        <v>879056988.27153206</v>
      </c>
      <c r="BJ19" s="568">
        <f t="shared" si="3"/>
        <v>820400818.52662301</v>
      </c>
      <c r="BK19" s="568">
        <f t="shared" si="3"/>
        <v>1123614844.7664123</v>
      </c>
      <c r="BL19" s="568">
        <f>AZ19+BA19+BB19+BC19+BD19+BE19+BF19+BG19+BH19+BI19+BJ19+BK19</f>
        <v>10338110670.410337</v>
      </c>
      <c r="BM19" s="568">
        <f t="shared" ref="BM19:BX19" si="4">BM21+BM85+BM102+BM116+BM127</f>
        <v>871792721.69245541</v>
      </c>
      <c r="BN19" s="568">
        <f t="shared" si="4"/>
        <v>793879554.84556019</v>
      </c>
      <c r="BO19" s="568">
        <f t="shared" si="4"/>
        <v>957984637.8914206</v>
      </c>
      <c r="BP19" s="568">
        <f t="shared" si="4"/>
        <v>1049385332.3230262</v>
      </c>
      <c r="BQ19" s="568">
        <f t="shared" si="4"/>
        <v>937121342.67951953</v>
      </c>
      <c r="BR19" s="568">
        <f t="shared" si="4"/>
        <v>778214405.979177</v>
      </c>
      <c r="BS19" s="568">
        <f t="shared" si="4"/>
        <v>852624476.45981479</v>
      </c>
      <c r="BT19" s="568">
        <f t="shared" si="4"/>
        <v>888559841.48606229</v>
      </c>
      <c r="BU19" s="568">
        <f t="shared" si="4"/>
        <v>912450572.45196939</v>
      </c>
      <c r="BV19" s="568">
        <f t="shared" si="4"/>
        <v>870163892.13065457</v>
      </c>
      <c r="BW19" s="568">
        <f t="shared" si="4"/>
        <v>1090598468.0510767</v>
      </c>
      <c r="BX19" s="568">
        <f t="shared" si="4"/>
        <v>1193415326.7672343</v>
      </c>
      <c r="BY19" s="568">
        <f>BM19+BN19+BO19+BP19+BQ19+BR19+BS19+BT19+BU19+BV19+BW19+BX19</f>
        <v>11196190572.757973</v>
      </c>
      <c r="BZ19" s="568">
        <f t="shared" ref="BZ19:CK19" si="5">BZ21+BZ85+BZ102+BZ116+BZ127</f>
        <v>989311968.40506601</v>
      </c>
      <c r="CA19" s="568">
        <f t="shared" si="5"/>
        <v>862691780.24023557</v>
      </c>
      <c r="CB19" s="568">
        <f t="shared" si="5"/>
        <v>890146409.30132711</v>
      </c>
      <c r="CC19" s="568">
        <f t="shared" si="5"/>
        <v>971219504.8780669</v>
      </c>
      <c r="CD19" s="568">
        <f t="shared" si="5"/>
        <v>982541101.39713728</v>
      </c>
      <c r="CE19" s="568">
        <f t="shared" si="5"/>
        <v>942093839.6424638</v>
      </c>
      <c r="CF19" s="568">
        <f t="shared" si="5"/>
        <v>925365918.58234441</v>
      </c>
      <c r="CG19" s="568">
        <f t="shared" si="5"/>
        <v>1079833238.0137997</v>
      </c>
      <c r="CH19" s="568">
        <f t="shared" si="5"/>
        <v>992434373.26790154</v>
      </c>
      <c r="CI19" s="568">
        <f t="shared" si="5"/>
        <v>951780984.23531151</v>
      </c>
      <c r="CJ19" s="568">
        <f t="shared" si="5"/>
        <v>1141116557.905318</v>
      </c>
      <c r="CK19" s="568">
        <f t="shared" si="5"/>
        <v>1247549450.6202245</v>
      </c>
      <c r="CL19" s="568">
        <f>BZ19+CA19+CB19+CC19+CD19+CE19+CF19+CG19+CH19+CI19+CJ19+CK19</f>
        <v>11976085126.489195</v>
      </c>
      <c r="CM19" s="568">
        <f t="shared" ref="CM19:CX19" si="6">CM21+CM85+CM102+CM116+CM127</f>
        <v>1004226776.6125437</v>
      </c>
      <c r="CN19" s="568">
        <f t="shared" si="6"/>
        <v>910346555.67346859</v>
      </c>
      <c r="CO19" s="568">
        <f t="shared" si="6"/>
        <v>942211683.22517109</v>
      </c>
      <c r="CP19" s="568">
        <f t="shared" si="6"/>
        <v>1225955466.4219246</v>
      </c>
      <c r="CQ19" s="568">
        <f t="shared" si="6"/>
        <v>1139997040.0665584</v>
      </c>
      <c r="CR19" s="568">
        <f t="shared" si="6"/>
        <v>1044213251.9320188</v>
      </c>
      <c r="CS19" s="568">
        <f t="shared" si="6"/>
        <v>1042369639.6909529</v>
      </c>
      <c r="CT19" s="568">
        <f t="shared" si="6"/>
        <v>1075431081.7483728</v>
      </c>
      <c r="CU19" s="568">
        <f t="shared" si="6"/>
        <v>926766933.779881</v>
      </c>
      <c r="CV19" s="568">
        <f t="shared" si="6"/>
        <v>1153757889.8319914</v>
      </c>
      <c r="CW19" s="568">
        <f t="shared" si="6"/>
        <v>1201018559.6034927</v>
      </c>
      <c r="CX19" s="568">
        <f t="shared" si="6"/>
        <v>1292397972.6933343</v>
      </c>
      <c r="CY19" s="568">
        <f>CM19+CN19+CO19+CP19+CQ19+CR19+CS19+CT19+CU19+CV19+CW19+CX19</f>
        <v>12958692851.279711</v>
      </c>
      <c r="CZ19" s="568">
        <f t="shared" ref="CZ19:DK19" si="7">CZ21+CZ85+CZ102+CZ116+CZ127</f>
        <v>1060610094.3751327</v>
      </c>
      <c r="DA19" s="568">
        <f t="shared" si="7"/>
        <v>958722842.17022216</v>
      </c>
      <c r="DB19" s="568">
        <f t="shared" si="7"/>
        <v>1043886083.9734802</v>
      </c>
      <c r="DC19" s="568">
        <f t="shared" si="7"/>
        <v>1292964292.0523508</v>
      </c>
      <c r="DD19" s="568">
        <f t="shared" si="7"/>
        <v>1172496280.5585794</v>
      </c>
      <c r="DE19" s="568">
        <f t="shared" si="7"/>
        <v>988498391.66201746</v>
      </c>
      <c r="DF19" s="568">
        <f t="shared" si="7"/>
        <v>1182273992.2066123</v>
      </c>
      <c r="DG19" s="568">
        <f t="shared" si="7"/>
        <v>1222748281.2016044</v>
      </c>
      <c r="DH19" s="568">
        <f t="shared" si="7"/>
        <v>1024112993.08</v>
      </c>
      <c r="DI19" s="568">
        <f t="shared" si="7"/>
        <v>1323674581.7030003</v>
      </c>
      <c r="DJ19" s="568">
        <f t="shared" si="7"/>
        <v>1323051389.674</v>
      </c>
      <c r="DK19" s="568">
        <f t="shared" si="7"/>
        <v>1413048273.204</v>
      </c>
      <c r="DL19" s="568">
        <f>CZ19+DA19+DB19+DC19+DD19+DE19+DF19+DG19+DH19+DI19+DJ19+DK19</f>
        <v>14006087495.861002</v>
      </c>
      <c r="DM19" s="568">
        <f t="shared" ref="DM19:DX19" si="8">DM21+DM85+DM102+DM116+DM127</f>
        <v>1134086362.5499997</v>
      </c>
      <c r="DN19" s="568">
        <f t="shared" si="8"/>
        <v>1100073481.526</v>
      </c>
      <c r="DO19" s="568">
        <f t="shared" si="8"/>
        <v>1135153510.3540001</v>
      </c>
      <c r="DP19" s="568">
        <f t="shared" si="8"/>
        <v>1463070271.9799998</v>
      </c>
      <c r="DQ19" s="568">
        <f t="shared" si="8"/>
        <v>1259894385.9800003</v>
      </c>
      <c r="DR19" s="568">
        <f t="shared" si="8"/>
        <v>1282757771.4929998</v>
      </c>
      <c r="DS19" s="568">
        <f t="shared" si="8"/>
        <v>1342201291.6670001</v>
      </c>
      <c r="DT19" s="568">
        <f t="shared" si="8"/>
        <v>1226002339.9100003</v>
      </c>
      <c r="DU19" s="568">
        <f t="shared" si="8"/>
        <v>1289328730.6499999</v>
      </c>
      <c r="DV19" s="568">
        <f t="shared" si="8"/>
        <v>1309994147.1780002</v>
      </c>
      <c r="DW19" s="568">
        <f t="shared" si="8"/>
        <v>1305025752.2549996</v>
      </c>
      <c r="DX19" s="568">
        <f t="shared" si="8"/>
        <v>1491623328.0269997</v>
      </c>
      <c r="DY19" s="568">
        <f>DM19+DN19+DO19+DP19+DQ19+DR19+DS19+DT19+DU19+DV19+DW19+DX19</f>
        <v>15339211373.57</v>
      </c>
      <c r="DZ19" s="568">
        <f t="shared" ref="DZ19:EK19" si="9">DZ21+DZ85+DZ102+DZ116+DZ127</f>
        <v>1123177966.6399999</v>
      </c>
      <c r="EA19" s="568">
        <f t="shared" si="9"/>
        <v>1067699950.9600002</v>
      </c>
      <c r="EB19" s="568">
        <f t="shared" si="9"/>
        <v>1092120028.1500001</v>
      </c>
      <c r="EC19" s="568">
        <f t="shared" si="9"/>
        <v>1199852217.3300002</v>
      </c>
      <c r="ED19" s="568">
        <f t="shared" si="9"/>
        <v>1102240712.8889999</v>
      </c>
      <c r="EE19" s="568">
        <f t="shared" si="9"/>
        <v>1240668679.0309999</v>
      </c>
      <c r="EF19" s="568">
        <f t="shared" si="9"/>
        <v>1285015841.6059997</v>
      </c>
      <c r="EG19" s="568">
        <f t="shared" si="9"/>
        <v>1182570993.954</v>
      </c>
      <c r="EH19" s="568">
        <f t="shared" si="9"/>
        <v>1091179590.5899999</v>
      </c>
      <c r="EI19" s="568">
        <f t="shared" si="9"/>
        <v>1241325672.3099997</v>
      </c>
      <c r="EJ19" s="568">
        <f t="shared" si="9"/>
        <v>1364030628.9899998</v>
      </c>
      <c r="EK19" s="568">
        <f t="shared" si="9"/>
        <v>1418117075.3500004</v>
      </c>
      <c r="EL19" s="568">
        <f>DZ19+EA19+EB19+EC19+ED19+EE19+EF19+EG19+EH19+EI19+EJ19+EK19</f>
        <v>14407999357.799999</v>
      </c>
      <c r="EM19" s="568">
        <f t="shared" ref="EM19:EX19" si="10">EM21+EM85+EM102+EM116+EM127</f>
        <v>1076903956.78</v>
      </c>
      <c r="EN19" s="568">
        <f t="shared" si="10"/>
        <v>1164209850.6100001</v>
      </c>
      <c r="EO19" s="568">
        <f t="shared" si="10"/>
        <v>1069134857.2729999</v>
      </c>
      <c r="EP19" s="568">
        <f t="shared" si="10"/>
        <v>1083146608.5769999</v>
      </c>
      <c r="EQ19" s="568">
        <f t="shared" si="10"/>
        <v>1146387061.3700001</v>
      </c>
      <c r="ER19" s="568">
        <f t="shared" si="10"/>
        <v>1247506719.3500001</v>
      </c>
      <c r="ES19" s="568">
        <f t="shared" si="10"/>
        <v>1183622948.701</v>
      </c>
      <c r="ET19" s="568">
        <f t="shared" si="10"/>
        <v>1286174375.4160299</v>
      </c>
      <c r="EU19" s="568">
        <f t="shared" si="10"/>
        <v>1180134499.6029699</v>
      </c>
      <c r="EV19" s="568">
        <f t="shared" si="10"/>
        <v>1188268274.52</v>
      </c>
      <c r="EW19" s="568">
        <f t="shared" si="10"/>
        <v>1461478833.3109999</v>
      </c>
      <c r="EX19" s="568">
        <f t="shared" si="10"/>
        <v>1707070170.0490003</v>
      </c>
      <c r="EY19" s="626">
        <f>EM19+EN19+EO19+EP19+EQ19+ER19+ES19+ET19+EU19+EV19+EW19+EX19</f>
        <v>14794038155.560001</v>
      </c>
      <c r="EZ19" s="568">
        <f t="shared" ref="EZ19:FH19" si="11">EZ21+EZ85+EZ102+EZ116+EZ127</f>
        <v>1205522868.417033</v>
      </c>
      <c r="FA19" s="568">
        <f t="shared" si="11"/>
        <v>1118235252.586967</v>
      </c>
      <c r="FB19" s="568">
        <f t="shared" si="11"/>
        <v>1276963149.1910329</v>
      </c>
      <c r="FC19" s="568">
        <f t="shared" si="11"/>
        <v>1256234883.5649669</v>
      </c>
      <c r="FD19" s="568">
        <f t="shared" si="11"/>
        <v>1269178120.9000001</v>
      </c>
      <c r="FE19" s="568">
        <f t="shared" si="11"/>
        <v>1301251067.8599999</v>
      </c>
      <c r="FF19" s="568">
        <f t="shared" si="11"/>
        <v>1097284118.3870308</v>
      </c>
      <c r="FG19" s="568">
        <f t="shared" si="11"/>
        <v>1220545315.3039689</v>
      </c>
      <c r="FH19" s="568">
        <f t="shared" si="11"/>
        <v>1220555434.4490004</v>
      </c>
      <c r="FI19" s="568">
        <f>FI21+FI85+FI102+FI116+FI127</f>
        <v>1290517107.0700002</v>
      </c>
      <c r="FJ19" s="568">
        <f>FJ21+FJ85+FJ102+FJ116+FJ127</f>
        <v>1361152438.3380003</v>
      </c>
      <c r="FK19" s="568">
        <f>FK21+FK85+FK102+FK116+FK127</f>
        <v>1364841590.062</v>
      </c>
      <c r="FL19" s="626">
        <f>FA19+FB19+FC19+FD19+FE19+FF19+FG19+FH19+EZ19+FI19+FK19+FJ19</f>
        <v>14982281346.129997</v>
      </c>
      <c r="FM19" s="568">
        <f t="shared" ref="FM19:FV19" si="12">FM21+FM85+FM102+FM116+FM127</f>
        <v>1181724230.4000003</v>
      </c>
      <c r="FN19" s="568">
        <f t="shared" si="12"/>
        <v>1094328893.3100002</v>
      </c>
      <c r="FO19" s="568">
        <f t="shared" si="12"/>
        <v>1342343150.1300001</v>
      </c>
      <c r="FP19" s="568">
        <f t="shared" si="12"/>
        <v>1283178949.6199999</v>
      </c>
      <c r="FQ19" s="568">
        <f t="shared" si="12"/>
        <v>1159699277.0800004</v>
      </c>
      <c r="FR19" s="568">
        <f t="shared" si="12"/>
        <v>1269334413.02</v>
      </c>
      <c r="FS19" s="568">
        <f t="shared" si="12"/>
        <v>1188835153.7</v>
      </c>
      <c r="FT19" s="568">
        <f t="shared" si="12"/>
        <v>1234900621.9199998</v>
      </c>
      <c r="FU19" s="568">
        <f t="shared" si="12"/>
        <v>1153485508.6599996</v>
      </c>
      <c r="FV19" s="568">
        <f t="shared" si="12"/>
        <v>1300395503.6399999</v>
      </c>
      <c r="FW19" s="568">
        <f>FW21+FW85+FW102+FW116+FW127</f>
        <v>1304033313.9899998</v>
      </c>
      <c r="FX19" s="568">
        <f>FX21+FX85+FX102+FX116+FX127</f>
        <v>1486853972.8099999</v>
      </c>
      <c r="FY19" s="626">
        <f>FM19+FN19+FO19+FP19+FQ19+FR19+FS19+FT19+FU19+FV19+FW19+FX19</f>
        <v>14999112988.279999</v>
      </c>
      <c r="FZ19" s="568">
        <f t="shared" ref="FZ19:GI19" si="13">FZ21+FZ85+FZ102+FZ116+FZ127</f>
        <v>1183040563.28</v>
      </c>
      <c r="GA19" s="568">
        <f t="shared" si="13"/>
        <v>1143646604.0999997</v>
      </c>
      <c r="GB19" s="568">
        <f t="shared" si="13"/>
        <v>1093210902.0100002</v>
      </c>
      <c r="GC19" s="568">
        <f t="shared" si="13"/>
        <v>1186955937.5900002</v>
      </c>
      <c r="GD19" s="568">
        <f t="shared" si="13"/>
        <v>1133687788.9299998</v>
      </c>
      <c r="GE19" s="568">
        <f t="shared" si="13"/>
        <v>1174308849.96</v>
      </c>
      <c r="GF19" s="568">
        <f t="shared" si="13"/>
        <v>1290052384.1600001</v>
      </c>
      <c r="GG19" s="568">
        <f t="shared" si="13"/>
        <v>1204854584.6799996</v>
      </c>
      <c r="GH19" s="568">
        <f t="shared" si="13"/>
        <v>1238177595.2400002</v>
      </c>
      <c r="GI19" s="568">
        <f t="shared" si="13"/>
        <v>1275158380.2740002</v>
      </c>
      <c r="GJ19" s="568">
        <f>GJ21+GJ85+GJ102+GJ116+GJ127</f>
        <v>1201019807.2259998</v>
      </c>
      <c r="GK19" s="568">
        <f>GK21+GK85+GK102+GK116+GK127</f>
        <v>1604057500.6040001</v>
      </c>
      <c r="GL19" s="626">
        <f>FZ19+GA19+GB19+GC19+GD19+GE19+GF19+GG19+GH19+GI19+GJ19+GK19</f>
        <v>14728170898.053999</v>
      </c>
      <c r="GM19" s="568">
        <f t="shared" ref="GM19:GV19" si="14">GM21+GM85+GM102+GM116+GM127</f>
        <v>1231871467.6400001</v>
      </c>
      <c r="GN19" s="568">
        <f t="shared" si="14"/>
        <v>1196643551.8700001</v>
      </c>
      <c r="GO19" s="568">
        <f t="shared" si="14"/>
        <v>1205604384.1000001</v>
      </c>
      <c r="GP19" s="568">
        <f t="shared" si="14"/>
        <v>1286062385.0699999</v>
      </c>
      <c r="GQ19" s="568">
        <f t="shared" si="14"/>
        <v>1337365239.3599999</v>
      </c>
      <c r="GR19" s="568">
        <f t="shared" si="14"/>
        <v>1281682728.1470003</v>
      </c>
      <c r="GS19" s="568">
        <f t="shared" si="14"/>
        <v>1175805177.6630003</v>
      </c>
      <c r="GT19" s="568">
        <f t="shared" si="14"/>
        <v>1166793791.4599998</v>
      </c>
      <c r="GU19" s="568">
        <f t="shared" si="14"/>
        <v>1343947580.3899999</v>
      </c>
      <c r="GV19" s="568">
        <f t="shared" si="14"/>
        <v>1382154651.27</v>
      </c>
      <c r="GW19" s="568">
        <f>GW21+GW85+GW102+GW116+GW127</f>
        <v>1317031656.1999998</v>
      </c>
      <c r="GX19" s="568">
        <f>GX21+GX85+GX102+GX116+GX127</f>
        <v>1569253120.1730003</v>
      </c>
      <c r="GY19" s="626">
        <f>GM19+GN19+GO19+GP19+GQ19+GR19+GS19+GT19+GU19+GV19+GW19+GX19</f>
        <v>15494215733.342999</v>
      </c>
      <c r="GZ19" s="568">
        <f t="shared" ref="GZ19:HI19" si="15">GZ21+GZ85+GZ102+GZ116+GZ127</f>
        <v>1312515912.5900002</v>
      </c>
      <c r="HA19" s="568">
        <f t="shared" si="15"/>
        <v>1075157664.3100004</v>
      </c>
      <c r="HB19" s="568">
        <f t="shared" si="15"/>
        <v>1248103225.2329996</v>
      </c>
      <c r="HC19" s="568">
        <f t="shared" si="15"/>
        <v>1440043943.697</v>
      </c>
      <c r="HD19" s="568">
        <f t="shared" si="15"/>
        <v>1197234154.72</v>
      </c>
      <c r="HE19" s="568">
        <f t="shared" si="15"/>
        <v>1335274624.5799997</v>
      </c>
      <c r="HF19" s="568">
        <f t="shared" si="15"/>
        <v>1310442291.7499998</v>
      </c>
      <c r="HG19" s="568">
        <f t="shared" si="15"/>
        <v>1325943716.8609996</v>
      </c>
      <c r="HH19" s="568">
        <f t="shared" si="15"/>
        <v>1227945986.8820002</v>
      </c>
      <c r="HI19" s="568">
        <f t="shared" si="15"/>
        <v>1429565395.5669997</v>
      </c>
      <c r="HJ19" s="568">
        <f>HJ21+HJ85+HJ102+HJ116+HJ127</f>
        <v>1388005891.6999998</v>
      </c>
      <c r="HK19" s="568">
        <f>HK21+HK85+HK102+HK116+HK127</f>
        <v>1423877204.9599998</v>
      </c>
      <c r="HL19" s="626">
        <f>GZ19+HA19+HB19+HC19+HD19+HE19+HF19+HG19+HH19+HI19+HJ19+HK19</f>
        <v>15714110012.849998</v>
      </c>
      <c r="HM19" s="568">
        <f t="shared" ref="HM19:HV19" si="16">HM21+HM85+HM102+HM116+HM127</f>
        <v>1329139595.3400004</v>
      </c>
      <c r="HN19" s="568">
        <f t="shared" si="16"/>
        <v>1179016357.0500002</v>
      </c>
      <c r="HO19" s="568">
        <f t="shared" si="16"/>
        <v>1177624218.5699997</v>
      </c>
      <c r="HP19" s="568">
        <f t="shared" si="16"/>
        <v>1352714635.1199999</v>
      </c>
      <c r="HQ19" s="568">
        <f t="shared" si="16"/>
        <v>1391741976.8400002</v>
      </c>
      <c r="HR19" s="568">
        <f t="shared" si="16"/>
        <v>1364458622.4500003</v>
      </c>
      <c r="HS19" s="568">
        <f t="shared" si="16"/>
        <v>1161462053.2900002</v>
      </c>
      <c r="HT19" s="568">
        <f t="shared" si="16"/>
        <v>1390713534.1730003</v>
      </c>
      <c r="HU19" s="568">
        <f t="shared" si="16"/>
        <v>1332421258.5370002</v>
      </c>
      <c r="HV19" s="568">
        <f t="shared" si="16"/>
        <v>1354489017.3199999</v>
      </c>
      <c r="HW19" s="568">
        <f>HW21+HW85+HW102+HW116+HW127</f>
        <v>1306736965.76</v>
      </c>
      <c r="HX19" s="568">
        <f>HX21+HX85+HX102+HX116+HX127</f>
        <v>1501679862.6300004</v>
      </c>
      <c r="HY19" s="626">
        <f>HM19+HN19+HO19+HP19+HQ19+HR19+HS19+HT19+HU19+HV19+HW19+HX19</f>
        <v>15842198097.080004</v>
      </c>
      <c r="HZ19" s="568">
        <f t="shared" ref="HZ19:II19" si="17">HZ21+HZ85+HZ102+HZ116+HZ127</f>
        <v>1444789621.8430002</v>
      </c>
      <c r="IA19" s="568">
        <f t="shared" si="17"/>
        <v>1190445038.1669998</v>
      </c>
      <c r="IB19" s="568">
        <f t="shared" si="17"/>
        <v>1323250876.4018002</v>
      </c>
      <c r="IC19" s="568">
        <f t="shared" si="17"/>
        <v>1532647813.1382003</v>
      </c>
      <c r="ID19" s="568">
        <f t="shared" si="17"/>
        <v>1451780460.4100003</v>
      </c>
      <c r="IE19" s="568">
        <f t="shared" si="17"/>
        <v>1460589118.0299997</v>
      </c>
      <c r="IF19" s="568">
        <f t="shared" si="17"/>
        <v>1284022814.1000004</v>
      </c>
      <c r="IG19" s="568">
        <f t="shared" si="17"/>
        <v>1345168624.77</v>
      </c>
      <c r="IH19" s="568">
        <f t="shared" si="17"/>
        <v>1397664068.8829999</v>
      </c>
      <c r="II19" s="568">
        <f t="shared" si="17"/>
        <v>1443294965.0370002</v>
      </c>
      <c r="IJ19" s="568">
        <f>IJ21+IJ85+IJ102+IJ116+IJ127</f>
        <v>1404146167.8299999</v>
      </c>
      <c r="IK19" s="568">
        <f>IK21+IK85+IK102+IK116+IK127</f>
        <v>1525493731.2700002</v>
      </c>
      <c r="IL19" s="626">
        <f>HZ19+IA19+IB19+IC19+ID19+IE19+IF19+IG19+IH19+II19+IJ19+IK19</f>
        <v>16803293299.880001</v>
      </c>
      <c r="IM19" s="568">
        <f t="shared" ref="IM19:IV19" si="18">IM21+IM85+IM102+IM116+IM127</f>
        <v>1465496467.8</v>
      </c>
      <c r="IN19" s="568">
        <f t="shared" si="18"/>
        <v>1322905261.3900003</v>
      </c>
      <c r="IO19" s="568">
        <f t="shared" si="18"/>
        <v>1382366821.7199996</v>
      </c>
      <c r="IP19" s="568">
        <f t="shared" si="18"/>
        <v>1717098182.3000002</v>
      </c>
      <c r="IQ19" s="568">
        <f t="shared" si="18"/>
        <v>1418446280.9300001</v>
      </c>
      <c r="IR19" s="568">
        <f t="shared" si="18"/>
        <v>1576952401.0097003</v>
      </c>
      <c r="IS19" s="568">
        <f t="shared" si="18"/>
        <v>1461632434.8303001</v>
      </c>
      <c r="IT19" s="568">
        <f t="shared" si="18"/>
        <v>1682885871.9000001</v>
      </c>
      <c r="IU19" s="568">
        <f t="shared" si="18"/>
        <v>1463346271.0799997</v>
      </c>
      <c r="IV19" s="568">
        <f t="shared" si="18"/>
        <v>1790843723.0408199</v>
      </c>
      <c r="IW19" s="568">
        <f>IW21+IW85+IW102+IW116+IW127</f>
        <v>1542844989.9291797</v>
      </c>
      <c r="IX19" s="568">
        <f>IX21+IX85+IX102+IX116+IX127</f>
        <v>1768792513.0400004</v>
      </c>
      <c r="IY19" s="626">
        <f>IM19+IN19+IO19+IP19+IQ19+IR19+IS19+IT19+IU19+IV19+IW19+IX19</f>
        <v>18593611218.969997</v>
      </c>
      <c r="IZ19" s="651">
        <f t="shared" ref="IZ19:JI19" si="19">IZ21+IZ85+IZ102+IZ116+IZ127</f>
        <v>1547474850.8740003</v>
      </c>
      <c r="JA19" s="568">
        <f t="shared" si="19"/>
        <v>1401251568.5205002</v>
      </c>
      <c r="JB19" s="568">
        <f t="shared" si="19"/>
        <v>1570213609.5754998</v>
      </c>
      <c r="JC19" s="568">
        <f t="shared" si="19"/>
        <v>1702688917.9800003</v>
      </c>
      <c r="JD19" s="568">
        <f t="shared" si="19"/>
        <v>1622464155.2240005</v>
      </c>
      <c r="JE19" s="568">
        <f t="shared" si="19"/>
        <v>1618854156.8399997</v>
      </c>
      <c r="JF19" s="568">
        <f t="shared" si="19"/>
        <v>1461488262.2259996</v>
      </c>
      <c r="JG19" s="568">
        <f t="shared" si="19"/>
        <v>1555988021.4573002</v>
      </c>
      <c r="JH19" s="568">
        <f t="shared" si="19"/>
        <v>1654090325.3799996</v>
      </c>
      <c r="JI19" s="568">
        <f t="shared" si="19"/>
        <v>1669323076.4899998</v>
      </c>
      <c r="JJ19" s="568">
        <f>JJ21+JJ85+JJ102+JJ116+JJ127</f>
        <v>1612849381.5500007</v>
      </c>
      <c r="JK19" s="568">
        <f>JK21+JK85+JK102+JK116+JK127</f>
        <v>1815598685.6627007</v>
      </c>
      <c r="JL19" s="626">
        <f>IZ19+JA19+JB19+JC19+JD19+JE19+JF19+JG19+JH19+JI19+JJ19+JK19</f>
        <v>19232285011.780003</v>
      </c>
      <c r="JM19" s="651">
        <f t="shared" ref="JM19:JV19" si="20">JM21+JM85+JM102+JM116+JM127</f>
        <v>1678446210.0100005</v>
      </c>
      <c r="JN19" s="568">
        <f t="shared" si="20"/>
        <v>1483464357.0400002</v>
      </c>
      <c r="JO19" s="568">
        <f t="shared" si="20"/>
        <v>1487564097.0899999</v>
      </c>
      <c r="JP19" s="568">
        <f t="shared" si="20"/>
        <v>1314988988.6261001</v>
      </c>
      <c r="JQ19" s="568">
        <f t="shared" si="20"/>
        <v>1160110276.8239</v>
      </c>
      <c r="JR19" s="568">
        <f t="shared" si="20"/>
        <v>1619059679.6800001</v>
      </c>
      <c r="JS19" s="568">
        <f t="shared" si="20"/>
        <v>1660032998.0943997</v>
      </c>
      <c r="JT19" s="568">
        <f t="shared" si="20"/>
        <v>1602493955.9056001</v>
      </c>
      <c r="JU19" s="568">
        <f t="shared" si="20"/>
        <v>1630402161.7900004</v>
      </c>
      <c r="JV19" s="568">
        <f t="shared" si="20"/>
        <v>1644578479.2399998</v>
      </c>
      <c r="JW19" s="568">
        <f>JW21+JW85+JW102+JW116+JW127</f>
        <v>1607061815.9684005</v>
      </c>
      <c r="JX19" s="568">
        <f>JX21+JX85+JX102+JX116+JX127</f>
        <v>1640380590.4216003</v>
      </c>
      <c r="JY19" s="626">
        <f>JM19+JN19+JO19+JP19+JQ19+JR19+JS19+JT19+JU19+JV19+JW19+JX19</f>
        <v>18528583610.690002</v>
      </c>
      <c r="JZ19" s="651">
        <f t="shared" ref="JZ19:KI19" si="21">JZ21+JZ85+JZ102+JZ116+JZ127</f>
        <v>1674508415.6200001</v>
      </c>
      <c r="KA19" s="568">
        <f t="shared" si="21"/>
        <v>1484642389.8799999</v>
      </c>
      <c r="KB19" s="568">
        <f t="shared" si="21"/>
        <v>1644797094.9699998</v>
      </c>
      <c r="KC19" s="568">
        <f t="shared" si="21"/>
        <v>1894806579.4199998</v>
      </c>
      <c r="KD19" s="568">
        <f t="shared" si="21"/>
        <v>1880136589.9699998</v>
      </c>
      <c r="KE19" s="568">
        <f t="shared" si="21"/>
        <v>1799154875.1300001</v>
      </c>
      <c r="KF19" s="568">
        <f t="shared" si="21"/>
        <v>1647368155.75</v>
      </c>
      <c r="KG19" s="568">
        <f t="shared" si="21"/>
        <v>1724977617.9300001</v>
      </c>
      <c r="KH19" s="568">
        <f t="shared" si="21"/>
        <v>1779003932.96</v>
      </c>
      <c r="KI19" s="568">
        <f t="shared" si="21"/>
        <v>1867963470.5400002</v>
      </c>
      <c r="KJ19" s="568">
        <f>KJ21+KJ85+KJ102+KJ116+KJ127</f>
        <v>1891863876.9600003</v>
      </c>
      <c r="KK19" s="568">
        <f>KK21+KK85+KK102+KK116+KK127</f>
        <v>2093408871.53</v>
      </c>
      <c r="KL19" s="626">
        <f>JZ19+KA19+KB19+KC19+KD19+KE19+KF19+KG19+KH19+KI19+KJ19+KK19</f>
        <v>21382631870.659996</v>
      </c>
      <c r="KM19" s="651">
        <f t="shared" ref="KM19:KV19" si="22">KM21+KM85+KM102+KM116+KM127</f>
        <v>2035834597.3899999</v>
      </c>
      <c r="KN19" s="568">
        <f t="shared" si="22"/>
        <v>1782581376.5700004</v>
      </c>
      <c r="KO19" s="568">
        <f t="shared" si="22"/>
        <v>1795486278.8800004</v>
      </c>
      <c r="KP19" s="568">
        <f t="shared" si="22"/>
        <v>2043879587.8469999</v>
      </c>
      <c r="KQ19" s="568">
        <f t="shared" si="22"/>
        <v>2011188773.7930002</v>
      </c>
      <c r="KR19" s="568">
        <f t="shared" si="22"/>
        <v>2024678451.26</v>
      </c>
      <c r="KS19" s="568">
        <f t="shared" si="22"/>
        <v>1807801768.52</v>
      </c>
      <c r="KT19" s="568">
        <f t="shared" si="22"/>
        <v>1898067171.45</v>
      </c>
      <c r="KU19" s="568">
        <f t="shared" si="22"/>
        <v>1942896697.0900002</v>
      </c>
      <c r="KV19" s="568">
        <f t="shared" si="22"/>
        <v>1902258122.1730001</v>
      </c>
      <c r="KW19" s="568">
        <f>KW21+KW85+KW102+KW116+KW127</f>
        <v>1956810800.5670004</v>
      </c>
      <c r="KX19" s="568">
        <f>KX21+KX85+KX102+KX116+KX127</f>
        <v>2109871124.7709997</v>
      </c>
      <c r="KY19" s="626">
        <f>KM19+KN19+KO19+KP19+KQ19+KR19+KS19+KT19+KU19+KV19+KW19+KX19</f>
        <v>23311354750.311005</v>
      </c>
      <c r="KZ19" s="651">
        <f t="shared" ref="KZ19:LI19" si="23">KZ21+KZ85+KZ102+KZ116+KZ127</f>
        <v>1982531666.5599997</v>
      </c>
      <c r="LA19" s="568">
        <f t="shared" si="23"/>
        <v>1817009543.9100001</v>
      </c>
      <c r="LB19" s="568">
        <f t="shared" si="23"/>
        <v>0</v>
      </c>
      <c r="LC19" s="568">
        <f t="shared" si="23"/>
        <v>0</v>
      </c>
      <c r="LD19" s="568">
        <f t="shared" si="23"/>
        <v>0</v>
      </c>
      <c r="LE19" s="568">
        <f t="shared" si="23"/>
        <v>0</v>
      </c>
      <c r="LF19" s="568">
        <f t="shared" si="23"/>
        <v>0</v>
      </c>
      <c r="LG19" s="568">
        <f t="shared" si="23"/>
        <v>0</v>
      </c>
      <c r="LH19" s="568">
        <f t="shared" si="23"/>
        <v>0</v>
      </c>
      <c r="LI19" s="568">
        <f t="shared" si="23"/>
        <v>0</v>
      </c>
      <c r="LJ19" s="568">
        <f>LJ21+LJ85+LJ102+LJ116+LJ127</f>
        <v>0</v>
      </c>
      <c r="LK19" s="568">
        <f>LK21+LK85+LK102+LK116+LK127</f>
        <v>0</v>
      </c>
      <c r="LL19" s="606">
        <f>KZ19+LA19+LB19+LC19+LD19+LE19+LF19+LG19+LH19+LI19+LJ19+LK19</f>
        <v>3799541210.4699998</v>
      </c>
    </row>
    <row r="20" spans="1:324" ht="20.25" x14ac:dyDescent="0.3">
      <c r="A20" s="458"/>
      <c r="B20" s="459"/>
      <c r="C20" s="460"/>
      <c r="D20" s="460"/>
      <c r="E20" s="476"/>
      <c r="F20" s="476"/>
      <c r="G20" s="476"/>
      <c r="H20" s="476"/>
      <c r="I20" s="476"/>
      <c r="J20" s="476"/>
      <c r="K20" s="476"/>
      <c r="L20" s="476"/>
      <c r="M20" s="476"/>
      <c r="N20" s="476"/>
      <c r="O20" s="476"/>
      <c r="P20" s="476"/>
      <c r="Q20" s="476"/>
      <c r="R20" s="476"/>
      <c r="S20" s="476"/>
      <c r="T20" s="476"/>
      <c r="U20" s="476"/>
      <c r="V20" s="476"/>
      <c r="W20" s="476"/>
      <c r="X20" s="476"/>
      <c r="Y20" s="476"/>
      <c r="Z20" s="476"/>
      <c r="AA20" s="476"/>
      <c r="AB20" s="476"/>
      <c r="AC20" s="476"/>
      <c r="AD20" s="476"/>
      <c r="AE20" s="476"/>
      <c r="AF20" s="476"/>
      <c r="AG20" s="476"/>
      <c r="AH20" s="476"/>
      <c r="AI20" s="476"/>
      <c r="AJ20" s="476"/>
      <c r="AK20" s="476"/>
      <c r="AL20" s="476"/>
      <c r="AM20" s="476"/>
      <c r="AN20" s="476"/>
      <c r="AO20" s="476"/>
      <c r="AP20" s="476"/>
      <c r="AQ20" s="476"/>
      <c r="AR20" s="476"/>
      <c r="AS20" s="476"/>
      <c r="AT20" s="476"/>
      <c r="AU20" s="476"/>
      <c r="AV20" s="476"/>
      <c r="AW20" s="476"/>
      <c r="AX20" s="476"/>
      <c r="AY20" s="476"/>
      <c r="AZ20" s="476"/>
      <c r="BA20" s="476"/>
      <c r="BB20" s="476"/>
      <c r="BC20" s="476"/>
      <c r="BD20" s="476"/>
      <c r="BE20" s="476"/>
      <c r="BF20" s="476"/>
      <c r="BG20" s="476"/>
      <c r="BH20" s="476"/>
      <c r="BI20" s="476"/>
      <c r="BJ20" s="476"/>
      <c r="BK20" s="476"/>
      <c r="BL20" s="476"/>
      <c r="BM20" s="476"/>
      <c r="BN20" s="476"/>
      <c r="BO20" s="476"/>
      <c r="BP20" s="476"/>
      <c r="BQ20" s="476"/>
      <c r="BR20" s="476"/>
      <c r="BS20" s="476"/>
      <c r="BT20" s="476"/>
      <c r="BU20" s="476"/>
      <c r="BV20" s="476"/>
      <c r="BW20" s="476"/>
      <c r="BX20" s="476"/>
      <c r="BY20" s="476"/>
      <c r="BZ20" s="476"/>
      <c r="CA20" s="476"/>
      <c r="CB20" s="476"/>
      <c r="CC20" s="476"/>
      <c r="CD20" s="476"/>
      <c r="CE20" s="476"/>
      <c r="CF20" s="476"/>
      <c r="CG20" s="476"/>
      <c r="CH20" s="476"/>
      <c r="CI20" s="476"/>
      <c r="CJ20" s="476"/>
      <c r="CK20" s="476"/>
      <c r="CL20" s="476"/>
      <c r="CM20" s="476"/>
      <c r="CN20" s="476"/>
      <c r="CO20" s="476"/>
      <c r="CP20" s="476"/>
      <c r="CQ20" s="476"/>
      <c r="CR20" s="476"/>
      <c r="CS20" s="476"/>
      <c r="CT20" s="476"/>
      <c r="CU20" s="476"/>
      <c r="CV20" s="476"/>
      <c r="CW20" s="476"/>
      <c r="CX20" s="476"/>
      <c r="CY20" s="476"/>
      <c r="CZ20" s="476"/>
      <c r="DA20" s="476"/>
      <c r="DB20" s="476"/>
      <c r="DC20" s="476"/>
      <c r="DD20" s="476"/>
      <c r="DE20" s="476"/>
      <c r="DF20" s="476"/>
      <c r="DG20" s="476"/>
      <c r="DH20" s="476"/>
      <c r="DI20" s="476"/>
      <c r="DJ20" s="476"/>
      <c r="DK20" s="476"/>
      <c r="DL20" s="476"/>
      <c r="DM20" s="476"/>
      <c r="DN20" s="476"/>
      <c r="DO20" s="476"/>
      <c r="DP20" s="476"/>
      <c r="DQ20" s="476"/>
      <c r="DR20" s="476"/>
      <c r="DS20" s="476"/>
      <c r="DT20" s="476"/>
      <c r="DU20" s="476"/>
      <c r="DV20" s="476"/>
      <c r="DW20" s="476"/>
      <c r="DX20" s="476"/>
      <c r="DY20" s="476"/>
      <c r="DZ20" s="476"/>
      <c r="EA20" s="476"/>
      <c r="EB20" s="476"/>
      <c r="EC20" s="476"/>
      <c r="ED20" s="476"/>
      <c r="EE20" s="476"/>
      <c r="EF20" s="476"/>
      <c r="EG20" s="476"/>
      <c r="EH20" s="476"/>
      <c r="EI20" s="476"/>
      <c r="EJ20" s="476"/>
      <c r="EK20" s="476"/>
      <c r="EL20" s="476"/>
      <c r="EM20" s="476"/>
      <c r="EN20" s="476"/>
      <c r="EO20" s="476"/>
      <c r="EP20" s="476"/>
      <c r="EQ20" s="476"/>
      <c r="ER20" s="476"/>
      <c r="ES20" s="476"/>
      <c r="ET20" s="476"/>
      <c r="EU20" s="476"/>
      <c r="EV20" s="476"/>
      <c r="EW20" s="476"/>
      <c r="EX20" s="476"/>
      <c r="EY20" s="476"/>
      <c r="EZ20" s="476"/>
      <c r="FA20" s="476"/>
      <c r="FB20" s="476"/>
      <c r="FC20" s="476"/>
      <c r="FD20" s="476"/>
      <c r="FE20" s="476"/>
      <c r="FF20" s="476"/>
      <c r="FG20" s="476"/>
      <c r="FH20" s="476"/>
      <c r="FI20" s="476"/>
      <c r="FJ20" s="476"/>
      <c r="FK20" s="476"/>
      <c r="FL20" s="476"/>
      <c r="FM20" s="476"/>
      <c r="FN20" s="476"/>
      <c r="FO20" s="476"/>
      <c r="FP20" s="476"/>
      <c r="FQ20" s="476"/>
      <c r="FR20" s="476"/>
      <c r="FS20" s="476"/>
      <c r="FT20" s="476"/>
      <c r="FU20" s="476"/>
      <c r="FV20" s="476"/>
      <c r="FW20" s="476"/>
      <c r="FX20" s="476"/>
      <c r="FY20" s="476"/>
      <c r="FZ20" s="476"/>
      <c r="GA20" s="476"/>
      <c r="GB20" s="476"/>
      <c r="GC20" s="476"/>
      <c r="GD20" s="476"/>
      <c r="GE20" s="476"/>
      <c r="GF20" s="476"/>
      <c r="GG20" s="476"/>
      <c r="GH20" s="476"/>
      <c r="GI20" s="476"/>
      <c r="GJ20" s="476"/>
      <c r="GK20" s="476"/>
      <c r="GL20" s="476"/>
      <c r="GM20" s="476"/>
      <c r="GN20" s="476"/>
      <c r="GO20" s="476"/>
      <c r="GP20" s="476"/>
      <c r="GQ20" s="476"/>
      <c r="GR20" s="476"/>
      <c r="GS20" s="476"/>
      <c r="GT20" s="476"/>
      <c r="GU20" s="476"/>
      <c r="GV20" s="476"/>
      <c r="GW20" s="476"/>
      <c r="GX20" s="476"/>
      <c r="GY20" s="476"/>
      <c r="GZ20" s="476"/>
      <c r="HA20" s="476"/>
      <c r="HB20" s="476"/>
      <c r="HC20" s="476"/>
      <c r="HD20" s="476"/>
      <c r="HE20" s="476"/>
      <c r="HF20" s="476"/>
      <c r="HG20" s="476"/>
      <c r="HH20" s="476"/>
      <c r="HI20" s="476"/>
      <c r="HJ20" s="476"/>
      <c r="HK20" s="476"/>
      <c r="HL20" s="476"/>
      <c r="HM20" s="476"/>
      <c r="HN20" s="476"/>
      <c r="HO20" s="476"/>
      <c r="HP20" s="476"/>
      <c r="HQ20" s="476"/>
      <c r="HR20" s="476"/>
      <c r="HS20" s="476"/>
      <c r="HT20" s="476"/>
      <c r="HU20" s="476"/>
      <c r="HV20" s="476"/>
      <c r="HW20" s="476"/>
      <c r="HX20" s="476"/>
      <c r="HY20" s="476"/>
      <c r="HZ20" s="476"/>
      <c r="IA20" s="476"/>
      <c r="IB20" s="476"/>
      <c r="IC20" s="476"/>
      <c r="ID20" s="476"/>
      <c r="IE20" s="476"/>
      <c r="IF20" s="476"/>
      <c r="IG20" s="476"/>
      <c r="IH20" s="476"/>
      <c r="II20" s="476"/>
      <c r="IJ20" s="476"/>
      <c r="IK20" s="476"/>
      <c r="IL20" s="476"/>
      <c r="IM20" s="476"/>
      <c r="IN20" s="476"/>
      <c r="IO20" s="476"/>
      <c r="IP20" s="476"/>
      <c r="IQ20" s="476"/>
      <c r="IR20" s="476"/>
      <c r="IS20" s="476"/>
      <c r="IT20" s="476"/>
      <c r="IU20" s="476"/>
      <c r="IV20" s="476"/>
      <c r="IW20" s="476"/>
      <c r="IX20" s="476"/>
      <c r="IY20" s="476"/>
      <c r="IZ20" s="652"/>
      <c r="JA20" s="476"/>
      <c r="JB20" s="476"/>
      <c r="JC20" s="476"/>
      <c r="JD20" s="476"/>
      <c r="JE20" s="476"/>
      <c r="JF20" s="476"/>
      <c r="JG20" s="476"/>
      <c r="JH20" s="476"/>
      <c r="JI20" s="476"/>
      <c r="JJ20" s="476"/>
      <c r="JK20" s="476"/>
      <c r="JL20" s="476"/>
      <c r="JM20" s="652"/>
      <c r="JN20" s="476"/>
      <c r="JO20" s="476"/>
      <c r="JP20" s="476"/>
      <c r="JQ20" s="476"/>
      <c r="JR20" s="476"/>
      <c r="JS20" s="476"/>
      <c r="JT20" s="476"/>
      <c r="JU20" s="476"/>
      <c r="JV20" s="476"/>
      <c r="JW20" s="476"/>
      <c r="JX20" s="476"/>
      <c r="JY20" s="476"/>
      <c r="JZ20" s="652"/>
      <c r="KA20" s="476"/>
      <c r="KB20" s="476"/>
      <c r="KC20" s="476"/>
      <c r="KD20" s="476"/>
      <c r="KE20" s="476"/>
      <c r="KF20" s="476"/>
      <c r="KG20" s="476"/>
      <c r="KH20" s="476"/>
      <c r="KI20" s="476"/>
      <c r="KJ20" s="476"/>
      <c r="KK20" s="476"/>
      <c r="KL20" s="476"/>
      <c r="KM20" s="652"/>
      <c r="KN20" s="476"/>
      <c r="KO20" s="476"/>
      <c r="KP20" s="476"/>
      <c r="KQ20" s="476"/>
      <c r="KR20" s="476"/>
      <c r="KS20" s="476"/>
      <c r="KT20" s="476"/>
      <c r="KU20" s="476"/>
      <c r="KV20" s="476"/>
      <c r="KW20" s="476"/>
      <c r="KX20" s="476"/>
      <c r="KY20" s="476"/>
      <c r="KZ20" s="652"/>
      <c r="LA20" s="476"/>
      <c r="LB20" s="476"/>
      <c r="LC20" s="476"/>
      <c r="LD20" s="476"/>
      <c r="LE20" s="476"/>
      <c r="LF20" s="476"/>
      <c r="LG20" s="476"/>
      <c r="LH20" s="476"/>
      <c r="LI20" s="476"/>
      <c r="LJ20" s="476"/>
      <c r="LK20" s="476"/>
      <c r="LL20" s="514"/>
    </row>
    <row r="21" spans="1:324" ht="20.25" x14ac:dyDescent="0.3">
      <c r="A21" s="458"/>
      <c r="B21" s="459"/>
      <c r="C21" s="460" t="s">
        <v>129</v>
      </c>
      <c r="D21" s="460" t="s">
        <v>251</v>
      </c>
      <c r="E21" s="476">
        <f t="shared" ref="E21:X21" si="24">E23+E64</f>
        <v>1918199019.3623774</v>
      </c>
      <c r="F21" s="476">
        <f t="shared" si="24"/>
        <v>2772489150.3922548</v>
      </c>
      <c r="G21" s="476">
        <f t="shared" si="24"/>
        <v>3462856918.7114005</v>
      </c>
      <c r="H21" s="476">
        <f t="shared" si="24"/>
        <v>4166569621.0983143</v>
      </c>
      <c r="I21" s="476">
        <f t="shared" si="24"/>
        <v>4727929373.2265072</v>
      </c>
      <c r="J21" s="476">
        <f t="shared" si="24"/>
        <v>5276723063.76231</v>
      </c>
      <c r="K21" s="476">
        <f t="shared" si="24"/>
        <v>6024477800.0333834</v>
      </c>
      <c r="L21" s="476">
        <f t="shared" si="24"/>
        <v>6832250954.7654819</v>
      </c>
      <c r="M21" s="476">
        <f t="shared" si="24"/>
        <v>381579671.2968204</v>
      </c>
      <c r="N21" s="476">
        <f t="shared" si="24"/>
        <v>525605042.14876497</v>
      </c>
      <c r="O21" s="476">
        <f t="shared" si="24"/>
        <v>627941461.68552828</v>
      </c>
      <c r="P21" s="476">
        <f t="shared" si="24"/>
        <v>514781791.29506767</v>
      </c>
      <c r="Q21" s="476">
        <f t="shared" si="24"/>
        <v>691670264.50118518</v>
      </c>
      <c r="R21" s="476">
        <f t="shared" si="24"/>
        <v>647294145.96463859</v>
      </c>
      <c r="S21" s="476">
        <f t="shared" si="24"/>
        <v>612851957.74319816</v>
      </c>
      <c r="T21" s="476">
        <f t="shared" si="24"/>
        <v>588974888.70121861</v>
      </c>
      <c r="U21" s="476">
        <f t="shared" si="24"/>
        <v>488253128.10908031</v>
      </c>
      <c r="V21" s="476">
        <f t="shared" si="24"/>
        <v>632817215.86830258</v>
      </c>
      <c r="W21" s="476">
        <f t="shared" si="24"/>
        <v>703486969.2674011</v>
      </c>
      <c r="X21" s="476">
        <f t="shared" si="24"/>
        <v>936791569.03050411</v>
      </c>
      <c r="Y21" s="476">
        <f>M21+N21+O21+P21+Q21+R21+S21+T21+U21+V21+W21+X21</f>
        <v>7352048105.6117096</v>
      </c>
      <c r="Z21" s="476">
        <f t="shared" ref="Z21:AK21" si="25">Z23+Z64</f>
        <v>427335335.90756959</v>
      </c>
      <c r="AA21" s="476">
        <f t="shared" si="25"/>
        <v>565195906.18444061</v>
      </c>
      <c r="AB21" s="476">
        <f t="shared" si="25"/>
        <v>677083908.10419798</v>
      </c>
      <c r="AC21" s="476">
        <f t="shared" si="25"/>
        <v>733708384.3905859</v>
      </c>
      <c r="AD21" s="476">
        <f t="shared" si="25"/>
        <v>680761336.09702051</v>
      </c>
      <c r="AE21" s="476">
        <f t="shared" si="25"/>
        <v>616314347.27086461</v>
      </c>
      <c r="AF21" s="476">
        <f t="shared" si="25"/>
        <v>752827037.92618108</v>
      </c>
      <c r="AG21" s="476">
        <f t="shared" si="25"/>
        <v>667473364.66854453</v>
      </c>
      <c r="AH21" s="476">
        <f t="shared" si="25"/>
        <v>576679800.58700573</v>
      </c>
      <c r="AI21" s="476">
        <f t="shared" si="25"/>
        <v>745182400.82377732</v>
      </c>
      <c r="AJ21" s="476">
        <f t="shared" si="25"/>
        <v>740732428.75500751</v>
      </c>
      <c r="AK21" s="476">
        <f t="shared" si="25"/>
        <v>1236863692.2578032</v>
      </c>
      <c r="AL21" s="476">
        <f>Z21+AA21+AB21+AC21+AD21+AE21+AF21+AG21+AH21+AI21+AJ21+AK21</f>
        <v>8420157942.9729986</v>
      </c>
      <c r="AM21" s="476">
        <f t="shared" ref="AM21:AX21" si="26">AM23+AM64</f>
        <v>387337014.83178949</v>
      </c>
      <c r="AN21" s="476">
        <f t="shared" si="26"/>
        <v>639281160.03478849</v>
      </c>
      <c r="AO21" s="476">
        <f t="shared" si="26"/>
        <v>680849483.64357662</v>
      </c>
      <c r="AP21" s="476">
        <f t="shared" si="26"/>
        <v>847079068.89133704</v>
      </c>
      <c r="AQ21" s="476">
        <f t="shared" si="26"/>
        <v>780308243.34358501</v>
      </c>
      <c r="AR21" s="476">
        <f t="shared" si="26"/>
        <v>671364942.1101234</v>
      </c>
      <c r="AS21" s="476">
        <f t="shared" si="26"/>
        <v>823879617.05900514</v>
      </c>
      <c r="AT21" s="476">
        <f t="shared" si="26"/>
        <v>757463480.60912192</v>
      </c>
      <c r="AU21" s="476">
        <f t="shared" si="26"/>
        <v>725247267.78955936</v>
      </c>
      <c r="AV21" s="476">
        <f t="shared" si="26"/>
        <v>829129330.38643813</v>
      </c>
      <c r="AW21" s="476">
        <f t="shared" si="26"/>
        <v>773022196.80171931</v>
      </c>
      <c r="AX21" s="476">
        <f t="shared" si="26"/>
        <v>998612788.09247208</v>
      </c>
      <c r="AY21" s="476">
        <f>AM21+AN21+AO21+AP21+AQ21+AR21+AS21+AT21+AU21+AV21+AW21+AX21</f>
        <v>8913574593.5935173</v>
      </c>
      <c r="AZ21" s="476">
        <f t="shared" ref="AZ21:BK21" si="27">AZ23+AZ64</f>
        <v>824762640.31280267</v>
      </c>
      <c r="BA21" s="476">
        <f t="shared" si="27"/>
        <v>719961416.22212493</v>
      </c>
      <c r="BB21" s="476">
        <f t="shared" si="27"/>
        <v>825350863.10770333</v>
      </c>
      <c r="BC21" s="476">
        <f t="shared" si="27"/>
        <v>937754360.00267088</v>
      </c>
      <c r="BD21" s="476">
        <f t="shared" si="27"/>
        <v>779728261.72859287</v>
      </c>
      <c r="BE21" s="476">
        <f t="shared" si="27"/>
        <v>873925750.74236345</v>
      </c>
      <c r="BF21" s="476">
        <f t="shared" si="27"/>
        <v>866334828.31993842</v>
      </c>
      <c r="BG21" s="476">
        <f t="shared" si="27"/>
        <v>753590097.36901152</v>
      </c>
      <c r="BH21" s="476">
        <f t="shared" si="27"/>
        <v>861571146.92184126</v>
      </c>
      <c r="BI21" s="476">
        <f t="shared" si="27"/>
        <v>871811701.98723066</v>
      </c>
      <c r="BJ21" s="476">
        <f t="shared" si="27"/>
        <v>803389898.29890656</v>
      </c>
      <c r="BK21" s="476">
        <f t="shared" si="27"/>
        <v>1065001150.0832208</v>
      </c>
      <c r="BL21" s="476">
        <f>AZ21+BA21+BB21+BC21+BD21+BE21+BF21+BG21+BH21+BI21+BJ21+BK21</f>
        <v>10183182115.096409</v>
      </c>
      <c r="BM21" s="476">
        <f t="shared" ref="BM21:BX21" si="28">BM23+BM64</f>
        <v>867688769.55696046</v>
      </c>
      <c r="BN21" s="476">
        <f t="shared" si="28"/>
        <v>785649201.23935914</v>
      </c>
      <c r="BO21" s="476">
        <f t="shared" si="28"/>
        <v>949950150.37944424</v>
      </c>
      <c r="BP21" s="476">
        <f t="shared" si="28"/>
        <v>1016745825.9855616</v>
      </c>
      <c r="BQ21" s="476">
        <f t="shared" si="28"/>
        <v>929099241.27921069</v>
      </c>
      <c r="BR21" s="476">
        <f t="shared" si="28"/>
        <v>745277358.47053897</v>
      </c>
      <c r="BS21" s="476">
        <f t="shared" si="28"/>
        <v>832205501.15610933</v>
      </c>
      <c r="BT21" s="476">
        <f t="shared" si="28"/>
        <v>867685476.05900514</v>
      </c>
      <c r="BU21" s="476">
        <f t="shared" si="28"/>
        <v>887944390.25947237</v>
      </c>
      <c r="BV21" s="476">
        <f t="shared" si="28"/>
        <v>841955509.00671864</v>
      </c>
      <c r="BW21" s="476">
        <f t="shared" si="28"/>
        <v>1040851789.6292355</v>
      </c>
      <c r="BX21" s="476">
        <f t="shared" si="28"/>
        <v>1122330795.6364131</v>
      </c>
      <c r="BY21" s="476">
        <f>BM21+BN21+BO21+BP21+BQ21+BR21+BS21+BT21+BU21+BV21+BW21+BX21</f>
        <v>10887384008.65803</v>
      </c>
      <c r="BZ21" s="476">
        <f t="shared" ref="BZ21:CK21" si="29">BZ23+BZ64</f>
        <v>942850222.2196629</v>
      </c>
      <c r="CA21" s="476">
        <f t="shared" si="29"/>
        <v>848374122.461025</v>
      </c>
      <c r="CB21" s="476">
        <f t="shared" si="29"/>
        <v>864647753.90677691</v>
      </c>
      <c r="CC21" s="476">
        <f t="shared" si="29"/>
        <v>952588064.259848</v>
      </c>
      <c r="CD21" s="476">
        <f t="shared" si="29"/>
        <v>966656120.41595721</v>
      </c>
      <c r="CE21" s="476">
        <f t="shared" si="29"/>
        <v>918569900.7234602</v>
      </c>
      <c r="CF21" s="476">
        <f t="shared" si="29"/>
        <v>897498621.52062678</v>
      </c>
      <c r="CG21" s="476">
        <f t="shared" si="29"/>
        <v>1003876602.1908571</v>
      </c>
      <c r="CH21" s="476">
        <f t="shared" si="29"/>
        <v>964848047.18231487</v>
      </c>
      <c r="CI21" s="476">
        <f t="shared" si="29"/>
        <v>923330474.30287123</v>
      </c>
      <c r="CJ21" s="476">
        <f t="shared" si="29"/>
        <v>1087919660.9838524</v>
      </c>
      <c r="CK21" s="476">
        <f t="shared" si="29"/>
        <v>1146060901.4022307</v>
      </c>
      <c r="CL21" s="476">
        <f>BZ21+CA21+CB21+CC21+CD21+CE21+CF21+CG21+CH21+CI21+CJ21+CK21</f>
        <v>11517220491.569485</v>
      </c>
      <c r="CM21" s="476">
        <f t="shared" ref="CM21:CX21" si="30">CM23+CM64</f>
        <v>974128118.58525288</v>
      </c>
      <c r="CN21" s="476">
        <f t="shared" si="30"/>
        <v>884830606.85707736</v>
      </c>
      <c r="CO21" s="476">
        <f t="shared" si="30"/>
        <v>919440501.69637787</v>
      </c>
      <c r="CP21" s="476">
        <f t="shared" si="30"/>
        <v>1186428110.5108497</v>
      </c>
      <c r="CQ21" s="476">
        <f t="shared" si="30"/>
        <v>1111370969.8458104</v>
      </c>
      <c r="CR21" s="476">
        <f t="shared" si="30"/>
        <v>965763114.30161476</v>
      </c>
      <c r="CS21" s="476">
        <f t="shared" si="30"/>
        <v>1011720775.0011264</v>
      </c>
      <c r="CT21" s="476">
        <f t="shared" si="30"/>
        <v>1041881778.6468455</v>
      </c>
      <c r="CU21" s="476">
        <f t="shared" si="30"/>
        <v>893925603.80391693</v>
      </c>
      <c r="CV21" s="476">
        <f t="shared" si="30"/>
        <v>1082630624.5924654</v>
      </c>
      <c r="CW21" s="476">
        <f t="shared" si="30"/>
        <v>1107453474.7714946</v>
      </c>
      <c r="CX21" s="476">
        <f t="shared" si="30"/>
        <v>1215728167.0976911</v>
      </c>
      <c r="CY21" s="476">
        <f>CM21+CN21+CO21+CP21+CQ21+CR21+CS21+CT21+CU21+CV21+CW21+CX21</f>
        <v>12395301845.710524</v>
      </c>
      <c r="CZ21" s="476">
        <f t="shared" ref="CZ21:DK21" si="31">CZ23+CZ64</f>
        <v>1034428103.9051328</v>
      </c>
      <c r="DA21" s="476">
        <f t="shared" si="31"/>
        <v>926166484.17022216</v>
      </c>
      <c r="DB21" s="476">
        <f t="shared" si="31"/>
        <v>994447867.22348022</v>
      </c>
      <c r="DC21" s="476">
        <f t="shared" si="31"/>
        <v>1272602526.2523506</v>
      </c>
      <c r="DD21" s="476">
        <f t="shared" si="31"/>
        <v>1157974228.8385794</v>
      </c>
      <c r="DE21" s="476">
        <f t="shared" si="31"/>
        <v>944338435.84201741</v>
      </c>
      <c r="DF21" s="476">
        <f t="shared" si="31"/>
        <v>1159939232.7166126</v>
      </c>
      <c r="DG21" s="476">
        <f t="shared" si="31"/>
        <v>1168910545.7816045</v>
      </c>
      <c r="DH21" s="476">
        <f t="shared" si="31"/>
        <v>1003265930.51</v>
      </c>
      <c r="DI21" s="476">
        <f t="shared" si="31"/>
        <v>1259398864.8430002</v>
      </c>
      <c r="DJ21" s="476">
        <f t="shared" si="31"/>
        <v>1236253013.2740002</v>
      </c>
      <c r="DK21" s="476">
        <f t="shared" si="31"/>
        <v>1309443391.0939999</v>
      </c>
      <c r="DL21" s="476">
        <f>CZ21+DA21+DB21+DC21+DD21+DE21+DF21+DG21+DH21+DI21+DJ21+DK21</f>
        <v>13467168624.451</v>
      </c>
      <c r="DM21" s="476">
        <f t="shared" ref="DM21:DX21" si="32">DM23+DM64</f>
        <v>1104073901.4199998</v>
      </c>
      <c r="DN21" s="476">
        <f t="shared" si="32"/>
        <v>1073529698.446</v>
      </c>
      <c r="DO21" s="476">
        <f t="shared" si="32"/>
        <v>1096412234.1140001</v>
      </c>
      <c r="DP21" s="476">
        <f t="shared" si="32"/>
        <v>1435733659.9199998</v>
      </c>
      <c r="DQ21" s="476">
        <f t="shared" si="32"/>
        <v>1228669839.9800003</v>
      </c>
      <c r="DR21" s="476">
        <f t="shared" si="32"/>
        <v>1216602549.5629997</v>
      </c>
      <c r="DS21" s="476">
        <f t="shared" si="32"/>
        <v>1306108569.2969999</v>
      </c>
      <c r="DT21" s="476">
        <f t="shared" si="32"/>
        <v>1164672492.5400002</v>
      </c>
      <c r="DU21" s="476">
        <f t="shared" si="32"/>
        <v>1263031508.9100001</v>
      </c>
      <c r="DV21" s="476">
        <f t="shared" si="32"/>
        <v>1295209723.3380001</v>
      </c>
      <c r="DW21" s="476">
        <f t="shared" si="32"/>
        <v>1184692799.0849998</v>
      </c>
      <c r="DX21" s="476">
        <f t="shared" si="32"/>
        <v>1423530943.727</v>
      </c>
      <c r="DY21" s="476">
        <f>DM21+DN21+DO21+DP21+DQ21+DR21+DS21+DT21+DU21+DV21+DW21+DX21</f>
        <v>14792267920.339998</v>
      </c>
      <c r="DZ21" s="476">
        <f t="shared" ref="DZ21:EK21" si="33">DZ23+DZ64</f>
        <v>1112392922.5999999</v>
      </c>
      <c r="EA21" s="476">
        <f t="shared" si="33"/>
        <v>1029208523.62</v>
      </c>
      <c r="EB21" s="476">
        <f t="shared" si="33"/>
        <v>1062426399.66</v>
      </c>
      <c r="EC21" s="476">
        <f t="shared" si="33"/>
        <v>1124202384.0600002</v>
      </c>
      <c r="ED21" s="476">
        <f t="shared" si="33"/>
        <v>1047131253.699</v>
      </c>
      <c r="EE21" s="476">
        <f t="shared" si="33"/>
        <v>1151511030.0509999</v>
      </c>
      <c r="EF21" s="476">
        <f t="shared" si="33"/>
        <v>1240584271.4159999</v>
      </c>
      <c r="EG21" s="476">
        <f t="shared" si="33"/>
        <v>1157552538.2639999</v>
      </c>
      <c r="EH21" s="476">
        <f t="shared" si="33"/>
        <v>1072188251.62</v>
      </c>
      <c r="EI21" s="476">
        <f t="shared" si="33"/>
        <v>1218459675.3199997</v>
      </c>
      <c r="EJ21" s="476">
        <f t="shared" si="33"/>
        <v>1170645362.8199999</v>
      </c>
      <c r="EK21" s="476">
        <f t="shared" si="33"/>
        <v>1253171020.7600002</v>
      </c>
      <c r="EL21" s="476">
        <f>DZ21+EA21+EB21+EC21+ED21+EE21+EF21+EG21+EH21+EI21+EJ21+EK21</f>
        <v>13639473633.889999</v>
      </c>
      <c r="EM21" s="476">
        <f t="shared" ref="EM21:EX21" si="34">EM23+EM64</f>
        <v>1047847843.53</v>
      </c>
      <c r="EN21" s="476">
        <f t="shared" si="34"/>
        <v>1115971618.6199999</v>
      </c>
      <c r="EO21" s="476">
        <f t="shared" si="34"/>
        <v>993619640.99299991</v>
      </c>
      <c r="EP21" s="476">
        <f t="shared" si="34"/>
        <v>1062090354.5969999</v>
      </c>
      <c r="EQ21" s="476">
        <f t="shared" si="34"/>
        <v>1113196815.45</v>
      </c>
      <c r="ER21" s="476">
        <f t="shared" si="34"/>
        <v>1191516859.0900002</v>
      </c>
      <c r="ES21" s="476">
        <f t="shared" si="34"/>
        <v>1110007043.201</v>
      </c>
      <c r="ET21" s="476">
        <f t="shared" si="34"/>
        <v>1232693036.5160298</v>
      </c>
      <c r="EU21" s="476">
        <f t="shared" si="34"/>
        <v>1119736284.9429698</v>
      </c>
      <c r="EV21" s="476">
        <f t="shared" si="34"/>
        <v>1132545206.2399998</v>
      </c>
      <c r="EW21" s="476">
        <f t="shared" si="34"/>
        <v>1263819628.451</v>
      </c>
      <c r="EX21" s="476">
        <f t="shared" si="34"/>
        <v>1388425792.3390002</v>
      </c>
      <c r="EY21" s="476">
        <f>EM21+EN21+EO21+EP21+EQ21+ER21+ES21+ET21+EU21+EV21+EW21+EX21</f>
        <v>13771470123.970001</v>
      </c>
      <c r="EZ21" s="476">
        <f t="shared" ref="EZ21:FH21" si="35">EZ23+EZ64</f>
        <v>1147084436.2570329</v>
      </c>
      <c r="FA21" s="476">
        <f t="shared" si="35"/>
        <v>1045005203.2569669</v>
      </c>
      <c r="FB21" s="476">
        <f t="shared" si="35"/>
        <v>1172503931.6310329</v>
      </c>
      <c r="FC21" s="476">
        <f t="shared" si="35"/>
        <v>1185262014.7249668</v>
      </c>
      <c r="FD21" s="476">
        <f t="shared" si="35"/>
        <v>1208518531.9000001</v>
      </c>
      <c r="FE21" s="476">
        <f t="shared" si="35"/>
        <v>1244776258.8799999</v>
      </c>
      <c r="FF21" s="476">
        <f t="shared" si="35"/>
        <v>1037382398.517031</v>
      </c>
      <c r="FG21" s="476">
        <f t="shared" si="35"/>
        <v>1180983623.1039691</v>
      </c>
      <c r="FH21" s="476">
        <f t="shared" si="35"/>
        <v>1100752028.9790001</v>
      </c>
      <c r="FI21" s="476">
        <f>FI23+FI64</f>
        <v>1235838519.78</v>
      </c>
      <c r="FJ21" s="476">
        <f>FJ23+FJ64</f>
        <v>1264995057.7779999</v>
      </c>
      <c r="FK21" s="476">
        <f>FK23+FK64</f>
        <v>1214783709.2020001</v>
      </c>
      <c r="FL21" s="476">
        <f>FA21+FB21+FC21+FD21+FE21+FF21+FG21+FH21+EZ21+FI21+FK21+FJ21</f>
        <v>14037885714.009998</v>
      </c>
      <c r="FM21" s="476">
        <f t="shared" ref="FM21:FV21" si="36">FM23+FM64</f>
        <v>1151990321.6200001</v>
      </c>
      <c r="FN21" s="476">
        <f t="shared" si="36"/>
        <v>1056359896.8600001</v>
      </c>
      <c r="FO21" s="476">
        <f t="shared" si="36"/>
        <v>1202461844.9700003</v>
      </c>
      <c r="FP21" s="476">
        <f t="shared" si="36"/>
        <v>1230698746</v>
      </c>
      <c r="FQ21" s="476">
        <f t="shared" si="36"/>
        <v>1101373093.3100002</v>
      </c>
      <c r="FR21" s="476">
        <f t="shared" si="36"/>
        <v>1153819040.3500001</v>
      </c>
      <c r="FS21" s="476">
        <f t="shared" si="36"/>
        <v>1119966433.3699999</v>
      </c>
      <c r="FT21" s="476">
        <f t="shared" si="36"/>
        <v>1189863378.4999998</v>
      </c>
      <c r="FU21" s="476">
        <f t="shared" si="36"/>
        <v>1057545505.7999997</v>
      </c>
      <c r="FV21" s="476">
        <f t="shared" si="36"/>
        <v>1256369383.5699999</v>
      </c>
      <c r="FW21" s="476">
        <f>FW23+FW64</f>
        <v>1228526149.1099997</v>
      </c>
      <c r="FX21" s="476">
        <f>FX23+FX64</f>
        <v>1281642197.6400001</v>
      </c>
      <c r="FY21" s="476">
        <f>FM21+FN21+FO21+FP21+FQ21+FR21+FS21+FT21+FU21+FV21+FW21+FX21</f>
        <v>14030615991.099998</v>
      </c>
      <c r="FZ21" s="476">
        <f t="shared" ref="FZ21:GI21" si="37">FZ23+FZ64</f>
        <v>1130488253.9099998</v>
      </c>
      <c r="GA21" s="476">
        <f t="shared" si="37"/>
        <v>1072657508.4399999</v>
      </c>
      <c r="GB21" s="476">
        <f t="shared" si="37"/>
        <v>981474000.28000009</v>
      </c>
      <c r="GC21" s="476">
        <f t="shared" si="37"/>
        <v>1107732897.8199999</v>
      </c>
      <c r="GD21" s="476">
        <f t="shared" si="37"/>
        <v>1060845776.3899999</v>
      </c>
      <c r="GE21" s="476">
        <f t="shared" si="37"/>
        <v>1124521361.21</v>
      </c>
      <c r="GF21" s="476">
        <f t="shared" si="37"/>
        <v>1225482724.5699999</v>
      </c>
      <c r="GG21" s="476">
        <f t="shared" si="37"/>
        <v>1159533909.1599996</v>
      </c>
      <c r="GH21" s="476">
        <f t="shared" si="37"/>
        <v>1125865097.6800003</v>
      </c>
      <c r="GI21" s="476">
        <f t="shared" si="37"/>
        <v>1210898609.3540001</v>
      </c>
      <c r="GJ21" s="476">
        <f>GJ23+GJ64</f>
        <v>1144347062.036</v>
      </c>
      <c r="GK21" s="476">
        <f>GK23+GK64</f>
        <v>1293521395.674</v>
      </c>
      <c r="GL21" s="476">
        <f>FZ21+GA21+GB21+GC21+GD21+GE21+GF21+GG21+GH21+GI21+GJ21+GK21</f>
        <v>13637368596.523998</v>
      </c>
      <c r="GM21" s="476">
        <f t="shared" ref="GM21:GV21" si="38">GM23+GM64</f>
        <v>1199288405.95</v>
      </c>
      <c r="GN21" s="476">
        <f t="shared" si="38"/>
        <v>1140078547.8599999</v>
      </c>
      <c r="GO21" s="476">
        <f t="shared" si="38"/>
        <v>1070571635.6000001</v>
      </c>
      <c r="GP21" s="476">
        <f t="shared" si="38"/>
        <v>1185396816.9099998</v>
      </c>
      <c r="GQ21" s="476">
        <f t="shared" si="38"/>
        <v>1279264665.5</v>
      </c>
      <c r="GR21" s="476">
        <f t="shared" si="38"/>
        <v>1230543674.8370001</v>
      </c>
      <c r="GS21" s="476">
        <f t="shared" si="38"/>
        <v>1130048357.4630003</v>
      </c>
      <c r="GT21" s="476">
        <f t="shared" si="38"/>
        <v>1147190902.8799999</v>
      </c>
      <c r="GU21" s="476">
        <f t="shared" si="38"/>
        <v>1224197715.98</v>
      </c>
      <c r="GV21" s="476">
        <f t="shared" si="38"/>
        <v>1260408949.1700001</v>
      </c>
      <c r="GW21" s="476">
        <f>GW23+GW64</f>
        <v>1185175075.75</v>
      </c>
      <c r="GX21" s="476">
        <f>GX23+GX64</f>
        <v>1325106053.8730004</v>
      </c>
      <c r="GY21" s="476">
        <f>GM21+GN21+GO21+GP21+GQ21+GR21+GS21+GT21+GU21+GV21+GW21+GX21</f>
        <v>14377270801.773001</v>
      </c>
      <c r="GZ21" s="476">
        <f t="shared" ref="GZ21:HI21" si="39">GZ23+GZ64</f>
        <v>1276694984.01</v>
      </c>
      <c r="HA21" s="476">
        <f t="shared" si="39"/>
        <v>998921338.39000034</v>
      </c>
      <c r="HB21" s="476">
        <f t="shared" si="39"/>
        <v>1137960464.9229996</v>
      </c>
      <c r="HC21" s="476">
        <f t="shared" si="39"/>
        <v>1327235993.8370001</v>
      </c>
      <c r="HD21" s="476">
        <f t="shared" si="39"/>
        <v>1151376911.99</v>
      </c>
      <c r="HE21" s="476">
        <f t="shared" si="39"/>
        <v>1278198982.24</v>
      </c>
      <c r="HF21" s="476">
        <f t="shared" si="39"/>
        <v>1199649397.6299999</v>
      </c>
      <c r="HG21" s="476">
        <f t="shared" si="39"/>
        <v>1260844590.9009998</v>
      </c>
      <c r="HH21" s="476">
        <f t="shared" si="39"/>
        <v>1135780072.2120001</v>
      </c>
      <c r="HI21" s="476">
        <f t="shared" si="39"/>
        <v>1367420020.3269999</v>
      </c>
      <c r="HJ21" s="476">
        <f>HJ23+HJ64</f>
        <v>1245320859.3999999</v>
      </c>
      <c r="HK21" s="476">
        <f>HK23+HK64</f>
        <v>1323184795.8399999</v>
      </c>
      <c r="HL21" s="476">
        <f>GZ21+HA21+HB21+HC21+HD21+HE21+HF21+HG21+HH21+HI21+HJ21+HK21</f>
        <v>14702588411.699999</v>
      </c>
      <c r="HM21" s="476">
        <f t="shared" ref="HM21:HV21" si="40">HM23+HM64</f>
        <v>1234005891.6700003</v>
      </c>
      <c r="HN21" s="476">
        <f t="shared" si="40"/>
        <v>1132255105.6900001</v>
      </c>
      <c r="HO21" s="476">
        <f t="shared" si="40"/>
        <v>1145485459.25</v>
      </c>
      <c r="HP21" s="476">
        <f t="shared" si="40"/>
        <v>1299782498.4399998</v>
      </c>
      <c r="HQ21" s="476">
        <f t="shared" si="40"/>
        <v>1297680637.96</v>
      </c>
      <c r="HR21" s="476">
        <f t="shared" si="40"/>
        <v>1351287918.6800001</v>
      </c>
      <c r="HS21" s="476">
        <f t="shared" si="40"/>
        <v>1152681326.99</v>
      </c>
      <c r="HT21" s="476">
        <f t="shared" si="40"/>
        <v>1382110008.6730003</v>
      </c>
      <c r="HU21" s="476">
        <f t="shared" si="40"/>
        <v>1267860258.5570002</v>
      </c>
      <c r="HV21" s="476">
        <f t="shared" si="40"/>
        <v>1312359214.8099999</v>
      </c>
      <c r="HW21" s="476">
        <f>HW23+HW64</f>
        <v>1287742757.6899998</v>
      </c>
      <c r="HX21" s="476">
        <f>HX23+HX64</f>
        <v>1340636097.8400002</v>
      </c>
      <c r="HY21" s="476">
        <f>HM21+HN21+HO21+HP21+HQ21+HR21+HS21+HT21+HU21+HV21+HW21+HX21</f>
        <v>15203887176.25</v>
      </c>
      <c r="HZ21" s="476">
        <f t="shared" ref="HZ21:II21" si="41">HZ23+HZ64</f>
        <v>1428712485.9130003</v>
      </c>
      <c r="IA21" s="476">
        <f t="shared" si="41"/>
        <v>1148405151.2269998</v>
      </c>
      <c r="IB21" s="476">
        <f t="shared" si="41"/>
        <v>1221939458.8818002</v>
      </c>
      <c r="IC21" s="476">
        <f t="shared" si="41"/>
        <v>1460742945.7582002</v>
      </c>
      <c r="ID21" s="476">
        <f t="shared" si="41"/>
        <v>1427708011.4500003</v>
      </c>
      <c r="IE21" s="476">
        <f t="shared" si="41"/>
        <v>1423766612.9099996</v>
      </c>
      <c r="IF21" s="476">
        <f t="shared" si="41"/>
        <v>1269692782.6000004</v>
      </c>
      <c r="IG21" s="476">
        <f t="shared" si="41"/>
        <v>1336203292.73</v>
      </c>
      <c r="IH21" s="476">
        <f t="shared" si="41"/>
        <v>1321621094.3729999</v>
      </c>
      <c r="II21" s="476">
        <f t="shared" si="41"/>
        <v>1426279992.467</v>
      </c>
      <c r="IJ21" s="476">
        <f>IJ23+IJ64</f>
        <v>1355990866.1099999</v>
      </c>
      <c r="IK21" s="476">
        <f>IK23+IK64</f>
        <v>1430303949.5300002</v>
      </c>
      <c r="IL21" s="476">
        <f>HZ21+IA21+IB21+IC21+ID21+IE21+IF21+IG21+IH21+II21+IJ21+IK21</f>
        <v>16251366643.950003</v>
      </c>
      <c r="IM21" s="476">
        <f t="shared" ref="IM21:IV21" si="42">IM23+IM64</f>
        <v>1430989241.6399999</v>
      </c>
      <c r="IN21" s="476">
        <f t="shared" si="42"/>
        <v>1302166598.1600001</v>
      </c>
      <c r="IO21" s="476">
        <f t="shared" si="42"/>
        <v>1261696620.6899996</v>
      </c>
      <c r="IP21" s="476">
        <f t="shared" si="42"/>
        <v>1582605690.6900001</v>
      </c>
      <c r="IQ21" s="476">
        <f t="shared" si="42"/>
        <v>1391206519.98</v>
      </c>
      <c r="IR21" s="476">
        <f t="shared" si="42"/>
        <v>1552042366.1097002</v>
      </c>
      <c r="IS21" s="476">
        <f t="shared" si="42"/>
        <v>1390226057.7402999</v>
      </c>
      <c r="IT21" s="476">
        <f t="shared" si="42"/>
        <v>1471501047.5600002</v>
      </c>
      <c r="IU21" s="476">
        <f t="shared" si="42"/>
        <v>1389996419.4699998</v>
      </c>
      <c r="IV21" s="476">
        <f t="shared" si="42"/>
        <v>1764521796.9208198</v>
      </c>
      <c r="IW21" s="476">
        <f>IW23+IW64</f>
        <v>1497978421.27918</v>
      </c>
      <c r="IX21" s="476">
        <f>IX23+IX64</f>
        <v>1541002144.9200003</v>
      </c>
      <c r="IY21" s="476">
        <f>IM21+IN21+IO21+IP21+IQ21+IR21+IS21+IT21+IU21+IV21+IW21+IX21</f>
        <v>17575932925.16</v>
      </c>
      <c r="IZ21" s="652">
        <f t="shared" ref="IZ21:JI21" si="43">IZ23+IZ64</f>
        <v>1529491441.7540002</v>
      </c>
      <c r="JA21" s="476">
        <f t="shared" si="43"/>
        <v>1372417738.6605003</v>
      </c>
      <c r="JB21" s="476">
        <f t="shared" si="43"/>
        <v>1374053898.2954998</v>
      </c>
      <c r="JC21" s="476">
        <f t="shared" si="43"/>
        <v>1623083869.7700002</v>
      </c>
      <c r="JD21" s="476">
        <f t="shared" si="43"/>
        <v>1541991892.8740003</v>
      </c>
      <c r="JE21" s="476">
        <f t="shared" si="43"/>
        <v>1565462607.6999998</v>
      </c>
      <c r="JF21" s="476">
        <f t="shared" si="43"/>
        <v>1438180806.7659996</v>
      </c>
      <c r="JG21" s="476">
        <f t="shared" si="43"/>
        <v>1539630059.1473002</v>
      </c>
      <c r="JH21" s="476">
        <f t="shared" si="43"/>
        <v>1500362931.4099998</v>
      </c>
      <c r="JI21" s="476">
        <f t="shared" si="43"/>
        <v>1626859234.4599998</v>
      </c>
      <c r="JJ21" s="476">
        <f>JJ23+JJ64</f>
        <v>1576480444.1000004</v>
      </c>
      <c r="JK21" s="476">
        <f>JK23+JK64</f>
        <v>1605312204.5427005</v>
      </c>
      <c r="JL21" s="476">
        <f>IZ21+JA21+JB21+JC21+JD21+JE21+JF21+JG21+JH21+JI21+JJ21+JK21</f>
        <v>18293327129.48</v>
      </c>
      <c r="JM21" s="652">
        <f t="shared" ref="JM21:JV21" si="44">JM23+JM64</f>
        <v>1638188811.6800003</v>
      </c>
      <c r="JN21" s="476">
        <f t="shared" si="44"/>
        <v>1438001821.2900002</v>
      </c>
      <c r="JO21" s="476">
        <f t="shared" si="44"/>
        <v>1332884458.5599999</v>
      </c>
      <c r="JP21" s="476">
        <f t="shared" si="44"/>
        <v>1256251943.0661001</v>
      </c>
      <c r="JQ21" s="476">
        <f t="shared" si="44"/>
        <v>1097188348.1338999</v>
      </c>
      <c r="JR21" s="476">
        <f t="shared" si="44"/>
        <v>1564236629.8600001</v>
      </c>
      <c r="JS21" s="476">
        <f t="shared" si="44"/>
        <v>1607219382.1443996</v>
      </c>
      <c r="JT21" s="476">
        <f t="shared" si="44"/>
        <v>1534079506.0856001</v>
      </c>
      <c r="JU21" s="476">
        <f t="shared" si="44"/>
        <v>1493242631.4400005</v>
      </c>
      <c r="JV21" s="476">
        <f t="shared" si="44"/>
        <v>1585060305.1099999</v>
      </c>
      <c r="JW21" s="476">
        <f>JW23+JW64</f>
        <v>1531985363.4584002</v>
      </c>
      <c r="JX21" s="476">
        <f>JX23+JX64</f>
        <v>1500354745.3316002</v>
      </c>
      <c r="JY21" s="476">
        <f>JM21+JN21+JO21+JP21+JQ21+JR21+JS21+JT21+JU21+JV21+JW21+JX21</f>
        <v>17578693946.160004</v>
      </c>
      <c r="JZ21" s="652">
        <f t="shared" ref="JZ21:KI21" si="45">JZ23+JZ64</f>
        <v>1613375136.5700002</v>
      </c>
      <c r="KA21" s="476">
        <f t="shared" si="45"/>
        <v>1422361681.8799999</v>
      </c>
      <c r="KB21" s="476">
        <f t="shared" si="45"/>
        <v>1490160117.0999999</v>
      </c>
      <c r="KC21" s="476">
        <f t="shared" si="45"/>
        <v>1802353149.1699998</v>
      </c>
      <c r="KD21" s="476">
        <f t="shared" si="45"/>
        <v>1799177721.29</v>
      </c>
      <c r="KE21" s="476">
        <f t="shared" si="45"/>
        <v>1733038920.1300001</v>
      </c>
      <c r="KF21" s="476">
        <f t="shared" si="45"/>
        <v>1571432242.5999999</v>
      </c>
      <c r="KG21" s="476">
        <f t="shared" si="45"/>
        <v>1669751479.6299999</v>
      </c>
      <c r="KH21" s="476">
        <f t="shared" si="45"/>
        <v>1633051044.7700002</v>
      </c>
      <c r="KI21" s="476">
        <f t="shared" si="45"/>
        <v>1803399634.9100001</v>
      </c>
      <c r="KJ21" s="476">
        <f>KJ23+KJ64</f>
        <v>1697575436.7000003</v>
      </c>
      <c r="KK21" s="476">
        <f>KK23+KK64</f>
        <v>1888333093.78</v>
      </c>
      <c r="KL21" s="476">
        <f>JZ21+KA21+KB21+KC21+KD21+KE21+KF21+KG21+KH21+KI21+KJ21+KK21</f>
        <v>20124009658.529999</v>
      </c>
      <c r="KM21" s="652">
        <f t="shared" ref="KM21:KV21" si="46">KM23+KM64</f>
        <v>1822764355.9099998</v>
      </c>
      <c r="KN21" s="476">
        <f t="shared" si="46"/>
        <v>1685968026.6400003</v>
      </c>
      <c r="KO21" s="476">
        <f t="shared" si="46"/>
        <v>1629772834.3400002</v>
      </c>
      <c r="KP21" s="476">
        <f t="shared" si="46"/>
        <v>1949418194.727</v>
      </c>
      <c r="KQ21" s="476">
        <f t="shared" si="46"/>
        <v>1894040884.0730002</v>
      </c>
      <c r="KR21" s="476">
        <f t="shared" si="46"/>
        <v>1980688421.71</v>
      </c>
      <c r="KS21" s="476">
        <f t="shared" si="46"/>
        <v>1750126967.3099999</v>
      </c>
      <c r="KT21" s="476">
        <f t="shared" si="46"/>
        <v>1806201844.6300001</v>
      </c>
      <c r="KU21" s="476">
        <f t="shared" si="46"/>
        <v>1841881697.9000001</v>
      </c>
      <c r="KV21" s="476">
        <f t="shared" si="46"/>
        <v>1799526183.6930001</v>
      </c>
      <c r="KW21" s="476">
        <f>KW23+KW64</f>
        <v>1868906174.0270002</v>
      </c>
      <c r="KX21" s="476">
        <f>KX23+KX64</f>
        <v>1936411263.8209996</v>
      </c>
      <c r="KY21" s="476">
        <f>KM21+KN21+KO21+KP21+KQ21+KR21+KS21+KT21+KU21+KV21+KW21+KX21</f>
        <v>21965706848.780998</v>
      </c>
      <c r="KZ21" s="652">
        <f t="shared" ref="KZ21:LI21" si="47">KZ23+KZ64</f>
        <v>1882103105.1799998</v>
      </c>
      <c r="LA21" s="476">
        <f t="shared" si="47"/>
        <v>1720896487.8099999</v>
      </c>
      <c r="LB21" s="476">
        <f t="shared" si="47"/>
        <v>0</v>
      </c>
      <c r="LC21" s="476">
        <f t="shared" si="47"/>
        <v>0</v>
      </c>
      <c r="LD21" s="476">
        <f t="shared" si="47"/>
        <v>0</v>
      </c>
      <c r="LE21" s="476">
        <f t="shared" si="47"/>
        <v>0</v>
      </c>
      <c r="LF21" s="476">
        <f t="shared" si="47"/>
        <v>0</v>
      </c>
      <c r="LG21" s="476">
        <f t="shared" si="47"/>
        <v>0</v>
      </c>
      <c r="LH21" s="476">
        <f t="shared" si="47"/>
        <v>0</v>
      </c>
      <c r="LI21" s="476">
        <f t="shared" si="47"/>
        <v>0</v>
      </c>
      <c r="LJ21" s="476">
        <f>LJ23+LJ64</f>
        <v>0</v>
      </c>
      <c r="LK21" s="476">
        <f>LK23+LK64</f>
        <v>0</v>
      </c>
      <c r="LL21" s="514">
        <f>KZ21+LA21+LB21+LC21+LD21+LE21+LF21+LG21+LH21+LI21+LJ21+LK21</f>
        <v>3602999592.9899998</v>
      </c>
    </row>
    <row r="22" spans="1:324" x14ac:dyDescent="0.2">
      <c r="A22" s="436"/>
      <c r="B22" s="437"/>
      <c r="C22" s="421"/>
      <c r="D22" s="421"/>
      <c r="E22" s="442"/>
      <c r="F22" s="442"/>
      <c r="G22" s="442"/>
      <c r="H22" s="442"/>
      <c r="I22" s="442"/>
      <c r="J22" s="442"/>
      <c r="K22" s="442"/>
      <c r="L22" s="442"/>
      <c r="M22" s="442"/>
      <c r="N22" s="442"/>
      <c r="O22" s="442"/>
      <c r="P22" s="442"/>
      <c r="Q22" s="442"/>
      <c r="R22" s="442"/>
      <c r="S22" s="442"/>
      <c r="T22" s="442"/>
      <c r="U22" s="442"/>
      <c r="V22" s="442"/>
      <c r="W22" s="442"/>
      <c r="X22" s="442"/>
      <c r="Y22" s="442"/>
      <c r="Z22" s="442"/>
      <c r="AA22" s="442"/>
      <c r="AB22" s="442"/>
      <c r="AC22" s="442"/>
      <c r="AD22" s="442"/>
      <c r="AE22" s="442"/>
      <c r="AF22" s="442"/>
      <c r="AG22" s="442"/>
      <c r="AH22" s="442"/>
      <c r="AI22" s="442"/>
      <c r="AJ22" s="442"/>
      <c r="AK22" s="442"/>
      <c r="AL22" s="442"/>
      <c r="AM22" s="442"/>
      <c r="AN22" s="442"/>
      <c r="AO22" s="442"/>
      <c r="AP22" s="442"/>
      <c r="AQ22" s="442"/>
      <c r="AR22" s="442"/>
      <c r="AS22" s="442"/>
      <c r="AT22" s="442"/>
      <c r="AU22" s="442"/>
      <c r="AV22" s="442"/>
      <c r="AW22" s="442"/>
      <c r="AX22" s="442"/>
      <c r="AY22" s="442"/>
      <c r="AZ22" s="442"/>
      <c r="BA22" s="442"/>
      <c r="BB22" s="442"/>
      <c r="BC22" s="442"/>
      <c r="BD22" s="442"/>
      <c r="BE22" s="442"/>
      <c r="BF22" s="442"/>
      <c r="BG22" s="442"/>
      <c r="BH22" s="442"/>
      <c r="BI22" s="442"/>
      <c r="BJ22" s="442"/>
      <c r="BK22" s="442"/>
      <c r="BL22" s="442"/>
      <c r="BM22" s="442"/>
      <c r="BN22" s="442"/>
      <c r="BO22" s="442"/>
      <c r="BP22" s="442"/>
      <c r="BQ22" s="442"/>
      <c r="BR22" s="442"/>
      <c r="BS22" s="442"/>
      <c r="BT22" s="442"/>
      <c r="BU22" s="442"/>
      <c r="BV22" s="442"/>
      <c r="BW22" s="442"/>
      <c r="BX22" s="442"/>
      <c r="BY22" s="442"/>
      <c r="BZ22" s="442"/>
      <c r="CA22" s="442"/>
      <c r="CB22" s="442"/>
      <c r="CC22" s="442"/>
      <c r="CD22" s="442"/>
      <c r="CE22" s="442"/>
      <c r="CF22" s="442"/>
      <c r="CG22" s="442"/>
      <c r="CH22" s="442"/>
      <c r="CI22" s="442"/>
      <c r="CJ22" s="442"/>
      <c r="CK22" s="442"/>
      <c r="CL22" s="442"/>
      <c r="CM22" s="442"/>
      <c r="CN22" s="442"/>
      <c r="CO22" s="442"/>
      <c r="CP22" s="442"/>
      <c r="CQ22" s="442"/>
      <c r="CR22" s="442"/>
      <c r="CS22" s="442"/>
      <c r="CT22" s="442"/>
      <c r="CU22" s="442"/>
      <c r="CV22" s="442"/>
      <c r="CW22" s="442"/>
      <c r="CX22" s="442"/>
      <c r="CY22" s="442"/>
      <c r="CZ22" s="442"/>
      <c r="DA22" s="442"/>
      <c r="DB22" s="442"/>
      <c r="DC22" s="442"/>
      <c r="DD22" s="442"/>
      <c r="DE22" s="442"/>
      <c r="DF22" s="442"/>
      <c r="DG22" s="442"/>
      <c r="DH22" s="442"/>
      <c r="DI22" s="442"/>
      <c r="DJ22" s="442"/>
      <c r="DK22" s="442"/>
      <c r="DL22" s="442"/>
      <c r="DM22" s="442"/>
      <c r="DN22" s="442"/>
      <c r="DO22" s="442"/>
      <c r="DP22" s="442"/>
      <c r="DQ22" s="442"/>
      <c r="DR22" s="442"/>
      <c r="DS22" s="442"/>
      <c r="DT22" s="442"/>
      <c r="DU22" s="442"/>
      <c r="DV22" s="442"/>
      <c r="DW22" s="442"/>
      <c r="DX22" s="442"/>
      <c r="DY22" s="442"/>
      <c r="DZ22" s="442"/>
      <c r="EA22" s="442"/>
      <c r="EB22" s="442"/>
      <c r="EC22" s="442"/>
      <c r="ED22" s="442"/>
      <c r="EE22" s="442"/>
      <c r="EF22" s="442"/>
      <c r="EG22" s="442"/>
      <c r="EH22" s="442"/>
      <c r="EI22" s="442"/>
      <c r="EJ22" s="442"/>
      <c r="EK22" s="442"/>
      <c r="EL22" s="442"/>
      <c r="EM22" s="442"/>
      <c r="EN22" s="442"/>
      <c r="EO22" s="442"/>
      <c r="EP22" s="442"/>
      <c r="EQ22" s="442"/>
      <c r="ER22" s="442"/>
      <c r="ES22" s="442"/>
      <c r="ET22" s="442"/>
      <c r="EU22" s="442"/>
      <c r="EV22" s="442"/>
      <c r="EW22" s="442"/>
      <c r="EX22" s="442"/>
      <c r="EY22" s="442"/>
      <c r="EZ22" s="442"/>
      <c r="FA22" s="442"/>
      <c r="FB22" s="442"/>
      <c r="FC22" s="442"/>
      <c r="FD22" s="442"/>
      <c r="FE22" s="442"/>
      <c r="FF22" s="442"/>
      <c r="FG22" s="442"/>
      <c r="FH22" s="442"/>
      <c r="FI22" s="442"/>
      <c r="FJ22" s="442"/>
      <c r="FK22" s="442"/>
      <c r="FL22" s="442"/>
      <c r="FM22" s="442"/>
      <c r="FN22" s="442"/>
      <c r="FO22" s="442"/>
      <c r="FP22" s="442"/>
      <c r="FQ22" s="442"/>
      <c r="FR22" s="442"/>
      <c r="FS22" s="442"/>
      <c r="FT22" s="442"/>
      <c r="FU22" s="442"/>
      <c r="FV22" s="442"/>
      <c r="FW22" s="442"/>
      <c r="FX22" s="442"/>
      <c r="FY22" s="442"/>
      <c r="FZ22" s="442"/>
      <c r="GA22" s="442"/>
      <c r="GB22" s="442"/>
      <c r="GC22" s="442"/>
      <c r="GD22" s="442"/>
      <c r="GE22" s="442"/>
      <c r="GF22" s="442"/>
      <c r="GG22" s="442"/>
      <c r="GH22" s="442"/>
      <c r="GI22" s="442"/>
      <c r="GJ22" s="442"/>
      <c r="GK22" s="442"/>
      <c r="GL22" s="442"/>
      <c r="GM22" s="442"/>
      <c r="GN22" s="442"/>
      <c r="GO22" s="442"/>
      <c r="GP22" s="442"/>
      <c r="GQ22" s="442"/>
      <c r="GR22" s="442"/>
      <c r="GS22" s="442"/>
      <c r="GT22" s="442"/>
      <c r="GU22" s="442"/>
      <c r="GV22" s="442"/>
      <c r="GW22" s="442"/>
      <c r="GX22" s="442"/>
      <c r="GY22" s="442"/>
      <c r="GZ22" s="442"/>
      <c r="HA22" s="442"/>
      <c r="HB22" s="442"/>
      <c r="HC22" s="442"/>
      <c r="HD22" s="442"/>
      <c r="HE22" s="442"/>
      <c r="HF22" s="442"/>
      <c r="HG22" s="442"/>
      <c r="HH22" s="442"/>
      <c r="HI22" s="442"/>
      <c r="HJ22" s="442"/>
      <c r="HK22" s="442"/>
      <c r="HL22" s="442"/>
      <c r="HM22" s="442"/>
      <c r="HN22" s="442"/>
      <c r="HO22" s="442"/>
      <c r="HP22" s="442"/>
      <c r="HQ22" s="442"/>
      <c r="HR22" s="442"/>
      <c r="HS22" s="442"/>
      <c r="HT22" s="442"/>
      <c r="HU22" s="442"/>
      <c r="HV22" s="442"/>
      <c r="HW22" s="442"/>
      <c r="HX22" s="442"/>
      <c r="HY22" s="442"/>
      <c r="HZ22" s="442"/>
      <c r="IA22" s="442"/>
      <c r="IB22" s="442"/>
      <c r="IC22" s="442"/>
      <c r="ID22" s="442"/>
      <c r="IE22" s="442"/>
      <c r="IF22" s="442"/>
      <c r="IG22" s="442"/>
      <c r="IH22" s="442"/>
      <c r="II22" s="442"/>
      <c r="IJ22" s="442"/>
      <c r="IK22" s="442"/>
      <c r="IL22" s="442"/>
      <c r="IM22" s="442"/>
      <c r="IN22" s="442"/>
      <c r="IO22" s="442"/>
      <c r="IP22" s="442"/>
      <c r="IQ22" s="442"/>
      <c r="IR22" s="442"/>
      <c r="IS22" s="442"/>
      <c r="IT22" s="442"/>
      <c r="IU22" s="442"/>
      <c r="IV22" s="442"/>
      <c r="IW22" s="442"/>
      <c r="IX22" s="442"/>
      <c r="IY22" s="442"/>
      <c r="IZ22" s="653"/>
      <c r="JA22" s="442"/>
      <c r="JB22" s="442"/>
      <c r="JC22" s="442"/>
      <c r="JD22" s="442"/>
      <c r="JE22" s="442"/>
      <c r="JF22" s="442"/>
      <c r="JG22" s="442"/>
      <c r="JH22" s="442"/>
      <c r="JI22" s="442"/>
      <c r="JJ22" s="442"/>
      <c r="JK22" s="442"/>
      <c r="JL22" s="442"/>
      <c r="JM22" s="653"/>
      <c r="JN22" s="442"/>
      <c r="JO22" s="442"/>
      <c r="JP22" s="442"/>
      <c r="JQ22" s="442"/>
      <c r="JR22" s="442"/>
      <c r="JS22" s="442"/>
      <c r="JT22" s="442"/>
      <c r="JU22" s="442"/>
      <c r="JV22" s="442"/>
      <c r="JW22" s="442"/>
      <c r="JX22" s="442"/>
      <c r="JY22" s="442"/>
      <c r="JZ22" s="653"/>
      <c r="KA22" s="442"/>
      <c r="KB22" s="442"/>
      <c r="KC22" s="442"/>
      <c r="KD22" s="442"/>
      <c r="KE22" s="442"/>
      <c r="KF22" s="442"/>
      <c r="KG22" s="442"/>
      <c r="KH22" s="442"/>
      <c r="KI22" s="442"/>
      <c r="KJ22" s="442"/>
      <c r="KK22" s="442"/>
      <c r="KL22" s="442"/>
      <c r="KM22" s="653"/>
      <c r="KN22" s="442"/>
      <c r="KO22" s="442"/>
      <c r="KP22" s="442"/>
      <c r="KQ22" s="442"/>
      <c r="KR22" s="442"/>
      <c r="KS22" s="442"/>
      <c r="KT22" s="442"/>
      <c r="KU22" s="442"/>
      <c r="KV22" s="442"/>
      <c r="KW22" s="442"/>
      <c r="KX22" s="442"/>
      <c r="KY22" s="442"/>
      <c r="KZ22" s="653"/>
      <c r="LA22" s="442"/>
      <c r="LB22" s="442"/>
      <c r="LC22" s="442"/>
      <c r="LD22" s="442"/>
      <c r="LE22" s="442"/>
      <c r="LF22" s="442"/>
      <c r="LG22" s="442"/>
      <c r="LH22" s="442"/>
      <c r="LI22" s="442"/>
      <c r="LJ22" s="442"/>
      <c r="LK22" s="442"/>
      <c r="LL22" s="512"/>
    </row>
    <row r="23" spans="1:324" ht="20.25" x14ac:dyDescent="0.3">
      <c r="A23" s="458">
        <v>70</v>
      </c>
      <c r="B23" s="459"/>
      <c r="C23" s="460" t="s">
        <v>165</v>
      </c>
      <c r="D23" s="460" t="s">
        <v>254</v>
      </c>
      <c r="E23" s="476">
        <f t="shared" ref="E23:X23" si="48">E25+E30+E36+E40+E46+E57+E61</f>
        <v>1805270180.270406</v>
      </c>
      <c r="F23" s="476">
        <f t="shared" si="48"/>
        <v>2619368506.9270568</v>
      </c>
      <c r="G23" s="476">
        <f t="shared" si="48"/>
        <v>3341070221.9996662</v>
      </c>
      <c r="H23" s="476">
        <f t="shared" si="48"/>
        <v>4001897517.1089969</v>
      </c>
      <c r="I23" s="476">
        <f t="shared" si="48"/>
        <v>4491191207.6448011</v>
      </c>
      <c r="J23" s="476">
        <f t="shared" si="48"/>
        <v>5022491770.9898176</v>
      </c>
      <c r="K23" s="476">
        <f t="shared" si="48"/>
        <v>5656300300.450676</v>
      </c>
      <c r="L23" s="476">
        <f t="shared" si="48"/>
        <v>6499147454.5151062</v>
      </c>
      <c r="M23" s="476">
        <f t="shared" si="48"/>
        <v>359516431.10286278</v>
      </c>
      <c r="N23" s="476">
        <f t="shared" si="48"/>
        <v>503304382.15068454</v>
      </c>
      <c r="O23" s="476">
        <f t="shared" si="48"/>
        <v>597928691.15673506</v>
      </c>
      <c r="P23" s="476">
        <f t="shared" si="48"/>
        <v>485377363.79214662</v>
      </c>
      <c r="Q23" s="476">
        <f t="shared" si="48"/>
        <v>662591895.96275258</v>
      </c>
      <c r="R23" s="476">
        <f t="shared" si="48"/>
        <v>604909814.18309128</v>
      </c>
      <c r="S23" s="476">
        <f t="shared" si="48"/>
        <v>571122666.75513268</v>
      </c>
      <c r="T23" s="476">
        <f t="shared" si="48"/>
        <v>557926674.46594906</v>
      </c>
      <c r="U23" s="476">
        <f t="shared" si="48"/>
        <v>457762172.80483228</v>
      </c>
      <c r="V23" s="476">
        <f t="shared" si="48"/>
        <v>595966568.70981479</v>
      </c>
      <c r="W23" s="476">
        <f t="shared" si="48"/>
        <v>667903352.9453764</v>
      </c>
      <c r="X23" s="476">
        <f t="shared" si="48"/>
        <v>889446305.64050245</v>
      </c>
      <c r="Y23" s="476">
        <f>M23+N23+O23+P23+Q23+R23+S23+T23+U23+V23+W23+X23</f>
        <v>6953756319.6698818</v>
      </c>
      <c r="Z23" s="476">
        <f t="shared" ref="Z23:AK23" si="49">Z25+Z30+Z36+Z40+Z46+Z57+Z61</f>
        <v>397721607.04853106</v>
      </c>
      <c r="AA23" s="476">
        <f t="shared" si="49"/>
        <v>532810050.11976022</v>
      </c>
      <c r="AB23" s="476">
        <f t="shared" si="49"/>
        <v>613041937.77958608</v>
      </c>
      <c r="AC23" s="476">
        <f t="shared" si="49"/>
        <v>701464962.67305124</v>
      </c>
      <c r="AD23" s="476">
        <f t="shared" si="49"/>
        <v>648947528.05332994</v>
      </c>
      <c r="AE23" s="476">
        <f t="shared" si="49"/>
        <v>577674158.8149724</v>
      </c>
      <c r="AF23" s="476">
        <f t="shared" si="49"/>
        <v>696554029.23034561</v>
      </c>
      <c r="AG23" s="476">
        <f t="shared" si="49"/>
        <v>636123554.81117511</v>
      </c>
      <c r="AH23" s="476">
        <f t="shared" si="49"/>
        <v>541680732.54594409</v>
      </c>
      <c r="AI23" s="476">
        <f t="shared" si="49"/>
        <v>697031624.7923969</v>
      </c>
      <c r="AJ23" s="476">
        <f t="shared" si="49"/>
        <v>698542899.78071272</v>
      </c>
      <c r="AK23" s="476">
        <f t="shared" si="49"/>
        <v>1098427454.8782339</v>
      </c>
      <c r="AL23" s="476">
        <f>Z23+AA23+AB23+AC23+AD23+AE23+AF23+AG23+AH23+AI23+AJ23+AK23</f>
        <v>7840020540.5280399</v>
      </c>
      <c r="AM23" s="476">
        <f t="shared" ref="AM23:AX23" si="50">AM25+AM30+AM36+AM40+AM46+AM57+AM61</f>
        <v>351298145.17421979</v>
      </c>
      <c r="AN23" s="476">
        <f t="shared" si="50"/>
        <v>608846312.64208829</v>
      </c>
      <c r="AO23" s="476">
        <f t="shared" si="50"/>
        <v>647571257.41851676</v>
      </c>
      <c r="AP23" s="476">
        <f t="shared" si="50"/>
        <v>810842496.87952769</v>
      </c>
      <c r="AQ23" s="476">
        <f t="shared" si="50"/>
        <v>737170295.47202766</v>
      </c>
      <c r="AR23" s="476">
        <f t="shared" si="50"/>
        <v>616767629.16687524</v>
      </c>
      <c r="AS23" s="476">
        <f t="shared" si="50"/>
        <v>757027414.82619762</v>
      </c>
      <c r="AT23" s="476">
        <f t="shared" si="50"/>
        <v>723023753.38941741</v>
      </c>
      <c r="AU23" s="476">
        <f t="shared" si="50"/>
        <v>681261857.97387755</v>
      </c>
      <c r="AV23" s="476">
        <f t="shared" si="50"/>
        <v>752305696.72123194</v>
      </c>
      <c r="AW23" s="476">
        <f t="shared" si="50"/>
        <v>727718280.12787521</v>
      </c>
      <c r="AX23" s="476">
        <f t="shared" si="50"/>
        <v>940924977.50425649</v>
      </c>
      <c r="AY23" s="476">
        <f>AM23+AN23+AO23+AP23+AQ23+AR23+AS23+AT23+AU23+AV23+AW23+AX23</f>
        <v>8354758117.2961121</v>
      </c>
      <c r="AZ23" s="476">
        <f t="shared" ref="AZ23:BK23" si="51">AZ25+AZ30+AZ36+AZ40+AZ46+AZ57+AZ61</f>
        <v>736044218.90928066</v>
      </c>
      <c r="BA23" s="476">
        <f t="shared" si="51"/>
        <v>682043940.71023214</v>
      </c>
      <c r="BB23" s="476">
        <f t="shared" si="51"/>
        <v>782715440.03555346</v>
      </c>
      <c r="BC23" s="476">
        <f t="shared" si="51"/>
        <v>895810106.96069121</v>
      </c>
      <c r="BD23" s="476">
        <f t="shared" si="51"/>
        <v>743354952.12143219</v>
      </c>
      <c r="BE23" s="476">
        <f t="shared" si="51"/>
        <v>796816641.21219325</v>
      </c>
      <c r="BF23" s="476">
        <f t="shared" si="51"/>
        <v>813155344.23819077</v>
      </c>
      <c r="BG23" s="476">
        <f t="shared" si="51"/>
        <v>709730277.64434123</v>
      </c>
      <c r="BH23" s="476">
        <f t="shared" si="51"/>
        <v>804027825.26940429</v>
      </c>
      <c r="BI23" s="476">
        <f t="shared" si="51"/>
        <v>826827225.30925536</v>
      </c>
      <c r="BJ23" s="476">
        <f t="shared" si="51"/>
        <v>765199862.45776987</v>
      </c>
      <c r="BK23" s="476">
        <f t="shared" si="51"/>
        <v>1004743682.9597023</v>
      </c>
      <c r="BL23" s="476">
        <f>AZ23+BA23+BB23+BC23+BD23+BE23+BF23+BG23+BH23+BI23+BJ23+BK23</f>
        <v>9560469517.8280468</v>
      </c>
      <c r="BM23" s="476">
        <f t="shared" ref="BM23:BX23" si="52">BM25+BM30+BM36+BM40+BM46+BM57+BM61</f>
        <v>837102587.02674842</v>
      </c>
      <c r="BN23" s="476">
        <f t="shared" si="52"/>
        <v>748044700.36262739</v>
      </c>
      <c r="BO23" s="476">
        <f t="shared" si="52"/>
        <v>851048707.81497252</v>
      </c>
      <c r="BP23" s="476">
        <f t="shared" si="52"/>
        <v>955203663.31726754</v>
      </c>
      <c r="BQ23" s="476">
        <f t="shared" si="52"/>
        <v>879336921.89288116</v>
      </c>
      <c r="BR23" s="476">
        <f t="shared" si="52"/>
        <v>693594781.48284912</v>
      </c>
      <c r="BS23" s="476">
        <f t="shared" si="52"/>
        <v>784303418.42968631</v>
      </c>
      <c r="BT23" s="476">
        <f t="shared" si="52"/>
        <v>820230768.46361208</v>
      </c>
      <c r="BU23" s="476">
        <f t="shared" si="52"/>
        <v>805967721.6621598</v>
      </c>
      <c r="BV23" s="476">
        <f t="shared" si="52"/>
        <v>794597188.94032741</v>
      </c>
      <c r="BW23" s="476">
        <f t="shared" si="52"/>
        <v>984495887.19687867</v>
      </c>
      <c r="BX23" s="476">
        <f t="shared" si="52"/>
        <v>1056801389.7698634</v>
      </c>
      <c r="BY23" s="476">
        <f>BM23+BN23+BO23+BP23+BQ23+BR23+BS23+BT23+BU23+BV23+BW23+BX23</f>
        <v>10210727736.359873</v>
      </c>
      <c r="BZ23" s="476">
        <f t="shared" ref="BZ23:CK23" si="53">BZ25+BZ30+BZ36+BZ40+BZ46+BZ57+BZ61</f>
        <v>909327859.29798877</v>
      </c>
      <c r="CA23" s="476">
        <f t="shared" si="53"/>
        <v>813716801.06021547</v>
      </c>
      <c r="CB23" s="476">
        <f t="shared" si="53"/>
        <v>819409004.60595071</v>
      </c>
      <c r="CC23" s="476">
        <f t="shared" si="53"/>
        <v>913060690.42221653</v>
      </c>
      <c r="CD23" s="476">
        <f t="shared" si="53"/>
        <v>924801072.97412777</v>
      </c>
      <c r="CE23" s="476">
        <f t="shared" si="53"/>
        <v>860491764.53801537</v>
      </c>
      <c r="CF23" s="476">
        <f t="shared" si="53"/>
        <v>853825341.23574114</v>
      </c>
      <c r="CG23" s="476">
        <f t="shared" si="53"/>
        <v>960247660.78049147</v>
      </c>
      <c r="CH23" s="476">
        <f t="shared" si="53"/>
        <v>862770527.5994823</v>
      </c>
      <c r="CI23" s="476">
        <f t="shared" si="53"/>
        <v>854719652.88119709</v>
      </c>
      <c r="CJ23" s="476">
        <f t="shared" si="53"/>
        <v>1030951321.1816058</v>
      </c>
      <c r="CK23" s="476">
        <f t="shared" si="53"/>
        <v>1080630541.2753713</v>
      </c>
      <c r="CL23" s="476">
        <f>BZ23+CA23+CB23+CC23+CD23+CE23+CF23+CG23+CH23+CI23+CJ23+CK23</f>
        <v>10883952237.852406</v>
      </c>
      <c r="CM23" s="476">
        <f t="shared" ref="CM23:CX23" si="54">CM25+CM30+CM36+CM40+CM46+CM57+CM61</f>
        <v>935329041.19879818</v>
      </c>
      <c r="CN23" s="476">
        <f t="shared" si="54"/>
        <v>849918079.62835932</v>
      </c>
      <c r="CO23" s="476">
        <f t="shared" si="54"/>
        <v>876677736.56647468</v>
      </c>
      <c r="CP23" s="476">
        <f t="shared" si="54"/>
        <v>1147593609.9195879</v>
      </c>
      <c r="CQ23" s="476">
        <f t="shared" si="54"/>
        <v>1051701691.9390752</v>
      </c>
      <c r="CR23" s="476">
        <f t="shared" si="54"/>
        <v>916802593.3271991</v>
      </c>
      <c r="CS23" s="476">
        <f t="shared" si="54"/>
        <v>968218874.74198771</v>
      </c>
      <c r="CT23" s="476">
        <f t="shared" si="54"/>
        <v>978790569.43027055</v>
      </c>
      <c r="CU23" s="476">
        <f t="shared" si="54"/>
        <v>831660168.97850513</v>
      </c>
      <c r="CV23" s="476">
        <f t="shared" si="54"/>
        <v>1015064111.9556421</v>
      </c>
      <c r="CW23" s="476">
        <f t="shared" si="54"/>
        <v>1052070767.3239067</v>
      </c>
      <c r="CX23" s="476">
        <f t="shared" si="54"/>
        <v>1138162277.535428</v>
      </c>
      <c r="CY23" s="476">
        <f>CM23+CN23+CO23+CP23+CQ23+CR23+CS23+CT23+CU23+CV23+CW23+CX23</f>
        <v>11761989522.545235</v>
      </c>
      <c r="CZ23" s="476">
        <f t="shared" ref="CZ23:DK23" si="55">CZ25+CZ30+CZ36+CZ40+CZ46+CZ57+CZ61</f>
        <v>994505520.43000007</v>
      </c>
      <c r="DA23" s="476">
        <f t="shared" si="55"/>
        <v>883169350.24575865</v>
      </c>
      <c r="DB23" s="476">
        <f t="shared" si="55"/>
        <v>951022824.48075128</v>
      </c>
      <c r="DC23" s="476">
        <f t="shared" si="55"/>
        <v>1218987907.8999996</v>
      </c>
      <c r="DD23" s="476">
        <f t="shared" si="55"/>
        <v>1094220318.379714</v>
      </c>
      <c r="DE23" s="476">
        <f t="shared" si="55"/>
        <v>886472570.76412523</v>
      </c>
      <c r="DF23" s="476">
        <f t="shared" si="55"/>
        <v>1089818119.4051743</v>
      </c>
      <c r="DG23" s="476">
        <f t="shared" si="55"/>
        <v>1099500509.1844769</v>
      </c>
      <c r="DH23" s="476">
        <f t="shared" si="55"/>
        <v>934242796.24000001</v>
      </c>
      <c r="DI23" s="476">
        <f t="shared" si="55"/>
        <v>1194103080.6600001</v>
      </c>
      <c r="DJ23" s="476">
        <f t="shared" si="55"/>
        <v>1168132026.4300001</v>
      </c>
      <c r="DK23" s="476">
        <f t="shared" si="55"/>
        <v>1243766683.471</v>
      </c>
      <c r="DL23" s="476">
        <f>CZ23+DA23+DB23+DC23+DD23+DE23+DF23+DG23+DH23+DI23+DJ23+DK23</f>
        <v>12757941707.591002</v>
      </c>
      <c r="DM23" s="476">
        <f t="shared" ref="DM23:DX23" si="56">DM25+DM30+DM36+DM40+DM46+DM57+DM61</f>
        <v>1057437386.4099998</v>
      </c>
      <c r="DN23" s="476">
        <f t="shared" si="56"/>
        <v>1015569379.816</v>
      </c>
      <c r="DO23" s="476">
        <f t="shared" si="56"/>
        <v>1037019547.6340001</v>
      </c>
      <c r="DP23" s="476">
        <f t="shared" si="56"/>
        <v>1374120988.1999998</v>
      </c>
      <c r="DQ23" s="476">
        <f t="shared" si="56"/>
        <v>1175522124.4800003</v>
      </c>
      <c r="DR23" s="476">
        <f t="shared" si="56"/>
        <v>1152351810.2629998</v>
      </c>
      <c r="DS23" s="476">
        <f t="shared" si="56"/>
        <v>1253417414.687</v>
      </c>
      <c r="DT23" s="476">
        <f t="shared" si="56"/>
        <v>1066159547.4900001</v>
      </c>
      <c r="DU23" s="476">
        <f t="shared" si="56"/>
        <v>1152441811.6300001</v>
      </c>
      <c r="DV23" s="476">
        <f t="shared" si="56"/>
        <v>1234114916.8600001</v>
      </c>
      <c r="DW23" s="476">
        <f t="shared" si="56"/>
        <v>1126548309.8199997</v>
      </c>
      <c r="DX23" s="476">
        <f t="shared" si="56"/>
        <v>1292661335.52</v>
      </c>
      <c r="DY23" s="476">
        <f>DM23+DN23+DO23+DP23+DQ23+DR23+DS23+DT23+DU23+DV23+DW23+DX23</f>
        <v>13937364572.810001</v>
      </c>
      <c r="DZ23" s="476">
        <f t="shared" ref="DZ23:EK23" si="57">DZ25+DZ30+DZ36+DZ40+DZ46+DZ57+DZ61</f>
        <v>1068543594.49</v>
      </c>
      <c r="EA23" s="476">
        <f t="shared" si="57"/>
        <v>980100818.20000005</v>
      </c>
      <c r="EB23" s="476">
        <f t="shared" si="57"/>
        <v>1010265389.64</v>
      </c>
      <c r="EC23" s="476">
        <f t="shared" si="57"/>
        <v>1076219881.1600001</v>
      </c>
      <c r="ED23" s="476">
        <f t="shared" si="57"/>
        <v>996538971.63999999</v>
      </c>
      <c r="EE23" s="476">
        <f t="shared" si="57"/>
        <v>1091734677.03</v>
      </c>
      <c r="EF23" s="476">
        <f t="shared" si="57"/>
        <v>1194215499.0999999</v>
      </c>
      <c r="EG23" s="476">
        <f t="shared" si="57"/>
        <v>1087736573.3199999</v>
      </c>
      <c r="EH23" s="476">
        <f t="shared" si="57"/>
        <v>997067184.30999994</v>
      </c>
      <c r="EI23" s="476">
        <f t="shared" si="57"/>
        <v>1164128406.1999998</v>
      </c>
      <c r="EJ23" s="476">
        <f t="shared" si="57"/>
        <v>1113346926.46</v>
      </c>
      <c r="EK23" s="476">
        <f t="shared" si="57"/>
        <v>1175515563.2800002</v>
      </c>
      <c r="EL23" s="476">
        <f>DZ23+EA23+EB23+EC23+ED23+EE23+EF23+EG23+EH23+EI23+EJ23+EK23</f>
        <v>12955413484.83</v>
      </c>
      <c r="EM23" s="476">
        <f t="shared" ref="EM23:EX23" si="58">EM25+EM30+EM36+EM40+EM46+EM57+EM61</f>
        <v>994087961.94999993</v>
      </c>
      <c r="EN23" s="476">
        <f t="shared" si="58"/>
        <v>1053847229.4</v>
      </c>
      <c r="EO23" s="476">
        <f t="shared" si="58"/>
        <v>935418212.08999991</v>
      </c>
      <c r="EP23" s="476">
        <f t="shared" si="58"/>
        <v>1000865950.8299999</v>
      </c>
      <c r="EQ23" s="476">
        <f t="shared" si="58"/>
        <v>1056983109.0100001</v>
      </c>
      <c r="ER23" s="476">
        <f t="shared" si="58"/>
        <v>1131380925.46</v>
      </c>
      <c r="ES23" s="476">
        <f t="shared" si="58"/>
        <v>1027021449.681</v>
      </c>
      <c r="ET23" s="476">
        <f t="shared" si="58"/>
        <v>1103311346.1560299</v>
      </c>
      <c r="EU23" s="476">
        <f t="shared" si="58"/>
        <v>1055637125.1329699</v>
      </c>
      <c r="EV23" s="476">
        <f t="shared" si="58"/>
        <v>1073063573.7799997</v>
      </c>
      <c r="EW23" s="476">
        <f t="shared" si="58"/>
        <v>1189145183.171</v>
      </c>
      <c r="EX23" s="476">
        <f t="shared" si="58"/>
        <v>1227659917.9190001</v>
      </c>
      <c r="EY23" s="476">
        <f>EM23+EN23+EO23+EP23+EQ23+ER23+ES23+ET23+EU23+EV23+EW23+EX23</f>
        <v>12848421984.579998</v>
      </c>
      <c r="EZ23" s="476">
        <f t="shared" ref="EZ23:FH23" si="59">EZ25+EZ30+EZ36+EZ40+EZ46+EZ57+EZ61</f>
        <v>1094797172.647033</v>
      </c>
      <c r="FA23" s="476">
        <f t="shared" si="59"/>
        <v>949967698.66296697</v>
      </c>
      <c r="FB23" s="476">
        <f t="shared" si="59"/>
        <v>1111141344.827033</v>
      </c>
      <c r="FC23" s="476">
        <f t="shared" si="59"/>
        <v>1131802239.5329669</v>
      </c>
      <c r="FD23" s="476">
        <f t="shared" si="59"/>
        <v>1141317145.8500001</v>
      </c>
      <c r="FE23" s="476">
        <f t="shared" si="59"/>
        <v>1177845282.0899999</v>
      </c>
      <c r="FF23" s="476">
        <f t="shared" si="59"/>
        <v>976850865.91703093</v>
      </c>
      <c r="FG23" s="476">
        <f t="shared" si="59"/>
        <v>1111612357.8939691</v>
      </c>
      <c r="FH23" s="476">
        <f t="shared" si="59"/>
        <v>1041188509.729</v>
      </c>
      <c r="FI23" s="476">
        <f>FI25+FI30+FI36+FI40+FI46+FI57+FI61</f>
        <v>1170372293.24</v>
      </c>
      <c r="FJ23" s="476">
        <f>FJ25+FJ30+FJ36+FJ40+FJ46+FJ57+FJ61</f>
        <v>1185512698.908</v>
      </c>
      <c r="FK23" s="476">
        <f>FK25+FK30+FK36+FK40+FK46+FK57+FK61</f>
        <v>1116814530.6920002</v>
      </c>
      <c r="FL23" s="476">
        <f>FA23+FB23+FC23+FD23+FE23+FF23+FG23+FH23+EZ23+FI23+FK23+FJ23</f>
        <v>13209222139.990002</v>
      </c>
      <c r="FM23" s="476">
        <f t="shared" ref="FM23:FV23" si="60">FM25+FM30+FM36+FM40+FM46+FM57+FM61</f>
        <v>1106630503.3800001</v>
      </c>
      <c r="FN23" s="476">
        <f t="shared" si="60"/>
        <v>952061201.03000021</v>
      </c>
      <c r="FO23" s="476">
        <f t="shared" si="60"/>
        <v>1113997724.9100003</v>
      </c>
      <c r="FP23" s="476">
        <f t="shared" si="60"/>
        <v>1174470060.2</v>
      </c>
      <c r="FQ23" s="476">
        <f t="shared" si="60"/>
        <v>1049251881.7900001</v>
      </c>
      <c r="FR23" s="476">
        <f t="shared" si="60"/>
        <v>1090262834.46</v>
      </c>
      <c r="FS23" s="476">
        <f t="shared" si="60"/>
        <v>1059049407.67</v>
      </c>
      <c r="FT23" s="476">
        <f t="shared" si="60"/>
        <v>1107458778.4499998</v>
      </c>
      <c r="FU23" s="476">
        <f t="shared" si="60"/>
        <v>1003912070.9299998</v>
      </c>
      <c r="FV23" s="476">
        <f t="shared" si="60"/>
        <v>1188774027.3499999</v>
      </c>
      <c r="FW23" s="476">
        <f>FW25+FW30+FW36+FW40+FW46+FW57+FW61</f>
        <v>1161478413.7899997</v>
      </c>
      <c r="FX23" s="476">
        <f>FX25+FX30+FX36+FX40+FX46+FX57+FX61</f>
        <v>1110961719.1100001</v>
      </c>
      <c r="FY23" s="476">
        <f>FM23+FN23+FO23+FP23+FQ23+FR23+FS23+FT23+FU23+FV23+FW23+FX23</f>
        <v>13118308623.07</v>
      </c>
      <c r="FZ23" s="476">
        <f t="shared" ref="FZ23:GI23" si="61">FZ25+FZ30+FZ36+FZ40+FZ46+FZ57+FZ61</f>
        <v>1076459883.3799999</v>
      </c>
      <c r="GA23" s="476">
        <f t="shared" si="61"/>
        <v>955136427.92999995</v>
      </c>
      <c r="GB23" s="476">
        <f t="shared" si="61"/>
        <v>915239214.43000007</v>
      </c>
      <c r="GC23" s="476">
        <f t="shared" si="61"/>
        <v>1046509306.8599999</v>
      </c>
      <c r="GD23" s="476">
        <f t="shared" si="61"/>
        <v>996965862.33999991</v>
      </c>
      <c r="GE23" s="476">
        <f t="shared" si="61"/>
        <v>1063888468.67</v>
      </c>
      <c r="GF23" s="476">
        <f t="shared" si="61"/>
        <v>1061032076.9</v>
      </c>
      <c r="GG23" s="476">
        <f t="shared" si="61"/>
        <v>1063089882.4099997</v>
      </c>
      <c r="GH23" s="476">
        <f t="shared" si="61"/>
        <v>1063998256.6700003</v>
      </c>
      <c r="GI23" s="476">
        <f t="shared" si="61"/>
        <v>1142386039.24</v>
      </c>
      <c r="GJ23" s="476">
        <f>GJ25+GJ30+GJ36+GJ40+GJ46+GJ57+GJ61</f>
        <v>1067101834.9599999</v>
      </c>
      <c r="GK23" s="476">
        <f>GK25+GK30+GK36+GK40+GK46+GK57+GK61</f>
        <v>1196546627.46</v>
      </c>
      <c r="GL23" s="476">
        <f>FZ23+GA23+GB23+GC23+GD23+GE23+GF23+GG23+GH23+GI23+GJ23+GK23</f>
        <v>12648353881.25</v>
      </c>
      <c r="GM23" s="476">
        <f t="shared" ref="GM23:GV23" si="62">GM25+GM30+GM36+GM40+GM46+GM57+GM61</f>
        <v>1135824983.95</v>
      </c>
      <c r="GN23" s="476">
        <f t="shared" si="62"/>
        <v>994408641.37</v>
      </c>
      <c r="GO23" s="476">
        <f t="shared" si="62"/>
        <v>1016788449.4800001</v>
      </c>
      <c r="GP23" s="476">
        <f t="shared" si="62"/>
        <v>1116299340.3</v>
      </c>
      <c r="GQ23" s="476">
        <f t="shared" si="62"/>
        <v>1072305442.83</v>
      </c>
      <c r="GR23" s="476">
        <f t="shared" si="62"/>
        <v>1128381370.3670001</v>
      </c>
      <c r="GS23" s="476">
        <f t="shared" si="62"/>
        <v>1029781357.7130002</v>
      </c>
      <c r="GT23" s="476">
        <f t="shared" si="62"/>
        <v>1058300643.51</v>
      </c>
      <c r="GU23" s="476">
        <f t="shared" si="62"/>
        <v>1149392866.05</v>
      </c>
      <c r="GV23" s="476">
        <f t="shared" si="62"/>
        <v>1157597411.0300002</v>
      </c>
      <c r="GW23" s="476">
        <f>GW25+GW30+GW36+GW40+GW46+GW57+GW61</f>
        <v>1117481309.4200001</v>
      </c>
      <c r="GX23" s="476">
        <f>GX25+GX30+GX36+GX40+GX46+GX57+GX61</f>
        <v>1216246484.0630004</v>
      </c>
      <c r="GY23" s="476">
        <f>GM23+GN23+GO23+GP23+GQ23+GR23+GS23+GT23+GU23+GV23+GW23+GX23</f>
        <v>13192808300.083002</v>
      </c>
      <c r="GZ23" s="476">
        <f t="shared" ref="GZ23:HI23" si="63">GZ25+GZ30+GZ36+GZ40+GZ46+GZ57+GZ61</f>
        <v>1221612228.0899999</v>
      </c>
      <c r="HA23" s="476">
        <f t="shared" si="63"/>
        <v>945895043.40000033</v>
      </c>
      <c r="HB23" s="476">
        <f t="shared" si="63"/>
        <v>1084884790.5299997</v>
      </c>
      <c r="HC23" s="476">
        <f t="shared" si="63"/>
        <v>1272412310.5800002</v>
      </c>
      <c r="HD23" s="476">
        <f t="shared" si="63"/>
        <v>1036269847.34</v>
      </c>
      <c r="HE23" s="476">
        <f t="shared" si="63"/>
        <v>1215452413.24</v>
      </c>
      <c r="HF23" s="476">
        <f t="shared" si="63"/>
        <v>1087827667.28</v>
      </c>
      <c r="HG23" s="476">
        <f t="shared" si="63"/>
        <v>1153573630.8499999</v>
      </c>
      <c r="HH23" s="476">
        <f t="shared" si="63"/>
        <v>1036035977.4530001</v>
      </c>
      <c r="HI23" s="476">
        <f t="shared" si="63"/>
        <v>1287914477.6069999</v>
      </c>
      <c r="HJ23" s="476">
        <f>HJ25+HJ30+HJ36+HJ40+HJ46+HJ57+HJ61</f>
        <v>1178203324.8799999</v>
      </c>
      <c r="HK23" s="476">
        <f>HK25+HK30+HK36+HK40+HK46+HK57+HK61</f>
        <v>1226302007.6299999</v>
      </c>
      <c r="HL23" s="476">
        <f>GZ23+HA23+HB23+HC23+HD23+HE23+HF23+HG23+HH23+HI23+HJ23+HK23</f>
        <v>13746383718.879999</v>
      </c>
      <c r="HM23" s="476">
        <f t="shared" ref="HM23:HV23" si="64">HM25+HM30+HM36+HM40+HM46+HM57+HM61</f>
        <v>1176448661.1700003</v>
      </c>
      <c r="HN23" s="476">
        <f t="shared" si="64"/>
        <v>1080917948.95</v>
      </c>
      <c r="HO23" s="476">
        <f t="shared" si="64"/>
        <v>1086896140.3900001</v>
      </c>
      <c r="HP23" s="476">
        <f t="shared" si="64"/>
        <v>1244869483.8399999</v>
      </c>
      <c r="HQ23" s="476">
        <f t="shared" si="64"/>
        <v>1216994690.6600001</v>
      </c>
      <c r="HR23" s="476">
        <f t="shared" si="64"/>
        <v>1197843156.1200001</v>
      </c>
      <c r="HS23" s="476">
        <f t="shared" si="64"/>
        <v>1096096259.3399999</v>
      </c>
      <c r="HT23" s="476">
        <f t="shared" si="64"/>
        <v>1233365399.9330003</v>
      </c>
      <c r="HU23" s="476">
        <f t="shared" si="64"/>
        <v>1186937666.7970002</v>
      </c>
      <c r="HV23" s="476">
        <f t="shared" si="64"/>
        <v>1246292129.72</v>
      </c>
      <c r="HW23" s="476">
        <f>HW25+HW30+HW36+HW40+HW46+HW57+HW61</f>
        <v>1213565280.4599998</v>
      </c>
      <c r="HX23" s="476">
        <f>HX25+HX30+HX36+HX40+HX46+HX57+HX61</f>
        <v>1260232165.5400002</v>
      </c>
      <c r="HY23" s="476">
        <f>HM23+HN23+HO23+HP23+HQ23+HR23+HS23+HT23+HU23+HV23+HW23+HX23</f>
        <v>14240458982.92</v>
      </c>
      <c r="HZ23" s="476">
        <f t="shared" ref="HZ23:II23" si="65">HZ25+HZ30+HZ36+HZ40+HZ46+HZ57+HZ61</f>
        <v>1330385847.2600002</v>
      </c>
      <c r="IA23" s="476">
        <f t="shared" si="65"/>
        <v>1093063270.5999997</v>
      </c>
      <c r="IB23" s="476">
        <f t="shared" si="65"/>
        <v>1158025070.9300001</v>
      </c>
      <c r="IC23" s="476">
        <f t="shared" si="65"/>
        <v>1344201822.1200001</v>
      </c>
      <c r="ID23" s="476">
        <f t="shared" si="65"/>
        <v>1230571921.7400002</v>
      </c>
      <c r="IE23" s="476">
        <f t="shared" si="65"/>
        <v>1335939647.5099998</v>
      </c>
      <c r="IF23" s="476">
        <f t="shared" si="65"/>
        <v>1181874626.7700002</v>
      </c>
      <c r="IG23" s="476">
        <f t="shared" si="65"/>
        <v>1257169344.71</v>
      </c>
      <c r="IH23" s="476">
        <f t="shared" si="65"/>
        <v>1239624306.9199998</v>
      </c>
      <c r="II23" s="476">
        <f t="shared" si="65"/>
        <v>1351456589.6800001</v>
      </c>
      <c r="IJ23" s="476">
        <f>IJ25+IJ30+IJ36+IJ40+IJ46+IJ57+IJ61</f>
        <v>1287216730.29</v>
      </c>
      <c r="IK23" s="476">
        <f>IK25+IK30+IK36+IK40+IK46+IK57+IK61</f>
        <v>1352477237.3200002</v>
      </c>
      <c r="IL23" s="476">
        <f>HZ23+IA23+IB23+IC23+ID23+IE23+IF23+IG23+IH23+II23+IJ23+IK23</f>
        <v>15162006415.849998</v>
      </c>
      <c r="IM23" s="476">
        <f t="shared" ref="IM23:IV23" si="66">IM25+IM30+IM36+IM40+IM46+IM57+IM61</f>
        <v>1375955638.9799998</v>
      </c>
      <c r="IN23" s="476">
        <f t="shared" si="66"/>
        <v>1244960123.98</v>
      </c>
      <c r="IO23" s="476">
        <f t="shared" si="66"/>
        <v>1161065159.8299997</v>
      </c>
      <c r="IP23" s="476">
        <f t="shared" si="66"/>
        <v>1515120917</v>
      </c>
      <c r="IQ23" s="476">
        <f t="shared" si="66"/>
        <v>1275014605.6800001</v>
      </c>
      <c r="IR23" s="476">
        <f t="shared" si="66"/>
        <v>1440764619.3000002</v>
      </c>
      <c r="IS23" s="476">
        <f t="shared" si="66"/>
        <v>1237818932.5999999</v>
      </c>
      <c r="IT23" s="476">
        <f t="shared" si="66"/>
        <v>1367401043.8200002</v>
      </c>
      <c r="IU23" s="476">
        <f t="shared" si="66"/>
        <v>1309586069.3599999</v>
      </c>
      <c r="IV23" s="476">
        <f t="shared" si="66"/>
        <v>1418408375.7499998</v>
      </c>
      <c r="IW23" s="476">
        <f>IW25+IW30+IW36+IW40+IW46+IW57+IW61</f>
        <v>1435526229.6800001</v>
      </c>
      <c r="IX23" s="476">
        <f>IX25+IX30+IX36+IX40+IX46+IX57+IX61</f>
        <v>1443667777.5200002</v>
      </c>
      <c r="IY23" s="476">
        <f>IM23+IN23+IO23+IP23+IQ23+IR23+IS23+IT23+IU23+IV23+IW23+IX23</f>
        <v>16225289493.500002</v>
      </c>
      <c r="IZ23" s="652">
        <f t="shared" ref="IZ23:JI23" si="67">IZ25+IZ30+IZ36+IZ40+IZ46+IZ57+IZ61</f>
        <v>1473519641.9340003</v>
      </c>
      <c r="JA23" s="476">
        <f t="shared" si="67"/>
        <v>1315301030.3970003</v>
      </c>
      <c r="JB23" s="476">
        <f t="shared" si="67"/>
        <v>1314512750.5689998</v>
      </c>
      <c r="JC23" s="476">
        <f t="shared" si="67"/>
        <v>1545068260.5500002</v>
      </c>
      <c r="JD23" s="476">
        <f t="shared" si="67"/>
        <v>1400410333.7600002</v>
      </c>
      <c r="JE23" s="476">
        <f t="shared" si="67"/>
        <v>1405084180.3899999</v>
      </c>
      <c r="JF23" s="476">
        <f t="shared" si="67"/>
        <v>1308193025.0899994</v>
      </c>
      <c r="JG23" s="476">
        <f t="shared" si="67"/>
        <v>1461233808.0000002</v>
      </c>
      <c r="JH23" s="476">
        <f t="shared" si="67"/>
        <v>1400234146.3799999</v>
      </c>
      <c r="JI23" s="476">
        <f t="shared" si="67"/>
        <v>1535225070.7799997</v>
      </c>
      <c r="JJ23" s="476">
        <f>JJ25+JJ30+JJ36+JJ40+JJ46+JJ57+JJ61</f>
        <v>1498260000.3900003</v>
      </c>
      <c r="JK23" s="476">
        <f>JK25+JK30+JK36+JK40+JK46+JK57+JK61</f>
        <v>1522102146.3300004</v>
      </c>
      <c r="JL23" s="476">
        <f>IZ23+JA23+JB23+JC23+JD23+JE23+JF23+JG23+JH23+JI23+JJ23+JK23</f>
        <v>17179144394.569998</v>
      </c>
      <c r="JM23" s="652">
        <f t="shared" ref="JM23:JV23" si="68">JM25+JM30+JM36+JM40+JM46+JM57+JM61</f>
        <v>1581533124.5500002</v>
      </c>
      <c r="JN23" s="476">
        <f t="shared" si="68"/>
        <v>1358767936.6200001</v>
      </c>
      <c r="JO23" s="476">
        <f t="shared" si="68"/>
        <v>1219101819.3399999</v>
      </c>
      <c r="JP23" s="476">
        <f t="shared" si="68"/>
        <v>1171865393.8100002</v>
      </c>
      <c r="JQ23" s="476">
        <f t="shared" si="68"/>
        <v>940486470.57999992</v>
      </c>
      <c r="JR23" s="476">
        <f t="shared" si="68"/>
        <v>1465616340.75</v>
      </c>
      <c r="JS23" s="476">
        <f t="shared" si="68"/>
        <v>1476477568.0799997</v>
      </c>
      <c r="JT23" s="476">
        <f t="shared" si="68"/>
        <v>1466896667.2</v>
      </c>
      <c r="JU23" s="476">
        <f t="shared" si="68"/>
        <v>1399879165.7300005</v>
      </c>
      <c r="JV23" s="476">
        <f t="shared" si="68"/>
        <v>1511140484.54</v>
      </c>
      <c r="JW23" s="476">
        <f>JW25+JW30+JW36+JW40+JW46+JW57+JW61</f>
        <v>1451957818.4200003</v>
      </c>
      <c r="JX23" s="476">
        <f>JX25+JX30+JX36+JX40+JX46+JX57+JX61</f>
        <v>1416722879.6700001</v>
      </c>
      <c r="JY23" s="476">
        <f>JM23+JN23+JO23+JP23+JQ23+JR23+JS23+JT23+JU23+JV23+JW23+JX23</f>
        <v>16460445669.290001</v>
      </c>
      <c r="JZ23" s="652">
        <f t="shared" ref="JZ23:KI23" si="69">JZ25+JZ30+JZ36+JZ40+JZ46+JZ57+JZ61</f>
        <v>1491515142.3400002</v>
      </c>
      <c r="KA23" s="476">
        <f t="shared" si="69"/>
        <v>1326661442.8099999</v>
      </c>
      <c r="KB23" s="476">
        <f t="shared" si="69"/>
        <v>1423248039.5999999</v>
      </c>
      <c r="KC23" s="476">
        <f t="shared" si="69"/>
        <v>1739682108.1699998</v>
      </c>
      <c r="KD23" s="476">
        <f t="shared" si="69"/>
        <v>1550896870.47</v>
      </c>
      <c r="KE23" s="476">
        <f t="shared" si="69"/>
        <v>1612251146.47</v>
      </c>
      <c r="KF23" s="476">
        <f t="shared" si="69"/>
        <v>1470319927.0999999</v>
      </c>
      <c r="KG23" s="476">
        <f t="shared" si="69"/>
        <v>1570165656.8</v>
      </c>
      <c r="KH23" s="476">
        <f t="shared" si="69"/>
        <v>1525336676.4800003</v>
      </c>
      <c r="KI23" s="476">
        <f t="shared" si="69"/>
        <v>1698974163.9100001</v>
      </c>
      <c r="KJ23" s="476">
        <f>KJ25+KJ30+KJ36+KJ40+KJ46+KJ57+KJ61</f>
        <v>1615622000.8400002</v>
      </c>
      <c r="KK23" s="476">
        <f>KK25+KK30+KK36+KK40+KK46+KK57+KK61</f>
        <v>1760983734.55</v>
      </c>
      <c r="KL23" s="476">
        <f>JZ23+KA23+KB23+KC23+KD23+KE23+KF23+KG23+KH23+KI23+KJ23+KK23</f>
        <v>18785656909.540001</v>
      </c>
      <c r="KM23" s="652">
        <f t="shared" ref="KM23:KV23" si="70">KM25+KM30+KM36+KM40+KM46+KM57+KM61</f>
        <v>1737930778.29</v>
      </c>
      <c r="KN23" s="476">
        <f t="shared" si="70"/>
        <v>1518823394.8600004</v>
      </c>
      <c r="KO23" s="476">
        <f t="shared" si="70"/>
        <v>1556196858.2900002</v>
      </c>
      <c r="KP23" s="476">
        <f t="shared" si="70"/>
        <v>1850259844.8670001</v>
      </c>
      <c r="KQ23" s="476">
        <f t="shared" si="70"/>
        <v>1791396727.6430001</v>
      </c>
      <c r="KR23" s="476">
        <f t="shared" si="70"/>
        <v>1813650804.98</v>
      </c>
      <c r="KS23" s="476">
        <f t="shared" si="70"/>
        <v>1633508186.48</v>
      </c>
      <c r="KT23" s="476">
        <f t="shared" si="70"/>
        <v>1688182226.1100001</v>
      </c>
      <c r="KU23" s="476">
        <f t="shared" si="70"/>
        <v>1707985770.5</v>
      </c>
      <c r="KV23" s="476">
        <f t="shared" si="70"/>
        <v>1720159398.3730001</v>
      </c>
      <c r="KW23" s="476">
        <f>KW25+KW30+KW36+KW40+KW46+KW57+KW61</f>
        <v>1730522336.8470001</v>
      </c>
      <c r="KX23" s="476">
        <f>KX25+KX30+KX36+KX40+KX46+KX57+KX61</f>
        <v>1807917829.5199997</v>
      </c>
      <c r="KY23" s="476">
        <f>KM23+KN23+KO23+KP23+KQ23+KR23+KS23+KT23+KU23+KV23+KW23+KX23</f>
        <v>20556534156.760002</v>
      </c>
      <c r="KZ23" s="652">
        <f t="shared" ref="KZ23:LI23" si="71">KZ25+KZ30+KZ36+KZ40+KZ46+KZ57+KZ61</f>
        <v>1788882981.5799999</v>
      </c>
      <c r="LA23" s="476">
        <f t="shared" si="71"/>
        <v>1635014526.77</v>
      </c>
      <c r="LB23" s="476">
        <f t="shared" si="71"/>
        <v>0</v>
      </c>
      <c r="LC23" s="476">
        <f t="shared" si="71"/>
        <v>0</v>
      </c>
      <c r="LD23" s="476">
        <f t="shared" si="71"/>
        <v>0</v>
      </c>
      <c r="LE23" s="476">
        <f t="shared" si="71"/>
        <v>0</v>
      </c>
      <c r="LF23" s="476">
        <f t="shared" si="71"/>
        <v>0</v>
      </c>
      <c r="LG23" s="476">
        <f t="shared" si="71"/>
        <v>0</v>
      </c>
      <c r="LH23" s="476">
        <f t="shared" si="71"/>
        <v>0</v>
      </c>
      <c r="LI23" s="476">
        <f t="shared" si="71"/>
        <v>0</v>
      </c>
      <c r="LJ23" s="476">
        <f>LJ25+LJ30+LJ36+LJ40+LJ46+LJ57+LJ61</f>
        <v>0</v>
      </c>
      <c r="LK23" s="476">
        <f>LK25+LK30+LK36+LK40+LK46+LK57+LK61</f>
        <v>0</v>
      </c>
      <c r="LL23" s="514">
        <f>KZ23+LA23+LB23+LC23+LD23+LE23+LF23+LG23+LH23+LI23+LJ23+LK23</f>
        <v>3423897508.3499999</v>
      </c>
    </row>
    <row r="24" spans="1:324" x14ac:dyDescent="0.2">
      <c r="A24" s="436"/>
      <c r="B24" s="437"/>
      <c r="C24" s="421" t="s">
        <v>1062</v>
      </c>
      <c r="D24" s="421" t="s">
        <v>1062</v>
      </c>
      <c r="E24" s="442"/>
      <c r="F24" s="442"/>
      <c r="G24" s="442"/>
      <c r="H24" s="442"/>
      <c r="I24" s="442"/>
      <c r="J24" s="442"/>
      <c r="K24" s="442"/>
      <c r="L24" s="442"/>
      <c r="M24" s="442"/>
      <c r="N24" s="442"/>
      <c r="O24" s="442"/>
      <c r="P24" s="442"/>
      <c r="Q24" s="442"/>
      <c r="R24" s="442"/>
      <c r="S24" s="442"/>
      <c r="T24" s="442"/>
      <c r="U24" s="442"/>
      <c r="V24" s="442"/>
      <c r="W24" s="442"/>
      <c r="X24" s="442"/>
      <c r="Y24" s="442"/>
      <c r="Z24" s="442"/>
      <c r="AA24" s="442"/>
      <c r="AB24" s="442"/>
      <c r="AC24" s="442"/>
      <c r="AD24" s="442"/>
      <c r="AE24" s="442"/>
      <c r="AF24" s="442"/>
      <c r="AG24" s="442"/>
      <c r="AH24" s="442"/>
      <c r="AI24" s="442"/>
      <c r="AJ24" s="442"/>
      <c r="AK24" s="442"/>
      <c r="AL24" s="442"/>
      <c r="AM24" s="442"/>
      <c r="AN24" s="442"/>
      <c r="AO24" s="442"/>
      <c r="AP24" s="442"/>
      <c r="AQ24" s="442"/>
      <c r="AR24" s="442"/>
      <c r="AS24" s="442"/>
      <c r="AT24" s="442"/>
      <c r="AU24" s="442"/>
      <c r="AV24" s="442"/>
      <c r="AW24" s="442"/>
      <c r="AX24" s="442"/>
      <c r="AY24" s="442"/>
      <c r="AZ24" s="442"/>
      <c r="BA24" s="442"/>
      <c r="BB24" s="442"/>
      <c r="BC24" s="442"/>
      <c r="BD24" s="442"/>
      <c r="BE24" s="442"/>
      <c r="BF24" s="442"/>
      <c r="BG24" s="442"/>
      <c r="BH24" s="442"/>
      <c r="BI24" s="442"/>
      <c r="BJ24" s="442"/>
      <c r="BK24" s="442"/>
      <c r="BL24" s="442"/>
      <c r="BM24" s="442"/>
      <c r="BN24" s="442"/>
      <c r="BO24" s="442"/>
      <c r="BP24" s="442"/>
      <c r="BQ24" s="442"/>
      <c r="BR24" s="442"/>
      <c r="BS24" s="442"/>
      <c r="BT24" s="442"/>
      <c r="BU24" s="442"/>
      <c r="BV24" s="442"/>
      <c r="BW24" s="442"/>
      <c r="BX24" s="442"/>
      <c r="BY24" s="442"/>
      <c r="BZ24" s="442"/>
      <c r="CA24" s="442"/>
      <c r="CB24" s="442"/>
      <c r="CC24" s="442"/>
      <c r="CD24" s="442"/>
      <c r="CE24" s="442"/>
      <c r="CF24" s="442"/>
      <c r="CG24" s="442"/>
      <c r="CH24" s="442"/>
      <c r="CI24" s="442"/>
      <c r="CJ24" s="442"/>
      <c r="CK24" s="442"/>
      <c r="CL24" s="442"/>
      <c r="CM24" s="442"/>
      <c r="CN24" s="442"/>
      <c r="CO24" s="442"/>
      <c r="CP24" s="442"/>
      <c r="CQ24" s="442"/>
      <c r="CR24" s="442"/>
      <c r="CS24" s="442"/>
      <c r="CT24" s="442"/>
      <c r="CU24" s="442"/>
      <c r="CV24" s="442"/>
      <c r="CW24" s="442"/>
      <c r="CX24" s="442"/>
      <c r="CY24" s="442"/>
      <c r="CZ24" s="442"/>
      <c r="DA24" s="442"/>
      <c r="DB24" s="442"/>
      <c r="DC24" s="442"/>
      <c r="DD24" s="442"/>
      <c r="DE24" s="442"/>
      <c r="DF24" s="442"/>
      <c r="DG24" s="442"/>
      <c r="DH24" s="442"/>
      <c r="DI24" s="442"/>
      <c r="DJ24" s="442"/>
      <c r="DK24" s="442"/>
      <c r="DL24" s="442"/>
      <c r="DM24" s="442"/>
      <c r="DN24" s="442"/>
      <c r="DO24" s="442"/>
      <c r="DP24" s="442"/>
      <c r="DQ24" s="442"/>
      <c r="DR24" s="442"/>
      <c r="DS24" s="442"/>
      <c r="DT24" s="442"/>
      <c r="DU24" s="442"/>
      <c r="DV24" s="442"/>
      <c r="DW24" s="442"/>
      <c r="DX24" s="442"/>
      <c r="DY24" s="442"/>
      <c r="DZ24" s="442"/>
      <c r="EA24" s="442"/>
      <c r="EB24" s="442"/>
      <c r="EC24" s="442"/>
      <c r="ED24" s="442"/>
      <c r="EE24" s="442"/>
      <c r="EF24" s="442"/>
      <c r="EG24" s="442"/>
      <c r="EH24" s="442"/>
      <c r="EI24" s="442"/>
      <c r="EJ24" s="442"/>
      <c r="EK24" s="442"/>
      <c r="EL24" s="442"/>
      <c r="EM24" s="442"/>
      <c r="EN24" s="442"/>
      <c r="EO24" s="442"/>
      <c r="EP24" s="442"/>
      <c r="EQ24" s="442"/>
      <c r="ER24" s="442"/>
      <c r="ES24" s="442"/>
      <c r="ET24" s="442"/>
      <c r="EU24" s="442"/>
      <c r="EV24" s="442"/>
      <c r="EW24" s="442"/>
      <c r="EX24" s="442"/>
      <c r="EY24" s="442"/>
      <c r="EZ24" s="442"/>
      <c r="FA24" s="442"/>
      <c r="FB24" s="442"/>
      <c r="FC24" s="442"/>
      <c r="FD24" s="442"/>
      <c r="FE24" s="442"/>
      <c r="FF24" s="442"/>
      <c r="FG24" s="442"/>
      <c r="FH24" s="442"/>
      <c r="FI24" s="442"/>
      <c r="FJ24" s="442"/>
      <c r="FK24" s="442"/>
      <c r="FL24" s="631"/>
      <c r="FM24" s="442"/>
      <c r="FN24" s="442"/>
      <c r="FO24" s="442"/>
      <c r="FP24" s="442"/>
      <c r="FQ24" s="442"/>
      <c r="FR24" s="442"/>
      <c r="FS24" s="442"/>
      <c r="FT24" s="442"/>
      <c r="FU24" s="442"/>
      <c r="FV24" s="442"/>
      <c r="FW24" s="442"/>
      <c r="FX24" s="442"/>
      <c r="FY24" s="631"/>
      <c r="FZ24" s="442"/>
      <c r="GA24" s="442"/>
      <c r="GB24" s="442"/>
      <c r="GC24" s="442"/>
      <c r="GD24" s="442"/>
      <c r="GE24" s="442"/>
      <c r="GF24" s="442"/>
      <c r="GG24" s="442"/>
      <c r="GH24" s="442"/>
      <c r="GI24" s="442"/>
      <c r="GJ24" s="442"/>
      <c r="GK24" s="442"/>
      <c r="GL24" s="631"/>
      <c r="GM24" s="442"/>
      <c r="GN24" s="442"/>
      <c r="GO24" s="442"/>
      <c r="GP24" s="442"/>
      <c r="GQ24" s="442"/>
      <c r="GR24" s="442"/>
      <c r="GS24" s="442"/>
      <c r="GT24" s="442"/>
      <c r="GU24" s="442"/>
      <c r="GV24" s="442"/>
      <c r="GW24" s="442"/>
      <c r="GX24" s="442"/>
      <c r="GY24" s="631"/>
      <c r="GZ24" s="442"/>
      <c r="HA24" s="442"/>
      <c r="HB24" s="442"/>
      <c r="HC24" s="442"/>
      <c r="HD24" s="442"/>
      <c r="HE24" s="442"/>
      <c r="HF24" s="442"/>
      <c r="HG24" s="442"/>
      <c r="HH24" s="442"/>
      <c r="HI24" s="442"/>
      <c r="HJ24" s="442"/>
      <c r="HK24" s="442"/>
      <c r="HL24" s="442"/>
      <c r="HM24" s="442"/>
      <c r="HN24" s="442"/>
      <c r="HO24" s="442"/>
      <c r="HP24" s="442"/>
      <c r="HQ24" s="442"/>
      <c r="HR24" s="442"/>
      <c r="HS24" s="442"/>
      <c r="HT24" s="442"/>
      <c r="HU24" s="442"/>
      <c r="HV24" s="442"/>
      <c r="HW24" s="442"/>
      <c r="HX24" s="442"/>
      <c r="HY24" s="442"/>
      <c r="HZ24" s="442"/>
      <c r="IA24" s="442"/>
      <c r="IB24" s="442"/>
      <c r="IC24" s="442"/>
      <c r="ID24" s="442"/>
      <c r="IE24" s="442"/>
      <c r="IF24" s="442"/>
      <c r="IG24" s="442"/>
      <c r="IH24" s="442"/>
      <c r="II24" s="442"/>
      <c r="IJ24" s="442"/>
      <c r="IK24" s="442"/>
      <c r="IL24" s="442"/>
      <c r="IM24" s="442"/>
      <c r="IN24" s="442"/>
      <c r="IO24" s="442"/>
      <c r="IP24" s="442"/>
      <c r="IQ24" s="442"/>
      <c r="IR24" s="442"/>
      <c r="IS24" s="442"/>
      <c r="IT24" s="442"/>
      <c r="IU24" s="442"/>
      <c r="IV24" s="442"/>
      <c r="IW24" s="442"/>
      <c r="IX24" s="442"/>
      <c r="IY24" s="442"/>
      <c r="IZ24" s="653"/>
      <c r="JA24" s="442"/>
      <c r="JB24" s="442"/>
      <c r="JC24" s="442"/>
      <c r="JD24" s="442"/>
      <c r="JE24" s="442"/>
      <c r="JF24" s="442"/>
      <c r="JG24" s="442"/>
      <c r="JH24" s="442"/>
      <c r="JI24" s="442"/>
      <c r="JJ24" s="442"/>
      <c r="JK24" s="442"/>
      <c r="JL24" s="442"/>
      <c r="JM24" s="653"/>
      <c r="JN24" s="442"/>
      <c r="JO24" s="442"/>
      <c r="JP24" s="442"/>
      <c r="JQ24" s="442"/>
      <c r="JR24" s="442"/>
      <c r="JS24" s="442"/>
      <c r="JT24" s="442"/>
      <c r="JU24" s="442"/>
      <c r="JV24" s="442"/>
      <c r="JW24" s="442"/>
      <c r="JX24" s="442"/>
      <c r="JY24" s="442"/>
      <c r="JZ24" s="653"/>
      <c r="KA24" s="442"/>
      <c r="KB24" s="442"/>
      <c r="KC24" s="442"/>
      <c r="KD24" s="442"/>
      <c r="KE24" s="442"/>
      <c r="KF24" s="442"/>
      <c r="KG24" s="442"/>
      <c r="KH24" s="442"/>
      <c r="KI24" s="442"/>
      <c r="KJ24" s="442"/>
      <c r="KK24" s="442"/>
      <c r="KL24" s="442"/>
      <c r="KM24" s="653"/>
      <c r="KN24" s="442"/>
      <c r="KO24" s="442"/>
      <c r="KP24" s="442"/>
      <c r="KQ24" s="442"/>
      <c r="KR24" s="442"/>
      <c r="KS24" s="442"/>
      <c r="KT24" s="442"/>
      <c r="KU24" s="442"/>
      <c r="KV24" s="442"/>
      <c r="KW24" s="442"/>
      <c r="KX24" s="442"/>
      <c r="KY24" s="442"/>
      <c r="KZ24" s="653"/>
      <c r="LA24" s="442"/>
      <c r="LB24" s="442"/>
      <c r="LC24" s="442"/>
      <c r="LD24" s="442"/>
      <c r="LE24" s="442"/>
      <c r="LF24" s="442"/>
      <c r="LG24" s="442"/>
      <c r="LH24" s="442"/>
      <c r="LI24" s="442"/>
      <c r="LJ24" s="442"/>
      <c r="LK24" s="442"/>
      <c r="LL24" s="512"/>
    </row>
    <row r="25" spans="1:324" ht="18" x14ac:dyDescent="0.25">
      <c r="A25" s="461">
        <v>700</v>
      </c>
      <c r="B25" s="462"/>
      <c r="C25" s="463" t="s">
        <v>256</v>
      </c>
      <c r="D25" s="463" t="s">
        <v>257</v>
      </c>
      <c r="E25" s="474">
        <f t="shared" ref="E25:X25" si="72">E26+E27</f>
        <v>313892163.24486732</v>
      </c>
      <c r="F25" s="474">
        <f t="shared" si="72"/>
        <v>437196140.04339844</v>
      </c>
      <c r="G25" s="474">
        <f t="shared" si="72"/>
        <v>587657911.86780179</v>
      </c>
      <c r="H25" s="474">
        <f t="shared" si="72"/>
        <v>669210791.18678021</v>
      </c>
      <c r="I25" s="474">
        <f t="shared" si="72"/>
        <v>821775521.61575699</v>
      </c>
      <c r="J25" s="474">
        <f t="shared" si="72"/>
        <v>949856730.92972791</v>
      </c>
      <c r="K25" s="474">
        <f t="shared" si="72"/>
        <v>1055481705.8921716</v>
      </c>
      <c r="L25" s="474">
        <f t="shared" si="72"/>
        <v>1142622358.5378067</v>
      </c>
      <c r="M25" s="474">
        <f t="shared" si="72"/>
        <v>95600912.887205839</v>
      </c>
      <c r="N25" s="474">
        <f t="shared" si="72"/>
        <v>92891629.89313136</v>
      </c>
      <c r="O25" s="474">
        <f t="shared" si="72"/>
        <v>108066649.52040562</v>
      </c>
      <c r="P25" s="474">
        <f t="shared" si="72"/>
        <v>125426304.21574029</v>
      </c>
      <c r="Q25" s="474">
        <f t="shared" si="72"/>
        <v>123171264.79266401</v>
      </c>
      <c r="R25" s="474">
        <f t="shared" si="72"/>
        <v>111738327.5969204</v>
      </c>
      <c r="S25" s="474">
        <f t="shared" si="72"/>
        <v>94483017.782048091</v>
      </c>
      <c r="T25" s="474">
        <f t="shared" si="72"/>
        <v>95191659.885035887</v>
      </c>
      <c r="U25" s="474">
        <f t="shared" si="72"/>
        <v>84792646.393632114</v>
      </c>
      <c r="V25" s="474">
        <f t="shared" si="72"/>
        <v>114138593.33654648</v>
      </c>
      <c r="W25" s="474">
        <f t="shared" si="72"/>
        <v>114969408.88662165</v>
      </c>
      <c r="X25" s="474">
        <f t="shared" si="72"/>
        <v>139098326.85732764</v>
      </c>
      <c r="Y25" s="474">
        <f>M25+N25+O25+P25+Q25+R25+S25+T25+U25+V25+W25+X25</f>
        <v>1299568742.0472796</v>
      </c>
      <c r="Z25" s="474">
        <f t="shared" ref="Z25:AK25" si="73">Z26+Z27</f>
        <v>109596756.76639959</v>
      </c>
      <c r="AA25" s="474">
        <f t="shared" si="73"/>
        <v>107296284.09864798</v>
      </c>
      <c r="AB25" s="474">
        <f t="shared" si="73"/>
        <v>127775300.2232516</v>
      </c>
      <c r="AC25" s="474">
        <f t="shared" si="73"/>
        <v>167657366.64050242</v>
      </c>
      <c r="AD25" s="474">
        <f t="shared" si="73"/>
        <v>138015574.70459855</v>
      </c>
      <c r="AE25" s="474">
        <f t="shared" si="73"/>
        <v>120854470.92355199</v>
      </c>
      <c r="AF25" s="474">
        <f t="shared" si="73"/>
        <v>111425780.22704896</v>
      </c>
      <c r="AG25" s="474">
        <f t="shared" si="73"/>
        <v>107184339.28964275</v>
      </c>
      <c r="AH25" s="474">
        <f t="shared" si="73"/>
        <v>112464898.6384995</v>
      </c>
      <c r="AI25" s="474">
        <f t="shared" si="73"/>
        <v>112400047.0081372</v>
      </c>
      <c r="AJ25" s="474">
        <f t="shared" si="73"/>
        <v>125803690.58604574</v>
      </c>
      <c r="AK25" s="474">
        <f t="shared" si="73"/>
        <v>152919170.79865631</v>
      </c>
      <c r="AL25" s="474">
        <f>Z25+AA25+AB25+AC25+AD25+AE25+AF25+AG25+AH25+AI25+AJ25+AK25</f>
        <v>1493393679.9049826</v>
      </c>
      <c r="AM25" s="474">
        <f t="shared" ref="AM25:AX25" si="74">AM26+AM27</f>
        <v>119498632.49616089</v>
      </c>
      <c r="AN25" s="474">
        <f t="shared" si="74"/>
        <v>126822637.81754577</v>
      </c>
      <c r="AO25" s="474">
        <f t="shared" si="74"/>
        <v>128469328.64247762</v>
      </c>
      <c r="AP25" s="474">
        <f t="shared" si="74"/>
        <v>180666788.53067106</v>
      </c>
      <c r="AQ25" s="474">
        <f t="shared" si="74"/>
        <v>158879440.39947426</v>
      </c>
      <c r="AR25" s="474">
        <f t="shared" si="74"/>
        <v>122870786.08834079</v>
      </c>
      <c r="AS25" s="474">
        <f t="shared" si="74"/>
        <v>108371242.72796695</v>
      </c>
      <c r="AT25" s="474">
        <f t="shared" si="74"/>
        <v>123821055.72354355</v>
      </c>
      <c r="AU25" s="474">
        <f t="shared" si="74"/>
        <v>137529352.27411959</v>
      </c>
      <c r="AV25" s="474">
        <f t="shared" si="74"/>
        <v>130390880.41616592</v>
      </c>
      <c r="AW25" s="474">
        <f t="shared" si="74"/>
        <v>139542902.69917393</v>
      </c>
      <c r="AX25" s="474">
        <f t="shared" si="74"/>
        <v>171631004.74294773</v>
      </c>
      <c r="AY25" s="474">
        <f>AM25+AN25+AO25+AP25+AQ25+AR25+AS25+AT25+AU25+AV25+AW25+AX25</f>
        <v>1648494052.5585878</v>
      </c>
      <c r="AZ25" s="474">
        <f t="shared" ref="AZ25:BK25" si="75">AZ26+AZ27</f>
        <v>137801391.42985314</v>
      </c>
      <c r="BA25" s="474">
        <f t="shared" si="75"/>
        <v>139452541.78914207</v>
      </c>
      <c r="BB25" s="474">
        <f t="shared" si="75"/>
        <v>146484166.64655322</v>
      </c>
      <c r="BC25" s="474">
        <f t="shared" si="75"/>
        <v>274180003.52240866</v>
      </c>
      <c r="BD25" s="474">
        <f t="shared" si="75"/>
        <v>153730053.93552822</v>
      </c>
      <c r="BE25" s="474">
        <f t="shared" si="75"/>
        <v>164821272.92563847</v>
      </c>
      <c r="BF25" s="474">
        <f t="shared" si="75"/>
        <v>134036646.20935574</v>
      </c>
      <c r="BG25" s="474">
        <f t="shared" si="75"/>
        <v>120619928.22083123</v>
      </c>
      <c r="BH25" s="474">
        <f t="shared" si="75"/>
        <v>152723517.66758484</v>
      </c>
      <c r="BI25" s="474">
        <f t="shared" si="75"/>
        <v>147333979.72316805</v>
      </c>
      <c r="BJ25" s="474">
        <f t="shared" si="75"/>
        <v>156835155.71427965</v>
      </c>
      <c r="BK25" s="474">
        <f t="shared" si="75"/>
        <v>193699220.81465137</v>
      </c>
      <c r="BL25" s="474">
        <f>AZ25+BA25+BB25+BC25+BD25+BE25+BF25+BG25+BH25+BI25+BJ25+BK25</f>
        <v>1921717878.5989947</v>
      </c>
      <c r="BM25" s="474">
        <f t="shared" ref="BM25:BX25" si="76">BM26+BM27</f>
        <v>154005220.79369053</v>
      </c>
      <c r="BN25" s="474">
        <f t="shared" si="76"/>
        <v>151688261.42100653</v>
      </c>
      <c r="BO25" s="474">
        <f t="shared" si="76"/>
        <v>163675279.73101324</v>
      </c>
      <c r="BP25" s="474">
        <f t="shared" si="76"/>
        <v>272726122.65790349</v>
      </c>
      <c r="BQ25" s="474">
        <f t="shared" si="76"/>
        <v>201656095.64329845</v>
      </c>
      <c r="BR25" s="474">
        <f t="shared" si="76"/>
        <v>157466843.7381905</v>
      </c>
      <c r="BS25" s="474">
        <f t="shared" si="76"/>
        <v>146568475.27441177</v>
      </c>
      <c r="BT25" s="474">
        <f t="shared" si="76"/>
        <v>144386576.36834413</v>
      </c>
      <c r="BU25" s="474">
        <f t="shared" si="76"/>
        <v>161567410.99741271</v>
      </c>
      <c r="BV25" s="474">
        <f t="shared" si="76"/>
        <v>172105514.23702231</v>
      </c>
      <c r="BW25" s="474">
        <f t="shared" si="76"/>
        <v>169120299.17751619</v>
      </c>
      <c r="BX25" s="474">
        <f t="shared" si="76"/>
        <v>220196473.18573716</v>
      </c>
      <c r="BY25" s="474">
        <f>BM25+BN25+BO25+BP25+BQ25+BR25+BS25+BT25+BU25+BV25+BW25+BX25</f>
        <v>2115162573.2255468</v>
      </c>
      <c r="BZ25" s="474">
        <f t="shared" ref="BZ25:CK25" si="77">BZ26+BZ27</f>
        <v>156376749.71336171</v>
      </c>
      <c r="CA25" s="474">
        <f t="shared" si="77"/>
        <v>162139043.64488405</v>
      </c>
      <c r="CB25" s="474">
        <f t="shared" si="77"/>
        <v>177725239.27040562</v>
      </c>
      <c r="CC25" s="474">
        <f t="shared" si="77"/>
        <v>327474445.42396927</v>
      </c>
      <c r="CD25" s="474">
        <f t="shared" si="77"/>
        <v>182752128.87731594</v>
      </c>
      <c r="CE25" s="474">
        <f t="shared" si="77"/>
        <v>137893672.64630282</v>
      </c>
      <c r="CF25" s="474">
        <f t="shared" si="77"/>
        <v>147881098.85725674</v>
      </c>
      <c r="CG25" s="474">
        <f t="shared" si="77"/>
        <v>182651029.27193716</v>
      </c>
      <c r="CH25" s="474">
        <f t="shared" si="77"/>
        <v>168304766.38958424</v>
      </c>
      <c r="CI25" s="474">
        <f t="shared" si="77"/>
        <v>183056054.1654568</v>
      </c>
      <c r="CJ25" s="474">
        <f t="shared" si="77"/>
        <v>186839198.89555168</v>
      </c>
      <c r="CK25" s="474">
        <f t="shared" si="77"/>
        <v>228854021.4419961</v>
      </c>
      <c r="CL25" s="474">
        <f>BZ25+CA25+CB25+CC25+CD25+CE25+CF25+CG25+CH25+CI25+CJ25+CK25</f>
        <v>2241947448.5980225</v>
      </c>
      <c r="CM25" s="474">
        <f t="shared" ref="CM25:CX25" si="78">CM26+CM27</f>
        <v>181334872.22316808</v>
      </c>
      <c r="CN25" s="474">
        <f t="shared" si="78"/>
        <v>176993319.03238195</v>
      </c>
      <c r="CO25" s="474">
        <f t="shared" si="78"/>
        <v>185361531.52812546</v>
      </c>
      <c r="CP25" s="474">
        <f t="shared" si="78"/>
        <v>506574678.03726423</v>
      </c>
      <c r="CQ25" s="474">
        <f t="shared" si="78"/>
        <v>299795183.23013681</v>
      </c>
      <c r="CR25" s="474">
        <f t="shared" si="78"/>
        <v>177213160.39955768</v>
      </c>
      <c r="CS25" s="474">
        <f t="shared" si="78"/>
        <v>179494140.8510682</v>
      </c>
      <c r="CT25" s="474">
        <f t="shared" si="78"/>
        <v>196880215.29581881</v>
      </c>
      <c r="CU25" s="474">
        <f t="shared" si="78"/>
        <v>186125471.83554074</v>
      </c>
      <c r="CV25" s="474">
        <f t="shared" si="78"/>
        <v>174725386.24065304</v>
      </c>
      <c r="CW25" s="474">
        <f t="shared" si="78"/>
        <v>205358134.86559409</v>
      </c>
      <c r="CX25" s="474">
        <f t="shared" si="78"/>
        <v>265438365.30583364</v>
      </c>
      <c r="CY25" s="474">
        <f>CM25+CN25+CO25+CP25+CQ25+CR25+CS25+CT25+CU25+CV25+CW25+CX25</f>
        <v>2735294458.8451424</v>
      </c>
      <c r="CZ25" s="474">
        <f t="shared" ref="CZ25:DK25" si="79">CZ26+CZ27</f>
        <v>188150639.91</v>
      </c>
      <c r="DA25" s="474">
        <f t="shared" si="79"/>
        <v>189870050.16</v>
      </c>
      <c r="DB25" s="474">
        <f t="shared" si="79"/>
        <v>209712645.72999996</v>
      </c>
      <c r="DC25" s="474">
        <f t="shared" si="79"/>
        <v>462894357.37999982</v>
      </c>
      <c r="DD25" s="474">
        <f t="shared" si="79"/>
        <v>288258181.11999995</v>
      </c>
      <c r="DE25" s="474">
        <f t="shared" si="79"/>
        <v>163098810.39999998</v>
      </c>
      <c r="DF25" s="474">
        <f t="shared" si="79"/>
        <v>168659614.81000003</v>
      </c>
      <c r="DG25" s="474">
        <f t="shared" si="79"/>
        <v>251353929.83000004</v>
      </c>
      <c r="DH25" s="474">
        <f t="shared" si="79"/>
        <v>226258767.00000006</v>
      </c>
      <c r="DI25" s="474">
        <f t="shared" si="79"/>
        <v>233373639.40999997</v>
      </c>
      <c r="DJ25" s="474">
        <f t="shared" si="79"/>
        <v>235747196.50999996</v>
      </c>
      <c r="DK25" s="474">
        <f t="shared" si="79"/>
        <v>300292651.95000005</v>
      </c>
      <c r="DL25" s="474">
        <f>CZ25+DA25+DB25+DC25+DD25+DE25+DF25+DG25+DH25+DI25+DJ25+DK25</f>
        <v>2917670484.2099991</v>
      </c>
      <c r="DM25" s="474">
        <f t="shared" ref="DM25:DX25" si="80">DM26+DM27</f>
        <v>222968585.16999996</v>
      </c>
      <c r="DN25" s="474">
        <f t="shared" si="80"/>
        <v>221246215.80000007</v>
      </c>
      <c r="DO25" s="474">
        <f t="shared" si="80"/>
        <v>250144759.25999996</v>
      </c>
      <c r="DP25" s="474">
        <f t="shared" si="80"/>
        <v>498338313.88</v>
      </c>
      <c r="DQ25" s="474">
        <f t="shared" si="80"/>
        <v>316699125.93000007</v>
      </c>
      <c r="DR25" s="474">
        <f t="shared" si="80"/>
        <v>291506118.87999994</v>
      </c>
      <c r="DS25" s="474">
        <f t="shared" si="80"/>
        <v>297874440.57000005</v>
      </c>
      <c r="DT25" s="474">
        <f t="shared" si="80"/>
        <v>256533959.91999996</v>
      </c>
      <c r="DU25" s="474">
        <f t="shared" si="80"/>
        <v>252113594.74999997</v>
      </c>
      <c r="DV25" s="474">
        <f t="shared" si="80"/>
        <v>261052680.72999996</v>
      </c>
      <c r="DW25" s="474">
        <f t="shared" si="80"/>
        <v>261448892.11999997</v>
      </c>
      <c r="DX25" s="474">
        <f t="shared" si="80"/>
        <v>312244910.65999997</v>
      </c>
      <c r="DY25" s="474">
        <f>DM25+DN25+DO25+DP25+DQ25+DR25+DS25+DT25+DU25+DV25+DW25+DX25</f>
        <v>3442171597.6700001</v>
      </c>
      <c r="DZ25" s="474">
        <f t="shared" ref="DZ25:EK25" si="81">DZ26+DZ27</f>
        <v>249438520.74000001</v>
      </c>
      <c r="EA25" s="474">
        <f t="shared" si="81"/>
        <v>239856531.81999999</v>
      </c>
      <c r="EB25" s="474">
        <f t="shared" si="81"/>
        <v>218050216.59999999</v>
      </c>
      <c r="EC25" s="474">
        <f t="shared" si="81"/>
        <v>195884547.15000001</v>
      </c>
      <c r="ED25" s="474">
        <f t="shared" si="81"/>
        <v>229472040.46000001</v>
      </c>
      <c r="EE25" s="474">
        <f t="shared" si="81"/>
        <v>192137217.50999999</v>
      </c>
      <c r="EF25" s="474">
        <f t="shared" si="81"/>
        <v>291439596.92000008</v>
      </c>
      <c r="EG25" s="474">
        <f t="shared" si="81"/>
        <v>233596117.82999995</v>
      </c>
      <c r="EH25" s="474">
        <f t="shared" si="81"/>
        <v>210439036.5</v>
      </c>
      <c r="EI25" s="474">
        <f t="shared" si="81"/>
        <v>234210350.34999999</v>
      </c>
      <c r="EJ25" s="474">
        <f t="shared" si="81"/>
        <v>232399830.72</v>
      </c>
      <c r="EK25" s="474">
        <f t="shared" si="81"/>
        <v>278164023.72999996</v>
      </c>
      <c r="EL25" s="474">
        <f>DZ25+EA25+EB25+EC25+ED25+EE25+EF25+EG25+EH25+EI25+EJ25+EK25</f>
        <v>2805088030.3299999</v>
      </c>
      <c r="EM25" s="474">
        <f t="shared" ref="EM25:EX25" si="82">EM26+EM27+EM28</f>
        <v>224291336.22000003</v>
      </c>
      <c r="EN25" s="474">
        <f t="shared" si="82"/>
        <v>219879629.34999999</v>
      </c>
      <c r="EO25" s="474">
        <f t="shared" si="82"/>
        <v>191286503.88999999</v>
      </c>
      <c r="EP25" s="474">
        <f t="shared" si="82"/>
        <v>107968343.66000006</v>
      </c>
      <c r="EQ25" s="474">
        <f t="shared" si="82"/>
        <v>210004932.56000003</v>
      </c>
      <c r="ER25" s="474">
        <f t="shared" si="82"/>
        <v>276407861.29999995</v>
      </c>
      <c r="ES25" s="474">
        <f t="shared" si="82"/>
        <v>114067933.41</v>
      </c>
      <c r="ET25" s="474">
        <f t="shared" si="82"/>
        <v>226946241.44999999</v>
      </c>
      <c r="EU25" s="474">
        <f t="shared" si="82"/>
        <v>213446287.62999997</v>
      </c>
      <c r="EV25" s="474">
        <f t="shared" si="82"/>
        <v>218771083.73999998</v>
      </c>
      <c r="EW25" s="474">
        <f t="shared" si="82"/>
        <v>219006550.38</v>
      </c>
      <c r="EX25" s="474">
        <f t="shared" si="82"/>
        <v>268626103.08000004</v>
      </c>
      <c r="EY25" s="474">
        <f>EM25+EN25+EO25+EP25+EQ25+ER25+ES25+ET25+EU25+EV25+EW25+EX25</f>
        <v>2490702806.6700001</v>
      </c>
      <c r="EZ25" s="474">
        <f t="shared" ref="EZ25:FH25" si="83">EZ26+EZ27+EZ28</f>
        <v>215135616.42000002</v>
      </c>
      <c r="FA25" s="474">
        <f t="shared" si="83"/>
        <v>208139305.70999998</v>
      </c>
      <c r="FB25" s="474">
        <f t="shared" si="83"/>
        <v>212133619.19999996</v>
      </c>
      <c r="FC25" s="474">
        <f t="shared" si="83"/>
        <v>294512514.11000007</v>
      </c>
      <c r="FD25" s="474">
        <f t="shared" si="83"/>
        <v>237865478.72000006</v>
      </c>
      <c r="FE25" s="474">
        <f t="shared" si="83"/>
        <v>295370259.8499999</v>
      </c>
      <c r="FF25" s="474">
        <f t="shared" si="83"/>
        <v>106009617.10000001</v>
      </c>
      <c r="FG25" s="474">
        <f t="shared" si="83"/>
        <v>221040808.67999998</v>
      </c>
      <c r="FH25" s="474">
        <f t="shared" si="83"/>
        <v>235821981.55000001</v>
      </c>
      <c r="FI25" s="474">
        <f>FI26+FI27+FI28</f>
        <v>223809040</v>
      </c>
      <c r="FJ25" s="474">
        <f>FJ26+FJ27+FJ28</f>
        <v>227508630.15000001</v>
      </c>
      <c r="FK25" s="474">
        <f>FK26+FK27+FK28</f>
        <v>246173886.13000003</v>
      </c>
      <c r="FL25" s="474">
        <f>FA25+FB25+FC25+FD25+FE25+FF25+FG25+FH25+EZ25+FI25+FK25+FJ25</f>
        <v>2723520757.6200004</v>
      </c>
      <c r="FM25" s="474">
        <f t="shared" ref="FM25:FV25" si="84">FM26+FM27+FM28</f>
        <v>214652466.15000007</v>
      </c>
      <c r="FN25" s="474">
        <f t="shared" si="84"/>
        <v>219214990.40000001</v>
      </c>
      <c r="FO25" s="474">
        <f t="shared" si="84"/>
        <v>195585455.70000002</v>
      </c>
      <c r="FP25" s="474">
        <f t="shared" si="84"/>
        <v>248312386.43000004</v>
      </c>
      <c r="FQ25" s="474">
        <f t="shared" si="84"/>
        <v>194831109.92000005</v>
      </c>
      <c r="FR25" s="474">
        <f t="shared" si="84"/>
        <v>279871126.88999999</v>
      </c>
      <c r="FS25" s="474">
        <f t="shared" si="84"/>
        <v>91552471.090000004</v>
      </c>
      <c r="FT25" s="474">
        <f t="shared" si="84"/>
        <v>210505574.2700001</v>
      </c>
      <c r="FU25" s="474">
        <f t="shared" si="84"/>
        <v>209000531.93999994</v>
      </c>
      <c r="FV25" s="474">
        <f t="shared" si="84"/>
        <v>215662401.56999996</v>
      </c>
      <c r="FW25" s="474">
        <f>FW26+FW27+FW28</f>
        <v>311108990.80000001</v>
      </c>
      <c r="FX25" s="474">
        <f>FX26+FX27+FX28</f>
        <v>266255130.46999976</v>
      </c>
      <c r="FY25" s="474">
        <f>FM25+FN25+FO25+FP25+FQ25+FR25+FS25+FT25+FU25+FV25+FW25+FX25</f>
        <v>2656552635.6300001</v>
      </c>
      <c r="FZ25" s="474">
        <f t="shared" ref="FZ25:GI25" si="85">FZ26+FZ27+FZ28</f>
        <v>199945157.37999994</v>
      </c>
      <c r="GA25" s="474">
        <f t="shared" si="85"/>
        <v>194092875.80999997</v>
      </c>
      <c r="GB25" s="474">
        <f t="shared" si="85"/>
        <v>183079290.28999996</v>
      </c>
      <c r="GC25" s="474">
        <f t="shared" si="85"/>
        <v>70886091.640000001</v>
      </c>
      <c r="GD25" s="474">
        <f t="shared" si="85"/>
        <v>163454334.62000006</v>
      </c>
      <c r="GE25" s="474">
        <f t="shared" si="85"/>
        <v>276561618.24000001</v>
      </c>
      <c r="GF25" s="474">
        <f t="shared" si="85"/>
        <v>62556747.060000002</v>
      </c>
      <c r="GG25" s="474">
        <f t="shared" si="85"/>
        <v>188703098.16999996</v>
      </c>
      <c r="GH25" s="474">
        <f t="shared" si="85"/>
        <v>191225718.28</v>
      </c>
      <c r="GI25" s="474">
        <f t="shared" si="85"/>
        <v>187842730.10999998</v>
      </c>
      <c r="GJ25" s="474">
        <f>GJ26+GJ27+GJ28</f>
        <v>190040184.74000001</v>
      </c>
      <c r="GK25" s="474">
        <f>GK26+GK27+GK28</f>
        <v>229059419.77999991</v>
      </c>
      <c r="GL25" s="474">
        <f>FZ25+GA25+GB25+GC25+GD25+GE25+GF25+GG25+GH25+GI25+GJ25+GK25</f>
        <v>2137447266.1199999</v>
      </c>
      <c r="GM25" s="474">
        <f t="shared" ref="GM25:GV25" si="86">GM26+GM27+GM28</f>
        <v>206959429.59000009</v>
      </c>
      <c r="GN25" s="474">
        <f t="shared" si="86"/>
        <v>199328029.72</v>
      </c>
      <c r="GO25" s="474">
        <f t="shared" si="86"/>
        <v>189298499.66000012</v>
      </c>
      <c r="GP25" s="474">
        <f t="shared" si="86"/>
        <v>241256511.65000004</v>
      </c>
      <c r="GQ25" s="474">
        <f t="shared" si="86"/>
        <v>185668822.73000002</v>
      </c>
      <c r="GR25" s="474">
        <f t="shared" si="86"/>
        <v>259376020.83000004</v>
      </c>
      <c r="GS25" s="474">
        <f t="shared" si="86"/>
        <v>75276420.820000008</v>
      </c>
      <c r="GT25" s="474">
        <f t="shared" si="86"/>
        <v>191455173.56999999</v>
      </c>
      <c r="GU25" s="474">
        <f t="shared" si="86"/>
        <v>199525898.10000005</v>
      </c>
      <c r="GV25" s="474">
        <f t="shared" si="86"/>
        <v>196962366.46000001</v>
      </c>
      <c r="GW25" s="474">
        <f>GW26+GW27+GW28</f>
        <v>204142121.06999996</v>
      </c>
      <c r="GX25" s="474">
        <f>GX26+GX27+GX28</f>
        <v>236638727.21000001</v>
      </c>
      <c r="GY25" s="474">
        <f>GM25+GN25+GO25+GP25+GQ25+GR25+GS25+GT25+GU25+GV25+GW25+GX25</f>
        <v>2385888021.4100003</v>
      </c>
      <c r="GZ25" s="474">
        <f t="shared" ref="GZ25:HI25" si="87">GZ26+GZ27+GZ28</f>
        <v>207634102.82999989</v>
      </c>
      <c r="HA25" s="474">
        <f t="shared" si="87"/>
        <v>202622271.69000003</v>
      </c>
      <c r="HB25" s="474">
        <f t="shared" si="87"/>
        <v>191492612.48999995</v>
      </c>
      <c r="HC25" s="474">
        <f t="shared" si="87"/>
        <v>323042908.82000005</v>
      </c>
      <c r="HD25" s="474">
        <f t="shared" si="87"/>
        <v>187685909.82000002</v>
      </c>
      <c r="HE25" s="474">
        <f t="shared" si="87"/>
        <v>275665970.92000008</v>
      </c>
      <c r="HF25" s="474">
        <f t="shared" si="87"/>
        <v>81288430.48999995</v>
      </c>
      <c r="HG25" s="474">
        <f t="shared" si="87"/>
        <v>210205184.41000003</v>
      </c>
      <c r="HH25" s="474">
        <f t="shared" si="87"/>
        <v>212537293.97000003</v>
      </c>
      <c r="HI25" s="474">
        <f t="shared" si="87"/>
        <v>206900924.96000004</v>
      </c>
      <c r="HJ25" s="474">
        <f>HJ26+HJ27+HJ28</f>
        <v>228562110.47</v>
      </c>
      <c r="HK25" s="474">
        <f>HK26+HK27+HK28</f>
        <v>257002521.83000001</v>
      </c>
      <c r="HL25" s="474">
        <f>GZ25+HA25+HB25+HC25+HD25+HE25+HF25+HG25+HH25+HI25+HJ25+HK25</f>
        <v>2584640242.6999998</v>
      </c>
      <c r="HM25" s="474">
        <f t="shared" ref="HM25:HV25" si="88">HM26+HM27+HM28</f>
        <v>214834482.72000006</v>
      </c>
      <c r="HN25" s="474">
        <f t="shared" si="88"/>
        <v>212557983.32999995</v>
      </c>
      <c r="HO25" s="474">
        <f t="shared" si="88"/>
        <v>206809292.98999998</v>
      </c>
      <c r="HP25" s="474">
        <f t="shared" si="88"/>
        <v>219014273.60999998</v>
      </c>
      <c r="HQ25" s="474">
        <f t="shared" si="88"/>
        <v>288968757.85000002</v>
      </c>
      <c r="HR25" s="474">
        <f t="shared" si="88"/>
        <v>303448110.01000005</v>
      </c>
      <c r="HS25" s="474">
        <f t="shared" si="88"/>
        <v>63757437.56000004</v>
      </c>
      <c r="HT25" s="474">
        <f t="shared" si="88"/>
        <v>270608682.84999996</v>
      </c>
      <c r="HU25" s="474">
        <f t="shared" si="88"/>
        <v>208067076.55000001</v>
      </c>
      <c r="HV25" s="474">
        <f t="shared" si="88"/>
        <v>210157879.50000006</v>
      </c>
      <c r="HW25" s="474">
        <f>HW26+HW27+HW28</f>
        <v>222481835.93999991</v>
      </c>
      <c r="HX25" s="474">
        <f>HX26+HX27+HX28</f>
        <v>260142430.00999999</v>
      </c>
      <c r="HY25" s="474">
        <f>HM25+HN25+HO25+HP25+HQ25+HR25+HS25+HT25+HU25+HV25+HW25+HX25</f>
        <v>2680848242.9200001</v>
      </c>
      <c r="HZ25" s="474">
        <f t="shared" ref="HZ25:II25" si="89">HZ26+HZ27+HZ28</f>
        <v>217049290.59000003</v>
      </c>
      <c r="IA25" s="474">
        <f t="shared" si="89"/>
        <v>228387267.62000003</v>
      </c>
      <c r="IB25" s="474">
        <f t="shared" si="89"/>
        <v>223840666.09999999</v>
      </c>
      <c r="IC25" s="474">
        <f t="shared" si="89"/>
        <v>330513371.72000003</v>
      </c>
      <c r="ID25" s="474">
        <f t="shared" si="89"/>
        <v>273513188.25000006</v>
      </c>
      <c r="IE25" s="474">
        <f t="shared" si="89"/>
        <v>340316429.70000005</v>
      </c>
      <c r="IF25" s="474">
        <f t="shared" si="89"/>
        <v>101952518.25000003</v>
      </c>
      <c r="IG25" s="474">
        <f t="shared" si="89"/>
        <v>253125762.03000003</v>
      </c>
      <c r="IH25" s="474">
        <f t="shared" si="89"/>
        <v>227412100.61999997</v>
      </c>
      <c r="II25" s="474">
        <f t="shared" si="89"/>
        <v>251397801.47999999</v>
      </c>
      <c r="IJ25" s="474">
        <f>IJ26+IJ27+IJ28</f>
        <v>244900938.86999997</v>
      </c>
      <c r="IK25" s="474">
        <f>IK26+IK27+IK28</f>
        <v>274549216.10000002</v>
      </c>
      <c r="IL25" s="474">
        <f>HZ25+IA25+IB25+IC25+ID25+IE25+IF25+IG25+IH25+II25+IJ25+IK25</f>
        <v>2966958551.3299999</v>
      </c>
      <c r="IM25" s="474">
        <f t="shared" ref="IM25:IV25" si="90">IM26+IM27+IM28</f>
        <v>263204998.96999994</v>
      </c>
      <c r="IN25" s="474">
        <f t="shared" si="90"/>
        <v>252895795.22000003</v>
      </c>
      <c r="IO25" s="474">
        <f t="shared" si="90"/>
        <v>269373082.6500001</v>
      </c>
      <c r="IP25" s="474">
        <f t="shared" si="90"/>
        <v>347622430.53000003</v>
      </c>
      <c r="IQ25" s="474">
        <f t="shared" si="90"/>
        <v>284711413.87</v>
      </c>
      <c r="IR25" s="474">
        <f t="shared" si="90"/>
        <v>358393957.31000012</v>
      </c>
      <c r="IS25" s="474">
        <f t="shared" si="90"/>
        <v>115229325.63999999</v>
      </c>
      <c r="IT25" s="474">
        <f t="shared" si="90"/>
        <v>279317378.25000006</v>
      </c>
      <c r="IU25" s="474">
        <f t="shared" si="90"/>
        <v>257292093.12000003</v>
      </c>
      <c r="IV25" s="474">
        <f t="shared" si="90"/>
        <v>271468857.44000006</v>
      </c>
      <c r="IW25" s="474">
        <f>IW26+IW27+IW28</f>
        <v>280787299.93000007</v>
      </c>
      <c r="IX25" s="474">
        <f>IX26+IX27+IX28</f>
        <v>316068028.29000002</v>
      </c>
      <c r="IY25" s="474">
        <f>IM25+IN25+IO25+IP25+IQ25+IR25+IS25+IT25+IU25+IV25+IW25+IX25</f>
        <v>3296364661.2200003</v>
      </c>
      <c r="IZ25" s="654">
        <f t="shared" ref="IZ25:JI25" si="91">IZ26+IZ27+IZ28</f>
        <v>289636651.99000001</v>
      </c>
      <c r="JA25" s="474">
        <f t="shared" si="91"/>
        <v>275337894.67000002</v>
      </c>
      <c r="JB25" s="474">
        <f t="shared" si="91"/>
        <v>285447206.92999989</v>
      </c>
      <c r="JC25" s="474">
        <f t="shared" si="91"/>
        <v>426364994.10000002</v>
      </c>
      <c r="JD25" s="474">
        <f t="shared" si="91"/>
        <v>300084104.37000006</v>
      </c>
      <c r="JE25" s="474">
        <f t="shared" si="91"/>
        <v>331980554.81</v>
      </c>
      <c r="JF25" s="474">
        <f t="shared" si="91"/>
        <v>126714750.1699999</v>
      </c>
      <c r="JG25" s="474">
        <f t="shared" si="91"/>
        <v>308135790.20999998</v>
      </c>
      <c r="JH25" s="474">
        <f t="shared" si="91"/>
        <v>282896215.96000004</v>
      </c>
      <c r="JI25" s="474">
        <f t="shared" si="91"/>
        <v>305109726.35000008</v>
      </c>
      <c r="JJ25" s="474">
        <f>JJ26+JJ27+JJ28</f>
        <v>313270590.46999997</v>
      </c>
      <c r="JK25" s="474">
        <f>JK26+JK27+JK28</f>
        <v>369002608.02000004</v>
      </c>
      <c r="JL25" s="474">
        <f>IZ25+JA25+JB25+JC25+JD25+JE25+JF25+JG25+JH25+JI25+JJ25+JK25</f>
        <v>3613981088.0499997</v>
      </c>
      <c r="JM25" s="654">
        <f t="shared" ref="JM25:JV25" si="92">JM26+JM27+JM28</f>
        <v>296557918.49000001</v>
      </c>
      <c r="JN25" s="474">
        <f t="shared" si="92"/>
        <v>292097274.81999999</v>
      </c>
      <c r="JO25" s="474">
        <f t="shared" si="92"/>
        <v>291254570.68000001</v>
      </c>
      <c r="JP25" s="474">
        <f t="shared" si="92"/>
        <v>190116143.47</v>
      </c>
      <c r="JQ25" s="474">
        <f t="shared" si="92"/>
        <v>204899664.18999997</v>
      </c>
      <c r="JR25" s="474">
        <f t="shared" si="92"/>
        <v>296943394.07999998</v>
      </c>
      <c r="JS25" s="474">
        <f t="shared" si="92"/>
        <v>158513350.96999997</v>
      </c>
      <c r="JT25" s="474">
        <f t="shared" si="92"/>
        <v>302003198.35000002</v>
      </c>
      <c r="JU25" s="474">
        <f t="shared" si="92"/>
        <v>304223349.26000005</v>
      </c>
      <c r="JV25" s="474">
        <f t="shared" si="92"/>
        <v>281871134.20999998</v>
      </c>
      <c r="JW25" s="474">
        <f>JW26+JW27+JW28</f>
        <v>301119517.03999996</v>
      </c>
      <c r="JX25" s="474">
        <f>JX26+JX27+JX28</f>
        <v>342230792.25000006</v>
      </c>
      <c r="JY25" s="474">
        <f>JM25+JN25+JO25+JP25+JQ25+JR25+JS25+JT25+JU25+JV25+JW25+JX25</f>
        <v>3261830307.8100004</v>
      </c>
      <c r="JZ25" s="654">
        <f t="shared" ref="JZ25:KI25" si="93">JZ26+JZ27+JZ28</f>
        <v>304757487.47000003</v>
      </c>
      <c r="KA25" s="474">
        <f t="shared" si="93"/>
        <v>317085576.3300001</v>
      </c>
      <c r="KB25" s="474">
        <f t="shared" si="93"/>
        <v>319996158.78000009</v>
      </c>
      <c r="KC25" s="474">
        <f t="shared" si="93"/>
        <v>411835508.64999986</v>
      </c>
      <c r="KD25" s="474">
        <f t="shared" si="93"/>
        <v>414798650.85000008</v>
      </c>
      <c r="KE25" s="474">
        <f t="shared" si="93"/>
        <v>378868434.22999996</v>
      </c>
      <c r="KF25" s="474">
        <f t="shared" si="93"/>
        <v>141702795.33000001</v>
      </c>
      <c r="KG25" s="474">
        <f t="shared" si="93"/>
        <v>334563379.12</v>
      </c>
      <c r="KH25" s="474">
        <f t="shared" si="93"/>
        <v>309211013.29000008</v>
      </c>
      <c r="KI25" s="474">
        <f t="shared" si="93"/>
        <v>331694325.07999998</v>
      </c>
      <c r="KJ25" s="474">
        <f>KJ26+KJ27+KJ28</f>
        <v>327600097.38999999</v>
      </c>
      <c r="KK25" s="474">
        <f>KK26+KK27+KK28</f>
        <v>389224375.34000003</v>
      </c>
      <c r="KL25" s="474">
        <f>JZ25+KA25+KB25+KC25+KD25+KE25+KF25+KG25+KH25+KI25+KJ25+KK25</f>
        <v>3981337801.8600001</v>
      </c>
      <c r="KM25" s="654">
        <f t="shared" ref="KM25:KV25" si="94">KM26+KM27+KM28</f>
        <v>332627473.22000003</v>
      </c>
      <c r="KN25" s="474">
        <f t="shared" si="94"/>
        <v>348234047.52000004</v>
      </c>
      <c r="KO25" s="474">
        <f t="shared" si="94"/>
        <v>368872632.71000004</v>
      </c>
      <c r="KP25" s="474">
        <f t="shared" si="94"/>
        <v>406590429.89999992</v>
      </c>
      <c r="KQ25" s="474">
        <f t="shared" si="94"/>
        <v>578703153.84000003</v>
      </c>
      <c r="KR25" s="474">
        <f t="shared" si="94"/>
        <v>500037430.52999997</v>
      </c>
      <c r="KS25" s="474">
        <f t="shared" si="94"/>
        <v>132724980.40999998</v>
      </c>
      <c r="KT25" s="474">
        <f t="shared" si="94"/>
        <v>371591227.33000004</v>
      </c>
      <c r="KU25" s="474">
        <f t="shared" si="94"/>
        <v>328514044.97000003</v>
      </c>
      <c r="KV25" s="474">
        <f t="shared" si="94"/>
        <v>347135145.06999999</v>
      </c>
      <c r="KW25" s="474">
        <f>KW26+KW27+KW28</f>
        <v>381229289.77999997</v>
      </c>
      <c r="KX25" s="474">
        <f>KX26+KX27+KX28</f>
        <v>421202421.97000009</v>
      </c>
      <c r="KY25" s="474">
        <f>KM25+KN25+KO25+KP25+KQ25+KR25+KS25+KT25+KU25+KV25+KW25+KX25</f>
        <v>4517462277.250001</v>
      </c>
      <c r="KZ25" s="654">
        <f t="shared" ref="KZ25:LI25" si="95">KZ26+KZ27+KZ28</f>
        <v>353699119.36000001</v>
      </c>
      <c r="LA25" s="474">
        <f t="shared" si="95"/>
        <v>360261580.63000005</v>
      </c>
      <c r="LB25" s="474">
        <f t="shared" si="95"/>
        <v>0</v>
      </c>
      <c r="LC25" s="474">
        <f t="shared" si="95"/>
        <v>0</v>
      </c>
      <c r="LD25" s="474">
        <f t="shared" si="95"/>
        <v>0</v>
      </c>
      <c r="LE25" s="474">
        <f t="shared" si="95"/>
        <v>0</v>
      </c>
      <c r="LF25" s="474">
        <f t="shared" si="95"/>
        <v>0</v>
      </c>
      <c r="LG25" s="474">
        <f t="shared" si="95"/>
        <v>0</v>
      </c>
      <c r="LH25" s="474">
        <f t="shared" si="95"/>
        <v>0</v>
      </c>
      <c r="LI25" s="474">
        <f t="shared" si="95"/>
        <v>0</v>
      </c>
      <c r="LJ25" s="474">
        <f>LJ26+LJ27+LJ28</f>
        <v>0</v>
      </c>
      <c r="LK25" s="474">
        <f>LK26+LK27+LK28</f>
        <v>0</v>
      </c>
      <c r="LL25" s="515">
        <f>KZ25+LA25+LB25+LC25+LD25+LE25+LF25+LG25+LH25+LI25+LJ25+LK25</f>
        <v>713960699.99000001</v>
      </c>
    </row>
    <row r="26" spans="1:324" ht="15.75" x14ac:dyDescent="0.25">
      <c r="A26" s="419">
        <v>7000</v>
      </c>
      <c r="B26" s="420"/>
      <c r="C26" s="418" t="s">
        <v>258</v>
      </c>
      <c r="D26" s="418" t="s">
        <v>293</v>
      </c>
      <c r="E26" s="466">
        <v>289091341.17843431</v>
      </c>
      <c r="F26" s="466">
        <v>409405374.72875983</v>
      </c>
      <c r="G26" s="466">
        <v>525089334.00100154</v>
      </c>
      <c r="H26" s="466">
        <v>615209501.75262892</v>
      </c>
      <c r="I26" s="466">
        <v>728755020.03004503</v>
      </c>
      <c r="J26" s="466">
        <v>809806622.43365049</v>
      </c>
      <c r="K26" s="466">
        <v>890261091.63745618</v>
      </c>
      <c r="L26" s="466">
        <v>966620113.5035888</v>
      </c>
      <c r="M26" s="466">
        <v>82850047.73005344</v>
      </c>
      <c r="N26" s="466">
        <v>82262749.582582206</v>
      </c>
      <c r="O26" s="466">
        <v>85340307.73798199</v>
      </c>
      <c r="P26" s="466">
        <v>93327973.208646312</v>
      </c>
      <c r="Q26" s="466">
        <v>95545400.242922723</v>
      </c>
      <c r="R26" s="466">
        <v>97718741.758203998</v>
      </c>
      <c r="S26" s="466">
        <v>78731861.564388275</v>
      </c>
      <c r="T26" s="466">
        <v>79195861.469454184</v>
      </c>
      <c r="U26" s="466">
        <v>69771725.627983645</v>
      </c>
      <c r="V26" s="466">
        <v>98957888.30483225</v>
      </c>
      <c r="W26" s="466">
        <v>97876521.428142264</v>
      </c>
      <c r="X26" s="466">
        <v>121853667.73981804</v>
      </c>
      <c r="Y26" s="466">
        <f>M26+N26+O26+P26+Q26+R26+S26+T26+U26+V26+W26+X26</f>
        <v>1083432746.3950093</v>
      </c>
      <c r="Z26" s="466">
        <v>93384287.135077611</v>
      </c>
      <c r="AA26" s="466">
        <v>91065945.046820238</v>
      </c>
      <c r="AB26" s="466">
        <v>98678298.781088352</v>
      </c>
      <c r="AC26" s="466">
        <v>105639256.57298447</v>
      </c>
      <c r="AD26" s="466">
        <v>111760881.33041227</v>
      </c>
      <c r="AE26" s="466">
        <v>100859205.71102487</v>
      </c>
      <c r="AF26" s="466">
        <v>93070598.666624993</v>
      </c>
      <c r="AG26" s="466">
        <v>88754312.757260859</v>
      </c>
      <c r="AH26" s="466">
        <v>93649597.29327333</v>
      </c>
      <c r="AI26" s="466">
        <v>91927654.636913702</v>
      </c>
      <c r="AJ26" s="466">
        <v>105651576.18152228</v>
      </c>
      <c r="AK26" s="466">
        <v>131961062.820898</v>
      </c>
      <c r="AL26" s="466">
        <f>Z26+AA26+AB26+AC26+AD26+AE26+AF26+AG26+AH26+AI26+AJ26+AK26</f>
        <v>1206402676.9339011</v>
      </c>
      <c r="AM26" s="466">
        <v>98839559.397763297</v>
      </c>
      <c r="AN26" s="466">
        <v>108042301.25065376</v>
      </c>
      <c r="AO26" s="466">
        <v>109384547.21195683</v>
      </c>
      <c r="AP26" s="466">
        <v>119819721.9730012</v>
      </c>
      <c r="AQ26" s="466">
        <v>122671597.00208652</v>
      </c>
      <c r="AR26" s="466">
        <v>100233258.50433978</v>
      </c>
      <c r="AS26" s="466">
        <v>86858849.627649814</v>
      </c>
      <c r="AT26" s="466">
        <v>102842089.72066423</v>
      </c>
      <c r="AU26" s="466">
        <v>112184770.38557842</v>
      </c>
      <c r="AV26" s="466">
        <v>108880649.99248873</v>
      </c>
      <c r="AW26" s="466">
        <v>117710932.98414306</v>
      </c>
      <c r="AX26" s="466">
        <v>147127128.42551324</v>
      </c>
      <c r="AY26" s="466">
        <f>AM26+AN26+AO26+AP26+AQ26+AR26+AS26+AT26+AU26+AV26+AW26+AX26</f>
        <v>1334595406.4758389</v>
      </c>
      <c r="AZ26" s="466">
        <v>116708400.81251046</v>
      </c>
      <c r="BA26" s="466">
        <v>118805913.3207311</v>
      </c>
      <c r="BB26" s="466">
        <v>120093910.72951098</v>
      </c>
      <c r="BC26" s="466">
        <v>131269001.74974968</v>
      </c>
      <c r="BD26" s="466">
        <v>129850671.53935063</v>
      </c>
      <c r="BE26" s="466">
        <v>134771432.14129528</v>
      </c>
      <c r="BF26" s="466">
        <v>102359304.49157073</v>
      </c>
      <c r="BG26" s="466">
        <v>92022084.131989628</v>
      </c>
      <c r="BH26" s="466">
        <v>120452690.86813568</v>
      </c>
      <c r="BI26" s="466">
        <v>119001024.39797191</v>
      </c>
      <c r="BJ26" s="466">
        <v>124856136.08254036</v>
      </c>
      <c r="BK26" s="466">
        <v>163379693.68370494</v>
      </c>
      <c r="BL26" s="466">
        <f>AZ26+BA26+BB26+BC26+BD26+BE26+BF26+BG26+BH26+BI26+BJ26+BK26</f>
        <v>1473570263.9490612</v>
      </c>
      <c r="BM26" s="466">
        <v>125917699.13399266</v>
      </c>
      <c r="BN26" s="466">
        <v>123350957.56839427</v>
      </c>
      <c r="BO26" s="466">
        <v>129552444.5883826</v>
      </c>
      <c r="BP26" s="466">
        <v>158404836.26481387</v>
      </c>
      <c r="BQ26" s="466">
        <v>139458458.08074629</v>
      </c>
      <c r="BR26" s="466">
        <v>115726582.85607566</v>
      </c>
      <c r="BS26" s="466">
        <v>110034459.85933082</v>
      </c>
      <c r="BT26" s="466">
        <v>112415646.93836582</v>
      </c>
      <c r="BU26" s="466">
        <v>124404575.05504082</v>
      </c>
      <c r="BV26" s="466">
        <v>131915510.88845779</v>
      </c>
      <c r="BW26" s="466">
        <v>139264841.98460183</v>
      </c>
      <c r="BX26" s="466">
        <v>185793955.40456539</v>
      </c>
      <c r="BY26" s="466">
        <f>BM26+BN26+BO26+BP26+BQ26+BR26+BS26+BT26+BU26+BV26+BW26+BX26</f>
        <v>1596239968.6227674</v>
      </c>
      <c r="BZ26" s="466">
        <v>127745750.62218326</v>
      </c>
      <c r="CA26" s="466">
        <v>124731481.41311975</v>
      </c>
      <c r="CB26" s="466">
        <v>133837811.38970956</v>
      </c>
      <c r="CC26" s="466">
        <v>163958285.48702216</v>
      </c>
      <c r="CD26" s="466">
        <v>144096333.79360703</v>
      </c>
      <c r="CE26" s="466">
        <v>96888864.72583878</v>
      </c>
      <c r="CF26" s="466">
        <v>104964964.26061174</v>
      </c>
      <c r="CG26" s="466">
        <v>143449279.35189041</v>
      </c>
      <c r="CH26" s="466">
        <v>128388403.68965934</v>
      </c>
      <c r="CI26" s="466">
        <v>143899869.18219024</v>
      </c>
      <c r="CJ26" s="466">
        <v>147656967.38349193</v>
      </c>
      <c r="CK26" s="466">
        <v>188102064.07795003</v>
      </c>
      <c r="CL26" s="466">
        <f>BZ26+CA26+CB26+CC26+CD26+CE26+CF26+CG26+CH26+CI26+CJ26+CK26</f>
        <v>1647720075.3772743</v>
      </c>
      <c r="CM26" s="466">
        <v>137541745.35461527</v>
      </c>
      <c r="CN26" s="466">
        <v>134648713.25534138</v>
      </c>
      <c r="CO26" s="466">
        <v>141239359.71131691</v>
      </c>
      <c r="CP26" s="466">
        <v>179239283.16374561</v>
      </c>
      <c r="CQ26" s="466">
        <v>205445722.18707219</v>
      </c>
      <c r="CR26" s="466">
        <v>114800574.35265401</v>
      </c>
      <c r="CS26" s="466">
        <v>123607621.73506087</v>
      </c>
      <c r="CT26" s="466">
        <v>136075650.34142888</v>
      </c>
      <c r="CU26" s="466">
        <v>129576062.4927766</v>
      </c>
      <c r="CV26" s="466">
        <v>126701183.98038766</v>
      </c>
      <c r="CW26" s="466">
        <v>145931393.77612656</v>
      </c>
      <c r="CX26" s="466">
        <v>218157059.72963598</v>
      </c>
      <c r="CY26" s="466">
        <f>CM26+CN26+CO26+CP26+CQ26+CR26+CS26+CT26+CU26+CV26+CW26+CX26</f>
        <v>1792964370.0801618</v>
      </c>
      <c r="CZ26" s="466">
        <v>133857036.39</v>
      </c>
      <c r="DA26" s="466">
        <v>130642673.25</v>
      </c>
      <c r="DB26" s="466">
        <v>142354690.88</v>
      </c>
      <c r="DC26" s="466">
        <v>171829328.07999986</v>
      </c>
      <c r="DD26" s="466">
        <v>191386060.06999996</v>
      </c>
      <c r="DE26" s="466">
        <v>88044587.419999957</v>
      </c>
      <c r="DF26" s="466">
        <v>91134758.670000017</v>
      </c>
      <c r="DG26" s="466">
        <v>176508966.23000002</v>
      </c>
      <c r="DH26" s="466">
        <v>148568826.88000003</v>
      </c>
      <c r="DI26" s="466">
        <v>152342251.03999993</v>
      </c>
      <c r="DJ26" s="466">
        <v>161170690.81999999</v>
      </c>
      <c r="DK26" s="466">
        <v>216587469.71000004</v>
      </c>
      <c r="DL26" s="466">
        <f>CZ26+DA26+DB26+DC26+DD26+DE26+DF26+DG26+DH26+DI26+DJ26+DK26</f>
        <v>1804427339.4399998</v>
      </c>
      <c r="DM26" s="466">
        <v>152291718.88999996</v>
      </c>
      <c r="DN26" s="466">
        <v>153523161.44000006</v>
      </c>
      <c r="DO26" s="466">
        <v>159216226.26999998</v>
      </c>
      <c r="DP26" s="466">
        <v>185749400.09999999</v>
      </c>
      <c r="DQ26" s="466">
        <v>210720701.75000003</v>
      </c>
      <c r="DR26" s="466">
        <v>199203375.00999996</v>
      </c>
      <c r="DS26" s="466">
        <v>205994744.12000003</v>
      </c>
      <c r="DT26" s="466">
        <v>172295768.41999993</v>
      </c>
      <c r="DU26" s="466">
        <v>165252099.17999998</v>
      </c>
      <c r="DV26" s="466">
        <v>174849497.49999997</v>
      </c>
      <c r="DW26" s="466">
        <v>180280875.59999996</v>
      </c>
      <c r="DX26" s="466">
        <v>225757073.21999997</v>
      </c>
      <c r="DY26" s="466">
        <f>DM26+DN26+DO26+DP26+DQ26+DR26+DS26+DT26+DU26+DV26+DW26+DX26</f>
        <v>2185134641.5</v>
      </c>
      <c r="DZ26" s="466">
        <v>172066526.08000001</v>
      </c>
      <c r="EA26" s="466">
        <v>164721493.18000001</v>
      </c>
      <c r="EB26" s="466">
        <v>165206317.88</v>
      </c>
      <c r="EC26" s="466">
        <v>180541124.39000005</v>
      </c>
      <c r="ED26" s="466">
        <v>182469648.19000003</v>
      </c>
      <c r="EE26" s="466">
        <v>127698828.19999999</v>
      </c>
      <c r="EF26" s="466">
        <v>229732224.79000008</v>
      </c>
      <c r="EG26" s="466">
        <v>169752557.15999997</v>
      </c>
      <c r="EH26" s="466">
        <v>147853151.34999999</v>
      </c>
      <c r="EI26" s="466">
        <v>167469042.80000001</v>
      </c>
      <c r="EJ26" s="466">
        <v>171345304.21000001</v>
      </c>
      <c r="EK26" s="466">
        <v>214003744.01999998</v>
      </c>
      <c r="EL26" s="466">
        <f>DZ26+EA26+EB26+EC26+ED26+EE26+EF26+EG26+EH26+EI26+EJ26+EK26</f>
        <v>2092859962.2499998</v>
      </c>
      <c r="EM26" s="466">
        <v>163119783.03000003</v>
      </c>
      <c r="EN26" s="466">
        <v>161006270.47</v>
      </c>
      <c r="EO26" s="466">
        <v>154603165.99999997</v>
      </c>
      <c r="EP26" s="466">
        <v>177732267.70000005</v>
      </c>
      <c r="EQ26" s="466">
        <v>190752075.17000002</v>
      </c>
      <c r="ER26" s="466">
        <v>226491910.88999999</v>
      </c>
      <c r="ES26" s="466">
        <v>64106236.270000026</v>
      </c>
      <c r="ET26" s="466">
        <v>178469860.87999997</v>
      </c>
      <c r="EU26" s="466">
        <v>164783282.04999995</v>
      </c>
      <c r="EV26" s="466">
        <v>169260651.64999998</v>
      </c>
      <c r="EW26" s="466">
        <v>170821980.92999998</v>
      </c>
      <c r="EX26" s="466">
        <v>218150042.16000003</v>
      </c>
      <c r="EY26" s="466">
        <f>EM26+EN26+EO26+EP26+EQ26+ER26+ES26+ET26+EU26+EV26+EW26+EX26</f>
        <v>2039297527.2000003</v>
      </c>
      <c r="EZ26" s="466">
        <v>172014371.56</v>
      </c>
      <c r="FA26" s="466">
        <v>161962956.91999999</v>
      </c>
      <c r="FB26" s="466">
        <v>169374004.38999993</v>
      </c>
      <c r="FC26" s="466">
        <v>188841464.73000005</v>
      </c>
      <c r="FD26" s="466">
        <v>170256251.52000004</v>
      </c>
      <c r="FE26" s="466">
        <v>243675975.08999991</v>
      </c>
      <c r="FF26" s="466">
        <v>53023376.560000002</v>
      </c>
      <c r="FG26" s="466">
        <v>168962378.09999996</v>
      </c>
      <c r="FH26" s="466">
        <v>177322850.06</v>
      </c>
      <c r="FI26" s="466">
        <v>170223080</v>
      </c>
      <c r="FJ26" s="466">
        <v>174680730</v>
      </c>
      <c r="FK26" s="466">
        <v>203974929</v>
      </c>
      <c r="FL26" s="466">
        <f>FA26+FB26+FC26+FD26+FE26+FF26+FG26+FH26+EZ26+FI26+FK26+FJ26</f>
        <v>2054312367.9299996</v>
      </c>
      <c r="FM26" s="466">
        <v>162654087.63000005</v>
      </c>
      <c r="FN26" s="466">
        <v>170726694.03</v>
      </c>
      <c r="FO26" s="466">
        <v>154598874.78</v>
      </c>
      <c r="FP26" s="466">
        <v>211456638.99000001</v>
      </c>
      <c r="FQ26" s="466">
        <v>145199293.65000004</v>
      </c>
      <c r="FR26" s="466">
        <v>227025010.74000001</v>
      </c>
      <c r="FS26" s="466">
        <v>40062975.609999999</v>
      </c>
      <c r="FT26" s="466">
        <v>159470830.9000001</v>
      </c>
      <c r="FU26" s="466">
        <v>163592117.39999995</v>
      </c>
      <c r="FV26" s="466">
        <v>164058487.84999996</v>
      </c>
      <c r="FW26" s="466">
        <v>260927906.55000001</v>
      </c>
      <c r="FX26" s="466">
        <v>217339326.63999975</v>
      </c>
      <c r="FY26" s="466">
        <f>FM26+FN26+FO26+FP26+FQ26+FR26+FS26+FT26+FU26+FV26+FW26+FX26</f>
        <v>2077112244.7699995</v>
      </c>
      <c r="FZ26" s="466">
        <v>164785825.59999993</v>
      </c>
      <c r="GA26" s="466">
        <v>161130350.31999999</v>
      </c>
      <c r="GB26" s="466">
        <v>152049619.87999997</v>
      </c>
      <c r="GC26" s="466">
        <v>175251225.87</v>
      </c>
      <c r="GD26" s="466">
        <v>132563644.59000008</v>
      </c>
      <c r="GE26" s="466">
        <v>239370240.46000001</v>
      </c>
      <c r="GF26" s="466">
        <v>28781288.25999999</v>
      </c>
      <c r="GG26" s="466">
        <v>153149192.61999997</v>
      </c>
      <c r="GH26" s="466">
        <v>156816923.60000002</v>
      </c>
      <c r="GI26" s="466">
        <v>153836160.43000001</v>
      </c>
      <c r="GJ26" s="466">
        <v>156853535.94</v>
      </c>
      <c r="GK26" s="466">
        <v>193457483.71999991</v>
      </c>
      <c r="GL26" s="466">
        <f>FZ26+GA26+GB26+GC26+GD26+GE26+GF26+GG26+GH26+GI26+GJ26+GK26</f>
        <v>1868045491.29</v>
      </c>
      <c r="GM26" s="466">
        <v>166528159.72000009</v>
      </c>
      <c r="GN26" s="466">
        <v>167681618.74000001</v>
      </c>
      <c r="GO26" s="466">
        <v>159313122.8900001</v>
      </c>
      <c r="GP26" s="466">
        <v>179129871.16000003</v>
      </c>
      <c r="GQ26" s="466">
        <v>152315074.89000002</v>
      </c>
      <c r="GR26" s="466">
        <v>221869358.69000006</v>
      </c>
      <c r="GS26" s="466">
        <v>33676797.399999991</v>
      </c>
      <c r="GT26" s="466">
        <v>155304520.57999998</v>
      </c>
      <c r="GU26" s="466">
        <v>160101021.22000003</v>
      </c>
      <c r="GV26" s="466">
        <v>159478936.09999999</v>
      </c>
      <c r="GW26" s="466">
        <v>161535893.57999998</v>
      </c>
      <c r="GX26" s="466">
        <v>198567496.09</v>
      </c>
      <c r="GY26" s="466">
        <f>GM26+GN26+GO26+GP26+GQ26+GR26+GS26+GT26+GU26+GV26+GW26+GX26</f>
        <v>1915501871.0599999</v>
      </c>
      <c r="GZ26" s="466">
        <v>173675141.21999991</v>
      </c>
      <c r="HA26" s="466">
        <v>167211534.02000001</v>
      </c>
      <c r="HB26" s="466">
        <v>160127846.15999997</v>
      </c>
      <c r="HC26" s="466">
        <v>189423644.81000003</v>
      </c>
      <c r="HD26" s="466">
        <v>155397105.17000002</v>
      </c>
      <c r="HE26" s="466">
        <v>231908050.92000005</v>
      </c>
      <c r="HF26" s="466">
        <v>34731025.05999995</v>
      </c>
      <c r="HG26" s="466">
        <v>160851341.81</v>
      </c>
      <c r="HH26" s="466">
        <v>166710618.68000001</v>
      </c>
      <c r="HI26" s="466">
        <v>164620377.35000002</v>
      </c>
      <c r="HJ26" s="466">
        <v>168391486.22</v>
      </c>
      <c r="HK26" s="466">
        <v>213217140.21000004</v>
      </c>
      <c r="HL26" s="466">
        <f>GZ26+HA26+HB26+HC26+HD26+HE26+HF26+HG26+HH26+HI26+HJ26+HK26</f>
        <v>1986265311.6299999</v>
      </c>
      <c r="HM26" s="466">
        <v>175075366.03000006</v>
      </c>
      <c r="HN26" s="466">
        <v>169087504.35999998</v>
      </c>
      <c r="HO26" s="466">
        <v>170745659.75999996</v>
      </c>
      <c r="HP26" s="466">
        <v>193679123.16999999</v>
      </c>
      <c r="HQ26" s="466">
        <v>157366301.79000002</v>
      </c>
      <c r="HR26" s="466">
        <v>253602816.41000006</v>
      </c>
      <c r="HS26" s="466">
        <v>18333324.750000045</v>
      </c>
      <c r="HT26" s="466">
        <v>212940491.88999999</v>
      </c>
      <c r="HU26" s="466">
        <v>167465796.24000001</v>
      </c>
      <c r="HV26" s="466">
        <v>166415289.04000005</v>
      </c>
      <c r="HW26" s="466">
        <v>178374995.81999993</v>
      </c>
      <c r="HX26" s="466">
        <v>215708682.06</v>
      </c>
      <c r="HY26" s="466">
        <f>HM26+HN26+HO26+HP26+HQ26+HR26+HS26+HT26+HU26+HV26+HW26+HX26</f>
        <v>2078795351.3199997</v>
      </c>
      <c r="HZ26" s="466">
        <v>181792179.94000006</v>
      </c>
      <c r="IA26" s="466">
        <v>184323423.44000003</v>
      </c>
      <c r="IB26" s="466">
        <v>179045716.60000002</v>
      </c>
      <c r="IC26" s="466">
        <v>210708336.23999998</v>
      </c>
      <c r="ID26" s="466">
        <v>171711661.21000004</v>
      </c>
      <c r="IE26" s="466">
        <v>275521982.67000008</v>
      </c>
      <c r="IF26" s="466">
        <v>33166631.180000037</v>
      </c>
      <c r="IG26" s="466">
        <v>192821716.84000003</v>
      </c>
      <c r="IH26" s="466">
        <v>170547689.69999999</v>
      </c>
      <c r="II26" s="466">
        <v>189638535.44</v>
      </c>
      <c r="IJ26" s="466">
        <v>189813445.63999999</v>
      </c>
      <c r="IK26" s="466">
        <v>217609383.72000003</v>
      </c>
      <c r="IL26" s="466">
        <f>HZ26+IA26+IB26+IC26+ID26+IE26+IF26+IG26+IH26+II26+IJ26+IK26</f>
        <v>2196700702.6200008</v>
      </c>
      <c r="IM26" s="466">
        <v>203254173.86999997</v>
      </c>
      <c r="IN26" s="466">
        <v>197313206.68000001</v>
      </c>
      <c r="IO26" s="466">
        <v>199320928.30000007</v>
      </c>
      <c r="IP26" s="466">
        <v>232578548.20000002</v>
      </c>
      <c r="IQ26" s="466">
        <v>195982956.51000005</v>
      </c>
      <c r="IR26" s="466">
        <v>293210969.78000009</v>
      </c>
      <c r="IS26" s="466">
        <v>53265799.009999998</v>
      </c>
      <c r="IT26" s="466">
        <v>211593866.38000003</v>
      </c>
      <c r="IU26" s="466">
        <v>193056175.66000006</v>
      </c>
      <c r="IV26" s="466">
        <v>206812828.56000006</v>
      </c>
      <c r="IW26" s="466">
        <v>215955270.09000003</v>
      </c>
      <c r="IX26" s="466">
        <v>244985712.76000002</v>
      </c>
      <c r="IY26" s="466">
        <f>IM26+IN26+IO26+IP26+IQ26+IR26+IS26+IT26+IU26+IV26+IW26+IX26</f>
        <v>2447330435.8000007</v>
      </c>
      <c r="IZ26" s="655">
        <v>225274332.98000002</v>
      </c>
      <c r="JA26" s="466">
        <v>209707178.84000003</v>
      </c>
      <c r="JB26" s="466">
        <v>218949548.87999994</v>
      </c>
      <c r="JC26" s="466">
        <v>251013352.79999998</v>
      </c>
      <c r="JD26" s="466">
        <v>189731092.79000002</v>
      </c>
      <c r="JE26" s="466">
        <v>234359802.91</v>
      </c>
      <c r="JF26" s="466">
        <v>48135964.29999993</v>
      </c>
      <c r="JG26" s="466">
        <v>235798688.19</v>
      </c>
      <c r="JH26" s="466">
        <v>210013810.31999999</v>
      </c>
      <c r="JI26" s="466">
        <v>231534631.77000004</v>
      </c>
      <c r="JJ26" s="466">
        <v>247486283.60999995</v>
      </c>
      <c r="JK26" s="466">
        <v>289519160.81</v>
      </c>
      <c r="JL26" s="466">
        <f>IZ26+JA26+JB26+JC26+JD26+JE26+JF26+JG26+JH26+JI26+JJ26+JK26</f>
        <v>2591523848.1999998</v>
      </c>
      <c r="JM26" s="655">
        <v>227987047.94</v>
      </c>
      <c r="JN26" s="466">
        <v>221388723.29000002</v>
      </c>
      <c r="JO26" s="466">
        <v>220427318.34999999</v>
      </c>
      <c r="JP26" s="466">
        <v>152253305.83000001</v>
      </c>
      <c r="JQ26" s="466">
        <v>212827900.46999997</v>
      </c>
      <c r="JR26" s="466">
        <v>238126267.65999994</v>
      </c>
      <c r="JS26" s="466">
        <v>53858305.969999969</v>
      </c>
      <c r="JT26" s="466">
        <v>222186595.68000001</v>
      </c>
      <c r="JU26" s="466">
        <v>224614284.18000007</v>
      </c>
      <c r="JV26" s="466">
        <v>212395685.95000002</v>
      </c>
      <c r="JW26" s="466">
        <v>236686061.86000001</v>
      </c>
      <c r="JX26" s="466">
        <v>264733221.56000003</v>
      </c>
      <c r="JY26" s="466">
        <f>JM26+JN26+JO26+JP26+JQ26+JR26+JS26+JT26+JU26+JV26+JW26+JX26</f>
        <v>2487484718.7400002</v>
      </c>
      <c r="JZ26" s="655">
        <v>245275249.17000002</v>
      </c>
      <c r="KA26" s="466">
        <v>250249022.92000005</v>
      </c>
      <c r="KB26" s="466">
        <v>244467374.55000007</v>
      </c>
      <c r="KC26" s="466">
        <v>273493221.63999987</v>
      </c>
      <c r="KD26" s="466">
        <v>222820600.33000004</v>
      </c>
      <c r="KE26" s="466">
        <v>281426204.19999999</v>
      </c>
      <c r="KF26" s="466">
        <v>57621391.280000001</v>
      </c>
      <c r="KG26" s="466">
        <v>252444059.67999998</v>
      </c>
      <c r="KH26" s="466">
        <v>231274483.06000003</v>
      </c>
      <c r="KI26" s="466">
        <v>247917194.66</v>
      </c>
      <c r="KJ26" s="466">
        <v>247675105.22999999</v>
      </c>
      <c r="KK26" s="466">
        <v>290262706.80000001</v>
      </c>
      <c r="KL26" s="466">
        <f>JZ26+KA26+KB26+KC26+KD26+KE26+KF26+KG26+KH26+KI26+KJ26+KK26</f>
        <v>2844926613.5200005</v>
      </c>
      <c r="KM26" s="655">
        <v>265350834.70000002</v>
      </c>
      <c r="KN26" s="466">
        <v>264144719.90000004</v>
      </c>
      <c r="KO26" s="466">
        <v>278289659.19000006</v>
      </c>
      <c r="KP26" s="466">
        <v>267463148.58999997</v>
      </c>
      <c r="KQ26" s="466">
        <v>215722192.85000002</v>
      </c>
      <c r="KR26" s="466">
        <v>298018788.17000002</v>
      </c>
      <c r="KS26" s="466">
        <v>25431267.969999984</v>
      </c>
      <c r="KT26" s="466">
        <v>263344753.72</v>
      </c>
      <c r="KU26" s="466">
        <v>228237738.90000001</v>
      </c>
      <c r="KV26" s="466">
        <v>250260567.41999999</v>
      </c>
      <c r="KW26" s="466">
        <v>281858857.15999997</v>
      </c>
      <c r="KX26" s="466">
        <v>306205063.03000009</v>
      </c>
      <c r="KY26" s="466">
        <f>KM26+KN26+KO26+KP26+KQ26+KR26+KS26+KT26+KU26+KV26+KW26+KX26</f>
        <v>2944327591.6000004</v>
      </c>
      <c r="KZ26" s="655">
        <v>259363432.27000001</v>
      </c>
      <c r="LA26" s="466">
        <v>263103117.63000003</v>
      </c>
      <c r="LB26" s="466">
        <v>0</v>
      </c>
      <c r="LC26" s="466">
        <v>0</v>
      </c>
      <c r="LD26" s="466">
        <v>0</v>
      </c>
      <c r="LE26" s="466">
        <v>0</v>
      </c>
      <c r="LF26" s="466">
        <v>0</v>
      </c>
      <c r="LG26" s="466">
        <v>0</v>
      </c>
      <c r="LH26" s="466">
        <v>0</v>
      </c>
      <c r="LI26" s="466">
        <v>0</v>
      </c>
      <c r="LJ26" s="466">
        <v>0</v>
      </c>
      <c r="LK26" s="466">
        <v>0</v>
      </c>
      <c r="LL26" s="511">
        <f>KZ26+LA26+LB26+LC26+LD26+LE26+LF26+LG26+LH26+LI26+LJ26+LK26</f>
        <v>522466549.90000004</v>
      </c>
    </row>
    <row r="27" spans="1:324" ht="15.75" x14ac:dyDescent="0.25">
      <c r="A27" s="419">
        <v>7001</v>
      </c>
      <c r="B27" s="420"/>
      <c r="C27" s="418" t="s">
        <v>664</v>
      </c>
      <c r="D27" s="418" t="s">
        <v>294</v>
      </c>
      <c r="E27" s="466">
        <v>24800822.066432986</v>
      </c>
      <c r="F27" s="466">
        <v>27790765.314638626</v>
      </c>
      <c r="G27" s="466">
        <v>62568577.866800204</v>
      </c>
      <c r="H27" s="466">
        <v>54001289.434151232</v>
      </c>
      <c r="I27" s="466">
        <v>93020501.585711896</v>
      </c>
      <c r="J27" s="466">
        <v>140050108.49607745</v>
      </c>
      <c r="K27" s="466">
        <v>165220614.25471541</v>
      </c>
      <c r="L27" s="466">
        <v>176002245.03421801</v>
      </c>
      <c r="M27" s="466">
        <v>12750865.157152394</v>
      </c>
      <c r="N27" s="466">
        <v>10628880.310549155</v>
      </c>
      <c r="O27" s="466">
        <v>22726341.782423638</v>
      </c>
      <c r="P27" s="466">
        <v>32098331.007093985</v>
      </c>
      <c r="Q27" s="466">
        <v>27625864.549741279</v>
      </c>
      <c r="R27" s="466">
        <v>14019585.838716408</v>
      </c>
      <c r="S27" s="466">
        <v>15751156.217659822</v>
      </c>
      <c r="T27" s="466">
        <v>15995798.415581707</v>
      </c>
      <c r="U27" s="466">
        <v>15020920.765648475</v>
      </c>
      <c r="V27" s="466">
        <v>15180705.031714238</v>
      </c>
      <c r="W27" s="466">
        <v>17092887.458479386</v>
      </c>
      <c r="X27" s="466">
        <v>17244659.117509596</v>
      </c>
      <c r="Y27" s="466">
        <f>M27+N27+O27+P27+Q27+R27+S27+T27+U27+V27+W27+X27</f>
        <v>216135995.65227008</v>
      </c>
      <c r="Z27" s="466">
        <v>16212469.631321983</v>
      </c>
      <c r="AA27" s="466">
        <v>16230339.05182774</v>
      </c>
      <c r="AB27" s="466">
        <v>29097001.442163244</v>
      </c>
      <c r="AC27" s="466">
        <v>62018110.067517959</v>
      </c>
      <c r="AD27" s="466">
        <v>26254693.374186285</v>
      </c>
      <c r="AE27" s="466">
        <v>19995265.21252713</v>
      </c>
      <c r="AF27" s="466">
        <v>18355181.56042397</v>
      </c>
      <c r="AG27" s="466">
        <v>18430026.5323819</v>
      </c>
      <c r="AH27" s="466">
        <v>18815301.345226172</v>
      </c>
      <c r="AI27" s="466">
        <v>20472392.371223498</v>
      </c>
      <c r="AJ27" s="466">
        <v>20152114.404523455</v>
      </c>
      <c r="AK27" s="466">
        <v>20958107.977758307</v>
      </c>
      <c r="AL27" s="466">
        <f>Z27+AA27+AB27+AC27+AD27+AE27+AF27+AG27+AH27+AI27+AJ27+AK27</f>
        <v>286991002.97108161</v>
      </c>
      <c r="AM27" s="466">
        <v>20659073.098397598</v>
      </c>
      <c r="AN27" s="466">
        <v>18780336.566892006</v>
      </c>
      <c r="AO27" s="466">
        <v>19084781.430520784</v>
      </c>
      <c r="AP27" s="466">
        <v>60847066.557669856</v>
      </c>
      <c r="AQ27" s="466">
        <v>36207843.39738775</v>
      </c>
      <c r="AR27" s="466">
        <v>22637527.584001005</v>
      </c>
      <c r="AS27" s="466">
        <v>21512393.100317139</v>
      </c>
      <c r="AT27" s="466">
        <v>20978966.002879318</v>
      </c>
      <c r="AU27" s="466">
        <v>25344581.888541155</v>
      </c>
      <c r="AV27" s="466">
        <v>21510230.423677184</v>
      </c>
      <c r="AW27" s="466">
        <v>21831969.715030879</v>
      </c>
      <c r="AX27" s="466">
        <v>24503876.317434479</v>
      </c>
      <c r="AY27" s="466">
        <f>AM27+AN27+AO27+AP27+AQ27+AR27+AS27+AT27+AU27+AV27+AW27+AX27</f>
        <v>313898646.08274919</v>
      </c>
      <c r="AZ27" s="466">
        <v>21092990.617342681</v>
      </c>
      <c r="BA27" s="466">
        <v>20646628.468410961</v>
      </c>
      <c r="BB27" s="466">
        <v>26390255.917042229</v>
      </c>
      <c r="BC27" s="466">
        <v>142911001.77265897</v>
      </c>
      <c r="BD27" s="466">
        <v>23879382.396177594</v>
      </c>
      <c r="BE27" s="466">
        <v>30049840.784343187</v>
      </c>
      <c r="BF27" s="466">
        <v>31677341.717785019</v>
      </c>
      <c r="BG27" s="466">
        <v>28597844.088841602</v>
      </c>
      <c r="BH27" s="466">
        <v>32270826.799449176</v>
      </c>
      <c r="BI27" s="466">
        <v>28332955.325196121</v>
      </c>
      <c r="BJ27" s="466">
        <v>31979019.631739277</v>
      </c>
      <c r="BK27" s="466">
        <v>30319527.130946413</v>
      </c>
      <c r="BL27" s="466">
        <f>AZ27+BA27+BB27+BC27+BD27+BE27+BF27+BG27+BH27+BI27+BJ27+BK27</f>
        <v>448147614.64993322</v>
      </c>
      <c r="BM27" s="466">
        <v>28087521.659697883</v>
      </c>
      <c r="BN27" s="466">
        <v>28337303.85261225</v>
      </c>
      <c r="BO27" s="466">
        <v>34122835.142630622</v>
      </c>
      <c r="BP27" s="466">
        <v>114321286.39308961</v>
      </c>
      <c r="BQ27" s="466">
        <v>62197637.562552169</v>
      </c>
      <c r="BR27" s="466">
        <v>41740260.882114835</v>
      </c>
      <c r="BS27" s="466">
        <v>36534015.415080957</v>
      </c>
      <c r="BT27" s="466">
        <v>31970929.429978311</v>
      </c>
      <c r="BU27" s="466">
        <v>37162835.94237189</v>
      </c>
      <c r="BV27" s="466">
        <v>40190003.348564513</v>
      </c>
      <c r="BW27" s="466">
        <v>29855457.192914378</v>
      </c>
      <c r="BX27" s="466">
        <v>34402517.781171761</v>
      </c>
      <c r="BY27" s="466">
        <f>BM27+BN27+BO27+BP27+BQ27+BR27+BS27+BT27+BU27+BV27+BW27+BX27</f>
        <v>518922604.60277915</v>
      </c>
      <c r="BZ27" s="466">
        <v>28630999.09117844</v>
      </c>
      <c r="CA27" s="466">
        <v>37407562.231764309</v>
      </c>
      <c r="CB27" s="466">
        <v>43887427.880696051</v>
      </c>
      <c r="CC27" s="466">
        <v>163516159.93694714</v>
      </c>
      <c r="CD27" s="466">
        <v>38655795.083708905</v>
      </c>
      <c r="CE27" s="466">
        <v>41004807.920464031</v>
      </c>
      <c r="CF27" s="466">
        <v>42916134.59664499</v>
      </c>
      <c r="CG27" s="466">
        <v>39201749.920046747</v>
      </c>
      <c r="CH27" s="466">
        <v>39916362.699924894</v>
      </c>
      <c r="CI27" s="466">
        <v>39156184.98326657</v>
      </c>
      <c r="CJ27" s="466">
        <v>39182231.512059763</v>
      </c>
      <c r="CK27" s="466">
        <v>40751957.364046067</v>
      </c>
      <c r="CL27" s="466">
        <f>BZ27+CA27+CB27+CC27+CD27+CE27+CF27+CG27+CH27+CI27+CJ27+CK27</f>
        <v>594227373.22074795</v>
      </c>
      <c r="CM27" s="466">
        <v>43793126.868552811</v>
      </c>
      <c r="CN27" s="466">
        <v>42344605.777040564</v>
      </c>
      <c r="CO27" s="466">
        <v>44122171.816808552</v>
      </c>
      <c r="CP27" s="466">
        <v>327335394.87351865</v>
      </c>
      <c r="CQ27" s="466">
        <v>94349461.043064609</v>
      </c>
      <c r="CR27" s="466">
        <v>62412586.046903662</v>
      </c>
      <c r="CS27" s="466">
        <v>55886519.116007343</v>
      </c>
      <c r="CT27" s="466">
        <v>60804564.954389922</v>
      </c>
      <c r="CU27" s="466">
        <v>56549409.342764139</v>
      </c>
      <c r="CV27" s="466">
        <v>48024202.260265388</v>
      </c>
      <c r="CW27" s="466">
        <v>59426741.08946754</v>
      </c>
      <c r="CX27" s="466">
        <v>47281305.576197639</v>
      </c>
      <c r="CY27" s="466">
        <f>CM27+CN27+CO27+CP27+CQ27+CR27+CS27+CT27+CU27+CV27+CW27+CX27</f>
        <v>942330088.76498067</v>
      </c>
      <c r="CZ27" s="466">
        <v>54293603.520000003</v>
      </c>
      <c r="DA27" s="466">
        <v>59227376.910000004</v>
      </c>
      <c r="DB27" s="466">
        <v>67357954.849999964</v>
      </c>
      <c r="DC27" s="466">
        <v>291065029.29999995</v>
      </c>
      <c r="DD27" s="466">
        <v>96872121.049999982</v>
      </c>
      <c r="DE27" s="466">
        <v>75054222.980000004</v>
      </c>
      <c r="DF27" s="466">
        <v>77524856.140000015</v>
      </c>
      <c r="DG27" s="466">
        <v>74844963.600000024</v>
      </c>
      <c r="DH27" s="466">
        <v>77689940.12000002</v>
      </c>
      <c r="DI27" s="466">
        <v>81031388.370000049</v>
      </c>
      <c r="DJ27" s="466">
        <v>74576505.689999968</v>
      </c>
      <c r="DK27" s="466">
        <v>83705182.23999998</v>
      </c>
      <c r="DL27" s="466">
        <f>CZ27+DA27+DB27+DC27+DD27+DE27+DF27+DG27+DH27+DI27+DJ27+DK27</f>
        <v>1113243144.7699997</v>
      </c>
      <c r="DM27" s="466">
        <v>70676866.280000016</v>
      </c>
      <c r="DN27" s="466">
        <v>67723054.359999999</v>
      </c>
      <c r="DO27" s="466">
        <v>90928532.98999998</v>
      </c>
      <c r="DP27" s="466">
        <v>312588913.77999997</v>
      </c>
      <c r="DQ27" s="466">
        <v>105978424.18000001</v>
      </c>
      <c r="DR27" s="466">
        <v>92302743.86999999</v>
      </c>
      <c r="DS27" s="466">
        <v>91879696.449999988</v>
      </c>
      <c r="DT27" s="466">
        <v>84238191.500000015</v>
      </c>
      <c r="DU27" s="466">
        <v>86861495.569999993</v>
      </c>
      <c r="DV27" s="466">
        <v>86203183.230000004</v>
      </c>
      <c r="DW27" s="466">
        <v>81168016.520000011</v>
      </c>
      <c r="DX27" s="466">
        <v>86487837.440000027</v>
      </c>
      <c r="DY27" s="466">
        <f>DM27+DN27+DO27+DP27+DQ27+DR27+DS27+DT27+DU27+DV27+DW27+DX27</f>
        <v>1257036956.1699998</v>
      </c>
      <c r="DZ27" s="466">
        <v>77371994.659999996</v>
      </c>
      <c r="EA27" s="466">
        <v>75135038.640000001</v>
      </c>
      <c r="EB27" s="466">
        <v>52843898.719999999</v>
      </c>
      <c r="EC27" s="466">
        <v>15343422.75999997</v>
      </c>
      <c r="ED27" s="466">
        <v>47002392.269999988</v>
      </c>
      <c r="EE27" s="466">
        <v>64438389.31000001</v>
      </c>
      <c r="EF27" s="466">
        <v>61707372.130000003</v>
      </c>
      <c r="EG27" s="466">
        <v>63843560.669999994</v>
      </c>
      <c r="EH27" s="466">
        <v>62585885.150000006</v>
      </c>
      <c r="EI27" s="466">
        <v>66741307.54999999</v>
      </c>
      <c r="EJ27" s="466">
        <v>61054526.50999999</v>
      </c>
      <c r="EK27" s="466">
        <v>64160279.709999986</v>
      </c>
      <c r="EL27" s="466">
        <f>DZ27+EA27+EB27+EC27+ED27+EE27+EF27+EG27+EH27+EI27+EJ27+EK27</f>
        <v>712228068.07999992</v>
      </c>
      <c r="EM27" s="466">
        <v>61171553.18999999</v>
      </c>
      <c r="EN27" s="466">
        <v>58873358.880000003</v>
      </c>
      <c r="EO27" s="466">
        <v>36683337.890000001</v>
      </c>
      <c r="EP27" s="466">
        <v>-69763924.039999992</v>
      </c>
      <c r="EQ27" s="466">
        <v>19252857.390000004</v>
      </c>
      <c r="ER27" s="466">
        <v>49915950.409999989</v>
      </c>
      <c r="ES27" s="466">
        <v>49392650.819999985</v>
      </c>
      <c r="ET27" s="466">
        <v>47321982.610000007</v>
      </c>
      <c r="EU27" s="466">
        <v>48175897.429999992</v>
      </c>
      <c r="EV27" s="466">
        <v>49092857.219999991</v>
      </c>
      <c r="EW27" s="466">
        <v>48155336.550000004</v>
      </c>
      <c r="EX27" s="466">
        <v>50330577.799999997</v>
      </c>
      <c r="EY27" s="466">
        <f>EM27+EN27+EO27+EP27+EQ27+ER27+ES27+ET27+EU27+EV27+EW27+EX27</f>
        <v>448602436.14999998</v>
      </c>
      <c r="EZ27" s="466">
        <v>42964395.300000012</v>
      </c>
      <c r="FA27" s="466">
        <v>46241794.849999994</v>
      </c>
      <c r="FB27" s="466">
        <v>42752494.030000016</v>
      </c>
      <c r="FC27" s="466">
        <v>105602891.30000003</v>
      </c>
      <c r="FD27" s="466">
        <v>67591840.859999999</v>
      </c>
      <c r="FE27" s="466">
        <v>51690409.86999999</v>
      </c>
      <c r="FF27" s="466">
        <v>52928264.88000001</v>
      </c>
      <c r="FG27" s="466">
        <v>51804926.719999999</v>
      </c>
      <c r="FH27" s="466">
        <v>57453626.869999997</v>
      </c>
      <c r="FI27" s="466">
        <v>53575817</v>
      </c>
      <c r="FJ27" s="466">
        <v>52912734</v>
      </c>
      <c r="FK27" s="466">
        <f>42117498-0.23</f>
        <v>42117497.770000003</v>
      </c>
      <c r="FL27" s="466">
        <f>FA27+FB27+FC27+FD27+FE27+FF27+FG27+FH27+EZ27+FI27+FK27+FJ27</f>
        <v>667636693.45000005</v>
      </c>
      <c r="FM27" s="466">
        <v>52031313.149999999</v>
      </c>
      <c r="FN27" s="466">
        <v>48292938.020000003</v>
      </c>
      <c r="FO27" s="466">
        <v>40918467.649999991</v>
      </c>
      <c r="FP27" s="466">
        <v>36851065.370000042</v>
      </c>
      <c r="FQ27" s="466">
        <v>49582388.36999999</v>
      </c>
      <c r="FR27" s="466">
        <v>52804775.959999993</v>
      </c>
      <c r="FS27" s="466">
        <v>51355935.100000016</v>
      </c>
      <c r="FT27" s="466">
        <v>50853135.370000005</v>
      </c>
      <c r="FU27" s="466">
        <v>44673486.579999991</v>
      </c>
      <c r="FV27" s="466">
        <v>51101159.020000003</v>
      </c>
      <c r="FW27" s="466">
        <v>49727155.499999993</v>
      </c>
      <c r="FX27" s="466">
        <v>48693149.890000015</v>
      </c>
      <c r="FY27" s="466">
        <f>FM27+FN27+FO27+FP27+FQ27+FR27+FS27+FT27+FU27+FV27+FW27+FX27</f>
        <v>576884969.98000002</v>
      </c>
      <c r="FZ27" s="466">
        <v>35090956.449999996</v>
      </c>
      <c r="GA27" s="466">
        <v>32916082.289999984</v>
      </c>
      <c r="GB27" s="466">
        <v>30941358.749999996</v>
      </c>
      <c r="GC27" s="466">
        <v>-104561241.82000001</v>
      </c>
      <c r="GD27" s="466">
        <v>30938747.02999999</v>
      </c>
      <c r="GE27" s="466">
        <v>37115985.07</v>
      </c>
      <c r="GF27" s="466">
        <v>33022643.210000008</v>
      </c>
      <c r="GG27" s="466">
        <v>34544796.07</v>
      </c>
      <c r="GH27" s="466">
        <v>33228584.669999991</v>
      </c>
      <c r="GI27" s="466">
        <v>33386474.169999991</v>
      </c>
      <c r="GJ27" s="466">
        <v>33017170.280000005</v>
      </c>
      <c r="GK27" s="466">
        <v>35567511.560000002</v>
      </c>
      <c r="GL27" s="466">
        <f>FZ27+GA27+GB27+GC27+GD27+GE27+GF27+GG27+GH27+GI27+GJ27+GK27</f>
        <v>265209067.72999996</v>
      </c>
      <c r="GM27" s="466">
        <v>40711357.990000002</v>
      </c>
      <c r="GN27" s="466">
        <v>31852830.070000008</v>
      </c>
      <c r="GO27" s="466">
        <v>30729722.360000003</v>
      </c>
      <c r="GP27" s="466">
        <v>62803541.210000008</v>
      </c>
      <c r="GQ27" s="466">
        <v>33338482.500000007</v>
      </c>
      <c r="GR27" s="466">
        <v>37477283.459999993</v>
      </c>
      <c r="GS27" s="466">
        <v>40508737.840000011</v>
      </c>
      <c r="GT27" s="466">
        <v>35276911.890000008</v>
      </c>
      <c r="GU27" s="466">
        <v>37382023.049999997</v>
      </c>
      <c r="GV27" s="466">
        <v>37158348.280000009</v>
      </c>
      <c r="GW27" s="466">
        <v>43088302.739999987</v>
      </c>
      <c r="GX27" s="466">
        <v>38037185.650000006</v>
      </c>
      <c r="GY27" s="466">
        <f>GM27+GN27+GO27+GP27+GQ27+GR27+GS27+GT27+GU27+GV27+GW27+GX27</f>
        <v>468364727.04000008</v>
      </c>
      <c r="GZ27" s="466">
        <v>33985237.969999999</v>
      </c>
      <c r="HA27" s="466">
        <v>35523126.830000006</v>
      </c>
      <c r="HB27" s="466">
        <v>31527337.889999978</v>
      </c>
      <c r="HC27" s="466">
        <v>133585049.75000001</v>
      </c>
      <c r="HD27" s="466">
        <v>32297049.120000016</v>
      </c>
      <c r="HE27" s="466">
        <v>44429281.250000007</v>
      </c>
      <c r="HF27" s="466">
        <v>44510010.210000001</v>
      </c>
      <c r="HG27" s="466">
        <v>49317372.989999995</v>
      </c>
      <c r="HH27" s="466">
        <v>43579652.240000024</v>
      </c>
      <c r="HI27" s="466">
        <v>42048283.780000009</v>
      </c>
      <c r="HJ27" s="466">
        <v>60185935.759999998</v>
      </c>
      <c r="HK27" s="466">
        <v>43776122.199999988</v>
      </c>
      <c r="HL27" s="466">
        <f>GZ27+HA27+HB27+HC27+HD27+HE27+HF27+HG27+HH27+HI27+HJ27+HK27</f>
        <v>594764459.99000001</v>
      </c>
      <c r="HM27" s="466">
        <v>39769039.669999994</v>
      </c>
      <c r="HN27" s="466">
        <v>43961759.829999991</v>
      </c>
      <c r="HO27" s="466">
        <v>36211054.400000006</v>
      </c>
      <c r="HP27" s="466">
        <v>25324202.020000018</v>
      </c>
      <c r="HQ27" s="466">
        <v>131599728.17000003</v>
      </c>
      <c r="HR27" s="466">
        <v>49145577.399999999</v>
      </c>
      <c r="HS27" s="466">
        <v>45275303.529999994</v>
      </c>
      <c r="HT27" s="466">
        <v>55402605.000000007</v>
      </c>
      <c r="HU27" s="466">
        <v>40652078.810000017</v>
      </c>
      <c r="HV27" s="466">
        <v>43710136.269999996</v>
      </c>
      <c r="HW27" s="466">
        <v>44038008.649999984</v>
      </c>
      <c r="HX27" s="466">
        <v>44372332.310000002</v>
      </c>
      <c r="HY27" s="466">
        <f>HM27+HN27+HO27+HP27+HQ27+HR27+HS27+HT27+HU27+HV27+HW27+HX27</f>
        <v>599461826.05999994</v>
      </c>
      <c r="HZ27" s="466">
        <v>35211300.329999998</v>
      </c>
      <c r="IA27" s="466">
        <v>44031287.700000003</v>
      </c>
      <c r="IB27" s="466">
        <v>44812532.959999993</v>
      </c>
      <c r="IC27" s="466">
        <v>119762372.72000003</v>
      </c>
      <c r="ID27" s="466">
        <v>101538586.12000003</v>
      </c>
      <c r="IE27" s="466">
        <v>62684123.520000003</v>
      </c>
      <c r="IF27" s="466">
        <v>66351882.559999987</v>
      </c>
      <c r="IG27" s="466">
        <v>59548029.909999996</v>
      </c>
      <c r="IH27" s="466">
        <v>56751541.099999987</v>
      </c>
      <c r="II27" s="466">
        <v>61654229.959999993</v>
      </c>
      <c r="IJ27" s="466">
        <v>57012965.839999996</v>
      </c>
      <c r="IK27" s="466">
        <v>56910706.039999999</v>
      </c>
      <c r="IL27" s="466">
        <f>HZ27+IA27+IB27+IC27+ID27+IE27+IF27+IG27+IH27+II27+IJ27+IK27</f>
        <v>766269558.76000011</v>
      </c>
      <c r="IM27" s="466">
        <v>59939135.679999985</v>
      </c>
      <c r="IN27" s="466">
        <v>56188169.109999999</v>
      </c>
      <c r="IO27" s="466">
        <v>70032861.599999994</v>
      </c>
      <c r="IP27" s="466">
        <v>115027348.53999999</v>
      </c>
      <c r="IQ27" s="466">
        <v>88693471.61999996</v>
      </c>
      <c r="IR27" s="466">
        <v>63198457.06000001</v>
      </c>
      <c r="IS27" s="466">
        <v>61781987.00999999</v>
      </c>
      <c r="IT27" s="466">
        <v>66558409.960000001</v>
      </c>
      <c r="IU27" s="466">
        <v>63857569.559999987</v>
      </c>
      <c r="IV27" s="466">
        <v>65057213.409999996</v>
      </c>
      <c r="IW27" s="466">
        <v>64870095.350000001</v>
      </c>
      <c r="IX27" s="466">
        <v>70529199.690000027</v>
      </c>
      <c r="IY27" s="466">
        <f>IM27+IN27+IO27+IP27+IQ27+IR27+IS27+IT27+IU27+IV27+IW27+IX27</f>
        <v>845733918.58999991</v>
      </c>
      <c r="IZ27" s="655">
        <v>64345846.499999993</v>
      </c>
      <c r="JA27" s="466">
        <v>65546611.770000011</v>
      </c>
      <c r="JB27" s="466">
        <v>66449370.849999987</v>
      </c>
      <c r="JC27" s="466">
        <v>175588380.02000007</v>
      </c>
      <c r="JD27" s="466">
        <v>108303201.03999999</v>
      </c>
      <c r="JE27" s="466">
        <v>75331930.710000008</v>
      </c>
      <c r="JF27" s="466">
        <v>75142846.839999974</v>
      </c>
      <c r="JG27" s="466">
        <v>72772472.36999999</v>
      </c>
      <c r="JH27" s="466">
        <v>74840460.669999987</v>
      </c>
      <c r="JI27" s="466">
        <v>73350113.170000002</v>
      </c>
      <c r="JJ27" s="466">
        <v>65632806.179999992</v>
      </c>
      <c r="JK27" s="466">
        <v>79784379.530000001</v>
      </c>
      <c r="JL27" s="466">
        <f>IZ27+JA27+JB27+JC27+JD27+JE27+JF27+JG27+JH27+JI27+JJ27+JK27</f>
        <v>997088419.64999986</v>
      </c>
      <c r="JM27" s="655">
        <v>68916344.550000012</v>
      </c>
      <c r="JN27" s="466">
        <v>70633668.340000004</v>
      </c>
      <c r="JO27" s="466">
        <v>73222603.879999995</v>
      </c>
      <c r="JP27" s="466">
        <v>37855259.82</v>
      </c>
      <c r="JQ27" s="466">
        <v>-7749245.0999999996</v>
      </c>
      <c r="JR27" s="466">
        <v>58825229.82</v>
      </c>
      <c r="JS27" s="466">
        <v>101983621.19</v>
      </c>
      <c r="JT27" s="466">
        <v>78205223.760000005</v>
      </c>
      <c r="JU27" s="466">
        <v>79503164.299999997</v>
      </c>
      <c r="JV27" s="466">
        <v>69604417.180000007</v>
      </c>
      <c r="JW27" s="466">
        <v>64430201.649999999</v>
      </c>
      <c r="JX27" s="466">
        <v>77498246.329999998</v>
      </c>
      <c r="JY27" s="466">
        <f>JM27+JN27+JO27+JP27+JQ27+JR27+JS27+JT27+JU27+JV27+JW27+JX27</f>
        <v>772928735.72000003</v>
      </c>
      <c r="JZ27" s="655">
        <v>59489471.140000001</v>
      </c>
      <c r="KA27" s="466">
        <v>66929246.370000005</v>
      </c>
      <c r="KB27" s="466">
        <v>75524178.060000002</v>
      </c>
      <c r="KC27" s="466">
        <v>138350536.05000001</v>
      </c>
      <c r="KD27" s="466">
        <v>191970383.70000002</v>
      </c>
      <c r="KE27" s="466">
        <v>94963896.939999998</v>
      </c>
      <c r="KF27" s="466">
        <v>80701995.640000001</v>
      </c>
      <c r="KG27" s="466">
        <v>78715953.579999998</v>
      </c>
      <c r="KH27" s="466">
        <v>77514110.320000008</v>
      </c>
      <c r="KI27" s="466">
        <v>82758389.11999999</v>
      </c>
      <c r="KJ27" s="466">
        <v>79921192.579999998</v>
      </c>
      <c r="KK27" s="466">
        <v>87948971.429999992</v>
      </c>
      <c r="KL27" s="466">
        <f>JZ27+KA27+KB27+KC27+KD27+KE27+KF27+KG27+KH27+KI27+KJ27+KK27</f>
        <v>1114788324.9300001</v>
      </c>
      <c r="KM27" s="655">
        <v>71968244.74000001</v>
      </c>
      <c r="KN27" s="466">
        <v>84094638.739999995</v>
      </c>
      <c r="KO27" s="466">
        <v>90605289.179999992</v>
      </c>
      <c r="KP27" s="466">
        <v>139144543.97999999</v>
      </c>
      <c r="KQ27" s="466">
        <v>362945848.22000003</v>
      </c>
      <c r="KR27" s="466">
        <v>193597343.34999999</v>
      </c>
      <c r="KS27" s="466">
        <v>102090910</v>
      </c>
      <c r="KT27" s="466">
        <v>103874882.94000001</v>
      </c>
      <c r="KU27" s="466">
        <v>100013567.97</v>
      </c>
      <c r="KV27" s="466">
        <v>97797504.299999997</v>
      </c>
      <c r="KW27" s="466">
        <v>99503882.549999997</v>
      </c>
      <c r="KX27" s="466">
        <v>107809401.39999999</v>
      </c>
      <c r="KY27" s="466">
        <f>KM27+KN27+KO27+KP27+KQ27+KR27+KS27+KT27+KU27+KV27+KW27+KX27</f>
        <v>1553446057.3700001</v>
      </c>
      <c r="KZ27" s="655">
        <v>94354315.189999998</v>
      </c>
      <c r="LA27" s="466">
        <v>97402563.649999991</v>
      </c>
      <c r="LB27" s="466">
        <v>0</v>
      </c>
      <c r="LC27" s="466">
        <v>0</v>
      </c>
      <c r="LD27" s="466">
        <v>0</v>
      </c>
      <c r="LE27" s="466">
        <v>0</v>
      </c>
      <c r="LF27" s="466">
        <v>0</v>
      </c>
      <c r="LG27" s="466">
        <v>0</v>
      </c>
      <c r="LH27" s="466">
        <v>0</v>
      </c>
      <c r="LI27" s="466">
        <v>0</v>
      </c>
      <c r="LJ27" s="466">
        <v>0</v>
      </c>
      <c r="LK27" s="466">
        <v>0</v>
      </c>
      <c r="LL27" s="511">
        <f>KZ27+LA27+LB27+LC27+LD27+LE27+LF27+LG27+LH27+LI27+LJ27+LK27</f>
        <v>191756878.83999997</v>
      </c>
    </row>
    <row r="28" spans="1:324" ht="15.75" x14ac:dyDescent="0.25">
      <c r="A28" s="419">
        <v>7002</v>
      </c>
      <c r="B28" s="420"/>
      <c r="C28" s="418" t="s">
        <v>922</v>
      </c>
      <c r="D28" s="418" t="s">
        <v>923</v>
      </c>
      <c r="E28" s="466"/>
      <c r="F28" s="466"/>
      <c r="G28" s="466"/>
      <c r="H28" s="466"/>
      <c r="I28" s="466"/>
      <c r="J28" s="466"/>
      <c r="K28" s="466"/>
      <c r="L28" s="466"/>
      <c r="M28" s="466"/>
      <c r="N28" s="466"/>
      <c r="O28" s="466"/>
      <c r="P28" s="466"/>
      <c r="Q28" s="466"/>
      <c r="R28" s="466"/>
      <c r="S28" s="466"/>
      <c r="T28" s="466"/>
      <c r="U28" s="466"/>
      <c r="V28" s="466"/>
      <c r="W28" s="466"/>
      <c r="X28" s="466"/>
      <c r="Y28" s="466"/>
      <c r="Z28" s="466"/>
      <c r="AA28" s="466"/>
      <c r="AB28" s="466"/>
      <c r="AC28" s="466"/>
      <c r="AD28" s="466"/>
      <c r="AE28" s="466"/>
      <c r="AF28" s="466"/>
      <c r="AG28" s="466"/>
      <c r="AH28" s="466"/>
      <c r="AI28" s="466"/>
      <c r="AJ28" s="466"/>
      <c r="AK28" s="466"/>
      <c r="AL28" s="466"/>
      <c r="AM28" s="466"/>
      <c r="AN28" s="466"/>
      <c r="AO28" s="466"/>
      <c r="AP28" s="466"/>
      <c r="AQ28" s="466"/>
      <c r="AR28" s="466"/>
      <c r="AS28" s="466"/>
      <c r="AT28" s="466"/>
      <c r="AU28" s="466"/>
      <c r="AV28" s="466"/>
      <c r="AW28" s="466"/>
      <c r="AX28" s="466"/>
      <c r="AY28" s="466"/>
      <c r="AZ28" s="466"/>
      <c r="BA28" s="466"/>
      <c r="BB28" s="466"/>
      <c r="BC28" s="466"/>
      <c r="BD28" s="466"/>
      <c r="BE28" s="466"/>
      <c r="BF28" s="466"/>
      <c r="BG28" s="466"/>
      <c r="BH28" s="466"/>
      <c r="BI28" s="466"/>
      <c r="BJ28" s="466"/>
      <c r="BK28" s="466"/>
      <c r="BL28" s="466"/>
      <c r="BM28" s="466"/>
      <c r="BN28" s="466"/>
      <c r="BO28" s="466"/>
      <c r="BP28" s="466"/>
      <c r="BQ28" s="466"/>
      <c r="BR28" s="466"/>
      <c r="BS28" s="466"/>
      <c r="BT28" s="466"/>
      <c r="BU28" s="466"/>
      <c r="BV28" s="466"/>
      <c r="BW28" s="466"/>
      <c r="BX28" s="466"/>
      <c r="BY28" s="466"/>
      <c r="BZ28" s="466"/>
      <c r="CA28" s="466"/>
      <c r="CB28" s="466"/>
      <c r="CC28" s="466"/>
      <c r="CD28" s="466"/>
      <c r="CE28" s="466"/>
      <c r="CF28" s="466"/>
      <c r="CG28" s="466"/>
      <c r="CH28" s="466"/>
      <c r="CI28" s="466"/>
      <c r="CJ28" s="466"/>
      <c r="CK28" s="466"/>
      <c r="CL28" s="466"/>
      <c r="CM28" s="466"/>
      <c r="CN28" s="466"/>
      <c r="CO28" s="466"/>
      <c r="CP28" s="466"/>
      <c r="CQ28" s="466"/>
      <c r="CR28" s="466"/>
      <c r="CS28" s="466"/>
      <c r="CT28" s="466"/>
      <c r="CU28" s="466"/>
      <c r="CV28" s="466"/>
      <c r="CW28" s="466"/>
      <c r="CX28" s="466"/>
      <c r="CY28" s="466"/>
      <c r="CZ28" s="466"/>
      <c r="DA28" s="466"/>
      <c r="DB28" s="466"/>
      <c r="DC28" s="466"/>
      <c r="DD28" s="466"/>
      <c r="DE28" s="466"/>
      <c r="DF28" s="466"/>
      <c r="DG28" s="466"/>
      <c r="DH28" s="466"/>
      <c r="DI28" s="466"/>
      <c r="DJ28" s="466"/>
      <c r="DK28" s="466"/>
      <c r="DL28" s="466"/>
      <c r="DM28" s="466"/>
      <c r="DN28" s="466"/>
      <c r="DO28" s="466"/>
      <c r="DP28" s="466"/>
      <c r="DQ28" s="466"/>
      <c r="DR28" s="466"/>
      <c r="DS28" s="466"/>
      <c r="DT28" s="466"/>
      <c r="DU28" s="466"/>
      <c r="DV28" s="466"/>
      <c r="DW28" s="466"/>
      <c r="DX28" s="466"/>
      <c r="DY28" s="466"/>
      <c r="DZ28" s="466"/>
      <c r="EA28" s="466"/>
      <c r="EB28" s="466"/>
      <c r="EC28" s="466"/>
      <c r="ED28" s="466"/>
      <c r="EE28" s="466"/>
      <c r="EF28" s="466"/>
      <c r="EG28" s="466"/>
      <c r="EH28" s="466"/>
      <c r="EI28" s="466"/>
      <c r="EJ28" s="466"/>
      <c r="EK28" s="466"/>
      <c r="EL28" s="466"/>
      <c r="EM28" s="466">
        <v>0</v>
      </c>
      <c r="EN28" s="466">
        <v>0</v>
      </c>
      <c r="EO28" s="466">
        <v>0</v>
      </c>
      <c r="EP28" s="466">
        <v>0</v>
      </c>
      <c r="EQ28" s="466">
        <v>0</v>
      </c>
      <c r="ER28" s="466">
        <v>0</v>
      </c>
      <c r="ES28" s="466">
        <v>569046.31999999995</v>
      </c>
      <c r="ET28" s="466">
        <v>1154397.96</v>
      </c>
      <c r="EU28" s="466">
        <v>487108.15</v>
      </c>
      <c r="EV28" s="466">
        <v>417574.87</v>
      </c>
      <c r="EW28" s="466">
        <v>29232.9</v>
      </c>
      <c r="EX28" s="466">
        <v>145483.12</v>
      </c>
      <c r="EY28" s="466">
        <f>EM28+EN28+EO28+EP28+EQ28+ER28+ES28+ET28+EU28+EV28+EW28+EX28</f>
        <v>2802843.32</v>
      </c>
      <c r="EZ28" s="466">
        <v>156849.56</v>
      </c>
      <c r="FA28" s="466">
        <v>-65446.06</v>
      </c>
      <c r="FB28" s="466">
        <v>7120.78</v>
      </c>
      <c r="FC28" s="466">
        <v>68158.080000000002</v>
      </c>
      <c r="FD28" s="466">
        <v>17386.34</v>
      </c>
      <c r="FE28" s="466">
        <v>3874.89</v>
      </c>
      <c r="FF28" s="466">
        <v>57975.66</v>
      </c>
      <c r="FG28" s="466">
        <v>273503.86</v>
      </c>
      <c r="FH28" s="466">
        <v>1045504.62</v>
      </c>
      <c r="FI28" s="466">
        <v>10143</v>
      </c>
      <c r="FJ28" s="466">
        <v>-84833.850000000064</v>
      </c>
      <c r="FK28" s="466">
        <f>81460-0.64</f>
        <v>81459.360000000001</v>
      </c>
      <c r="FL28" s="466">
        <f>FA28+FB28+FC28+FD28+FE28+FF28+FG28+FH28+EZ28+FI28+FK28+FJ28</f>
        <v>1571696.24</v>
      </c>
      <c r="FM28" s="466">
        <v>-32934.629999999997</v>
      </c>
      <c r="FN28" s="466">
        <v>195358.35</v>
      </c>
      <c r="FO28" s="466">
        <v>68113.27</v>
      </c>
      <c r="FP28" s="466">
        <v>4682.07</v>
      </c>
      <c r="FQ28" s="466">
        <v>49427.9</v>
      </c>
      <c r="FR28" s="466">
        <v>41340.19</v>
      </c>
      <c r="FS28" s="466">
        <v>133560.38</v>
      </c>
      <c r="FT28" s="466">
        <v>181608</v>
      </c>
      <c r="FU28" s="466">
        <v>734927.96</v>
      </c>
      <c r="FV28" s="466">
        <v>502754.7</v>
      </c>
      <c r="FW28" s="466">
        <v>453928.75</v>
      </c>
      <c r="FX28" s="466">
        <v>222653.94</v>
      </c>
      <c r="FY28" s="466">
        <f>FM28+FN28+FO28+FP28+FQ28+FR28+FS28+FT28+FU28+FV28+FW28+FX28</f>
        <v>2555420.88</v>
      </c>
      <c r="FZ28" s="466">
        <v>68375.33</v>
      </c>
      <c r="GA28" s="466">
        <v>46443.200000000004</v>
      </c>
      <c r="GB28" s="466">
        <v>88311.66</v>
      </c>
      <c r="GC28" s="466">
        <v>196107.59</v>
      </c>
      <c r="GD28" s="466">
        <v>-48056.999999999978</v>
      </c>
      <c r="GE28" s="466">
        <v>75392.709999999992</v>
      </c>
      <c r="GF28" s="466">
        <v>752815.59000000008</v>
      </c>
      <c r="GG28" s="466">
        <v>1009109.48</v>
      </c>
      <c r="GH28" s="466">
        <v>1180210.0100000002</v>
      </c>
      <c r="GI28" s="466">
        <v>620095.51000000013</v>
      </c>
      <c r="GJ28" s="466">
        <v>169478.51999999993</v>
      </c>
      <c r="GK28" s="466">
        <v>34424.499999999971</v>
      </c>
      <c r="GL28" s="466">
        <f>FZ28+GA28+GB28+GC28+GD28+GE28+GF28+GG28+GH28+GI28+GJ28+GK28</f>
        <v>4192707.1000000006</v>
      </c>
      <c r="GM28" s="466">
        <v>-280088.12000000005</v>
      </c>
      <c r="GN28" s="466">
        <v>-206419.09</v>
      </c>
      <c r="GO28" s="466">
        <v>-744345.59000000008</v>
      </c>
      <c r="GP28" s="466">
        <v>-676900.72</v>
      </c>
      <c r="GQ28" s="466">
        <v>15265.340000000002</v>
      </c>
      <c r="GR28" s="466">
        <v>29378.679999999993</v>
      </c>
      <c r="GS28" s="466">
        <v>1090885.5799999998</v>
      </c>
      <c r="GT28" s="466">
        <v>873741.10000000009</v>
      </c>
      <c r="GU28" s="466">
        <v>2042853.8299999998</v>
      </c>
      <c r="GV28" s="466">
        <v>325082.07999999996</v>
      </c>
      <c r="GW28" s="466">
        <v>-482075.24999999994</v>
      </c>
      <c r="GX28" s="466">
        <v>34045.47</v>
      </c>
      <c r="GY28" s="466">
        <f>GM28+GN28+GO28+GP28+GQ28+GR28+GS28+GT28+GU28+GV28+GW28+GX28</f>
        <v>2021423.3099999998</v>
      </c>
      <c r="GZ28" s="466">
        <v>-26276.36</v>
      </c>
      <c r="HA28" s="466">
        <v>-112389.15999999997</v>
      </c>
      <c r="HB28" s="466">
        <v>-162571.55999999997</v>
      </c>
      <c r="HC28" s="466">
        <v>34214.259999999995</v>
      </c>
      <c r="HD28" s="466">
        <v>-8244.4699999999975</v>
      </c>
      <c r="HE28" s="466">
        <v>-671361.25</v>
      </c>
      <c r="HF28" s="466">
        <v>2047395.2199999997</v>
      </c>
      <c r="HG28" s="466">
        <v>36469.610000000233</v>
      </c>
      <c r="HH28" s="466">
        <v>2247023.0499999998</v>
      </c>
      <c r="HI28" s="466">
        <v>232263.83000000005</v>
      </c>
      <c r="HJ28" s="466">
        <v>-15311.510000000028</v>
      </c>
      <c r="HK28" s="466">
        <v>9259.4200000000019</v>
      </c>
      <c r="HL28" s="466">
        <f>GZ28+HA28+HB28+HC28+HD28+HE28+HF28+HG28+HH28+HI28+HJ28+HK28</f>
        <v>3610471.0799999996</v>
      </c>
      <c r="HM28" s="466">
        <v>-9922.9799999999977</v>
      </c>
      <c r="HN28" s="466">
        <v>-491280.86</v>
      </c>
      <c r="HO28" s="466">
        <v>-147421.17000000001</v>
      </c>
      <c r="HP28" s="466">
        <v>10948.42</v>
      </c>
      <c r="HQ28" s="466">
        <v>2727.8900000000017</v>
      </c>
      <c r="HR28" s="466">
        <v>699716.2</v>
      </c>
      <c r="HS28" s="466">
        <v>148809.28000000009</v>
      </c>
      <c r="HT28" s="466">
        <v>2265585.959999999</v>
      </c>
      <c r="HU28" s="466">
        <v>-50798.499999999942</v>
      </c>
      <c r="HV28" s="466">
        <v>32454.19</v>
      </c>
      <c r="HW28" s="466">
        <v>68831.470000000016</v>
      </c>
      <c r="HX28" s="466">
        <v>61415.64</v>
      </c>
      <c r="HY28" s="466">
        <f>HM28+HN28+HO28+HP28+HQ28+HR28+HS28+HT28+HU28+HV28+HW28+HX28</f>
        <v>2591065.5399999996</v>
      </c>
      <c r="HZ28" s="466">
        <v>45810.319999999992</v>
      </c>
      <c r="IA28" s="466">
        <v>32556.479999999996</v>
      </c>
      <c r="IB28" s="466">
        <v>-17583.460000000003</v>
      </c>
      <c r="IC28" s="466">
        <v>42662.760000000009</v>
      </c>
      <c r="ID28" s="466">
        <v>262940.9200000001</v>
      </c>
      <c r="IE28" s="466">
        <v>2110323.5099999998</v>
      </c>
      <c r="IF28" s="466">
        <v>2434004.5099999998</v>
      </c>
      <c r="IG28" s="466">
        <v>756015.28000000014</v>
      </c>
      <c r="IH28" s="466">
        <v>112869.81999999998</v>
      </c>
      <c r="II28" s="466">
        <v>105036.07999999999</v>
      </c>
      <c r="IJ28" s="466">
        <v>-1925472.61</v>
      </c>
      <c r="IK28" s="466">
        <v>29126.34</v>
      </c>
      <c r="IL28" s="466">
        <f>HZ28+IA28+IB28+IC28+ID28+IE28+IF28+IG28+IH28+II28+IJ28+IK28</f>
        <v>3988289.9499999993</v>
      </c>
      <c r="IM28" s="466">
        <v>11689.419999999998</v>
      </c>
      <c r="IN28" s="466">
        <v>-605580.57000000007</v>
      </c>
      <c r="IO28" s="466">
        <v>19292.750000000004</v>
      </c>
      <c r="IP28" s="466">
        <v>16533.79</v>
      </c>
      <c r="IQ28" s="466">
        <v>34985.740000000013</v>
      </c>
      <c r="IR28" s="466">
        <v>1984530.4699999997</v>
      </c>
      <c r="IS28" s="466">
        <v>181539.62000000029</v>
      </c>
      <c r="IT28" s="466">
        <v>1165101.9100000001</v>
      </c>
      <c r="IU28" s="466">
        <v>378347.90000000008</v>
      </c>
      <c r="IV28" s="466">
        <v>-401184.52999999997</v>
      </c>
      <c r="IW28" s="466">
        <v>-38065.509999999987</v>
      </c>
      <c r="IX28" s="466">
        <v>553115.84</v>
      </c>
      <c r="IY28" s="466">
        <f>IM28+IN28+IO28+IP28+IQ28+IR28+IS28+IT28+IU28+IV28+IW28+IX28</f>
        <v>3300306.83</v>
      </c>
      <c r="IZ28" s="655">
        <v>16472.510000000002</v>
      </c>
      <c r="JA28" s="466">
        <v>84104.059999999983</v>
      </c>
      <c r="JB28" s="466">
        <v>48287.200000000004</v>
      </c>
      <c r="JC28" s="466">
        <v>-236738.72</v>
      </c>
      <c r="JD28" s="466">
        <v>2049810.5399999998</v>
      </c>
      <c r="JE28" s="466">
        <v>22288821.190000001</v>
      </c>
      <c r="JF28" s="466">
        <v>3435939.0300000003</v>
      </c>
      <c r="JG28" s="466">
        <v>-435370.35000000003</v>
      </c>
      <c r="JH28" s="466">
        <v>-1958055.0299999998</v>
      </c>
      <c r="JI28" s="466">
        <v>224981.40999999997</v>
      </c>
      <c r="JJ28" s="466">
        <v>151500.67999999996</v>
      </c>
      <c r="JK28" s="466">
        <v>-300932.31999999995</v>
      </c>
      <c r="JL28" s="466">
        <f>IZ28+JA28+JB28+JC28+JD28+JE28+JF28+JG28+JH28+JI28+JJ28+JK28</f>
        <v>25368820.199999999</v>
      </c>
      <c r="JM28" s="655">
        <v>-345474</v>
      </c>
      <c r="JN28" s="466">
        <v>74883.19</v>
      </c>
      <c r="JO28" s="466">
        <v>-2395351.5499999998</v>
      </c>
      <c r="JP28" s="466">
        <v>7577.82</v>
      </c>
      <c r="JQ28" s="466">
        <v>-178991.18000000002</v>
      </c>
      <c r="JR28" s="466">
        <v>-8103.4000000000024</v>
      </c>
      <c r="JS28" s="466">
        <v>2671423.81</v>
      </c>
      <c r="JT28" s="466">
        <v>1611378.91</v>
      </c>
      <c r="JU28" s="466">
        <v>105900.78</v>
      </c>
      <c r="JV28" s="466">
        <v>-128968.91999999998</v>
      </c>
      <c r="JW28" s="466">
        <v>3253.53</v>
      </c>
      <c r="JX28" s="466">
        <v>-675.64</v>
      </c>
      <c r="JY28" s="466">
        <f>JM28+JN28+JO28+JP28+JQ28+JR28+JS28+JT28+JU28+JV28+JW28+JX28</f>
        <v>1416853.35</v>
      </c>
      <c r="JZ28" s="655">
        <v>-7232.84</v>
      </c>
      <c r="KA28" s="466">
        <v>-92692.959999999992</v>
      </c>
      <c r="KB28" s="466">
        <v>4606.17</v>
      </c>
      <c r="KC28" s="466">
        <v>-8249.0399999999991</v>
      </c>
      <c r="KD28" s="466">
        <v>7666.82</v>
      </c>
      <c r="KE28" s="466">
        <v>2478333.09</v>
      </c>
      <c r="KF28" s="466">
        <v>3379408.41</v>
      </c>
      <c r="KG28" s="466">
        <v>3403365.86</v>
      </c>
      <c r="KH28" s="466">
        <v>422419.91000000003</v>
      </c>
      <c r="KI28" s="466">
        <v>1018741.3</v>
      </c>
      <c r="KJ28" s="466">
        <v>3799.5800000000004</v>
      </c>
      <c r="KK28" s="466">
        <v>11012697.109999998</v>
      </c>
      <c r="KL28" s="466">
        <f>JZ28+KA28+KB28+KC28+KD28+KE28+KF28+KG28+KH28+KI28+KJ28+KK28</f>
        <v>21622863.409999996</v>
      </c>
      <c r="KM28" s="655">
        <v>-4691606.22</v>
      </c>
      <c r="KN28" s="466">
        <v>-5311.12</v>
      </c>
      <c r="KO28" s="466">
        <v>-22315.659999999996</v>
      </c>
      <c r="KP28" s="466">
        <v>-17262.670000000002</v>
      </c>
      <c r="KQ28" s="466">
        <v>35112.770000000004</v>
      </c>
      <c r="KR28" s="466">
        <v>8421299.0100000016</v>
      </c>
      <c r="KS28" s="466">
        <v>5202802.4399999995</v>
      </c>
      <c r="KT28" s="466">
        <v>4371590.67</v>
      </c>
      <c r="KU28" s="466">
        <v>262738.10000000003</v>
      </c>
      <c r="KV28" s="466">
        <v>-922926.65</v>
      </c>
      <c r="KW28" s="466">
        <v>-133449.93</v>
      </c>
      <c r="KX28" s="466">
        <v>7187957.540000001</v>
      </c>
      <c r="KY28" s="466">
        <f>KM28+KN28+KO28+KP28+KQ28+KR28+KS28+KT28+KU28+KV28+KW28+KX28</f>
        <v>19688628.280000001</v>
      </c>
      <c r="KZ28" s="655">
        <v>-18628.099999999999</v>
      </c>
      <c r="LA28" s="466">
        <v>-244100.65000000002</v>
      </c>
      <c r="LB28" s="466">
        <v>0</v>
      </c>
      <c r="LC28" s="466">
        <v>0</v>
      </c>
      <c r="LD28" s="466">
        <v>0</v>
      </c>
      <c r="LE28" s="466">
        <v>0</v>
      </c>
      <c r="LF28" s="466">
        <v>0</v>
      </c>
      <c r="LG28" s="466">
        <v>0</v>
      </c>
      <c r="LH28" s="466">
        <v>0</v>
      </c>
      <c r="LI28" s="466">
        <v>0</v>
      </c>
      <c r="LJ28" s="466">
        <v>0</v>
      </c>
      <c r="LK28" s="466">
        <v>0</v>
      </c>
      <c r="LL28" s="511">
        <f>KZ28+LA28+LB28+LC28+LD28+LE28+LF28+LG28+LH28+LI28+LJ28+LK28</f>
        <v>-262728.75</v>
      </c>
    </row>
    <row r="29" spans="1:324" x14ac:dyDescent="0.2">
      <c r="A29" s="436"/>
      <c r="B29" s="437"/>
      <c r="C29" s="421" t="s">
        <v>1062</v>
      </c>
      <c r="D29" s="421" t="s">
        <v>1062</v>
      </c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2"/>
      <c r="AA29" s="442"/>
      <c r="AB29" s="442"/>
      <c r="AC29" s="442"/>
      <c r="AD29" s="442"/>
      <c r="AE29" s="442"/>
      <c r="AF29" s="442"/>
      <c r="AG29" s="442"/>
      <c r="AH29" s="442"/>
      <c r="AI29" s="442"/>
      <c r="AJ29" s="442"/>
      <c r="AK29" s="442"/>
      <c r="AL29" s="442"/>
      <c r="AM29" s="442"/>
      <c r="AN29" s="442"/>
      <c r="AO29" s="442"/>
      <c r="AP29" s="442"/>
      <c r="AQ29" s="442"/>
      <c r="AR29" s="442"/>
      <c r="AS29" s="442"/>
      <c r="AT29" s="442"/>
      <c r="AU29" s="442"/>
      <c r="AV29" s="442"/>
      <c r="AW29" s="442"/>
      <c r="AX29" s="442"/>
      <c r="AY29" s="442"/>
      <c r="AZ29" s="442"/>
      <c r="BA29" s="442"/>
      <c r="BB29" s="442"/>
      <c r="BC29" s="442"/>
      <c r="BD29" s="442"/>
      <c r="BE29" s="442"/>
      <c r="BF29" s="442"/>
      <c r="BG29" s="442"/>
      <c r="BH29" s="442"/>
      <c r="BI29" s="442"/>
      <c r="BJ29" s="442"/>
      <c r="BK29" s="442"/>
      <c r="BL29" s="442"/>
      <c r="BM29" s="442"/>
      <c r="BN29" s="442"/>
      <c r="BO29" s="442"/>
      <c r="BP29" s="442"/>
      <c r="BQ29" s="442"/>
      <c r="BR29" s="442"/>
      <c r="BS29" s="442"/>
      <c r="BT29" s="442"/>
      <c r="BU29" s="442"/>
      <c r="BV29" s="442"/>
      <c r="BW29" s="442"/>
      <c r="BX29" s="442"/>
      <c r="BY29" s="442"/>
      <c r="BZ29" s="442"/>
      <c r="CA29" s="442"/>
      <c r="CB29" s="442"/>
      <c r="CC29" s="442"/>
      <c r="CD29" s="442"/>
      <c r="CE29" s="442"/>
      <c r="CF29" s="442"/>
      <c r="CG29" s="442"/>
      <c r="CH29" s="442"/>
      <c r="CI29" s="442"/>
      <c r="CJ29" s="442"/>
      <c r="CK29" s="442"/>
      <c r="CL29" s="442"/>
      <c r="CM29" s="442"/>
      <c r="CN29" s="442"/>
      <c r="CO29" s="442"/>
      <c r="CP29" s="442"/>
      <c r="CQ29" s="442"/>
      <c r="CR29" s="442"/>
      <c r="CS29" s="442"/>
      <c r="CT29" s="442"/>
      <c r="CU29" s="442"/>
      <c r="CV29" s="442"/>
      <c r="CW29" s="442"/>
      <c r="CX29" s="442"/>
      <c r="CY29" s="442"/>
      <c r="CZ29" s="442"/>
      <c r="DA29" s="442"/>
      <c r="DB29" s="442"/>
      <c r="DC29" s="442"/>
      <c r="DD29" s="442"/>
      <c r="DE29" s="442"/>
      <c r="DF29" s="442"/>
      <c r="DG29" s="442"/>
      <c r="DH29" s="442"/>
      <c r="DI29" s="442"/>
      <c r="DJ29" s="442"/>
      <c r="DK29" s="442"/>
      <c r="DL29" s="442"/>
      <c r="DM29" s="442"/>
      <c r="DN29" s="442"/>
      <c r="DO29" s="442"/>
      <c r="DP29" s="442"/>
      <c r="DQ29" s="442"/>
      <c r="DR29" s="442"/>
      <c r="DS29" s="442"/>
      <c r="DT29" s="442"/>
      <c r="DU29" s="442"/>
      <c r="DV29" s="442"/>
      <c r="DW29" s="442"/>
      <c r="DX29" s="442"/>
      <c r="DY29" s="442"/>
      <c r="DZ29" s="442"/>
      <c r="EA29" s="442"/>
      <c r="EB29" s="442"/>
      <c r="EC29" s="442"/>
      <c r="ED29" s="442"/>
      <c r="EE29" s="442"/>
      <c r="EF29" s="442"/>
      <c r="EG29" s="442"/>
      <c r="EH29" s="442"/>
      <c r="EI29" s="442"/>
      <c r="EJ29" s="442"/>
      <c r="EK29" s="442"/>
      <c r="EL29" s="442"/>
      <c r="EM29" s="442"/>
      <c r="EN29" s="442"/>
      <c r="EO29" s="442"/>
      <c r="EP29" s="442"/>
      <c r="EQ29" s="442"/>
      <c r="ER29" s="442"/>
      <c r="ES29" s="442"/>
      <c r="ET29" s="442"/>
      <c r="EU29" s="442"/>
      <c r="EV29" s="442"/>
      <c r="EW29" s="442"/>
      <c r="EX29" s="442"/>
      <c r="EY29" s="442"/>
      <c r="EZ29" s="442"/>
      <c r="FA29" s="442"/>
      <c r="FB29" s="442"/>
      <c r="FC29" s="442"/>
      <c r="FD29" s="442"/>
      <c r="FE29" s="442"/>
      <c r="FF29" s="442"/>
      <c r="FG29" s="442"/>
      <c r="FH29" s="442"/>
      <c r="FI29" s="442"/>
      <c r="FJ29" s="442"/>
      <c r="FK29" s="442"/>
      <c r="FL29" s="631"/>
      <c r="FM29" s="442"/>
      <c r="FN29" s="442"/>
      <c r="FO29" s="442"/>
      <c r="FP29" s="442"/>
      <c r="FQ29" s="442"/>
      <c r="FR29" s="442"/>
      <c r="FS29" s="442"/>
      <c r="FT29" s="442"/>
      <c r="FU29" s="442"/>
      <c r="FV29" s="442"/>
      <c r="FW29" s="442"/>
      <c r="FX29" s="442"/>
      <c r="FY29" s="631"/>
      <c r="FZ29" s="442"/>
      <c r="GA29" s="442"/>
      <c r="GB29" s="442"/>
      <c r="GC29" s="442"/>
      <c r="GD29" s="442"/>
      <c r="GE29" s="442"/>
      <c r="GF29" s="442"/>
      <c r="GG29" s="442"/>
      <c r="GH29" s="442"/>
      <c r="GI29" s="442"/>
      <c r="GJ29" s="442"/>
      <c r="GK29" s="442"/>
      <c r="GL29" s="631"/>
      <c r="GM29" s="442"/>
      <c r="GN29" s="442"/>
      <c r="GO29" s="442"/>
      <c r="GP29" s="442"/>
      <c r="GQ29" s="442"/>
      <c r="GR29" s="442"/>
      <c r="GS29" s="442"/>
      <c r="GT29" s="442"/>
      <c r="GU29" s="442"/>
      <c r="GV29" s="442"/>
      <c r="GW29" s="442"/>
      <c r="GX29" s="442"/>
      <c r="GY29" s="631"/>
      <c r="GZ29" s="442"/>
      <c r="HA29" s="442"/>
      <c r="HB29" s="442"/>
      <c r="HC29" s="442"/>
      <c r="HD29" s="442"/>
      <c r="HE29" s="442"/>
      <c r="HF29" s="442"/>
      <c r="HG29" s="442"/>
      <c r="HH29" s="442"/>
      <c r="HI29" s="442"/>
      <c r="HJ29" s="442"/>
      <c r="HK29" s="442"/>
      <c r="HL29" s="442"/>
      <c r="HM29" s="442"/>
      <c r="HN29" s="442"/>
      <c r="HO29" s="442"/>
      <c r="HP29" s="442"/>
      <c r="HQ29" s="442"/>
      <c r="HR29" s="442"/>
      <c r="HS29" s="442"/>
      <c r="HT29" s="442"/>
      <c r="HU29" s="442"/>
      <c r="HV29" s="442"/>
      <c r="HW29" s="442"/>
      <c r="HX29" s="442"/>
      <c r="HY29" s="442"/>
      <c r="HZ29" s="442"/>
      <c r="IA29" s="442"/>
      <c r="IB29" s="442"/>
      <c r="IC29" s="442"/>
      <c r="ID29" s="442"/>
      <c r="IE29" s="442"/>
      <c r="IF29" s="442"/>
      <c r="IG29" s="442"/>
      <c r="IH29" s="442"/>
      <c r="II29" s="442"/>
      <c r="IJ29" s="442"/>
      <c r="IK29" s="442"/>
      <c r="IL29" s="442"/>
      <c r="IM29" s="442"/>
      <c r="IN29" s="442"/>
      <c r="IO29" s="442"/>
      <c r="IP29" s="442"/>
      <c r="IQ29" s="442"/>
      <c r="IR29" s="442"/>
      <c r="IS29" s="442"/>
      <c r="IT29" s="442"/>
      <c r="IU29" s="442"/>
      <c r="IV29" s="442"/>
      <c r="IW29" s="442"/>
      <c r="IX29" s="442"/>
      <c r="IY29" s="442"/>
      <c r="IZ29" s="653"/>
      <c r="JA29" s="442"/>
      <c r="JB29" s="442"/>
      <c r="JC29" s="442"/>
      <c r="JD29" s="442"/>
      <c r="JE29" s="442"/>
      <c r="JF29" s="442"/>
      <c r="JG29" s="442"/>
      <c r="JH29" s="442"/>
      <c r="JI29" s="442"/>
      <c r="JJ29" s="442"/>
      <c r="JK29" s="442"/>
      <c r="JL29" s="442"/>
      <c r="JM29" s="653"/>
      <c r="JN29" s="442"/>
      <c r="JO29" s="442"/>
      <c r="JP29" s="442"/>
      <c r="JQ29" s="442"/>
      <c r="JR29" s="442"/>
      <c r="JS29" s="442"/>
      <c r="JT29" s="442"/>
      <c r="JU29" s="442"/>
      <c r="JV29" s="442"/>
      <c r="JW29" s="442"/>
      <c r="JX29" s="442"/>
      <c r="JY29" s="442"/>
      <c r="JZ29" s="653"/>
      <c r="KA29" s="442"/>
      <c r="KB29" s="442"/>
      <c r="KC29" s="442"/>
      <c r="KD29" s="442"/>
      <c r="KE29" s="442"/>
      <c r="KF29" s="442"/>
      <c r="KG29" s="442"/>
      <c r="KH29" s="442"/>
      <c r="KI29" s="442"/>
      <c r="KJ29" s="442"/>
      <c r="KK29" s="442"/>
      <c r="KL29" s="442"/>
      <c r="KM29" s="653"/>
      <c r="KN29" s="442"/>
      <c r="KO29" s="442"/>
      <c r="KP29" s="442"/>
      <c r="KQ29" s="442"/>
      <c r="KR29" s="442"/>
      <c r="KS29" s="442"/>
      <c r="KT29" s="442"/>
      <c r="KU29" s="442"/>
      <c r="KV29" s="442"/>
      <c r="KW29" s="442"/>
      <c r="KX29" s="442"/>
      <c r="KY29" s="442"/>
      <c r="KZ29" s="653"/>
      <c r="LA29" s="442"/>
      <c r="LB29" s="442"/>
      <c r="LC29" s="442"/>
      <c r="LD29" s="442"/>
      <c r="LE29" s="442"/>
      <c r="LF29" s="442"/>
      <c r="LG29" s="442"/>
      <c r="LH29" s="442"/>
      <c r="LI29" s="442"/>
      <c r="LJ29" s="442"/>
      <c r="LK29" s="442"/>
      <c r="LL29" s="512"/>
    </row>
    <row r="30" spans="1:324" ht="18" x14ac:dyDescent="0.25">
      <c r="A30" s="461">
        <v>701</v>
      </c>
      <c r="B30" s="462"/>
      <c r="C30" s="463" t="s">
        <v>264</v>
      </c>
      <c r="D30" s="463" t="s">
        <v>265</v>
      </c>
      <c r="E30" s="474">
        <f t="shared" ref="E30:X30" si="96">SUM(E31:E34)</f>
        <v>876927382.74077797</v>
      </c>
      <c r="F30" s="474">
        <f t="shared" si="96"/>
        <v>1251036433.8173928</v>
      </c>
      <c r="G30" s="474">
        <f t="shared" si="96"/>
        <v>1440867154.8990152</v>
      </c>
      <c r="H30" s="474">
        <f t="shared" si="96"/>
        <v>1692901869.4708731</v>
      </c>
      <c r="I30" s="474">
        <f t="shared" si="96"/>
        <v>1753329047.7382741</v>
      </c>
      <c r="J30" s="474">
        <f t="shared" si="96"/>
        <v>1869976573.1931231</v>
      </c>
      <c r="K30" s="474">
        <f t="shared" si="96"/>
        <v>2091140786.1792691</v>
      </c>
      <c r="L30" s="474">
        <f t="shared" si="96"/>
        <v>2313457031.380404</v>
      </c>
      <c r="M30" s="474">
        <f t="shared" si="96"/>
        <v>196808978.61066601</v>
      </c>
      <c r="N30" s="474">
        <f t="shared" si="96"/>
        <v>195842716.77516276</v>
      </c>
      <c r="O30" s="474">
        <f t="shared" si="96"/>
        <v>207315440.30796194</v>
      </c>
      <c r="P30" s="474">
        <f t="shared" si="96"/>
        <v>201692268.34460023</v>
      </c>
      <c r="Q30" s="474">
        <f t="shared" si="96"/>
        <v>211601231.22124857</v>
      </c>
      <c r="R30" s="474">
        <f t="shared" si="96"/>
        <v>213356063.15277085</v>
      </c>
      <c r="S30" s="474">
        <f t="shared" si="96"/>
        <v>218897207.88052911</v>
      </c>
      <c r="T30" s="474">
        <f t="shared" si="96"/>
        <v>214695240.27103159</v>
      </c>
      <c r="U30" s="474">
        <f t="shared" si="96"/>
        <v>216407410.96240196</v>
      </c>
      <c r="V30" s="474">
        <f t="shared" si="96"/>
        <v>220281160.27921051</v>
      </c>
      <c r="W30" s="474">
        <f t="shared" si="96"/>
        <v>225459496.46382079</v>
      </c>
      <c r="X30" s="474">
        <f t="shared" si="96"/>
        <v>261789798.76669168</v>
      </c>
      <c r="Y30" s="474">
        <f>M30+N30+O30+P30+Q30+R30+S30+T30+U30+V30+W30+X30</f>
        <v>2584147013.0360961</v>
      </c>
      <c r="Z30" s="474">
        <f t="shared" ref="Z30:AK30" si="97">SUM(Z31:Z34)</f>
        <v>223770458.99724585</v>
      </c>
      <c r="AA30" s="474">
        <f t="shared" si="97"/>
        <v>232376807.05908579</v>
      </c>
      <c r="AB30" s="474">
        <f t="shared" si="97"/>
        <v>235504903.60277915</v>
      </c>
      <c r="AC30" s="474">
        <f t="shared" si="97"/>
        <v>235853306.53183946</v>
      </c>
      <c r="AD30" s="474">
        <f t="shared" si="97"/>
        <v>239667732.57749128</v>
      </c>
      <c r="AE30" s="474">
        <f t="shared" si="97"/>
        <v>242182794.64630276</v>
      </c>
      <c r="AF30" s="474">
        <f t="shared" si="97"/>
        <v>241732058.70351359</v>
      </c>
      <c r="AG30" s="474">
        <f t="shared" si="97"/>
        <v>239335485.97709066</v>
      </c>
      <c r="AH30" s="474">
        <f t="shared" si="97"/>
        <v>243036064.19395757</v>
      </c>
      <c r="AI30" s="474">
        <f t="shared" si="97"/>
        <v>248686692.50655153</v>
      </c>
      <c r="AJ30" s="474">
        <f t="shared" si="97"/>
        <v>252129842.09284768</v>
      </c>
      <c r="AK30" s="474">
        <f t="shared" si="97"/>
        <v>292393061.59677011</v>
      </c>
      <c r="AL30" s="474">
        <f>Z30+AA30+AB30+AC30+AD30+AE30+AF30+AG30+AH30+AI30+AJ30+AK30</f>
        <v>2926669208.485476</v>
      </c>
      <c r="AM30" s="474">
        <f t="shared" ref="AM30:AX30" si="98">SUM(AM31:AM34)</f>
        <v>248799967.79673681</v>
      </c>
      <c r="AN30" s="474">
        <f t="shared" si="98"/>
        <v>256419453.75475717</v>
      </c>
      <c r="AO30" s="474">
        <f t="shared" si="98"/>
        <v>256904165.27457854</v>
      </c>
      <c r="AP30" s="474">
        <f t="shared" si="98"/>
        <v>263031654.27220005</v>
      </c>
      <c r="AQ30" s="474">
        <f t="shared" si="98"/>
        <v>264978083.40644303</v>
      </c>
      <c r="AR30" s="474">
        <f t="shared" si="98"/>
        <v>264668939.89955768</v>
      </c>
      <c r="AS30" s="474">
        <f t="shared" si="98"/>
        <v>268070887.7771658</v>
      </c>
      <c r="AT30" s="474">
        <f t="shared" si="98"/>
        <v>264988113.2219997</v>
      </c>
      <c r="AU30" s="474">
        <f t="shared" si="98"/>
        <v>270970912.85444832</v>
      </c>
      <c r="AV30" s="474">
        <f t="shared" si="98"/>
        <v>274725970.51598233</v>
      </c>
      <c r="AW30" s="474">
        <f t="shared" si="98"/>
        <v>274340492.08888328</v>
      </c>
      <c r="AX30" s="474">
        <f t="shared" si="98"/>
        <v>323429074.04018533</v>
      </c>
      <c r="AY30" s="474">
        <f>AM30+AN30+AO30+AP30+AQ30+AR30+AS30+AT30+AU30+AV30+AW30+AX30</f>
        <v>3231327714.9029379</v>
      </c>
      <c r="AZ30" s="474">
        <f t="shared" ref="AZ30:BK30" si="99">SUM(AZ31:AZ34)</f>
        <v>278080421.48589551</v>
      </c>
      <c r="BA30" s="474">
        <f t="shared" si="99"/>
        <v>281243181.14563513</v>
      </c>
      <c r="BB30" s="474">
        <f t="shared" si="99"/>
        <v>282358225.14158744</v>
      </c>
      <c r="BC30" s="474">
        <f t="shared" si="99"/>
        <v>283905431.15256214</v>
      </c>
      <c r="BD30" s="474">
        <f t="shared" si="99"/>
        <v>284600508.34835595</v>
      </c>
      <c r="BE30" s="474">
        <f t="shared" si="99"/>
        <v>286591369.15886331</v>
      </c>
      <c r="BF30" s="474">
        <f t="shared" si="99"/>
        <v>293093236.79381579</v>
      </c>
      <c r="BG30" s="474">
        <f t="shared" si="99"/>
        <v>284508770.99340671</v>
      </c>
      <c r="BH30" s="474">
        <f t="shared" si="99"/>
        <v>291289044.09076113</v>
      </c>
      <c r="BI30" s="474">
        <f t="shared" si="99"/>
        <v>295553075.81659985</v>
      </c>
      <c r="BJ30" s="474">
        <f t="shared" si="99"/>
        <v>293233890.28551155</v>
      </c>
      <c r="BK30" s="474">
        <f t="shared" si="99"/>
        <v>347530897.86016536</v>
      </c>
      <c r="BL30" s="474">
        <f>AZ30+BA30+BB30+BC30+BD30+BE30+BF30+BG30+BH30+BI30+BJ30+BK30</f>
        <v>3501988052.27316</v>
      </c>
      <c r="BM30" s="474">
        <f t="shared" ref="BM30:BX30" si="100">SUM(BM31:BM34)</f>
        <v>295639604.02065599</v>
      </c>
      <c r="BN30" s="474">
        <f t="shared" si="100"/>
        <v>294948764.38503587</v>
      </c>
      <c r="BO30" s="474">
        <f t="shared" si="100"/>
        <v>305193269.40852952</v>
      </c>
      <c r="BP30" s="474">
        <f t="shared" si="100"/>
        <v>304456818.08049572</v>
      </c>
      <c r="BQ30" s="474">
        <f t="shared" si="100"/>
        <v>304594672.53626275</v>
      </c>
      <c r="BR30" s="474">
        <f t="shared" si="100"/>
        <v>305787434.64367384</v>
      </c>
      <c r="BS30" s="474">
        <f t="shared" si="100"/>
        <v>309825404.34618592</v>
      </c>
      <c r="BT30" s="474">
        <f t="shared" si="100"/>
        <v>307444449.98885834</v>
      </c>
      <c r="BU30" s="474">
        <f t="shared" si="100"/>
        <v>314388146.33796531</v>
      </c>
      <c r="BV30" s="474">
        <f t="shared" si="100"/>
        <v>313727597.11212653</v>
      </c>
      <c r="BW30" s="474">
        <f t="shared" si="100"/>
        <v>318327829.46494752</v>
      </c>
      <c r="BX30" s="474">
        <f t="shared" si="100"/>
        <v>378794887.85165244</v>
      </c>
      <c r="BY30" s="474">
        <f>BM30+BN30+BO30+BP30+BQ30+BR30+BS30+BT30+BU30+BV30+BW30+BX30</f>
        <v>3753128878.1763902</v>
      </c>
      <c r="BZ30" s="474">
        <f t="shared" ref="BZ30:CK30" si="101">SUM(BZ31:BZ34)</f>
        <v>322511324.78826576</v>
      </c>
      <c r="CA30" s="474">
        <f t="shared" si="101"/>
        <v>311065919.88895851</v>
      </c>
      <c r="CB30" s="474">
        <f t="shared" si="101"/>
        <v>317941499.42976969</v>
      </c>
      <c r="CC30" s="474">
        <f t="shared" si="101"/>
        <v>325269436.10499078</v>
      </c>
      <c r="CD30" s="474">
        <f t="shared" si="101"/>
        <v>320725720.05817056</v>
      </c>
      <c r="CE30" s="474">
        <f t="shared" si="101"/>
        <v>328324365.08608747</v>
      </c>
      <c r="CF30" s="474">
        <f t="shared" si="101"/>
        <v>328731255.09714574</v>
      </c>
      <c r="CG30" s="474">
        <f t="shared" si="101"/>
        <v>324504452.94416618</v>
      </c>
      <c r="CH30" s="474">
        <f t="shared" si="101"/>
        <v>336038099.29498416</v>
      </c>
      <c r="CI30" s="474">
        <f t="shared" si="101"/>
        <v>333030261.92880982</v>
      </c>
      <c r="CJ30" s="474">
        <f t="shared" si="101"/>
        <v>340939705.57694876</v>
      </c>
      <c r="CK30" s="474">
        <f t="shared" si="101"/>
        <v>398611195.24895686</v>
      </c>
      <c r="CL30" s="474">
        <f>BZ30+CA30+CB30+CC30+CD30+CE30+CF30+CG30+CH30+CI30+CJ30+CK30</f>
        <v>3987693235.4472537</v>
      </c>
      <c r="CM30" s="474">
        <f t="shared" ref="CM30:CX30" si="102">SUM(CM31:CM34)</f>
        <v>338164486.52265906</v>
      </c>
      <c r="CN30" s="474">
        <f t="shared" si="102"/>
        <v>334684906.85611755</v>
      </c>
      <c r="CO30" s="474">
        <f t="shared" si="102"/>
        <v>338142378.28058755</v>
      </c>
      <c r="CP30" s="474">
        <f t="shared" si="102"/>
        <v>347041251.40498245</v>
      </c>
      <c r="CQ30" s="474">
        <f t="shared" si="102"/>
        <v>343277786.56238526</v>
      </c>
      <c r="CR30" s="474">
        <f t="shared" si="102"/>
        <v>347517232.36195964</v>
      </c>
      <c r="CS30" s="474">
        <f t="shared" si="102"/>
        <v>349665837.34180433</v>
      </c>
      <c r="CT30" s="474">
        <f t="shared" si="102"/>
        <v>342475232.01606578</v>
      </c>
      <c r="CU30" s="474">
        <f t="shared" si="102"/>
        <v>351579702.48556173</v>
      </c>
      <c r="CV30" s="474">
        <f t="shared" si="102"/>
        <v>352527268.33980137</v>
      </c>
      <c r="CW30" s="474">
        <f t="shared" si="102"/>
        <v>360504313.68836588</v>
      </c>
      <c r="CX30" s="474">
        <f t="shared" si="102"/>
        <v>425643215.12531304</v>
      </c>
      <c r="CY30" s="474">
        <f>CM30+CN30+CO30+CP30+CQ30+CR30+CS30+CT30+CU30+CV30+CW30+CX30</f>
        <v>4231223610.9856033</v>
      </c>
      <c r="CZ30" s="474">
        <f t="shared" ref="CZ30:DK30" si="103">SUM(CZ31:CZ34)</f>
        <v>358355513.42000002</v>
      </c>
      <c r="DA30" s="474">
        <f t="shared" si="103"/>
        <v>360464202.62</v>
      </c>
      <c r="DB30" s="474">
        <f t="shared" si="103"/>
        <v>364553867.95000005</v>
      </c>
      <c r="DC30" s="474">
        <f t="shared" si="103"/>
        <v>371109215.61000001</v>
      </c>
      <c r="DD30" s="474">
        <f t="shared" si="103"/>
        <v>371851418.90000004</v>
      </c>
      <c r="DE30" s="474">
        <f t="shared" si="103"/>
        <v>380733159.15999997</v>
      </c>
      <c r="DF30" s="474">
        <f t="shared" si="103"/>
        <v>379178989.06</v>
      </c>
      <c r="DG30" s="474">
        <f t="shared" si="103"/>
        <v>377876073.01000005</v>
      </c>
      <c r="DH30" s="474">
        <f t="shared" si="103"/>
        <v>382064834.49000007</v>
      </c>
      <c r="DI30" s="474">
        <f t="shared" si="103"/>
        <v>385101561.25000006</v>
      </c>
      <c r="DJ30" s="474">
        <f t="shared" si="103"/>
        <v>397257086.82999998</v>
      </c>
      <c r="DK30" s="474">
        <f t="shared" si="103"/>
        <v>469427051.29999995</v>
      </c>
      <c r="DL30" s="474">
        <f>CZ30+DA30+DB30+DC30+DD30+DE30+DF30+DG30+DH30+DI30+DJ30+DK30</f>
        <v>4597972973.6000004</v>
      </c>
      <c r="DM30" s="474">
        <f t="shared" ref="DM30:DX30" si="104">SUM(DM31:DM34)</f>
        <v>394658160.34999996</v>
      </c>
      <c r="DN30" s="474">
        <f t="shared" si="104"/>
        <v>400037822.24999994</v>
      </c>
      <c r="DO30" s="474">
        <f t="shared" si="104"/>
        <v>408355296.09000003</v>
      </c>
      <c r="DP30" s="474">
        <f t="shared" si="104"/>
        <v>418985217.66000003</v>
      </c>
      <c r="DQ30" s="474">
        <f t="shared" si="104"/>
        <v>415774821.22999996</v>
      </c>
      <c r="DR30" s="474">
        <f t="shared" si="104"/>
        <v>419453137.08000004</v>
      </c>
      <c r="DS30" s="474">
        <f t="shared" si="104"/>
        <v>425842342.0999999</v>
      </c>
      <c r="DT30" s="474">
        <f t="shared" si="104"/>
        <v>414838296.04000002</v>
      </c>
      <c r="DU30" s="474">
        <f t="shared" si="104"/>
        <v>432251225.52999997</v>
      </c>
      <c r="DV30" s="474">
        <f t="shared" si="104"/>
        <v>434996947.82999998</v>
      </c>
      <c r="DW30" s="474">
        <f t="shared" si="104"/>
        <v>434893018.75</v>
      </c>
      <c r="DX30" s="474">
        <f t="shared" si="104"/>
        <v>494922473.78000003</v>
      </c>
      <c r="DY30" s="474">
        <f>DM30+DN30+DO30+DP30+DQ30+DR30+DS30+DT30+DU30+DV30+DW30+DX30</f>
        <v>5095008758.6899996</v>
      </c>
      <c r="DZ30" s="474">
        <f t="shared" ref="DZ30:EK30" si="105">SUM(DZ31:DZ34)</f>
        <v>433427011.00999993</v>
      </c>
      <c r="EA30" s="474">
        <f t="shared" si="105"/>
        <v>423717281.15000004</v>
      </c>
      <c r="EB30" s="474">
        <f t="shared" si="105"/>
        <v>428105721.04999995</v>
      </c>
      <c r="EC30" s="474">
        <f t="shared" si="105"/>
        <v>433114623.55000001</v>
      </c>
      <c r="ED30" s="474">
        <f t="shared" si="105"/>
        <v>423846693.99000007</v>
      </c>
      <c r="EE30" s="474">
        <f t="shared" si="105"/>
        <v>423913595.21999991</v>
      </c>
      <c r="EF30" s="474">
        <f t="shared" si="105"/>
        <v>424506527.14999998</v>
      </c>
      <c r="EG30" s="474">
        <f t="shared" si="105"/>
        <v>417333453.97000003</v>
      </c>
      <c r="EH30" s="474">
        <f t="shared" si="105"/>
        <v>418791815.74000001</v>
      </c>
      <c r="EI30" s="474">
        <f t="shared" si="105"/>
        <v>428708316.52000004</v>
      </c>
      <c r="EJ30" s="474">
        <f t="shared" si="105"/>
        <v>426284032.42999989</v>
      </c>
      <c r="EK30" s="474">
        <f t="shared" si="105"/>
        <v>479505409.71999997</v>
      </c>
      <c r="EL30" s="474">
        <f>DZ30+EA30+EB30+EC30+ED30+EE30+EF30+EG30+EH30+EI30+EJ30+EK30</f>
        <v>5161254481.5</v>
      </c>
      <c r="EM30" s="474">
        <f t="shared" ref="EM30:EX30" si="106">SUM(EM31:EM34)</f>
        <v>423987554.24000007</v>
      </c>
      <c r="EN30" s="474">
        <f t="shared" si="106"/>
        <v>414638899.19999993</v>
      </c>
      <c r="EO30" s="474">
        <f t="shared" si="106"/>
        <v>435732789.80000007</v>
      </c>
      <c r="EP30" s="474">
        <f t="shared" si="106"/>
        <v>437435515.27999997</v>
      </c>
      <c r="EQ30" s="474">
        <f t="shared" si="106"/>
        <v>431546870.59000003</v>
      </c>
      <c r="ER30" s="474">
        <f t="shared" si="106"/>
        <v>434820844.92000002</v>
      </c>
      <c r="ES30" s="474">
        <f t="shared" si="106"/>
        <v>432678001.48000002</v>
      </c>
      <c r="ET30" s="474">
        <f t="shared" si="106"/>
        <v>428818135.74000001</v>
      </c>
      <c r="EU30" s="474">
        <f t="shared" si="106"/>
        <v>431956208.2899999</v>
      </c>
      <c r="EV30" s="474">
        <f t="shared" si="106"/>
        <v>434906602.26999986</v>
      </c>
      <c r="EW30" s="474">
        <f t="shared" si="106"/>
        <v>436373795.44000006</v>
      </c>
      <c r="EX30" s="474">
        <f t="shared" si="106"/>
        <v>491589507.9199999</v>
      </c>
      <c r="EY30" s="474">
        <f>EM30+EN30+EO30+EP30+EQ30+ER30+ES30+ET30+EU30+EV30+EW30+EX30</f>
        <v>5234484725.1700001</v>
      </c>
      <c r="EZ30" s="474">
        <f t="shared" ref="EZ30:FH30" si="107">SUM(EZ31:EZ34)</f>
        <v>437698717.44</v>
      </c>
      <c r="FA30" s="474">
        <f t="shared" si="107"/>
        <v>424550270.27000004</v>
      </c>
      <c r="FB30" s="474">
        <f t="shared" si="107"/>
        <v>438366162.35000002</v>
      </c>
      <c r="FC30" s="474">
        <f t="shared" si="107"/>
        <v>438328600.29000002</v>
      </c>
      <c r="FD30" s="474">
        <f t="shared" si="107"/>
        <v>439629542.07999998</v>
      </c>
      <c r="FE30" s="474">
        <f t="shared" si="107"/>
        <v>438991035.58000004</v>
      </c>
      <c r="FF30" s="474">
        <f t="shared" si="107"/>
        <v>436266598.88999999</v>
      </c>
      <c r="FG30" s="474">
        <f t="shared" si="107"/>
        <v>431467659.32000005</v>
      </c>
      <c r="FH30" s="474">
        <f t="shared" si="107"/>
        <v>436071244.85000002</v>
      </c>
      <c r="FI30" s="474">
        <f>SUM(FI31:FI34)</f>
        <v>416456171</v>
      </c>
      <c r="FJ30" s="474">
        <f>SUM(FJ31:FJ34)</f>
        <v>444011418</v>
      </c>
      <c r="FK30" s="474">
        <f>SUM(FK31:FK34)</f>
        <v>485769326.48999995</v>
      </c>
      <c r="FL30" s="474">
        <f>FA30+FB30+FC30+FD30+FE30+FF30+FG30+FH30+EZ30+FI30+FK30+FJ30</f>
        <v>5267606746.5599995</v>
      </c>
      <c r="FM30" s="474">
        <f t="shared" ref="FM30:FV30" si="108">SUM(FM31:FM34)</f>
        <v>443500222.00000006</v>
      </c>
      <c r="FN30" s="474">
        <f t="shared" si="108"/>
        <v>438031099.14000005</v>
      </c>
      <c r="FO30" s="474">
        <f t="shared" si="108"/>
        <v>460982745.47000003</v>
      </c>
      <c r="FP30" s="474">
        <f t="shared" si="108"/>
        <v>441344365.90000004</v>
      </c>
      <c r="FQ30" s="474">
        <f t="shared" si="108"/>
        <v>448969986.94999999</v>
      </c>
      <c r="FR30" s="474">
        <f t="shared" si="108"/>
        <v>442533138.24000001</v>
      </c>
      <c r="FS30" s="474">
        <f t="shared" si="108"/>
        <v>432165776.98999995</v>
      </c>
      <c r="FT30" s="474">
        <f t="shared" si="108"/>
        <v>446000865.47000003</v>
      </c>
      <c r="FU30" s="474">
        <f t="shared" si="108"/>
        <v>428201450.32999998</v>
      </c>
      <c r="FV30" s="474">
        <f t="shared" si="108"/>
        <v>430043990.92000008</v>
      </c>
      <c r="FW30" s="474">
        <f>SUM(FW31:FW34)</f>
        <v>360028866.19000006</v>
      </c>
      <c r="FX30" s="474">
        <f>SUM(FX31:FX34)</f>
        <v>472280769.07000005</v>
      </c>
      <c r="FY30" s="474">
        <f>FM30+FN30+FO30+FP30+FQ30+FR30+FS30+FT30+FU30+FV30+FW30+FX30</f>
        <v>5244083276.6700001</v>
      </c>
      <c r="FZ30" s="474">
        <f t="shared" ref="FZ30:GI30" si="109">SUM(FZ31:FZ34)</f>
        <v>424666346.92999995</v>
      </c>
      <c r="GA30" s="474">
        <f t="shared" si="109"/>
        <v>418911388.71000004</v>
      </c>
      <c r="GB30" s="474">
        <f t="shared" si="109"/>
        <v>421356426.65000004</v>
      </c>
      <c r="GC30" s="474">
        <f t="shared" si="109"/>
        <v>432427230.83999997</v>
      </c>
      <c r="GD30" s="474">
        <f t="shared" si="109"/>
        <v>426269600.55000001</v>
      </c>
      <c r="GE30" s="474">
        <f t="shared" si="109"/>
        <v>424668837.04000002</v>
      </c>
      <c r="GF30" s="474">
        <f t="shared" si="109"/>
        <v>422996611.81999999</v>
      </c>
      <c r="GG30" s="474">
        <f t="shared" si="109"/>
        <v>419427313.18000001</v>
      </c>
      <c r="GH30" s="474">
        <f t="shared" si="109"/>
        <v>418905579.72999996</v>
      </c>
      <c r="GI30" s="474">
        <f t="shared" si="109"/>
        <v>420073532.26000011</v>
      </c>
      <c r="GJ30" s="474">
        <f>SUM(GJ31:GJ34)</f>
        <v>427787025.74000001</v>
      </c>
      <c r="GK30" s="474">
        <f>SUM(GK31:GK34)</f>
        <v>469742865</v>
      </c>
      <c r="GL30" s="474">
        <f>FZ30+GA30+GB30+GC30+GD30+GE30+GF30+GG30+GH30+GI30+GJ30+GK30</f>
        <v>5127232758.4499998</v>
      </c>
      <c r="GM30" s="474">
        <f t="shared" ref="GM30:GV30" si="110">SUM(GM31:GM34)</f>
        <v>430464059.77999997</v>
      </c>
      <c r="GN30" s="474">
        <f t="shared" si="110"/>
        <v>444959340.91999996</v>
      </c>
      <c r="GO30" s="474">
        <f t="shared" si="110"/>
        <v>428508878.72000009</v>
      </c>
      <c r="GP30" s="474">
        <f t="shared" si="110"/>
        <v>435746614.99000001</v>
      </c>
      <c r="GQ30" s="474">
        <f t="shared" si="110"/>
        <v>432543216.79000002</v>
      </c>
      <c r="GR30" s="474">
        <f t="shared" si="110"/>
        <v>434216372.64000005</v>
      </c>
      <c r="GS30" s="474">
        <f t="shared" si="110"/>
        <v>436756211.56999999</v>
      </c>
      <c r="GT30" s="474">
        <f t="shared" si="110"/>
        <v>432898496.86999995</v>
      </c>
      <c r="GU30" s="474">
        <f t="shared" si="110"/>
        <v>431087655.78000003</v>
      </c>
      <c r="GV30" s="474">
        <f t="shared" si="110"/>
        <v>438211254.68000007</v>
      </c>
      <c r="GW30" s="474">
        <f>SUM(GW31:GW34)</f>
        <v>439065841.1099999</v>
      </c>
      <c r="GX30" s="474">
        <f>SUM(GX31:GX34)</f>
        <v>488030540.67000014</v>
      </c>
      <c r="GY30" s="474">
        <f>GM30+GN30+GO30+GP30+GQ30+GR30+GS30+GT30+GU30+GV30+GW30+GX30</f>
        <v>5272488484.5200005</v>
      </c>
      <c r="GZ30" s="474">
        <f t="shared" ref="GZ30:HI30" si="111">SUM(GZ31:GZ34)</f>
        <v>454585629.65000004</v>
      </c>
      <c r="HA30" s="474">
        <f t="shared" si="111"/>
        <v>440374835.23000002</v>
      </c>
      <c r="HB30" s="474">
        <f t="shared" si="111"/>
        <v>444523368.96999997</v>
      </c>
      <c r="HC30" s="474">
        <f t="shared" si="111"/>
        <v>454973091.06000006</v>
      </c>
      <c r="HD30" s="474">
        <f t="shared" si="111"/>
        <v>449034439.17999995</v>
      </c>
      <c r="HE30" s="474">
        <f t="shared" si="111"/>
        <v>449390888.79000002</v>
      </c>
      <c r="HF30" s="474">
        <f t="shared" si="111"/>
        <v>456190110.23999989</v>
      </c>
      <c r="HG30" s="474">
        <f t="shared" si="111"/>
        <v>451273144.15999997</v>
      </c>
      <c r="HH30" s="474">
        <f t="shared" si="111"/>
        <v>450285533.55000007</v>
      </c>
      <c r="HI30" s="474">
        <f t="shared" si="111"/>
        <v>453507647.76999992</v>
      </c>
      <c r="HJ30" s="474">
        <f>SUM(HJ31:HJ34)</f>
        <v>457447845.20999998</v>
      </c>
      <c r="HK30" s="474">
        <f>SUM(HK31:HK34)</f>
        <v>512362867.87</v>
      </c>
      <c r="HL30" s="474">
        <f>GZ30+HA30+HB30+HC30+HD30+HE30+HF30+HG30+HH30+HI30+HJ30+HK30</f>
        <v>5473949401.6799994</v>
      </c>
      <c r="HM30" s="474">
        <f t="shared" ref="HM30:HV30" si="112">SUM(HM31:HM34)</f>
        <v>465025357.86000001</v>
      </c>
      <c r="HN30" s="474">
        <f t="shared" si="112"/>
        <v>460628027.98000002</v>
      </c>
      <c r="HO30" s="474">
        <f t="shared" si="112"/>
        <v>469398161.83000004</v>
      </c>
      <c r="HP30" s="474">
        <f t="shared" si="112"/>
        <v>473518833.81999999</v>
      </c>
      <c r="HQ30" s="474">
        <f t="shared" si="112"/>
        <v>478572975.63999999</v>
      </c>
      <c r="HR30" s="474">
        <f t="shared" si="112"/>
        <v>471431097.93000007</v>
      </c>
      <c r="HS30" s="474">
        <f t="shared" si="112"/>
        <v>482697556.77999991</v>
      </c>
      <c r="HT30" s="474">
        <f t="shared" si="112"/>
        <v>461278919.41000003</v>
      </c>
      <c r="HU30" s="474">
        <f t="shared" si="112"/>
        <v>480272915.93000007</v>
      </c>
      <c r="HV30" s="474">
        <f t="shared" si="112"/>
        <v>464785215.42999989</v>
      </c>
      <c r="HW30" s="474">
        <f>SUM(HW31:HW34)</f>
        <v>475041279.11999995</v>
      </c>
      <c r="HX30" s="474">
        <f>SUM(HX31:HX34)</f>
        <v>537979429.06000006</v>
      </c>
      <c r="HY30" s="474">
        <f>HM30+HN30+HO30+HP30+HQ30+HR30+HS30+HT30+HU30+HV30+HW30+HX30</f>
        <v>5720629770.7900009</v>
      </c>
      <c r="HZ30" s="474">
        <f t="shared" ref="HZ30:II30" si="113">SUM(HZ31:HZ34)</f>
        <v>496681972.31999999</v>
      </c>
      <c r="IA30" s="474">
        <f t="shared" si="113"/>
        <v>484285346.91999996</v>
      </c>
      <c r="IB30" s="474">
        <f t="shared" si="113"/>
        <v>491659220.75</v>
      </c>
      <c r="IC30" s="474">
        <f t="shared" si="113"/>
        <v>508230191.98000002</v>
      </c>
      <c r="ID30" s="474">
        <f t="shared" si="113"/>
        <v>499029941.84999996</v>
      </c>
      <c r="IE30" s="474">
        <f t="shared" si="113"/>
        <v>503583460.13999999</v>
      </c>
      <c r="IF30" s="474">
        <f t="shared" si="113"/>
        <v>497104685.29000002</v>
      </c>
      <c r="IG30" s="474">
        <f t="shared" si="113"/>
        <v>501715696.20000005</v>
      </c>
      <c r="IH30" s="474">
        <f t="shared" si="113"/>
        <v>511635581.85000002</v>
      </c>
      <c r="II30" s="474">
        <f t="shared" si="113"/>
        <v>509431499</v>
      </c>
      <c r="IJ30" s="474">
        <f>SUM(IJ31:IJ34)</f>
        <v>514590213.30999994</v>
      </c>
      <c r="IK30" s="474">
        <f>SUM(IK31:IK34)</f>
        <v>574148778.68000019</v>
      </c>
      <c r="IL30" s="474">
        <f>HZ30+IA30+IB30+IC30+ID30+IE30+IF30+IG30+IH30+II30+IJ30+IK30</f>
        <v>6092096588.2900009</v>
      </c>
      <c r="IM30" s="474">
        <f t="shared" ref="IM30:IV30" si="114">SUM(IM31:IM34)</f>
        <v>542806102.46999991</v>
      </c>
      <c r="IN30" s="474">
        <f t="shared" si="114"/>
        <v>507710718.43000007</v>
      </c>
      <c r="IO30" s="474">
        <f t="shared" si="114"/>
        <v>542290012.83999991</v>
      </c>
      <c r="IP30" s="474">
        <f t="shared" si="114"/>
        <v>543521097.50999999</v>
      </c>
      <c r="IQ30" s="474">
        <f t="shared" si="114"/>
        <v>537089006.6500001</v>
      </c>
      <c r="IR30" s="474">
        <f t="shared" si="114"/>
        <v>538953807.46999991</v>
      </c>
      <c r="IS30" s="474">
        <f t="shared" si="114"/>
        <v>540968465.93000007</v>
      </c>
      <c r="IT30" s="474">
        <f t="shared" si="114"/>
        <v>537829339.41999996</v>
      </c>
      <c r="IU30" s="474">
        <f t="shared" si="114"/>
        <v>543600470.22000003</v>
      </c>
      <c r="IV30" s="474">
        <f t="shared" si="114"/>
        <v>540698276.67999995</v>
      </c>
      <c r="IW30" s="474">
        <f>SUM(IW31:IW34)</f>
        <v>550579854.82000005</v>
      </c>
      <c r="IX30" s="474">
        <f>SUM(IX31:IX34)</f>
        <v>623721321.21000016</v>
      </c>
      <c r="IY30" s="474">
        <f>IM30+IN30+IO30+IP30+IQ30+IR30+IS30+IT30+IU30+IV30+IW30+IX30</f>
        <v>6549768473.6499996</v>
      </c>
      <c r="IZ30" s="654">
        <f t="shared" ref="IZ30:JI30" si="115">SUM(IZ31:IZ34)</f>
        <v>575462577.6500001</v>
      </c>
      <c r="JA30" s="474">
        <f t="shared" si="115"/>
        <v>563695528.01999998</v>
      </c>
      <c r="JB30" s="474">
        <f t="shared" si="115"/>
        <v>571133335.10000002</v>
      </c>
      <c r="JC30" s="474">
        <f t="shared" si="115"/>
        <v>580052338.11000001</v>
      </c>
      <c r="JD30" s="474">
        <f t="shared" si="115"/>
        <v>576606283.03999996</v>
      </c>
      <c r="JE30" s="474">
        <f t="shared" si="115"/>
        <v>578210726.76999998</v>
      </c>
      <c r="JF30" s="474">
        <f t="shared" si="115"/>
        <v>583849351.13000011</v>
      </c>
      <c r="JG30" s="474">
        <f t="shared" si="115"/>
        <v>582282749.43000007</v>
      </c>
      <c r="JH30" s="474">
        <f t="shared" si="115"/>
        <v>579412656.35000002</v>
      </c>
      <c r="JI30" s="474">
        <f t="shared" si="115"/>
        <v>579442852.71999991</v>
      </c>
      <c r="JJ30" s="474">
        <f>SUM(JJ31:JJ34)</f>
        <v>586796779.06999993</v>
      </c>
      <c r="JK30" s="474">
        <f>SUM(JK31:JK34)</f>
        <v>664359563.41000009</v>
      </c>
      <c r="JL30" s="474">
        <f>IZ30+JA30+JB30+JC30+JD30+JE30+JF30+JG30+JH30+JI30+JJ30+JK30</f>
        <v>7021304740.8000002</v>
      </c>
      <c r="JM30" s="654">
        <f t="shared" ref="JM30:JV30" si="116">SUM(JM31:JM34)</f>
        <v>615116958.13999999</v>
      </c>
      <c r="JN30" s="474">
        <f t="shared" si="116"/>
        <v>599174401.90999997</v>
      </c>
      <c r="JO30" s="474">
        <f t="shared" si="116"/>
        <v>605434291.21000004</v>
      </c>
      <c r="JP30" s="474">
        <f t="shared" si="116"/>
        <v>391242781.86000001</v>
      </c>
      <c r="JQ30" s="474">
        <f t="shared" si="116"/>
        <v>526363205.13</v>
      </c>
      <c r="JR30" s="474">
        <f t="shared" si="116"/>
        <v>685549170.19000006</v>
      </c>
      <c r="JS30" s="474">
        <f t="shared" si="116"/>
        <v>681458226.59000003</v>
      </c>
      <c r="JT30" s="474">
        <f t="shared" si="116"/>
        <v>648164312.4000001</v>
      </c>
      <c r="JU30" s="474">
        <f t="shared" si="116"/>
        <v>624881297.05000007</v>
      </c>
      <c r="JV30" s="474">
        <f t="shared" si="116"/>
        <v>605385672.41999996</v>
      </c>
      <c r="JW30" s="474">
        <f>SUM(JW31:JW34)</f>
        <v>609695743.45000005</v>
      </c>
      <c r="JX30" s="474">
        <f>SUM(JX31:JX34)</f>
        <v>697403137.68999994</v>
      </c>
      <c r="JY30" s="474">
        <f>JM30+JN30+JO30+JP30+JQ30+JR30+JS30+JT30+JU30+JV30+JW30+JX30</f>
        <v>7289869198.04</v>
      </c>
      <c r="JZ30" s="654">
        <f t="shared" ref="JZ30:KI30" si="117">SUM(JZ31:JZ34)</f>
        <v>628139389.3900001</v>
      </c>
      <c r="KA30" s="474">
        <f t="shared" si="117"/>
        <v>642994523.37</v>
      </c>
      <c r="KB30" s="474">
        <f t="shared" si="117"/>
        <v>644068255.82999992</v>
      </c>
      <c r="KC30" s="474">
        <f t="shared" si="117"/>
        <v>664873834.58999991</v>
      </c>
      <c r="KD30" s="474">
        <f t="shared" si="117"/>
        <v>665577427.72000003</v>
      </c>
      <c r="KE30" s="474">
        <f t="shared" si="117"/>
        <v>667512309.60000002</v>
      </c>
      <c r="KF30" s="474">
        <f t="shared" si="117"/>
        <v>661299042.22000003</v>
      </c>
      <c r="KG30" s="474">
        <f t="shared" si="117"/>
        <v>658889501.40999997</v>
      </c>
      <c r="KH30" s="474">
        <f t="shared" si="117"/>
        <v>643878354.55999994</v>
      </c>
      <c r="KI30" s="474">
        <f t="shared" si="117"/>
        <v>639517951.92000008</v>
      </c>
      <c r="KJ30" s="474">
        <f>SUM(KJ31:KJ34)</f>
        <v>651278848.96000004</v>
      </c>
      <c r="KK30" s="474">
        <f>SUM(KK31:KK34)</f>
        <v>760098306.29999983</v>
      </c>
      <c r="KL30" s="474">
        <f>JZ30+KA30+KB30+KC30+KD30+KE30+KF30+KG30+KH30+KI30+KJ30+KK30</f>
        <v>7928127745.8700008</v>
      </c>
      <c r="KM30" s="654">
        <f t="shared" ref="KM30:KV30" si="118">SUM(KM31:KM34)</f>
        <v>680366391.63</v>
      </c>
      <c r="KN30" s="474">
        <f t="shared" si="118"/>
        <v>677249894.53999996</v>
      </c>
      <c r="KO30" s="474">
        <f t="shared" si="118"/>
        <v>691179737.69000006</v>
      </c>
      <c r="KP30" s="474">
        <f t="shared" si="118"/>
        <v>704257808.06999993</v>
      </c>
      <c r="KQ30" s="474">
        <f t="shared" si="118"/>
        <v>698452951.74000013</v>
      </c>
      <c r="KR30" s="474">
        <f t="shared" si="118"/>
        <v>688233231.70999992</v>
      </c>
      <c r="KS30" s="474">
        <f t="shared" si="118"/>
        <v>700634340.51999998</v>
      </c>
      <c r="KT30" s="474">
        <f t="shared" si="118"/>
        <v>697683192.56000006</v>
      </c>
      <c r="KU30" s="474">
        <f t="shared" si="118"/>
        <v>699989719.19999993</v>
      </c>
      <c r="KV30" s="474">
        <f t="shared" si="118"/>
        <v>693747779.9799999</v>
      </c>
      <c r="KW30" s="474">
        <f>SUM(KW31:KW34)</f>
        <v>730190465.19000018</v>
      </c>
      <c r="KX30" s="474">
        <f>SUM(KX31:KX34)</f>
        <v>841694285.11999977</v>
      </c>
      <c r="KY30" s="474">
        <f>KM30+KN30+KO30+KP30+KQ30+KR30+KS30+KT30+KU30+KV30+KW30+KX30</f>
        <v>8503679797.9500008</v>
      </c>
      <c r="KZ30" s="654">
        <f t="shared" ref="KZ30:LI30" si="119">SUM(KZ31:KZ34)</f>
        <v>720779159.63</v>
      </c>
      <c r="LA30" s="474">
        <f t="shared" si="119"/>
        <v>754321808.90999997</v>
      </c>
      <c r="LB30" s="474">
        <f t="shared" si="119"/>
        <v>0</v>
      </c>
      <c r="LC30" s="474">
        <f t="shared" si="119"/>
        <v>0</v>
      </c>
      <c r="LD30" s="474">
        <f t="shared" si="119"/>
        <v>0</v>
      </c>
      <c r="LE30" s="474">
        <f t="shared" si="119"/>
        <v>0</v>
      </c>
      <c r="LF30" s="474">
        <f t="shared" si="119"/>
        <v>0</v>
      </c>
      <c r="LG30" s="474">
        <f t="shared" si="119"/>
        <v>0</v>
      </c>
      <c r="LH30" s="474">
        <f t="shared" si="119"/>
        <v>0</v>
      </c>
      <c r="LI30" s="474">
        <f t="shared" si="119"/>
        <v>0</v>
      </c>
      <c r="LJ30" s="474">
        <f>SUM(LJ31:LJ34)</f>
        <v>0</v>
      </c>
      <c r="LK30" s="474">
        <f>SUM(LK31:LK34)</f>
        <v>0</v>
      </c>
      <c r="LL30" s="515">
        <f>KZ30+LA30+LB30+LC30+LD30+LE30+LF30+LG30+LH30+LI30+LJ30+LK30</f>
        <v>1475100968.54</v>
      </c>
    </row>
    <row r="31" spans="1:324" ht="15.75" x14ac:dyDescent="0.25">
      <c r="A31" s="419">
        <v>7010</v>
      </c>
      <c r="B31" s="420"/>
      <c r="C31" s="418" t="s">
        <v>266</v>
      </c>
      <c r="D31" s="418" t="s">
        <v>295</v>
      </c>
      <c r="E31" s="466">
        <v>430078517.77666503</v>
      </c>
      <c r="F31" s="466">
        <v>603776773.49357378</v>
      </c>
      <c r="G31" s="466">
        <v>691884076.11417127</v>
      </c>
      <c r="H31" s="466">
        <v>815444717.0756135</v>
      </c>
      <c r="I31" s="466">
        <v>926094746.28609586</v>
      </c>
      <c r="J31" s="466">
        <v>1032877324.3198131</v>
      </c>
      <c r="K31" s="466">
        <v>1155085728.5928893</v>
      </c>
      <c r="L31" s="466">
        <v>1275451635.787014</v>
      </c>
      <c r="M31" s="466">
        <v>109242430.85978968</v>
      </c>
      <c r="N31" s="466">
        <v>108686560.49323986</v>
      </c>
      <c r="O31" s="466">
        <v>114237809.8334168</v>
      </c>
      <c r="P31" s="466">
        <v>110912142.36049907</v>
      </c>
      <c r="Q31" s="466">
        <v>115589138.03375901</v>
      </c>
      <c r="R31" s="466">
        <v>117569016.09430811</v>
      </c>
      <c r="S31" s="466">
        <v>121217760.67960273</v>
      </c>
      <c r="T31" s="466">
        <v>118493866.69187115</v>
      </c>
      <c r="U31" s="466">
        <v>118653511.79940747</v>
      </c>
      <c r="V31" s="466">
        <v>121835849.2798364</v>
      </c>
      <c r="W31" s="466">
        <v>124840999.5207395</v>
      </c>
      <c r="X31" s="466">
        <v>146400401.51543984</v>
      </c>
      <c r="Y31" s="466">
        <f>M31+N31+O31+P31+Q31+R31+S31+T31+U31+V31+W31+X31</f>
        <v>1427679487.1619096</v>
      </c>
      <c r="Z31" s="466">
        <v>120615291.42747454</v>
      </c>
      <c r="AA31" s="466">
        <v>124793070.14079452</v>
      </c>
      <c r="AB31" s="466">
        <v>126523120.63257386</v>
      </c>
      <c r="AC31" s="466">
        <v>127417817.42092307</v>
      </c>
      <c r="AD31" s="466">
        <v>129131619.35319649</v>
      </c>
      <c r="AE31" s="466">
        <v>130503575.35674341</v>
      </c>
      <c r="AF31" s="466">
        <v>130142342.56125854</v>
      </c>
      <c r="AG31" s="466">
        <v>128842434.12610586</v>
      </c>
      <c r="AH31" s="466">
        <v>131028403.35787012</v>
      </c>
      <c r="AI31" s="466">
        <v>133718753.40214491</v>
      </c>
      <c r="AJ31" s="466">
        <v>135726362.83103827</v>
      </c>
      <c r="AK31" s="466">
        <v>158160783.6203889</v>
      </c>
      <c r="AL31" s="466">
        <f>Z31+AA31+AB31+AC31+AD31+AE31+AF31+AG31+AH31+AI31+AJ31+AK31</f>
        <v>1576603574.2305126</v>
      </c>
      <c r="AM31" s="466">
        <v>134838359.45768654</v>
      </c>
      <c r="AN31" s="466">
        <v>138138153.40210316</v>
      </c>
      <c r="AO31" s="466">
        <v>138372430.55420631</v>
      </c>
      <c r="AP31" s="466">
        <v>141336817.74916545</v>
      </c>
      <c r="AQ31" s="466">
        <v>142095541.27161577</v>
      </c>
      <c r="AR31" s="466">
        <v>141721943.48656321</v>
      </c>
      <c r="AS31" s="466">
        <v>144493715.8626273</v>
      </c>
      <c r="AT31" s="466">
        <v>142008061.58729762</v>
      </c>
      <c r="AU31" s="466">
        <v>145631454.75317141</v>
      </c>
      <c r="AV31" s="466">
        <v>146760672.0793691</v>
      </c>
      <c r="AW31" s="466">
        <v>145714540.7657319</v>
      </c>
      <c r="AX31" s="466">
        <v>173299176.37209979</v>
      </c>
      <c r="AY31" s="466">
        <f>AM31+AN31+AO31+AP31+AQ31+AR31+AS31+AT31+AU31+AV31+AW31+AX31</f>
        <v>1734410867.3416376</v>
      </c>
      <c r="AZ31" s="466">
        <v>149122899.30253714</v>
      </c>
      <c r="BA31" s="466">
        <v>149912624.20267901</v>
      </c>
      <c r="BB31" s="466">
        <v>150191795.46857792</v>
      </c>
      <c r="BC31" s="466">
        <v>150811682.68857452</v>
      </c>
      <c r="BD31" s="466">
        <v>151116605.77345189</v>
      </c>
      <c r="BE31" s="466">
        <v>152734743.57557169</v>
      </c>
      <c r="BF31" s="466">
        <v>155620946.98873317</v>
      </c>
      <c r="BG31" s="466">
        <v>151278900.87602234</v>
      </c>
      <c r="BH31" s="466">
        <v>154749508.51231012</v>
      </c>
      <c r="BI31" s="466">
        <v>157079291.17184108</v>
      </c>
      <c r="BJ31" s="466">
        <v>155726533.23610413</v>
      </c>
      <c r="BK31" s="466">
        <v>186633678.32674012</v>
      </c>
      <c r="BL31" s="466">
        <f>AZ31+BA31+BB31+BC31+BD31+BE31+BF31+BG31+BH31+BI31+BJ31+BK31</f>
        <v>1864979210.123143</v>
      </c>
      <c r="BM31" s="466">
        <v>158629045.39663661</v>
      </c>
      <c r="BN31" s="466">
        <v>157362564.44086963</v>
      </c>
      <c r="BO31" s="466">
        <v>162395980.35490739</v>
      </c>
      <c r="BP31" s="466">
        <v>162537430.81079951</v>
      </c>
      <c r="BQ31" s="466">
        <v>161862646.57544652</v>
      </c>
      <c r="BR31" s="466">
        <v>163611821.86805207</v>
      </c>
      <c r="BS31" s="466">
        <v>165352626.65527463</v>
      </c>
      <c r="BT31" s="466">
        <v>163801458.95822904</v>
      </c>
      <c r="BU31" s="466">
        <v>167553078.74136207</v>
      </c>
      <c r="BV31" s="466">
        <v>167103103.29928225</v>
      </c>
      <c r="BW31" s="466">
        <v>170487440.98748124</v>
      </c>
      <c r="BX31" s="466">
        <v>203629455.52837586</v>
      </c>
      <c r="BY31" s="466">
        <f>BM31+BN31+BO31+BP31+BQ31+BR31+BS31+BT31+BU31+BV31+BW31+BX31</f>
        <v>2004326653.6167171</v>
      </c>
      <c r="BZ31" s="466">
        <v>173536593.77366048</v>
      </c>
      <c r="CA31" s="466">
        <v>167407156.46640795</v>
      </c>
      <c r="CB31" s="466">
        <v>169947155.24707896</v>
      </c>
      <c r="CC31" s="466">
        <v>173666266.74666166</v>
      </c>
      <c r="CD31" s="466">
        <v>171608086.68164745</v>
      </c>
      <c r="CE31" s="466">
        <v>175540458.02958608</v>
      </c>
      <c r="CF31" s="466">
        <v>175212288.2247538</v>
      </c>
      <c r="CG31" s="466">
        <v>173429258.78814051</v>
      </c>
      <c r="CH31" s="466">
        <v>178998538.89129531</v>
      </c>
      <c r="CI31" s="466">
        <v>178124124.44429141</v>
      </c>
      <c r="CJ31" s="466">
        <v>182215554.58913371</v>
      </c>
      <c r="CK31" s="466">
        <v>214111833.91040733</v>
      </c>
      <c r="CL31" s="466">
        <f>BZ31+CA31+CB31+CC31+CD31+CE31+CF31+CG31+CH31+CI31+CJ31+CK31</f>
        <v>2133797315.7930646</v>
      </c>
      <c r="CM31" s="466">
        <v>181033328.29773828</v>
      </c>
      <c r="CN31" s="466">
        <v>179288095.33162242</v>
      </c>
      <c r="CO31" s="466">
        <v>179735677.95726925</v>
      </c>
      <c r="CP31" s="466">
        <v>185246816.30871305</v>
      </c>
      <c r="CQ31" s="466">
        <v>182847800.77315977</v>
      </c>
      <c r="CR31" s="466">
        <v>185790020.44541812</v>
      </c>
      <c r="CS31" s="466">
        <v>187300508.14767987</v>
      </c>
      <c r="CT31" s="466">
        <v>183255814.13249046</v>
      </c>
      <c r="CU31" s="466">
        <v>188539311.50346351</v>
      </c>
      <c r="CV31" s="466">
        <v>188670520.92668173</v>
      </c>
      <c r="CW31" s="466">
        <v>192462074.12506261</v>
      </c>
      <c r="CX31" s="466">
        <v>228765514.24152899</v>
      </c>
      <c r="CY31" s="466">
        <f>CM31+CN31+CO31+CP31+CQ31+CR31+CS31+CT31+CU31+CV31+CW31+CX31</f>
        <v>2262935482.1908278</v>
      </c>
      <c r="CZ31" s="466">
        <v>193313840.81</v>
      </c>
      <c r="DA31" s="466">
        <v>192366462.5</v>
      </c>
      <c r="DB31" s="466">
        <v>193724524.25</v>
      </c>
      <c r="DC31" s="466">
        <v>200223057.62000003</v>
      </c>
      <c r="DD31" s="466">
        <v>198836480.38</v>
      </c>
      <c r="DE31" s="466">
        <v>203919037.66</v>
      </c>
      <c r="DF31" s="466">
        <v>202862164.18999994</v>
      </c>
      <c r="DG31" s="466">
        <v>202276137.59000003</v>
      </c>
      <c r="DH31" s="466">
        <v>205065162.77000001</v>
      </c>
      <c r="DI31" s="466">
        <v>205498309.29000002</v>
      </c>
      <c r="DJ31" s="466">
        <v>213062662.62000003</v>
      </c>
      <c r="DK31" s="466">
        <v>253638558.33999997</v>
      </c>
      <c r="DL31" s="466">
        <f>CZ31+DA31+DB31+DC31+DD31+DE31+DF31+DG31+DH31+DI31+DJ31+DK31</f>
        <v>2464786398.02</v>
      </c>
      <c r="DM31" s="466">
        <v>211614838.50999999</v>
      </c>
      <c r="DN31" s="466">
        <v>214236196.56999999</v>
      </c>
      <c r="DO31" s="466">
        <v>218957638.00999999</v>
      </c>
      <c r="DP31" s="466">
        <v>224639622.99000001</v>
      </c>
      <c r="DQ31" s="466">
        <v>222863661.19</v>
      </c>
      <c r="DR31" s="466">
        <v>225222694.81</v>
      </c>
      <c r="DS31" s="466">
        <v>227508106.63999999</v>
      </c>
      <c r="DT31" s="466">
        <v>222432950.22999999</v>
      </c>
      <c r="DU31" s="466">
        <v>231417449.08999997</v>
      </c>
      <c r="DV31" s="466">
        <v>232858063.77000001</v>
      </c>
      <c r="DW31" s="466">
        <v>232883232.26000008</v>
      </c>
      <c r="DX31" s="466">
        <v>266466038.64000002</v>
      </c>
      <c r="DY31" s="466">
        <f>DM31+DN31+DO31+DP31+DQ31+DR31+DS31+DT31+DU31+DV31+DW31+DX31</f>
        <v>2731100492.71</v>
      </c>
      <c r="DZ31" s="466">
        <v>232497608.03999999</v>
      </c>
      <c r="EA31" s="466">
        <v>226380712.78</v>
      </c>
      <c r="EB31" s="466">
        <v>227104825.72999999</v>
      </c>
      <c r="EC31" s="466">
        <v>230704571.24000001</v>
      </c>
      <c r="ED31" s="466">
        <v>225753710.88000003</v>
      </c>
      <c r="EE31" s="466">
        <v>224779960.94999999</v>
      </c>
      <c r="EF31" s="466">
        <v>224682421.46000001</v>
      </c>
      <c r="EG31" s="466">
        <v>221984148.43999997</v>
      </c>
      <c r="EH31" s="466">
        <v>221347164.58999997</v>
      </c>
      <c r="EI31" s="466">
        <v>226754298.24000004</v>
      </c>
      <c r="EJ31" s="466">
        <v>226132153.22999996</v>
      </c>
      <c r="EK31" s="466">
        <v>255090580.55000001</v>
      </c>
      <c r="EL31" s="466">
        <f>DZ31+EA31+EB31+EC31+ED31+EE31+EF31+EG31+EH31+EI31+EJ31+EK31</f>
        <v>2743212156.1300006</v>
      </c>
      <c r="EM31" s="466">
        <v>225306908.02000001</v>
      </c>
      <c r="EN31" s="466">
        <v>219340173.22999999</v>
      </c>
      <c r="EO31" s="466">
        <v>229626927.96000001</v>
      </c>
      <c r="EP31" s="466">
        <v>231896798.09999996</v>
      </c>
      <c r="EQ31" s="466">
        <v>228329996.09</v>
      </c>
      <c r="ER31" s="466">
        <v>229385036.03</v>
      </c>
      <c r="ES31" s="466">
        <v>228740190.95000005</v>
      </c>
      <c r="ET31" s="466">
        <v>227130961.59999996</v>
      </c>
      <c r="EU31" s="466">
        <v>229024203.99999997</v>
      </c>
      <c r="EV31" s="466">
        <v>229751206.81</v>
      </c>
      <c r="EW31" s="466">
        <v>231075019.60000008</v>
      </c>
      <c r="EX31" s="466">
        <v>261195351.3199999</v>
      </c>
      <c r="EY31" s="466">
        <f>EM31+EN31+EO31+EP31+EQ31+ER31+ES31+ET31+EU31+EV31+EW31+EX31</f>
        <v>2770802773.7099996</v>
      </c>
      <c r="EZ31" s="466">
        <v>232124918.63999999</v>
      </c>
      <c r="FA31" s="466">
        <v>222827987.52000001</v>
      </c>
      <c r="FB31" s="466">
        <v>229793409.25</v>
      </c>
      <c r="FC31" s="466">
        <v>231257642.88</v>
      </c>
      <c r="FD31" s="466">
        <v>231062391.63</v>
      </c>
      <c r="FE31" s="466">
        <v>231040146.80000001</v>
      </c>
      <c r="FF31" s="466">
        <v>229311329.19999999</v>
      </c>
      <c r="FG31" s="466">
        <v>227463647.00000003</v>
      </c>
      <c r="FH31" s="466">
        <v>229646138.37999994</v>
      </c>
      <c r="FI31" s="466">
        <v>218571557</v>
      </c>
      <c r="FJ31" s="466">
        <v>232972397</v>
      </c>
      <c r="FK31" s="466">
        <f>257962020-0.17</f>
        <v>257962019.83000001</v>
      </c>
      <c r="FL31" s="466">
        <f>FA31+FB31+FC31+FD31+FE31+FF31+FG31+FH31+EZ31+FI31+FK31+FJ31</f>
        <v>2774033585.1299996</v>
      </c>
      <c r="FM31" s="466">
        <v>224206030.53999999</v>
      </c>
      <c r="FN31" s="466">
        <v>228364263.25</v>
      </c>
      <c r="FO31" s="466">
        <v>234249534.19999999</v>
      </c>
      <c r="FP31" s="466">
        <v>229129453.99000004</v>
      </c>
      <c r="FQ31" s="466">
        <v>225047507.98999998</v>
      </c>
      <c r="FR31" s="466">
        <v>229028702.78999996</v>
      </c>
      <c r="FS31" s="466">
        <v>234480660.68000001</v>
      </c>
      <c r="FT31" s="466">
        <v>230894092.91000003</v>
      </c>
      <c r="FU31" s="466">
        <v>197011575.31999993</v>
      </c>
      <c r="FV31" s="466">
        <v>209800522.28000003</v>
      </c>
      <c r="FW31" s="466">
        <v>213032905.33000001</v>
      </c>
      <c r="FX31" s="466">
        <v>246073388.32000005</v>
      </c>
      <c r="FY31" s="466">
        <f>FM31+FN31+FO31+FP31+FQ31+FR31+FS31+FT31+FU31+FV31+FW31+FX31</f>
        <v>2701318637.6000004</v>
      </c>
      <c r="FZ31" s="466">
        <v>221637306.31</v>
      </c>
      <c r="GA31" s="466">
        <v>209889588.40000001</v>
      </c>
      <c r="GB31" s="466">
        <v>207008592.72000003</v>
      </c>
      <c r="GC31" s="466">
        <v>220458438.22000003</v>
      </c>
      <c r="GD31" s="466">
        <v>220911343.38999999</v>
      </c>
      <c r="GE31" s="466">
        <v>224563462.46000004</v>
      </c>
      <c r="GF31" s="466">
        <v>215488048.70000002</v>
      </c>
      <c r="GG31" s="466">
        <v>218777849.85000002</v>
      </c>
      <c r="GH31" s="466">
        <v>219598019.76999995</v>
      </c>
      <c r="GI31" s="466">
        <v>217613993.07000005</v>
      </c>
      <c r="GJ31" s="466">
        <v>223083243.79000002</v>
      </c>
      <c r="GK31" s="466">
        <v>241387693.62</v>
      </c>
      <c r="GL31" s="466">
        <f>FZ31+GA31+GB31+GC31+GD31+GE31+GF31+GG31+GH31+GI31+GJ31+GK31</f>
        <v>2640417580.3000002</v>
      </c>
      <c r="GM31" s="466">
        <v>225134837.71999997</v>
      </c>
      <c r="GN31" s="466">
        <v>257384483.68000001</v>
      </c>
      <c r="GO31" s="466">
        <v>215934788.72000003</v>
      </c>
      <c r="GP31" s="466">
        <v>220717076.34000003</v>
      </c>
      <c r="GQ31" s="466">
        <v>171544278.79000002</v>
      </c>
      <c r="GR31" s="466">
        <v>265861700.77000001</v>
      </c>
      <c r="GS31" s="466">
        <v>224355168.31999996</v>
      </c>
      <c r="GT31" s="466">
        <v>231002385.90999994</v>
      </c>
      <c r="GU31" s="466">
        <v>221840302.02000004</v>
      </c>
      <c r="GV31" s="466">
        <v>233323702.62000003</v>
      </c>
      <c r="GW31" s="466">
        <v>233060501.33999997</v>
      </c>
      <c r="GX31" s="466">
        <v>284712797.47000003</v>
      </c>
      <c r="GY31" s="466">
        <f>GM31+GN31+GO31+GP31+GQ31+GR31+GS31+GT31+GU31+GV31+GW31+GX31</f>
        <v>2784872023.6999998</v>
      </c>
      <c r="GZ31" s="466">
        <v>243842036.87</v>
      </c>
      <c r="HA31" s="466">
        <v>223642880.00999999</v>
      </c>
      <c r="HB31" s="466">
        <v>239725478.06</v>
      </c>
      <c r="HC31" s="466">
        <v>240573750.14000005</v>
      </c>
      <c r="HD31" s="466">
        <v>236234718.92000002</v>
      </c>
      <c r="HE31" s="466">
        <v>237999334.54000002</v>
      </c>
      <c r="HF31" s="466">
        <v>240134037.66999996</v>
      </c>
      <c r="HG31" s="466">
        <v>238770776.65000001</v>
      </c>
      <c r="HH31" s="466">
        <v>237462240.37000006</v>
      </c>
      <c r="HI31" s="466">
        <v>239586403.67999986</v>
      </c>
      <c r="HJ31" s="466">
        <v>242129258.96000007</v>
      </c>
      <c r="HK31" s="466">
        <v>272811787.88</v>
      </c>
      <c r="HL31" s="466">
        <f>GZ31+HA31+HB31+HC31+HD31+HE31+HF31+HG31+HH31+HI31+HJ31+HK31</f>
        <v>2892912703.7500005</v>
      </c>
      <c r="HM31" s="466">
        <v>265424685.69</v>
      </c>
      <c r="HN31" s="466">
        <v>223986820.37000003</v>
      </c>
      <c r="HO31" s="466">
        <v>246706193.63</v>
      </c>
      <c r="HP31" s="466">
        <v>249758117.13</v>
      </c>
      <c r="HQ31" s="466">
        <v>252108253.27999997</v>
      </c>
      <c r="HR31" s="466">
        <v>249020981.45000002</v>
      </c>
      <c r="HS31" s="466">
        <v>254844105.27999997</v>
      </c>
      <c r="HT31" s="466">
        <v>243047466.65000007</v>
      </c>
      <c r="HU31" s="466">
        <v>253592327.59</v>
      </c>
      <c r="HV31" s="466">
        <v>244464846.09999996</v>
      </c>
      <c r="HW31" s="466">
        <v>250230854.92999995</v>
      </c>
      <c r="HX31" s="466">
        <v>286483722.73000014</v>
      </c>
      <c r="HY31" s="466">
        <f>HM31+HN31+HO31+HP31+HQ31+HR31+HS31+HT31+HU31+HV31+HW31+HX31</f>
        <v>3019668374.8299999</v>
      </c>
      <c r="HZ31" s="466">
        <v>263392339.31999999</v>
      </c>
      <c r="IA31" s="466">
        <v>255548917.45999998</v>
      </c>
      <c r="IB31" s="466">
        <v>259034317.35000002</v>
      </c>
      <c r="IC31" s="466">
        <v>269606803.84000003</v>
      </c>
      <c r="ID31" s="466">
        <v>262995262.20999998</v>
      </c>
      <c r="IE31" s="466">
        <v>266000480.01999998</v>
      </c>
      <c r="IF31" s="466">
        <v>262449182.03999996</v>
      </c>
      <c r="IG31" s="466">
        <v>266344913.37</v>
      </c>
      <c r="IH31" s="466">
        <v>270030720</v>
      </c>
      <c r="II31" s="466">
        <v>268951669.76000011</v>
      </c>
      <c r="IJ31" s="466">
        <v>272332481.93999994</v>
      </c>
      <c r="IK31" s="466">
        <v>307868498.03000003</v>
      </c>
      <c r="IL31" s="466">
        <f>HZ31+IA31+IB31+IC31+ID31+IE31+IF31+IG31+IH31+II31+IJ31+IK31</f>
        <v>3224555585.3400006</v>
      </c>
      <c r="IM31" s="466">
        <v>287583825.20999998</v>
      </c>
      <c r="IN31" s="466">
        <v>268667587.5</v>
      </c>
      <c r="IO31" s="466">
        <v>287030932.62</v>
      </c>
      <c r="IP31" s="466">
        <v>288054410.26999998</v>
      </c>
      <c r="IQ31" s="466">
        <v>284322942.06</v>
      </c>
      <c r="IR31" s="466">
        <v>285648174.20999998</v>
      </c>
      <c r="IS31" s="466">
        <v>286012307.56</v>
      </c>
      <c r="IT31" s="466">
        <v>285738379.68000001</v>
      </c>
      <c r="IU31" s="466">
        <v>287318737.87</v>
      </c>
      <c r="IV31" s="466">
        <v>286060626.04999995</v>
      </c>
      <c r="IW31" s="466">
        <v>291877452.18000007</v>
      </c>
      <c r="IX31" s="466">
        <v>332684260.0200001</v>
      </c>
      <c r="IY31" s="466">
        <f>IM31+IN31+IO31+IP31+IQ31+IR31+IS31+IT31+IU31+IV31+IW31+IX31</f>
        <v>3470999635.23</v>
      </c>
      <c r="IZ31" s="655">
        <v>306321874.10000002</v>
      </c>
      <c r="JA31" s="466">
        <v>299580256.80000001</v>
      </c>
      <c r="JB31" s="466">
        <v>302775872.71999997</v>
      </c>
      <c r="JC31" s="466">
        <v>307878660.08000004</v>
      </c>
      <c r="JD31" s="466">
        <v>305838796.49999988</v>
      </c>
      <c r="JE31" s="466">
        <v>307341360.63999999</v>
      </c>
      <c r="JF31" s="466">
        <v>309381294.80000007</v>
      </c>
      <c r="JG31" s="466">
        <v>309172356.09000003</v>
      </c>
      <c r="JH31" s="466">
        <v>307429856.25999999</v>
      </c>
      <c r="JI31" s="466">
        <v>307081012.53000003</v>
      </c>
      <c r="JJ31" s="466">
        <v>311852488.61999995</v>
      </c>
      <c r="JK31" s="466">
        <v>354929797.32999998</v>
      </c>
      <c r="JL31" s="466">
        <f>IZ31+JA31+JB31+JC31+JD31+JE31+JF31+JG31+JH31+JI31+JJ31+JK31</f>
        <v>3729583626.4700007</v>
      </c>
      <c r="JM31" s="655">
        <v>328038035.66999996</v>
      </c>
      <c r="JN31" s="466">
        <v>319693056.57999998</v>
      </c>
      <c r="JO31" s="466">
        <v>322461863.00000006</v>
      </c>
      <c r="JP31" s="466">
        <v>216822584.73999998</v>
      </c>
      <c r="JQ31" s="466">
        <v>289453310.81999999</v>
      </c>
      <c r="JR31" s="466">
        <v>388576728.46000004</v>
      </c>
      <c r="JS31" s="466">
        <v>368071166.73999995</v>
      </c>
      <c r="JT31" s="466">
        <v>323062898.54000002</v>
      </c>
      <c r="JU31" s="466">
        <v>319107345.91000009</v>
      </c>
      <c r="JV31" s="466">
        <v>316489274.26999992</v>
      </c>
      <c r="JW31" s="466">
        <v>321880850.01000011</v>
      </c>
      <c r="JX31" s="466">
        <v>371705966.97000003</v>
      </c>
      <c r="JY31" s="466">
        <f>JM31+JN31+JO31+JP31+JQ31+JR31+JS31+JT31+JU31+JV31+JW31+JX31</f>
        <v>3885363081.71</v>
      </c>
      <c r="JZ31" s="655">
        <v>340489002.96000004</v>
      </c>
      <c r="KA31" s="466">
        <v>343716733</v>
      </c>
      <c r="KB31" s="466">
        <v>342583563.89999998</v>
      </c>
      <c r="KC31" s="466">
        <v>355307577.48000002</v>
      </c>
      <c r="KD31" s="466">
        <v>355333996.64999998</v>
      </c>
      <c r="KE31" s="466">
        <v>356820273.68000007</v>
      </c>
      <c r="KF31" s="466">
        <v>353164972.45999992</v>
      </c>
      <c r="KG31" s="466">
        <v>351555980.47999996</v>
      </c>
      <c r="KH31" s="466">
        <v>342519244.47000003</v>
      </c>
      <c r="KI31" s="466">
        <v>340372379.88</v>
      </c>
      <c r="KJ31" s="466">
        <v>347028048.32999998</v>
      </c>
      <c r="KK31" s="466">
        <v>406398485.57999992</v>
      </c>
      <c r="KL31" s="466">
        <f>JZ31+KA31+KB31+KC31+KD31+KE31+KF31+KG31+KH31+KI31+KJ31+KK31</f>
        <v>4235290258.8699999</v>
      </c>
      <c r="KM31" s="655">
        <v>366526776.06</v>
      </c>
      <c r="KN31" s="466">
        <v>362799510.28999996</v>
      </c>
      <c r="KO31" s="466">
        <v>366263713.53000003</v>
      </c>
      <c r="KP31" s="466">
        <v>375413568.59999996</v>
      </c>
      <c r="KQ31" s="466">
        <v>371879206.49000001</v>
      </c>
      <c r="KR31" s="466">
        <v>366871671.54999995</v>
      </c>
      <c r="KS31" s="466">
        <v>373938350.13</v>
      </c>
      <c r="KT31" s="466">
        <v>371907736.4000001</v>
      </c>
      <c r="KU31" s="466">
        <v>373057209.42999995</v>
      </c>
      <c r="KV31" s="466">
        <v>369814603.32999992</v>
      </c>
      <c r="KW31" s="466">
        <v>390696952.91000009</v>
      </c>
      <c r="KX31" s="466">
        <v>452305035.42000002</v>
      </c>
      <c r="KY31" s="466">
        <f>KM31+KN31+KO31+KP31+KQ31+KR31+KS31+KT31+KU31+KV31+KW31+KX31</f>
        <v>4541474334.1399994</v>
      </c>
      <c r="KZ31" s="655">
        <v>385710712.31</v>
      </c>
      <c r="LA31" s="466">
        <v>404284711.73000002</v>
      </c>
      <c r="LB31" s="466">
        <v>0</v>
      </c>
      <c r="LC31" s="466">
        <v>0</v>
      </c>
      <c r="LD31" s="466">
        <v>0</v>
      </c>
      <c r="LE31" s="466">
        <v>0</v>
      </c>
      <c r="LF31" s="466">
        <v>0</v>
      </c>
      <c r="LG31" s="466">
        <v>0</v>
      </c>
      <c r="LH31" s="466">
        <v>0</v>
      </c>
      <c r="LI31" s="466">
        <v>0</v>
      </c>
      <c r="LJ31" s="466">
        <v>0</v>
      </c>
      <c r="LK31" s="466">
        <v>0</v>
      </c>
      <c r="LL31" s="511">
        <f>KZ31+LA31+LB31+LC31+LD31+LE31+LF31+LG31+LH31+LI31+LJ31+LK31</f>
        <v>789995424.03999996</v>
      </c>
    </row>
    <row r="32" spans="1:324" ht="15.75" x14ac:dyDescent="0.25">
      <c r="A32" s="419">
        <v>7011</v>
      </c>
      <c r="B32" s="420"/>
      <c r="C32" s="418" t="s">
        <v>268</v>
      </c>
      <c r="D32" s="418" t="s">
        <v>296</v>
      </c>
      <c r="E32" s="466">
        <v>410092651.47721589</v>
      </c>
      <c r="F32" s="466">
        <v>599051226.84026039</v>
      </c>
      <c r="G32" s="466">
        <v>691772191.62076461</v>
      </c>
      <c r="H32" s="466">
        <v>810345438.99182117</v>
      </c>
      <c r="I32" s="466">
        <v>743179310.63261557</v>
      </c>
      <c r="J32" s="466">
        <v>730109518.4443332</v>
      </c>
      <c r="K32" s="466">
        <v>815273777.3326658</v>
      </c>
      <c r="L32" s="466">
        <v>898148823.23485231</v>
      </c>
      <c r="M32" s="466">
        <v>77047110.601443842</v>
      </c>
      <c r="N32" s="466">
        <v>75869319.690744445</v>
      </c>
      <c r="O32" s="466">
        <v>79639681.408905014</v>
      </c>
      <c r="P32" s="466">
        <v>79558025.746077463</v>
      </c>
      <c r="Q32" s="466">
        <v>81133728.53384243</v>
      </c>
      <c r="R32" s="466">
        <v>82408693.764438346</v>
      </c>
      <c r="S32" s="466">
        <v>84973256.803955913</v>
      </c>
      <c r="T32" s="466">
        <v>82765247.485102683</v>
      </c>
      <c r="U32" s="466">
        <v>84010895.504131183</v>
      </c>
      <c r="V32" s="466">
        <v>84962568.360415652</v>
      </c>
      <c r="W32" s="466">
        <v>86992217.575863808</v>
      </c>
      <c r="X32" s="466">
        <v>101240834.24215487</v>
      </c>
      <c r="Y32" s="466">
        <f>M32+N32+O32+P32+Q32+R32+S32+T32+U32+V32+W32+X32</f>
        <v>1000601579.7170757</v>
      </c>
      <c r="Z32" s="466">
        <v>86883029.229302272</v>
      </c>
      <c r="AA32" s="466">
        <v>89579297.562134877</v>
      </c>
      <c r="AB32" s="466">
        <v>90004993.43665497</v>
      </c>
      <c r="AC32" s="466">
        <v>90849289.542855963</v>
      </c>
      <c r="AD32" s="466">
        <v>91671782.853530318</v>
      </c>
      <c r="AE32" s="466">
        <v>92874925.174762145</v>
      </c>
      <c r="AF32" s="466">
        <v>92687902.958270743</v>
      </c>
      <c r="AG32" s="466">
        <v>91811131.96348691</v>
      </c>
      <c r="AH32" s="466">
        <v>92938219.904732093</v>
      </c>
      <c r="AI32" s="466">
        <v>95186991.448881656</v>
      </c>
      <c r="AJ32" s="466">
        <v>96697794.743198171</v>
      </c>
      <c r="AK32" s="466">
        <v>112851800.95685194</v>
      </c>
      <c r="AL32" s="466">
        <f>Z32+AA32+AB32+AC32+AD32+AE32+AF32+AG32+AH32+AI32+AJ32+AK32</f>
        <v>1124037159.774662</v>
      </c>
      <c r="AM32" s="466">
        <v>96867592.805333003</v>
      </c>
      <c r="AN32" s="466">
        <v>99930190.956685022</v>
      </c>
      <c r="AO32" s="466">
        <v>99234570.781463876</v>
      </c>
      <c r="AP32" s="466">
        <v>102030305.11792691</v>
      </c>
      <c r="AQ32" s="466">
        <v>102377285.83541979</v>
      </c>
      <c r="AR32" s="466">
        <v>102104730.48360038</v>
      </c>
      <c r="AS32" s="466">
        <v>103951269.1141713</v>
      </c>
      <c r="AT32" s="466">
        <v>101981681.01523121</v>
      </c>
      <c r="AU32" s="466">
        <v>104962208.20176096</v>
      </c>
      <c r="AV32" s="466">
        <v>106483379.93577865</v>
      </c>
      <c r="AW32" s="466">
        <v>107600073.2289267</v>
      </c>
      <c r="AX32" s="466">
        <v>127740114.72258392</v>
      </c>
      <c r="AY32" s="466">
        <f>AM32+AN32+AO32+AP32+AQ32+AR32+AS32+AT32+AU32+AV32+AW32+AX32</f>
        <v>1255263402.1988819</v>
      </c>
      <c r="AZ32" s="466">
        <v>110473153.81847772</v>
      </c>
      <c r="BA32" s="466">
        <v>110639060.45751962</v>
      </c>
      <c r="BB32" s="466">
        <v>111546021.76811048</v>
      </c>
      <c r="BC32" s="466">
        <v>111842406.68110499</v>
      </c>
      <c r="BD32" s="466">
        <v>112104364.27015527</v>
      </c>
      <c r="BE32" s="466">
        <v>113162016.91270238</v>
      </c>
      <c r="BF32" s="466">
        <v>115524920.80412288</v>
      </c>
      <c r="BG32" s="466">
        <v>111826533.2994909</v>
      </c>
      <c r="BH32" s="466">
        <v>114528713.41111669</v>
      </c>
      <c r="BI32" s="466">
        <v>116165695.69107825</v>
      </c>
      <c r="BJ32" s="466">
        <v>115925004.63566184</v>
      </c>
      <c r="BK32" s="466">
        <v>137713971.76623276</v>
      </c>
      <c r="BL32" s="466">
        <f>AZ32+BA32+BB32+BC32+BD32+BE32+BF32+BG32+BH32+BI32+BJ32+BK32</f>
        <v>1381451863.515774</v>
      </c>
      <c r="BM32" s="466">
        <v>117819760.65268737</v>
      </c>
      <c r="BN32" s="466">
        <v>116761083.27491237</v>
      </c>
      <c r="BO32" s="466">
        <v>119830891.74532634</v>
      </c>
      <c r="BP32" s="466">
        <v>120599325.15744451</v>
      </c>
      <c r="BQ32" s="466">
        <v>120066248.62748289</v>
      </c>
      <c r="BR32" s="466">
        <v>121097647.94942413</v>
      </c>
      <c r="BS32" s="466">
        <v>122634927.54736272</v>
      </c>
      <c r="BT32" s="466">
        <v>121494512.67108998</v>
      </c>
      <c r="BU32" s="466">
        <v>124313372.9755884</v>
      </c>
      <c r="BV32" s="466">
        <v>124163419.19074446</v>
      </c>
      <c r="BW32" s="466">
        <v>126202111.09322318</v>
      </c>
      <c r="BX32" s="466">
        <v>150946409.31851947</v>
      </c>
      <c r="BY32" s="466">
        <f>BM32+BN32+BO32+BP32+BQ32+BR32+BS32+BT32+BU32+BV32+BW32+BX32</f>
        <v>1485929710.2038054</v>
      </c>
      <c r="BZ32" s="466">
        <v>128870654.08020367</v>
      </c>
      <c r="CA32" s="466">
        <v>123304208.34092808</v>
      </c>
      <c r="CB32" s="466">
        <v>126288123.60661827</v>
      </c>
      <c r="CC32" s="466">
        <v>129208237.92864294</v>
      </c>
      <c r="CD32" s="466">
        <v>127231841.961776</v>
      </c>
      <c r="CE32" s="466">
        <v>130162711.06801869</v>
      </c>
      <c r="CF32" s="466">
        <v>130173661.94358204</v>
      </c>
      <c r="CG32" s="466">
        <v>128382988.17484564</v>
      </c>
      <c r="CH32" s="466">
        <v>132953403.57457019</v>
      </c>
      <c r="CI32" s="466">
        <v>131900200.2214572</v>
      </c>
      <c r="CJ32" s="466">
        <v>135182477.58504418</v>
      </c>
      <c r="CK32" s="466">
        <v>159025888.67004675</v>
      </c>
      <c r="CL32" s="466">
        <f>BZ32+CA32+CB32+CC32+CD32+CE32+CF32+CG32+CH32+CI32+CJ32+CK32</f>
        <v>1582684397.1557336</v>
      </c>
      <c r="CM32" s="466">
        <v>135106954.70276248</v>
      </c>
      <c r="CN32" s="466">
        <v>132639375.22608915</v>
      </c>
      <c r="CO32" s="466">
        <v>134204220.02090636</v>
      </c>
      <c r="CP32" s="466">
        <v>137277968.69195461</v>
      </c>
      <c r="CQ32" s="466">
        <v>136324767.35782841</v>
      </c>
      <c r="CR32" s="466">
        <v>138241652.21190125</v>
      </c>
      <c r="CS32" s="466">
        <v>139158693.11492237</v>
      </c>
      <c r="CT32" s="466">
        <v>135970906.49048573</v>
      </c>
      <c r="CU32" s="466">
        <v>140103907.16579038</v>
      </c>
      <c r="CV32" s="466">
        <v>140308205.39638624</v>
      </c>
      <c r="CW32" s="466">
        <v>143260535.26869467</v>
      </c>
      <c r="CX32" s="466">
        <v>170246324.09839767</v>
      </c>
      <c r="CY32" s="466">
        <f>CM32+CN32+CO32+CP32+CQ32+CR32+CS32+CT32+CU32+CV32+CW32+CX32</f>
        <v>1682843509.7461193</v>
      </c>
      <c r="CZ32" s="466">
        <v>143558965.78</v>
      </c>
      <c r="DA32" s="466">
        <v>143245562.49000001</v>
      </c>
      <c r="DB32" s="466">
        <v>144845929.59999999</v>
      </c>
      <c r="DC32" s="466">
        <v>147729385.23000002</v>
      </c>
      <c r="DD32" s="466">
        <v>147567017.80000001</v>
      </c>
      <c r="DE32" s="466">
        <v>151289073.99999997</v>
      </c>
      <c r="DF32" s="466">
        <v>150734681.47000003</v>
      </c>
      <c r="DG32" s="466">
        <v>150415307.19</v>
      </c>
      <c r="DH32" s="466">
        <v>152056758.92000002</v>
      </c>
      <c r="DI32" s="466">
        <v>153019705.15000001</v>
      </c>
      <c r="DJ32" s="466">
        <v>157845663.00999996</v>
      </c>
      <c r="DK32" s="466">
        <v>188824056.97</v>
      </c>
      <c r="DL32" s="466">
        <f>CZ32+DA32+DB32+DC32+DD32+DE32+DF32+DG32+DH32+DI32+DJ32+DK32</f>
        <v>1831132107.6100004</v>
      </c>
      <c r="DM32" s="466">
        <v>158289755.48000002</v>
      </c>
      <c r="DN32" s="466">
        <v>159031911.06</v>
      </c>
      <c r="DO32" s="466">
        <v>162793778.92000002</v>
      </c>
      <c r="DP32" s="466">
        <v>166699899.64999998</v>
      </c>
      <c r="DQ32" s="466">
        <v>165453907.26999998</v>
      </c>
      <c r="DR32" s="466">
        <v>166527640.97000003</v>
      </c>
      <c r="DS32" s="466">
        <v>169119265.78</v>
      </c>
      <c r="DT32" s="466">
        <v>165219220.02000004</v>
      </c>
      <c r="DU32" s="466">
        <v>171821267.17999995</v>
      </c>
      <c r="DV32" s="466">
        <v>172656018.46000004</v>
      </c>
      <c r="DW32" s="466">
        <v>173051704.46999997</v>
      </c>
      <c r="DX32" s="466">
        <v>197292406.46000004</v>
      </c>
      <c r="DY32" s="466">
        <f>DM32+DN32+DO32+DP32+DQ32+DR32+DS32+DT32+DU32+DV32+DW32+DX32</f>
        <v>2027956775.72</v>
      </c>
      <c r="DZ32" s="466">
        <v>172948925.63999999</v>
      </c>
      <c r="EA32" s="466">
        <v>167909462.14000002</v>
      </c>
      <c r="EB32" s="466">
        <v>169622656.32999998</v>
      </c>
      <c r="EC32" s="466">
        <v>172228950.66000003</v>
      </c>
      <c r="ED32" s="466">
        <v>167538361.53999999</v>
      </c>
      <c r="EE32" s="466">
        <v>166712207.34999999</v>
      </c>
      <c r="EF32" s="466">
        <v>166494700.56999999</v>
      </c>
      <c r="EG32" s="466">
        <v>164337130.24000004</v>
      </c>
      <c r="EH32" s="466">
        <v>164073465.25000003</v>
      </c>
      <c r="EI32" s="466">
        <v>168023386.48999998</v>
      </c>
      <c r="EJ32" s="466">
        <v>167817948.00999993</v>
      </c>
      <c r="EK32" s="466">
        <v>189365549.83999997</v>
      </c>
      <c r="EL32" s="466">
        <f>DZ32+EA32+EB32+EC32+ED32+EE32+EF32+EG32+EH32+EI32+EJ32+EK32</f>
        <v>2037072744.0599999</v>
      </c>
      <c r="EM32" s="466">
        <v>167975789.41000003</v>
      </c>
      <c r="EN32" s="466">
        <v>163171294.19999999</v>
      </c>
      <c r="EO32" s="466">
        <v>169985315.00999999</v>
      </c>
      <c r="EP32" s="466">
        <v>172109125.55000001</v>
      </c>
      <c r="EQ32" s="466">
        <v>169972033.95000002</v>
      </c>
      <c r="ER32" s="466">
        <v>170563435.69999999</v>
      </c>
      <c r="ES32" s="466">
        <v>169603303.82999998</v>
      </c>
      <c r="ET32" s="466">
        <v>168640874.28000003</v>
      </c>
      <c r="EU32" s="466">
        <v>169406761.72999996</v>
      </c>
      <c r="EV32" s="466">
        <v>171128998.67999992</v>
      </c>
      <c r="EW32" s="466">
        <v>171213916.08000001</v>
      </c>
      <c r="EX32" s="466">
        <v>194352440.01999998</v>
      </c>
      <c r="EY32" s="466">
        <f>EM32+EN32+EO32+EP32+EQ32+ER32+ES32+ET32+EU32+EV32+EW32+EX32</f>
        <v>2058123288.4399998</v>
      </c>
      <c r="EZ32" s="466">
        <v>172986076.42000002</v>
      </c>
      <c r="FA32" s="466">
        <v>165384037.82999998</v>
      </c>
      <c r="FB32" s="466">
        <v>170392536.44</v>
      </c>
      <c r="FC32" s="466">
        <v>171382929.72</v>
      </c>
      <c r="FD32" s="466">
        <v>170984566.63999999</v>
      </c>
      <c r="FE32" s="466">
        <v>171468930.96000004</v>
      </c>
      <c r="FF32" s="466">
        <v>170400302.88999999</v>
      </c>
      <c r="FG32" s="466">
        <v>168224640.25</v>
      </c>
      <c r="FH32" s="466">
        <v>169949733.59000006</v>
      </c>
      <c r="FI32" s="466">
        <v>162334368</v>
      </c>
      <c r="FJ32" s="466">
        <v>172667885</v>
      </c>
      <c r="FK32" s="466">
        <f>194165893-1.46</f>
        <v>194165891.53999999</v>
      </c>
      <c r="FL32" s="466">
        <f>FA32+FB32+FC32+FD32+FE32+FF32+FG32+FH32+EZ32+FI32+FK32+FJ32</f>
        <v>2060341899.2800002</v>
      </c>
      <c r="FM32" s="466">
        <v>177305611.55000001</v>
      </c>
      <c r="FN32" s="466">
        <v>175984463.54000002</v>
      </c>
      <c r="FO32" s="466">
        <v>178700391.67000002</v>
      </c>
      <c r="FP32" s="466">
        <v>172480483.82999998</v>
      </c>
      <c r="FQ32" s="466">
        <v>183882422.91000003</v>
      </c>
      <c r="FR32" s="466">
        <v>179713826.21000004</v>
      </c>
      <c r="FS32" s="466">
        <v>168790942.10999995</v>
      </c>
      <c r="FT32" s="466">
        <v>187376597.08999997</v>
      </c>
      <c r="FU32" s="466">
        <v>177358932.54000002</v>
      </c>
      <c r="FV32" s="466">
        <v>161535380.15000007</v>
      </c>
      <c r="FW32" s="466">
        <v>118541692.76999998</v>
      </c>
      <c r="FX32" s="466">
        <v>185046420.29999995</v>
      </c>
      <c r="FY32" s="466">
        <f>FM32+FN32+FO32+FP32+FQ32+FR32+FS32+FT32+FU32+FV32+FW32+FX32</f>
        <v>2066717164.6699998</v>
      </c>
      <c r="FZ32" s="466">
        <v>163847594.06999999</v>
      </c>
      <c r="GA32" s="466">
        <v>164477664.02000001</v>
      </c>
      <c r="GB32" s="466">
        <v>162508348.22</v>
      </c>
      <c r="GC32" s="466">
        <v>169679012.39999998</v>
      </c>
      <c r="GD32" s="466">
        <v>167338375.46000004</v>
      </c>
      <c r="GE32" s="466">
        <v>169050992.25999999</v>
      </c>
      <c r="GF32" s="466">
        <v>164282166.25999999</v>
      </c>
      <c r="GG32" s="466">
        <v>165431038.20999998</v>
      </c>
      <c r="GH32" s="466">
        <v>163468449.77999997</v>
      </c>
      <c r="GI32" s="466">
        <v>166500648.84000003</v>
      </c>
      <c r="GJ32" s="466">
        <v>168346351.78999996</v>
      </c>
      <c r="GK32" s="466">
        <v>187993812.91000003</v>
      </c>
      <c r="GL32" s="466">
        <f>FZ32+GA32+GB32+GC32+GD32+GE32+GF32+GG32+GH32+GI32+GJ32+GK32</f>
        <v>2012924454.22</v>
      </c>
      <c r="GM32" s="466">
        <v>178938387.11000001</v>
      </c>
      <c r="GN32" s="466">
        <v>149656330.63999999</v>
      </c>
      <c r="GO32" s="466">
        <v>181395025.39000005</v>
      </c>
      <c r="GP32" s="466">
        <v>176393537.37</v>
      </c>
      <c r="GQ32" s="466">
        <v>144650131.59</v>
      </c>
      <c r="GR32" s="466">
        <v>188423786.56000006</v>
      </c>
      <c r="GS32" s="466">
        <v>172495170.95000005</v>
      </c>
      <c r="GT32" s="466">
        <v>166565420.77999997</v>
      </c>
      <c r="GU32" s="466">
        <v>166728447.45000002</v>
      </c>
      <c r="GV32" s="466">
        <v>168097118.23000002</v>
      </c>
      <c r="GW32" s="466">
        <v>169784158.74999994</v>
      </c>
      <c r="GX32" s="466">
        <v>186196855.62000006</v>
      </c>
      <c r="GY32" s="466">
        <f>GM32+GN32+GO32+GP32+GQ32+GR32+GS32+GT32+GU32+GV32+GW32+GX32</f>
        <v>2049324370.4400003</v>
      </c>
      <c r="GZ32" s="466">
        <v>173907525.85000002</v>
      </c>
      <c r="HA32" s="466">
        <v>176078428.68000001</v>
      </c>
      <c r="HB32" s="466">
        <v>168954768.34999999</v>
      </c>
      <c r="HC32" s="466">
        <v>176444116.74000001</v>
      </c>
      <c r="HD32" s="466">
        <v>173911166.00999993</v>
      </c>
      <c r="HE32" s="466">
        <v>174105260.10000002</v>
      </c>
      <c r="HF32" s="466">
        <v>177173825.22999996</v>
      </c>
      <c r="HG32" s="466">
        <v>175268285.11000001</v>
      </c>
      <c r="HH32" s="466">
        <v>175137254.97999993</v>
      </c>
      <c r="HI32" s="466">
        <v>175627878.26000011</v>
      </c>
      <c r="HJ32" s="466">
        <v>177435255.06999993</v>
      </c>
      <c r="HK32" s="466">
        <v>201081279.16</v>
      </c>
      <c r="HL32" s="466">
        <f>GZ32+HA32+HB32+HC32+HD32+HE32+HF32+HG32+HH32+HI32+HJ32+HK32</f>
        <v>2125125043.54</v>
      </c>
      <c r="HM32" s="466">
        <v>187657255.88</v>
      </c>
      <c r="HN32" s="466">
        <v>171933406.53</v>
      </c>
      <c r="HO32" s="466">
        <v>182431034.98000002</v>
      </c>
      <c r="HP32" s="466">
        <v>184397215.77999997</v>
      </c>
      <c r="HQ32" s="466">
        <v>187105129.62</v>
      </c>
      <c r="HR32" s="466">
        <v>183580525.09000003</v>
      </c>
      <c r="HS32" s="466">
        <v>189346741.21999997</v>
      </c>
      <c r="HT32" s="466">
        <v>179526884.08999991</v>
      </c>
      <c r="HU32" s="466">
        <v>187613129.45000011</v>
      </c>
      <c r="HV32" s="466">
        <v>182029670.75999993</v>
      </c>
      <c r="HW32" s="466">
        <v>185419559.85000002</v>
      </c>
      <c r="HX32" s="466">
        <v>212181526.66999996</v>
      </c>
      <c r="HY32" s="466">
        <f>HM32+HN32+HO32+HP32+HQ32+HR32+HS32+HT32+HU32+HV32+HW32+HX32</f>
        <v>2233222079.9200001</v>
      </c>
      <c r="HZ32" s="466">
        <v>194870704.5</v>
      </c>
      <c r="IA32" s="466">
        <v>189190951.38</v>
      </c>
      <c r="IB32" s="466">
        <v>191453285.26999998</v>
      </c>
      <c r="IC32" s="466">
        <v>199532843.25999999</v>
      </c>
      <c r="ID32" s="466">
        <v>194827024.47999999</v>
      </c>
      <c r="IE32" s="466">
        <v>197442424.13</v>
      </c>
      <c r="IF32" s="466">
        <v>194583343.53000003</v>
      </c>
      <c r="IG32" s="466">
        <v>195884208.05000007</v>
      </c>
      <c r="IH32" s="466">
        <v>201867153.48000002</v>
      </c>
      <c r="II32" s="466">
        <v>200011335.38999993</v>
      </c>
      <c r="IJ32" s="466">
        <v>201553921.99000001</v>
      </c>
      <c r="IK32" s="466">
        <v>225876843.66000009</v>
      </c>
      <c r="IL32" s="466">
        <f>HZ32+IA32+IB32+IC32+ID32+IE32+IF32+IG32+IH32+II32+IJ32+IK32</f>
        <v>2387094039.1199999</v>
      </c>
      <c r="IM32" s="466">
        <v>214688813.84999996</v>
      </c>
      <c r="IN32" s="466">
        <v>198418424.10000002</v>
      </c>
      <c r="IO32" s="466">
        <v>213128442.28999999</v>
      </c>
      <c r="IP32" s="466">
        <v>213716165.72999999</v>
      </c>
      <c r="IQ32" s="466">
        <v>210367684.82000005</v>
      </c>
      <c r="IR32" s="466">
        <v>211834551.44999999</v>
      </c>
      <c r="IS32" s="466">
        <v>212948608.63</v>
      </c>
      <c r="IT32" s="466">
        <v>212055321.41999996</v>
      </c>
      <c r="IU32" s="466">
        <v>213759317.97000003</v>
      </c>
      <c r="IV32" s="466">
        <v>212397265.01000005</v>
      </c>
      <c r="IW32" s="466">
        <v>216636508.12999997</v>
      </c>
      <c r="IX32" s="466">
        <v>248429015.59999996</v>
      </c>
      <c r="IY32" s="466">
        <f>IM32+IN32+IO32+IP32+IQ32+IR32+IS32+IT32+IU32+IV32+IW32+IX32</f>
        <v>2578380119</v>
      </c>
      <c r="IZ32" s="655">
        <v>226943849.78</v>
      </c>
      <c r="JA32" s="466">
        <v>221792049.88</v>
      </c>
      <c r="JB32" s="466">
        <v>224138923.36000001</v>
      </c>
      <c r="JC32" s="466">
        <v>228318295.49000001</v>
      </c>
      <c r="JD32" s="466">
        <v>226401154.71000004</v>
      </c>
      <c r="JE32" s="466">
        <v>227726433.31</v>
      </c>
      <c r="JF32" s="466">
        <v>229408952.58999997</v>
      </c>
      <c r="JG32" s="466">
        <v>229401256.47999999</v>
      </c>
      <c r="JH32" s="466">
        <v>228151922.59000006</v>
      </c>
      <c r="JI32" s="466">
        <v>227778011.19999993</v>
      </c>
      <c r="JJ32" s="466">
        <v>230920579.70999998</v>
      </c>
      <c r="JK32" s="466">
        <v>264865336.35000002</v>
      </c>
      <c r="JL32" s="466">
        <f>IZ32+JA32+JB32+JC32+JD32+JE32+JF32+JG32+JH32+JI32+JJ32+JK32</f>
        <v>2765846765.4499998</v>
      </c>
      <c r="JM32" s="655">
        <v>242559689.74000001</v>
      </c>
      <c r="JN32" s="466">
        <v>234983576.87</v>
      </c>
      <c r="JO32" s="466">
        <v>237545907.16</v>
      </c>
      <c r="JP32" s="466">
        <v>157483213.89999998</v>
      </c>
      <c r="JQ32" s="466">
        <v>220770509.87</v>
      </c>
      <c r="JR32" s="466">
        <v>279805590.13</v>
      </c>
      <c r="JS32" s="466">
        <v>267627323.29999995</v>
      </c>
      <c r="JT32" s="466">
        <v>238721257.53000003</v>
      </c>
      <c r="JU32" s="466">
        <v>235218713</v>
      </c>
      <c r="JV32" s="466">
        <v>233361316.26999998</v>
      </c>
      <c r="JW32" s="466">
        <v>236519699.18999997</v>
      </c>
      <c r="JX32" s="466">
        <v>273650347.80000001</v>
      </c>
      <c r="JY32" s="466">
        <f>JM32+JN32+JO32+JP32+JQ32+JR32+JS32+JT32+JU32+JV32+JW32+JX32</f>
        <v>2858247144.7600002</v>
      </c>
      <c r="JZ32" s="655">
        <v>248572125.60000002</v>
      </c>
      <c r="KA32" s="466">
        <v>251888603.91</v>
      </c>
      <c r="KB32" s="466">
        <v>251942613.96999997</v>
      </c>
      <c r="KC32" s="466">
        <v>261215548.56999999</v>
      </c>
      <c r="KD32" s="466">
        <v>261129613.08999997</v>
      </c>
      <c r="KE32" s="466">
        <v>262672616.20000005</v>
      </c>
      <c r="KF32" s="466">
        <v>259911444.84999996</v>
      </c>
      <c r="KG32" s="466">
        <v>259402231.20999998</v>
      </c>
      <c r="KH32" s="466">
        <v>252629966.12999994</v>
      </c>
      <c r="KI32" s="466">
        <v>250829216.84000003</v>
      </c>
      <c r="KJ32" s="466">
        <v>255321523.26000002</v>
      </c>
      <c r="KK32" s="466">
        <v>301165162.21999991</v>
      </c>
      <c r="KL32" s="466">
        <f>JZ32+KA32+KB32+KC32+KD32+KE32+KF32+KG32+KH32+KI32+KJ32+KK32</f>
        <v>3116680665.8499999</v>
      </c>
      <c r="KM32" s="655">
        <v>267791884.62000003</v>
      </c>
      <c r="KN32" s="466">
        <v>266104963.19999999</v>
      </c>
      <c r="KO32" s="466">
        <v>268893300.39999998</v>
      </c>
      <c r="KP32" s="466">
        <v>275486907.47000003</v>
      </c>
      <c r="KQ32" s="466">
        <v>273194980.93000001</v>
      </c>
      <c r="KR32" s="466">
        <v>269410251.81</v>
      </c>
      <c r="KS32" s="466">
        <v>274672577.36000001</v>
      </c>
      <c r="KT32" s="466">
        <v>273685819.99000001</v>
      </c>
      <c r="KU32" s="466">
        <v>274707749.71999997</v>
      </c>
      <c r="KV32" s="466">
        <v>271995424.63</v>
      </c>
      <c r="KW32" s="466">
        <v>286609883.82000005</v>
      </c>
      <c r="KX32" s="466">
        <v>334497810.27999985</v>
      </c>
      <c r="KY32" s="466">
        <f>KM32+KN32+KO32+KP32+KQ32+KR32+KS32+KT32+KU32+KV32+KW32+KX32</f>
        <v>3337051554.2299995</v>
      </c>
      <c r="KZ32" s="655">
        <v>285263107.69999999</v>
      </c>
      <c r="LA32" s="466">
        <v>297915688.70000005</v>
      </c>
      <c r="LB32" s="466">
        <v>0</v>
      </c>
      <c r="LC32" s="466">
        <v>0</v>
      </c>
      <c r="LD32" s="466">
        <v>0</v>
      </c>
      <c r="LE32" s="466">
        <v>0</v>
      </c>
      <c r="LF32" s="466">
        <v>0</v>
      </c>
      <c r="LG32" s="466">
        <v>0</v>
      </c>
      <c r="LH32" s="466">
        <v>0</v>
      </c>
      <c r="LI32" s="466">
        <v>0</v>
      </c>
      <c r="LJ32" s="466">
        <v>0</v>
      </c>
      <c r="LK32" s="466">
        <v>0</v>
      </c>
      <c r="LL32" s="511">
        <f>KZ32+LA32+LB32+LC32+LD32+LE32+LF32+LG32+LH32+LI32+LJ32+LK32</f>
        <v>583178796.4000001</v>
      </c>
    </row>
    <row r="33" spans="1:324" ht="15.75" x14ac:dyDescent="0.25">
      <c r="A33" s="419">
        <v>7012</v>
      </c>
      <c r="B33" s="420"/>
      <c r="C33" s="418" t="s">
        <v>665</v>
      </c>
      <c r="D33" s="418" t="s">
        <v>297</v>
      </c>
      <c r="E33" s="466">
        <v>25780149.3907528</v>
      </c>
      <c r="F33" s="466">
        <v>36211016.524787188</v>
      </c>
      <c r="G33" s="466">
        <v>42630328.826573201</v>
      </c>
      <c r="H33" s="466">
        <v>54646720.080120184</v>
      </c>
      <c r="I33" s="466">
        <v>71637280.92138207</v>
      </c>
      <c r="J33" s="466">
        <v>86200517.442830905</v>
      </c>
      <c r="K33" s="466">
        <v>106377069.77132367</v>
      </c>
      <c r="L33" s="466">
        <v>127801310.29878151</v>
      </c>
      <c r="M33" s="466">
        <v>10083964.140961444</v>
      </c>
      <c r="N33" s="466">
        <v>10355939.334418295</v>
      </c>
      <c r="O33" s="466">
        <v>11915233.093723919</v>
      </c>
      <c r="P33" s="466">
        <v>9782203.9520113505</v>
      </c>
      <c r="Q33" s="466">
        <v>12298202.113086298</v>
      </c>
      <c r="R33" s="466">
        <v>11935778.679227173</v>
      </c>
      <c r="S33" s="466">
        <v>11869537.210816227</v>
      </c>
      <c r="T33" s="466">
        <v>12014871.187280921</v>
      </c>
      <c r="U33" s="466">
        <v>12940246.304748792</v>
      </c>
      <c r="V33" s="466">
        <v>12412871.5195293</v>
      </c>
      <c r="W33" s="466">
        <v>12626541.843556996</v>
      </c>
      <c r="X33" s="466">
        <v>13123724.337798368</v>
      </c>
      <c r="Y33" s="466">
        <f>M33+N33+O33+P33+Q33+R33+S33+T33+U33+V33+W33+X33</f>
        <v>141359113.71715906</v>
      </c>
      <c r="Z33" s="466">
        <v>10875562.9108663</v>
      </c>
      <c r="AA33" s="466">
        <v>11586544.573026204</v>
      </c>
      <c r="AB33" s="466">
        <v>12823816.880779503</v>
      </c>
      <c r="AC33" s="466">
        <v>11793700.564012688</v>
      </c>
      <c r="AD33" s="466">
        <v>13239909.219328992</v>
      </c>
      <c r="AE33" s="466">
        <v>12378972.082331831</v>
      </c>
      <c r="AF33" s="466">
        <v>12867633.638749793</v>
      </c>
      <c r="AG33" s="466">
        <v>12116378.570647638</v>
      </c>
      <c r="AH33" s="466">
        <v>12794534.650726087</v>
      </c>
      <c r="AI33" s="466">
        <v>13610164.483975967</v>
      </c>
      <c r="AJ33" s="466">
        <v>13141147.375938905</v>
      </c>
      <c r="AK33" s="466">
        <v>14101708.810841262</v>
      </c>
      <c r="AL33" s="466">
        <f>Z33+AA33+AB33+AC33+AD33+AE33+AF33+AG33+AH33+AI33+AJ33+AK33</f>
        <v>151330073.76122516</v>
      </c>
      <c r="AM33" s="466">
        <v>11373215.67835086</v>
      </c>
      <c r="AN33" s="466">
        <v>12195213.047070608</v>
      </c>
      <c r="AO33" s="466">
        <v>13145804.319479221</v>
      </c>
      <c r="AP33" s="466">
        <v>13354208.838299116</v>
      </c>
      <c r="AQ33" s="466">
        <v>13674527.920756133</v>
      </c>
      <c r="AR33" s="466">
        <v>14646489.339968288</v>
      </c>
      <c r="AS33" s="466">
        <v>13558733.217159072</v>
      </c>
      <c r="AT33" s="466">
        <v>14113325.200216997</v>
      </c>
      <c r="AU33" s="466">
        <v>13673130.275830416</v>
      </c>
      <c r="AV33" s="466">
        <v>14823669.934067763</v>
      </c>
      <c r="AW33" s="466">
        <v>13946562.996244371</v>
      </c>
      <c r="AX33" s="466">
        <v>15495767.240277084</v>
      </c>
      <c r="AY33" s="466">
        <f>AM33+AN33+AO33+AP33+AQ33+AR33+AS33+AT33+AU33+AV33+AW33+AX33</f>
        <v>164000648.00771993</v>
      </c>
      <c r="AZ33" s="466">
        <v>12989837.28388416</v>
      </c>
      <c r="BA33" s="466">
        <v>14013570.961817726</v>
      </c>
      <c r="BB33" s="466">
        <v>13751792.118385913</v>
      </c>
      <c r="BC33" s="466">
        <v>13920009.352361875</v>
      </c>
      <c r="BD33" s="466">
        <v>14342098.179394092</v>
      </c>
      <c r="BE33" s="466">
        <v>13674385.149974961</v>
      </c>
      <c r="BF33" s="466">
        <v>14824658.471373731</v>
      </c>
      <c r="BG33" s="466">
        <v>14435481.333583707</v>
      </c>
      <c r="BH33" s="466">
        <v>14531550.0239526</v>
      </c>
      <c r="BI33" s="466">
        <v>15060519.094850613</v>
      </c>
      <c r="BJ33" s="466">
        <v>14435264.668586211</v>
      </c>
      <c r="BK33" s="466">
        <v>17087402.396928731</v>
      </c>
      <c r="BL33" s="466">
        <f>AZ33+BA33+BB33+BC33+BD33+BE33+BF33+BG33+BH33+BI33+BJ33+BK33</f>
        <v>173066569.03509432</v>
      </c>
      <c r="BM33" s="466">
        <v>13049790.180353865</v>
      </c>
      <c r="BN33" s="466">
        <v>15531153.924970791</v>
      </c>
      <c r="BO33" s="466">
        <v>15060872.447212487</v>
      </c>
      <c r="BP33" s="466">
        <v>14398210.564555166</v>
      </c>
      <c r="BQ33" s="466">
        <v>16174983.10169421</v>
      </c>
      <c r="BR33" s="466">
        <v>14894622.06100818</v>
      </c>
      <c r="BS33" s="466">
        <v>14887287.070522455</v>
      </c>
      <c r="BT33" s="466">
        <v>15639273.80082624</v>
      </c>
      <c r="BU33" s="466">
        <v>15688925.957936907</v>
      </c>
      <c r="BV33" s="466">
        <v>16696439.620973127</v>
      </c>
      <c r="BW33" s="466">
        <v>16286385.528459357</v>
      </c>
      <c r="BX33" s="466">
        <v>18074506.702136539</v>
      </c>
      <c r="BY33" s="466">
        <f>BM33+BN33+BO33+BP33+BQ33+BR33+BS33+BT33+BU33+BV33+BW33+BX33</f>
        <v>186382450.96064937</v>
      </c>
      <c r="BZ33" s="466">
        <v>14246288.534969121</v>
      </c>
      <c r="CA33" s="466">
        <v>14228166.749457521</v>
      </c>
      <c r="CB33" s="466">
        <v>16311628.626022369</v>
      </c>
      <c r="CC33" s="466">
        <v>16214754.914079452</v>
      </c>
      <c r="CD33" s="466">
        <v>16156362.321398765</v>
      </c>
      <c r="CE33" s="466">
        <v>17455414.097771659</v>
      </c>
      <c r="CF33" s="466">
        <v>17393702.530337177</v>
      </c>
      <c r="CG33" s="466">
        <v>16232287.806417961</v>
      </c>
      <c r="CH33" s="466">
        <v>17344950.355157737</v>
      </c>
      <c r="CI33" s="466">
        <v>16734159.006384576</v>
      </c>
      <c r="CJ33" s="466">
        <v>18190344.565598402</v>
      </c>
      <c r="CK33" s="466">
        <v>19919474.003797363</v>
      </c>
      <c r="CL33" s="466">
        <f>BZ33+CA33+CB33+CC33+CD33+CE33+CF33+CG33+CH33+CI33+CJ33+CK33</f>
        <v>200427533.51139209</v>
      </c>
      <c r="CM33" s="466">
        <v>15612819.166249376</v>
      </c>
      <c r="CN33" s="466">
        <v>16089620.438324155</v>
      </c>
      <c r="CO33" s="466">
        <v>17724080.907778338</v>
      </c>
      <c r="CP33" s="466">
        <v>17580385.311842766</v>
      </c>
      <c r="CQ33" s="466">
        <v>18008697.243323319</v>
      </c>
      <c r="CR33" s="466">
        <v>17277899.841679186</v>
      </c>
      <c r="CS33" s="466">
        <v>17391163.790227007</v>
      </c>
      <c r="CT33" s="466">
        <v>17412840.740235351</v>
      </c>
      <c r="CU33" s="466">
        <v>16820534.002712402</v>
      </c>
      <c r="CV33" s="466">
        <v>18909001.412410278</v>
      </c>
      <c r="CW33" s="466">
        <v>18431277.189200472</v>
      </c>
      <c r="CX33" s="466">
        <v>20619539.842388589</v>
      </c>
      <c r="CY33" s="466">
        <f>CM33+CN33+CO33+CP33+CQ33+CR33+CS33+CT33+CU33+CV33+CW33+CX33</f>
        <v>211877859.88637125</v>
      </c>
      <c r="CZ33" s="466">
        <v>15257866.060000001</v>
      </c>
      <c r="DA33" s="466">
        <v>18347204.75</v>
      </c>
      <c r="DB33" s="466">
        <v>19323778.060000002</v>
      </c>
      <c r="DC33" s="466">
        <v>16614696.08</v>
      </c>
      <c r="DD33" s="466">
        <v>18922654.25</v>
      </c>
      <c r="DE33" s="466">
        <v>19567000.469999999</v>
      </c>
      <c r="DF33" s="466">
        <v>19172479.590000004</v>
      </c>
      <c r="DG33" s="466">
        <v>18486979.419999998</v>
      </c>
      <c r="DH33" s="466">
        <v>18295767.290000003</v>
      </c>
      <c r="DI33" s="466">
        <v>19933494.950000003</v>
      </c>
      <c r="DJ33" s="466">
        <v>19636726.809999999</v>
      </c>
      <c r="DK33" s="466">
        <v>21559752.119999997</v>
      </c>
      <c r="DL33" s="466">
        <f>CZ33+DA33+DB33+DC33+DD33+DE33+DF33+DG33+DH33+DI33+DJ33+DK33</f>
        <v>225118399.85000002</v>
      </c>
      <c r="DM33" s="466">
        <v>18237520.020000003</v>
      </c>
      <c r="DN33" s="466">
        <v>19825834.030000001</v>
      </c>
      <c r="DO33" s="466">
        <v>19628798.780000001</v>
      </c>
      <c r="DP33" s="466">
        <v>20732858.660000004</v>
      </c>
      <c r="DQ33" s="466">
        <v>20189143.129999999</v>
      </c>
      <c r="DR33" s="466">
        <v>20468357.189999998</v>
      </c>
      <c r="DS33" s="466">
        <v>21965506.149999999</v>
      </c>
      <c r="DT33" s="466">
        <v>19449773.869999997</v>
      </c>
      <c r="DU33" s="466">
        <v>21418156.349999998</v>
      </c>
      <c r="DV33" s="466">
        <v>21570661.890000001</v>
      </c>
      <c r="DW33" s="466">
        <v>20835928.620000001</v>
      </c>
      <c r="DX33" s="466">
        <v>23184847.829999991</v>
      </c>
      <c r="DY33" s="466">
        <f>DM33+DN33+DO33+DP33+DQ33+DR33+DS33+DT33+DU33+DV33+DW33+DX33</f>
        <v>247507386.51999998</v>
      </c>
      <c r="DZ33" s="466">
        <v>19794894.050000001</v>
      </c>
      <c r="EA33" s="466">
        <v>20521953.07</v>
      </c>
      <c r="EB33" s="466">
        <v>21936572.770000003</v>
      </c>
      <c r="EC33" s="466">
        <v>21082901.02</v>
      </c>
      <c r="ED33" s="466">
        <v>22685327.600000001</v>
      </c>
      <c r="EE33" s="466">
        <v>25441554.02</v>
      </c>
      <c r="EF33" s="466">
        <v>23349140.109999999</v>
      </c>
      <c r="EG33" s="466">
        <v>20938872.350000001</v>
      </c>
      <c r="EH33" s="466">
        <v>22972864.259999998</v>
      </c>
      <c r="EI33" s="466">
        <v>23586277.240000002</v>
      </c>
      <c r="EJ33" s="466">
        <v>22062272.869999997</v>
      </c>
      <c r="EK33" s="466">
        <v>24624016.949999999</v>
      </c>
      <c r="EL33" s="466">
        <f>DZ33+EA33+EB33+EC33+ED33+EE33+EF33+EG33+EH33+EI33+EJ33+EK33</f>
        <v>268996646.31</v>
      </c>
      <c r="EM33" s="466">
        <v>20217298.699999999</v>
      </c>
      <c r="EN33" s="466">
        <v>21848102.510000002</v>
      </c>
      <c r="EO33" s="466">
        <v>25204387.359999999</v>
      </c>
      <c r="EP33" s="466">
        <v>22248515.75</v>
      </c>
      <c r="EQ33" s="466">
        <v>22124158.100000001</v>
      </c>
      <c r="ER33" s="466">
        <v>23786771.300000001</v>
      </c>
      <c r="ES33" s="466">
        <v>23927504.629999999</v>
      </c>
      <c r="ET33" s="466">
        <v>22188866.890000001</v>
      </c>
      <c r="EU33" s="466">
        <v>22560418.82</v>
      </c>
      <c r="EV33" s="466">
        <v>22937539.690000001</v>
      </c>
      <c r="EW33" s="466">
        <v>23995347.300000008</v>
      </c>
      <c r="EX33" s="466">
        <v>24453130.299999997</v>
      </c>
      <c r="EY33" s="466">
        <f>EM33+EN33+EO33+EP33+EQ33+ER33+ES33+ET33+EU33+EV33+EW33+EX33</f>
        <v>275492041.35000002</v>
      </c>
      <c r="EZ33" s="466">
        <v>20809474.560000002</v>
      </c>
      <c r="FA33" s="466">
        <v>23453946.869999997</v>
      </c>
      <c r="FB33" s="466">
        <v>25256099.560000002</v>
      </c>
      <c r="FC33" s="466">
        <v>22981951.789999999</v>
      </c>
      <c r="FD33" s="466">
        <v>25038729.789999999</v>
      </c>
      <c r="FE33" s="466">
        <v>24952545.229999997</v>
      </c>
      <c r="FF33" s="466">
        <v>24446307.789999999</v>
      </c>
      <c r="FG33" s="466">
        <v>23187291.66</v>
      </c>
      <c r="FH33" s="466">
        <v>23438989.77</v>
      </c>
      <c r="FI33" s="466">
        <v>22618681</v>
      </c>
      <c r="FJ33" s="466">
        <v>24811120</v>
      </c>
      <c r="FK33" s="466">
        <f>20238936+0.34</f>
        <v>20238936.34</v>
      </c>
      <c r="FL33" s="466">
        <f>FA33+FB33+FC33+FD33+FE33+FF33+FG33+FH33+EZ33+FI33+FK33+FJ33</f>
        <v>281234074.36000001</v>
      </c>
      <c r="FM33" s="466">
        <v>23618673.060000002</v>
      </c>
      <c r="FN33" s="466">
        <v>24662907.920000002</v>
      </c>
      <c r="FO33" s="466">
        <v>26282933.869999997</v>
      </c>
      <c r="FP33" s="466">
        <v>26059636.630000003</v>
      </c>
      <c r="FQ33" s="466">
        <v>26885067.440000001</v>
      </c>
      <c r="FR33" s="466">
        <v>25573695.77</v>
      </c>
      <c r="FS33" s="466">
        <v>27275603.399999999</v>
      </c>
      <c r="FT33" s="466">
        <v>25708103.120000001</v>
      </c>
      <c r="FU33" s="466">
        <v>25458106.159999996</v>
      </c>
      <c r="FV33" s="466">
        <v>26722491.209999993</v>
      </c>
      <c r="FW33" s="466">
        <v>26452479.48</v>
      </c>
      <c r="FX33" s="466">
        <v>25441046.970000006</v>
      </c>
      <c r="FY33" s="466">
        <f>FM33+FN33+FO33+FP33+FQ33+FR33+FS33+FT33+FU33+FV33+FW33+FX33</f>
        <v>310140745.03000003</v>
      </c>
      <c r="FZ33" s="466">
        <v>25114507.269999996</v>
      </c>
      <c r="GA33" s="466">
        <v>25562670.530000001</v>
      </c>
      <c r="GB33" s="466">
        <v>25534908.689999998</v>
      </c>
      <c r="GC33" s="466">
        <v>26378475.140000001</v>
      </c>
      <c r="GD33" s="466">
        <v>25989367.210000001</v>
      </c>
      <c r="GE33" s="466">
        <v>24412521.379999995</v>
      </c>
      <c r="GF33" s="466">
        <v>25716624.580000006</v>
      </c>
      <c r="GG33" s="466">
        <v>24080692.899999995</v>
      </c>
      <c r="GH33" s="466">
        <v>24742046.380000003</v>
      </c>
      <c r="GI33" s="466">
        <v>25222262.979999997</v>
      </c>
      <c r="GJ33" s="466">
        <v>25109751.530000001</v>
      </c>
      <c r="GK33" s="466">
        <v>25196805.439999998</v>
      </c>
      <c r="GL33" s="466">
        <f>FZ33+GA33+GB33+GC33+GD33+GE33+GF33+GG33+GH33+GI33+GJ33+GK33</f>
        <v>303060634.03000003</v>
      </c>
      <c r="GM33" s="466">
        <v>24919733.260000002</v>
      </c>
      <c r="GN33" s="466">
        <v>24017323.010000002</v>
      </c>
      <c r="GO33" s="466">
        <v>24422773.289999995</v>
      </c>
      <c r="GP33" s="466">
        <v>26187166.630000003</v>
      </c>
      <c r="GQ33" s="466">
        <v>26165180.16</v>
      </c>
      <c r="GR33" s="466">
        <v>26226147.109999992</v>
      </c>
      <c r="GS33" s="466">
        <v>29431016.440000005</v>
      </c>
      <c r="GT33" s="466">
        <v>25058134.669999994</v>
      </c>
      <c r="GU33" s="466">
        <v>26714492.900000006</v>
      </c>
      <c r="GV33" s="466">
        <v>26557486.920000002</v>
      </c>
      <c r="GW33" s="466">
        <v>26310265.159999996</v>
      </c>
      <c r="GX33" s="466">
        <v>24330304.150000006</v>
      </c>
      <c r="GY33" s="466">
        <f>GM33+GN33+GO33+GP33+GQ33+GR33+GS33+GT33+GU33+GV33+GW33+GX33</f>
        <v>310340023.69999993</v>
      </c>
      <c r="GZ33" s="466">
        <v>24052977.93</v>
      </c>
      <c r="HA33" s="466">
        <v>32054269.780000001</v>
      </c>
      <c r="HB33" s="466">
        <v>17284136.490000002</v>
      </c>
      <c r="HC33" s="466">
        <v>22935328.43</v>
      </c>
      <c r="HD33" s="466">
        <v>26642169.189999998</v>
      </c>
      <c r="HE33" s="466">
        <v>23607969.840000004</v>
      </c>
      <c r="HF33" s="466">
        <v>25920313.570000008</v>
      </c>
      <c r="HG33" s="466">
        <v>24640846.619999997</v>
      </c>
      <c r="HH33" s="466">
        <v>25188799.100000001</v>
      </c>
      <c r="HI33" s="466">
        <v>25488139.059999995</v>
      </c>
      <c r="HJ33" s="466">
        <v>25385753.109999999</v>
      </c>
      <c r="HK33" s="466">
        <v>25652344.160000004</v>
      </c>
      <c r="HL33" s="466">
        <f>GZ33+HA33+HB33+HC33+HD33+HE33+HF33+HG33+HH33+HI33+HJ33+HK33</f>
        <v>298853047.28000003</v>
      </c>
      <c r="HM33" s="466">
        <v>24898453.799999997</v>
      </c>
      <c r="HN33" s="466">
        <v>25257890.759999998</v>
      </c>
      <c r="HO33" s="466">
        <v>25832477.050000004</v>
      </c>
      <c r="HP33" s="466">
        <v>25924836.799999997</v>
      </c>
      <c r="HQ33" s="466">
        <v>26626559.320000004</v>
      </c>
      <c r="HR33" s="466">
        <v>26187307.159999996</v>
      </c>
      <c r="HS33" s="466">
        <v>26229105.579999998</v>
      </c>
      <c r="HT33" s="466">
        <v>26091343.410000011</v>
      </c>
      <c r="HU33" s="466">
        <v>26485034.459999993</v>
      </c>
      <c r="HV33" s="466">
        <v>26178771.199999999</v>
      </c>
      <c r="HW33" s="466">
        <v>26849862.59</v>
      </c>
      <c r="HX33" s="466">
        <v>26695509.689999998</v>
      </c>
      <c r="HY33" s="466">
        <f>HM33+HN33+HO33+HP33+HQ33+HR33+HS33+HT33+HU33+HV33+HW33+HX33</f>
        <v>313257151.81999993</v>
      </c>
      <c r="HZ33" s="466">
        <v>26432659.690000001</v>
      </c>
      <c r="IA33" s="466">
        <v>26110316.07</v>
      </c>
      <c r="IB33" s="466">
        <v>27156286.359999999</v>
      </c>
      <c r="IC33" s="466">
        <v>26869128.350000001</v>
      </c>
      <c r="ID33" s="466">
        <v>28219654.25</v>
      </c>
      <c r="IE33" s="466">
        <v>27568093.729999997</v>
      </c>
      <c r="IF33" s="466">
        <v>27715347.790000003</v>
      </c>
      <c r="IG33" s="466">
        <v>27525993.34</v>
      </c>
      <c r="IH33" s="466">
        <v>27315455.560000002</v>
      </c>
      <c r="II33" s="466">
        <v>27947596.949999996</v>
      </c>
      <c r="IJ33" s="466">
        <v>28295008.09</v>
      </c>
      <c r="IK33" s="466">
        <v>27895509.77</v>
      </c>
      <c r="IL33" s="466">
        <f>HZ33+IA33+IB33+IC33+ID33+IE33+IF33+IG33+IH33+II33+IJ33+IK33</f>
        <v>329051049.94999993</v>
      </c>
      <c r="IM33" s="466">
        <v>28247206.09</v>
      </c>
      <c r="IN33" s="466">
        <v>27548932.600000001</v>
      </c>
      <c r="IO33" s="466">
        <v>28707466.309999999</v>
      </c>
      <c r="IP33" s="466">
        <v>28716385.710000001</v>
      </c>
      <c r="IQ33" s="466">
        <v>29824279.32</v>
      </c>
      <c r="IR33" s="466">
        <v>28982945.320000004</v>
      </c>
      <c r="IS33" s="466">
        <v>29473905.789999999</v>
      </c>
      <c r="IT33" s="466">
        <v>28968236.809999999</v>
      </c>
      <c r="IU33" s="466">
        <v>28680613.550000004</v>
      </c>
      <c r="IV33" s="466">
        <v>29707728.250000004</v>
      </c>
      <c r="IW33" s="466">
        <v>29468967.909999996</v>
      </c>
      <c r="IX33" s="466">
        <v>29309475.699999999</v>
      </c>
      <c r="IY33" s="466">
        <f>IM33+IN33+IO33+IP33+IQ33+IR33+IS33+IT33+IU33+IV33+IW33+IX33</f>
        <v>347636143.35999995</v>
      </c>
      <c r="IZ33" s="655">
        <v>29781032.080000002</v>
      </c>
      <c r="JA33" s="466">
        <v>28471007.119999997</v>
      </c>
      <c r="JB33" s="466">
        <v>30012287.250000004</v>
      </c>
      <c r="JC33" s="466">
        <v>30231994.980000004</v>
      </c>
      <c r="JD33" s="466">
        <v>31004624.949999999</v>
      </c>
      <c r="JE33" s="466">
        <v>30128075.519999996</v>
      </c>
      <c r="JF33" s="466">
        <v>32048983.780000001</v>
      </c>
      <c r="JG33" s="466">
        <v>30420687.869999997</v>
      </c>
      <c r="JH33" s="466">
        <v>30546186.850000001</v>
      </c>
      <c r="JI33" s="466">
        <v>31341277.869999997</v>
      </c>
      <c r="JJ33" s="466">
        <v>29950134.619999997</v>
      </c>
      <c r="JK33" s="466">
        <v>30233539.150000002</v>
      </c>
      <c r="JL33" s="466">
        <f>IZ33+JA33+JB33+JC33+JD33+JE33+JF33+JG33+JH33+JI33+JJ33+JK33</f>
        <v>364169832.03999996</v>
      </c>
      <c r="JM33" s="655">
        <v>30248017.489999998</v>
      </c>
      <c r="JN33" s="466">
        <v>29022522.540000003</v>
      </c>
      <c r="JO33" s="466">
        <v>30145243.670000002</v>
      </c>
      <c r="JP33" s="466">
        <v>3023638.0000000005</v>
      </c>
      <c r="JQ33" s="466">
        <v>937613.77999999933</v>
      </c>
      <c r="JR33" s="466">
        <v>1244304.3900000011</v>
      </c>
      <c r="JS33" s="466">
        <v>28996644.699999996</v>
      </c>
      <c r="JT33" s="466">
        <v>75729227.469999999</v>
      </c>
      <c r="JU33" s="466">
        <v>48751604.849999994</v>
      </c>
      <c r="JV33" s="466">
        <v>39835872.49000001</v>
      </c>
      <c r="JW33" s="466">
        <v>35823184.479999997</v>
      </c>
      <c r="JX33" s="466">
        <v>36600020.640000001</v>
      </c>
      <c r="JY33" s="466">
        <f>JM33+JN33+JO33+JP33+JQ33+JR33+JS33+JT33+JU33+JV33+JW33+JX33</f>
        <v>360357894.5</v>
      </c>
      <c r="JZ33" s="655">
        <v>25786119.490000002</v>
      </c>
      <c r="KA33" s="466">
        <v>30197583.840000004</v>
      </c>
      <c r="KB33" s="466">
        <v>33060570.370000001</v>
      </c>
      <c r="KC33" s="466">
        <v>32666845.650000006</v>
      </c>
      <c r="KD33" s="466">
        <v>32950639.439999998</v>
      </c>
      <c r="KE33" s="466">
        <v>32930002.18</v>
      </c>
      <c r="KF33" s="466">
        <v>33179564.469999991</v>
      </c>
      <c r="KG33" s="466">
        <v>32880407.440000005</v>
      </c>
      <c r="KH33" s="466">
        <v>33303558.639999997</v>
      </c>
      <c r="KI33" s="466">
        <v>33262067.380000003</v>
      </c>
      <c r="KJ33" s="466">
        <v>33574527.82</v>
      </c>
      <c r="KK33" s="466">
        <v>36538727.320000008</v>
      </c>
      <c r="KL33" s="466">
        <f>JZ33+KA33+KB33+KC33+KD33+KE33+KF33+KG33+KH33+KI33+KJ33+KK33</f>
        <v>390330614.04000002</v>
      </c>
      <c r="KM33" s="655">
        <v>30174582.670000002</v>
      </c>
      <c r="KN33" s="466">
        <v>31886305.280000001</v>
      </c>
      <c r="KO33" s="466">
        <v>38951144.269999996</v>
      </c>
      <c r="KP33" s="466">
        <v>36722274.18</v>
      </c>
      <c r="KQ33" s="466">
        <v>36688761.719999999</v>
      </c>
      <c r="KR33" s="466">
        <v>35860251.159999996</v>
      </c>
      <c r="KS33" s="466">
        <v>35818054.490000002</v>
      </c>
      <c r="KT33" s="466">
        <v>35960598.789999992</v>
      </c>
      <c r="KU33" s="466">
        <v>35823893.829999998</v>
      </c>
      <c r="KV33" s="466">
        <v>35990502.230000004</v>
      </c>
      <c r="KW33" s="466">
        <v>36690968.32</v>
      </c>
      <c r="KX33" s="466">
        <v>38292895.039999992</v>
      </c>
      <c r="KY33" s="466">
        <f>KM33+KN33+KO33+KP33+KQ33+KR33+KS33+KT33+KU33+KV33+KW33+KX33</f>
        <v>428860231.98000002</v>
      </c>
      <c r="KZ33" s="655">
        <v>34275378.25</v>
      </c>
      <c r="LA33" s="466">
        <v>35611750.549999997</v>
      </c>
      <c r="LB33" s="466">
        <v>0</v>
      </c>
      <c r="LC33" s="466">
        <v>0</v>
      </c>
      <c r="LD33" s="466">
        <v>0</v>
      </c>
      <c r="LE33" s="466">
        <v>0</v>
      </c>
      <c r="LF33" s="466">
        <v>0</v>
      </c>
      <c r="LG33" s="466">
        <v>0</v>
      </c>
      <c r="LH33" s="466">
        <v>0</v>
      </c>
      <c r="LI33" s="466">
        <v>0</v>
      </c>
      <c r="LJ33" s="466">
        <v>0</v>
      </c>
      <c r="LK33" s="466">
        <v>0</v>
      </c>
      <c r="LL33" s="511">
        <f>KZ33+LA33+LB33+LC33+LD33+LE33+LF33+LG33+LH33+LI33+LJ33+LK33</f>
        <v>69887128.799999997</v>
      </c>
    </row>
    <row r="34" spans="1:324" ht="15.75" x14ac:dyDescent="0.25">
      <c r="A34" s="419">
        <v>7013</v>
      </c>
      <c r="B34" s="420"/>
      <c r="C34" s="418" t="s">
        <v>272</v>
      </c>
      <c r="D34" s="418" t="s">
        <v>273</v>
      </c>
      <c r="E34" s="466">
        <v>10976064.096144216</v>
      </c>
      <c r="F34" s="466">
        <v>11997416.958771491</v>
      </c>
      <c r="G34" s="466">
        <v>14580558.337506259</v>
      </c>
      <c r="H34" s="466">
        <v>12464993.32331831</v>
      </c>
      <c r="I34" s="466">
        <v>12417709.898180604</v>
      </c>
      <c r="J34" s="466">
        <v>20789212.986145884</v>
      </c>
      <c r="K34" s="466">
        <v>14404210.482390253</v>
      </c>
      <c r="L34" s="466">
        <v>12055262.059756301</v>
      </c>
      <c r="M34" s="466">
        <v>435473.00847103994</v>
      </c>
      <c r="N34" s="466">
        <v>930897.2567601403</v>
      </c>
      <c r="O34" s="466">
        <v>1522715.9719162076</v>
      </c>
      <c r="P34" s="466">
        <v>1439896.286012352</v>
      </c>
      <c r="Q34" s="466">
        <v>2580162.5405608416</v>
      </c>
      <c r="R34" s="466">
        <v>1442574.6147971954</v>
      </c>
      <c r="S34" s="466">
        <v>836653.18615423143</v>
      </c>
      <c r="T34" s="466">
        <v>1421254.9067768322</v>
      </c>
      <c r="U34" s="466">
        <v>802757.354114505</v>
      </c>
      <c r="V34" s="466">
        <v>1069871.1194291436</v>
      </c>
      <c r="W34" s="466">
        <v>999737.52366049052</v>
      </c>
      <c r="X34" s="466">
        <v>1024838.6712986151</v>
      </c>
      <c r="Y34" s="466">
        <f>M34+N34+O34+P34+Q34+R34+S34+T34+U34+V34+W34+X34</f>
        <v>14506832.439951595</v>
      </c>
      <c r="Z34" s="466">
        <v>5396575.4296027385</v>
      </c>
      <c r="AA34" s="466">
        <v>6417894.7831302043</v>
      </c>
      <c r="AB34" s="466">
        <v>6152972.6527708238</v>
      </c>
      <c r="AC34" s="466">
        <v>5792499.0040477375</v>
      </c>
      <c r="AD34" s="466">
        <v>5624421.151435487</v>
      </c>
      <c r="AE34" s="466">
        <v>6425322.0324653648</v>
      </c>
      <c r="AF34" s="466">
        <v>6034179.5452345191</v>
      </c>
      <c r="AG34" s="466">
        <v>6565541.3168502776</v>
      </c>
      <c r="AH34" s="466">
        <v>6274906.2806292782</v>
      </c>
      <c r="AI34" s="466">
        <v>6170783.1715489896</v>
      </c>
      <c r="AJ34" s="466">
        <v>6564537.1426723413</v>
      </c>
      <c r="AK34" s="466">
        <v>7278768.2086880328</v>
      </c>
      <c r="AL34" s="466">
        <f>Z34+AA34+AB34+AC34+AD34+AE34+AF34+AG34+AH34+AI34+AJ34+AK34</f>
        <v>74698400.719075799</v>
      </c>
      <c r="AM34" s="466">
        <v>5720799.8553663827</v>
      </c>
      <c r="AN34" s="466">
        <v>6155896.3488983484</v>
      </c>
      <c r="AO34" s="466">
        <v>6151359.6194291441</v>
      </c>
      <c r="AP34" s="466">
        <v>6310322.566808546</v>
      </c>
      <c r="AQ34" s="466">
        <v>6830728.3786513107</v>
      </c>
      <c r="AR34" s="466">
        <v>6195776.589425806</v>
      </c>
      <c r="AS34" s="466">
        <v>6067169.5832081456</v>
      </c>
      <c r="AT34" s="466">
        <v>6885045.419253882</v>
      </c>
      <c r="AU34" s="466">
        <v>6704119.6236855285</v>
      </c>
      <c r="AV34" s="466">
        <v>6658248.5667668181</v>
      </c>
      <c r="AW34" s="466">
        <v>7079315.0979803046</v>
      </c>
      <c r="AX34" s="466">
        <v>6894015.7052245028</v>
      </c>
      <c r="AY34" s="466">
        <f>AM34+AN34+AO34+AP34+AQ34+AR34+AS34+AT34+AU34+AV34+AW34+AX34</f>
        <v>77652797.354698718</v>
      </c>
      <c r="AZ34" s="466">
        <v>5494531.0809964947</v>
      </c>
      <c r="BA34" s="466">
        <v>6677925.5236187615</v>
      </c>
      <c r="BB34" s="466">
        <v>6868615.7865131041</v>
      </c>
      <c r="BC34" s="466">
        <v>7331332.4305207804</v>
      </c>
      <c r="BD34" s="466">
        <v>7037440.1253546998</v>
      </c>
      <c r="BE34" s="466">
        <v>7020223.5206142552</v>
      </c>
      <c r="BF34" s="466">
        <v>7122710.529586046</v>
      </c>
      <c r="BG34" s="466">
        <v>6967855.4843098</v>
      </c>
      <c r="BH34" s="466">
        <v>7479272.1433817409</v>
      </c>
      <c r="BI34" s="466">
        <v>7247569.8588299109</v>
      </c>
      <c r="BJ34" s="466">
        <v>7147087.7451594062</v>
      </c>
      <c r="BK34" s="466">
        <v>6095845.3702637302</v>
      </c>
      <c r="BL34" s="466">
        <f>AZ34+BA34+BB34+BC34+BD34+BE34+BF34+BG34+BH34+BI34+BJ34+BK34</f>
        <v>82490409.599148721</v>
      </c>
      <c r="BM34" s="466">
        <v>6141007.7909781346</v>
      </c>
      <c r="BN34" s="466">
        <v>5293962.7442830913</v>
      </c>
      <c r="BO34" s="466">
        <v>7905524.8610832915</v>
      </c>
      <c r="BP34" s="466">
        <v>6921851.5476965448</v>
      </c>
      <c r="BQ34" s="466">
        <v>6490794.2316391254</v>
      </c>
      <c r="BR34" s="466">
        <v>6183342.7651894521</v>
      </c>
      <c r="BS34" s="466">
        <v>6950563.0730262063</v>
      </c>
      <c r="BT34" s="466">
        <v>6509204.5587130701</v>
      </c>
      <c r="BU34" s="466">
        <v>6832768.6630779505</v>
      </c>
      <c r="BV34" s="466">
        <v>5764635.0011266908</v>
      </c>
      <c r="BW34" s="466">
        <v>5351891.8557836767</v>
      </c>
      <c r="BX34" s="466">
        <v>6144516.3026205981</v>
      </c>
      <c r="BY34" s="466">
        <f>BM34+BN34+BO34+BP34+BQ34+BR34+BS34+BT34+BU34+BV34+BW34+BX34</f>
        <v>76490063.395217836</v>
      </c>
      <c r="BZ34" s="466">
        <v>5857788.3994324822</v>
      </c>
      <c r="CA34" s="466">
        <v>6126388.3321649143</v>
      </c>
      <c r="CB34" s="466">
        <v>5394591.9500500746</v>
      </c>
      <c r="CC34" s="466">
        <v>6180176.5156067442</v>
      </c>
      <c r="CD34" s="466">
        <v>5729429.093348356</v>
      </c>
      <c r="CE34" s="466">
        <v>5165781.8907110672</v>
      </c>
      <c r="CF34" s="466">
        <v>5951602.3984727086</v>
      </c>
      <c r="CG34" s="466">
        <v>6459918.1747621438</v>
      </c>
      <c r="CH34" s="466">
        <v>6741206.4739609407</v>
      </c>
      <c r="CI34" s="466">
        <v>6271778.2566766832</v>
      </c>
      <c r="CJ34" s="466">
        <v>5351328.8371724254</v>
      </c>
      <c r="CK34" s="466">
        <v>5553998.6647053929</v>
      </c>
      <c r="CL34" s="466">
        <f>BZ34+CA34+CB34+CC34+CD34+CE34+CF34+CG34+CH34+CI34+CJ34+CK34</f>
        <v>70783988.987063944</v>
      </c>
      <c r="CM34" s="466">
        <v>6411384.3559088632</v>
      </c>
      <c r="CN34" s="466">
        <v>6667815.86008179</v>
      </c>
      <c r="CO34" s="466">
        <v>6478399.3946336173</v>
      </c>
      <c r="CP34" s="466">
        <v>6936081.092472042</v>
      </c>
      <c r="CQ34" s="466">
        <v>6096521.1880737776</v>
      </c>
      <c r="CR34" s="466">
        <v>6207659.8629611088</v>
      </c>
      <c r="CS34" s="466">
        <v>5815472.2889751298</v>
      </c>
      <c r="CT34" s="466">
        <v>5835670.6528542805</v>
      </c>
      <c r="CU34" s="466">
        <v>6115949.8135953955</v>
      </c>
      <c r="CV34" s="466">
        <v>4639540.6043231506</v>
      </c>
      <c r="CW34" s="466">
        <v>6350427.1054081134</v>
      </c>
      <c r="CX34" s="466">
        <v>6011836.9429978309</v>
      </c>
      <c r="CY34" s="466">
        <f>CM34+CN34+CO34+CP34+CQ34+CR34+CS34+CT34+CU34+CV34+CW34+CX34</f>
        <v>73566759.162285089</v>
      </c>
      <c r="CZ34" s="466">
        <v>6224840.7700000005</v>
      </c>
      <c r="DA34" s="466">
        <v>6504972.8799999999</v>
      </c>
      <c r="DB34" s="466">
        <v>6659636.04</v>
      </c>
      <c r="DC34" s="466">
        <v>6542076.6799999997</v>
      </c>
      <c r="DD34" s="466">
        <v>6525266.4700000007</v>
      </c>
      <c r="DE34" s="466">
        <v>5958047.0300000003</v>
      </c>
      <c r="DF34" s="466">
        <v>6409663.8100000005</v>
      </c>
      <c r="DG34" s="466">
        <v>6697648.8100000005</v>
      </c>
      <c r="DH34" s="466">
        <v>6647145.5100000007</v>
      </c>
      <c r="DI34" s="466">
        <v>6650051.8600000003</v>
      </c>
      <c r="DJ34" s="466">
        <v>6712034.3899999997</v>
      </c>
      <c r="DK34" s="466">
        <v>5404683.8700000001</v>
      </c>
      <c r="DL34" s="466">
        <f>CZ34+DA34+DB34+DC34+DD34+DE34+DF34+DG34+DH34+DI34+DJ34+DK34</f>
        <v>76936068.120000005</v>
      </c>
      <c r="DM34" s="466">
        <v>6516046.3399999999</v>
      </c>
      <c r="DN34" s="466">
        <v>6943880.5900000008</v>
      </c>
      <c r="DO34" s="466">
        <v>6975080.3799999999</v>
      </c>
      <c r="DP34" s="466">
        <v>6912836.3599999994</v>
      </c>
      <c r="DQ34" s="466">
        <v>7268109.6399999997</v>
      </c>
      <c r="DR34" s="466">
        <v>7234444.1099999994</v>
      </c>
      <c r="DS34" s="466">
        <v>7249463.5300000003</v>
      </c>
      <c r="DT34" s="466">
        <v>7736351.9199999999</v>
      </c>
      <c r="DU34" s="466">
        <v>7594352.9100000001</v>
      </c>
      <c r="DV34" s="466">
        <v>7912203.7100000009</v>
      </c>
      <c r="DW34" s="466">
        <v>8122153.4000000004</v>
      </c>
      <c r="DX34" s="466">
        <v>7979180.8499999996</v>
      </c>
      <c r="DY34" s="466">
        <f>DM34+DN34+DO34+DP34+DQ34+DR34+DS34+DT34+DU34+DV34+DW34+DX34</f>
        <v>88444103.74000001</v>
      </c>
      <c r="DZ34" s="466">
        <v>8185583.2799999993</v>
      </c>
      <c r="EA34" s="466">
        <v>8905153.1600000001</v>
      </c>
      <c r="EB34" s="466">
        <v>9441666.2199999988</v>
      </c>
      <c r="EC34" s="466">
        <v>9098200.6300000008</v>
      </c>
      <c r="ED34" s="466">
        <v>7869293.9700000007</v>
      </c>
      <c r="EE34" s="466">
        <v>6979872.9000000004</v>
      </c>
      <c r="EF34" s="466">
        <v>9980265.0099999998</v>
      </c>
      <c r="EG34" s="466">
        <v>10073302.939999999</v>
      </c>
      <c r="EH34" s="466">
        <v>10398321.640000001</v>
      </c>
      <c r="EI34" s="466">
        <v>10344354.549999999</v>
      </c>
      <c r="EJ34" s="466">
        <v>10271658.32</v>
      </c>
      <c r="EK34" s="466">
        <v>10425262.379999999</v>
      </c>
      <c r="EL34" s="466">
        <f>DZ34+EA34+EB34+EC34+ED34+EE34+EF34+EG34+EH34+EI34+EJ34+EK34</f>
        <v>111972935</v>
      </c>
      <c r="EM34" s="466">
        <v>10487558.109999999</v>
      </c>
      <c r="EN34" s="466">
        <v>10279329.260000002</v>
      </c>
      <c r="EO34" s="466">
        <v>10916159.470000001</v>
      </c>
      <c r="EP34" s="466">
        <v>11181075.880000001</v>
      </c>
      <c r="EQ34" s="466">
        <v>11120682.449999999</v>
      </c>
      <c r="ER34" s="466">
        <v>11085601.890000001</v>
      </c>
      <c r="ES34" s="466">
        <v>10407002.07</v>
      </c>
      <c r="ET34" s="466">
        <v>10857432.969999999</v>
      </c>
      <c r="EU34" s="466">
        <v>10964823.74</v>
      </c>
      <c r="EV34" s="466">
        <v>11088857.09</v>
      </c>
      <c r="EW34" s="466">
        <v>10089512.460000001</v>
      </c>
      <c r="EX34" s="466">
        <v>11588586.279999999</v>
      </c>
      <c r="EY34" s="466">
        <f>EM34+EN34+EO34+EP34+EQ34+ER34+ES34+ET34+EU34+EV34+EW34+EX34</f>
        <v>130066621.66999999</v>
      </c>
      <c r="EZ34" s="466">
        <v>11778247.819999998</v>
      </c>
      <c r="FA34" s="466">
        <v>12884298.050000001</v>
      </c>
      <c r="FB34" s="466">
        <v>12924117.1</v>
      </c>
      <c r="FC34" s="466">
        <v>12706075.899999999</v>
      </c>
      <c r="FD34" s="466">
        <v>12543854.020000001</v>
      </c>
      <c r="FE34" s="466">
        <v>11529412.59</v>
      </c>
      <c r="FF34" s="466">
        <v>12108659.01</v>
      </c>
      <c r="FG34" s="466">
        <v>12592080.41</v>
      </c>
      <c r="FH34" s="466">
        <v>13036383.109999999</v>
      </c>
      <c r="FI34" s="466">
        <v>12931565</v>
      </c>
      <c r="FJ34" s="466">
        <v>13560016</v>
      </c>
      <c r="FK34" s="466">
        <f>13402478+1.18-0.4</f>
        <v>13402478.779999999</v>
      </c>
      <c r="FL34" s="466">
        <f>FA34+FB34+FC34+FD34+FE34+FF34+FG34+FH34+EZ34+FI34+FK34+FJ34</f>
        <v>151997187.78999999</v>
      </c>
      <c r="FM34" s="466">
        <v>18369906.850000001</v>
      </c>
      <c r="FN34" s="466">
        <v>9019464.4299999997</v>
      </c>
      <c r="FO34" s="466">
        <v>21749885.729999997</v>
      </c>
      <c r="FP34" s="466">
        <v>13674791.449999999</v>
      </c>
      <c r="FQ34" s="466">
        <v>13154988.609999999</v>
      </c>
      <c r="FR34" s="466">
        <v>8216913.4699999997</v>
      </c>
      <c r="FS34" s="466">
        <v>1618570.8</v>
      </c>
      <c r="FT34" s="466">
        <v>2022072.35</v>
      </c>
      <c r="FU34" s="466">
        <v>28372836.310000002</v>
      </c>
      <c r="FV34" s="466">
        <v>31985597.280000001</v>
      </c>
      <c r="FW34" s="466">
        <v>2001788.61</v>
      </c>
      <c r="FX34" s="466">
        <v>15719913.48</v>
      </c>
      <c r="FY34" s="466">
        <f>FM34+FN34+FO34+FP34+FQ34+FR34+FS34+FT34+FU34+FV34+FW34+FX34</f>
        <v>165906729.36999997</v>
      </c>
      <c r="FZ34" s="466">
        <v>14066939.279999999</v>
      </c>
      <c r="GA34" s="466">
        <v>18981465.759999998</v>
      </c>
      <c r="GB34" s="466">
        <v>26304577.020000003</v>
      </c>
      <c r="GC34" s="466">
        <v>15911305.080000002</v>
      </c>
      <c r="GD34" s="466">
        <v>12030514.489999998</v>
      </c>
      <c r="GE34" s="466">
        <v>6641860.9399999995</v>
      </c>
      <c r="GF34" s="466">
        <v>17509772.279999997</v>
      </c>
      <c r="GG34" s="466">
        <v>11137732.220000001</v>
      </c>
      <c r="GH34" s="466">
        <v>11097063.799999999</v>
      </c>
      <c r="GI34" s="466">
        <v>10736627.369999999</v>
      </c>
      <c r="GJ34" s="466">
        <v>11247678.629999999</v>
      </c>
      <c r="GK34" s="466">
        <v>15164553.030000001</v>
      </c>
      <c r="GL34" s="466">
        <f>FZ34+GA34+GB34+GC34+GD34+GE34+GF34+GG34+GH34+GI34+GJ34+GK34</f>
        <v>170830089.89999998</v>
      </c>
      <c r="GM34" s="466">
        <v>1471101.6900000002</v>
      </c>
      <c r="GN34" s="466">
        <v>13901203.590000002</v>
      </c>
      <c r="GO34" s="466">
        <v>6756291.3199999984</v>
      </c>
      <c r="GP34" s="466">
        <v>12448834.650000002</v>
      </c>
      <c r="GQ34" s="466">
        <v>90183626.249999985</v>
      </c>
      <c r="GR34" s="466">
        <v>-46295261.799999997</v>
      </c>
      <c r="GS34" s="466">
        <v>10474855.860000003</v>
      </c>
      <c r="GT34" s="466">
        <v>10272555.51</v>
      </c>
      <c r="GU34" s="466">
        <v>15804413.410000002</v>
      </c>
      <c r="GV34" s="466">
        <v>10232946.909999996</v>
      </c>
      <c r="GW34" s="466">
        <v>9910915.8599999994</v>
      </c>
      <c r="GX34" s="466">
        <v>-7209416.5699999984</v>
      </c>
      <c r="GY34" s="466">
        <f>GM34+GN34+GO34+GP34+GQ34+GR34+GS34+GT34+GU34+GV34+GW34+GX34</f>
        <v>127952066.68000001</v>
      </c>
      <c r="GZ34" s="466">
        <v>12783089</v>
      </c>
      <c r="HA34" s="466">
        <v>8599256.7600000016</v>
      </c>
      <c r="HB34" s="466">
        <v>18558986.07</v>
      </c>
      <c r="HC34" s="466">
        <v>15019895.75</v>
      </c>
      <c r="HD34" s="466">
        <v>12246385.059999999</v>
      </c>
      <c r="HE34" s="466">
        <v>13678324.310000001</v>
      </c>
      <c r="HF34" s="466">
        <v>12961933.770000003</v>
      </c>
      <c r="HG34" s="466">
        <v>12593235.779999997</v>
      </c>
      <c r="HH34" s="466">
        <v>12497239.1</v>
      </c>
      <c r="HI34" s="466">
        <v>12805226.77</v>
      </c>
      <c r="HJ34" s="466">
        <v>12497578.069999998</v>
      </c>
      <c r="HK34" s="466">
        <v>12817456.669999998</v>
      </c>
      <c r="HL34" s="466">
        <f>GZ34+HA34+HB34+HC34+HD34+HE34+HF34+HG34+HH34+HI34+HJ34+HK34</f>
        <v>157058607.10999998</v>
      </c>
      <c r="HM34" s="466">
        <v>-12955037.509999998</v>
      </c>
      <c r="HN34" s="466">
        <v>39449910.32</v>
      </c>
      <c r="HO34" s="466">
        <v>14428456.17</v>
      </c>
      <c r="HP34" s="466">
        <v>13438664.109999999</v>
      </c>
      <c r="HQ34" s="466">
        <v>12733033.42</v>
      </c>
      <c r="HR34" s="466">
        <v>12642284.229999999</v>
      </c>
      <c r="HS34" s="466">
        <v>12277604.699999999</v>
      </c>
      <c r="HT34" s="466">
        <v>12613225.259999998</v>
      </c>
      <c r="HU34" s="466">
        <v>12582424.43</v>
      </c>
      <c r="HV34" s="466">
        <v>12111927.369999997</v>
      </c>
      <c r="HW34" s="466">
        <v>12541001.750000007</v>
      </c>
      <c r="HX34" s="466">
        <v>12618669.969999999</v>
      </c>
      <c r="HY34" s="466">
        <f>HM34+HN34+HO34+HP34+HQ34+HR34+HS34+HT34+HU34+HV34+HW34+HX34</f>
        <v>154482164.22000003</v>
      </c>
      <c r="HZ34" s="466">
        <v>11986268.810000001</v>
      </c>
      <c r="IA34" s="466">
        <v>13435162.010000002</v>
      </c>
      <c r="IB34" s="466">
        <v>14015331.770000001</v>
      </c>
      <c r="IC34" s="466">
        <v>12221416.529999999</v>
      </c>
      <c r="ID34" s="466">
        <v>12988000.91</v>
      </c>
      <c r="IE34" s="466">
        <v>12572462.259999998</v>
      </c>
      <c r="IF34" s="466">
        <v>12356811.93</v>
      </c>
      <c r="IG34" s="466">
        <v>11960581.440000001</v>
      </c>
      <c r="IH34" s="466">
        <v>12422252.810000002</v>
      </c>
      <c r="II34" s="466">
        <v>12520896.899999999</v>
      </c>
      <c r="IJ34" s="466">
        <v>12408801.289999999</v>
      </c>
      <c r="IK34" s="466">
        <v>12507927.220000004</v>
      </c>
      <c r="IL34" s="466">
        <f>HZ34+IA34+IB34+IC34+ID34+IE34+IF34+IG34+IH34+II34+IJ34+IK34</f>
        <v>151395913.88</v>
      </c>
      <c r="IM34" s="466">
        <v>12286257.32</v>
      </c>
      <c r="IN34" s="466">
        <v>13075774.229999999</v>
      </c>
      <c r="IO34" s="466">
        <v>13423171.620000001</v>
      </c>
      <c r="IP34" s="466">
        <v>13034135.799999999</v>
      </c>
      <c r="IQ34" s="466">
        <v>12574100.449999999</v>
      </c>
      <c r="IR34" s="466">
        <v>12488136.49</v>
      </c>
      <c r="IS34" s="466">
        <v>12533643.950000001</v>
      </c>
      <c r="IT34" s="466">
        <v>11067401.509999998</v>
      </c>
      <c r="IU34" s="466">
        <v>13841800.829999998</v>
      </c>
      <c r="IV34" s="466">
        <v>12532657.370000001</v>
      </c>
      <c r="IW34" s="466">
        <v>12596926.599999998</v>
      </c>
      <c r="IX34" s="466">
        <v>13298569.890000001</v>
      </c>
      <c r="IY34" s="466">
        <f>IM34+IN34+IO34+IP34+IQ34+IR34+IS34+IT34+IU34+IV34+IW34+IX34</f>
        <v>152752576.06</v>
      </c>
      <c r="IZ34" s="655">
        <v>12415821.690000001</v>
      </c>
      <c r="JA34" s="466">
        <v>13852214.220000001</v>
      </c>
      <c r="JB34" s="466">
        <v>14206251.770000001</v>
      </c>
      <c r="JC34" s="466">
        <v>13623387.559999999</v>
      </c>
      <c r="JD34" s="466">
        <v>13361706.879999999</v>
      </c>
      <c r="JE34" s="466">
        <v>13014857.300000003</v>
      </c>
      <c r="JF34" s="466">
        <v>13010119.959999999</v>
      </c>
      <c r="JG34" s="466">
        <v>13288448.99</v>
      </c>
      <c r="JH34" s="466">
        <v>13284690.65</v>
      </c>
      <c r="JI34" s="466">
        <v>13242551.120000001</v>
      </c>
      <c r="JJ34" s="466">
        <v>14073576.119999997</v>
      </c>
      <c r="JK34" s="466">
        <v>14330890.580000002</v>
      </c>
      <c r="JL34" s="466">
        <f>IZ34+JA34+JB34+JC34+JD34+JE34+JF34+JG34+JH34+JI34+JJ34+JK34</f>
        <v>161704516.84</v>
      </c>
      <c r="JM34" s="655">
        <v>14271215.239999998</v>
      </c>
      <c r="JN34" s="466">
        <v>15475245.919999998</v>
      </c>
      <c r="JO34" s="466">
        <v>15281277.379999999</v>
      </c>
      <c r="JP34" s="466">
        <v>13913345.220000003</v>
      </c>
      <c r="JQ34" s="466">
        <v>15201770.66</v>
      </c>
      <c r="JR34" s="466">
        <v>15922547.210000001</v>
      </c>
      <c r="JS34" s="466">
        <v>16763091.850000001</v>
      </c>
      <c r="JT34" s="466">
        <v>10650928.860000003</v>
      </c>
      <c r="JU34" s="466">
        <v>21803633.289999999</v>
      </c>
      <c r="JV34" s="466">
        <v>15699209.390000002</v>
      </c>
      <c r="JW34" s="466">
        <v>15472009.769999998</v>
      </c>
      <c r="JX34" s="466">
        <v>15446802.280000005</v>
      </c>
      <c r="JY34" s="466">
        <f>JM34+JN34+JO34+JP34+JQ34+JR34+JS34+JT34+JU34+JV34+JW34+JX34</f>
        <v>185901077.07000002</v>
      </c>
      <c r="JZ34" s="655">
        <v>13292141.34</v>
      </c>
      <c r="KA34" s="466">
        <v>17191602.620000001</v>
      </c>
      <c r="KB34" s="466">
        <v>16481507.59</v>
      </c>
      <c r="KC34" s="466">
        <v>15683862.890000001</v>
      </c>
      <c r="KD34" s="466">
        <v>16163178.539999999</v>
      </c>
      <c r="KE34" s="466">
        <v>15089417.539999999</v>
      </c>
      <c r="KF34" s="466">
        <v>15043060.439999998</v>
      </c>
      <c r="KG34" s="466">
        <v>15050882.280000003</v>
      </c>
      <c r="KH34" s="466">
        <v>15425585.319999997</v>
      </c>
      <c r="KI34" s="466">
        <v>15054287.82</v>
      </c>
      <c r="KJ34" s="466">
        <v>15354749.550000001</v>
      </c>
      <c r="KK34" s="466">
        <v>15995931.18</v>
      </c>
      <c r="KL34" s="466">
        <f>JZ34+KA34+KB34+KC34+KD34+KE34+KF34+KG34+KH34+KI34+KJ34+KK34</f>
        <v>185826207.10999998</v>
      </c>
      <c r="KM34" s="655">
        <v>15873148.280000001</v>
      </c>
      <c r="KN34" s="466">
        <v>16459115.77</v>
      </c>
      <c r="KO34" s="466">
        <v>17071579.489999998</v>
      </c>
      <c r="KP34" s="466">
        <v>16635057.82</v>
      </c>
      <c r="KQ34" s="466">
        <v>16690002.599999998</v>
      </c>
      <c r="KR34" s="466">
        <v>16091057.189999999</v>
      </c>
      <c r="KS34" s="466">
        <v>16205358.539999999</v>
      </c>
      <c r="KT34" s="466">
        <v>16129037.380000003</v>
      </c>
      <c r="KU34" s="466">
        <v>16400866.219999999</v>
      </c>
      <c r="KV34" s="466">
        <v>15947249.789999999</v>
      </c>
      <c r="KW34" s="466">
        <v>16192660.140000001</v>
      </c>
      <c r="KX34" s="466">
        <v>16598544.379999999</v>
      </c>
      <c r="KY34" s="466">
        <f>KM34+KN34+KO34+KP34+KQ34+KR34+KS34+KT34+KU34+KV34+KW34+KX34</f>
        <v>196293677.59999996</v>
      </c>
      <c r="KZ34" s="655">
        <v>15529961.370000001</v>
      </c>
      <c r="LA34" s="466">
        <v>16509657.93</v>
      </c>
      <c r="LB34" s="466">
        <v>0</v>
      </c>
      <c r="LC34" s="466">
        <v>0</v>
      </c>
      <c r="LD34" s="466">
        <v>0</v>
      </c>
      <c r="LE34" s="466">
        <v>0</v>
      </c>
      <c r="LF34" s="466">
        <v>0</v>
      </c>
      <c r="LG34" s="466">
        <v>0</v>
      </c>
      <c r="LH34" s="466">
        <v>0</v>
      </c>
      <c r="LI34" s="466">
        <v>0</v>
      </c>
      <c r="LJ34" s="466">
        <v>0</v>
      </c>
      <c r="LK34" s="466">
        <v>0</v>
      </c>
      <c r="LL34" s="511">
        <f>KZ34+LA34+LB34+LC34+LD34+LE34+LF34+LG34+LH34+LI34+LJ34+LK34</f>
        <v>32039619.300000001</v>
      </c>
    </row>
    <row r="35" spans="1:324" x14ac:dyDescent="0.2">
      <c r="A35" s="436"/>
      <c r="B35" s="437"/>
      <c r="C35" s="421" t="s">
        <v>1062</v>
      </c>
      <c r="D35" s="421" t="s">
        <v>1062</v>
      </c>
      <c r="E35" s="442"/>
      <c r="F35" s="442"/>
      <c r="G35" s="442"/>
      <c r="H35" s="442"/>
      <c r="I35" s="442"/>
      <c r="J35" s="442"/>
      <c r="K35" s="442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  <c r="AA35" s="442"/>
      <c r="AB35" s="442"/>
      <c r="AC35" s="442"/>
      <c r="AD35" s="442"/>
      <c r="AE35" s="442"/>
      <c r="AF35" s="442"/>
      <c r="AG35" s="442"/>
      <c r="AH35" s="442"/>
      <c r="AI35" s="442"/>
      <c r="AJ35" s="442"/>
      <c r="AK35" s="442"/>
      <c r="AL35" s="442"/>
      <c r="AM35" s="442"/>
      <c r="AN35" s="442"/>
      <c r="AO35" s="442"/>
      <c r="AP35" s="442"/>
      <c r="AQ35" s="442"/>
      <c r="AR35" s="442"/>
      <c r="AS35" s="442"/>
      <c r="AT35" s="442"/>
      <c r="AU35" s="442"/>
      <c r="AV35" s="442"/>
      <c r="AW35" s="442"/>
      <c r="AX35" s="442"/>
      <c r="AY35" s="442"/>
      <c r="AZ35" s="442"/>
      <c r="BA35" s="442"/>
      <c r="BB35" s="442"/>
      <c r="BC35" s="442"/>
      <c r="BD35" s="442"/>
      <c r="BE35" s="442"/>
      <c r="BF35" s="442"/>
      <c r="BG35" s="442"/>
      <c r="BH35" s="442"/>
      <c r="BI35" s="442"/>
      <c r="BJ35" s="442"/>
      <c r="BK35" s="442"/>
      <c r="BL35" s="442"/>
      <c r="BM35" s="442"/>
      <c r="BN35" s="442"/>
      <c r="BO35" s="442"/>
      <c r="BP35" s="442"/>
      <c r="BQ35" s="442"/>
      <c r="BR35" s="442"/>
      <c r="BS35" s="442"/>
      <c r="BT35" s="442"/>
      <c r="BU35" s="442"/>
      <c r="BV35" s="442"/>
      <c r="BW35" s="442"/>
      <c r="BX35" s="442"/>
      <c r="BY35" s="442"/>
      <c r="BZ35" s="442"/>
      <c r="CA35" s="442"/>
      <c r="CB35" s="442"/>
      <c r="CC35" s="442"/>
      <c r="CD35" s="442"/>
      <c r="CE35" s="442"/>
      <c r="CF35" s="442"/>
      <c r="CG35" s="442"/>
      <c r="CH35" s="442"/>
      <c r="CI35" s="442"/>
      <c r="CJ35" s="442"/>
      <c r="CK35" s="442"/>
      <c r="CL35" s="442"/>
      <c r="CM35" s="442"/>
      <c r="CN35" s="442"/>
      <c r="CO35" s="442"/>
      <c r="CP35" s="442"/>
      <c r="CQ35" s="442"/>
      <c r="CR35" s="442"/>
      <c r="CS35" s="442"/>
      <c r="CT35" s="442"/>
      <c r="CU35" s="442"/>
      <c r="CV35" s="442"/>
      <c r="CW35" s="442"/>
      <c r="CX35" s="442"/>
      <c r="CY35" s="442"/>
      <c r="CZ35" s="442"/>
      <c r="DA35" s="442"/>
      <c r="DB35" s="442"/>
      <c r="DC35" s="442"/>
      <c r="DD35" s="442"/>
      <c r="DE35" s="442"/>
      <c r="DF35" s="442"/>
      <c r="DG35" s="442"/>
      <c r="DH35" s="442"/>
      <c r="DI35" s="442"/>
      <c r="DJ35" s="442"/>
      <c r="DK35" s="442"/>
      <c r="DL35" s="442"/>
      <c r="DM35" s="442"/>
      <c r="DN35" s="442"/>
      <c r="DO35" s="442"/>
      <c r="DP35" s="442"/>
      <c r="DQ35" s="442"/>
      <c r="DR35" s="442"/>
      <c r="DS35" s="442"/>
      <c r="DT35" s="442"/>
      <c r="DU35" s="442"/>
      <c r="DV35" s="442"/>
      <c r="DW35" s="442"/>
      <c r="DX35" s="442"/>
      <c r="DY35" s="442"/>
      <c r="DZ35" s="442"/>
      <c r="EA35" s="442"/>
      <c r="EB35" s="442"/>
      <c r="EC35" s="442"/>
      <c r="ED35" s="442"/>
      <c r="EE35" s="442"/>
      <c r="EF35" s="442"/>
      <c r="EG35" s="442"/>
      <c r="EH35" s="442"/>
      <c r="EI35" s="442"/>
      <c r="EJ35" s="442"/>
      <c r="EK35" s="442"/>
      <c r="EL35" s="442"/>
      <c r="EM35" s="442"/>
      <c r="EN35" s="442"/>
      <c r="EO35" s="442"/>
      <c r="EP35" s="442"/>
      <c r="EQ35" s="442"/>
      <c r="ER35" s="442"/>
      <c r="ES35" s="442"/>
      <c r="ET35" s="442"/>
      <c r="EU35" s="442"/>
      <c r="EV35" s="442"/>
      <c r="EW35" s="442"/>
      <c r="EX35" s="442"/>
      <c r="EY35" s="442"/>
      <c r="EZ35" s="442"/>
      <c r="FA35" s="442"/>
      <c r="FB35" s="442"/>
      <c r="FC35" s="442"/>
      <c r="FD35" s="442"/>
      <c r="FE35" s="442"/>
      <c r="FF35" s="442"/>
      <c r="FG35" s="442"/>
      <c r="FH35" s="442"/>
      <c r="FI35" s="442"/>
      <c r="FJ35" s="442"/>
      <c r="FK35" s="442"/>
      <c r="FL35" s="631"/>
      <c r="FM35" s="442"/>
      <c r="FN35" s="442"/>
      <c r="FO35" s="442"/>
      <c r="FP35" s="442"/>
      <c r="FQ35" s="442"/>
      <c r="FR35" s="442"/>
      <c r="FS35" s="442"/>
      <c r="FT35" s="442"/>
      <c r="FU35" s="442"/>
      <c r="FV35" s="442"/>
      <c r="FW35" s="442"/>
      <c r="FX35" s="442"/>
      <c r="FY35" s="631"/>
      <c r="FZ35" s="442"/>
      <c r="GA35" s="442"/>
      <c r="GB35" s="442"/>
      <c r="GC35" s="442"/>
      <c r="GD35" s="442"/>
      <c r="GE35" s="442"/>
      <c r="GF35" s="442"/>
      <c r="GG35" s="442"/>
      <c r="GH35" s="442"/>
      <c r="GI35" s="442"/>
      <c r="GJ35" s="442"/>
      <c r="GK35" s="442"/>
      <c r="GL35" s="631"/>
      <c r="GM35" s="442"/>
      <c r="GN35" s="442"/>
      <c r="GO35" s="442"/>
      <c r="GP35" s="442"/>
      <c r="GQ35" s="442"/>
      <c r="GR35" s="442"/>
      <c r="GS35" s="442"/>
      <c r="GT35" s="442"/>
      <c r="GU35" s="442"/>
      <c r="GV35" s="442"/>
      <c r="GW35" s="442"/>
      <c r="GX35" s="442"/>
      <c r="GY35" s="631"/>
      <c r="GZ35" s="442"/>
      <c r="HA35" s="442"/>
      <c r="HB35" s="442"/>
      <c r="HC35" s="442"/>
      <c r="HD35" s="442"/>
      <c r="HE35" s="442"/>
      <c r="HF35" s="442"/>
      <c r="HG35" s="442"/>
      <c r="HH35" s="442"/>
      <c r="HI35" s="442"/>
      <c r="HJ35" s="442"/>
      <c r="HK35" s="442"/>
      <c r="HL35" s="442"/>
      <c r="HM35" s="442"/>
      <c r="HN35" s="442"/>
      <c r="HO35" s="442"/>
      <c r="HP35" s="442"/>
      <c r="HQ35" s="442"/>
      <c r="HR35" s="442"/>
      <c r="HS35" s="442"/>
      <c r="HT35" s="442"/>
      <c r="HU35" s="442"/>
      <c r="HV35" s="442"/>
      <c r="HW35" s="442"/>
      <c r="HX35" s="442"/>
      <c r="HY35" s="442"/>
      <c r="HZ35" s="442"/>
      <c r="IA35" s="442"/>
      <c r="IB35" s="442"/>
      <c r="IC35" s="442"/>
      <c r="ID35" s="442"/>
      <c r="IE35" s="442"/>
      <c r="IF35" s="442"/>
      <c r="IG35" s="442"/>
      <c r="IH35" s="442"/>
      <c r="II35" s="442"/>
      <c r="IJ35" s="442"/>
      <c r="IK35" s="442"/>
      <c r="IL35" s="442"/>
      <c r="IM35" s="442"/>
      <c r="IN35" s="442"/>
      <c r="IO35" s="442"/>
      <c r="IP35" s="442"/>
      <c r="IQ35" s="442"/>
      <c r="IR35" s="442"/>
      <c r="IS35" s="442"/>
      <c r="IT35" s="442"/>
      <c r="IU35" s="442"/>
      <c r="IV35" s="442"/>
      <c r="IW35" s="442"/>
      <c r="IX35" s="442"/>
      <c r="IY35" s="442"/>
      <c r="IZ35" s="653"/>
      <c r="JA35" s="442"/>
      <c r="JB35" s="442"/>
      <c r="JC35" s="442"/>
      <c r="JD35" s="442"/>
      <c r="JE35" s="442"/>
      <c r="JF35" s="442"/>
      <c r="JG35" s="442"/>
      <c r="JH35" s="442"/>
      <c r="JI35" s="442"/>
      <c r="JJ35" s="442"/>
      <c r="JK35" s="442"/>
      <c r="JL35" s="442"/>
      <c r="JM35" s="653"/>
      <c r="JN35" s="442"/>
      <c r="JO35" s="442"/>
      <c r="JP35" s="442"/>
      <c r="JQ35" s="442"/>
      <c r="JR35" s="442"/>
      <c r="JS35" s="442"/>
      <c r="JT35" s="442"/>
      <c r="JU35" s="442"/>
      <c r="JV35" s="442"/>
      <c r="JW35" s="442"/>
      <c r="JX35" s="442"/>
      <c r="JY35" s="442"/>
      <c r="JZ35" s="653"/>
      <c r="KA35" s="442"/>
      <c r="KB35" s="442"/>
      <c r="KC35" s="442"/>
      <c r="KD35" s="442"/>
      <c r="KE35" s="442"/>
      <c r="KF35" s="442"/>
      <c r="KG35" s="442"/>
      <c r="KH35" s="442"/>
      <c r="KI35" s="442"/>
      <c r="KJ35" s="442"/>
      <c r="KK35" s="442"/>
      <c r="KL35" s="442"/>
      <c r="KM35" s="653"/>
      <c r="KN35" s="442"/>
      <c r="KO35" s="442"/>
      <c r="KP35" s="442"/>
      <c r="KQ35" s="442"/>
      <c r="KR35" s="442"/>
      <c r="KS35" s="442"/>
      <c r="KT35" s="442"/>
      <c r="KU35" s="442"/>
      <c r="KV35" s="442"/>
      <c r="KW35" s="442"/>
      <c r="KX35" s="442"/>
      <c r="KY35" s="442"/>
      <c r="KZ35" s="653"/>
      <c r="LA35" s="442"/>
      <c r="LB35" s="442"/>
      <c r="LC35" s="442"/>
      <c r="LD35" s="442"/>
      <c r="LE35" s="442"/>
      <c r="LF35" s="442"/>
      <c r="LG35" s="442"/>
      <c r="LH35" s="442"/>
      <c r="LI35" s="442"/>
      <c r="LJ35" s="442"/>
      <c r="LK35" s="442"/>
      <c r="LL35" s="512"/>
    </row>
    <row r="36" spans="1:324" ht="18" x14ac:dyDescent="0.25">
      <c r="A36" s="461">
        <v>702</v>
      </c>
      <c r="B36" s="462"/>
      <c r="C36" s="463" t="s">
        <v>274</v>
      </c>
      <c r="D36" s="463" t="s">
        <v>275</v>
      </c>
      <c r="E36" s="474">
        <f t="shared" ref="E36:X36" si="120">E37+E38</f>
        <v>0</v>
      </c>
      <c r="F36" s="474">
        <f t="shared" si="120"/>
        <v>0</v>
      </c>
      <c r="G36" s="474">
        <f t="shared" si="120"/>
        <v>24698134.702053081</v>
      </c>
      <c r="H36" s="474">
        <f t="shared" si="120"/>
        <v>15976794.358203974</v>
      </c>
      <c r="I36" s="474">
        <f t="shared" si="120"/>
        <v>76192897.679853112</v>
      </c>
      <c r="J36" s="474">
        <f t="shared" si="120"/>
        <v>156448589.55099314</v>
      </c>
      <c r="K36" s="474">
        <f t="shared" si="120"/>
        <v>191560223.66883659</v>
      </c>
      <c r="L36" s="474">
        <f t="shared" si="120"/>
        <v>231246899.51594058</v>
      </c>
      <c r="M36" s="474">
        <f t="shared" si="120"/>
        <v>21360326.13829077</v>
      </c>
      <c r="N36" s="474">
        <f t="shared" si="120"/>
        <v>20580343.940243699</v>
      </c>
      <c r="O36" s="474">
        <f t="shared" si="120"/>
        <v>21498471.084626939</v>
      </c>
      <c r="P36" s="474">
        <f t="shared" si="120"/>
        <v>21917352.474169586</v>
      </c>
      <c r="Q36" s="474">
        <f t="shared" si="120"/>
        <v>21829339.808546152</v>
      </c>
      <c r="R36" s="474">
        <f t="shared" si="120"/>
        <v>23350370.476923726</v>
      </c>
      <c r="S36" s="474">
        <f t="shared" si="120"/>
        <v>23114750.068352532</v>
      </c>
      <c r="T36" s="474">
        <f t="shared" si="120"/>
        <v>23259001.267776676</v>
      </c>
      <c r="U36" s="474">
        <f t="shared" si="120"/>
        <v>23415636.968911704</v>
      </c>
      <c r="V36" s="474">
        <f t="shared" si="120"/>
        <v>24228288.080620937</v>
      </c>
      <c r="W36" s="474">
        <f t="shared" si="120"/>
        <v>25440332.818811558</v>
      </c>
      <c r="X36" s="474">
        <f t="shared" si="120"/>
        <v>34059462.450884663</v>
      </c>
      <c r="Y36" s="474">
        <f>M36+N36+O36+P36+Q36+R36+S36+T36+U36+V36+W36+X36</f>
        <v>284053675.57815892</v>
      </c>
      <c r="Z36" s="474">
        <f t="shared" ref="Z36:AK36" si="121">Z37+Z38</f>
        <v>25661666.638290782</v>
      </c>
      <c r="AA36" s="474">
        <f t="shared" si="121"/>
        <v>27341628.06897847</v>
      </c>
      <c r="AB36" s="474">
        <f t="shared" si="121"/>
        <v>26884048.508095481</v>
      </c>
      <c r="AC36" s="474">
        <f t="shared" si="121"/>
        <v>27843644.029544316</v>
      </c>
      <c r="AD36" s="474">
        <f t="shared" si="121"/>
        <v>28177530.700717751</v>
      </c>
      <c r="AE36" s="474">
        <f t="shared" si="121"/>
        <v>28801447.800033387</v>
      </c>
      <c r="AF36" s="474">
        <f t="shared" si="121"/>
        <v>28339233.472166594</v>
      </c>
      <c r="AG36" s="474">
        <f t="shared" si="121"/>
        <v>27354350.419295613</v>
      </c>
      <c r="AH36" s="474">
        <f t="shared" si="121"/>
        <v>28819838.234142888</v>
      </c>
      <c r="AI36" s="474">
        <f t="shared" si="121"/>
        <v>29115823.206559844</v>
      </c>
      <c r="AJ36" s="474">
        <f t="shared" si="121"/>
        <v>30119672.913829081</v>
      </c>
      <c r="AK36" s="474">
        <f t="shared" si="121"/>
        <v>39433746.228592895</v>
      </c>
      <c r="AL36" s="474">
        <f>Z36+AA36+AB36+AC36+AD36+AE36+AF36+AG36+AH36+AI36+AJ36+AK36</f>
        <v>347892630.22024709</v>
      </c>
      <c r="AM36" s="474">
        <f t="shared" ref="AM36:AX36" si="122">AM37+AM38</f>
        <v>30940021.65840428</v>
      </c>
      <c r="AN36" s="474">
        <f t="shared" si="122"/>
        <v>30250775.991278578</v>
      </c>
      <c r="AO36" s="474">
        <f t="shared" si="122"/>
        <v>29737226.99586881</v>
      </c>
      <c r="AP36" s="474">
        <f t="shared" si="122"/>
        <v>31291057.830495749</v>
      </c>
      <c r="AQ36" s="474">
        <f t="shared" si="122"/>
        <v>31804907.068978474</v>
      </c>
      <c r="AR36" s="474">
        <f t="shared" si="122"/>
        <v>31330540.594641965</v>
      </c>
      <c r="AS36" s="474">
        <f t="shared" si="122"/>
        <v>32815542.381530635</v>
      </c>
      <c r="AT36" s="474">
        <f t="shared" si="122"/>
        <v>31159197.788224004</v>
      </c>
      <c r="AU36" s="474">
        <f t="shared" si="122"/>
        <v>32515743.808254048</v>
      </c>
      <c r="AV36" s="474">
        <f t="shared" si="122"/>
        <v>32712979.882991157</v>
      </c>
      <c r="AW36" s="474">
        <f t="shared" si="122"/>
        <v>33091454.767108992</v>
      </c>
      <c r="AX36" s="474">
        <f t="shared" si="122"/>
        <v>44175053.504298113</v>
      </c>
      <c r="AY36" s="474">
        <f>AM36+AN36+AO36+AP36+AQ36+AR36+AS36+AT36+AU36+AV36+AW36+AX36</f>
        <v>391824502.27207476</v>
      </c>
      <c r="AZ36" s="474">
        <f t="shared" ref="AZ36:BK36" si="123">AZ37+AZ38</f>
        <v>35462183.010181949</v>
      </c>
      <c r="BA36" s="474">
        <f t="shared" si="123"/>
        <v>35687002.508971803</v>
      </c>
      <c r="BB36" s="474">
        <f t="shared" si="123"/>
        <v>34759697.187447831</v>
      </c>
      <c r="BC36" s="474">
        <f t="shared" si="123"/>
        <v>35322458.383992657</v>
      </c>
      <c r="BD36" s="474">
        <f t="shared" si="123"/>
        <v>35482537.03697212</v>
      </c>
      <c r="BE36" s="474">
        <f t="shared" si="123"/>
        <v>37218664.411241859</v>
      </c>
      <c r="BF36" s="474">
        <f t="shared" si="123"/>
        <v>36636788.653980985</v>
      </c>
      <c r="BG36" s="474">
        <f t="shared" si="123"/>
        <v>36091606.021740943</v>
      </c>
      <c r="BH36" s="474">
        <f t="shared" si="123"/>
        <v>37702909.410449013</v>
      </c>
      <c r="BI36" s="474">
        <f t="shared" si="123"/>
        <v>36164127.803997666</v>
      </c>
      <c r="BJ36" s="474">
        <f t="shared" si="123"/>
        <v>37408298.371891171</v>
      </c>
      <c r="BK36" s="474">
        <f t="shared" si="123"/>
        <v>50336485.805875473</v>
      </c>
      <c r="BL36" s="474">
        <f>AZ36+BA36+BB36+BC36+BD36+BE36+BF36+BG36+BH36+BI36+BJ36+BK36</f>
        <v>448272758.6067434</v>
      </c>
      <c r="BM36" s="474">
        <f t="shared" ref="BM36:BX36" si="124">BM37+BM38</f>
        <v>39753777.169003509</v>
      </c>
      <c r="BN36" s="474">
        <f t="shared" si="124"/>
        <v>38391048.248998493</v>
      </c>
      <c r="BO36" s="474">
        <f t="shared" si="124"/>
        <v>38510118.383950926</v>
      </c>
      <c r="BP36" s="474">
        <f t="shared" si="124"/>
        <v>39114610.665790364</v>
      </c>
      <c r="BQ36" s="474">
        <f t="shared" si="124"/>
        <v>40255319.181021549</v>
      </c>
      <c r="BR36" s="474">
        <f t="shared" si="124"/>
        <v>39842723.533967614</v>
      </c>
      <c r="BS36" s="474">
        <f t="shared" si="124"/>
        <v>40885399.71586547</v>
      </c>
      <c r="BT36" s="474">
        <f t="shared" si="124"/>
        <v>40066638.827366069</v>
      </c>
      <c r="BU36" s="474">
        <f t="shared" si="124"/>
        <v>39317716.441203475</v>
      </c>
      <c r="BV36" s="474">
        <f t="shared" si="124"/>
        <v>38744952.829869807</v>
      </c>
      <c r="BW36" s="474">
        <f t="shared" si="124"/>
        <v>40562651.968202293</v>
      </c>
      <c r="BX36" s="474">
        <f t="shared" si="124"/>
        <v>55608321.301577367</v>
      </c>
      <c r="BY36" s="474">
        <f>BM36+BN36+BO36+BP36+BQ36+BR36+BS36+BT36+BU36+BV36+BW36+BX36</f>
        <v>491053278.26681691</v>
      </c>
      <c r="BZ36" s="474">
        <f t="shared" ref="BZ36:CK36" si="125">BZ37+BZ38</f>
        <v>41940746.153188117</v>
      </c>
      <c r="CA36" s="474">
        <f t="shared" si="125"/>
        <v>39626185.37948589</v>
      </c>
      <c r="CB36" s="474">
        <f t="shared" si="125"/>
        <v>39858505.498497739</v>
      </c>
      <c r="CC36" s="474">
        <f t="shared" si="125"/>
        <v>41829596.808420986</v>
      </c>
      <c r="CD36" s="474">
        <f t="shared" si="125"/>
        <v>41556567.133241542</v>
      </c>
      <c r="CE36" s="474">
        <f t="shared" si="125"/>
        <v>42628108.224586882</v>
      </c>
      <c r="CF36" s="474">
        <f t="shared" si="125"/>
        <v>42889298.002086461</v>
      </c>
      <c r="CG36" s="474">
        <f t="shared" si="125"/>
        <v>41898176.179143712</v>
      </c>
      <c r="CH36" s="474">
        <f t="shared" si="125"/>
        <v>43788409.69988317</v>
      </c>
      <c r="CI36" s="474">
        <f t="shared" si="125"/>
        <v>43309710.001836099</v>
      </c>
      <c r="CJ36" s="474">
        <f t="shared" si="125"/>
        <v>45251718.433567017</v>
      </c>
      <c r="CK36" s="474">
        <f t="shared" si="125"/>
        <v>61615959.235478237</v>
      </c>
      <c r="CL36" s="474">
        <f>BZ36+CA36+CB36+CC36+CD36+CE36+CF36+CG36+CH36+CI36+CJ36+CK36</f>
        <v>526192980.74941581</v>
      </c>
      <c r="CM36" s="474">
        <f t="shared" ref="CM36:CX36" si="126">CM37+CM38</f>
        <v>37831178.452720761</v>
      </c>
      <c r="CN36" s="474">
        <f t="shared" si="126"/>
        <v>36360455.803163067</v>
      </c>
      <c r="CO36" s="474">
        <f t="shared" si="126"/>
        <v>36246745.201176763</v>
      </c>
      <c r="CP36" s="474">
        <f t="shared" si="126"/>
        <v>37833568.072525457</v>
      </c>
      <c r="CQ36" s="474">
        <f t="shared" si="126"/>
        <v>37076767.377107337</v>
      </c>
      <c r="CR36" s="474">
        <f t="shared" si="126"/>
        <v>38649842.996578202</v>
      </c>
      <c r="CS36" s="474">
        <f t="shared" si="126"/>
        <v>38906420.311508946</v>
      </c>
      <c r="CT36" s="474">
        <f t="shared" si="126"/>
        <v>36733755.93607077</v>
      </c>
      <c r="CU36" s="474">
        <f t="shared" si="126"/>
        <v>38597233.93490237</v>
      </c>
      <c r="CV36" s="474">
        <f t="shared" si="126"/>
        <v>38500179.084334843</v>
      </c>
      <c r="CW36" s="474">
        <f t="shared" si="126"/>
        <v>40911812.764939077</v>
      </c>
      <c r="CX36" s="474">
        <f t="shared" si="126"/>
        <v>55286522.320480734</v>
      </c>
      <c r="CY36" s="474">
        <f>CM36+CN36+CO36+CP36+CQ36+CR36+CS36+CT36+CU36+CV36+CW36+CX36</f>
        <v>472934482.25550842</v>
      </c>
      <c r="CZ36" s="474">
        <f t="shared" ref="CZ36:DK36" si="127">CZ37+CZ38</f>
        <v>32835216.5</v>
      </c>
      <c r="DA36" s="474">
        <f t="shared" si="127"/>
        <v>32096480.219999995</v>
      </c>
      <c r="DB36" s="474">
        <f t="shared" si="127"/>
        <v>31118515.860000003</v>
      </c>
      <c r="DC36" s="474">
        <f t="shared" si="127"/>
        <v>32767162.539999995</v>
      </c>
      <c r="DD36" s="474">
        <f t="shared" si="127"/>
        <v>32407534.829999998</v>
      </c>
      <c r="DE36" s="474">
        <f t="shared" si="127"/>
        <v>34494753.160000004</v>
      </c>
      <c r="DF36" s="474">
        <f t="shared" si="127"/>
        <v>34122450.689999998</v>
      </c>
      <c r="DG36" s="474">
        <f t="shared" si="127"/>
        <v>33562761.680000007</v>
      </c>
      <c r="DH36" s="474">
        <f t="shared" si="127"/>
        <v>33851393.159999996</v>
      </c>
      <c r="DI36" s="474">
        <f t="shared" si="127"/>
        <v>34118451.510000005</v>
      </c>
      <c r="DJ36" s="474">
        <f t="shared" si="127"/>
        <v>36515367.169999994</v>
      </c>
      <c r="DK36" s="474">
        <f t="shared" si="127"/>
        <v>50251119.760000013</v>
      </c>
      <c r="DL36" s="474">
        <f>CZ36+DA36+DB36+DC36+DD36+DE36+DF36+DG36+DH36+DI36+DJ36+DK36</f>
        <v>418141207.07999998</v>
      </c>
      <c r="DM36" s="474">
        <f t="shared" ref="DM36:DX36" si="128">DM37+DM38</f>
        <v>19986686.780000005</v>
      </c>
      <c r="DN36" s="474">
        <f t="shared" si="128"/>
        <v>19494612.219999999</v>
      </c>
      <c r="DO36" s="474">
        <f t="shared" si="128"/>
        <v>19933154.980000004</v>
      </c>
      <c r="DP36" s="474">
        <f t="shared" si="128"/>
        <v>20906523.48</v>
      </c>
      <c r="DQ36" s="474">
        <f t="shared" si="128"/>
        <v>20377148.140000001</v>
      </c>
      <c r="DR36" s="474">
        <f t="shared" si="128"/>
        <v>20908182.629999995</v>
      </c>
      <c r="DS36" s="474">
        <f t="shared" si="128"/>
        <v>21250624.160000004</v>
      </c>
      <c r="DT36" s="474">
        <f t="shared" si="128"/>
        <v>20400878.700000003</v>
      </c>
      <c r="DU36" s="474">
        <f t="shared" si="128"/>
        <v>21841973.210000001</v>
      </c>
      <c r="DV36" s="474">
        <f t="shared" si="128"/>
        <v>22141768.579999994</v>
      </c>
      <c r="DW36" s="474">
        <f t="shared" si="128"/>
        <v>22726004.370000005</v>
      </c>
      <c r="DX36" s="474">
        <f t="shared" si="128"/>
        <v>28069940.760000005</v>
      </c>
      <c r="DY36" s="474">
        <f>DM36+DN36+DO36+DP36+DQ36+DR36+DS36+DT36+DU36+DV36+DW36+DX36</f>
        <v>258037498.01000005</v>
      </c>
      <c r="DZ36" s="474">
        <f t="shared" ref="DZ36:EK36" si="129">DZ37+DZ38</f>
        <v>3160437.09</v>
      </c>
      <c r="EA36" s="474">
        <f t="shared" si="129"/>
        <v>1961140.78</v>
      </c>
      <c r="EB36" s="474">
        <f t="shared" si="129"/>
        <v>2269200.0299999998</v>
      </c>
      <c r="EC36" s="474">
        <f t="shared" si="129"/>
        <v>2425975.5</v>
      </c>
      <c r="ED36" s="474">
        <f t="shared" si="129"/>
        <v>2329927.1799999997</v>
      </c>
      <c r="EE36" s="474">
        <f t="shared" si="129"/>
        <v>2415489.73</v>
      </c>
      <c r="EF36" s="474">
        <f t="shared" si="129"/>
        <v>2582451.54</v>
      </c>
      <c r="EG36" s="474">
        <f t="shared" si="129"/>
        <v>1685398.82</v>
      </c>
      <c r="EH36" s="474">
        <f t="shared" si="129"/>
        <v>1911352.81</v>
      </c>
      <c r="EI36" s="474">
        <f t="shared" si="129"/>
        <v>2416985.4699999997</v>
      </c>
      <c r="EJ36" s="474">
        <f t="shared" si="129"/>
        <v>2469691.17</v>
      </c>
      <c r="EK36" s="474">
        <f t="shared" si="129"/>
        <v>2861643.69</v>
      </c>
      <c r="EL36" s="474">
        <f>DZ36+EA36+EB36+EC36+ED36+EE36+EF36+EG36+EH36+EI36+EJ36+EK36</f>
        <v>28489693.809999999</v>
      </c>
      <c r="EM36" s="474">
        <f t="shared" ref="EM36:EX36" si="130">EM37+EM38</f>
        <v>2114232.87</v>
      </c>
      <c r="EN36" s="474">
        <f t="shared" si="130"/>
        <v>2003716.04</v>
      </c>
      <c r="EO36" s="474">
        <f t="shared" si="130"/>
        <v>2164565.63</v>
      </c>
      <c r="EP36" s="474">
        <f t="shared" si="130"/>
        <v>2491501.27</v>
      </c>
      <c r="EQ36" s="474">
        <f t="shared" si="130"/>
        <v>2195408.88</v>
      </c>
      <c r="ER36" s="474">
        <f t="shared" si="130"/>
        <v>2477232.9</v>
      </c>
      <c r="ES36" s="474">
        <f t="shared" si="130"/>
        <v>2566404.6</v>
      </c>
      <c r="ET36" s="474">
        <f t="shared" si="130"/>
        <v>1909988.49</v>
      </c>
      <c r="EU36" s="474">
        <f t="shared" si="130"/>
        <v>2004622.1</v>
      </c>
      <c r="EV36" s="474">
        <f t="shared" si="130"/>
        <v>2595883.3199999998</v>
      </c>
      <c r="EW36" s="474">
        <f t="shared" si="130"/>
        <v>2410972.7200000002</v>
      </c>
      <c r="EX36" s="474">
        <f t="shared" si="130"/>
        <v>3141504.67</v>
      </c>
      <c r="EY36" s="474">
        <f>EM36+EN36+EO36+EP36+EQ36+ER36+ES36+ET36+EU36+EV36+EW36+EX36</f>
        <v>28076033.490000002</v>
      </c>
      <c r="EZ36" s="474">
        <f t="shared" ref="EZ36:FH36" si="131">EZ37+EZ38</f>
        <v>2261761.9500000002</v>
      </c>
      <c r="FA36" s="474">
        <f t="shared" si="131"/>
        <v>2147474.89</v>
      </c>
      <c r="FB36" s="474">
        <f t="shared" si="131"/>
        <v>2299947.08</v>
      </c>
      <c r="FC36" s="474">
        <f t="shared" si="131"/>
        <v>2507466.37</v>
      </c>
      <c r="FD36" s="474">
        <f t="shared" si="131"/>
        <v>2479561.5</v>
      </c>
      <c r="FE36" s="474">
        <f t="shared" si="131"/>
        <v>2592645.8199999998</v>
      </c>
      <c r="FF36" s="474">
        <f t="shared" si="131"/>
        <v>2719530.81</v>
      </c>
      <c r="FG36" s="474">
        <f t="shared" si="131"/>
        <v>1936828.75</v>
      </c>
      <c r="FH36" s="474">
        <f t="shared" si="131"/>
        <v>2085252.39</v>
      </c>
      <c r="FI36" s="474">
        <f>FI37+FI38</f>
        <v>2550000</v>
      </c>
      <c r="FJ36" s="474">
        <f>FJ37+FJ38</f>
        <v>2410973</v>
      </c>
      <c r="FK36" s="474">
        <f>FK37+FK38</f>
        <v>3251090.33</v>
      </c>
      <c r="FL36" s="474">
        <f>FA36+FB36+FC36+FD36+FE36+FF36+FG36+FH36+EZ36+FI36+FK36+FJ36</f>
        <v>29242532.890000001</v>
      </c>
      <c r="FM36" s="474">
        <f t="shared" ref="FM36:FV36" si="132">FM37+FM38</f>
        <v>2025079.35</v>
      </c>
      <c r="FN36" s="474">
        <f t="shared" si="132"/>
        <v>2020631.54</v>
      </c>
      <c r="FO36" s="474">
        <f t="shared" si="132"/>
        <v>3170032.21</v>
      </c>
      <c r="FP36" s="474">
        <f t="shared" si="132"/>
        <v>2154575.6800000002</v>
      </c>
      <c r="FQ36" s="474">
        <f t="shared" si="132"/>
        <v>2238040.37</v>
      </c>
      <c r="FR36" s="474">
        <f t="shared" si="132"/>
        <v>2042127.59</v>
      </c>
      <c r="FS36" s="474">
        <f t="shared" si="132"/>
        <v>2165807.13</v>
      </c>
      <c r="FT36" s="474">
        <f t="shared" si="132"/>
        <v>1732789.12</v>
      </c>
      <c r="FU36" s="474">
        <f t="shared" si="132"/>
        <v>1941062.27</v>
      </c>
      <c r="FV36" s="474">
        <f t="shared" si="132"/>
        <v>2029262.95</v>
      </c>
      <c r="FW36" s="474">
        <f>FW37+FW38</f>
        <v>1618475.95</v>
      </c>
      <c r="FX36" s="474">
        <f>FX37+FX38</f>
        <v>2484640.69</v>
      </c>
      <c r="FY36" s="474">
        <f>FM36+FN36+FO36+FP36+FQ36+FR36+FS36+FT36+FU36+FV36+FW36+FX36</f>
        <v>25622524.849999998</v>
      </c>
      <c r="FZ36" s="474">
        <f t="shared" ref="FZ36:GI36" si="133">FZ37+FZ38</f>
        <v>1895202.5</v>
      </c>
      <c r="GA36" s="474">
        <f t="shared" si="133"/>
        <v>1810284.9000000001</v>
      </c>
      <c r="GB36" s="474">
        <f t="shared" si="133"/>
        <v>1838064.0500000003</v>
      </c>
      <c r="GC36" s="474">
        <f t="shared" si="133"/>
        <v>2110401.46</v>
      </c>
      <c r="GD36" s="474">
        <f t="shared" si="133"/>
        <v>1990403.7399999998</v>
      </c>
      <c r="GE36" s="474">
        <f t="shared" si="133"/>
        <v>1986734.8699999996</v>
      </c>
      <c r="GF36" s="474">
        <f t="shared" si="133"/>
        <v>2191934.2800000003</v>
      </c>
      <c r="GG36" s="474">
        <f t="shared" si="133"/>
        <v>1620946.9300000002</v>
      </c>
      <c r="GH36" s="474">
        <f t="shared" si="133"/>
        <v>1641940.8699999999</v>
      </c>
      <c r="GI36" s="474">
        <f t="shared" si="133"/>
        <v>1875344.41</v>
      </c>
      <c r="GJ36" s="474">
        <f>GJ37+GJ38</f>
        <v>1950650.2800000003</v>
      </c>
      <c r="GK36" s="474">
        <f>GK37+GK38</f>
        <v>2498971.37</v>
      </c>
      <c r="GL36" s="474">
        <f>FZ36+GA36+GB36+GC36+GD36+GE36+GF36+GG36+GH36+GI36+GJ36+GK36</f>
        <v>23410879.660000004</v>
      </c>
      <c r="GM36" s="474">
        <f t="shared" ref="GM36:GV36" si="134">GM37+GM38</f>
        <v>1741395.72</v>
      </c>
      <c r="GN36" s="474">
        <f t="shared" si="134"/>
        <v>1423289.5600000003</v>
      </c>
      <c r="GO36" s="474">
        <f t="shared" si="134"/>
        <v>1626593.5299999996</v>
      </c>
      <c r="GP36" s="474">
        <f t="shared" si="134"/>
        <v>1786863.3299999996</v>
      </c>
      <c r="GQ36" s="474">
        <f t="shared" si="134"/>
        <v>1729761.8299999998</v>
      </c>
      <c r="GR36" s="474">
        <f t="shared" si="134"/>
        <v>1824699.7100000004</v>
      </c>
      <c r="GS36" s="474">
        <f t="shared" si="134"/>
        <v>1863160.83</v>
      </c>
      <c r="GT36" s="474">
        <f t="shared" si="134"/>
        <v>1394928.7799999998</v>
      </c>
      <c r="GU36" s="474">
        <f t="shared" si="134"/>
        <v>1455372.3</v>
      </c>
      <c r="GV36" s="474">
        <f t="shared" si="134"/>
        <v>1625355.6600000004</v>
      </c>
      <c r="GW36" s="474">
        <f>GW37+GW38</f>
        <v>1648372.7200000002</v>
      </c>
      <c r="GX36" s="474">
        <f>GX37+GX38</f>
        <v>2079814.8800000006</v>
      </c>
      <c r="GY36" s="474">
        <f>GM36+GN36+GO36+GP36+GQ36+GR36+GS36+GT36+GU36+GV36+GW36+GX36</f>
        <v>20199608.849999998</v>
      </c>
      <c r="GZ36" s="474">
        <f t="shared" ref="GZ36:HI36" si="135">GZ37+GZ38</f>
        <v>1554878.3599999999</v>
      </c>
      <c r="HA36" s="474">
        <f t="shared" si="135"/>
        <v>1448402.5799999998</v>
      </c>
      <c r="HB36" s="474">
        <f t="shared" si="135"/>
        <v>1515906.32</v>
      </c>
      <c r="HC36" s="474">
        <f t="shared" si="135"/>
        <v>1804208.3300000005</v>
      </c>
      <c r="HD36" s="474">
        <f t="shared" si="135"/>
        <v>1432101.2700000003</v>
      </c>
      <c r="HE36" s="474">
        <f t="shared" si="135"/>
        <v>1698674.95</v>
      </c>
      <c r="HF36" s="474">
        <f t="shared" si="135"/>
        <v>1785087.3399999994</v>
      </c>
      <c r="HG36" s="474">
        <f t="shared" si="135"/>
        <v>1312764.8600000001</v>
      </c>
      <c r="HH36" s="474">
        <f t="shared" si="135"/>
        <v>1503461.0500000003</v>
      </c>
      <c r="HI36" s="474">
        <f t="shared" si="135"/>
        <v>1990459.67</v>
      </c>
      <c r="HJ36" s="474">
        <f>HJ37+HJ38</f>
        <v>1633789.8700000003</v>
      </c>
      <c r="HK36" s="474">
        <f>HK37+HK38</f>
        <v>2022326.9399999997</v>
      </c>
      <c r="HL36" s="474">
        <f>GZ36+HA36+HB36+HC36+HD36+HE36+HF36+HG36+HH36+HI36+HJ36+HK36</f>
        <v>19702061.540000003</v>
      </c>
      <c r="HM36" s="474">
        <f t="shared" ref="HM36:HV36" si="136">HM37+HM38</f>
        <v>1668668.82</v>
      </c>
      <c r="HN36" s="474">
        <f t="shared" si="136"/>
        <v>1653272.13</v>
      </c>
      <c r="HO36" s="474">
        <f t="shared" si="136"/>
        <v>1458414.2700000003</v>
      </c>
      <c r="HP36" s="474">
        <f t="shared" si="136"/>
        <v>1524379.37</v>
      </c>
      <c r="HQ36" s="474">
        <f t="shared" si="136"/>
        <v>1786320.0099999995</v>
      </c>
      <c r="HR36" s="474">
        <f t="shared" si="136"/>
        <v>1751211.3800000001</v>
      </c>
      <c r="HS36" s="474">
        <f t="shared" si="136"/>
        <v>1719834.4900000002</v>
      </c>
      <c r="HT36" s="474">
        <f t="shared" si="136"/>
        <v>1561371.6900000002</v>
      </c>
      <c r="HU36" s="474">
        <f t="shared" si="136"/>
        <v>1469017.5999999999</v>
      </c>
      <c r="HV36" s="474">
        <f t="shared" si="136"/>
        <v>1359305.41</v>
      </c>
      <c r="HW36" s="474">
        <f>HW37+HW38</f>
        <v>1875022.37</v>
      </c>
      <c r="HX36" s="474">
        <f>HX37+HX38</f>
        <v>1965201.1600000004</v>
      </c>
      <c r="HY36" s="474">
        <f>HM36+HN36+HO36+HP36+HQ36+HR36+HS36+HT36+HU36+HV36+HW36+HX36</f>
        <v>19792018.699999999</v>
      </c>
      <c r="HZ36" s="474">
        <f t="shared" ref="HZ36:II36" si="137">HZ37+HZ38</f>
        <v>1850411.8299999996</v>
      </c>
      <c r="IA36" s="474">
        <f t="shared" si="137"/>
        <v>1597678.8100000003</v>
      </c>
      <c r="IB36" s="474">
        <f t="shared" si="137"/>
        <v>1564821.7899999998</v>
      </c>
      <c r="IC36" s="474">
        <f t="shared" si="137"/>
        <v>1945169.0800000005</v>
      </c>
      <c r="ID36" s="474">
        <f t="shared" si="137"/>
        <v>1653752.6100000003</v>
      </c>
      <c r="IE36" s="474">
        <f t="shared" si="137"/>
        <v>1786753.2899999998</v>
      </c>
      <c r="IF36" s="474">
        <f t="shared" si="137"/>
        <v>1885950.53</v>
      </c>
      <c r="IG36" s="474">
        <f t="shared" si="137"/>
        <v>1473823.9699999997</v>
      </c>
      <c r="IH36" s="474">
        <f t="shared" si="137"/>
        <v>1515931.8199999996</v>
      </c>
      <c r="II36" s="474">
        <f t="shared" si="137"/>
        <v>1878797.15</v>
      </c>
      <c r="IJ36" s="474">
        <f>IJ37+IJ38</f>
        <v>1944080.3199999996</v>
      </c>
      <c r="IK36" s="474">
        <f>IK37+IK38</f>
        <v>2244719.4299999997</v>
      </c>
      <c r="IL36" s="474">
        <f>HZ36+IA36+IB36+IC36+ID36+IE36+IF36+IG36+IH36+II36+IJ36+IK36</f>
        <v>21341890.629999999</v>
      </c>
      <c r="IM36" s="474">
        <f t="shared" ref="IM36:IV36" si="138">IM37+IM38</f>
        <v>1847580.76</v>
      </c>
      <c r="IN36" s="474">
        <f t="shared" si="138"/>
        <v>1481323.4200000002</v>
      </c>
      <c r="IO36" s="474">
        <f t="shared" si="138"/>
        <v>1672001.6300000001</v>
      </c>
      <c r="IP36" s="474">
        <f t="shared" si="138"/>
        <v>1885720.0199999998</v>
      </c>
      <c r="IQ36" s="474">
        <f t="shared" si="138"/>
        <v>1789705.5699999998</v>
      </c>
      <c r="IR36" s="474">
        <f t="shared" si="138"/>
        <v>1897609.74</v>
      </c>
      <c r="IS36" s="474">
        <f t="shared" si="138"/>
        <v>1947992.2600000005</v>
      </c>
      <c r="IT36" s="474">
        <f t="shared" si="138"/>
        <v>1473573.9699999997</v>
      </c>
      <c r="IU36" s="474">
        <f t="shared" si="138"/>
        <v>1555114.4000000001</v>
      </c>
      <c r="IV36" s="474">
        <f t="shared" si="138"/>
        <v>1841586.0299999993</v>
      </c>
      <c r="IW36" s="474">
        <f>IW37+IW38</f>
        <v>1937153.9999999998</v>
      </c>
      <c r="IX36" s="474">
        <f>IX37+IX38</f>
        <v>2318285.17</v>
      </c>
      <c r="IY36" s="474">
        <f>IM36+IN36+IO36+IP36+IQ36+IR36+IS36+IT36+IU36+IV36+IW36+IX36</f>
        <v>21647646.969999999</v>
      </c>
      <c r="IZ36" s="654">
        <f t="shared" ref="IZ36:JI36" si="139">IZ37+IZ38</f>
        <v>1911647.46</v>
      </c>
      <c r="JA36" s="474">
        <f t="shared" si="139"/>
        <v>1687955.9299999997</v>
      </c>
      <c r="JB36" s="474">
        <f t="shared" si="139"/>
        <v>1712266.9000000001</v>
      </c>
      <c r="JC36" s="474">
        <f t="shared" si="139"/>
        <v>1939255.8600000003</v>
      </c>
      <c r="JD36" s="474">
        <f t="shared" si="139"/>
        <v>1833125.1400000001</v>
      </c>
      <c r="JE36" s="474">
        <f t="shared" si="139"/>
        <v>2092095.24</v>
      </c>
      <c r="JF36" s="474">
        <f t="shared" si="139"/>
        <v>2142657.7000000002</v>
      </c>
      <c r="JG36" s="474">
        <f t="shared" si="139"/>
        <v>1640667.21</v>
      </c>
      <c r="JH36" s="474">
        <f t="shared" si="139"/>
        <v>1632333.1600000001</v>
      </c>
      <c r="JI36" s="474">
        <f t="shared" si="139"/>
        <v>2017864.0199999998</v>
      </c>
      <c r="JJ36" s="474">
        <f>JJ37+JJ38</f>
        <v>2091890.23</v>
      </c>
      <c r="JK36" s="474">
        <f>JK37+JK38</f>
        <v>2494771.2000000007</v>
      </c>
      <c r="JL36" s="474">
        <f>IZ36+JA36+JB36+JC36+JD36+JE36+JF36+JG36+JH36+JI36+JJ36+JK36</f>
        <v>23196530.050000001</v>
      </c>
      <c r="JM36" s="654">
        <f t="shared" ref="JM36:JV36" si="140">JM37+JM38</f>
        <v>2115286.96</v>
      </c>
      <c r="JN36" s="474">
        <f t="shared" si="140"/>
        <v>1879929.6700000002</v>
      </c>
      <c r="JO36" s="474">
        <f t="shared" si="140"/>
        <v>1877325.4000000001</v>
      </c>
      <c r="JP36" s="474">
        <f t="shared" si="140"/>
        <v>1314465.28</v>
      </c>
      <c r="JQ36" s="474">
        <f t="shared" si="140"/>
        <v>1136715.52</v>
      </c>
      <c r="JR36" s="474">
        <f t="shared" si="140"/>
        <v>1558635.06</v>
      </c>
      <c r="JS36" s="474">
        <f t="shared" si="140"/>
        <v>1947174.3099999998</v>
      </c>
      <c r="JT36" s="474">
        <f t="shared" si="140"/>
        <v>1840695.4000000001</v>
      </c>
      <c r="JU36" s="474">
        <f t="shared" si="140"/>
        <v>1835736.71</v>
      </c>
      <c r="JV36" s="474">
        <f t="shared" si="140"/>
        <v>2134219.89</v>
      </c>
      <c r="JW36" s="474">
        <f>JW37+JW38</f>
        <v>1948339.6199999999</v>
      </c>
      <c r="JX36" s="474">
        <f>JX37+JX38</f>
        <v>2056507.96</v>
      </c>
      <c r="JY36" s="474">
        <f>JM36+JN36+JO36+JP36+JQ36+JR36+JS36+JT36+JU36+JV36+JW36+JX36</f>
        <v>21645031.780000005</v>
      </c>
      <c r="JZ36" s="654">
        <f t="shared" ref="JZ36:KI36" si="141">JZ37+JZ38</f>
        <v>1644287.4</v>
      </c>
      <c r="KA36" s="474">
        <f t="shared" si="141"/>
        <v>1601756.3</v>
      </c>
      <c r="KB36" s="474">
        <f t="shared" si="141"/>
        <v>1705855.1800000002</v>
      </c>
      <c r="KC36" s="474">
        <f t="shared" si="141"/>
        <v>1956720.44</v>
      </c>
      <c r="KD36" s="474">
        <f t="shared" si="141"/>
        <v>1885581.59</v>
      </c>
      <c r="KE36" s="474">
        <f t="shared" si="141"/>
        <v>2061680.94</v>
      </c>
      <c r="KF36" s="474">
        <f t="shared" si="141"/>
        <v>2282037.41</v>
      </c>
      <c r="KG36" s="474">
        <f t="shared" si="141"/>
        <v>1842202.03</v>
      </c>
      <c r="KH36" s="474">
        <f t="shared" si="141"/>
        <v>1896611.99</v>
      </c>
      <c r="KI36" s="474">
        <f t="shared" si="141"/>
        <v>2101403.13</v>
      </c>
      <c r="KJ36" s="474">
        <f>KJ37+KJ38</f>
        <v>2237333.46</v>
      </c>
      <c r="KK36" s="474">
        <f>KK37+KK38</f>
        <v>2675780.89</v>
      </c>
      <c r="KL36" s="474">
        <f>JZ36+KA36+KB36+KC36+KD36+KE36+KF36+KG36+KH36+KI36+KJ36+KK36</f>
        <v>23891250.759999998</v>
      </c>
      <c r="KM36" s="654">
        <f t="shared" ref="KM36:KV36" si="142">KM37+KM38</f>
        <v>2168251.6399999997</v>
      </c>
      <c r="KN36" s="474">
        <f t="shared" si="142"/>
        <v>1930862.19</v>
      </c>
      <c r="KO36" s="474">
        <f t="shared" si="142"/>
        <v>1941481.41</v>
      </c>
      <c r="KP36" s="474">
        <f t="shared" si="142"/>
        <v>2204480.44</v>
      </c>
      <c r="KQ36" s="474">
        <f t="shared" si="142"/>
        <v>2085755.5799999998</v>
      </c>
      <c r="KR36" s="474">
        <f t="shared" si="142"/>
        <v>2444575.77</v>
      </c>
      <c r="KS36" s="474">
        <f t="shared" si="142"/>
        <v>2436853.3200000003</v>
      </c>
      <c r="KT36" s="474">
        <f t="shared" si="142"/>
        <v>1888947.28</v>
      </c>
      <c r="KU36" s="474">
        <f t="shared" si="142"/>
        <v>2142369.89</v>
      </c>
      <c r="KV36" s="474">
        <f t="shared" si="142"/>
        <v>2181815.5499999998</v>
      </c>
      <c r="KW36" s="474">
        <f>KW37+KW38</f>
        <v>2326200.0699999998</v>
      </c>
      <c r="KX36" s="474">
        <f>KX37+KX38</f>
        <v>2927077.11</v>
      </c>
      <c r="KY36" s="474">
        <f>KM36+KN36+KO36+KP36+KQ36+KR36+KS36+KT36+KU36+KV36+KW36+KX36</f>
        <v>26678670.25</v>
      </c>
      <c r="KZ36" s="654">
        <f t="shared" ref="KZ36:LI36" si="143">KZ37+KZ38</f>
        <v>1975371.28</v>
      </c>
      <c r="LA36" s="474">
        <f t="shared" si="143"/>
        <v>2138245.98</v>
      </c>
      <c r="LB36" s="474">
        <f t="shared" si="143"/>
        <v>0</v>
      </c>
      <c r="LC36" s="474">
        <f t="shared" si="143"/>
        <v>0</v>
      </c>
      <c r="LD36" s="474">
        <f t="shared" si="143"/>
        <v>0</v>
      </c>
      <c r="LE36" s="474">
        <f t="shared" si="143"/>
        <v>0</v>
      </c>
      <c r="LF36" s="474">
        <f t="shared" si="143"/>
        <v>0</v>
      </c>
      <c r="LG36" s="474">
        <f t="shared" si="143"/>
        <v>0</v>
      </c>
      <c r="LH36" s="474">
        <f t="shared" si="143"/>
        <v>0</v>
      </c>
      <c r="LI36" s="474">
        <f t="shared" si="143"/>
        <v>0</v>
      </c>
      <c r="LJ36" s="474">
        <f>LJ37+LJ38</f>
        <v>0</v>
      </c>
      <c r="LK36" s="474">
        <f>LK37+LK38</f>
        <v>0</v>
      </c>
      <c r="LL36" s="515">
        <f>KZ36+LA36+LB36+LC36+LD36+LE36+LF36+LG36+LH36+LI36+LJ36+LK36</f>
        <v>4113617.26</v>
      </c>
    </row>
    <row r="37" spans="1:324" ht="15.75" x14ac:dyDescent="0.25">
      <c r="A37" s="419">
        <v>7020</v>
      </c>
      <c r="B37" s="420"/>
      <c r="C37" s="418" t="s">
        <v>298</v>
      </c>
      <c r="D37" s="418" t="s">
        <v>277</v>
      </c>
      <c r="E37" s="466">
        <v>0</v>
      </c>
      <c r="F37" s="466">
        <v>0</v>
      </c>
      <c r="G37" s="466">
        <v>13157657.319312302</v>
      </c>
      <c r="H37" s="466">
        <v>3374916.5414788853</v>
      </c>
      <c r="I37" s="466">
        <v>62356380.403939247</v>
      </c>
      <c r="J37" s="466">
        <v>141856476.38123852</v>
      </c>
      <c r="K37" s="466">
        <v>175505011.68419296</v>
      </c>
      <c r="L37" s="466">
        <v>214714989.15039226</v>
      </c>
      <c r="M37" s="466">
        <v>19933342.440535806</v>
      </c>
      <c r="N37" s="466">
        <v>19189793.689492572</v>
      </c>
      <c r="O37" s="466">
        <v>19994351.926222667</v>
      </c>
      <c r="P37" s="466">
        <v>20437356.220580868</v>
      </c>
      <c r="Q37" s="466">
        <v>20429177.169170421</v>
      </c>
      <c r="R37" s="466">
        <v>21754248.551994666</v>
      </c>
      <c r="S37" s="466">
        <v>21521809.807461195</v>
      </c>
      <c r="T37" s="466">
        <v>21864405.617050584</v>
      </c>
      <c r="U37" s="466">
        <v>22209540.690911371</v>
      </c>
      <c r="V37" s="466">
        <v>22833469.893214829</v>
      </c>
      <c r="W37" s="466">
        <v>24027040.724086136</v>
      </c>
      <c r="X37" s="466">
        <v>32243781.279377401</v>
      </c>
      <c r="Y37" s="466">
        <f>M37+N37+O37+P37+Q37+R37+S37+T37+U37+V37+W37+X37</f>
        <v>266438318.01009855</v>
      </c>
      <c r="Z37" s="466">
        <v>24265323.951009858</v>
      </c>
      <c r="AA37" s="466">
        <v>25793167.130696047</v>
      </c>
      <c r="AB37" s="466">
        <v>25321465.683900855</v>
      </c>
      <c r="AC37" s="466">
        <v>26152331.131405439</v>
      </c>
      <c r="AD37" s="466">
        <v>26709666.281046577</v>
      </c>
      <c r="AE37" s="466">
        <v>27151223.461901188</v>
      </c>
      <c r="AF37" s="466">
        <v>26645068.988315817</v>
      </c>
      <c r="AG37" s="466">
        <v>26234001.697295945</v>
      </c>
      <c r="AH37" s="466">
        <v>27624857.572775837</v>
      </c>
      <c r="AI37" s="466">
        <v>27693413.548072111</v>
      </c>
      <c r="AJ37" s="466">
        <v>28586270.789350696</v>
      </c>
      <c r="AK37" s="466">
        <v>37615709.921882831</v>
      </c>
      <c r="AL37" s="466">
        <f>Z37+AA37+AB37+AC37+AD37+AE37+AF37+AG37+AH37+AI37+AJ37+AK37</f>
        <v>329792500.15765315</v>
      </c>
      <c r="AM37" s="466">
        <v>29445721.002336845</v>
      </c>
      <c r="AN37" s="466">
        <v>28815575.545651805</v>
      </c>
      <c r="AO37" s="466">
        <v>28103467.77975297</v>
      </c>
      <c r="AP37" s="466">
        <v>29564763.637497917</v>
      </c>
      <c r="AQ37" s="466">
        <v>29782510.381280258</v>
      </c>
      <c r="AR37" s="466">
        <v>29643255.678309131</v>
      </c>
      <c r="AS37" s="466">
        <v>30467381.286721755</v>
      </c>
      <c r="AT37" s="466">
        <v>29722149.152144887</v>
      </c>
      <c r="AU37" s="466">
        <v>31196863.812343515</v>
      </c>
      <c r="AV37" s="466">
        <v>31139543.607578039</v>
      </c>
      <c r="AW37" s="466">
        <v>31449108.562343512</v>
      </c>
      <c r="AX37" s="466">
        <v>42034286.459272243</v>
      </c>
      <c r="AY37" s="466">
        <f>AM37+AN37+AO37+AP37+AQ37+AR37+AS37+AT37+AU37+AV37+AW37+AX37</f>
        <v>371364626.90523297</v>
      </c>
      <c r="AZ37" s="466">
        <v>33776907.44704558</v>
      </c>
      <c r="BA37" s="466">
        <v>34185204.673969299</v>
      </c>
      <c r="BB37" s="466">
        <v>33245141.268611245</v>
      </c>
      <c r="BC37" s="466">
        <v>33674800.156860292</v>
      </c>
      <c r="BD37" s="466">
        <v>33917063.536763474</v>
      </c>
      <c r="BE37" s="466">
        <v>35727742.049198791</v>
      </c>
      <c r="BF37" s="466">
        <v>34903845.220956445</v>
      </c>
      <c r="BG37" s="466">
        <v>34870494.480595894</v>
      </c>
      <c r="BH37" s="466">
        <v>36034189.299824744</v>
      </c>
      <c r="BI37" s="466">
        <v>34814170.323109664</v>
      </c>
      <c r="BJ37" s="466">
        <v>36052605.171340346</v>
      </c>
      <c r="BK37" s="466">
        <v>48476516.914204635</v>
      </c>
      <c r="BL37" s="466">
        <f>AZ37+BA37+BB37+BC37+BD37+BE37+BF37+BG37+BH37+BI37+BJ37+BK37</f>
        <v>429678680.54248047</v>
      </c>
      <c r="BM37" s="466">
        <v>38152107.064388253</v>
      </c>
      <c r="BN37" s="466">
        <v>37047943.258930057</v>
      </c>
      <c r="BO37" s="466">
        <v>37020726.239818059</v>
      </c>
      <c r="BP37" s="466">
        <v>38110857.749582723</v>
      </c>
      <c r="BQ37" s="466">
        <v>38360847.472625621</v>
      </c>
      <c r="BR37" s="466">
        <v>38372837.029043563</v>
      </c>
      <c r="BS37" s="466">
        <v>39044739.858203977</v>
      </c>
      <c r="BT37" s="466">
        <v>38786987.123017877</v>
      </c>
      <c r="BU37" s="466">
        <v>37873946.525955603</v>
      </c>
      <c r="BV37" s="466">
        <v>37231617.573777333</v>
      </c>
      <c r="BW37" s="466">
        <v>39088335.290852934</v>
      </c>
      <c r="BX37" s="466">
        <v>53238724.385870472</v>
      </c>
      <c r="BY37" s="466">
        <f>BM37+BN37+BO37+BP37+BQ37+BR37+BS37+BT37+BU37+BV37+BW37+BX37</f>
        <v>472329669.57206643</v>
      </c>
      <c r="BZ37" s="466">
        <v>40807686.287723251</v>
      </c>
      <c r="CA37" s="466">
        <v>38198053.354531795</v>
      </c>
      <c r="CB37" s="466">
        <v>38271516.596102476</v>
      </c>
      <c r="CC37" s="466">
        <v>40045657.597938597</v>
      </c>
      <c r="CD37" s="466">
        <v>39775581.624937415</v>
      </c>
      <c r="CE37" s="466">
        <v>40882288.470205307</v>
      </c>
      <c r="CF37" s="466">
        <v>41015239.451969616</v>
      </c>
      <c r="CG37" s="466">
        <v>40536998.673635453</v>
      </c>
      <c r="CH37" s="466">
        <v>42248811.995743625</v>
      </c>
      <c r="CI37" s="466">
        <v>41603530.125771999</v>
      </c>
      <c r="CJ37" s="466">
        <v>43408731.266065769</v>
      </c>
      <c r="CK37" s="466">
        <v>59044786.501877837</v>
      </c>
      <c r="CL37" s="466">
        <f>BZ37+CA37+CB37+CC37+CD37+CE37+CF37+CG37+CH37+CI37+CJ37+CK37</f>
        <v>505838881.94650316</v>
      </c>
      <c r="CM37" s="466">
        <v>35702223.65277084</v>
      </c>
      <c r="CN37" s="466">
        <v>34742774.298864953</v>
      </c>
      <c r="CO37" s="466">
        <v>34356145.833208144</v>
      </c>
      <c r="CP37" s="466">
        <v>35694183.088048741</v>
      </c>
      <c r="CQ37" s="466">
        <v>35168903.372684032</v>
      </c>
      <c r="CR37" s="466">
        <v>36622505.25554999</v>
      </c>
      <c r="CS37" s="466">
        <v>36879162.657068953</v>
      </c>
      <c r="CT37" s="466">
        <v>35283069.614755467</v>
      </c>
      <c r="CU37" s="466">
        <v>36986530.482473724</v>
      </c>
      <c r="CV37" s="466">
        <v>36690114.692455359</v>
      </c>
      <c r="CW37" s="466">
        <v>38907748.764980808</v>
      </c>
      <c r="CX37" s="466">
        <v>52566598.494825587</v>
      </c>
      <c r="CY37" s="466">
        <f>CM37+CN37+CO37+CP37+CQ37+CR37+CS37+CT37+CU37+CV37+CW37+CX37</f>
        <v>449599960.2076866</v>
      </c>
      <c r="CZ37" s="466">
        <v>31098823.890000001</v>
      </c>
      <c r="DA37" s="466">
        <v>30145371.479999997</v>
      </c>
      <c r="DB37" s="466">
        <v>28954591.450000003</v>
      </c>
      <c r="DC37" s="466">
        <v>30507621.389999997</v>
      </c>
      <c r="DD37" s="466">
        <v>30225986.699999999</v>
      </c>
      <c r="DE37" s="466">
        <v>32116804.660000004</v>
      </c>
      <c r="DF37" s="466">
        <v>31754959.440000001</v>
      </c>
      <c r="DG37" s="466">
        <v>31575694.040000007</v>
      </c>
      <c r="DH37" s="466">
        <v>31936240.139999997</v>
      </c>
      <c r="DI37" s="466">
        <v>31870905.900000006</v>
      </c>
      <c r="DJ37" s="466">
        <v>34214491.849999994</v>
      </c>
      <c r="DK37" s="466">
        <v>47139135.540000014</v>
      </c>
      <c r="DL37" s="466">
        <f>CZ37+DA37+DB37+DC37+DD37+DE37+DF37+DG37+DH37+DI37+DJ37+DK37</f>
        <v>391540626.48000008</v>
      </c>
      <c r="DM37" s="466">
        <v>17924554.230000004</v>
      </c>
      <c r="DN37" s="466">
        <v>17504127.619999997</v>
      </c>
      <c r="DO37" s="466">
        <v>17590989.640000004</v>
      </c>
      <c r="DP37" s="466">
        <v>18471813.16</v>
      </c>
      <c r="DQ37" s="466">
        <v>18054768.050000001</v>
      </c>
      <c r="DR37" s="466">
        <v>18363129.939999994</v>
      </c>
      <c r="DS37" s="466">
        <v>18716024.150000006</v>
      </c>
      <c r="DT37" s="466">
        <v>18486011.170000002</v>
      </c>
      <c r="DU37" s="466">
        <v>19691735.84</v>
      </c>
      <c r="DV37" s="466">
        <v>19751117.099999994</v>
      </c>
      <c r="DW37" s="466">
        <v>20326236.120000005</v>
      </c>
      <c r="DX37" s="466">
        <v>24770585.140000004</v>
      </c>
      <c r="DY37" s="466">
        <f>DM37+DN37+DO37+DP37+DQ37+DR37+DS37+DT37+DU37+DV37+DW37+DX37</f>
        <v>229651092.16000003</v>
      </c>
      <c r="DZ37" s="466">
        <v>964086.25</v>
      </c>
      <c r="EA37" s="466">
        <v>-59577.48</v>
      </c>
      <c r="EB37" s="466">
        <v>-56649.599999999933</v>
      </c>
      <c r="EC37" s="466">
        <v>204535.26</v>
      </c>
      <c r="ED37" s="466">
        <v>103382.42</v>
      </c>
      <c r="EE37" s="466">
        <v>122013.75999999999</v>
      </c>
      <c r="EF37" s="466">
        <v>23318.9</v>
      </c>
      <c r="EG37" s="466">
        <v>-51572.73</v>
      </c>
      <c r="EH37" s="466">
        <v>44337.09</v>
      </c>
      <c r="EI37" s="466">
        <v>1687.6699999999728</v>
      </c>
      <c r="EJ37" s="466">
        <v>1239.81</v>
      </c>
      <c r="EK37" s="466">
        <v>6495.489999999978</v>
      </c>
      <c r="EL37" s="466">
        <f>DZ37+EA37+EB37+EC37+ED37+EE37+EF37+EG37+EH37+EI37+EJ37+EK37</f>
        <v>1303296.8400000001</v>
      </c>
      <c r="EM37" s="466">
        <v>0</v>
      </c>
      <c r="EN37" s="466">
        <v>0</v>
      </c>
      <c r="EO37" s="466">
        <v>0</v>
      </c>
      <c r="EP37" s="466">
        <v>0</v>
      </c>
      <c r="EQ37" s="466">
        <v>0</v>
      </c>
      <c r="ER37" s="466">
        <v>0</v>
      </c>
      <c r="ES37" s="466">
        <v>0</v>
      </c>
      <c r="ET37" s="466">
        <v>0</v>
      </c>
      <c r="EU37" s="466">
        <v>0</v>
      </c>
      <c r="EV37" s="466">
        <v>0</v>
      </c>
      <c r="EW37" s="466">
        <v>0</v>
      </c>
      <c r="EX37" s="466">
        <v>0</v>
      </c>
      <c r="EY37" s="466">
        <f>EM37+EN37+EO37+EP37+EQ37+ER37+ES37+ET37+EU37+EV37+EW37+EX37</f>
        <v>0</v>
      </c>
      <c r="EZ37" s="466">
        <v>0</v>
      </c>
      <c r="FA37" s="466">
        <v>0</v>
      </c>
      <c r="FB37" s="466">
        <v>0</v>
      </c>
      <c r="FC37" s="466">
        <v>0</v>
      </c>
      <c r="FD37" s="466">
        <v>0</v>
      </c>
      <c r="FE37" s="466">
        <v>0</v>
      </c>
      <c r="FF37" s="466">
        <v>0</v>
      </c>
      <c r="FG37" s="466">
        <v>0</v>
      </c>
      <c r="FH37" s="466">
        <v>0</v>
      </c>
      <c r="FI37" s="466">
        <v>0</v>
      </c>
      <c r="FJ37" s="466">
        <v>0</v>
      </c>
      <c r="FK37" s="466">
        <v>0</v>
      </c>
      <c r="FL37" s="466">
        <f>FA37+FB37+FC37+FD37+FE37+FF37+FG37+FH37+EZ37+FI37+FK37+FJ37</f>
        <v>0</v>
      </c>
      <c r="FM37" s="466">
        <v>0</v>
      </c>
      <c r="FN37" s="466">
        <v>0</v>
      </c>
      <c r="FO37" s="466">
        <v>0</v>
      </c>
      <c r="FP37" s="466">
        <v>0</v>
      </c>
      <c r="FQ37" s="466">
        <v>0</v>
      </c>
      <c r="FR37" s="466">
        <v>0</v>
      </c>
      <c r="FS37" s="466">
        <v>0</v>
      </c>
      <c r="FT37" s="466">
        <v>0</v>
      </c>
      <c r="FU37" s="466">
        <v>0</v>
      </c>
      <c r="FV37" s="466">
        <v>0</v>
      </c>
      <c r="FW37" s="466">
        <v>0</v>
      </c>
      <c r="FX37" s="466">
        <v>0</v>
      </c>
      <c r="FY37" s="466">
        <f>FM37+FN37+FO37+FP37+FQ37+FR37+FS37+FT37+FU37+FV37+FW37+FX37</f>
        <v>0</v>
      </c>
      <c r="FZ37" s="466">
        <v>0</v>
      </c>
      <c r="GA37" s="466">
        <v>0</v>
      </c>
      <c r="GB37" s="466">
        <v>0</v>
      </c>
      <c r="GC37" s="466">
        <v>0</v>
      </c>
      <c r="GD37" s="466">
        <v>0</v>
      </c>
      <c r="GE37" s="466">
        <v>0</v>
      </c>
      <c r="GF37" s="466">
        <v>0</v>
      </c>
      <c r="GG37" s="466">
        <v>0</v>
      </c>
      <c r="GH37" s="466">
        <v>0</v>
      </c>
      <c r="GI37" s="466">
        <v>0</v>
      </c>
      <c r="GJ37" s="466">
        <v>0</v>
      </c>
      <c r="GK37" s="466">
        <v>0</v>
      </c>
      <c r="GL37" s="466">
        <f>FZ37+GA37+GB37+GC37+GD37+GE37+GF37+GG37+GH37+GI37+GJ37+GK37</f>
        <v>0</v>
      </c>
      <c r="GM37" s="466">
        <v>0</v>
      </c>
      <c r="GN37" s="466">
        <v>0</v>
      </c>
      <c r="GO37" s="466">
        <v>0</v>
      </c>
      <c r="GP37" s="466">
        <v>0</v>
      </c>
      <c r="GQ37" s="466">
        <v>0</v>
      </c>
      <c r="GR37" s="466">
        <v>0</v>
      </c>
      <c r="GS37" s="466">
        <v>0</v>
      </c>
      <c r="GT37" s="466">
        <v>0</v>
      </c>
      <c r="GU37" s="466">
        <v>0</v>
      </c>
      <c r="GV37" s="466">
        <v>0</v>
      </c>
      <c r="GW37" s="466">
        <v>0</v>
      </c>
      <c r="GX37" s="466">
        <v>0</v>
      </c>
      <c r="GY37" s="466">
        <f>GM37+GN37+GO37+GP37+GQ37+GR37+GS37+GT37+GU37+GV37+GW37+GX37</f>
        <v>0</v>
      </c>
      <c r="GZ37" s="466">
        <v>0</v>
      </c>
      <c r="HA37" s="466">
        <v>0</v>
      </c>
      <c r="HB37" s="466">
        <v>0</v>
      </c>
      <c r="HC37" s="466">
        <v>0</v>
      </c>
      <c r="HD37" s="466">
        <v>0</v>
      </c>
      <c r="HE37" s="466">
        <v>0</v>
      </c>
      <c r="HF37" s="466">
        <v>0</v>
      </c>
      <c r="HG37" s="466">
        <v>0</v>
      </c>
      <c r="HH37" s="466">
        <v>0</v>
      </c>
      <c r="HI37" s="466">
        <v>0</v>
      </c>
      <c r="HJ37" s="466">
        <v>0</v>
      </c>
      <c r="HK37" s="466">
        <v>0</v>
      </c>
      <c r="HL37" s="466">
        <f>GZ37+HA37+HB37+HC37+HD37+HE37+HF37+HG37+HH37+HI37+HJ37+HK37</f>
        <v>0</v>
      </c>
      <c r="HM37" s="466">
        <v>0</v>
      </c>
      <c r="HN37" s="466">
        <v>0</v>
      </c>
      <c r="HO37" s="466">
        <v>0</v>
      </c>
      <c r="HP37" s="466">
        <v>0</v>
      </c>
      <c r="HQ37" s="466">
        <v>0</v>
      </c>
      <c r="HR37" s="466">
        <v>0</v>
      </c>
      <c r="HS37" s="466">
        <v>0</v>
      </c>
      <c r="HT37" s="466">
        <v>0</v>
      </c>
      <c r="HU37" s="466">
        <v>0</v>
      </c>
      <c r="HV37" s="466">
        <v>0</v>
      </c>
      <c r="HW37" s="466">
        <v>0</v>
      </c>
      <c r="HX37" s="466">
        <v>0</v>
      </c>
      <c r="HY37" s="466">
        <f>HM37+HN37+HO37+HP37+HQ37+HR37+HS37+HT37+HU37+HV37+HW37+HX37</f>
        <v>0</v>
      </c>
      <c r="HZ37" s="466">
        <v>0</v>
      </c>
      <c r="IA37" s="466">
        <v>0</v>
      </c>
      <c r="IB37" s="466">
        <v>0</v>
      </c>
      <c r="IC37" s="466">
        <v>0</v>
      </c>
      <c r="ID37" s="466">
        <v>0</v>
      </c>
      <c r="IE37" s="466">
        <v>0</v>
      </c>
      <c r="IF37" s="466">
        <v>0</v>
      </c>
      <c r="IG37" s="466">
        <v>0</v>
      </c>
      <c r="IH37" s="466">
        <v>0</v>
      </c>
      <c r="II37" s="466">
        <v>0</v>
      </c>
      <c r="IJ37" s="466">
        <v>0</v>
      </c>
      <c r="IK37" s="466">
        <v>0</v>
      </c>
      <c r="IL37" s="466">
        <f>HZ37+IA37+IB37+IC37+ID37+IE37+IF37+IG37+IH37+II37+IJ37+IK37</f>
        <v>0</v>
      </c>
      <c r="IM37" s="466">
        <v>0</v>
      </c>
      <c r="IN37" s="466">
        <v>0</v>
      </c>
      <c r="IO37" s="466">
        <v>0</v>
      </c>
      <c r="IP37" s="466">
        <v>0</v>
      </c>
      <c r="IQ37" s="466">
        <v>0</v>
      </c>
      <c r="IR37" s="466">
        <v>0</v>
      </c>
      <c r="IS37" s="466">
        <v>0</v>
      </c>
      <c r="IT37" s="466">
        <v>0</v>
      </c>
      <c r="IU37" s="466">
        <v>0</v>
      </c>
      <c r="IV37" s="466">
        <v>0</v>
      </c>
      <c r="IW37" s="466">
        <v>0</v>
      </c>
      <c r="IX37" s="466">
        <v>0</v>
      </c>
      <c r="IY37" s="466">
        <f>IM37+IN37+IO37+IP37+IQ37+IR37+IS37+IT37+IU37+IV37+IW37+IX37</f>
        <v>0</v>
      </c>
      <c r="IZ37" s="655">
        <v>0</v>
      </c>
      <c r="JA37" s="466">
        <v>0</v>
      </c>
      <c r="JB37" s="466">
        <v>0</v>
      </c>
      <c r="JC37" s="466">
        <v>0</v>
      </c>
      <c r="JD37" s="466">
        <v>0</v>
      </c>
      <c r="JE37" s="466">
        <v>0</v>
      </c>
      <c r="JF37" s="466">
        <v>0</v>
      </c>
      <c r="JG37" s="466">
        <v>0</v>
      </c>
      <c r="JH37" s="466">
        <v>0</v>
      </c>
      <c r="JI37" s="466">
        <v>0</v>
      </c>
      <c r="JJ37" s="466">
        <v>0</v>
      </c>
      <c r="JK37" s="466">
        <v>0</v>
      </c>
      <c r="JL37" s="466">
        <f>IZ37+JA37+JB37+JC37+JD37+JE37+JF37+JG37+JH37+JI37+JJ37+JK37</f>
        <v>0</v>
      </c>
      <c r="JM37" s="655">
        <v>0</v>
      </c>
      <c r="JN37" s="466">
        <v>0</v>
      </c>
      <c r="JO37" s="466">
        <v>0</v>
      </c>
      <c r="JP37" s="466">
        <v>0</v>
      </c>
      <c r="JQ37" s="466">
        <v>0</v>
      </c>
      <c r="JR37" s="466">
        <v>0</v>
      </c>
      <c r="JS37" s="466">
        <v>0</v>
      </c>
      <c r="JT37" s="466">
        <v>0</v>
      </c>
      <c r="JU37" s="466">
        <v>0</v>
      </c>
      <c r="JV37" s="466">
        <v>0</v>
      </c>
      <c r="JW37" s="466">
        <v>0</v>
      </c>
      <c r="JX37" s="466">
        <v>0</v>
      </c>
      <c r="JY37" s="466">
        <f>JM37+JN37+JO37+JP37+JQ37+JR37+JS37+JT37+JU37+JV37+JW37+JX37</f>
        <v>0</v>
      </c>
      <c r="JZ37" s="655">
        <v>0</v>
      </c>
      <c r="KA37" s="466">
        <v>0</v>
      </c>
      <c r="KB37" s="466">
        <v>0</v>
      </c>
      <c r="KC37" s="466">
        <v>0</v>
      </c>
      <c r="KD37" s="466">
        <v>0</v>
      </c>
      <c r="KE37" s="466">
        <v>0</v>
      </c>
      <c r="KF37" s="466">
        <v>0</v>
      </c>
      <c r="KG37" s="466">
        <v>0</v>
      </c>
      <c r="KH37" s="466">
        <v>0</v>
      </c>
      <c r="KI37" s="466">
        <v>0</v>
      </c>
      <c r="KJ37" s="466">
        <v>0</v>
      </c>
      <c r="KK37" s="466">
        <v>0</v>
      </c>
      <c r="KL37" s="466">
        <f>JZ37+KA37+KB37+KC37+KD37+KE37+KF37+KG37+KH37+KI37+KJ37+KK37</f>
        <v>0</v>
      </c>
      <c r="KM37" s="655">
        <v>0</v>
      </c>
      <c r="KN37" s="466">
        <v>0</v>
      </c>
      <c r="KO37" s="466">
        <v>0</v>
      </c>
      <c r="KP37" s="466">
        <v>0</v>
      </c>
      <c r="KQ37" s="466">
        <v>0</v>
      </c>
      <c r="KR37" s="466">
        <v>0</v>
      </c>
      <c r="KS37" s="466">
        <v>0</v>
      </c>
      <c r="KT37" s="466">
        <v>0</v>
      </c>
      <c r="KU37" s="466">
        <v>0</v>
      </c>
      <c r="KV37" s="466">
        <v>0</v>
      </c>
      <c r="KW37" s="466">
        <v>0</v>
      </c>
      <c r="KX37" s="466">
        <v>0</v>
      </c>
      <c r="KY37" s="466">
        <f>KM37+KN37+KO37+KP37+KQ37+KR37+KS37+KT37+KU37+KV37+KW37+KX37</f>
        <v>0</v>
      </c>
      <c r="KZ37" s="655">
        <v>0</v>
      </c>
      <c r="LA37" s="466">
        <v>0</v>
      </c>
      <c r="LB37" s="466">
        <v>0</v>
      </c>
      <c r="LC37" s="466">
        <v>0</v>
      </c>
      <c r="LD37" s="466">
        <v>0</v>
      </c>
      <c r="LE37" s="466">
        <v>0</v>
      </c>
      <c r="LF37" s="466">
        <v>0</v>
      </c>
      <c r="LG37" s="466">
        <v>0</v>
      </c>
      <c r="LH37" s="466">
        <v>0</v>
      </c>
      <c r="LI37" s="466">
        <v>0</v>
      </c>
      <c r="LJ37" s="466">
        <v>0</v>
      </c>
      <c r="LK37" s="466">
        <v>0</v>
      </c>
      <c r="LL37" s="511">
        <f>KZ37+LA37+LB37+LC37+LD37+LE37+LF37+LG37+LH37+LI37+LJ37+LK37</f>
        <v>0</v>
      </c>
    </row>
    <row r="38" spans="1:324" ht="15.75" x14ac:dyDescent="0.25">
      <c r="A38" s="419">
        <v>7021</v>
      </c>
      <c r="B38" s="420"/>
      <c r="C38" s="418" t="s">
        <v>278</v>
      </c>
      <c r="D38" s="418" t="s">
        <v>299</v>
      </c>
      <c r="E38" s="466">
        <v>0</v>
      </c>
      <c r="F38" s="466">
        <v>0</v>
      </c>
      <c r="G38" s="466">
        <v>11540477.382740779</v>
      </c>
      <c r="H38" s="466">
        <v>12601877.816725088</v>
      </c>
      <c r="I38" s="466">
        <v>13836517.275913872</v>
      </c>
      <c r="J38" s="466">
        <v>14592113.169754634</v>
      </c>
      <c r="K38" s="466">
        <v>16055211.984643633</v>
      </c>
      <c r="L38" s="466">
        <v>16531910.365548324</v>
      </c>
      <c r="M38" s="466">
        <v>1426983.6977549661</v>
      </c>
      <c r="N38" s="466">
        <v>1390550.2507511266</v>
      </c>
      <c r="O38" s="466">
        <v>1504119.158404273</v>
      </c>
      <c r="P38" s="466">
        <v>1479996.253588716</v>
      </c>
      <c r="Q38" s="466">
        <v>1400162.6393757307</v>
      </c>
      <c r="R38" s="466">
        <v>1596121.9249290605</v>
      </c>
      <c r="S38" s="466">
        <v>1592940.2608913372</v>
      </c>
      <c r="T38" s="466">
        <v>1394595.6507260893</v>
      </c>
      <c r="U38" s="466">
        <v>1206096.278000334</v>
      </c>
      <c r="V38" s="466">
        <v>1394818.1874061089</v>
      </c>
      <c r="W38" s="466">
        <v>1413292.0947254219</v>
      </c>
      <c r="X38" s="466">
        <v>1815681.171507261</v>
      </c>
      <c r="Y38" s="466">
        <f>M38+N38+O38+P38+Q38+R38+S38+T38+U38+V38+W38+X38</f>
        <v>17615357.568060428</v>
      </c>
      <c r="Z38" s="466">
        <v>1396342.6872809215</v>
      </c>
      <c r="AA38" s="466">
        <v>1548460.9382824234</v>
      </c>
      <c r="AB38" s="466">
        <v>1562582.8241946253</v>
      </c>
      <c r="AC38" s="466">
        <v>1691312.8981388751</v>
      </c>
      <c r="AD38" s="466">
        <v>1467864.4196711734</v>
      </c>
      <c r="AE38" s="466">
        <v>1650224.3381321982</v>
      </c>
      <c r="AF38" s="466">
        <v>1694164.4838507765</v>
      </c>
      <c r="AG38" s="466">
        <v>1120348.7219996664</v>
      </c>
      <c r="AH38" s="466">
        <v>1194980.6613670504</v>
      </c>
      <c r="AI38" s="466">
        <v>1422409.6584877316</v>
      </c>
      <c r="AJ38" s="466">
        <v>1533402.1244783844</v>
      </c>
      <c r="AK38" s="466">
        <v>1818036.3067100653</v>
      </c>
      <c r="AL38" s="466">
        <f>Z38+AA38+AB38+AC38+AD38+AE38+AF38+AG38+AH38+AI38+AJ38+AK38</f>
        <v>18100130.062593892</v>
      </c>
      <c r="AM38" s="466">
        <v>1494300.6560674342</v>
      </c>
      <c r="AN38" s="466">
        <v>1435200.4456267736</v>
      </c>
      <c r="AO38" s="466">
        <v>1633759.2161158407</v>
      </c>
      <c r="AP38" s="466">
        <v>1726294.1929978305</v>
      </c>
      <c r="AQ38" s="466">
        <v>2022396.6876982143</v>
      </c>
      <c r="AR38" s="466">
        <v>1687284.9163328323</v>
      </c>
      <c r="AS38" s="466">
        <v>2348161.0948088807</v>
      </c>
      <c r="AT38" s="466">
        <v>1437048.6360791188</v>
      </c>
      <c r="AU38" s="466">
        <v>1318879.9959105323</v>
      </c>
      <c r="AV38" s="466">
        <v>1573436.2754131197</v>
      </c>
      <c r="AW38" s="466">
        <v>1642346.2047654819</v>
      </c>
      <c r="AX38" s="466">
        <v>2140767.0450258725</v>
      </c>
      <c r="AY38" s="466">
        <f>AM38+AN38+AO38+AP38+AQ38+AR38+AS38+AT38+AU38+AV38+AW38+AX38</f>
        <v>20459875.366841935</v>
      </c>
      <c r="AZ38" s="466">
        <v>1685275.5631363716</v>
      </c>
      <c r="BA38" s="466">
        <v>1501797.8350025036</v>
      </c>
      <c r="BB38" s="466">
        <v>1514555.9188365885</v>
      </c>
      <c r="BC38" s="466">
        <v>1647658.227132366</v>
      </c>
      <c r="BD38" s="466">
        <v>1565473.5002086468</v>
      </c>
      <c r="BE38" s="466">
        <v>1490922.3620430646</v>
      </c>
      <c r="BF38" s="466">
        <v>1732943.4330245373</v>
      </c>
      <c r="BG38" s="466">
        <v>1221111.5411450509</v>
      </c>
      <c r="BH38" s="466">
        <v>1668720.1106242698</v>
      </c>
      <c r="BI38" s="466">
        <v>1349957.4808879993</v>
      </c>
      <c r="BJ38" s="466">
        <v>1355693.2005508263</v>
      </c>
      <c r="BK38" s="466">
        <v>1859968.8916708399</v>
      </c>
      <c r="BL38" s="466">
        <f>AZ38+BA38+BB38+BC38+BD38+BE38+BF38+BG38+BH38+BI38+BJ38+BK38</f>
        <v>18594078.064263064</v>
      </c>
      <c r="BM38" s="466">
        <v>1601670.104615256</v>
      </c>
      <c r="BN38" s="466">
        <v>1343104.9900684359</v>
      </c>
      <c r="BO38" s="466">
        <v>1489392.1441328663</v>
      </c>
      <c r="BP38" s="466">
        <v>1003752.9162076451</v>
      </c>
      <c r="BQ38" s="466">
        <v>1894471.7083959272</v>
      </c>
      <c r="BR38" s="466">
        <v>1469886.5049240531</v>
      </c>
      <c r="BS38" s="466">
        <v>1840659.8576614924</v>
      </c>
      <c r="BT38" s="466">
        <v>1279651.7043481888</v>
      </c>
      <c r="BU38" s="466">
        <v>1443769.9152478722</v>
      </c>
      <c r="BV38" s="466">
        <v>1513335.2560924722</v>
      </c>
      <c r="BW38" s="466">
        <v>1474316.6773493579</v>
      </c>
      <c r="BX38" s="466">
        <v>2369596.9157068939</v>
      </c>
      <c r="BY38" s="466">
        <f>BM38+BN38+BO38+BP38+BQ38+BR38+BS38+BT38+BU38+BV38+BW38+BX38</f>
        <v>18723608.694750462</v>
      </c>
      <c r="BZ38" s="466">
        <v>1133059.8654648638</v>
      </c>
      <c r="CA38" s="466">
        <v>1428132.0249540978</v>
      </c>
      <c r="CB38" s="466">
        <v>1586988.9023952598</v>
      </c>
      <c r="CC38" s="466">
        <v>1783939.2104823904</v>
      </c>
      <c r="CD38" s="466">
        <v>1780985.5083041231</v>
      </c>
      <c r="CE38" s="466">
        <v>1745819.7543815726</v>
      </c>
      <c r="CF38" s="466">
        <v>1874058.5501168421</v>
      </c>
      <c r="CG38" s="466">
        <v>1361177.5055082627</v>
      </c>
      <c r="CH38" s="466">
        <v>1539597.7041395428</v>
      </c>
      <c r="CI38" s="466">
        <v>1706179.8760640961</v>
      </c>
      <c r="CJ38" s="466">
        <v>1842987.1675012519</v>
      </c>
      <c r="CK38" s="466">
        <v>2571172.7336004004</v>
      </c>
      <c r="CL38" s="466">
        <f>BZ38+CA38+CB38+CC38+CD38+CE38+CF38+CG38+CH38+CI38+CJ38+CK38</f>
        <v>20354098.802912705</v>
      </c>
      <c r="CM38" s="466">
        <v>2128954.7999499245</v>
      </c>
      <c r="CN38" s="466">
        <v>1617681.504298114</v>
      </c>
      <c r="CO38" s="466">
        <v>1890599.3679686196</v>
      </c>
      <c r="CP38" s="466">
        <v>2139384.9844767153</v>
      </c>
      <c r="CQ38" s="466">
        <v>1907864.0044233019</v>
      </c>
      <c r="CR38" s="466">
        <v>2027337.7410282097</v>
      </c>
      <c r="CS38" s="466">
        <v>2027257.6544399932</v>
      </c>
      <c r="CT38" s="466">
        <v>1450686.3213153058</v>
      </c>
      <c r="CU38" s="466">
        <v>1610703.4524286429</v>
      </c>
      <c r="CV38" s="466">
        <v>1810064.3918794862</v>
      </c>
      <c r="CW38" s="466">
        <v>2004063.9999582709</v>
      </c>
      <c r="CX38" s="466">
        <v>2719923.8256551498</v>
      </c>
      <c r="CY38" s="466">
        <f>CM38+CN38+CO38+CP38+CQ38+CR38+CS38+CT38+CU38+CV38+CW38+CX38</f>
        <v>23334522.047821738</v>
      </c>
      <c r="CZ38" s="466">
        <v>1736392.61</v>
      </c>
      <c r="DA38" s="466">
        <v>1951108.74</v>
      </c>
      <c r="DB38" s="466">
        <v>2163924.41</v>
      </c>
      <c r="DC38" s="466">
        <v>2259541.15</v>
      </c>
      <c r="DD38" s="466">
        <v>2181548.13</v>
      </c>
      <c r="DE38" s="466">
        <v>2377948.5</v>
      </c>
      <c r="DF38" s="466">
        <v>2367491.25</v>
      </c>
      <c r="DG38" s="466">
        <v>1987067.64</v>
      </c>
      <c r="DH38" s="466">
        <v>1915153.02</v>
      </c>
      <c r="DI38" s="466">
        <v>2247545.61</v>
      </c>
      <c r="DJ38" s="466">
        <v>2300875.3199999998</v>
      </c>
      <c r="DK38" s="466">
        <v>3111984.22</v>
      </c>
      <c r="DL38" s="466">
        <f>CZ38+DA38+DB38+DC38+DD38+DE38+DF38+DG38+DH38+DI38+DJ38+DK38</f>
        <v>26600580.599999998</v>
      </c>
      <c r="DM38" s="466">
        <v>2062132.55</v>
      </c>
      <c r="DN38" s="466">
        <v>1990484.6</v>
      </c>
      <c r="DO38" s="466">
        <v>2342165.34</v>
      </c>
      <c r="DP38" s="466">
        <v>2434710.3199999998</v>
      </c>
      <c r="DQ38" s="466">
        <v>2322380.09</v>
      </c>
      <c r="DR38" s="466">
        <v>2545052.69</v>
      </c>
      <c r="DS38" s="466">
        <v>2534600.0099999998</v>
      </c>
      <c r="DT38" s="466">
        <v>1914867.53</v>
      </c>
      <c r="DU38" s="466">
        <v>2150237.37</v>
      </c>
      <c r="DV38" s="466">
        <v>2390651.48</v>
      </c>
      <c r="DW38" s="466">
        <v>2399768.25</v>
      </c>
      <c r="DX38" s="466">
        <v>3299355.62</v>
      </c>
      <c r="DY38" s="466">
        <f>DM38+DN38+DO38+DP38+DQ38+DR38+DS38+DT38+DU38+DV38+DW38+DX38</f>
        <v>28386405.850000001</v>
      </c>
      <c r="DZ38" s="466">
        <v>2196350.84</v>
      </c>
      <c r="EA38" s="466">
        <v>2020718.26</v>
      </c>
      <c r="EB38" s="466">
        <v>2325849.63</v>
      </c>
      <c r="EC38" s="466">
        <v>2221440.2400000002</v>
      </c>
      <c r="ED38" s="466">
        <v>2226544.7599999998</v>
      </c>
      <c r="EE38" s="466">
        <v>2293475.9700000002</v>
      </c>
      <c r="EF38" s="466">
        <v>2559132.64</v>
      </c>
      <c r="EG38" s="466">
        <v>1736971.55</v>
      </c>
      <c r="EH38" s="466">
        <v>1867015.72</v>
      </c>
      <c r="EI38" s="466">
        <v>2415297.7999999998</v>
      </c>
      <c r="EJ38" s="466">
        <v>2468451.36</v>
      </c>
      <c r="EK38" s="466">
        <v>2855148.2</v>
      </c>
      <c r="EL38" s="466">
        <f>DZ38+EA38+EB38+EC38+ED38+EE38+EF38+EG38+EH38+EI38+EJ38+EK38</f>
        <v>27186396.969999999</v>
      </c>
      <c r="EM38" s="466">
        <v>2114232.87</v>
      </c>
      <c r="EN38" s="466">
        <v>2003716.04</v>
      </c>
      <c r="EO38" s="466">
        <v>2164565.63</v>
      </c>
      <c r="EP38" s="466">
        <v>2491501.27</v>
      </c>
      <c r="EQ38" s="466">
        <v>2195408.88</v>
      </c>
      <c r="ER38" s="466">
        <v>2477232.9</v>
      </c>
      <c r="ES38" s="466">
        <v>2566404.6</v>
      </c>
      <c r="ET38" s="466">
        <v>1909988.49</v>
      </c>
      <c r="EU38" s="466">
        <v>2004622.1</v>
      </c>
      <c r="EV38" s="466">
        <v>2595883.3199999998</v>
      </c>
      <c r="EW38" s="466">
        <v>2410972.7200000002</v>
      </c>
      <c r="EX38" s="466">
        <v>3141504.67</v>
      </c>
      <c r="EY38" s="466">
        <f>EM38+EN38+EO38+EP38+EQ38+ER38+ES38+ET38+EU38+EV38+EW38+EX38</f>
        <v>28076033.490000002</v>
      </c>
      <c r="EZ38" s="466">
        <v>2261761.9500000002</v>
      </c>
      <c r="FA38" s="466">
        <v>2147474.89</v>
      </c>
      <c r="FB38" s="466">
        <v>2299947.08</v>
      </c>
      <c r="FC38" s="466">
        <v>2507466.37</v>
      </c>
      <c r="FD38" s="466">
        <v>2479561.5</v>
      </c>
      <c r="FE38" s="466">
        <v>2592645.8199999998</v>
      </c>
      <c r="FF38" s="466">
        <v>2719530.81</v>
      </c>
      <c r="FG38" s="466">
        <v>1936828.75</v>
      </c>
      <c r="FH38" s="466">
        <v>2085252.39</v>
      </c>
      <c r="FI38" s="466">
        <v>2550000</v>
      </c>
      <c r="FJ38" s="466">
        <v>2410973</v>
      </c>
      <c r="FK38" s="466">
        <f>3251090+0.33</f>
        <v>3251090.33</v>
      </c>
      <c r="FL38" s="466">
        <f>FA38+FB38+FC38+FD38+FE38+FF38+FG38+FH38+EZ38+FI38+FK38+FJ38</f>
        <v>29242532.890000001</v>
      </c>
      <c r="FM38" s="466">
        <v>2025079.35</v>
      </c>
      <c r="FN38" s="466">
        <v>2020631.54</v>
      </c>
      <c r="FO38" s="466">
        <v>3170032.21</v>
      </c>
      <c r="FP38" s="466">
        <v>2154575.6800000002</v>
      </c>
      <c r="FQ38" s="466">
        <v>2238040.37</v>
      </c>
      <c r="FR38" s="466">
        <v>2042127.59</v>
      </c>
      <c r="FS38" s="466">
        <v>2165807.13</v>
      </c>
      <c r="FT38" s="466">
        <v>1732789.12</v>
      </c>
      <c r="FU38" s="466">
        <v>1941062.27</v>
      </c>
      <c r="FV38" s="466">
        <v>2029262.95</v>
      </c>
      <c r="FW38" s="466">
        <v>1618475.95</v>
      </c>
      <c r="FX38" s="466">
        <v>2484640.69</v>
      </c>
      <c r="FY38" s="466">
        <f>FM38+FN38+FO38+FP38+FQ38+FR38+FS38+FT38+FU38+FV38+FW38+FX38</f>
        <v>25622524.849999998</v>
      </c>
      <c r="FZ38" s="466">
        <v>1895202.5</v>
      </c>
      <c r="GA38" s="466">
        <v>1810284.9000000001</v>
      </c>
      <c r="GB38" s="466">
        <v>1838064.0500000003</v>
      </c>
      <c r="GC38" s="466">
        <v>2110401.46</v>
      </c>
      <c r="GD38" s="466">
        <v>1990403.7399999998</v>
      </c>
      <c r="GE38" s="466">
        <v>1986734.8699999996</v>
      </c>
      <c r="GF38" s="466">
        <v>2191934.2800000003</v>
      </c>
      <c r="GG38" s="466">
        <v>1620946.9300000002</v>
      </c>
      <c r="GH38" s="466">
        <v>1641940.8699999999</v>
      </c>
      <c r="GI38" s="466">
        <v>1875344.41</v>
      </c>
      <c r="GJ38" s="466">
        <v>1950650.2800000003</v>
      </c>
      <c r="GK38" s="466">
        <v>2498971.37</v>
      </c>
      <c r="GL38" s="466">
        <f>FZ38+GA38+GB38+GC38+GD38+GE38+GF38+GG38+GH38+GI38+GJ38+GK38</f>
        <v>23410879.660000004</v>
      </c>
      <c r="GM38" s="466">
        <v>1741395.72</v>
      </c>
      <c r="GN38" s="466">
        <v>1423289.5600000003</v>
      </c>
      <c r="GO38" s="466">
        <v>1626593.5299999996</v>
      </c>
      <c r="GP38" s="466">
        <v>1786863.3299999996</v>
      </c>
      <c r="GQ38" s="466">
        <v>1729761.8299999998</v>
      </c>
      <c r="GR38" s="466">
        <v>1824699.7100000004</v>
      </c>
      <c r="GS38" s="466">
        <v>1863160.83</v>
      </c>
      <c r="GT38" s="466">
        <v>1394928.7799999998</v>
      </c>
      <c r="GU38" s="466">
        <v>1455372.3</v>
      </c>
      <c r="GV38" s="466">
        <v>1625355.6600000004</v>
      </c>
      <c r="GW38" s="466">
        <v>1648372.7200000002</v>
      </c>
      <c r="GX38" s="466">
        <v>2079814.8800000006</v>
      </c>
      <c r="GY38" s="466">
        <f>GM38+GN38+GO38+GP38+GQ38+GR38+GS38+GT38+GU38+GV38+GW38+GX38</f>
        <v>20199608.849999998</v>
      </c>
      <c r="GZ38" s="466">
        <v>1554878.3599999999</v>
      </c>
      <c r="HA38" s="466">
        <v>1448402.5799999998</v>
      </c>
      <c r="HB38" s="466">
        <v>1515906.32</v>
      </c>
      <c r="HC38" s="466">
        <v>1804208.3300000005</v>
      </c>
      <c r="HD38" s="466">
        <v>1432101.2700000003</v>
      </c>
      <c r="HE38" s="466">
        <v>1698674.95</v>
      </c>
      <c r="HF38" s="466">
        <v>1785087.3399999994</v>
      </c>
      <c r="HG38" s="466">
        <v>1312764.8600000001</v>
      </c>
      <c r="HH38" s="466">
        <v>1503461.0500000003</v>
      </c>
      <c r="HI38" s="466">
        <v>1990459.67</v>
      </c>
      <c r="HJ38" s="466">
        <v>1633789.8700000003</v>
      </c>
      <c r="HK38" s="466">
        <v>2022326.9399999997</v>
      </c>
      <c r="HL38" s="466">
        <f>GZ38+HA38+HB38+HC38+HD38+HE38+HF38+HG38+HH38+HI38+HJ38+HK38</f>
        <v>19702061.540000003</v>
      </c>
      <c r="HM38" s="466">
        <v>1668668.82</v>
      </c>
      <c r="HN38" s="466">
        <v>1653272.13</v>
      </c>
      <c r="HO38" s="466">
        <v>1458414.2700000003</v>
      </c>
      <c r="HP38" s="466">
        <v>1524379.37</v>
      </c>
      <c r="HQ38" s="466">
        <v>1786320.0099999995</v>
      </c>
      <c r="HR38" s="466">
        <v>1751211.3800000001</v>
      </c>
      <c r="HS38" s="466">
        <v>1719834.4900000002</v>
      </c>
      <c r="HT38" s="466">
        <v>1561371.6900000002</v>
      </c>
      <c r="HU38" s="466">
        <v>1469017.5999999999</v>
      </c>
      <c r="HV38" s="466">
        <v>1359305.41</v>
      </c>
      <c r="HW38" s="466">
        <v>1875022.37</v>
      </c>
      <c r="HX38" s="466">
        <v>1965201.1600000004</v>
      </c>
      <c r="HY38" s="466">
        <f>HM38+HN38+HO38+HP38+HQ38+HR38+HS38+HT38+HU38+HV38+HW38+HX38</f>
        <v>19792018.699999999</v>
      </c>
      <c r="HZ38" s="466">
        <v>1850411.8299999996</v>
      </c>
      <c r="IA38" s="466">
        <v>1597678.8100000003</v>
      </c>
      <c r="IB38" s="466">
        <v>1564821.7899999998</v>
      </c>
      <c r="IC38" s="466">
        <v>1945169.0800000005</v>
      </c>
      <c r="ID38" s="466">
        <v>1653752.6100000003</v>
      </c>
      <c r="IE38" s="466">
        <v>1786753.2899999998</v>
      </c>
      <c r="IF38" s="466">
        <v>1885950.53</v>
      </c>
      <c r="IG38" s="466">
        <v>1473823.9699999997</v>
      </c>
      <c r="IH38" s="466">
        <v>1515931.8199999996</v>
      </c>
      <c r="II38" s="466">
        <v>1878797.15</v>
      </c>
      <c r="IJ38" s="466">
        <v>1944080.3199999996</v>
      </c>
      <c r="IK38" s="466">
        <v>2244719.4299999997</v>
      </c>
      <c r="IL38" s="466">
        <f>HZ38+IA38+IB38+IC38+ID38+IE38+IF38+IG38+IH38+II38+IJ38+IK38</f>
        <v>21341890.629999999</v>
      </c>
      <c r="IM38" s="466">
        <v>1847580.76</v>
      </c>
      <c r="IN38" s="466">
        <v>1481323.4200000002</v>
      </c>
      <c r="IO38" s="466">
        <v>1672001.6300000001</v>
      </c>
      <c r="IP38" s="466">
        <v>1885720.0199999998</v>
      </c>
      <c r="IQ38" s="466">
        <v>1789705.5699999998</v>
      </c>
      <c r="IR38" s="466">
        <v>1897609.74</v>
      </c>
      <c r="IS38" s="466">
        <v>1947992.2600000005</v>
      </c>
      <c r="IT38" s="466">
        <v>1473573.9699999997</v>
      </c>
      <c r="IU38" s="466">
        <v>1555114.4000000001</v>
      </c>
      <c r="IV38" s="466">
        <v>1841586.0299999993</v>
      </c>
      <c r="IW38" s="466">
        <v>1937153.9999999998</v>
      </c>
      <c r="IX38" s="466">
        <v>2318285.17</v>
      </c>
      <c r="IY38" s="466">
        <f>IM38+IN38+IO38+IP38+IQ38+IR38+IS38+IT38+IU38+IV38+IW38+IX38</f>
        <v>21647646.969999999</v>
      </c>
      <c r="IZ38" s="655">
        <v>1911647.46</v>
      </c>
      <c r="JA38" s="466">
        <v>1687955.9299999997</v>
      </c>
      <c r="JB38" s="466">
        <v>1712266.9000000001</v>
      </c>
      <c r="JC38" s="466">
        <v>1939255.8600000003</v>
      </c>
      <c r="JD38" s="466">
        <v>1833125.1400000001</v>
      </c>
      <c r="JE38" s="466">
        <v>2092095.24</v>
      </c>
      <c r="JF38" s="466">
        <v>2142657.7000000002</v>
      </c>
      <c r="JG38" s="466">
        <v>1640667.21</v>
      </c>
      <c r="JH38" s="466">
        <v>1632333.1600000001</v>
      </c>
      <c r="JI38" s="466">
        <v>2017864.0199999998</v>
      </c>
      <c r="JJ38" s="466">
        <v>2091890.23</v>
      </c>
      <c r="JK38" s="466">
        <v>2494771.2000000007</v>
      </c>
      <c r="JL38" s="466">
        <f>IZ38+JA38+JB38+JC38+JD38+JE38+JF38+JG38+JH38+JI38+JJ38+JK38</f>
        <v>23196530.050000001</v>
      </c>
      <c r="JM38" s="655">
        <v>2115286.96</v>
      </c>
      <c r="JN38" s="466">
        <v>1879929.6700000002</v>
      </c>
      <c r="JO38" s="466">
        <v>1877325.4000000001</v>
      </c>
      <c r="JP38" s="466">
        <v>1314465.28</v>
      </c>
      <c r="JQ38" s="466">
        <v>1136715.52</v>
      </c>
      <c r="JR38" s="466">
        <v>1558635.06</v>
      </c>
      <c r="JS38" s="466">
        <v>1947174.3099999998</v>
      </c>
      <c r="JT38" s="466">
        <v>1840695.4000000001</v>
      </c>
      <c r="JU38" s="466">
        <v>1835736.71</v>
      </c>
      <c r="JV38" s="466">
        <v>2134219.89</v>
      </c>
      <c r="JW38" s="466">
        <v>1948339.6199999999</v>
      </c>
      <c r="JX38" s="466">
        <v>2056507.96</v>
      </c>
      <c r="JY38" s="466">
        <f>JM38+JN38+JO38+JP38+JQ38+JR38+JS38+JT38+JU38+JV38+JW38+JX38</f>
        <v>21645031.780000005</v>
      </c>
      <c r="JZ38" s="655">
        <v>1644287.4</v>
      </c>
      <c r="KA38" s="466">
        <v>1601756.3</v>
      </c>
      <c r="KB38" s="466">
        <v>1705855.1800000002</v>
      </c>
      <c r="KC38" s="466">
        <v>1956720.44</v>
      </c>
      <c r="KD38" s="466">
        <v>1885581.59</v>
      </c>
      <c r="KE38" s="466">
        <v>2061680.94</v>
      </c>
      <c r="KF38" s="466">
        <v>2282037.41</v>
      </c>
      <c r="KG38" s="466">
        <v>1842202.03</v>
      </c>
      <c r="KH38" s="466">
        <v>1896611.99</v>
      </c>
      <c r="KI38" s="466">
        <v>2101403.13</v>
      </c>
      <c r="KJ38" s="466">
        <v>2237333.46</v>
      </c>
      <c r="KK38" s="466">
        <v>2675780.89</v>
      </c>
      <c r="KL38" s="466">
        <f>JZ38+KA38+KB38+KC38+KD38+KE38+KF38+KG38+KH38+KI38+KJ38+KK38</f>
        <v>23891250.759999998</v>
      </c>
      <c r="KM38" s="655">
        <v>2168251.6399999997</v>
      </c>
      <c r="KN38" s="466">
        <v>1930862.19</v>
      </c>
      <c r="KO38" s="466">
        <v>1941481.41</v>
      </c>
      <c r="KP38" s="466">
        <v>2204480.44</v>
      </c>
      <c r="KQ38" s="466">
        <v>2085755.5799999998</v>
      </c>
      <c r="KR38" s="466">
        <v>2444575.77</v>
      </c>
      <c r="KS38" s="466">
        <v>2436853.3200000003</v>
      </c>
      <c r="KT38" s="466">
        <v>1888947.28</v>
      </c>
      <c r="KU38" s="466">
        <v>2142369.89</v>
      </c>
      <c r="KV38" s="466">
        <v>2181815.5499999998</v>
      </c>
      <c r="KW38" s="466">
        <v>2326200.0699999998</v>
      </c>
      <c r="KX38" s="466">
        <v>2927077.11</v>
      </c>
      <c r="KY38" s="466">
        <f>KM38+KN38+KO38+KP38+KQ38+KR38+KS38+KT38+KU38+KV38+KW38+KX38</f>
        <v>26678670.25</v>
      </c>
      <c r="KZ38" s="655">
        <v>1975371.28</v>
      </c>
      <c r="LA38" s="466">
        <v>2138245.98</v>
      </c>
      <c r="LB38" s="466">
        <v>0</v>
      </c>
      <c r="LC38" s="466">
        <v>0</v>
      </c>
      <c r="LD38" s="466">
        <v>0</v>
      </c>
      <c r="LE38" s="466">
        <v>0</v>
      </c>
      <c r="LF38" s="466">
        <v>0</v>
      </c>
      <c r="LG38" s="466">
        <v>0</v>
      </c>
      <c r="LH38" s="466">
        <v>0</v>
      </c>
      <c r="LI38" s="466">
        <v>0</v>
      </c>
      <c r="LJ38" s="466">
        <v>0</v>
      </c>
      <c r="LK38" s="466">
        <v>0</v>
      </c>
      <c r="LL38" s="511">
        <f>KZ38+LA38+LB38+LC38+LD38+LE38+LF38+LG38+LH38+LI38+LJ38+LK38</f>
        <v>4113617.26</v>
      </c>
    </row>
    <row r="39" spans="1:324" x14ac:dyDescent="0.2">
      <c r="A39" s="436"/>
      <c r="B39" s="437"/>
      <c r="C39" s="421" t="s">
        <v>1062</v>
      </c>
      <c r="D39" s="421" t="s">
        <v>1062</v>
      </c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Y39" s="442"/>
      <c r="Z39" s="442"/>
      <c r="AA39" s="442"/>
      <c r="AB39" s="442"/>
      <c r="AC39" s="442"/>
      <c r="AD39" s="442"/>
      <c r="AE39" s="442"/>
      <c r="AF39" s="442"/>
      <c r="AG39" s="442"/>
      <c r="AH39" s="442"/>
      <c r="AI39" s="442"/>
      <c r="AJ39" s="442"/>
      <c r="AK39" s="442"/>
      <c r="AL39" s="442"/>
      <c r="AM39" s="442"/>
      <c r="AN39" s="442"/>
      <c r="AO39" s="442"/>
      <c r="AP39" s="442"/>
      <c r="AQ39" s="442"/>
      <c r="AR39" s="442"/>
      <c r="AS39" s="442"/>
      <c r="AT39" s="442"/>
      <c r="AU39" s="442"/>
      <c r="AV39" s="442"/>
      <c r="AW39" s="442"/>
      <c r="AX39" s="442"/>
      <c r="AY39" s="442"/>
      <c r="AZ39" s="442"/>
      <c r="BA39" s="442"/>
      <c r="BB39" s="442"/>
      <c r="BC39" s="442"/>
      <c r="BD39" s="442"/>
      <c r="BE39" s="442"/>
      <c r="BF39" s="442"/>
      <c r="BG39" s="442"/>
      <c r="BH39" s="442"/>
      <c r="BI39" s="442"/>
      <c r="BJ39" s="442"/>
      <c r="BK39" s="442"/>
      <c r="BL39" s="442"/>
      <c r="BM39" s="442"/>
      <c r="BN39" s="442"/>
      <c r="BO39" s="442"/>
      <c r="BP39" s="442"/>
      <c r="BQ39" s="442"/>
      <c r="BR39" s="442"/>
      <c r="BS39" s="442"/>
      <c r="BT39" s="442"/>
      <c r="BU39" s="442"/>
      <c r="BV39" s="442"/>
      <c r="BW39" s="442"/>
      <c r="BX39" s="442"/>
      <c r="BY39" s="442"/>
      <c r="BZ39" s="442"/>
      <c r="CA39" s="442"/>
      <c r="CB39" s="442"/>
      <c r="CC39" s="442"/>
      <c r="CD39" s="442"/>
      <c r="CE39" s="442"/>
      <c r="CF39" s="442"/>
      <c r="CG39" s="442"/>
      <c r="CH39" s="442"/>
      <c r="CI39" s="442"/>
      <c r="CJ39" s="442"/>
      <c r="CK39" s="442"/>
      <c r="CL39" s="442"/>
      <c r="CM39" s="442"/>
      <c r="CN39" s="442"/>
      <c r="CO39" s="442"/>
      <c r="CP39" s="442"/>
      <c r="CQ39" s="442"/>
      <c r="CR39" s="442"/>
      <c r="CS39" s="442"/>
      <c r="CT39" s="442"/>
      <c r="CU39" s="442"/>
      <c r="CV39" s="442"/>
      <c r="CW39" s="442"/>
      <c r="CX39" s="442"/>
      <c r="CY39" s="442"/>
      <c r="CZ39" s="442"/>
      <c r="DA39" s="442"/>
      <c r="DB39" s="442"/>
      <c r="DC39" s="442"/>
      <c r="DD39" s="442"/>
      <c r="DE39" s="442"/>
      <c r="DF39" s="442"/>
      <c r="DG39" s="442"/>
      <c r="DH39" s="442"/>
      <c r="DI39" s="442"/>
      <c r="DJ39" s="442"/>
      <c r="DK39" s="442"/>
      <c r="DL39" s="442"/>
      <c r="DM39" s="442"/>
      <c r="DN39" s="442"/>
      <c r="DO39" s="442"/>
      <c r="DP39" s="442"/>
      <c r="DQ39" s="442"/>
      <c r="DR39" s="442"/>
      <c r="DS39" s="442"/>
      <c r="DT39" s="442"/>
      <c r="DU39" s="442"/>
      <c r="DV39" s="442"/>
      <c r="DW39" s="442"/>
      <c r="DX39" s="442"/>
      <c r="DY39" s="442"/>
      <c r="DZ39" s="442"/>
      <c r="EA39" s="442"/>
      <c r="EB39" s="442"/>
      <c r="EC39" s="442"/>
      <c r="ED39" s="442"/>
      <c r="EE39" s="442"/>
      <c r="EF39" s="442"/>
      <c r="EG39" s="442"/>
      <c r="EH39" s="442"/>
      <c r="EI39" s="442"/>
      <c r="EJ39" s="442"/>
      <c r="EK39" s="442"/>
      <c r="EL39" s="442"/>
      <c r="EM39" s="442"/>
      <c r="EN39" s="442"/>
      <c r="EO39" s="442"/>
      <c r="EP39" s="442"/>
      <c r="EQ39" s="442"/>
      <c r="ER39" s="442"/>
      <c r="ES39" s="442"/>
      <c r="ET39" s="442"/>
      <c r="EU39" s="442"/>
      <c r="EV39" s="442"/>
      <c r="EW39" s="442"/>
      <c r="EX39" s="442"/>
      <c r="EY39" s="442"/>
      <c r="EZ39" s="442"/>
      <c r="FA39" s="442"/>
      <c r="FB39" s="442"/>
      <c r="FC39" s="442"/>
      <c r="FD39" s="442"/>
      <c r="FE39" s="442"/>
      <c r="FF39" s="442"/>
      <c r="FG39" s="442"/>
      <c r="FH39" s="442"/>
      <c r="FI39" s="442"/>
      <c r="FJ39" s="442"/>
      <c r="FK39" s="442"/>
      <c r="FL39" s="631"/>
      <c r="FM39" s="442"/>
      <c r="FN39" s="442"/>
      <c r="FO39" s="442"/>
      <c r="FP39" s="442"/>
      <c r="FQ39" s="442"/>
      <c r="FR39" s="442"/>
      <c r="FS39" s="442"/>
      <c r="FT39" s="442"/>
      <c r="FU39" s="442"/>
      <c r="FV39" s="442"/>
      <c r="FW39" s="442"/>
      <c r="FX39" s="442"/>
      <c r="FY39" s="631"/>
      <c r="FZ39" s="442"/>
      <c r="GA39" s="442"/>
      <c r="GB39" s="442"/>
      <c r="GC39" s="442"/>
      <c r="GD39" s="442"/>
      <c r="GE39" s="442"/>
      <c r="GF39" s="442"/>
      <c r="GG39" s="442"/>
      <c r="GH39" s="442"/>
      <c r="GI39" s="442"/>
      <c r="GJ39" s="442"/>
      <c r="GK39" s="442"/>
      <c r="GL39" s="631"/>
      <c r="GM39" s="442"/>
      <c r="GN39" s="442"/>
      <c r="GO39" s="442"/>
      <c r="GP39" s="442"/>
      <c r="GQ39" s="442"/>
      <c r="GR39" s="442"/>
      <c r="GS39" s="442"/>
      <c r="GT39" s="442"/>
      <c r="GU39" s="442"/>
      <c r="GV39" s="442"/>
      <c r="GW39" s="442"/>
      <c r="GX39" s="442"/>
      <c r="GY39" s="631"/>
      <c r="GZ39" s="442"/>
      <c r="HA39" s="442"/>
      <c r="HB39" s="442"/>
      <c r="HC39" s="442"/>
      <c r="HD39" s="442"/>
      <c r="HE39" s="442"/>
      <c r="HF39" s="442"/>
      <c r="HG39" s="442"/>
      <c r="HH39" s="442"/>
      <c r="HI39" s="442"/>
      <c r="HJ39" s="442"/>
      <c r="HK39" s="442"/>
      <c r="HL39" s="442"/>
      <c r="HM39" s="442"/>
      <c r="HN39" s="442"/>
      <c r="HO39" s="442"/>
      <c r="HP39" s="442"/>
      <c r="HQ39" s="442"/>
      <c r="HR39" s="442"/>
      <c r="HS39" s="442"/>
      <c r="HT39" s="442"/>
      <c r="HU39" s="442"/>
      <c r="HV39" s="442"/>
      <c r="HW39" s="442"/>
      <c r="HX39" s="442"/>
      <c r="HY39" s="442"/>
      <c r="HZ39" s="442"/>
      <c r="IA39" s="442"/>
      <c r="IB39" s="442"/>
      <c r="IC39" s="442"/>
      <c r="ID39" s="442"/>
      <c r="IE39" s="442"/>
      <c r="IF39" s="442"/>
      <c r="IG39" s="442"/>
      <c r="IH39" s="442"/>
      <c r="II39" s="442"/>
      <c r="IJ39" s="442"/>
      <c r="IK39" s="442"/>
      <c r="IL39" s="442"/>
      <c r="IM39" s="442"/>
      <c r="IN39" s="442"/>
      <c r="IO39" s="442"/>
      <c r="IP39" s="442"/>
      <c r="IQ39" s="442"/>
      <c r="IR39" s="442"/>
      <c r="IS39" s="442"/>
      <c r="IT39" s="442"/>
      <c r="IU39" s="442"/>
      <c r="IV39" s="442"/>
      <c r="IW39" s="442"/>
      <c r="IX39" s="442"/>
      <c r="IY39" s="442"/>
      <c r="IZ39" s="653"/>
      <c r="JA39" s="442"/>
      <c r="JB39" s="442"/>
      <c r="JC39" s="442"/>
      <c r="JD39" s="442"/>
      <c r="JE39" s="442"/>
      <c r="JF39" s="442"/>
      <c r="JG39" s="442"/>
      <c r="JH39" s="442"/>
      <c r="JI39" s="442"/>
      <c r="JJ39" s="442"/>
      <c r="JK39" s="442"/>
      <c r="JL39" s="442"/>
      <c r="JM39" s="653"/>
      <c r="JN39" s="442"/>
      <c r="JO39" s="442"/>
      <c r="JP39" s="442"/>
      <c r="JQ39" s="442"/>
      <c r="JR39" s="442"/>
      <c r="JS39" s="442"/>
      <c r="JT39" s="442"/>
      <c r="JU39" s="442"/>
      <c r="JV39" s="442"/>
      <c r="JW39" s="442"/>
      <c r="JX39" s="442"/>
      <c r="JY39" s="442"/>
      <c r="JZ39" s="653"/>
      <c r="KA39" s="442"/>
      <c r="KB39" s="442"/>
      <c r="KC39" s="442"/>
      <c r="KD39" s="442"/>
      <c r="KE39" s="442"/>
      <c r="KF39" s="442"/>
      <c r="KG39" s="442"/>
      <c r="KH39" s="442"/>
      <c r="KI39" s="442"/>
      <c r="KJ39" s="442"/>
      <c r="KK39" s="442"/>
      <c r="KL39" s="442"/>
      <c r="KM39" s="653"/>
      <c r="KN39" s="442"/>
      <c r="KO39" s="442"/>
      <c r="KP39" s="442"/>
      <c r="KQ39" s="442"/>
      <c r="KR39" s="442"/>
      <c r="KS39" s="442"/>
      <c r="KT39" s="442"/>
      <c r="KU39" s="442"/>
      <c r="KV39" s="442"/>
      <c r="KW39" s="442"/>
      <c r="KX39" s="442"/>
      <c r="KY39" s="442"/>
      <c r="KZ39" s="653"/>
      <c r="LA39" s="442"/>
      <c r="LB39" s="442"/>
      <c r="LC39" s="442"/>
      <c r="LD39" s="442"/>
      <c r="LE39" s="442"/>
      <c r="LF39" s="442"/>
      <c r="LG39" s="442"/>
      <c r="LH39" s="442"/>
      <c r="LI39" s="442"/>
      <c r="LJ39" s="442"/>
      <c r="LK39" s="442"/>
      <c r="LL39" s="512"/>
    </row>
    <row r="40" spans="1:324" ht="18" x14ac:dyDescent="0.25">
      <c r="A40" s="461">
        <v>703</v>
      </c>
      <c r="B40" s="462"/>
      <c r="C40" s="463" t="s">
        <v>280</v>
      </c>
      <c r="D40" s="463" t="s">
        <v>281</v>
      </c>
      <c r="E40" s="474">
        <f t="shared" ref="E40:X40" si="144">SUM(E41:E44)</f>
        <v>11826460.524119513</v>
      </c>
      <c r="F40" s="474">
        <f t="shared" si="144"/>
        <v>17958521.115005843</v>
      </c>
      <c r="G40" s="474">
        <f t="shared" si="144"/>
        <v>17752758.30412285</v>
      </c>
      <c r="H40" s="474">
        <f t="shared" si="144"/>
        <v>51506426.306125857</v>
      </c>
      <c r="I40" s="474">
        <f t="shared" si="144"/>
        <v>61040014.187948585</v>
      </c>
      <c r="J40" s="474">
        <f t="shared" si="144"/>
        <v>81743732.265064269</v>
      </c>
      <c r="K40" s="474">
        <f t="shared" si="144"/>
        <v>115683679.68619598</v>
      </c>
      <c r="L40" s="474">
        <f t="shared" si="144"/>
        <v>110987773.32665664</v>
      </c>
      <c r="M40" s="474">
        <f t="shared" si="144"/>
        <v>4830998.6277332669</v>
      </c>
      <c r="N40" s="474">
        <f t="shared" si="144"/>
        <v>5988269.0414371574</v>
      </c>
      <c r="O40" s="474">
        <f t="shared" si="144"/>
        <v>10724582.793648805</v>
      </c>
      <c r="P40" s="474">
        <f t="shared" si="144"/>
        <v>6681010.6083708899</v>
      </c>
      <c r="Q40" s="474">
        <f t="shared" si="144"/>
        <v>10681279.684693705</v>
      </c>
      <c r="R40" s="474">
        <f t="shared" si="144"/>
        <v>8331365.5209480915</v>
      </c>
      <c r="S40" s="474">
        <f t="shared" si="144"/>
        <v>8282772.2881405484</v>
      </c>
      <c r="T40" s="474">
        <f t="shared" si="144"/>
        <v>15137171.588007012</v>
      </c>
      <c r="U40" s="474">
        <f t="shared" si="144"/>
        <v>6382636.4546820233</v>
      </c>
      <c r="V40" s="474">
        <f t="shared" si="144"/>
        <v>10188547.467576366</v>
      </c>
      <c r="W40" s="474">
        <f t="shared" si="144"/>
        <v>14929443.436279424</v>
      </c>
      <c r="X40" s="474">
        <f t="shared" si="144"/>
        <v>8480561.7285094261</v>
      </c>
      <c r="Y40" s="474">
        <f>M40+N40+O40+P40+Q40+R40+S40+T40+U40+V40+W40+X40</f>
        <v>110638639.24002671</v>
      </c>
      <c r="Z40" s="474">
        <f t="shared" ref="Z40:AK40" si="145">SUM(Z41:Z44)</f>
        <v>6000726.9065264557</v>
      </c>
      <c r="AA40" s="474">
        <f t="shared" si="145"/>
        <v>8259985.6508512786</v>
      </c>
      <c r="AB40" s="474">
        <f t="shared" si="145"/>
        <v>7048068.3757719919</v>
      </c>
      <c r="AC40" s="474">
        <f t="shared" si="145"/>
        <v>8919059.51869471</v>
      </c>
      <c r="AD40" s="474">
        <f t="shared" si="145"/>
        <v>14992291.673718913</v>
      </c>
      <c r="AE40" s="474">
        <f t="shared" si="145"/>
        <v>14495216.811133366</v>
      </c>
      <c r="AF40" s="474">
        <f t="shared" si="145"/>
        <v>10037977.51493907</v>
      </c>
      <c r="AG40" s="474">
        <f t="shared" si="145"/>
        <v>17044367.030545823</v>
      </c>
      <c r="AH40" s="474">
        <f t="shared" si="145"/>
        <v>8345940.0828743102</v>
      </c>
      <c r="AI40" s="474">
        <f t="shared" si="145"/>
        <v>13949096.148764819</v>
      </c>
      <c r="AJ40" s="474">
        <f t="shared" si="145"/>
        <v>18153209.419253875</v>
      </c>
      <c r="AK40" s="474">
        <f t="shared" si="145"/>
        <v>10312627.345810374</v>
      </c>
      <c r="AL40" s="474">
        <f>Z40+AA40+AB40+AC40+AD40+AE40+AF40+AG40+AH40+AI40+AJ40+AK40</f>
        <v>137558566.47888499</v>
      </c>
      <c r="AM40" s="474">
        <f t="shared" ref="AM40:AX40" si="146">SUM(AM41:AM44)</f>
        <v>5975011.2598481048</v>
      </c>
      <c r="AN40" s="474">
        <f t="shared" si="146"/>
        <v>8272204.2504729331</v>
      </c>
      <c r="AO40" s="474">
        <f t="shared" si="146"/>
        <v>7292594.2580954786</v>
      </c>
      <c r="AP40" s="474">
        <f t="shared" si="146"/>
        <v>9908614.3029127009</v>
      </c>
      <c r="AQ40" s="474">
        <f t="shared" si="146"/>
        <v>16938300.745187223</v>
      </c>
      <c r="AR40" s="474">
        <f t="shared" si="146"/>
        <v>8039002.4658654695</v>
      </c>
      <c r="AS40" s="474">
        <f t="shared" si="146"/>
        <v>14898395.573276583</v>
      </c>
      <c r="AT40" s="474">
        <f t="shared" si="146"/>
        <v>19888702.58754798</v>
      </c>
      <c r="AU40" s="474">
        <f t="shared" si="146"/>
        <v>10436973.27616426</v>
      </c>
      <c r="AV40" s="474">
        <f t="shared" si="146"/>
        <v>12688148.004448339</v>
      </c>
      <c r="AW40" s="474">
        <f t="shared" si="146"/>
        <v>17730971.753396764</v>
      </c>
      <c r="AX40" s="474">
        <f t="shared" si="146"/>
        <v>11596268.206893697</v>
      </c>
      <c r="AY40" s="474">
        <f>AM40+AN40+AO40+AP40+AQ40+AR40+AS40+AT40+AU40+AV40+AW40+AX40</f>
        <v>143665186.68410957</v>
      </c>
      <c r="AZ40" s="474">
        <f t="shared" ref="AZ40:BK40" si="147">SUM(AZ41:AZ44)</f>
        <v>4614171.7055166084</v>
      </c>
      <c r="BA40" s="474">
        <f t="shared" si="147"/>
        <v>9209688.5425638445</v>
      </c>
      <c r="BB40" s="474">
        <f t="shared" si="147"/>
        <v>6958676.3963445183</v>
      </c>
      <c r="BC40" s="474">
        <f t="shared" si="147"/>
        <v>8737810.2845518272</v>
      </c>
      <c r="BD40" s="474">
        <f t="shared" si="147"/>
        <v>16494204.030712737</v>
      </c>
      <c r="BE40" s="474">
        <f t="shared" si="147"/>
        <v>14921262.257845111</v>
      </c>
      <c r="BF40" s="474">
        <f t="shared" si="147"/>
        <v>10753856.673009519</v>
      </c>
      <c r="BG40" s="474">
        <f t="shared" si="147"/>
        <v>19816468.121140037</v>
      </c>
      <c r="BH40" s="474">
        <f t="shared" si="147"/>
        <v>12088498.773869157</v>
      </c>
      <c r="BI40" s="474">
        <f t="shared" si="147"/>
        <v>11691726.857202457</v>
      </c>
      <c r="BJ40" s="474">
        <f t="shared" si="147"/>
        <v>18047218.311717577</v>
      </c>
      <c r="BK40" s="474">
        <f t="shared" si="147"/>
        <v>10295628.607661482</v>
      </c>
      <c r="BL40" s="474">
        <f>AZ40+BA40+BB40+BC40+BD40+BE40+BF40+BG40+BH40+BI40+BJ40+BK40</f>
        <v>143629210.56213486</v>
      </c>
      <c r="BM40" s="474">
        <f t="shared" ref="BM40:BX40" si="148">SUM(BM41:BM44)</f>
        <v>4752479.7028876655</v>
      </c>
      <c r="BN40" s="474">
        <f t="shared" si="148"/>
        <v>6679201.226047405</v>
      </c>
      <c r="BO40" s="474">
        <f t="shared" si="148"/>
        <v>7124781.2786680022</v>
      </c>
      <c r="BP40" s="474">
        <f t="shared" si="148"/>
        <v>6005383.4522617236</v>
      </c>
      <c r="BQ40" s="474">
        <f t="shared" si="148"/>
        <v>14504024.951844443</v>
      </c>
      <c r="BR40" s="474">
        <f t="shared" si="148"/>
        <v>17705065.767192446</v>
      </c>
      <c r="BS40" s="474">
        <f t="shared" si="148"/>
        <v>16026852.242071446</v>
      </c>
      <c r="BT40" s="474">
        <f t="shared" si="148"/>
        <v>22853871.887998674</v>
      </c>
      <c r="BU40" s="474">
        <f t="shared" si="148"/>
        <v>18310906.999123693</v>
      </c>
      <c r="BV40" s="474">
        <f t="shared" si="148"/>
        <v>12871996.336504724</v>
      </c>
      <c r="BW40" s="474">
        <f t="shared" si="148"/>
        <v>23735143.750375576</v>
      </c>
      <c r="BX40" s="474">
        <f t="shared" si="148"/>
        <v>14315892.006468033</v>
      </c>
      <c r="BY40" s="474">
        <f>BM40+BN40+BO40+BP40+BQ40+BR40+BS40+BT40+BU40+BV40+BW40+BX40</f>
        <v>164885599.60144383</v>
      </c>
      <c r="BZ40" s="474">
        <f t="shared" ref="BZ40:CK40" si="149">SUM(BZ41:BZ44)</f>
        <v>6919981.7755800365</v>
      </c>
      <c r="CA40" s="474">
        <f t="shared" si="149"/>
        <v>7845916.8766483087</v>
      </c>
      <c r="CB40" s="474">
        <f t="shared" si="149"/>
        <v>8156065.453430146</v>
      </c>
      <c r="CC40" s="474">
        <f t="shared" si="149"/>
        <v>8118813.5835837089</v>
      </c>
      <c r="CD40" s="474">
        <f t="shared" si="149"/>
        <v>15748184.407736598</v>
      </c>
      <c r="CE40" s="474">
        <f t="shared" si="149"/>
        <v>20241471.22771658</v>
      </c>
      <c r="CF40" s="474">
        <f t="shared" si="149"/>
        <v>14163023.163119666</v>
      </c>
      <c r="CG40" s="474">
        <f t="shared" si="149"/>
        <v>24003446.512643971</v>
      </c>
      <c r="CH40" s="474">
        <f t="shared" si="149"/>
        <v>13813140.071315318</v>
      </c>
      <c r="CI40" s="474">
        <f t="shared" si="149"/>
        <v>11704777.384576868</v>
      </c>
      <c r="CJ40" s="474">
        <f t="shared" si="149"/>
        <v>24590918.319729578</v>
      </c>
      <c r="CK40" s="474">
        <f t="shared" si="149"/>
        <v>15090292.124603551</v>
      </c>
      <c r="CL40" s="474">
        <f>BZ40+CA40+CB40+CC40+CD40+CE40+CF40+CG40+CH40+CI40+CJ40+CK40</f>
        <v>170396030.90068433</v>
      </c>
      <c r="CM40" s="474">
        <f t="shared" ref="CM40:CX40" si="150">SUM(CM41:CM44)</f>
        <v>7022358.4171256898</v>
      </c>
      <c r="CN40" s="474">
        <f t="shared" si="150"/>
        <v>10259598.369888166</v>
      </c>
      <c r="CO40" s="474">
        <f t="shared" si="150"/>
        <v>9591431.430145219</v>
      </c>
      <c r="CP40" s="474">
        <f t="shared" si="150"/>
        <v>7812645.3332915995</v>
      </c>
      <c r="CQ40" s="474">
        <f t="shared" si="150"/>
        <v>17434008.987439498</v>
      </c>
      <c r="CR40" s="474">
        <f t="shared" si="150"/>
        <v>17197929.589258906</v>
      </c>
      <c r="CS40" s="474">
        <f t="shared" si="150"/>
        <v>18559341.686988797</v>
      </c>
      <c r="CT40" s="474">
        <f t="shared" si="150"/>
        <v>28784718.762393586</v>
      </c>
      <c r="CU40" s="474">
        <f t="shared" si="150"/>
        <v>15774840.208228989</v>
      </c>
      <c r="CV40" s="474">
        <f t="shared" si="150"/>
        <v>14196396.638666365</v>
      </c>
      <c r="CW40" s="474">
        <f t="shared" si="150"/>
        <v>29794384.48973462</v>
      </c>
      <c r="CX40" s="474">
        <f t="shared" si="150"/>
        <v>12696373.92551329</v>
      </c>
      <c r="CY40" s="474">
        <f>CM40+CN40+CO40+CP40+CQ40+CR40+CS40+CT40+CU40+CV40+CW40+CX40</f>
        <v>189124027.83867475</v>
      </c>
      <c r="CZ40" s="474">
        <f t="shared" ref="CZ40:DK40" si="151">SUM(CZ41:CZ44)</f>
        <v>6206611.6699999999</v>
      </c>
      <c r="DA40" s="474">
        <f t="shared" si="151"/>
        <v>7913590.5800000001</v>
      </c>
      <c r="DB40" s="474">
        <f t="shared" si="151"/>
        <v>8063265.0300000003</v>
      </c>
      <c r="DC40" s="474">
        <f t="shared" si="151"/>
        <v>10749986.549999997</v>
      </c>
      <c r="DD40" s="474">
        <f t="shared" si="151"/>
        <v>27215002.256000005</v>
      </c>
      <c r="DE40" s="474">
        <f t="shared" si="151"/>
        <v>19992901.723999999</v>
      </c>
      <c r="DF40" s="474">
        <f t="shared" si="151"/>
        <v>20757953.139999997</v>
      </c>
      <c r="DG40" s="474">
        <f t="shared" si="151"/>
        <v>31377498.679999996</v>
      </c>
      <c r="DH40" s="474">
        <f t="shared" si="151"/>
        <v>15156879.030000024</v>
      </c>
      <c r="DI40" s="474">
        <f t="shared" si="151"/>
        <v>16338834.109999985</v>
      </c>
      <c r="DJ40" s="474">
        <f t="shared" si="151"/>
        <v>29318106.440000027</v>
      </c>
      <c r="DK40" s="474">
        <f t="shared" si="151"/>
        <v>13330289.759999925</v>
      </c>
      <c r="DL40" s="474">
        <f>CZ40+DA40+DB40+DC40+DD40+DE40+DF40+DG40+DH40+DI40+DJ40+DK40</f>
        <v>206420918.96999997</v>
      </c>
      <c r="DM40" s="474">
        <f t="shared" ref="DM40:DX40" si="152">SUM(DM41:DM44)</f>
        <v>8684727.2100000009</v>
      </c>
      <c r="DN40" s="474">
        <f t="shared" si="152"/>
        <v>10531947.916000001</v>
      </c>
      <c r="DO40" s="474">
        <f t="shared" si="152"/>
        <v>8319390.2139999978</v>
      </c>
      <c r="DP40" s="474">
        <f t="shared" si="152"/>
        <v>11993072.559999995</v>
      </c>
      <c r="DQ40" s="474">
        <f t="shared" si="152"/>
        <v>28574747.499999993</v>
      </c>
      <c r="DR40" s="474">
        <f t="shared" si="152"/>
        <v>22056642.869999982</v>
      </c>
      <c r="DS40" s="474">
        <f t="shared" si="152"/>
        <v>23018265.45000004</v>
      </c>
      <c r="DT40" s="474">
        <f t="shared" si="152"/>
        <v>26521973.949999977</v>
      </c>
      <c r="DU40" s="474">
        <f t="shared" si="152"/>
        <v>20047211.140000064</v>
      </c>
      <c r="DV40" s="474">
        <f t="shared" si="152"/>
        <v>16281052.439999955</v>
      </c>
      <c r="DW40" s="474">
        <f t="shared" si="152"/>
        <v>26588174.039999966</v>
      </c>
      <c r="DX40" s="474">
        <f t="shared" si="152"/>
        <v>12291404.599999923</v>
      </c>
      <c r="DY40" s="474">
        <f>DM40+DN40+DO40+DP40+DQ40+DR40+DS40+DT40+DU40+DV40+DW40+DX40</f>
        <v>214908609.88999993</v>
      </c>
      <c r="DZ40" s="474">
        <f t="shared" ref="DZ40:EK40" si="153">SUM(DZ41:DZ44)</f>
        <v>5339924.3100000005</v>
      </c>
      <c r="EA40" s="474">
        <f t="shared" si="153"/>
        <v>7869607.5099999998</v>
      </c>
      <c r="EB40" s="474">
        <f t="shared" si="153"/>
        <v>7383577.9099999936</v>
      </c>
      <c r="EC40" s="474">
        <f t="shared" si="153"/>
        <v>7887943.9600000009</v>
      </c>
      <c r="ED40" s="474">
        <f t="shared" si="153"/>
        <v>15771852.539999994</v>
      </c>
      <c r="EE40" s="474">
        <f t="shared" si="153"/>
        <v>27880647.429999974</v>
      </c>
      <c r="EF40" s="474">
        <f t="shared" si="153"/>
        <v>22615826.860000044</v>
      </c>
      <c r="EG40" s="474">
        <f t="shared" si="153"/>
        <v>34593756.220000014</v>
      </c>
      <c r="EH40" s="474">
        <f t="shared" si="153"/>
        <v>17400076.829999968</v>
      </c>
      <c r="EI40" s="474">
        <f t="shared" si="153"/>
        <v>17110213.599999968</v>
      </c>
      <c r="EJ40" s="474">
        <f t="shared" si="153"/>
        <v>30430333.989999965</v>
      </c>
      <c r="EK40" s="474">
        <f t="shared" si="153"/>
        <v>12691389.659999978</v>
      </c>
      <c r="EL40" s="474">
        <f>DZ40+EA40+EB40+EC40+ED40+EE40+EF40+EG40+EH40+EI40+EJ40+EK40</f>
        <v>206975150.81999987</v>
      </c>
      <c r="EM40" s="474">
        <f t="shared" ref="EM40:EX40" si="154">SUM(EM41:EM44)</f>
        <v>6725603.0999999996</v>
      </c>
      <c r="EN40" s="474">
        <f t="shared" si="154"/>
        <v>8603643</v>
      </c>
      <c r="EO40" s="474">
        <f t="shared" si="154"/>
        <v>8779462.25</v>
      </c>
      <c r="EP40" s="474">
        <f t="shared" si="154"/>
        <v>9718627.0199999902</v>
      </c>
      <c r="EQ40" s="474">
        <f t="shared" si="154"/>
        <v>31206216.710000057</v>
      </c>
      <c r="ER40" s="474">
        <f t="shared" si="154"/>
        <v>18005782.009999949</v>
      </c>
      <c r="ES40" s="474">
        <f t="shared" si="154"/>
        <v>24724557.070000052</v>
      </c>
      <c r="ET40" s="474">
        <f t="shared" si="154"/>
        <v>27386762.407029998</v>
      </c>
      <c r="EU40" s="474">
        <f t="shared" si="154"/>
        <v>24612905.06296993</v>
      </c>
      <c r="EV40" s="474">
        <f t="shared" si="154"/>
        <v>13704660.429999992</v>
      </c>
      <c r="EW40" s="474">
        <f t="shared" si="154"/>
        <v>31155661.271000028</v>
      </c>
      <c r="EX40" s="474">
        <f t="shared" si="154"/>
        <v>15115232.699000023</v>
      </c>
      <c r="EY40" s="474">
        <f>EM40+EN40+EO40+EP40+EQ40+ER40+ES40+ET40+EU40+EV40+EW40+EX40</f>
        <v>219739113.03</v>
      </c>
      <c r="EZ40" s="474">
        <f t="shared" ref="EZ40:FH40" si="155">SUM(EZ41:EZ44)</f>
        <v>7413494.96703301</v>
      </c>
      <c r="FA40" s="474">
        <f t="shared" si="155"/>
        <v>8278451.502966987</v>
      </c>
      <c r="FB40" s="474">
        <f t="shared" si="155"/>
        <v>8343083.6370330248</v>
      </c>
      <c r="FC40" s="474">
        <f t="shared" si="155"/>
        <v>7131651.1829669829</v>
      </c>
      <c r="FD40" s="474">
        <f t="shared" si="155"/>
        <v>25709385.420000017</v>
      </c>
      <c r="FE40" s="474">
        <f t="shared" si="155"/>
        <v>21006845.669999972</v>
      </c>
      <c r="FF40" s="474">
        <f t="shared" si="155"/>
        <v>25406354.457030989</v>
      </c>
      <c r="FG40" s="474">
        <f t="shared" si="155"/>
        <v>30816747.383969016</v>
      </c>
      <c r="FH40" s="474">
        <f t="shared" si="155"/>
        <v>27977985.339000013</v>
      </c>
      <c r="FI40" s="474">
        <f>SUM(FI41:FI44)</f>
        <v>4747103.070000045</v>
      </c>
      <c r="FJ40" s="474">
        <f>SUM(FJ41:FJ44)</f>
        <v>33895308.027999848</v>
      </c>
      <c r="FK40" s="474">
        <f>SUM(FK41:FK44)</f>
        <v>14479588.832000149</v>
      </c>
      <c r="FL40" s="474">
        <f>FA40+FB40+FC40+FD40+FE40+FF40+FG40+FH40+EZ40+FI40+FK40+FJ40</f>
        <v>215205999.49000004</v>
      </c>
      <c r="FM40" s="474">
        <f t="shared" ref="FM40:FV40" si="156">SUM(FM41:FM44)</f>
        <v>8241812.3899999997</v>
      </c>
      <c r="FN40" s="474">
        <f t="shared" si="156"/>
        <v>9656980.0699999966</v>
      </c>
      <c r="FO40" s="474">
        <f t="shared" si="156"/>
        <v>8700499.7300000004</v>
      </c>
      <c r="FP40" s="474">
        <f t="shared" si="156"/>
        <v>10541084.070000004</v>
      </c>
      <c r="FQ40" s="474">
        <f t="shared" si="156"/>
        <v>27353465.149999995</v>
      </c>
      <c r="FR40" s="474">
        <f t="shared" si="156"/>
        <v>26926351.190000013</v>
      </c>
      <c r="FS40" s="474">
        <f t="shared" si="156"/>
        <v>26316417.790000029</v>
      </c>
      <c r="FT40" s="474">
        <f t="shared" si="156"/>
        <v>26441210.299999978</v>
      </c>
      <c r="FU40" s="474">
        <f t="shared" si="156"/>
        <v>26636401.89999998</v>
      </c>
      <c r="FV40" s="474">
        <f t="shared" si="156"/>
        <v>19971912.380000032</v>
      </c>
      <c r="FW40" s="474">
        <f>SUM(FW41:FW44)</f>
        <v>30460514.489999831</v>
      </c>
      <c r="FX40" s="474">
        <f>SUM(FX41:FX44)</f>
        <v>12686846.650000133</v>
      </c>
      <c r="FY40" s="474">
        <f>FM40+FN40+FO40+FP40+FQ40+FR40+FS40+FT40+FU40+FV40+FW40+FX40</f>
        <v>233933496.10999998</v>
      </c>
      <c r="FZ40" s="474">
        <f t="shared" ref="FZ40:GI40" si="157">SUM(FZ41:FZ44)</f>
        <v>6114612.4399999995</v>
      </c>
      <c r="GA40" s="474">
        <f t="shared" si="157"/>
        <v>9043652.2900000028</v>
      </c>
      <c r="GB40" s="474">
        <f t="shared" si="157"/>
        <v>9005492.9800000042</v>
      </c>
      <c r="GC40" s="474">
        <f t="shared" si="157"/>
        <v>17341193.239999972</v>
      </c>
      <c r="GD40" s="474">
        <f t="shared" si="157"/>
        <v>30361799.990000021</v>
      </c>
      <c r="GE40" s="474">
        <f t="shared" si="157"/>
        <v>20117904.879999988</v>
      </c>
      <c r="GF40" s="474">
        <f t="shared" si="157"/>
        <v>32144066.589999996</v>
      </c>
      <c r="GG40" s="474">
        <f t="shared" si="157"/>
        <v>29306412.67999997</v>
      </c>
      <c r="GH40" s="474">
        <f t="shared" si="157"/>
        <v>29829645.400000129</v>
      </c>
      <c r="GI40" s="474">
        <f t="shared" si="157"/>
        <v>19853542.809999883</v>
      </c>
      <c r="GJ40" s="474">
        <f>SUM(GJ41:GJ44)</f>
        <v>35650257.759999961</v>
      </c>
      <c r="GK40" s="474">
        <f>SUM(GK41:GK44)</f>
        <v>15339254.390000034</v>
      </c>
      <c r="GL40" s="474">
        <f>FZ40+GA40+GB40+GC40+GD40+GE40+GF40+GG40+GH40+GI40+GJ40+GK40</f>
        <v>254107835.44999999</v>
      </c>
      <c r="GM40" s="474">
        <f t="shared" ref="GM40:GV40" si="158">SUM(GM41:GM44)</f>
        <v>6752292.75</v>
      </c>
      <c r="GN40" s="474">
        <f t="shared" si="158"/>
        <v>6555401.9600000009</v>
      </c>
      <c r="GO40" s="474">
        <f t="shared" si="158"/>
        <v>5877969.2699999949</v>
      </c>
      <c r="GP40" s="474">
        <f t="shared" si="158"/>
        <v>11918731.880000003</v>
      </c>
      <c r="GQ40" s="474">
        <f t="shared" si="158"/>
        <v>5958814.8600000106</v>
      </c>
      <c r="GR40" s="474">
        <f t="shared" si="158"/>
        <v>11446585.249999985</v>
      </c>
      <c r="GS40" s="474">
        <f t="shared" si="158"/>
        <v>23613173.169999994</v>
      </c>
      <c r="GT40" s="474">
        <f t="shared" si="158"/>
        <v>37468064.749999963</v>
      </c>
      <c r="GU40" s="474">
        <f t="shared" si="158"/>
        <v>39211564.100000016</v>
      </c>
      <c r="GV40" s="474">
        <f t="shared" si="158"/>
        <v>27637427.900000088</v>
      </c>
      <c r="GW40" s="474">
        <f>SUM(GW41:GW44)</f>
        <v>40403495.480000004</v>
      </c>
      <c r="GX40" s="474">
        <f>SUM(GX41:GX44)</f>
        <v>28173426.762999907</v>
      </c>
      <c r="GY40" s="474">
        <f>GM40+GN40+GO40+GP40+GQ40+GR40+GS40+GT40+GU40+GV40+GW40+GX40</f>
        <v>245016948.13299996</v>
      </c>
      <c r="GZ40" s="474">
        <f t="shared" ref="GZ40:HI40" si="159">SUM(GZ41:GZ44)</f>
        <v>11062234.549999997</v>
      </c>
      <c r="HA40" s="474">
        <f t="shared" si="159"/>
        <v>9987762.1100000031</v>
      </c>
      <c r="HB40" s="474">
        <f t="shared" si="159"/>
        <v>5803481.8699999955</v>
      </c>
      <c r="HC40" s="474">
        <f t="shared" si="159"/>
        <v>8964004.0400000066</v>
      </c>
      <c r="HD40" s="474">
        <f t="shared" si="159"/>
        <v>11878657.380000003</v>
      </c>
      <c r="HE40" s="474">
        <f t="shared" si="159"/>
        <v>20877693.259999994</v>
      </c>
      <c r="HF40" s="474">
        <f t="shared" si="159"/>
        <v>25486947.860000044</v>
      </c>
      <c r="HG40" s="474">
        <f t="shared" si="159"/>
        <v>29410954.519999962</v>
      </c>
      <c r="HH40" s="474">
        <f t="shared" si="159"/>
        <v>30276459.000000015</v>
      </c>
      <c r="HI40" s="474">
        <f t="shared" si="159"/>
        <v>32753411.269999877</v>
      </c>
      <c r="HJ40" s="474">
        <f>SUM(HJ41:HJ44)</f>
        <v>30327005.710000195</v>
      </c>
      <c r="HK40" s="474">
        <f>SUM(HK41:HK44)</f>
        <v>21019734.819999866</v>
      </c>
      <c r="HL40" s="474">
        <f>GZ40+HA40+HB40+HC40+HD40+HE40+HF40+HG40+HH40+HI40+HJ40+HK40</f>
        <v>237848346.38999996</v>
      </c>
      <c r="HM40" s="474">
        <f t="shared" ref="HM40:HV40" si="160">SUM(HM41:HM44)</f>
        <v>11563219.959999997</v>
      </c>
      <c r="HN40" s="474">
        <f t="shared" si="160"/>
        <v>9014256.2300000079</v>
      </c>
      <c r="HO40" s="474">
        <f t="shared" si="160"/>
        <v>6625524.9799999995</v>
      </c>
      <c r="HP40" s="474">
        <f t="shared" si="160"/>
        <v>6214627.2499999907</v>
      </c>
      <c r="HQ40" s="474">
        <f t="shared" si="160"/>
        <v>11972130.100000013</v>
      </c>
      <c r="HR40" s="474">
        <f t="shared" si="160"/>
        <v>28068512.78999998</v>
      </c>
      <c r="HS40" s="474">
        <f t="shared" si="160"/>
        <v>29727558.370000005</v>
      </c>
      <c r="HT40" s="474">
        <f t="shared" si="160"/>
        <v>35132976.81000001</v>
      </c>
      <c r="HU40" s="474">
        <f t="shared" si="160"/>
        <v>39650785.030000083</v>
      </c>
      <c r="HV40" s="474">
        <f t="shared" si="160"/>
        <v>27373581.310000017</v>
      </c>
      <c r="HW40" s="474">
        <f>SUM(HW41:HW44)</f>
        <v>34107718.599999994</v>
      </c>
      <c r="HX40" s="474">
        <f>SUM(HX41:HX44)</f>
        <v>16739236.799999997</v>
      </c>
      <c r="HY40" s="474">
        <f>HM40+HN40+HO40+HP40+HQ40+HR40+HS40+HT40+HU40+HV40+HW40+HX40</f>
        <v>256190128.23000008</v>
      </c>
      <c r="HZ40" s="474">
        <f t="shared" ref="HZ40:II40" si="161">SUM(HZ41:HZ44)</f>
        <v>11042117.779999997</v>
      </c>
      <c r="IA40" s="474">
        <f t="shared" si="161"/>
        <v>7502721.1099999966</v>
      </c>
      <c r="IB40" s="474">
        <f t="shared" si="161"/>
        <v>8813623.8100000098</v>
      </c>
      <c r="IC40" s="474">
        <f t="shared" si="161"/>
        <v>15105626.599999998</v>
      </c>
      <c r="ID40" s="474">
        <f t="shared" si="161"/>
        <v>23820858.590000004</v>
      </c>
      <c r="IE40" s="474">
        <f t="shared" si="161"/>
        <v>31925025.14999995</v>
      </c>
      <c r="IF40" s="474">
        <f t="shared" si="161"/>
        <v>25210106.210000046</v>
      </c>
      <c r="IG40" s="474">
        <f t="shared" si="161"/>
        <v>44070877.489999995</v>
      </c>
      <c r="IH40" s="474">
        <f t="shared" si="161"/>
        <v>30845637.290000021</v>
      </c>
      <c r="II40" s="474">
        <f t="shared" si="161"/>
        <v>38225703.25</v>
      </c>
      <c r="IJ40" s="474">
        <f>SUM(IJ41:IJ44)</f>
        <v>22319509.540000029</v>
      </c>
      <c r="IK40" s="474">
        <f>SUM(IK41:IK44)</f>
        <v>15351760.639999934</v>
      </c>
      <c r="IL40" s="474">
        <f>HZ40+IA40+IB40+IC40+ID40+IE40+IF40+IG40+IH40+II40+IJ40+IK40</f>
        <v>274233567.45999998</v>
      </c>
      <c r="IM40" s="474">
        <f t="shared" ref="IM40:IV40" si="162">SUM(IM41:IM44)</f>
        <v>12237960.529999999</v>
      </c>
      <c r="IN40" s="474">
        <f t="shared" si="162"/>
        <v>7579463.4100000001</v>
      </c>
      <c r="IO40" s="474">
        <f t="shared" si="162"/>
        <v>8252464.0099999923</v>
      </c>
      <c r="IP40" s="474">
        <f t="shared" si="162"/>
        <v>18232935.560000006</v>
      </c>
      <c r="IQ40" s="474">
        <f t="shared" si="162"/>
        <v>16815407.009999998</v>
      </c>
      <c r="IR40" s="474">
        <f t="shared" si="162"/>
        <v>29904075.699999999</v>
      </c>
      <c r="IS40" s="474">
        <f t="shared" si="162"/>
        <v>33132448.699999988</v>
      </c>
      <c r="IT40" s="474">
        <f t="shared" si="162"/>
        <v>38290883.469999976</v>
      </c>
      <c r="IU40" s="474">
        <f t="shared" si="162"/>
        <v>35294963.100000046</v>
      </c>
      <c r="IV40" s="474">
        <f t="shared" si="162"/>
        <v>39175104.729999989</v>
      </c>
      <c r="IW40" s="474">
        <f>SUM(IW41:IW44)</f>
        <v>23345594.400000032</v>
      </c>
      <c r="IX40" s="474">
        <f>SUM(IX41:IX44)</f>
        <v>15671526.459999867</v>
      </c>
      <c r="IY40" s="474">
        <f>IM40+IN40+IO40+IP40+IQ40+IR40+IS40+IT40+IU40+IV40+IW40+IX40</f>
        <v>277932827.07999992</v>
      </c>
      <c r="IZ40" s="654">
        <f t="shared" ref="IZ40:JI40" si="163">SUM(IZ41:IZ44)</f>
        <v>10578916.583999999</v>
      </c>
      <c r="JA40" s="474">
        <f t="shared" si="163"/>
        <v>8097842.4960000031</v>
      </c>
      <c r="JB40" s="474">
        <f t="shared" si="163"/>
        <v>7646445.6399999987</v>
      </c>
      <c r="JC40" s="474">
        <f t="shared" si="163"/>
        <v>18762244.729999989</v>
      </c>
      <c r="JD40" s="474">
        <f t="shared" si="163"/>
        <v>19907470.390000004</v>
      </c>
      <c r="JE40" s="474">
        <f t="shared" si="163"/>
        <v>28903724.360000007</v>
      </c>
      <c r="JF40" s="474">
        <f t="shared" si="163"/>
        <v>35738329.68</v>
      </c>
      <c r="JG40" s="474">
        <f t="shared" si="163"/>
        <v>36613869.269999973</v>
      </c>
      <c r="JH40" s="474">
        <f t="shared" si="163"/>
        <v>48511650.790000059</v>
      </c>
      <c r="JI40" s="474">
        <f t="shared" si="163"/>
        <v>35764214.469999924</v>
      </c>
      <c r="JJ40" s="474">
        <f>SUM(JJ41:JJ44)</f>
        <v>30405676.989999965</v>
      </c>
      <c r="JK40" s="474">
        <f>SUM(JK41:JK44)</f>
        <v>15447926.800000137</v>
      </c>
      <c r="JL40" s="474">
        <f>IZ40+JA40+JB40+JC40+JD40+JE40+JF40+JG40+JH40+JI40+JJ40+JK40</f>
        <v>296378312.20000005</v>
      </c>
      <c r="JM40" s="654">
        <f t="shared" ref="JM40:JV40" si="164">SUM(JM41:JM44)</f>
        <v>10123643.390000001</v>
      </c>
      <c r="JN40" s="474">
        <f t="shared" si="164"/>
        <v>7622182.2799999993</v>
      </c>
      <c r="JO40" s="474">
        <f t="shared" si="164"/>
        <v>13260449.229999991</v>
      </c>
      <c r="JP40" s="474">
        <f t="shared" si="164"/>
        <v>13072376.670000019</v>
      </c>
      <c r="JQ40" s="474">
        <f t="shared" si="164"/>
        <v>14730015.199999992</v>
      </c>
      <c r="JR40" s="474">
        <f t="shared" si="164"/>
        <v>20807501.489999972</v>
      </c>
      <c r="JS40" s="474">
        <f t="shared" si="164"/>
        <v>40031256.870000042</v>
      </c>
      <c r="JT40" s="474">
        <f t="shared" si="164"/>
        <v>38668031.179999977</v>
      </c>
      <c r="JU40" s="474">
        <f t="shared" si="164"/>
        <v>32623576.820000026</v>
      </c>
      <c r="JV40" s="474">
        <f t="shared" si="164"/>
        <v>45753580.11999993</v>
      </c>
      <c r="JW40" s="474">
        <f>SUM(JW41:JW44)</f>
        <v>32125264.850000076</v>
      </c>
      <c r="JX40" s="474">
        <f>SUM(JX41:JX44)</f>
        <v>18511050.269999985</v>
      </c>
      <c r="JY40" s="474">
        <f>JM40+JN40+JO40+JP40+JQ40+JR40+JS40+JT40+JU40+JV40+JW40+JX40</f>
        <v>287328928.37</v>
      </c>
      <c r="JZ40" s="654">
        <f t="shared" ref="JZ40:KI40" si="165">SUM(JZ41:JZ44)</f>
        <v>9932909.8600000013</v>
      </c>
      <c r="KA40" s="474">
        <f t="shared" si="165"/>
        <v>8675757.4800000004</v>
      </c>
      <c r="KB40" s="474">
        <f t="shared" si="165"/>
        <v>14883004.609999999</v>
      </c>
      <c r="KC40" s="474">
        <f t="shared" si="165"/>
        <v>19503882.460000001</v>
      </c>
      <c r="KD40" s="474">
        <f t="shared" si="165"/>
        <v>27261671.460000005</v>
      </c>
      <c r="KE40" s="474">
        <f t="shared" si="165"/>
        <v>38061044.620000005</v>
      </c>
      <c r="KF40" s="474">
        <f t="shared" si="165"/>
        <v>35709134.759999976</v>
      </c>
      <c r="KG40" s="474">
        <f t="shared" si="165"/>
        <v>34138079.14000003</v>
      </c>
      <c r="KH40" s="474">
        <f t="shared" si="165"/>
        <v>32354948.219999976</v>
      </c>
      <c r="KI40" s="474">
        <f t="shared" si="165"/>
        <v>43469705.090000018</v>
      </c>
      <c r="KJ40" s="474">
        <f>SUM(KJ41:KJ44)</f>
        <v>33166870.109999966</v>
      </c>
      <c r="KK40" s="474">
        <f>SUM(KK41:KK44)</f>
        <v>19708452.540000007</v>
      </c>
      <c r="KL40" s="474">
        <f>JZ40+KA40+KB40+KC40+KD40+KE40+KF40+KG40+KH40+KI40+KJ40+KK40</f>
        <v>316865460.35000002</v>
      </c>
      <c r="KM40" s="654">
        <f t="shared" ref="KM40:KV40" si="166">SUM(KM41:KM44)</f>
        <v>12388523.580000002</v>
      </c>
      <c r="KN40" s="474">
        <f t="shared" si="166"/>
        <v>8497221.0799999982</v>
      </c>
      <c r="KO40" s="474">
        <f t="shared" si="166"/>
        <v>11518148.550000001</v>
      </c>
      <c r="KP40" s="474">
        <f t="shared" si="166"/>
        <v>20500683.490000002</v>
      </c>
      <c r="KQ40" s="474">
        <f t="shared" si="166"/>
        <v>23161816.080000002</v>
      </c>
      <c r="KR40" s="474">
        <f t="shared" si="166"/>
        <v>38463190.120000102</v>
      </c>
      <c r="KS40" s="474">
        <f t="shared" si="166"/>
        <v>48935626.209999911</v>
      </c>
      <c r="KT40" s="474">
        <f t="shared" si="166"/>
        <v>41567426.399999999</v>
      </c>
      <c r="KU40" s="474">
        <f t="shared" si="166"/>
        <v>38059058.259999998</v>
      </c>
      <c r="KV40" s="474">
        <f t="shared" si="166"/>
        <v>45109500.272999972</v>
      </c>
      <c r="KW40" s="474">
        <f>SUM(KW41:KW44)</f>
        <v>33760948.387000032</v>
      </c>
      <c r="KX40" s="474">
        <f>SUM(KX41:KX44)</f>
        <v>13875626.150000002</v>
      </c>
      <c r="KY40" s="474">
        <f>KM40+KN40+KO40+KP40+KQ40+KR40+KS40+KT40+KU40+KV40+KW40+KX40</f>
        <v>335837768.57999998</v>
      </c>
      <c r="KZ40" s="654">
        <f t="shared" ref="KZ40:LI40" si="167">SUM(KZ41:KZ44)</f>
        <v>11178976.029999999</v>
      </c>
      <c r="LA40" s="474">
        <f t="shared" si="167"/>
        <v>8362753.379999998</v>
      </c>
      <c r="LB40" s="474">
        <f t="shared" si="167"/>
        <v>0</v>
      </c>
      <c r="LC40" s="474">
        <f t="shared" si="167"/>
        <v>0</v>
      </c>
      <c r="LD40" s="474">
        <f t="shared" si="167"/>
        <v>0</v>
      </c>
      <c r="LE40" s="474">
        <f t="shared" si="167"/>
        <v>0</v>
      </c>
      <c r="LF40" s="474">
        <f t="shared" si="167"/>
        <v>0</v>
      </c>
      <c r="LG40" s="474">
        <f t="shared" si="167"/>
        <v>0</v>
      </c>
      <c r="LH40" s="474">
        <f t="shared" si="167"/>
        <v>0</v>
      </c>
      <c r="LI40" s="474">
        <f t="shared" si="167"/>
        <v>0</v>
      </c>
      <c r="LJ40" s="474">
        <f>SUM(LJ41:LJ44)</f>
        <v>0</v>
      </c>
      <c r="LK40" s="474">
        <f>SUM(LK41:LK44)</f>
        <v>0</v>
      </c>
      <c r="LL40" s="515">
        <f>KZ40+LA40+LB40+LC40+LD40+LE40+LF40+LG40+LH40+LI40+LJ40+LK40</f>
        <v>19541729.409999996</v>
      </c>
    </row>
    <row r="41" spans="1:324" ht="15.75" x14ac:dyDescent="0.25">
      <c r="A41" s="419">
        <v>7030</v>
      </c>
      <c r="B41" s="420"/>
      <c r="C41" s="418" t="s">
        <v>282</v>
      </c>
      <c r="D41" s="418" t="s">
        <v>300</v>
      </c>
      <c r="E41" s="466">
        <v>5848005.3413453512</v>
      </c>
      <c r="F41" s="466">
        <v>8302416.1241862802</v>
      </c>
      <c r="G41" s="466">
        <v>8112669.0035052579</v>
      </c>
      <c r="H41" s="466">
        <v>38251756.801869474</v>
      </c>
      <c r="I41" s="466">
        <v>45274102.820898011</v>
      </c>
      <c r="J41" s="466">
        <v>63040652.645635121</v>
      </c>
      <c r="K41" s="466">
        <v>74670259.55600068</v>
      </c>
      <c r="L41" s="466">
        <v>74664146.219328985</v>
      </c>
      <c r="M41" s="466">
        <v>3221855.3213570355</v>
      </c>
      <c r="N41" s="466">
        <v>4130126.700258723</v>
      </c>
      <c r="O41" s="466">
        <v>8350383.9355700202</v>
      </c>
      <c r="P41" s="466">
        <v>4197070.4660741109</v>
      </c>
      <c r="Q41" s="466">
        <v>10390990.614254715</v>
      </c>
      <c r="R41" s="466">
        <v>6199664.6087881848</v>
      </c>
      <c r="S41" s="466">
        <v>5344254.9659071993</v>
      </c>
      <c r="T41" s="466">
        <v>13631634.858662996</v>
      </c>
      <c r="U41" s="466">
        <v>4872471.2068102155</v>
      </c>
      <c r="V41" s="466">
        <v>5116019.8631280251</v>
      </c>
      <c r="W41" s="466">
        <v>10760512.103196466</v>
      </c>
      <c r="X41" s="466">
        <v>5345595.9151226794</v>
      </c>
      <c r="Y41" s="466">
        <f>M41+N41+O41+P41+Q41+R41+S41+T41+U41+V41+W41+X41</f>
        <v>81560580.559130371</v>
      </c>
      <c r="Z41" s="466">
        <v>3795745.0587547985</v>
      </c>
      <c r="AA41" s="466">
        <v>5530491.4603572031</v>
      </c>
      <c r="AB41" s="466">
        <v>4953351.2575529963</v>
      </c>
      <c r="AC41" s="466">
        <v>7465632.9630696056</v>
      </c>
      <c r="AD41" s="466">
        <v>13539379.919838091</v>
      </c>
      <c r="AE41" s="466">
        <v>5448290.4977048906</v>
      </c>
      <c r="AF41" s="466">
        <v>5164023.5175262829</v>
      </c>
      <c r="AG41" s="466">
        <v>15473184.35357203</v>
      </c>
      <c r="AH41" s="466">
        <v>6659531.1167584676</v>
      </c>
      <c r="AI41" s="466">
        <v>7316051.9486312903</v>
      </c>
      <c r="AJ41" s="466">
        <v>13588644.341887822</v>
      </c>
      <c r="AK41" s="466">
        <v>6289270.2039726125</v>
      </c>
      <c r="AL41" s="466">
        <f>Z41+AA41+AB41+AC41+AD41+AE41+AF41+AG41+AH41+AI41+AJ41+AK41</f>
        <v>95223596.639626086</v>
      </c>
      <c r="AM41" s="466">
        <v>2904808.1823568679</v>
      </c>
      <c r="AN41" s="466">
        <v>5427385.9447504608</v>
      </c>
      <c r="AO41" s="466">
        <v>4686197.6212235019</v>
      </c>
      <c r="AP41" s="466">
        <v>7483037.8959689522</v>
      </c>
      <c r="AQ41" s="466">
        <v>14308766.993490236</v>
      </c>
      <c r="AR41" s="466">
        <v>6794112.3763144733</v>
      </c>
      <c r="AS41" s="466">
        <v>7958987.4983725632</v>
      </c>
      <c r="AT41" s="466">
        <v>17319264.275746942</v>
      </c>
      <c r="AU41" s="466">
        <v>7958434.1528960252</v>
      </c>
      <c r="AV41" s="466">
        <v>6088321.8697212506</v>
      </c>
      <c r="AW41" s="466">
        <v>14406054.29573527</v>
      </c>
      <c r="AX41" s="466">
        <v>6616295.8966783704</v>
      </c>
      <c r="AY41" s="466">
        <f>AM41+AN41+AO41+AP41+AQ41+AR41+AS41+AT41+AU41+AV41+AW41+AX41</f>
        <v>101951667.00325492</v>
      </c>
      <c r="AZ41" s="466">
        <v>2481037.4499666165</v>
      </c>
      <c r="BA41" s="466">
        <v>6859590.3779836409</v>
      </c>
      <c r="BB41" s="466">
        <v>4577613.7365214508</v>
      </c>
      <c r="BC41" s="466">
        <v>5364963.7124019368</v>
      </c>
      <c r="BD41" s="466">
        <v>15751170.144091137</v>
      </c>
      <c r="BE41" s="466">
        <v>12107104.359122029</v>
      </c>
      <c r="BF41" s="466">
        <v>7761182.5320063485</v>
      </c>
      <c r="BG41" s="466">
        <v>17814370.783133026</v>
      </c>
      <c r="BH41" s="466">
        <v>9550888.1632031575</v>
      </c>
      <c r="BI41" s="466">
        <v>6120206.4084459841</v>
      </c>
      <c r="BJ41" s="466">
        <v>15145078.389584377</v>
      </c>
      <c r="BK41" s="466">
        <v>5062535.1852779146</v>
      </c>
      <c r="BL41" s="466">
        <f>AZ41+BA41+BB41+BC41+BD41+BE41+BF41+BG41+BH41+BI41+BJ41+BK41</f>
        <v>108595741.24173762</v>
      </c>
      <c r="BM41" s="466">
        <v>2354524.8751460533</v>
      </c>
      <c r="BN41" s="466">
        <v>4007198.5204890668</v>
      </c>
      <c r="BO41" s="466">
        <v>4428999.5347604733</v>
      </c>
      <c r="BP41" s="466">
        <v>3196343.8879152071</v>
      </c>
      <c r="BQ41" s="466">
        <v>11732774.655817065</v>
      </c>
      <c r="BR41" s="466">
        <v>5594633.900475705</v>
      </c>
      <c r="BS41" s="466">
        <v>14893249.229093647</v>
      </c>
      <c r="BT41" s="466">
        <v>20294368.31922885</v>
      </c>
      <c r="BU41" s="466">
        <v>15926390.079410788</v>
      </c>
      <c r="BV41" s="466">
        <v>7230876.8130111489</v>
      </c>
      <c r="BW41" s="466">
        <v>18500354.433441848</v>
      </c>
      <c r="BX41" s="466">
        <v>7485586.3325404758</v>
      </c>
      <c r="BY41" s="466">
        <f>BM41+BN41+BO41+BP41+BQ41+BR41+BS41+BT41+BU41+BV41+BW41+BX41</f>
        <v>115645300.58133034</v>
      </c>
      <c r="BZ41" s="466">
        <v>3626781.931021532</v>
      </c>
      <c r="CA41" s="466">
        <v>4913876.2955683544</v>
      </c>
      <c r="CB41" s="466">
        <v>4144913.8904189612</v>
      </c>
      <c r="CC41" s="466">
        <v>4810411.3656735132</v>
      </c>
      <c r="CD41" s="466">
        <v>12643177.95735269</v>
      </c>
      <c r="CE41" s="466">
        <v>12849829.094850613</v>
      </c>
      <c r="CF41" s="466">
        <v>10832662.231013173</v>
      </c>
      <c r="CG41" s="466">
        <v>21122522.316516448</v>
      </c>
      <c r="CH41" s="466">
        <v>10584196.041520629</v>
      </c>
      <c r="CI41" s="466">
        <v>8385028.5899265585</v>
      </c>
      <c r="CJ41" s="466">
        <v>20778084.062927708</v>
      </c>
      <c r="CK41" s="466">
        <v>8116430.5914287819</v>
      </c>
      <c r="CL41" s="466">
        <f>BZ41+CA41+CB41+CC41+CD41+CE41+CF41+CG41+CH41+CI41+CJ41+CK41</f>
        <v>122807914.36821896</v>
      </c>
      <c r="CM41" s="466">
        <v>3347292.8355032555</v>
      </c>
      <c r="CN41" s="466">
        <v>7257552.4728759797</v>
      </c>
      <c r="CO41" s="466">
        <v>5187515.1654565195</v>
      </c>
      <c r="CP41" s="466">
        <v>4116052.5198213956</v>
      </c>
      <c r="CQ41" s="466">
        <v>13794847.745534971</v>
      </c>
      <c r="CR41" s="466">
        <v>12185579.902854297</v>
      </c>
      <c r="CS41" s="466">
        <v>14369327.72750791</v>
      </c>
      <c r="CT41" s="466">
        <v>25098378.812134854</v>
      </c>
      <c r="CU41" s="466">
        <v>12203232.425095964</v>
      </c>
      <c r="CV41" s="466">
        <v>9147869.6083709244</v>
      </c>
      <c r="CW41" s="466">
        <v>24791769.719662853</v>
      </c>
      <c r="CX41" s="466">
        <v>6854829.8405942321</v>
      </c>
      <c r="CY41" s="466">
        <f>CM41+CN41+CO41+CP41+CQ41+CR41+CS41+CT41+CU41+CV41+CW41+CX41</f>
        <v>138354248.77541316</v>
      </c>
      <c r="CZ41" s="466">
        <v>2517085.0499999998</v>
      </c>
      <c r="DA41" s="466">
        <v>3864227.59</v>
      </c>
      <c r="DB41" s="466">
        <v>3240635.22</v>
      </c>
      <c r="DC41" s="466">
        <v>4551828.92</v>
      </c>
      <c r="DD41" s="466">
        <v>21586823.206000004</v>
      </c>
      <c r="DE41" s="466">
        <v>14118137.304000005</v>
      </c>
      <c r="DF41" s="466">
        <v>13344791.709999988</v>
      </c>
      <c r="DG41" s="466">
        <v>26861298.770000003</v>
      </c>
      <c r="DH41" s="466">
        <v>10404989.350000013</v>
      </c>
      <c r="DI41" s="466">
        <v>10336342.349999983</v>
      </c>
      <c r="DJ41" s="466">
        <v>22852088.890000023</v>
      </c>
      <c r="DK41" s="466">
        <v>6899417.7999999747</v>
      </c>
      <c r="DL41" s="466">
        <f>CZ41+DA41+DB41+DC41+DD41+DE41+DF41+DG41+DH41+DI41+DJ41+DK41</f>
        <v>140577666.16</v>
      </c>
      <c r="DM41" s="466">
        <v>3289821.8</v>
      </c>
      <c r="DN41" s="466">
        <v>5061327.6360000018</v>
      </c>
      <c r="DO41" s="466">
        <v>2955761.4139999985</v>
      </c>
      <c r="DP41" s="466">
        <v>4724245.4399999948</v>
      </c>
      <c r="DQ41" s="466">
        <v>23381288.959999993</v>
      </c>
      <c r="DR41" s="466">
        <v>17410390.629999992</v>
      </c>
      <c r="DS41" s="466">
        <v>17863822.850000028</v>
      </c>
      <c r="DT41" s="466">
        <v>22379662.340000004</v>
      </c>
      <c r="DU41" s="466">
        <v>14593790.070000045</v>
      </c>
      <c r="DV41" s="466">
        <v>12033140.719999949</v>
      </c>
      <c r="DW41" s="466">
        <v>23403229.869999975</v>
      </c>
      <c r="DX41" s="466">
        <v>7780160.5699999621</v>
      </c>
      <c r="DY41" s="466">
        <f>DM41+DN41+DO41+DP41+DQ41+DR41+DS41+DT41+DU41+DV41+DW41+DX41</f>
        <v>154876642.29999992</v>
      </c>
      <c r="DZ41" s="466">
        <v>2712230.22</v>
      </c>
      <c r="EA41" s="466">
        <v>4941322.45</v>
      </c>
      <c r="EB41" s="466">
        <v>4294564.7399999937</v>
      </c>
      <c r="EC41" s="466">
        <v>4594799.1900000004</v>
      </c>
      <c r="ED41" s="466">
        <v>12802889.12999999</v>
      </c>
      <c r="EE41" s="466">
        <v>24305352.829999983</v>
      </c>
      <c r="EF41" s="466">
        <v>18921641.860000037</v>
      </c>
      <c r="EG41" s="466">
        <v>31909056.540000014</v>
      </c>
      <c r="EH41" s="466">
        <v>14255726.829999987</v>
      </c>
      <c r="EI41" s="466">
        <v>13289644.549999965</v>
      </c>
      <c r="EJ41" s="466">
        <v>26556616.269999977</v>
      </c>
      <c r="EK41" s="466">
        <v>7671164.2499999739</v>
      </c>
      <c r="EL41" s="466">
        <f>DZ41+EA41+EB41+EC41+ED41+EE41+EF41+EG41+EH41+EI41+EJ41+EK41</f>
        <v>166255008.8599999</v>
      </c>
      <c r="EM41" s="466">
        <v>3480517.06</v>
      </c>
      <c r="EN41" s="466">
        <v>5503306.3399999999</v>
      </c>
      <c r="EO41" s="466">
        <v>4630607.75</v>
      </c>
      <c r="EP41" s="466">
        <v>6080226.4899999909</v>
      </c>
      <c r="EQ41" s="466">
        <v>27649611.05000006</v>
      </c>
      <c r="ER41" s="466">
        <v>12626790.61999994</v>
      </c>
      <c r="ES41" s="466">
        <v>20370466.920000061</v>
      </c>
      <c r="ET41" s="466">
        <v>24174714.667030014</v>
      </c>
      <c r="EU41" s="466">
        <v>21145315.482969902</v>
      </c>
      <c r="EV41" s="466">
        <v>9387561.0500000175</v>
      </c>
      <c r="EW41" s="466">
        <v>27369124.760000024</v>
      </c>
      <c r="EX41" s="466">
        <v>10629596.920000022</v>
      </c>
      <c r="EY41" s="466">
        <f>EM41+EN41+EO41+EP41+EQ41+ER41+ES41+ET41+EU41+EV41+EW41+EX41</f>
        <v>173047839.11000001</v>
      </c>
      <c r="EZ41" s="466">
        <v>3709841.6670330102</v>
      </c>
      <c r="FA41" s="466">
        <v>5443871.7129669879</v>
      </c>
      <c r="FB41" s="466">
        <v>5088449.2900000056</v>
      </c>
      <c r="FC41" s="466">
        <v>3491962.46</v>
      </c>
      <c r="FD41" s="466">
        <v>22466513.800000008</v>
      </c>
      <c r="FE41" s="466">
        <v>17320369.949999969</v>
      </c>
      <c r="FF41" s="466">
        <v>22101989.437030997</v>
      </c>
      <c r="FG41" s="466">
        <v>28343465.153969012</v>
      </c>
      <c r="FH41" s="466">
        <v>24765490.159000017</v>
      </c>
      <c r="FI41" s="466">
        <v>4632609.8600000348</v>
      </c>
      <c r="FJ41" s="466">
        <v>28510135.479999866</v>
      </c>
      <c r="FK41" s="466">
        <v>9579449.050000133</v>
      </c>
      <c r="FL41" s="466">
        <f>FA41+FB41+FC41+FD41+FE41+FF41+FG41+FH41+EZ41+FI41+FK41+FJ41</f>
        <v>175454148.02000007</v>
      </c>
      <c r="FM41" s="466">
        <v>5032370.68</v>
      </c>
      <c r="FN41" s="466">
        <v>6411687.6299999952</v>
      </c>
      <c r="FO41" s="466">
        <v>5190297.45</v>
      </c>
      <c r="FP41" s="466">
        <v>6665712.8800000036</v>
      </c>
      <c r="FQ41" s="466">
        <v>24299282.589999992</v>
      </c>
      <c r="FR41" s="466">
        <v>16508556.95000001</v>
      </c>
      <c r="FS41" s="466">
        <v>23300933.810000032</v>
      </c>
      <c r="FT41" s="466">
        <v>23745960.609999958</v>
      </c>
      <c r="FU41" s="466">
        <v>23984388.969999995</v>
      </c>
      <c r="FV41" s="466">
        <v>16877552.540000033</v>
      </c>
      <c r="FW41" s="466">
        <v>28892896.329999831</v>
      </c>
      <c r="FX41" s="466">
        <v>9865738.0700001363</v>
      </c>
      <c r="FY41" s="466">
        <f>FM41+FN41+FO41+FP41+FQ41+FR41+FS41+FT41+FU41+FV41+FW41+FX41</f>
        <v>190775378.50999999</v>
      </c>
      <c r="FZ41" s="466">
        <v>3375513.8499999996</v>
      </c>
      <c r="GA41" s="466">
        <v>6462383.8500000034</v>
      </c>
      <c r="GB41" s="466">
        <v>5581602.780000004</v>
      </c>
      <c r="GC41" s="466">
        <v>8233649.999999973</v>
      </c>
      <c r="GD41" s="466">
        <v>26579430.590000022</v>
      </c>
      <c r="GE41" s="466">
        <v>17345745.939999975</v>
      </c>
      <c r="GF41" s="466">
        <v>27823250.500000007</v>
      </c>
      <c r="GG41" s="466">
        <v>25433653.779999968</v>
      </c>
      <c r="GH41" s="466">
        <v>25848252.200000141</v>
      </c>
      <c r="GI41" s="466">
        <v>15375501.60999988</v>
      </c>
      <c r="GJ41" s="466">
        <v>31601716.349999957</v>
      </c>
      <c r="GK41" s="466">
        <v>10572374.170000033</v>
      </c>
      <c r="GL41" s="466">
        <f>FZ41+GA41+GB41+GC41+GD41+GE41+GF41+GG41+GH41+GI41+GJ41+GK41</f>
        <v>204233075.61999997</v>
      </c>
      <c r="GM41" s="466">
        <v>2951812.2400000007</v>
      </c>
      <c r="GN41" s="466">
        <v>2316144.9300000002</v>
      </c>
      <c r="GO41" s="466">
        <v>1162345.6799999978</v>
      </c>
      <c r="GP41" s="466">
        <v>764856.4700000009</v>
      </c>
      <c r="GQ41" s="466">
        <v>1581239.8200000061</v>
      </c>
      <c r="GR41" s="466">
        <v>7012394.1699999925</v>
      </c>
      <c r="GS41" s="466">
        <v>19023714.129999992</v>
      </c>
      <c r="GT41" s="466">
        <v>33447306.719999973</v>
      </c>
      <c r="GU41" s="466">
        <v>34988957.580000006</v>
      </c>
      <c r="GV41" s="466">
        <v>23131110.120000083</v>
      </c>
      <c r="GW41" s="466">
        <v>36331493.520000003</v>
      </c>
      <c r="GX41" s="466">
        <v>22953441.939999893</v>
      </c>
      <c r="GY41" s="466">
        <f>GM41+GN41+GO41+GP41+GQ41+GR41+GS41+GT41+GU41+GV41+GW41+GX41</f>
        <v>185664817.31999993</v>
      </c>
      <c r="GZ41" s="466">
        <v>6677448.799999997</v>
      </c>
      <c r="HA41" s="466">
        <v>6593539.0900000026</v>
      </c>
      <c r="HB41" s="466">
        <v>3722956.3200000008</v>
      </c>
      <c r="HC41" s="466">
        <v>5015248.0399999991</v>
      </c>
      <c r="HD41" s="466">
        <v>8879684.3499999996</v>
      </c>
      <c r="HE41" s="466">
        <v>17770747.480000004</v>
      </c>
      <c r="HF41" s="466">
        <v>22150930.130000036</v>
      </c>
      <c r="HG41" s="466">
        <v>26627940.409999955</v>
      </c>
      <c r="HH41" s="466">
        <v>27281056.170000017</v>
      </c>
      <c r="HI41" s="466">
        <v>29105327.3899999</v>
      </c>
      <c r="HJ41" s="466">
        <v>26950963.140000176</v>
      </c>
      <c r="HK41" s="466">
        <v>17060132.219999865</v>
      </c>
      <c r="HL41" s="466">
        <f>GZ41+HA41+HB41+HC41+HD41+HE41+HF41+HG41+HH41+HI41+HJ41+HK41</f>
        <v>197835973.53999996</v>
      </c>
      <c r="HM41" s="466">
        <v>8754757.8499999978</v>
      </c>
      <c r="HN41" s="466">
        <v>5892324.900000006</v>
      </c>
      <c r="HO41" s="466">
        <v>3078706.8599999957</v>
      </c>
      <c r="HP41" s="466">
        <v>2559339.5399999958</v>
      </c>
      <c r="HQ41" s="466">
        <v>8148432.5500000045</v>
      </c>
      <c r="HR41" s="466">
        <v>24182102.339999981</v>
      </c>
      <c r="HS41" s="466">
        <v>25776001.860000003</v>
      </c>
      <c r="HT41" s="466">
        <v>31277612.880000025</v>
      </c>
      <c r="HU41" s="466">
        <v>36401809.850000054</v>
      </c>
      <c r="HV41" s="466">
        <v>27333389.780000027</v>
      </c>
      <c r="HW41" s="466">
        <v>29012787.559999995</v>
      </c>
      <c r="HX41" s="466">
        <v>12730613.289999997</v>
      </c>
      <c r="HY41" s="466">
        <f>HM41+HN41+HO41+HP41+HQ41+HR41+HS41+HT41+HU41+HV41+HW41+HX41</f>
        <v>215147879.26000008</v>
      </c>
      <c r="HZ41" s="466">
        <v>6960095.6099999994</v>
      </c>
      <c r="IA41" s="466">
        <v>4185676.649999999</v>
      </c>
      <c r="IB41" s="466">
        <v>4757315.0400000047</v>
      </c>
      <c r="IC41" s="466">
        <v>11499165.34</v>
      </c>
      <c r="ID41" s="466">
        <v>19603637.960000005</v>
      </c>
      <c r="IE41" s="466">
        <v>27522066.519999955</v>
      </c>
      <c r="IF41" s="466">
        <v>20835165.260000031</v>
      </c>
      <c r="IG41" s="466">
        <v>36533031.279999986</v>
      </c>
      <c r="IH41" s="466">
        <v>26812983.210000049</v>
      </c>
      <c r="II41" s="466">
        <v>34190621.999999993</v>
      </c>
      <c r="IJ41" s="466">
        <v>17912246.330000017</v>
      </c>
      <c r="IK41" s="466">
        <v>11075120.499999931</v>
      </c>
      <c r="IL41" s="466">
        <f>HZ41+IA41+IB41+IC41+ID41+IE41+IF41+IG41+IH41+II41+IJ41+IK41</f>
        <v>221887125.69999999</v>
      </c>
      <c r="IM41" s="466">
        <v>8138454.5300000003</v>
      </c>
      <c r="IN41" s="466">
        <v>3729121.99</v>
      </c>
      <c r="IO41" s="466">
        <v>3949510.8899999936</v>
      </c>
      <c r="IP41" s="466">
        <v>13722373.250000007</v>
      </c>
      <c r="IQ41" s="466">
        <v>11825979.100000003</v>
      </c>
      <c r="IR41" s="466">
        <v>26849095.679999989</v>
      </c>
      <c r="IS41" s="466">
        <v>27675601.409999996</v>
      </c>
      <c r="IT41" s="466">
        <v>34834248.269999988</v>
      </c>
      <c r="IU41" s="466">
        <v>30922008.290000044</v>
      </c>
      <c r="IV41" s="466">
        <v>34800176.649999976</v>
      </c>
      <c r="IW41" s="466">
        <v>18862649.800000034</v>
      </c>
      <c r="IX41" s="466">
        <v>11991231.399999879</v>
      </c>
      <c r="IY41" s="466">
        <f>IM41+IN41+IO41+IP41+IQ41+IR41+IS41+IT41+IU41+IV41+IW41+IX41</f>
        <v>227300451.25999993</v>
      </c>
      <c r="IZ41" s="655">
        <v>5848787.5439999988</v>
      </c>
      <c r="JA41" s="466">
        <v>4409664.2260000026</v>
      </c>
      <c r="JB41" s="466">
        <v>2711854.5599999991</v>
      </c>
      <c r="JC41" s="466">
        <v>14314497.399999995</v>
      </c>
      <c r="JD41" s="466">
        <v>15188068.240000004</v>
      </c>
      <c r="JE41" s="466">
        <v>24219434.45000001</v>
      </c>
      <c r="JF41" s="466">
        <v>30083846.399999991</v>
      </c>
      <c r="JG41" s="466">
        <v>30805904.959999979</v>
      </c>
      <c r="JH41" s="466">
        <v>39675151.88000004</v>
      </c>
      <c r="JI41" s="466">
        <v>30934258.379999965</v>
      </c>
      <c r="JJ41" s="466">
        <v>26215761.019999951</v>
      </c>
      <c r="JK41" s="466">
        <v>10863730.840000123</v>
      </c>
      <c r="JL41" s="466">
        <f>IZ41+JA41+JB41+JC41+JD41+JE41+JF41+JG41+JH41+JI41+JJ41+JK41</f>
        <v>235270959.90000007</v>
      </c>
      <c r="JM41" s="655">
        <v>5589152.6100000003</v>
      </c>
      <c r="JN41" s="466">
        <v>3055050.2999999993</v>
      </c>
      <c r="JO41" s="466">
        <v>8897945.5299999919</v>
      </c>
      <c r="JP41" s="466">
        <v>9902308.0300000142</v>
      </c>
      <c r="JQ41" s="466">
        <v>11624667.390000001</v>
      </c>
      <c r="JR41" s="466">
        <v>17138371.039999973</v>
      </c>
      <c r="JS41" s="466">
        <v>35217700.340000033</v>
      </c>
      <c r="JT41" s="466">
        <v>34072871.689999968</v>
      </c>
      <c r="JU41" s="466">
        <v>28181145.180000044</v>
      </c>
      <c r="JV41" s="466">
        <v>41104287.339999914</v>
      </c>
      <c r="JW41" s="466">
        <v>27675371.320000056</v>
      </c>
      <c r="JX41" s="466">
        <v>13746649.57000001</v>
      </c>
      <c r="JY41" s="466">
        <f>JM41+JN41+JO41+JP41+JQ41+JR41+JS41+JT41+JU41+JV41+JW41+JX41</f>
        <v>236205520.34</v>
      </c>
      <c r="JZ41" s="655">
        <v>6122652.7100000009</v>
      </c>
      <c r="KA41" s="466">
        <v>3820965.3600000003</v>
      </c>
      <c r="KB41" s="466">
        <v>9546610.6699999999</v>
      </c>
      <c r="KC41" s="466">
        <v>14086465.76</v>
      </c>
      <c r="KD41" s="466">
        <v>21170386.680000003</v>
      </c>
      <c r="KE41" s="466">
        <v>31729508.450000003</v>
      </c>
      <c r="KF41" s="466">
        <v>29971053.43999999</v>
      </c>
      <c r="KG41" s="466">
        <v>29541379.080000009</v>
      </c>
      <c r="KH41" s="466">
        <v>27019964.449999999</v>
      </c>
      <c r="KI41" s="466">
        <v>38266722.430000007</v>
      </c>
      <c r="KJ41" s="466">
        <v>27300921.399999976</v>
      </c>
      <c r="KK41" s="466">
        <v>12614661.389999997</v>
      </c>
      <c r="KL41" s="466">
        <f>JZ41+KA41+KB41+KC41+KD41+KE41+KF41+KG41+KH41+KI41+KJ41+KK41</f>
        <v>251191291.81999996</v>
      </c>
      <c r="KM41" s="655">
        <v>7095949.7100000009</v>
      </c>
      <c r="KN41" s="466">
        <v>2942186.0199999996</v>
      </c>
      <c r="KO41" s="466">
        <v>3958289.5399999996</v>
      </c>
      <c r="KP41" s="466">
        <v>14696111.890000002</v>
      </c>
      <c r="KQ41" s="466">
        <v>17014369</v>
      </c>
      <c r="KR41" s="466">
        <v>30597007.670000102</v>
      </c>
      <c r="KS41" s="466">
        <v>42647110.629999898</v>
      </c>
      <c r="KT41" s="466">
        <v>35781173.250000015</v>
      </c>
      <c r="KU41" s="466">
        <v>32042305.779999994</v>
      </c>
      <c r="KV41" s="466">
        <v>39513136.949999981</v>
      </c>
      <c r="KW41" s="466">
        <v>27941358.260000031</v>
      </c>
      <c r="KX41" s="466">
        <v>7918766.5700000003</v>
      </c>
      <c r="KY41" s="466">
        <f>KM41+KN41+KO41+KP41+KQ41+KR41+KS41+KT41+KU41+KV41+KW41+KX41</f>
        <v>262147765.27000004</v>
      </c>
      <c r="KZ41" s="655">
        <v>5965061.7299999995</v>
      </c>
      <c r="LA41" s="466">
        <v>3077439.129999999</v>
      </c>
      <c r="LB41" s="466">
        <v>0</v>
      </c>
      <c r="LC41" s="466">
        <v>0</v>
      </c>
      <c r="LD41" s="466">
        <v>0</v>
      </c>
      <c r="LE41" s="466">
        <v>0</v>
      </c>
      <c r="LF41" s="466">
        <v>0</v>
      </c>
      <c r="LG41" s="466">
        <v>0</v>
      </c>
      <c r="LH41" s="466">
        <v>0</v>
      </c>
      <c r="LI41" s="466">
        <v>0</v>
      </c>
      <c r="LJ41" s="466">
        <v>0</v>
      </c>
      <c r="LK41" s="466">
        <v>0</v>
      </c>
      <c r="LL41" s="511">
        <f>KZ41+LA41+LB41+LC41+LD41+LE41+LF41+LG41+LH41+LI41+LJ41+LK41</f>
        <v>9042500.8599999994</v>
      </c>
    </row>
    <row r="42" spans="1:324" ht="15.75" x14ac:dyDescent="0.25">
      <c r="A42" s="419">
        <v>7031</v>
      </c>
      <c r="B42" s="420"/>
      <c r="C42" s="418" t="s">
        <v>284</v>
      </c>
      <c r="D42" s="418" t="s">
        <v>285</v>
      </c>
      <c r="E42" s="466">
        <v>0</v>
      </c>
      <c r="F42" s="466">
        <v>0</v>
      </c>
      <c r="G42" s="466">
        <v>0</v>
      </c>
      <c r="H42" s="466">
        <v>0</v>
      </c>
      <c r="I42" s="466">
        <v>0</v>
      </c>
      <c r="J42" s="466">
        <v>0</v>
      </c>
      <c r="K42" s="466">
        <v>0</v>
      </c>
      <c r="L42" s="466">
        <v>15998.998497746621</v>
      </c>
      <c r="M42" s="466">
        <v>5078.451009848106</v>
      </c>
      <c r="N42" s="466">
        <v>4865.6317810048413</v>
      </c>
      <c r="O42" s="466">
        <v>-6893.6738440994832</v>
      </c>
      <c r="P42" s="466">
        <v>-242.02971123351696</v>
      </c>
      <c r="Q42" s="466">
        <v>1402.1031547320981</v>
      </c>
      <c r="R42" s="466">
        <v>771.99132031380418</v>
      </c>
      <c r="S42" s="466">
        <v>847.10398931730936</v>
      </c>
      <c r="T42" s="466">
        <v>1669.170422300117</v>
      </c>
      <c r="U42" s="466">
        <v>346.35286262727425</v>
      </c>
      <c r="V42" s="466">
        <v>1243.5319646135872</v>
      </c>
      <c r="W42" s="466">
        <v>1270.6142547154066</v>
      </c>
      <c r="X42" s="466">
        <v>1564.8472709063597</v>
      </c>
      <c r="Y42" s="466">
        <f>M42+N42+O42+P42+Q42+R42+S42+T42+U42+V42+W42+X42</f>
        <v>11924.094475045902</v>
      </c>
      <c r="Z42" s="466">
        <v>191.95459856451345</v>
      </c>
      <c r="AA42" s="466">
        <v>1464.6970455683525</v>
      </c>
      <c r="AB42" s="466">
        <v>838.75813720580868</v>
      </c>
      <c r="AC42" s="466">
        <v>1217.6815640126856</v>
      </c>
      <c r="AD42" s="466">
        <v>767.81839425805379</v>
      </c>
      <c r="AE42" s="466">
        <v>1514.7721582373561</v>
      </c>
      <c r="AF42" s="466">
        <v>1604.3193957603075</v>
      </c>
      <c r="AG42" s="466">
        <v>2452.867676514772</v>
      </c>
      <c r="AH42" s="466">
        <v>479.88649641128359</v>
      </c>
      <c r="AI42" s="466">
        <v>2556.2927724920714</v>
      </c>
      <c r="AJ42" s="466">
        <v>2073.9442497078953</v>
      </c>
      <c r="AK42" s="466">
        <v>1471.7922300116832</v>
      </c>
      <c r="AL42" s="466">
        <f>Z42+AA42+AB42+AC42+AD42+AE42+AF42+AG42+AH42+AI42+AJ42+AK42</f>
        <v>16634.784718744784</v>
      </c>
      <c r="AM42" s="466">
        <v>542.48038724753803</v>
      </c>
      <c r="AN42" s="466">
        <v>145.1516858621265</v>
      </c>
      <c r="AO42" s="466">
        <v>955.01694207978665</v>
      </c>
      <c r="AP42" s="466">
        <v>713.5703555332999</v>
      </c>
      <c r="AQ42" s="466">
        <v>780.33717242530463</v>
      </c>
      <c r="AR42" s="466">
        <v>2343.291019863128</v>
      </c>
      <c r="AS42" s="466">
        <v>1157.6856117509599</v>
      </c>
      <c r="AT42" s="466">
        <v>1251.8778167250878</v>
      </c>
      <c r="AU42" s="466">
        <v>1605.558838257386</v>
      </c>
      <c r="AV42" s="466">
        <v>1685.8621265231181</v>
      </c>
      <c r="AW42" s="466">
        <v>2024.3281589050243</v>
      </c>
      <c r="AX42" s="466">
        <v>28.595935570021734</v>
      </c>
      <c r="AY42" s="466">
        <f>AM42+AN42+AO42+AP42+AQ42+AR42+AS42+AT42+AU42+AV42+AW42+AX42</f>
        <v>13233.756050742781</v>
      </c>
      <c r="AZ42" s="466">
        <v>237.85678517776665</v>
      </c>
      <c r="BA42" s="466">
        <v>358.87164079452515</v>
      </c>
      <c r="BB42" s="466">
        <v>4298.5311300283765</v>
      </c>
      <c r="BC42" s="466">
        <v>-3719.6002336838592</v>
      </c>
      <c r="BD42" s="466">
        <v>1116.1837339342351</v>
      </c>
      <c r="BE42" s="466">
        <v>2168.7019278918369</v>
      </c>
      <c r="BF42" s="466">
        <v>978.3884159572691</v>
      </c>
      <c r="BG42" s="466">
        <v>5359.0886329494242</v>
      </c>
      <c r="BH42" s="466">
        <v>932.82093974294798</v>
      </c>
      <c r="BI42" s="466">
        <v>2089.373768986814</v>
      </c>
      <c r="BJ42" s="466">
        <v>3549.9735019195459</v>
      </c>
      <c r="BK42" s="466">
        <v>4435.9197546319492</v>
      </c>
      <c r="BL42" s="466">
        <f>AZ42+BA42+BB42+BC42+BD42+BE42+BF42+BG42+BH42+BI42+BJ42+BK42</f>
        <v>21806.10999833083</v>
      </c>
      <c r="BM42" s="466">
        <v>2360.7664830579201</v>
      </c>
      <c r="BN42" s="466">
        <v>-528.68569520948085</v>
      </c>
      <c r="BO42" s="466">
        <v>1418.4890252044729</v>
      </c>
      <c r="BP42" s="466">
        <v>3541.0098898347537</v>
      </c>
      <c r="BQ42" s="466">
        <v>13738.079619429142</v>
      </c>
      <c r="BR42" s="466">
        <v>-6535.4312301785976</v>
      </c>
      <c r="BS42" s="466">
        <v>3108.0761976297781</v>
      </c>
      <c r="BT42" s="466">
        <v>4277.4608579535943</v>
      </c>
      <c r="BU42" s="466">
        <v>1414.0671006509731</v>
      </c>
      <c r="BV42" s="466">
        <v>2126.3586212652363</v>
      </c>
      <c r="BW42" s="466">
        <v>777.76026539809538</v>
      </c>
      <c r="BX42" s="466">
        <v>1938.9718327491273</v>
      </c>
      <c r="BY42" s="466">
        <f>BM42+BN42+BO42+BP42+BQ42+BR42+BS42+BT42+BU42+BV42+BW42+BX42</f>
        <v>27636.922967785016</v>
      </c>
      <c r="BZ42" s="466">
        <v>317.78267401101658</v>
      </c>
      <c r="CA42" s="466">
        <v>251.65452345184448</v>
      </c>
      <c r="CB42" s="466">
        <v>837.59731263562003</v>
      </c>
      <c r="CC42" s="466">
        <v>4679.0593390085132</v>
      </c>
      <c r="CD42" s="466">
        <v>7944.2557169086949</v>
      </c>
      <c r="CE42" s="466">
        <v>2565.0163161408823</v>
      </c>
      <c r="CF42" s="466">
        <v>4013.3626690035012</v>
      </c>
      <c r="CG42" s="466">
        <v>5614.1004006009052</v>
      </c>
      <c r="CH42" s="466">
        <v>3223.0154398264053</v>
      </c>
      <c r="CI42" s="466">
        <v>2042.3451009848091</v>
      </c>
      <c r="CJ42" s="466">
        <v>3530.6738858287395</v>
      </c>
      <c r="CK42" s="466">
        <v>2158.4208813219802</v>
      </c>
      <c r="CL42" s="466">
        <f>BZ42+CA42+CB42+CC42+CD42+CE42+CF42+CG42+CH42+CI42+CJ42+CK42</f>
        <v>37177.284259722917</v>
      </c>
      <c r="CM42" s="466">
        <v>488.82590552495412</v>
      </c>
      <c r="CN42" s="466">
        <v>209.82845100984827</v>
      </c>
      <c r="CO42" s="466">
        <v>1544.5271240193624</v>
      </c>
      <c r="CP42" s="466">
        <v>5352.4571857786686</v>
      </c>
      <c r="CQ42" s="466">
        <v>7979.0491987982005</v>
      </c>
      <c r="CR42" s="466">
        <v>2556.5138958437628</v>
      </c>
      <c r="CS42" s="466">
        <v>3101.677516274412</v>
      </c>
      <c r="CT42" s="466">
        <v>3411.3118844934079</v>
      </c>
      <c r="CU42" s="466">
        <v>2442.408863294942</v>
      </c>
      <c r="CV42" s="466">
        <v>4209.7279252211647</v>
      </c>
      <c r="CW42" s="466">
        <v>4019.1883241528867</v>
      </c>
      <c r="CX42" s="466">
        <v>1444.7837589718049</v>
      </c>
      <c r="CY42" s="466">
        <f>CM42+CN42+CO42+CP42+CQ42+CR42+CS42+CT42+CU42+CV42+CW42+CX42</f>
        <v>36760.300033383413</v>
      </c>
      <c r="CZ42" s="466">
        <v>11644.93</v>
      </c>
      <c r="DA42" s="466">
        <v>-3260.76</v>
      </c>
      <c r="DB42" s="466">
        <v>635.94000000000051</v>
      </c>
      <c r="DC42" s="466">
        <v>511.20999999999913</v>
      </c>
      <c r="DD42" s="466">
        <v>1592.62</v>
      </c>
      <c r="DE42" s="466">
        <v>2243.5700000000002</v>
      </c>
      <c r="DF42" s="466">
        <v>6481.07</v>
      </c>
      <c r="DG42" s="466">
        <v>14374.64</v>
      </c>
      <c r="DH42" s="466">
        <v>202.33000000000175</v>
      </c>
      <c r="DI42" s="466">
        <v>180.32999999999447</v>
      </c>
      <c r="DJ42" s="466">
        <v>-7279.67</v>
      </c>
      <c r="DK42" s="466">
        <v>-868.02999999999884</v>
      </c>
      <c r="DL42" s="466">
        <f>CZ42+DA42+DB42+DC42+DD42+DE42+DF42+DG42+DH42+DI42+DJ42+DK42</f>
        <v>26458.18</v>
      </c>
      <c r="DM42" s="466">
        <v>392.26</v>
      </c>
      <c r="DN42" s="466">
        <v>8726.27</v>
      </c>
      <c r="DO42" s="466">
        <v>14190.75</v>
      </c>
      <c r="DP42" s="466">
        <v>64842.33</v>
      </c>
      <c r="DQ42" s="466">
        <v>57771.29</v>
      </c>
      <c r="DR42" s="466">
        <v>12964.28</v>
      </c>
      <c r="DS42" s="466">
        <v>13421.71</v>
      </c>
      <c r="DT42" s="466">
        <v>20550.23</v>
      </c>
      <c r="DU42" s="466">
        <v>20009.22</v>
      </c>
      <c r="DV42" s="466">
        <v>4426.97</v>
      </c>
      <c r="DW42" s="466">
        <v>6103.47</v>
      </c>
      <c r="DX42" s="466">
        <v>-929.48999999999069</v>
      </c>
      <c r="DY42" s="466">
        <f>DM42+DN42+DO42+DP42+DQ42+DR42+DS42+DT42+DU42+DV42+DW42+DX42</f>
        <v>222469.29</v>
      </c>
      <c r="DZ42" s="466">
        <v>895.35</v>
      </c>
      <c r="EA42" s="466">
        <v>671.31</v>
      </c>
      <c r="EB42" s="466">
        <v>-13573.26</v>
      </c>
      <c r="EC42" s="466">
        <v>-10410.1</v>
      </c>
      <c r="ED42" s="466">
        <v>2687.28</v>
      </c>
      <c r="EE42" s="466">
        <v>3446.43</v>
      </c>
      <c r="EF42" s="466">
        <v>15729.94</v>
      </c>
      <c r="EG42" s="466">
        <v>1575.45</v>
      </c>
      <c r="EH42" s="466">
        <v>24160.29</v>
      </c>
      <c r="EI42" s="466">
        <v>109230.27</v>
      </c>
      <c r="EJ42" s="466">
        <v>144025.34</v>
      </c>
      <c r="EK42" s="466">
        <v>142585.22</v>
      </c>
      <c r="EL42" s="466">
        <f>DZ42+EA42+EB42+EC42+ED42+EE42+EF42+EG42+EH42+EI42+EJ42+EK42</f>
        <v>421023.52</v>
      </c>
      <c r="EM42" s="466">
        <v>32918.57</v>
      </c>
      <c r="EN42" s="466">
        <v>9239.2000000000007</v>
      </c>
      <c r="EO42" s="466">
        <v>34766.370000000003</v>
      </c>
      <c r="EP42" s="466">
        <v>88471.64</v>
      </c>
      <c r="EQ42" s="466">
        <v>33737.339999999997</v>
      </c>
      <c r="ER42" s="466">
        <v>56769.16</v>
      </c>
      <c r="ES42" s="466">
        <v>74949.14</v>
      </c>
      <c r="ET42" s="466">
        <v>18634.169999999998</v>
      </c>
      <c r="EU42" s="466">
        <v>13402.48</v>
      </c>
      <c r="EV42" s="466">
        <v>12880.41</v>
      </c>
      <c r="EW42" s="466">
        <v>30019.89</v>
      </c>
      <c r="EX42" s="466">
        <v>15693.73</v>
      </c>
      <c r="EY42" s="466">
        <f>EM42+EN42+EO42+EP42+EQ42+ER42+ES42+ET42+EU42+EV42+EW42+EX42</f>
        <v>421482.1</v>
      </c>
      <c r="EZ42" s="466">
        <v>3422.08</v>
      </c>
      <c r="FA42" s="466">
        <v>2245.88</v>
      </c>
      <c r="FB42" s="466">
        <v>52783.73</v>
      </c>
      <c r="FC42" s="466">
        <v>62991.65</v>
      </c>
      <c r="FD42" s="466">
        <v>48669.8</v>
      </c>
      <c r="FE42" s="466">
        <v>36991.67</v>
      </c>
      <c r="FF42" s="466">
        <v>26476.17</v>
      </c>
      <c r="FG42" s="466">
        <v>25398.03</v>
      </c>
      <c r="FH42" s="466">
        <v>23993.45</v>
      </c>
      <c r="FI42" s="466">
        <v>5.1300000000094315</v>
      </c>
      <c r="FJ42" s="466">
        <v>8025.149999999986</v>
      </c>
      <c r="FK42" s="466">
        <v>720.12000000000239</v>
      </c>
      <c r="FL42" s="466">
        <f>FA42+FB42+FC42+FD42+FE42+FF42+FG42+FH42+EZ42+FI42+FK42+FJ42</f>
        <v>291722.85999999993</v>
      </c>
      <c r="FM42" s="466">
        <v>1406.18</v>
      </c>
      <c r="FN42" s="466">
        <v>888.99</v>
      </c>
      <c r="FO42" s="466">
        <v>71725.75</v>
      </c>
      <c r="FP42" s="466">
        <v>150170.14000000001</v>
      </c>
      <c r="FQ42" s="466">
        <v>27183.119999999999</v>
      </c>
      <c r="FR42" s="466">
        <v>13291.65</v>
      </c>
      <c r="FS42" s="466">
        <v>12295.69</v>
      </c>
      <c r="FT42" s="466">
        <v>6421.4499999999771</v>
      </c>
      <c r="FU42" s="466">
        <v>13343.93</v>
      </c>
      <c r="FV42" s="466">
        <v>7213.330000000019</v>
      </c>
      <c r="FW42" s="466">
        <v>3483.9699999999511</v>
      </c>
      <c r="FX42" s="466">
        <v>3837.2700000000441</v>
      </c>
      <c r="FY42" s="466">
        <f>FM42+FN42+FO42+FP42+FQ42+FR42+FS42+FT42+FU42+FV42+FW42+FX42</f>
        <v>311261.46999999997</v>
      </c>
      <c r="FZ42" s="466">
        <v>2880.9</v>
      </c>
      <c r="GA42" s="466">
        <v>17460.039999999997</v>
      </c>
      <c r="GB42" s="466">
        <v>256971.36000000004</v>
      </c>
      <c r="GC42" s="466">
        <v>134035.12999999998</v>
      </c>
      <c r="GD42" s="466">
        <v>36655.18</v>
      </c>
      <c r="GE42" s="466">
        <v>26452.200000000019</v>
      </c>
      <c r="GF42" s="466">
        <v>13901.609999999901</v>
      </c>
      <c r="GG42" s="466">
        <v>4936.9800000002124</v>
      </c>
      <c r="GH42" s="466">
        <v>12526.229999999952</v>
      </c>
      <c r="GI42" s="466">
        <v>14633.499999999876</v>
      </c>
      <c r="GJ42" s="466">
        <v>6899.9100000001317</v>
      </c>
      <c r="GK42" s="466">
        <v>2852.8699999999026</v>
      </c>
      <c r="GL42" s="466">
        <f>FZ42+GA42+GB42+GC42+GD42+GE42+GF42+GG42+GH42+GI42+GJ42+GK42</f>
        <v>530205.91</v>
      </c>
      <c r="GM42" s="466">
        <v>1775.62</v>
      </c>
      <c r="GN42" s="466">
        <v>102372.4</v>
      </c>
      <c r="GO42" s="466">
        <v>239308.3000000001</v>
      </c>
      <c r="GP42" s="466">
        <v>61180.139999999978</v>
      </c>
      <c r="GQ42" s="466">
        <v>46254.030000000035</v>
      </c>
      <c r="GR42" s="466">
        <v>15281.839999999987</v>
      </c>
      <c r="GS42" s="466">
        <v>-1063.2799999999188</v>
      </c>
      <c r="GT42" s="466">
        <v>2152.7899999998695</v>
      </c>
      <c r="GU42" s="466">
        <v>2789.3000000000684</v>
      </c>
      <c r="GV42" s="466">
        <v>1853.7599999999393</v>
      </c>
      <c r="GW42" s="466">
        <v>2256.0399999999745</v>
      </c>
      <c r="GX42" s="466">
        <v>5644.6229999999287</v>
      </c>
      <c r="GY42" s="466">
        <f>GM42+GN42+GO42+GP42+GQ42+GR42+GS42+GT42+GU42+GV42+GW42+GX42</f>
        <v>479805.56299999985</v>
      </c>
      <c r="GZ42" s="466">
        <v>5903.7700000000013</v>
      </c>
      <c r="HA42" s="466">
        <v>3310.4199999999987</v>
      </c>
      <c r="HB42" s="466">
        <v>129136.95000000001</v>
      </c>
      <c r="HC42" s="466">
        <v>246338.09000000008</v>
      </c>
      <c r="HD42" s="466">
        <v>51726.519999999917</v>
      </c>
      <c r="HE42" s="466">
        <v>9246.7799999999934</v>
      </c>
      <c r="HF42" s="466">
        <v>20719.789999999939</v>
      </c>
      <c r="HG42" s="466">
        <v>5908.7999999998165</v>
      </c>
      <c r="HH42" s="466">
        <v>4940.2600000003495</v>
      </c>
      <c r="HI42" s="466">
        <v>6593.0699999999479</v>
      </c>
      <c r="HJ42" s="466">
        <v>15975.030000000032</v>
      </c>
      <c r="HK42" s="466">
        <v>12177.039999999906</v>
      </c>
      <c r="HL42" s="466">
        <f>GZ42+HA42+HB42+HC42+HD42+HE42+HF42+HG42+HH42+HI42+HJ42+HK42</f>
        <v>511976.51999999996</v>
      </c>
      <c r="HM42" s="466">
        <v>-5541.9299999999994</v>
      </c>
      <c r="HN42" s="466">
        <v>1769.8099999999997</v>
      </c>
      <c r="HO42" s="466">
        <v>2114.56</v>
      </c>
      <c r="HP42" s="466">
        <v>766.77999999999838</v>
      </c>
      <c r="HQ42" s="466">
        <v>6448.4000000000015</v>
      </c>
      <c r="HR42" s="466">
        <v>387201.96</v>
      </c>
      <c r="HS42" s="466">
        <v>65017.450000000084</v>
      </c>
      <c r="HT42" s="466">
        <v>16501.319999999869</v>
      </c>
      <c r="HU42" s="466">
        <v>12169.559999999974</v>
      </c>
      <c r="HV42" s="466">
        <v>3972.560000000045</v>
      </c>
      <c r="HW42" s="466">
        <v>10477.999999999985</v>
      </c>
      <c r="HX42" s="466">
        <v>9360.9200000000146</v>
      </c>
      <c r="HY42" s="466">
        <f>HM42+HN42+HO42+HP42+HQ42+HR42+HS42+HT42+HU42+HV42+HW42+HX42</f>
        <v>510259.39000000007</v>
      </c>
      <c r="HZ42" s="466">
        <v>14271.8</v>
      </c>
      <c r="IA42" s="466">
        <v>27965.220000000012</v>
      </c>
      <c r="IB42" s="466">
        <v>3843.0799999999917</v>
      </c>
      <c r="IC42" s="466">
        <v>4200.3800000000056</v>
      </c>
      <c r="ID42" s="466">
        <v>4658.8400000000292</v>
      </c>
      <c r="IE42" s="466">
        <v>4072.2699999999986</v>
      </c>
      <c r="IF42" s="466">
        <v>-14366.530000000028</v>
      </c>
      <c r="IG42" s="466">
        <v>1503.9199999999983</v>
      </c>
      <c r="IH42" s="466">
        <v>229.79999999999251</v>
      </c>
      <c r="II42" s="466">
        <v>124510.93000000002</v>
      </c>
      <c r="IJ42" s="466">
        <v>281580.25999999989</v>
      </c>
      <c r="IK42" s="466">
        <v>70872.390000000174</v>
      </c>
      <c r="IL42" s="466">
        <f>HZ42+IA42+IB42+IC42+ID42+IE42+IF42+IG42+IH42+II42+IJ42+IK42</f>
        <v>523342.3600000001</v>
      </c>
      <c r="IM42" s="466">
        <v>20033.38</v>
      </c>
      <c r="IN42" s="466">
        <v>6976.5799999999936</v>
      </c>
      <c r="IO42" s="466">
        <v>10037.000000000015</v>
      </c>
      <c r="IP42" s="466">
        <v>152363.37</v>
      </c>
      <c r="IQ42" s="466">
        <v>314676.75</v>
      </c>
      <c r="IR42" s="466">
        <v>68251.289999999804</v>
      </c>
      <c r="IS42" s="466">
        <v>33308.940000000031</v>
      </c>
      <c r="IT42" s="466">
        <v>16396.899999999918</v>
      </c>
      <c r="IU42" s="466">
        <v>13777.190000000164</v>
      </c>
      <c r="IV42" s="466">
        <v>6931.6500000000606</v>
      </c>
      <c r="IW42" s="466">
        <v>11719.389999999948</v>
      </c>
      <c r="IX42" s="466">
        <v>17120.790000000041</v>
      </c>
      <c r="IY42" s="466">
        <f>IM42+IN42+IO42+IP42+IQ42+IR42+IS42+IT42+IU42+IV42+IW42+IX42</f>
        <v>671593.23</v>
      </c>
      <c r="IZ42" s="655">
        <v>7745.1999999999989</v>
      </c>
      <c r="JA42" s="466">
        <v>95368.24000000002</v>
      </c>
      <c r="JB42" s="466">
        <v>336840.75999999989</v>
      </c>
      <c r="JC42" s="466">
        <v>104707.11999999979</v>
      </c>
      <c r="JD42" s="466">
        <v>29503.00000000008</v>
      </c>
      <c r="JE42" s="466">
        <v>3853.3199999999879</v>
      </c>
      <c r="JF42" s="466">
        <v>23518.850000000304</v>
      </c>
      <c r="JG42" s="466">
        <v>20842.879999999852</v>
      </c>
      <c r="JH42" s="466">
        <v>2787.6300000001156</v>
      </c>
      <c r="JI42" s="466">
        <v>356.54999999989292</v>
      </c>
      <c r="JJ42" s="466">
        <v>8983.9600000001101</v>
      </c>
      <c r="JK42" s="466">
        <v>11305.409999999789</v>
      </c>
      <c r="JL42" s="466">
        <f>IZ42+JA42+JB42+JC42+JD42+JE42+JF42+JG42+JH42+JI42+JJ42+JK42</f>
        <v>645812.91999999993</v>
      </c>
      <c r="JM42" s="655">
        <v>11804.49</v>
      </c>
      <c r="JN42" s="466">
        <v>194.94999999999993</v>
      </c>
      <c r="JO42" s="466">
        <v>434328.79999999981</v>
      </c>
      <c r="JP42" s="466">
        <v>124104.87999999995</v>
      </c>
      <c r="JQ42" s="466">
        <v>28871.43000000036</v>
      </c>
      <c r="JR42" s="466">
        <v>2692.7099999997836</v>
      </c>
      <c r="JS42" s="466">
        <v>15347.040000000066</v>
      </c>
      <c r="JT42" s="466">
        <v>12308.150000000169</v>
      </c>
      <c r="JU42" s="466">
        <v>3112.5099999998279</v>
      </c>
      <c r="JV42" s="466">
        <v>16343.460000000101</v>
      </c>
      <c r="JW42" s="466">
        <v>15951.469999999919</v>
      </c>
      <c r="JX42" s="466">
        <v>4711.4499999999625</v>
      </c>
      <c r="JY42" s="466">
        <f>JM42+JN42+JO42+JP42+JQ42+JR42+JS42+JT42+JU42+JV42+JW42+JX42</f>
        <v>669771.33999999985</v>
      </c>
      <c r="JZ42" s="655">
        <v>954.93000000000006</v>
      </c>
      <c r="KA42" s="466">
        <v>2176.21</v>
      </c>
      <c r="KB42" s="466">
        <v>16971.150000000001</v>
      </c>
      <c r="KC42" s="466">
        <v>478275.55</v>
      </c>
      <c r="KD42" s="466">
        <v>125038.25000000003</v>
      </c>
      <c r="KE42" s="466">
        <v>24582.999999999985</v>
      </c>
      <c r="KF42" s="466">
        <v>6764.6099999999897</v>
      </c>
      <c r="KG42" s="466">
        <v>5541.0800000000199</v>
      </c>
      <c r="KH42" s="466">
        <v>14283.139999999985</v>
      </c>
      <c r="KI42" s="466">
        <v>4701.260000000022</v>
      </c>
      <c r="KJ42" s="466">
        <v>23334.729999999981</v>
      </c>
      <c r="KK42" s="466">
        <v>6009.3099999999858</v>
      </c>
      <c r="KL42" s="466">
        <f>JZ42+KA42+KB42+KC42+KD42+KE42+KF42+KG42+KH42+KI42+KJ42+KK42</f>
        <v>708633.22</v>
      </c>
      <c r="KM42" s="655">
        <v>2907.4700000000003</v>
      </c>
      <c r="KN42" s="466">
        <v>268073.63</v>
      </c>
      <c r="KO42" s="466">
        <v>270092.70999999996</v>
      </c>
      <c r="KP42" s="466">
        <v>91412.300000000017</v>
      </c>
      <c r="KQ42" s="466">
        <v>25708.069999999978</v>
      </c>
      <c r="KR42" s="466">
        <v>12126.43000000004</v>
      </c>
      <c r="KS42" s="466">
        <v>32202.519999999997</v>
      </c>
      <c r="KT42" s="466">
        <v>22606.010000000009</v>
      </c>
      <c r="KU42" s="466">
        <v>-13906.68000000004</v>
      </c>
      <c r="KV42" s="466">
        <v>954.55000000003724</v>
      </c>
      <c r="KW42" s="466">
        <v>17934.959999999981</v>
      </c>
      <c r="KX42" s="466">
        <v>4561.0300000000252</v>
      </c>
      <c r="KY42" s="466">
        <f>KM42+KN42+KO42+KP42+KQ42+KR42+KS42+KT42+KU42+KV42+KW42+KX42</f>
        <v>734673</v>
      </c>
      <c r="KZ42" s="655">
        <v>3397.2</v>
      </c>
      <c r="LA42" s="466">
        <v>24977.4</v>
      </c>
      <c r="LB42" s="466">
        <v>0</v>
      </c>
      <c r="LC42" s="466">
        <v>0</v>
      </c>
      <c r="LD42" s="466">
        <v>0</v>
      </c>
      <c r="LE42" s="466">
        <v>0</v>
      </c>
      <c r="LF42" s="466">
        <v>0</v>
      </c>
      <c r="LG42" s="466">
        <v>0</v>
      </c>
      <c r="LH42" s="466">
        <v>0</v>
      </c>
      <c r="LI42" s="466">
        <v>0</v>
      </c>
      <c r="LJ42" s="466">
        <v>0</v>
      </c>
      <c r="LK42" s="466">
        <v>0</v>
      </c>
      <c r="LL42" s="511">
        <f>KZ42+LA42+LB42+LC42+LD42+LE42+LF42+LG42+LH42+LI42+LJ42+LK42</f>
        <v>28374.600000000002</v>
      </c>
    </row>
    <row r="43" spans="1:324" ht="15.75" x14ac:dyDescent="0.25">
      <c r="A43" s="419">
        <v>7032</v>
      </c>
      <c r="B43" s="420"/>
      <c r="C43" s="418" t="s">
        <v>286</v>
      </c>
      <c r="D43" s="418" t="s">
        <v>287</v>
      </c>
      <c r="E43" s="466">
        <v>508479.38574528461</v>
      </c>
      <c r="F43" s="466">
        <v>834076.11417125689</v>
      </c>
      <c r="G43" s="466">
        <v>960373.89417459536</v>
      </c>
      <c r="H43" s="466">
        <v>1182427.8083792354</v>
      </c>
      <c r="I43" s="466">
        <v>1407214.9891503924</v>
      </c>
      <c r="J43" s="466">
        <v>1440377.2325154399</v>
      </c>
      <c r="K43" s="466">
        <v>1396912.0347187449</v>
      </c>
      <c r="L43" s="466">
        <v>1646515.6067434486</v>
      </c>
      <c r="M43" s="466">
        <v>101018.19395760307</v>
      </c>
      <c r="N43" s="466">
        <v>111598.63562009683</v>
      </c>
      <c r="O43" s="466">
        <v>162518.05470706066</v>
      </c>
      <c r="P43" s="466">
        <v>132147.24048572857</v>
      </c>
      <c r="Q43" s="466">
        <v>123960.76594057746</v>
      </c>
      <c r="R43" s="466">
        <v>167947.74065264571</v>
      </c>
      <c r="S43" s="466">
        <v>157640.39392421965</v>
      </c>
      <c r="T43" s="466">
        <v>116742.07736604905</v>
      </c>
      <c r="U43" s="466">
        <v>96427.975296277757</v>
      </c>
      <c r="V43" s="466">
        <v>123410.11517275915</v>
      </c>
      <c r="W43" s="466">
        <v>224968.69433316609</v>
      </c>
      <c r="X43" s="466">
        <v>299058.74161241885</v>
      </c>
      <c r="Y43" s="466">
        <f>M43+N43+O43+P43+Q43+R43+S43+T43+U43+V43+W43+X43</f>
        <v>1817438.629068603</v>
      </c>
      <c r="Z43" s="466">
        <v>168015.26456351194</v>
      </c>
      <c r="AA43" s="466">
        <v>294903.12727424473</v>
      </c>
      <c r="AB43" s="466">
        <v>175665.9163328326</v>
      </c>
      <c r="AC43" s="466">
        <v>159814.83166416292</v>
      </c>
      <c r="AD43" s="466">
        <v>209708.52850108492</v>
      </c>
      <c r="AE43" s="466">
        <v>175241.34013520286</v>
      </c>
      <c r="AF43" s="466">
        <v>216672.55479051921</v>
      </c>
      <c r="AG43" s="466">
        <v>156724.53872475354</v>
      </c>
      <c r="AH43" s="466">
        <v>221261.00542480382</v>
      </c>
      <c r="AI43" s="466">
        <v>294610.18786513113</v>
      </c>
      <c r="AJ43" s="466">
        <v>217176.03267401076</v>
      </c>
      <c r="AK43" s="466">
        <v>255721.16766816948</v>
      </c>
      <c r="AL43" s="466">
        <f>Z43+AA43+AB43+AC43+AD43+AE43+AF43+AG43+AH43+AI43+AJ43+AK43</f>
        <v>2545514.4956184276</v>
      </c>
      <c r="AM43" s="466">
        <v>321363.69604406605</v>
      </c>
      <c r="AN43" s="466">
        <v>156676.23464363214</v>
      </c>
      <c r="AO43" s="466">
        <v>195401.10315473218</v>
      </c>
      <c r="AP43" s="466">
        <v>191274.6054498413</v>
      </c>
      <c r="AQ43" s="466">
        <v>262060.22817559654</v>
      </c>
      <c r="AR43" s="466">
        <v>193307.87385244586</v>
      </c>
      <c r="AS43" s="466">
        <v>248379.09222166517</v>
      </c>
      <c r="AT43" s="466">
        <v>221825.09760474099</v>
      </c>
      <c r="AU43" s="466">
        <v>223425.88161408744</v>
      </c>
      <c r="AV43" s="466">
        <v>205832.8695543324</v>
      </c>
      <c r="AW43" s="466">
        <v>207182.18928392525</v>
      </c>
      <c r="AX43" s="466">
        <v>250662.90147721634</v>
      </c>
      <c r="AY43" s="466">
        <f>AM43+AN43+AO43+AP43+AQ43+AR43+AS43+AT43+AU43+AV43+AW43+AX43</f>
        <v>2677391.773076281</v>
      </c>
      <c r="AZ43" s="466">
        <v>173437.73994324822</v>
      </c>
      <c r="BA43" s="466">
        <v>213526.55775329663</v>
      </c>
      <c r="BB43" s="466">
        <v>353306.71340343868</v>
      </c>
      <c r="BC43" s="466">
        <v>312691.442371891</v>
      </c>
      <c r="BD43" s="466">
        <v>230010.45923051256</v>
      </c>
      <c r="BE43" s="466">
        <v>323351.62556334521</v>
      </c>
      <c r="BF43" s="466">
        <v>273833.05942246719</v>
      </c>
      <c r="BG43" s="466">
        <v>291726.71177599701</v>
      </c>
      <c r="BH43" s="466">
        <v>316204.42121515534</v>
      </c>
      <c r="BI43" s="466">
        <v>523074.65364713746</v>
      </c>
      <c r="BJ43" s="466">
        <v>436793.21724253095</v>
      </c>
      <c r="BK43" s="466">
        <v>702035.87940243725</v>
      </c>
      <c r="BL43" s="466">
        <f>AZ43+BA43+BB43+BC43+BD43+BE43+BF43+BG43+BH43+BI43+BJ43+BK43</f>
        <v>4149992.480971457</v>
      </c>
      <c r="BM43" s="466">
        <v>251039.26114171257</v>
      </c>
      <c r="BN43" s="466">
        <v>513330.19721248525</v>
      </c>
      <c r="BO43" s="466">
        <v>398466.99048572883</v>
      </c>
      <c r="BP43" s="466">
        <v>346408.06259389035</v>
      </c>
      <c r="BQ43" s="466">
        <v>353823.44203805766</v>
      </c>
      <c r="BR43" s="466">
        <v>350218.18832415238</v>
      </c>
      <c r="BS43" s="466">
        <v>184555.12143214786</v>
      </c>
      <c r="BT43" s="466">
        <v>299396.83320814627</v>
      </c>
      <c r="BU43" s="466">
        <v>264631.26790185284</v>
      </c>
      <c r="BV43" s="466">
        <v>289416.48535303021</v>
      </c>
      <c r="BW43" s="466">
        <v>317927.96331997996</v>
      </c>
      <c r="BX43" s="466">
        <v>480122.47216658358</v>
      </c>
      <c r="BY43" s="466">
        <f>BM43+BN43+BO43+BP43+BQ43+BR43+BS43+BT43+BU43+BV43+BW43+BX43</f>
        <v>4049336.2851777673</v>
      </c>
      <c r="BZ43" s="466">
        <v>420141.88808212313</v>
      </c>
      <c r="CA43" s="466">
        <v>246440.89050242049</v>
      </c>
      <c r="CB43" s="466">
        <v>677717.91524787131</v>
      </c>
      <c r="CC43" s="466">
        <v>268668.26318644668</v>
      </c>
      <c r="CD43" s="466">
        <v>322382.15322984464</v>
      </c>
      <c r="CE43" s="466">
        <v>353158.52691537264</v>
      </c>
      <c r="CF43" s="466">
        <v>313523.13057085656</v>
      </c>
      <c r="CG43" s="466">
        <v>301082.45330495818</v>
      </c>
      <c r="CH43" s="466">
        <v>286420.99303121318</v>
      </c>
      <c r="CI43" s="466">
        <v>395862.56342847628</v>
      </c>
      <c r="CJ43" s="466">
        <v>438114.99720414012</v>
      </c>
      <c r="CK43" s="466">
        <v>806421.91449674417</v>
      </c>
      <c r="CL43" s="466">
        <f>BZ43+CA43+CB43+CC43+CD43+CE43+CF43+CG43+CH43+CI43+CJ43+CK43</f>
        <v>4829935.6892004674</v>
      </c>
      <c r="CM43" s="466">
        <v>380242.47467033874</v>
      </c>
      <c r="CN43" s="466">
        <v>258702.24286429657</v>
      </c>
      <c r="CO43" s="466">
        <v>513594.30408112175</v>
      </c>
      <c r="CP43" s="466">
        <v>466110.43381739286</v>
      </c>
      <c r="CQ43" s="466">
        <v>441775.09092805837</v>
      </c>
      <c r="CR43" s="466">
        <v>468641.39567684947</v>
      </c>
      <c r="CS43" s="466">
        <v>408357.31806042348</v>
      </c>
      <c r="CT43" s="466">
        <v>569227.57214989234</v>
      </c>
      <c r="CU43" s="466">
        <v>461214.87898514373</v>
      </c>
      <c r="CV43" s="466">
        <v>527991.66574862308</v>
      </c>
      <c r="CW43" s="466">
        <v>489967.36592388584</v>
      </c>
      <c r="CX43" s="466">
        <v>665098.20555833727</v>
      </c>
      <c r="CY43" s="466">
        <f>CM43+CN43+CO43+CP43+CQ43+CR43+CS43+CT43+CU43+CV43+CW43+CX43</f>
        <v>5650922.9484643638</v>
      </c>
      <c r="CZ43" s="466">
        <v>565955.92000000004</v>
      </c>
      <c r="DA43" s="466">
        <v>517087.51</v>
      </c>
      <c r="DB43" s="466">
        <v>492635.54</v>
      </c>
      <c r="DC43" s="466">
        <v>566328.16</v>
      </c>
      <c r="DD43" s="466">
        <v>728479.99</v>
      </c>
      <c r="DE43" s="466">
        <v>1197300.82</v>
      </c>
      <c r="DF43" s="466">
        <v>722957.61</v>
      </c>
      <c r="DG43" s="466">
        <v>495060.76</v>
      </c>
      <c r="DH43" s="466">
        <v>481123.89000000054</v>
      </c>
      <c r="DI43" s="466">
        <v>866132.07000000076</v>
      </c>
      <c r="DJ43" s="466">
        <v>919551.30000000144</v>
      </c>
      <c r="DK43" s="466">
        <v>1142117.57</v>
      </c>
      <c r="DL43" s="466">
        <f>CZ43+DA43+DB43+DC43+DD43+DE43+DF43+DG43+DH43+DI43+DJ43+DK43</f>
        <v>8694731.1400000025</v>
      </c>
      <c r="DM43" s="466">
        <v>1017643.67</v>
      </c>
      <c r="DN43" s="466">
        <v>979933.54</v>
      </c>
      <c r="DO43" s="466">
        <v>754093.59</v>
      </c>
      <c r="DP43" s="466">
        <v>2107008.67</v>
      </c>
      <c r="DQ43" s="466">
        <v>1033246.33</v>
      </c>
      <c r="DR43" s="466">
        <v>665201.8499999987</v>
      </c>
      <c r="DS43" s="466">
        <v>725949.34000000195</v>
      </c>
      <c r="DT43" s="466">
        <v>507883.56999999663</v>
      </c>
      <c r="DU43" s="466">
        <v>781111.44000000332</v>
      </c>
      <c r="DV43" s="466">
        <v>639218.12</v>
      </c>
      <c r="DW43" s="466">
        <v>676659.4399999961</v>
      </c>
      <c r="DX43" s="466">
        <v>1123546.3400000052</v>
      </c>
      <c r="DY43" s="466">
        <f>DM43+DN43+DO43+DP43+DQ43+DR43+DS43+DT43+DU43+DV43+DW43+DX43</f>
        <v>11011495.9</v>
      </c>
      <c r="DZ43" s="466">
        <v>888477.75</v>
      </c>
      <c r="EA43" s="466">
        <v>809770.13</v>
      </c>
      <c r="EB43" s="466">
        <v>749771.68</v>
      </c>
      <c r="EC43" s="466">
        <v>808482.7</v>
      </c>
      <c r="ED43" s="466">
        <v>895155.04</v>
      </c>
      <c r="EE43" s="466">
        <v>747315.07</v>
      </c>
      <c r="EF43" s="466">
        <v>979314.59999999928</v>
      </c>
      <c r="EG43" s="466">
        <v>716471.74000000174</v>
      </c>
      <c r="EH43" s="466">
        <v>830679.12999999104</v>
      </c>
      <c r="EI43" s="466">
        <v>1046876.2100000103</v>
      </c>
      <c r="EJ43" s="466">
        <v>1221580.7599999881</v>
      </c>
      <c r="EK43" s="466">
        <v>1257349.1300000097</v>
      </c>
      <c r="EL43" s="466">
        <f>DZ43+EA43+EB43+EC43+ED43+EE43+EF43+EG43+EH43+EI43+EJ43+EK43</f>
        <v>10951243.940000001</v>
      </c>
      <c r="EM43" s="466">
        <v>902046.8</v>
      </c>
      <c r="EN43" s="466">
        <v>932075.77</v>
      </c>
      <c r="EO43" s="466">
        <v>1157428.19</v>
      </c>
      <c r="EP43" s="466">
        <v>973367.3</v>
      </c>
      <c r="EQ43" s="466">
        <v>882855.35</v>
      </c>
      <c r="ER43" s="466">
        <v>2098747.27</v>
      </c>
      <c r="ES43" s="466">
        <v>1486616.82</v>
      </c>
      <c r="ET43" s="466">
        <v>879547.68999998376</v>
      </c>
      <c r="EU43" s="466">
        <v>925189.16000001645</v>
      </c>
      <c r="EV43" s="466">
        <v>1464581.9799999918</v>
      </c>
      <c r="EW43" s="466">
        <v>952189.47000000486</v>
      </c>
      <c r="EX43" s="466">
        <v>994617.14000000479</v>
      </c>
      <c r="EY43" s="466">
        <f>EM43+EN43+EO43+EP43+EQ43+ER43+ES43+ET43+EU43+EV43+EW43+EX43</f>
        <v>13649262.940000001</v>
      </c>
      <c r="EZ43" s="466">
        <v>919362.64</v>
      </c>
      <c r="FA43" s="466">
        <v>807688.06</v>
      </c>
      <c r="FB43" s="466">
        <v>1065449.1499999999</v>
      </c>
      <c r="FC43" s="466">
        <v>823676.32</v>
      </c>
      <c r="FD43" s="466">
        <v>741670.57</v>
      </c>
      <c r="FE43" s="466">
        <v>891828.71</v>
      </c>
      <c r="FF43" s="466">
        <v>759196.78</v>
      </c>
      <c r="FG43" s="466">
        <v>549591.59000000206</v>
      </c>
      <c r="FH43" s="466">
        <v>691995.31999999797</v>
      </c>
      <c r="FI43" s="466">
        <v>91391.729999999807</v>
      </c>
      <c r="FJ43" s="466">
        <v>1146975.2739999981</v>
      </c>
      <c r="FK43" s="466">
        <v>1351299.4860000019</v>
      </c>
      <c r="FL43" s="466">
        <f>FA43+FB43+FC43+FD43+FE43+FF43+FG43+FH43+EZ43+FI43+FK43+FJ43</f>
        <v>9840125.629999999</v>
      </c>
      <c r="FM43" s="466">
        <v>747153.62</v>
      </c>
      <c r="FN43" s="466">
        <v>783441.41</v>
      </c>
      <c r="FO43" s="466">
        <v>984027.29</v>
      </c>
      <c r="FP43" s="466">
        <v>978842.45</v>
      </c>
      <c r="FQ43" s="466">
        <v>720617.84</v>
      </c>
      <c r="FR43" s="466">
        <v>763453.31</v>
      </c>
      <c r="FS43" s="466">
        <v>750897.31000000401</v>
      </c>
      <c r="FT43" s="466">
        <v>686050.99999999604</v>
      </c>
      <c r="FU43" s="466">
        <v>509635.16</v>
      </c>
      <c r="FV43" s="466">
        <v>867385.8100000018</v>
      </c>
      <c r="FW43" s="466">
        <v>709401.4</v>
      </c>
      <c r="FX43" s="466">
        <v>775647.43999999808</v>
      </c>
      <c r="FY43" s="466">
        <f>FM43+FN43+FO43+FP43+FQ43+FR43+FS43+FT43+FU43+FV43+FW43+FX43</f>
        <v>9276554.0399999991</v>
      </c>
      <c r="FZ43" s="466">
        <v>761617.75999999989</v>
      </c>
      <c r="GA43" s="466">
        <v>770695.29999999993</v>
      </c>
      <c r="GB43" s="466">
        <v>923326.75000000023</v>
      </c>
      <c r="GC43" s="466">
        <v>734653.92</v>
      </c>
      <c r="GD43" s="466">
        <v>757508.62</v>
      </c>
      <c r="GE43" s="466">
        <v>833411.81000000029</v>
      </c>
      <c r="GF43" s="466">
        <v>485647.92</v>
      </c>
      <c r="GG43" s="466">
        <v>369358.260000001</v>
      </c>
      <c r="GH43" s="466">
        <v>329944.83999999741</v>
      </c>
      <c r="GI43" s="466">
        <v>699617.35999999766</v>
      </c>
      <c r="GJ43" s="466">
        <v>456910.74000000325</v>
      </c>
      <c r="GK43" s="466">
        <v>711180.72000000265</v>
      </c>
      <c r="GL43" s="466">
        <f>FZ43+GA43+GB43+GC43+GD43+GE43+GF43+GG43+GH43+GI43+GJ43+GK43</f>
        <v>7833874.0000000009</v>
      </c>
      <c r="GM43" s="466">
        <v>446565.80999999994</v>
      </c>
      <c r="GN43" s="466">
        <v>409627.72999999981</v>
      </c>
      <c r="GO43" s="466">
        <v>444523.59000000032</v>
      </c>
      <c r="GP43" s="466">
        <v>705874.9700000002</v>
      </c>
      <c r="GQ43" s="466">
        <v>682760.84999999905</v>
      </c>
      <c r="GR43" s="466">
        <v>697973.84000000008</v>
      </c>
      <c r="GS43" s="466">
        <v>628812.36</v>
      </c>
      <c r="GT43" s="466">
        <v>529648.92000000051</v>
      </c>
      <c r="GU43" s="466">
        <v>525455.35000000044</v>
      </c>
      <c r="GV43" s="466">
        <v>489038.13999999536</v>
      </c>
      <c r="GW43" s="466">
        <v>533058.19000000355</v>
      </c>
      <c r="GX43" s="466">
        <v>695478.24999999895</v>
      </c>
      <c r="GY43" s="466">
        <f>GM43+GN43+GO43+GP43+GQ43+GR43+GS43+GT43+GU43+GV43+GW43+GX43</f>
        <v>6788817.9999999972</v>
      </c>
      <c r="GZ43" s="466">
        <v>1087860.95</v>
      </c>
      <c r="HA43" s="466">
        <v>574761.5000000014</v>
      </c>
      <c r="HB43" s="466">
        <v>490375.10999999935</v>
      </c>
      <c r="HC43" s="466">
        <v>649554.77999999968</v>
      </c>
      <c r="HD43" s="466">
        <v>563358.26999999979</v>
      </c>
      <c r="HE43" s="466">
        <v>625988.87999999744</v>
      </c>
      <c r="HF43" s="466">
        <v>493742.32999999885</v>
      </c>
      <c r="HG43" s="466">
        <v>524532.47000000067</v>
      </c>
      <c r="HH43" s="466">
        <v>610859.4700000044</v>
      </c>
      <c r="HI43" s="466">
        <v>761354.66999999736</v>
      </c>
      <c r="HJ43" s="466">
        <v>773314.80999999982</v>
      </c>
      <c r="HK43" s="466">
        <v>907070.56000000495</v>
      </c>
      <c r="HL43" s="466">
        <f>GZ43+HA43+HB43+HC43+HD43+HE43+HF43+HG43+HH43+HI43+HJ43+HK43</f>
        <v>8062773.8000000035</v>
      </c>
      <c r="HM43" s="466">
        <v>537050.47000000009</v>
      </c>
      <c r="HN43" s="466">
        <v>614812.78999999992</v>
      </c>
      <c r="HO43" s="466">
        <v>1001796.9</v>
      </c>
      <c r="HP43" s="466">
        <v>713171.28999999946</v>
      </c>
      <c r="HQ43" s="466">
        <v>984156.86000000068</v>
      </c>
      <c r="HR43" s="466">
        <v>724723.73999999848</v>
      </c>
      <c r="HS43" s="466">
        <v>593186.58000000159</v>
      </c>
      <c r="HT43" s="466">
        <v>710150.23999999801</v>
      </c>
      <c r="HU43" s="466">
        <v>608186.84000000032</v>
      </c>
      <c r="HV43" s="466">
        <v>392274.44000000076</v>
      </c>
      <c r="HW43" s="466">
        <v>777527.8200000003</v>
      </c>
      <c r="HX43" s="466">
        <v>943349.17999999912</v>
      </c>
      <c r="HY43" s="466">
        <f>HM43+HN43+HO43+HP43+HQ43+HR43+HS43+HT43+HU43+HV43+HW43+HX43</f>
        <v>8600387.1499999985</v>
      </c>
      <c r="HZ43" s="466">
        <v>856207.01000000047</v>
      </c>
      <c r="IA43" s="466">
        <v>698401.2100000002</v>
      </c>
      <c r="IB43" s="466">
        <v>913450.81000000029</v>
      </c>
      <c r="IC43" s="466">
        <v>693958.93000000017</v>
      </c>
      <c r="ID43" s="466">
        <v>997564.89999999828</v>
      </c>
      <c r="IE43" s="466">
        <v>670143.87999999593</v>
      </c>
      <c r="IF43" s="466">
        <v>632625.54000000493</v>
      </c>
      <c r="IG43" s="466">
        <v>2165633.0400000038</v>
      </c>
      <c r="IH43" s="466">
        <v>749775.549999999</v>
      </c>
      <c r="II43" s="466">
        <v>647863.61999999231</v>
      </c>
      <c r="IJ43" s="466">
        <v>655605.7800000062</v>
      </c>
      <c r="IK43" s="466">
        <v>874167.07999998878</v>
      </c>
      <c r="IL43" s="466">
        <f>HZ43+IA43+IB43+IC43+ID43+IE43+IF43+IG43+IH43+II43+IJ43+IK43</f>
        <v>10555397.34999999</v>
      </c>
      <c r="IM43" s="466">
        <v>752550.02000000025</v>
      </c>
      <c r="IN43" s="466">
        <v>709574.99999999942</v>
      </c>
      <c r="IO43" s="466">
        <v>627647.39000000025</v>
      </c>
      <c r="IP43" s="466">
        <v>822913.17000000016</v>
      </c>
      <c r="IQ43" s="466">
        <v>787533.38000000082</v>
      </c>
      <c r="IR43" s="466">
        <v>784327.70000000054</v>
      </c>
      <c r="IS43" s="466">
        <v>886536.56999999762</v>
      </c>
      <c r="IT43" s="466">
        <v>568323.60000000068</v>
      </c>
      <c r="IU43" s="466">
        <v>1218322.8600000001</v>
      </c>
      <c r="IV43" s="466">
        <v>605156.44999999995</v>
      </c>
      <c r="IW43" s="466">
        <v>1144125.8099999926</v>
      </c>
      <c r="IX43" s="466">
        <v>782259.07999999588</v>
      </c>
      <c r="IY43" s="466">
        <f>IM43+IN43+IO43+IP43+IQ43+IR43+IS43+IT43+IU43+IV43+IW43+IX43</f>
        <v>9689271.0299999882</v>
      </c>
      <c r="IZ43" s="655">
        <v>1187086.6700000004</v>
      </c>
      <c r="JA43" s="466">
        <v>786856.3600000001</v>
      </c>
      <c r="JB43" s="466">
        <v>1192683.9199999978</v>
      </c>
      <c r="JC43" s="466">
        <v>929254.25000000105</v>
      </c>
      <c r="JD43" s="466">
        <v>961816.23999999824</v>
      </c>
      <c r="JE43" s="466">
        <v>1166127.1199999992</v>
      </c>
      <c r="JF43" s="466">
        <v>1024530.8800000083</v>
      </c>
      <c r="JG43" s="466">
        <v>772142.39999999537</v>
      </c>
      <c r="JH43" s="466">
        <v>5680092.9600000074</v>
      </c>
      <c r="JI43" s="466">
        <v>765176.31999998691</v>
      </c>
      <c r="JJ43" s="466">
        <v>770104.55000000575</v>
      </c>
      <c r="JK43" s="466">
        <v>737679.5</v>
      </c>
      <c r="JL43" s="466">
        <f>IZ43+JA43+JB43+JC43+JD43+JE43+JF43+JG43+JH43+JI43+JJ43+JK43</f>
        <v>15973551.170000002</v>
      </c>
      <c r="JM43" s="655">
        <v>872788.12999999907</v>
      </c>
      <c r="JN43" s="466">
        <v>690491.81999999948</v>
      </c>
      <c r="JO43" s="466">
        <v>687629.56000000262</v>
      </c>
      <c r="JP43" s="466">
        <v>350266.62999999954</v>
      </c>
      <c r="JQ43" s="466">
        <v>838752.67999999877</v>
      </c>
      <c r="JR43" s="466">
        <v>853827.03000000119</v>
      </c>
      <c r="JS43" s="466">
        <v>1187030.9899999988</v>
      </c>
      <c r="JT43" s="466">
        <v>1182234.390000005</v>
      </c>
      <c r="JU43" s="466">
        <v>926250.19999999518</v>
      </c>
      <c r="JV43" s="466">
        <v>881254.03000000655</v>
      </c>
      <c r="JW43" s="466">
        <v>711480.04999999737</v>
      </c>
      <c r="JX43" s="466">
        <v>935221.33999999636</v>
      </c>
      <c r="JY43" s="466">
        <f>JM43+JN43+JO43+JP43+JQ43+JR43+JS43+JT43+JU43+JV43+JW43+JX43</f>
        <v>10117226.85</v>
      </c>
      <c r="JZ43" s="655">
        <v>792260.1100000001</v>
      </c>
      <c r="KA43" s="466">
        <v>661845.83999999985</v>
      </c>
      <c r="KB43" s="466">
        <v>951802.14</v>
      </c>
      <c r="KC43" s="466">
        <v>868766.21999999986</v>
      </c>
      <c r="KD43" s="466">
        <v>1014092.1700000006</v>
      </c>
      <c r="KE43" s="466">
        <v>896481.59</v>
      </c>
      <c r="KF43" s="466">
        <v>804082.71999998938</v>
      </c>
      <c r="KG43" s="466">
        <v>606346.99000001</v>
      </c>
      <c r="KH43" s="466">
        <v>909035.72000000055</v>
      </c>
      <c r="KI43" s="466">
        <v>930397.38</v>
      </c>
      <c r="KJ43" s="466">
        <v>1023803.7099999905</v>
      </c>
      <c r="KK43" s="466">
        <v>1180544.7700000086</v>
      </c>
      <c r="KL43" s="466">
        <f>JZ43+KA43+KB43+KC43+KD43+KE43+KF43+KG43+KH43+KI43+KJ43+KK43</f>
        <v>10639459.359999999</v>
      </c>
      <c r="KM43" s="655">
        <v>1115333.03</v>
      </c>
      <c r="KN43" s="466">
        <v>1171435.05</v>
      </c>
      <c r="KO43" s="466">
        <v>1679813.7799999998</v>
      </c>
      <c r="KP43" s="466">
        <v>1307900.0799999996</v>
      </c>
      <c r="KQ43" s="466">
        <v>975265.46000000066</v>
      </c>
      <c r="KR43" s="466">
        <v>1977947.1199999996</v>
      </c>
      <c r="KS43" s="466">
        <v>1316862.75000001</v>
      </c>
      <c r="KT43" s="466">
        <v>1596018.729999989</v>
      </c>
      <c r="KU43" s="466">
        <v>1814562.6300000004</v>
      </c>
      <c r="KV43" s="466">
        <v>1405212.2500000007</v>
      </c>
      <c r="KW43" s="466">
        <v>1348629.8900000004</v>
      </c>
      <c r="KX43" s="466">
        <v>1336452.9799999993</v>
      </c>
      <c r="KY43" s="466">
        <f>KM43+KN43+KO43+KP43+KQ43+KR43+KS43+KT43+KU43+KV43+KW43+KX43</f>
        <v>17045433.75</v>
      </c>
      <c r="KZ43" s="655">
        <v>1204506.99</v>
      </c>
      <c r="LA43" s="466">
        <v>1541734.37</v>
      </c>
      <c r="LB43" s="466">
        <v>0</v>
      </c>
      <c r="LC43" s="466">
        <v>0</v>
      </c>
      <c r="LD43" s="466">
        <v>0</v>
      </c>
      <c r="LE43" s="466">
        <v>0</v>
      </c>
      <c r="LF43" s="466">
        <v>0</v>
      </c>
      <c r="LG43" s="466">
        <v>0</v>
      </c>
      <c r="LH43" s="466">
        <v>0</v>
      </c>
      <c r="LI43" s="466">
        <v>0</v>
      </c>
      <c r="LJ43" s="466">
        <v>0</v>
      </c>
      <c r="LK43" s="466">
        <v>0</v>
      </c>
      <c r="LL43" s="511">
        <f>KZ43+LA43+LB43+LC43+LD43+LE43+LF43+LG43+LH43+LI43+LJ43+LK43</f>
        <v>2746241.3600000003</v>
      </c>
    </row>
    <row r="44" spans="1:324" ht="15.75" x14ac:dyDescent="0.25">
      <c r="A44" s="419">
        <v>7033</v>
      </c>
      <c r="B44" s="420"/>
      <c r="C44" s="418" t="s">
        <v>288</v>
      </c>
      <c r="D44" s="418" t="s">
        <v>666</v>
      </c>
      <c r="E44" s="466">
        <v>5469975.7970288768</v>
      </c>
      <c r="F44" s="466">
        <v>8822028.8766483068</v>
      </c>
      <c r="G44" s="466">
        <v>8679715.406442998</v>
      </c>
      <c r="H44" s="466">
        <v>12072241.69587715</v>
      </c>
      <c r="I44" s="466">
        <v>14358696.377900185</v>
      </c>
      <c r="J44" s="466">
        <v>17262702.386913706</v>
      </c>
      <c r="K44" s="466">
        <v>39616508.095476553</v>
      </c>
      <c r="L44" s="466">
        <v>34661112.502086461</v>
      </c>
      <c r="M44" s="466">
        <v>1503046.6614087799</v>
      </c>
      <c r="N44" s="466">
        <v>1741678.0737773327</v>
      </c>
      <c r="O44" s="466">
        <v>2218574.4772158237</v>
      </c>
      <c r="P44" s="466">
        <v>2352034.9315222837</v>
      </c>
      <c r="Q44" s="466">
        <v>164926.20134368251</v>
      </c>
      <c r="R44" s="466">
        <v>1962981.1801869469</v>
      </c>
      <c r="S44" s="466">
        <v>2780029.8243198129</v>
      </c>
      <c r="T44" s="466">
        <v>1387125.4815556675</v>
      </c>
      <c r="U44" s="466">
        <v>1413390.9197129027</v>
      </c>
      <c r="V44" s="466">
        <v>4947873.9573109681</v>
      </c>
      <c r="W44" s="466">
        <v>3942692.0244950755</v>
      </c>
      <c r="X44" s="466">
        <v>2834342.2245034222</v>
      </c>
      <c r="Y44" s="466">
        <f>M44+N44+O44+P44+Q44+R44+S44+T44+U44+V44+W44+X44</f>
        <v>27248695.957352698</v>
      </c>
      <c r="Z44" s="466">
        <v>2036774.6286095809</v>
      </c>
      <c r="AA44" s="466">
        <v>2433126.366174262</v>
      </c>
      <c r="AB44" s="466">
        <v>1918212.443748957</v>
      </c>
      <c r="AC44" s="466">
        <v>1292394.0423969291</v>
      </c>
      <c r="AD44" s="466">
        <v>1242435.4069854778</v>
      </c>
      <c r="AE44" s="466">
        <v>8870170.2011350356</v>
      </c>
      <c r="AF44" s="466">
        <v>4655677.1232265076</v>
      </c>
      <c r="AG44" s="466">
        <v>1412005.2705725257</v>
      </c>
      <c r="AH44" s="466">
        <v>1464668.0741946269</v>
      </c>
      <c r="AI44" s="466">
        <v>6335877.7194959037</v>
      </c>
      <c r="AJ44" s="466">
        <v>4345315.1004423322</v>
      </c>
      <c r="AK44" s="466">
        <v>3766164.18193958</v>
      </c>
      <c r="AL44" s="466">
        <f>Z44+AA44+AB44+AC44+AD44+AE44+AF44+AG44+AH44+AI44+AJ44+AK44</f>
        <v>39772820.558921717</v>
      </c>
      <c r="AM44" s="466">
        <v>2748296.9010599232</v>
      </c>
      <c r="AN44" s="466">
        <v>2687996.9193929783</v>
      </c>
      <c r="AO44" s="466">
        <v>2410040.5167751643</v>
      </c>
      <c r="AP44" s="466">
        <v>2233588.2311383737</v>
      </c>
      <c r="AQ44" s="466">
        <v>2366693.1863489654</v>
      </c>
      <c r="AR44" s="466">
        <v>1049238.9246786868</v>
      </c>
      <c r="AS44" s="466">
        <v>6689871.2970706029</v>
      </c>
      <c r="AT44" s="466">
        <v>2346361.3363795737</v>
      </c>
      <c r="AU44" s="466">
        <v>2253507.6828158889</v>
      </c>
      <c r="AV44" s="466">
        <v>6392307.4030462345</v>
      </c>
      <c r="AW44" s="466">
        <v>3115710.9402186628</v>
      </c>
      <c r="AX44" s="466">
        <v>4729280.8128025411</v>
      </c>
      <c r="AY44" s="466">
        <f>AM44+AN44+AO44+AP44+AQ44+AR44+AS44+AT44+AU44+AV44+AW44+AX44</f>
        <v>39022894.151727594</v>
      </c>
      <c r="AZ44" s="466">
        <v>1959458.6588215656</v>
      </c>
      <c r="BA44" s="466">
        <v>2136212.7351861121</v>
      </c>
      <c r="BB44" s="466">
        <v>2023457.4152896008</v>
      </c>
      <c r="BC44" s="466">
        <v>3063874.7300116834</v>
      </c>
      <c r="BD44" s="466">
        <v>511907.24365715263</v>
      </c>
      <c r="BE44" s="466">
        <v>2488637.5712318467</v>
      </c>
      <c r="BF44" s="466">
        <v>2717862.6931647458</v>
      </c>
      <c r="BG44" s="466">
        <v>1705011.5375980644</v>
      </c>
      <c r="BH44" s="466">
        <v>2220473.3685111012</v>
      </c>
      <c r="BI44" s="466">
        <v>5046356.4213403482</v>
      </c>
      <c r="BJ44" s="466">
        <v>2461796.7313887505</v>
      </c>
      <c r="BK44" s="466">
        <v>4526621.6232264992</v>
      </c>
      <c r="BL44" s="466">
        <f>AZ44+BA44+BB44+BC44+BD44+BE44+BF44+BG44+BH44+BI44+BJ44+BK44</f>
        <v>30861670.729427464</v>
      </c>
      <c r="BM44" s="466">
        <v>2144554.8001168421</v>
      </c>
      <c r="BN44" s="466">
        <v>2159201.1940410621</v>
      </c>
      <c r="BO44" s="466">
        <v>2295896.2643965958</v>
      </c>
      <c r="BP44" s="466">
        <v>2459090.4918627911</v>
      </c>
      <c r="BQ44" s="466">
        <v>2403688.7743698899</v>
      </c>
      <c r="BR44" s="466">
        <v>11766749.109622767</v>
      </c>
      <c r="BS44" s="466">
        <v>945939.81534802087</v>
      </c>
      <c r="BT44" s="466">
        <v>2255829.2747037211</v>
      </c>
      <c r="BU44" s="466">
        <v>2118471.5847104015</v>
      </c>
      <c r="BV44" s="466">
        <v>5349576.6795192799</v>
      </c>
      <c r="BW44" s="466">
        <v>4916083.5933483522</v>
      </c>
      <c r="BX44" s="466">
        <v>6348244.2299282243</v>
      </c>
      <c r="BY44" s="466">
        <f>BM44+BN44+BO44+BP44+BQ44+BR44+BS44+BT44+BU44+BV44+BW44+BX44</f>
        <v>45163325.811967954</v>
      </c>
      <c r="BZ44" s="466">
        <v>2872740.1738023702</v>
      </c>
      <c r="CA44" s="466">
        <v>2685348.0360540822</v>
      </c>
      <c r="CB44" s="466">
        <v>3332596.050450678</v>
      </c>
      <c r="CC44" s="466">
        <v>3035054.8953847406</v>
      </c>
      <c r="CD44" s="466">
        <v>2774680.0414371551</v>
      </c>
      <c r="CE44" s="466">
        <v>7035918.5896344557</v>
      </c>
      <c r="CF44" s="466">
        <v>3012824.438866633</v>
      </c>
      <c r="CG44" s="466">
        <v>2574227.642421966</v>
      </c>
      <c r="CH44" s="466">
        <v>2939300.0213236492</v>
      </c>
      <c r="CI44" s="466">
        <v>2921843.8861208488</v>
      </c>
      <c r="CJ44" s="466">
        <v>3371188.5857119011</v>
      </c>
      <c r="CK44" s="466">
        <v>6165281.1977967015</v>
      </c>
      <c r="CL44" s="466">
        <f>BZ44+CA44+CB44+CC44+CD44+CE44+CF44+CG44+CH44+CI44+CJ44+CK44</f>
        <v>42721003.559005186</v>
      </c>
      <c r="CM44" s="466">
        <v>3294334.2810465703</v>
      </c>
      <c r="CN44" s="466">
        <v>2743133.8256968795</v>
      </c>
      <c r="CO44" s="466">
        <v>3888777.4334835582</v>
      </c>
      <c r="CP44" s="466">
        <v>3225129.9224670324</v>
      </c>
      <c r="CQ44" s="466">
        <v>3189407.1017776709</v>
      </c>
      <c r="CR44" s="466">
        <v>4541151.7768319147</v>
      </c>
      <c r="CS44" s="466">
        <v>3778554.9639041885</v>
      </c>
      <c r="CT44" s="466">
        <v>3113701.0662243469</v>
      </c>
      <c r="CU44" s="466">
        <v>3107950.4952845857</v>
      </c>
      <c r="CV44" s="466">
        <v>4516325.6366215991</v>
      </c>
      <c r="CW44" s="466">
        <v>4508628.2158237305</v>
      </c>
      <c r="CX44" s="466">
        <v>5175001.0956017477</v>
      </c>
      <c r="CY44" s="466">
        <f>CM44+CN44+CO44+CP44+CQ44+CR44+CS44+CT44+CU44+CV44+CW44+CX44</f>
        <v>45082095.814763822</v>
      </c>
      <c r="CZ44" s="466">
        <v>3111925.77</v>
      </c>
      <c r="DA44" s="466">
        <v>3535536.24</v>
      </c>
      <c r="DB44" s="466">
        <v>4329358.33</v>
      </c>
      <c r="DC44" s="466">
        <v>5631318.2599999979</v>
      </c>
      <c r="DD44" s="466">
        <v>4898106.4400000004</v>
      </c>
      <c r="DE44" s="466">
        <v>4675220.0299999928</v>
      </c>
      <c r="DF44" s="466">
        <v>6683722.7500000093</v>
      </c>
      <c r="DG44" s="466">
        <v>4006764.5099999909</v>
      </c>
      <c r="DH44" s="466">
        <v>4270563.4600000102</v>
      </c>
      <c r="DI44" s="466">
        <v>5136179.3600000003</v>
      </c>
      <c r="DJ44" s="466">
        <v>5553745.9200000074</v>
      </c>
      <c r="DK44" s="466">
        <v>5289622.4199999506</v>
      </c>
      <c r="DL44" s="466">
        <f>CZ44+DA44+DB44+DC44+DD44+DE44+DF44+DG44+DH44+DI44+DJ44+DK44</f>
        <v>57122063.489999957</v>
      </c>
      <c r="DM44" s="466">
        <v>4376869.4800000004</v>
      </c>
      <c r="DN44" s="466">
        <v>4481960.47</v>
      </c>
      <c r="DO44" s="466">
        <v>4595344.46</v>
      </c>
      <c r="DP44" s="466">
        <v>5096976.12</v>
      </c>
      <c r="DQ44" s="466">
        <v>4102440.92</v>
      </c>
      <c r="DR44" s="466">
        <v>3968086.1099999938</v>
      </c>
      <c r="DS44" s="466">
        <v>4415071.5500000073</v>
      </c>
      <c r="DT44" s="466">
        <v>3613877.8099999768</v>
      </c>
      <c r="DU44" s="466">
        <v>4652300.4100000151</v>
      </c>
      <c r="DV44" s="466">
        <v>3604266.6300000059</v>
      </c>
      <c r="DW44" s="466">
        <v>2502181.2599999933</v>
      </c>
      <c r="DX44" s="466">
        <v>3388627.1799999578</v>
      </c>
      <c r="DY44" s="466">
        <f>DM44+DN44+DO44+DP44+DQ44+DR44+DS44+DT44+DU44+DV44+DW44+DX44</f>
        <v>48798002.399999946</v>
      </c>
      <c r="DZ44" s="466">
        <v>1738320.99</v>
      </c>
      <c r="EA44" s="466">
        <v>2117843.62</v>
      </c>
      <c r="EB44" s="466">
        <v>2352814.75</v>
      </c>
      <c r="EC44" s="466">
        <v>2495072.17</v>
      </c>
      <c r="ED44" s="466">
        <v>2071121.0900000057</v>
      </c>
      <c r="EE44" s="466">
        <v>2824533.0999999917</v>
      </c>
      <c r="EF44" s="466">
        <v>2699140.4600000102</v>
      </c>
      <c r="EG44" s="466">
        <v>1966652.49</v>
      </c>
      <c r="EH44" s="466">
        <v>2289510.5799999917</v>
      </c>
      <c r="EI44" s="466">
        <v>2664462.5699999938</v>
      </c>
      <c r="EJ44" s="466">
        <v>2508111.62</v>
      </c>
      <c r="EK44" s="466">
        <v>3620291.059999994</v>
      </c>
      <c r="EL44" s="466">
        <f>DZ44+EA44+EB44+EC44+ED44+EE44+EF44+EG44+EH44+EI44+EJ44+EK44</f>
        <v>29347874.499999989</v>
      </c>
      <c r="EM44" s="466">
        <v>2310120.67</v>
      </c>
      <c r="EN44" s="466">
        <v>2159021.69</v>
      </c>
      <c r="EO44" s="466">
        <v>2956659.94</v>
      </c>
      <c r="EP44" s="466">
        <v>2576561.59</v>
      </c>
      <c r="EQ44" s="466">
        <v>2640012.9699999942</v>
      </c>
      <c r="ER44" s="466">
        <v>3223474.9600000116</v>
      </c>
      <c r="ES44" s="466">
        <v>2792524.1899999911</v>
      </c>
      <c r="ET44" s="466">
        <v>2313865.88</v>
      </c>
      <c r="EU44" s="466">
        <v>2528997.9400000134</v>
      </c>
      <c r="EV44" s="466">
        <v>2839636.989999983</v>
      </c>
      <c r="EW44" s="466">
        <v>2804327.1509999954</v>
      </c>
      <c r="EX44" s="466">
        <v>3475324.9089999953</v>
      </c>
      <c r="EY44" s="466">
        <f>EM44+EN44+EO44+EP44+EQ44+ER44+ES44+ET44+EU44+EV44+EW44+EX44</f>
        <v>32620528.87999998</v>
      </c>
      <c r="EZ44" s="466">
        <v>2780868.58</v>
      </c>
      <c r="FA44" s="466">
        <v>2024645.85</v>
      </c>
      <c r="FB44" s="466">
        <v>2136401.4670330188</v>
      </c>
      <c r="FC44" s="466">
        <v>2753020.7529669828</v>
      </c>
      <c r="FD44" s="466">
        <v>2452531.2500000079</v>
      </c>
      <c r="FE44" s="466">
        <v>2757655.34</v>
      </c>
      <c r="FF44" s="466">
        <v>2518692.0699999882</v>
      </c>
      <c r="FG44" s="466">
        <v>1898292.61</v>
      </c>
      <c r="FH44" s="466">
        <v>2496506.41</v>
      </c>
      <c r="FI44" s="466">
        <v>23096.350000010803</v>
      </c>
      <c r="FJ44" s="466">
        <v>4230172.1239999877</v>
      </c>
      <c r="FK44" s="466">
        <v>3548120.1760000163</v>
      </c>
      <c r="FL44" s="466">
        <f>FA44+FB44+FC44+FD44+FE44+FF44+FG44+FH44+EZ44+FI44+FK44+FJ44</f>
        <v>29620002.980000012</v>
      </c>
      <c r="FM44" s="466">
        <v>2460881.91</v>
      </c>
      <c r="FN44" s="466">
        <v>2460962.04</v>
      </c>
      <c r="FO44" s="466">
        <v>2454449.2400000002</v>
      </c>
      <c r="FP44" s="466">
        <v>2746358.6</v>
      </c>
      <c r="FQ44" s="466">
        <v>2306381.6</v>
      </c>
      <c r="FR44" s="466">
        <v>9641049.2799999993</v>
      </c>
      <c r="FS44" s="466">
        <v>2252290.9799999935</v>
      </c>
      <c r="FT44" s="466">
        <v>2002777.2400000244</v>
      </c>
      <c r="FU44" s="466">
        <v>2129033.8399999854</v>
      </c>
      <c r="FV44" s="466">
        <v>2219760.7000000002</v>
      </c>
      <c r="FW44" s="466">
        <v>854732.79000000458</v>
      </c>
      <c r="FX44" s="466">
        <v>2041623.87</v>
      </c>
      <c r="FY44" s="466">
        <f>FM44+FN44+FO44+FP44+FQ44+FR44+FS44+FT44+FU44+FV44+FW44+FX44</f>
        <v>33570302.090000004</v>
      </c>
      <c r="FZ44" s="466">
        <v>1974599.93</v>
      </c>
      <c r="GA44" s="466">
        <v>1793113.0999999999</v>
      </c>
      <c r="GB44" s="466">
        <v>2243592.09</v>
      </c>
      <c r="GC44" s="466">
        <v>8238854.1899999995</v>
      </c>
      <c r="GD44" s="466">
        <v>2988205.5999999987</v>
      </c>
      <c r="GE44" s="466">
        <v>1912294.9300000165</v>
      </c>
      <c r="GF44" s="466">
        <v>3821266.5599999884</v>
      </c>
      <c r="GG44" s="466">
        <v>3498463.6599999983</v>
      </c>
      <c r="GH44" s="466">
        <v>3638922.1299999915</v>
      </c>
      <c r="GI44" s="466">
        <v>3763790.3400000036</v>
      </c>
      <c r="GJ44" s="466">
        <v>3584730.7600000035</v>
      </c>
      <c r="GK44" s="466">
        <v>4052846.63</v>
      </c>
      <c r="GL44" s="466">
        <f>FZ44+GA44+GB44+GC44+GD44+GE44+GF44+GG44+GH44+GI44+GJ44+GK44</f>
        <v>41510679.919999994</v>
      </c>
      <c r="GM44" s="466">
        <v>3352139.0799999991</v>
      </c>
      <c r="GN44" s="466">
        <v>3727256.9000000004</v>
      </c>
      <c r="GO44" s="466">
        <v>4031791.6999999969</v>
      </c>
      <c r="GP44" s="466">
        <v>10386820.300000001</v>
      </c>
      <c r="GQ44" s="466">
        <v>3648560.1600000057</v>
      </c>
      <c r="GR44" s="466">
        <v>3720935.3999999939</v>
      </c>
      <c r="GS44" s="466">
        <v>3961709.9600000028</v>
      </c>
      <c r="GT44" s="466">
        <v>3488956.3199999928</v>
      </c>
      <c r="GU44" s="466">
        <v>3694361.8700000094</v>
      </c>
      <c r="GV44" s="466">
        <v>4015425.8800000073</v>
      </c>
      <c r="GW44" s="466">
        <v>3536687.7299999944</v>
      </c>
      <c r="GX44" s="466">
        <v>4518861.950000016</v>
      </c>
      <c r="GY44" s="466">
        <f>GM44+GN44+GO44+GP44+GQ44+GR44+GS44+GT44+GU44+GV44+GW44+GX44</f>
        <v>52083507.25000003</v>
      </c>
      <c r="GZ44" s="466">
        <v>3291021.0300000003</v>
      </c>
      <c r="HA44" s="466">
        <v>2816151.1</v>
      </c>
      <c r="HB44" s="466">
        <v>1461013.4899999951</v>
      </c>
      <c r="HC44" s="466">
        <v>3052863.1300000073</v>
      </c>
      <c r="HD44" s="466">
        <v>2383888.240000003</v>
      </c>
      <c r="HE44" s="466">
        <v>2471710.1199999908</v>
      </c>
      <c r="HF44" s="466">
        <v>2821555.6100000124</v>
      </c>
      <c r="HG44" s="466">
        <v>2252572.8400000087</v>
      </c>
      <c r="HH44" s="466">
        <v>2379603.0999999959</v>
      </c>
      <c r="HI44" s="466">
        <v>2880136.1399999773</v>
      </c>
      <c r="HJ44" s="466">
        <v>2586752.7300000186</v>
      </c>
      <c r="HK44" s="466">
        <v>3040354.9999999944</v>
      </c>
      <c r="HL44" s="466">
        <f>GZ44+HA44+HB44+HC44+HD44+HE44+HF44+HG44+HH44+HI44+HJ44+HK44</f>
        <v>31437622.530000001</v>
      </c>
      <c r="HM44" s="466">
        <v>2276953.5699999994</v>
      </c>
      <c r="HN44" s="466">
        <v>2505348.7300000014</v>
      </c>
      <c r="HO44" s="466">
        <v>2542906.6600000039</v>
      </c>
      <c r="HP44" s="466">
        <v>2941349.639999995</v>
      </c>
      <c r="HQ44" s="466">
        <v>2833092.2900000061</v>
      </c>
      <c r="HR44" s="466">
        <v>2774484.7499999995</v>
      </c>
      <c r="HS44" s="466">
        <v>3293352.48</v>
      </c>
      <c r="HT44" s="466">
        <v>3128712.3699999866</v>
      </c>
      <c r="HU44" s="466">
        <v>2628618.7800000249</v>
      </c>
      <c r="HV44" s="466">
        <v>-356055.47000001097</v>
      </c>
      <c r="HW44" s="466">
        <v>4306925.219999996</v>
      </c>
      <c r="HX44" s="466">
        <v>3055913.41</v>
      </c>
      <c r="HY44" s="466">
        <f>HM44+HN44+HO44+HP44+HQ44+HR44+HS44+HT44+HU44+HV44+HW44+HX44</f>
        <v>31931602.43</v>
      </c>
      <c r="HZ44" s="466">
        <v>3211543.3599999985</v>
      </c>
      <c r="IA44" s="466">
        <v>2590678.0299999975</v>
      </c>
      <c r="IB44" s="466">
        <v>3139014.880000005</v>
      </c>
      <c r="IC44" s="466">
        <v>2908301.9499999979</v>
      </c>
      <c r="ID44" s="466">
        <v>3214996.8899999992</v>
      </c>
      <c r="IE44" s="466">
        <v>3728742.4800000018</v>
      </c>
      <c r="IF44" s="466">
        <v>3756681.9400000079</v>
      </c>
      <c r="IG44" s="466">
        <v>5370709.2500000028</v>
      </c>
      <c r="IH44" s="466">
        <v>3282648.7299999692</v>
      </c>
      <c r="II44" s="466">
        <v>3262706.7000000156</v>
      </c>
      <c r="IJ44" s="466">
        <v>3470077.1700000046</v>
      </c>
      <c r="IK44" s="466">
        <v>3331600.6700000125</v>
      </c>
      <c r="IL44" s="466">
        <f>HZ44+IA44+IB44+IC44+ID44+IE44+IF44+IG44+IH44+II44+IJ44+IK44</f>
        <v>41267702.050000012</v>
      </c>
      <c r="IM44" s="466">
        <v>3326922.6</v>
      </c>
      <c r="IN44" s="466">
        <v>3133789.8400000003</v>
      </c>
      <c r="IO44" s="466">
        <v>3665268.7299999981</v>
      </c>
      <c r="IP44" s="466">
        <v>3535285.7699999986</v>
      </c>
      <c r="IQ44" s="466">
        <v>3887217.7799999956</v>
      </c>
      <c r="IR44" s="466">
        <v>2202401.0300000128</v>
      </c>
      <c r="IS44" s="466">
        <v>4537001.7799999919</v>
      </c>
      <c r="IT44" s="466">
        <v>2871914.6999999895</v>
      </c>
      <c r="IU44" s="466">
        <v>3140854.7600000002</v>
      </c>
      <c r="IV44" s="466">
        <v>3762839.9800000116</v>
      </c>
      <c r="IW44" s="466">
        <v>3327099.4000000074</v>
      </c>
      <c r="IX44" s="466">
        <v>2880915.1899999892</v>
      </c>
      <c r="IY44" s="466">
        <f>IM44+IN44+IO44+IP44+IQ44+IR44+IS44+IT44+IU44+IV44+IW44+IX44</f>
        <v>40271511.559999995</v>
      </c>
      <c r="IZ44" s="655">
        <v>3535297.169999999</v>
      </c>
      <c r="JA44" s="466">
        <v>2805953.67</v>
      </c>
      <c r="JB44" s="466">
        <v>3405066.4000000018</v>
      </c>
      <c r="JC44" s="466">
        <v>3413785.9599999939</v>
      </c>
      <c r="JD44" s="466">
        <v>3728082.9100000034</v>
      </c>
      <c r="JE44" s="466">
        <v>3514309.4699999969</v>
      </c>
      <c r="JF44" s="466">
        <v>4606433.55</v>
      </c>
      <c r="JG44" s="466">
        <v>5014979.0300000031</v>
      </c>
      <c r="JH44" s="466">
        <v>3153618.3200000045</v>
      </c>
      <c r="JI44" s="466">
        <v>4064423.2199999732</v>
      </c>
      <c r="JJ44" s="466">
        <v>3410827.4600000097</v>
      </c>
      <c r="JK44" s="466">
        <v>3835211.0500000133</v>
      </c>
      <c r="JL44" s="466">
        <f>IZ44+JA44+JB44+JC44+JD44+JE44+JF44+JG44+JH44+JI44+JJ44+JK44</f>
        <v>44487988.209999993</v>
      </c>
      <c r="JM44" s="655">
        <v>3649898.16</v>
      </c>
      <c r="JN44" s="466">
        <v>3876445.2100000004</v>
      </c>
      <c r="JO44" s="466">
        <v>3240545.3399999975</v>
      </c>
      <c r="JP44" s="466">
        <v>2695697.130000005</v>
      </c>
      <c r="JQ44" s="466">
        <v>2237723.6999999909</v>
      </c>
      <c r="JR44" s="466">
        <v>2812610.7099999976</v>
      </c>
      <c r="JS44" s="466">
        <v>3611178.500000007</v>
      </c>
      <c r="JT44" s="466">
        <v>3400616.950000002</v>
      </c>
      <c r="JU44" s="466">
        <v>3513068.9299999857</v>
      </c>
      <c r="JV44" s="466">
        <v>3751695.290000007</v>
      </c>
      <c r="JW44" s="466">
        <v>3722462.0100000254</v>
      </c>
      <c r="JX44" s="466">
        <v>3824467.9099999787</v>
      </c>
      <c r="JY44" s="466">
        <f>JM44+JN44+JO44+JP44+JQ44+JR44+JS44+JT44+JU44+JV44+JW44+JX44</f>
        <v>40336409.840000004</v>
      </c>
      <c r="JZ44" s="655">
        <v>3017042.11</v>
      </c>
      <c r="KA44" s="466">
        <v>4190770.07</v>
      </c>
      <c r="KB44" s="466">
        <v>4367620.6499999994</v>
      </c>
      <c r="KC44" s="466">
        <v>4070374.93</v>
      </c>
      <c r="KD44" s="466">
        <v>4952154.3599999994</v>
      </c>
      <c r="KE44" s="466">
        <v>5410471.580000001</v>
      </c>
      <c r="KF44" s="466">
        <v>4927233.99</v>
      </c>
      <c r="KG44" s="466">
        <v>3984811.9900000105</v>
      </c>
      <c r="KH44" s="466">
        <v>4411664.9099999797</v>
      </c>
      <c r="KI44" s="466">
        <v>4267884.0200000117</v>
      </c>
      <c r="KJ44" s="466">
        <v>4818810.2699999986</v>
      </c>
      <c r="KK44" s="466">
        <v>5907237.0700000003</v>
      </c>
      <c r="KL44" s="466">
        <f>JZ44+KA44+KB44+KC44+KD44+KE44+KF44+KG44+KH44+KI44+KJ44+KK44</f>
        <v>54326075.949999996</v>
      </c>
      <c r="KM44" s="655">
        <v>4174333.37</v>
      </c>
      <c r="KN44" s="466">
        <v>4115526.38</v>
      </c>
      <c r="KO44" s="466">
        <v>5609952.5200000005</v>
      </c>
      <c r="KP44" s="466">
        <v>4405259.2200000007</v>
      </c>
      <c r="KQ44" s="466">
        <v>5146473.55</v>
      </c>
      <c r="KR44" s="466">
        <v>5876108.9000000013</v>
      </c>
      <c r="KS44" s="466">
        <v>4939450.3099999996</v>
      </c>
      <c r="KT44" s="466">
        <v>4167628.4099999988</v>
      </c>
      <c r="KU44" s="466">
        <v>4216096.5300000012</v>
      </c>
      <c r="KV44" s="466">
        <v>4190196.5229999973</v>
      </c>
      <c r="KW44" s="466">
        <v>4453025.2770000016</v>
      </c>
      <c r="KX44" s="466">
        <v>4615845.5700000031</v>
      </c>
      <c r="KY44" s="466">
        <f>KM44+KN44+KO44+KP44+KQ44+KR44+KS44+KT44+KU44+KV44+KW44+KX44</f>
        <v>55909896.560000002</v>
      </c>
      <c r="KZ44" s="655">
        <v>4006010.11</v>
      </c>
      <c r="LA44" s="466">
        <v>3718602.4799999995</v>
      </c>
      <c r="LB44" s="466">
        <v>0</v>
      </c>
      <c r="LC44" s="466">
        <v>0</v>
      </c>
      <c r="LD44" s="466">
        <v>0</v>
      </c>
      <c r="LE44" s="466">
        <v>0</v>
      </c>
      <c r="LF44" s="466">
        <v>0</v>
      </c>
      <c r="LG44" s="466">
        <v>0</v>
      </c>
      <c r="LH44" s="466">
        <v>0</v>
      </c>
      <c r="LI44" s="466">
        <v>0</v>
      </c>
      <c r="LJ44" s="466">
        <v>0</v>
      </c>
      <c r="LK44" s="466">
        <v>0</v>
      </c>
      <c r="LL44" s="511">
        <f>KZ44+LA44+LB44+LC44+LD44+LE44+LF44+LG44+LH44+LI44+LJ44+LK44</f>
        <v>7724612.5899999999</v>
      </c>
    </row>
    <row r="45" spans="1:324" x14ac:dyDescent="0.2">
      <c r="A45" s="436"/>
      <c r="B45" s="437"/>
      <c r="C45" s="421" t="s">
        <v>1062</v>
      </c>
      <c r="D45" s="421" t="s">
        <v>1062</v>
      </c>
      <c r="E45" s="442"/>
      <c r="F45" s="442"/>
      <c r="G45" s="442"/>
      <c r="H45" s="442"/>
      <c r="I45" s="442"/>
      <c r="J45" s="442"/>
      <c r="K45" s="442"/>
      <c r="L45" s="442"/>
      <c r="M45" s="442"/>
      <c r="N45" s="442"/>
      <c r="O45" s="442"/>
      <c r="P45" s="442"/>
      <c r="Q45" s="442"/>
      <c r="R45" s="442"/>
      <c r="S45" s="442"/>
      <c r="T45" s="442"/>
      <c r="U45" s="442"/>
      <c r="V45" s="442"/>
      <c r="W45" s="442"/>
      <c r="X45" s="442"/>
      <c r="Y45" s="442"/>
      <c r="Z45" s="442"/>
      <c r="AA45" s="442"/>
      <c r="AB45" s="442"/>
      <c r="AC45" s="442"/>
      <c r="AD45" s="442"/>
      <c r="AE45" s="442"/>
      <c r="AF45" s="442"/>
      <c r="AG45" s="442"/>
      <c r="AH45" s="442"/>
      <c r="AI45" s="442"/>
      <c r="AJ45" s="442"/>
      <c r="AK45" s="442"/>
      <c r="AL45" s="442"/>
      <c r="AM45" s="442"/>
      <c r="AN45" s="442"/>
      <c r="AO45" s="442"/>
      <c r="AP45" s="442"/>
      <c r="AQ45" s="442"/>
      <c r="AR45" s="442"/>
      <c r="AS45" s="442"/>
      <c r="AT45" s="442"/>
      <c r="AU45" s="442"/>
      <c r="AV45" s="442"/>
      <c r="AW45" s="442"/>
      <c r="AX45" s="442"/>
      <c r="AY45" s="442"/>
      <c r="AZ45" s="442"/>
      <c r="BA45" s="442"/>
      <c r="BB45" s="442"/>
      <c r="BC45" s="442"/>
      <c r="BD45" s="442"/>
      <c r="BE45" s="442"/>
      <c r="BF45" s="442"/>
      <c r="BG45" s="442"/>
      <c r="BH45" s="442"/>
      <c r="BI45" s="442"/>
      <c r="BJ45" s="442"/>
      <c r="BK45" s="442"/>
      <c r="BL45" s="442"/>
      <c r="BM45" s="442"/>
      <c r="BN45" s="442"/>
      <c r="BO45" s="442"/>
      <c r="BP45" s="442"/>
      <c r="BQ45" s="442"/>
      <c r="BR45" s="442"/>
      <c r="BS45" s="442"/>
      <c r="BT45" s="442"/>
      <c r="BU45" s="442"/>
      <c r="BV45" s="442"/>
      <c r="BW45" s="442"/>
      <c r="BX45" s="442"/>
      <c r="BY45" s="442"/>
      <c r="BZ45" s="442"/>
      <c r="CA45" s="442"/>
      <c r="CB45" s="442"/>
      <c r="CC45" s="442"/>
      <c r="CD45" s="442"/>
      <c r="CE45" s="442"/>
      <c r="CF45" s="442"/>
      <c r="CG45" s="442"/>
      <c r="CH45" s="442"/>
      <c r="CI45" s="442"/>
      <c r="CJ45" s="442"/>
      <c r="CK45" s="442"/>
      <c r="CL45" s="442"/>
      <c r="CM45" s="442"/>
      <c r="CN45" s="442"/>
      <c r="CO45" s="442"/>
      <c r="CP45" s="442"/>
      <c r="CQ45" s="442"/>
      <c r="CR45" s="442"/>
      <c r="CS45" s="442"/>
      <c r="CT45" s="442"/>
      <c r="CU45" s="442"/>
      <c r="CV45" s="442"/>
      <c r="CW45" s="442"/>
      <c r="CX45" s="442"/>
      <c r="CY45" s="442"/>
      <c r="CZ45" s="442"/>
      <c r="DA45" s="442"/>
      <c r="DB45" s="442"/>
      <c r="DC45" s="442"/>
      <c r="DD45" s="442"/>
      <c r="DE45" s="442"/>
      <c r="DF45" s="442"/>
      <c r="DG45" s="442"/>
      <c r="DH45" s="442"/>
      <c r="DI45" s="442"/>
      <c r="DJ45" s="442"/>
      <c r="DK45" s="442"/>
      <c r="DL45" s="442"/>
      <c r="DM45" s="442"/>
      <c r="DN45" s="442"/>
      <c r="DO45" s="442"/>
      <c r="DP45" s="442"/>
      <c r="DQ45" s="442"/>
      <c r="DR45" s="442"/>
      <c r="DS45" s="442"/>
      <c r="DT45" s="442"/>
      <c r="DU45" s="442"/>
      <c r="DV45" s="442"/>
      <c r="DW45" s="442"/>
      <c r="DX45" s="442"/>
      <c r="DY45" s="442"/>
      <c r="DZ45" s="442"/>
      <c r="EA45" s="442"/>
      <c r="EB45" s="442"/>
      <c r="EC45" s="442"/>
      <c r="ED45" s="442"/>
      <c r="EE45" s="442"/>
      <c r="EF45" s="442"/>
      <c r="EG45" s="442"/>
      <c r="EH45" s="442"/>
      <c r="EI45" s="442"/>
      <c r="EJ45" s="442"/>
      <c r="EK45" s="442"/>
      <c r="EL45" s="442"/>
      <c r="EM45" s="442"/>
      <c r="EN45" s="442"/>
      <c r="EO45" s="442"/>
      <c r="EP45" s="442"/>
      <c r="EQ45" s="442"/>
      <c r="ER45" s="442"/>
      <c r="ES45" s="442"/>
      <c r="ET45" s="442"/>
      <c r="EU45" s="442"/>
      <c r="EV45" s="442"/>
      <c r="EW45" s="442"/>
      <c r="EX45" s="442"/>
      <c r="EY45" s="442"/>
      <c r="EZ45" s="442"/>
      <c r="FA45" s="442"/>
      <c r="FB45" s="442"/>
      <c r="FC45" s="442"/>
      <c r="FD45" s="442"/>
      <c r="FE45" s="442"/>
      <c r="FF45" s="442"/>
      <c r="FG45" s="442"/>
      <c r="FH45" s="442"/>
      <c r="FI45" s="442"/>
      <c r="FJ45" s="442"/>
      <c r="FK45" s="442"/>
      <c r="FL45" s="631"/>
      <c r="FM45" s="442"/>
      <c r="FN45" s="442"/>
      <c r="FO45" s="442"/>
      <c r="FP45" s="442"/>
      <c r="FQ45" s="442"/>
      <c r="FR45" s="442"/>
      <c r="FS45" s="442"/>
      <c r="FT45" s="442"/>
      <c r="FU45" s="442"/>
      <c r="FV45" s="442"/>
      <c r="FW45" s="442"/>
      <c r="FX45" s="442"/>
      <c r="FY45" s="631"/>
      <c r="FZ45" s="442"/>
      <c r="GA45" s="442"/>
      <c r="GB45" s="442"/>
      <c r="GC45" s="442"/>
      <c r="GD45" s="442"/>
      <c r="GE45" s="442"/>
      <c r="GF45" s="442"/>
      <c r="GG45" s="442"/>
      <c r="GH45" s="442"/>
      <c r="GI45" s="442"/>
      <c r="GJ45" s="442"/>
      <c r="GK45" s="442"/>
      <c r="GL45" s="631"/>
      <c r="GM45" s="442"/>
      <c r="GN45" s="442"/>
      <c r="GO45" s="442"/>
      <c r="GP45" s="442"/>
      <c r="GQ45" s="442"/>
      <c r="GR45" s="442"/>
      <c r="GS45" s="442"/>
      <c r="GT45" s="442"/>
      <c r="GU45" s="442"/>
      <c r="GV45" s="442"/>
      <c r="GW45" s="442"/>
      <c r="GX45" s="442"/>
      <c r="GY45" s="631"/>
      <c r="GZ45" s="442"/>
      <c r="HA45" s="442"/>
      <c r="HB45" s="442"/>
      <c r="HC45" s="442"/>
      <c r="HD45" s="442"/>
      <c r="HE45" s="442"/>
      <c r="HF45" s="442"/>
      <c r="HG45" s="442"/>
      <c r="HH45" s="442"/>
      <c r="HI45" s="442"/>
      <c r="HJ45" s="442"/>
      <c r="HK45" s="442"/>
      <c r="HL45" s="442"/>
      <c r="HM45" s="442"/>
      <c r="HN45" s="442"/>
      <c r="HO45" s="442"/>
      <c r="HP45" s="442"/>
      <c r="HQ45" s="442"/>
      <c r="HR45" s="442"/>
      <c r="HS45" s="442"/>
      <c r="HT45" s="442"/>
      <c r="HU45" s="442"/>
      <c r="HV45" s="442"/>
      <c r="HW45" s="442"/>
      <c r="HX45" s="442"/>
      <c r="HY45" s="442"/>
      <c r="HZ45" s="442"/>
      <c r="IA45" s="442"/>
      <c r="IB45" s="442"/>
      <c r="IC45" s="442"/>
      <c r="ID45" s="442"/>
      <c r="IE45" s="442"/>
      <c r="IF45" s="442"/>
      <c r="IG45" s="442"/>
      <c r="IH45" s="442"/>
      <c r="II45" s="442"/>
      <c r="IJ45" s="442"/>
      <c r="IK45" s="442"/>
      <c r="IL45" s="442"/>
      <c r="IM45" s="442"/>
      <c r="IN45" s="442"/>
      <c r="IO45" s="442"/>
      <c r="IP45" s="442"/>
      <c r="IQ45" s="442"/>
      <c r="IR45" s="442"/>
      <c r="IS45" s="442"/>
      <c r="IT45" s="442"/>
      <c r="IU45" s="442"/>
      <c r="IV45" s="442"/>
      <c r="IW45" s="442"/>
      <c r="IX45" s="442"/>
      <c r="IY45" s="442"/>
      <c r="IZ45" s="653"/>
      <c r="JA45" s="442"/>
      <c r="JB45" s="442"/>
      <c r="JC45" s="442"/>
      <c r="JD45" s="442"/>
      <c r="JE45" s="442"/>
      <c r="JF45" s="442"/>
      <c r="JG45" s="442"/>
      <c r="JH45" s="442"/>
      <c r="JI45" s="442"/>
      <c r="JJ45" s="442"/>
      <c r="JK45" s="442"/>
      <c r="JL45" s="442"/>
      <c r="JM45" s="653"/>
      <c r="JN45" s="442"/>
      <c r="JO45" s="442"/>
      <c r="JP45" s="442"/>
      <c r="JQ45" s="442"/>
      <c r="JR45" s="442"/>
      <c r="JS45" s="442"/>
      <c r="JT45" s="442"/>
      <c r="JU45" s="442"/>
      <c r="JV45" s="442"/>
      <c r="JW45" s="442"/>
      <c r="JX45" s="442"/>
      <c r="JY45" s="442"/>
      <c r="JZ45" s="653"/>
      <c r="KA45" s="442"/>
      <c r="KB45" s="442"/>
      <c r="KC45" s="442"/>
      <c r="KD45" s="442"/>
      <c r="KE45" s="442"/>
      <c r="KF45" s="442"/>
      <c r="KG45" s="442"/>
      <c r="KH45" s="442"/>
      <c r="KI45" s="442"/>
      <c r="KJ45" s="442"/>
      <c r="KK45" s="442"/>
      <c r="KL45" s="442"/>
      <c r="KM45" s="653"/>
      <c r="KN45" s="442"/>
      <c r="KO45" s="442"/>
      <c r="KP45" s="442"/>
      <c r="KQ45" s="442"/>
      <c r="KR45" s="442"/>
      <c r="KS45" s="442"/>
      <c r="KT45" s="442"/>
      <c r="KU45" s="442"/>
      <c r="KV45" s="442"/>
      <c r="KW45" s="442"/>
      <c r="KX45" s="442"/>
      <c r="KY45" s="442"/>
      <c r="KZ45" s="653"/>
      <c r="LA45" s="442"/>
      <c r="LB45" s="442"/>
      <c r="LC45" s="442"/>
      <c r="LD45" s="442"/>
      <c r="LE45" s="442"/>
      <c r="LF45" s="442"/>
      <c r="LG45" s="442"/>
      <c r="LH45" s="442"/>
      <c r="LI45" s="442"/>
      <c r="LJ45" s="442"/>
      <c r="LK45" s="442"/>
      <c r="LL45" s="512"/>
    </row>
    <row r="46" spans="1:324" ht="18" x14ac:dyDescent="0.25">
      <c r="A46" s="461">
        <v>704</v>
      </c>
      <c r="B46" s="462"/>
      <c r="C46" s="463" t="s">
        <v>290</v>
      </c>
      <c r="D46" s="463" t="s">
        <v>291</v>
      </c>
      <c r="E46" s="474">
        <f t="shared" ref="E46:X46" si="168">E47+E48+E49+E50+E51+E52+E53+E54+E55</f>
        <v>463763824.90402275</v>
      </c>
      <c r="F46" s="474">
        <f t="shared" si="168"/>
        <v>697934973.29327321</v>
      </c>
      <c r="G46" s="474">
        <f t="shared" si="168"/>
        <v>1001559572.6923718</v>
      </c>
      <c r="H46" s="474">
        <f t="shared" si="168"/>
        <v>1244193844.9340677</v>
      </c>
      <c r="I46" s="474">
        <f t="shared" si="168"/>
        <v>1458231918.7114005</v>
      </c>
      <c r="J46" s="474">
        <f t="shared" si="168"/>
        <v>1719636433.8173926</v>
      </c>
      <c r="K46" s="474">
        <f t="shared" si="168"/>
        <v>2001808900.8512771</v>
      </c>
      <c r="L46" s="474">
        <f t="shared" si="168"/>
        <v>2509889442.4970784</v>
      </c>
      <c r="M46" s="474">
        <f t="shared" si="168"/>
        <v>24319056.513895851</v>
      </c>
      <c r="N46" s="474">
        <f t="shared" si="168"/>
        <v>175565189.47195804</v>
      </c>
      <c r="O46" s="474">
        <f t="shared" si="168"/>
        <v>236512886.49808043</v>
      </c>
      <c r="P46" s="474">
        <f t="shared" si="168"/>
        <v>118183163.94153734</v>
      </c>
      <c r="Q46" s="474">
        <f t="shared" si="168"/>
        <v>280645377.94637787</v>
      </c>
      <c r="R46" s="474">
        <f t="shared" si="168"/>
        <v>233638150.87990317</v>
      </c>
      <c r="S46" s="474">
        <f t="shared" si="168"/>
        <v>213644469.79022703</v>
      </c>
      <c r="T46" s="474">
        <f t="shared" si="168"/>
        <v>197142751.06876981</v>
      </c>
      <c r="U46" s="474">
        <f t="shared" si="168"/>
        <v>117705053.99336508</v>
      </c>
      <c r="V46" s="474">
        <f t="shared" si="168"/>
        <v>214414469.06417957</v>
      </c>
      <c r="W46" s="474">
        <f t="shared" si="168"/>
        <v>272399837.43390089</v>
      </c>
      <c r="X46" s="474">
        <f t="shared" si="168"/>
        <v>431666554.66332835</v>
      </c>
      <c r="Y46" s="474">
        <f t="shared" ref="Y46:Y55" si="169">M46+N46+O46+P46+Q46+R46+S46+T46+U46+V46+W46+X46</f>
        <v>2515836961.2655234</v>
      </c>
      <c r="Z46" s="474">
        <f t="shared" ref="Z46:AK46" si="170">Z47+Z48+Z49+Z50+Z51+Z52+Z53+Z54+Z55</f>
        <v>18690047.06267735</v>
      </c>
      <c r="AA46" s="474">
        <f t="shared" si="170"/>
        <v>148858722.62439495</v>
      </c>
      <c r="AB46" s="474">
        <f t="shared" si="170"/>
        <v>206950206.14546826</v>
      </c>
      <c r="AC46" s="474">
        <f t="shared" si="170"/>
        <v>251559290.04193792</v>
      </c>
      <c r="AD46" s="474">
        <f t="shared" si="170"/>
        <v>218162505.76902854</v>
      </c>
      <c r="AE46" s="474">
        <f t="shared" si="170"/>
        <v>160868537.62710735</v>
      </c>
      <c r="AF46" s="474">
        <f t="shared" si="170"/>
        <v>294447485.42280096</v>
      </c>
      <c r="AG46" s="474">
        <f t="shared" si="170"/>
        <v>233557734.46102494</v>
      </c>
      <c r="AH46" s="474">
        <f t="shared" si="170"/>
        <v>140713979.56075785</v>
      </c>
      <c r="AI46" s="474">
        <f t="shared" si="170"/>
        <v>283021004.90978128</v>
      </c>
      <c r="AJ46" s="474">
        <f t="shared" si="170"/>
        <v>260856501.971165</v>
      </c>
      <c r="AK46" s="474">
        <f t="shared" si="170"/>
        <v>592279574.95635128</v>
      </c>
      <c r="AL46" s="474">
        <f t="shared" ref="AL46:AL55" si="171">Z46+AA46+AB46+AC46+AD46+AE46+AF46+AG46+AH46+AI46+AJ46+AK46</f>
        <v>2809965590.552496</v>
      </c>
      <c r="AM46" s="474">
        <f t="shared" ref="AM46:AX46" si="172">AM47+AM48+AM49+AM50+AM51+AM52+AM53+AM54+AM55</f>
        <v>-64280154.935653463</v>
      </c>
      <c r="AN46" s="474">
        <f t="shared" si="172"/>
        <v>179686384.29164585</v>
      </c>
      <c r="AO46" s="474">
        <f t="shared" si="172"/>
        <v>214229640.96315303</v>
      </c>
      <c r="AP46" s="474">
        <f t="shared" si="172"/>
        <v>312802499.05925554</v>
      </c>
      <c r="AQ46" s="474">
        <f t="shared" si="172"/>
        <v>254391349.78647146</v>
      </c>
      <c r="AR46" s="474">
        <f t="shared" si="172"/>
        <v>179903946.30975628</v>
      </c>
      <c r="AS46" s="474">
        <f t="shared" si="172"/>
        <v>320853226.15201974</v>
      </c>
      <c r="AT46" s="474">
        <f t="shared" si="172"/>
        <v>272529449.58458531</v>
      </c>
      <c r="AU46" s="474">
        <f t="shared" si="172"/>
        <v>221098658.0359706</v>
      </c>
      <c r="AV46" s="474">
        <f t="shared" si="172"/>
        <v>287234752.21757644</v>
      </c>
      <c r="AW46" s="474">
        <f t="shared" si="172"/>
        <v>251126528.39404944</v>
      </c>
      <c r="AX46" s="474">
        <f t="shared" si="172"/>
        <v>377564950.0179854</v>
      </c>
      <c r="AY46" s="474">
        <f t="shared" ref="AY46:AY55" si="173">AM46+AN46+AO46+AP46+AQ46+AR46+AS46+AT46+AU46+AV46+AW46+AX46</f>
        <v>2807141229.8768163</v>
      </c>
      <c r="AZ46" s="474">
        <f t="shared" ref="AZ46:BK46" si="174">AZ47+AZ48+AZ49+AZ50+AZ51+AZ52+AZ53+AZ54+AZ55</f>
        <v>269018620.14576042</v>
      </c>
      <c r="BA46" s="474">
        <f t="shared" si="174"/>
        <v>208301861.93081295</v>
      </c>
      <c r="BB46" s="474">
        <f t="shared" si="174"/>
        <v>300109325.16032386</v>
      </c>
      <c r="BC46" s="474">
        <f t="shared" si="174"/>
        <v>279856758.82486236</v>
      </c>
      <c r="BD46" s="474">
        <f t="shared" si="174"/>
        <v>240350160.88991821</v>
      </c>
      <c r="BE46" s="474">
        <f t="shared" si="174"/>
        <v>281479500.9009347</v>
      </c>
      <c r="BF46" s="474">
        <f t="shared" si="174"/>
        <v>326685216.19491738</v>
      </c>
      <c r="BG46" s="474">
        <f t="shared" si="174"/>
        <v>237283543.6176765</v>
      </c>
      <c r="BH46" s="474">
        <f t="shared" si="174"/>
        <v>299872740.42701554</v>
      </c>
      <c r="BI46" s="474">
        <f t="shared" si="174"/>
        <v>323726332.23435152</v>
      </c>
      <c r="BJ46" s="474">
        <f t="shared" si="174"/>
        <v>242830079.20142719</v>
      </c>
      <c r="BK46" s="474">
        <f t="shared" si="174"/>
        <v>389656964.12456179</v>
      </c>
      <c r="BL46" s="474">
        <f t="shared" ref="BL46:BL55" si="175">AZ46+BA46+BB46+BC46+BD46+BE46+BF46+BG46+BH46+BI46+BJ46+BK46</f>
        <v>3399171103.6525626</v>
      </c>
      <c r="BM46" s="474">
        <f t="shared" ref="BM46:BX46" si="176">BM47+BM48+BM49+BM50+BM51+BM52+BM53+BM54+BM55</f>
        <v>331797052.66720915</v>
      </c>
      <c r="BN46" s="474">
        <f t="shared" si="176"/>
        <v>239858930.96665835</v>
      </c>
      <c r="BO46" s="474">
        <f t="shared" si="176"/>
        <v>323317936.75563335</v>
      </c>
      <c r="BP46" s="474">
        <f t="shared" si="176"/>
        <v>317997319.27862632</v>
      </c>
      <c r="BQ46" s="474">
        <f t="shared" si="176"/>
        <v>305839280.26226842</v>
      </c>
      <c r="BR46" s="474">
        <f t="shared" si="176"/>
        <v>168102538.53659657</v>
      </c>
      <c r="BS46" s="474">
        <f t="shared" si="176"/>
        <v>247359769.47558841</v>
      </c>
      <c r="BT46" s="474">
        <f t="shared" si="176"/>
        <v>303139368.76856953</v>
      </c>
      <c r="BU46" s="474">
        <f t="shared" si="176"/>
        <v>269891062.15723586</v>
      </c>
      <c r="BV46" s="474">
        <f t="shared" si="176"/>
        <v>253724182.26130861</v>
      </c>
      <c r="BW46" s="474">
        <f t="shared" si="176"/>
        <v>429066541.89179599</v>
      </c>
      <c r="BX46" s="474">
        <f t="shared" si="176"/>
        <v>384475880.57682359</v>
      </c>
      <c r="BY46" s="474">
        <f t="shared" ref="BY46:BY55" si="177">BM46+BN46+BO46+BP46+BQ46+BR46+BS46+BT46+BU46+BV46+BW46+BX46</f>
        <v>3574569863.5983148</v>
      </c>
      <c r="BZ46" s="474">
        <f t="shared" ref="BZ46:CK46" si="178">BZ47+BZ48+BZ49+BZ50+BZ51+BZ52+BZ53+BZ54+BZ55</f>
        <v>378505297.77708232</v>
      </c>
      <c r="CA46" s="474">
        <f t="shared" si="178"/>
        <v>290417892.05441493</v>
      </c>
      <c r="CB46" s="474">
        <f t="shared" si="178"/>
        <v>288500319.09722924</v>
      </c>
      <c r="CC46" s="474">
        <f t="shared" si="178"/>
        <v>206071833.34643632</v>
      </c>
      <c r="CD46" s="474">
        <f t="shared" si="178"/>
        <v>360836337.61191779</v>
      </c>
      <c r="CE46" s="474">
        <f t="shared" si="178"/>
        <v>328532427.68911701</v>
      </c>
      <c r="CF46" s="474">
        <f t="shared" si="178"/>
        <v>316137999.13808221</v>
      </c>
      <c r="CG46" s="474">
        <f t="shared" si="178"/>
        <v>384685965.58016193</v>
      </c>
      <c r="CH46" s="474">
        <f t="shared" si="178"/>
        <v>297284224.66608238</v>
      </c>
      <c r="CI46" s="474">
        <f t="shared" si="178"/>
        <v>262604656.08767316</v>
      </c>
      <c r="CJ46" s="474">
        <f t="shared" si="178"/>
        <v>429399109.74753803</v>
      </c>
      <c r="CK46" s="474">
        <f t="shared" si="178"/>
        <v>371721512.97425312</v>
      </c>
      <c r="CL46" s="474">
        <f t="shared" ref="CL46:CL55" si="179">BZ46+CA46+CB46+CC46+CD46+CE46+CF46+CG46+CH46+CI46+CJ46+CK46</f>
        <v>3914697575.7699885</v>
      </c>
      <c r="CM46" s="474">
        <f t="shared" ref="CM46:CX46" si="180">CM47+CM48+CM49+CM50+CM51+CM52+CM53+CM54+CM55</f>
        <v>368187065.825822</v>
      </c>
      <c r="CN46" s="474">
        <f t="shared" si="180"/>
        <v>288382211.89646977</v>
      </c>
      <c r="CO46" s="474">
        <f t="shared" si="180"/>
        <v>301777774.05266225</v>
      </c>
      <c r="CP46" s="474">
        <f t="shared" si="180"/>
        <v>244255794.11788523</v>
      </c>
      <c r="CQ46" s="474">
        <f t="shared" si="180"/>
        <v>349834848.13319981</v>
      </c>
      <c r="CR46" s="474">
        <f t="shared" si="180"/>
        <v>331731495.24908197</v>
      </c>
      <c r="CS46" s="474">
        <f t="shared" si="180"/>
        <v>376652265.97709066</v>
      </c>
      <c r="CT46" s="474">
        <f t="shared" si="180"/>
        <v>370010303.38737273</v>
      </c>
      <c r="CU46" s="474">
        <f t="shared" si="180"/>
        <v>234025979.51306131</v>
      </c>
      <c r="CV46" s="474">
        <f t="shared" si="180"/>
        <v>431067042.24027705</v>
      </c>
      <c r="CW46" s="474">
        <f t="shared" si="180"/>
        <v>408812181.43615419</v>
      </c>
      <c r="CX46" s="474">
        <f t="shared" si="180"/>
        <v>372552930.68652987</v>
      </c>
      <c r="CY46" s="474">
        <f t="shared" ref="CY46:CY55" si="181">CM46+CN46+CO46+CP46+CQ46+CR46+CS46+CT46+CU46+CV46+CW46+CX46</f>
        <v>4077289892.5156078</v>
      </c>
      <c r="CZ46" s="474">
        <f t="shared" ref="CZ46:DK46" si="182">CZ47+CZ48+CZ49+CZ50+CZ51+CZ52+CZ53+CZ54+CZ55</f>
        <v>403168670.65000004</v>
      </c>
      <c r="DA46" s="474">
        <f t="shared" si="182"/>
        <v>286859884.84575862</v>
      </c>
      <c r="DB46" s="474">
        <f t="shared" si="182"/>
        <v>327584025.95075119</v>
      </c>
      <c r="DC46" s="474">
        <f t="shared" si="182"/>
        <v>332537254.48000002</v>
      </c>
      <c r="DD46" s="474">
        <f t="shared" si="182"/>
        <v>363303323.46371388</v>
      </c>
      <c r="DE46" s="474">
        <f t="shared" si="182"/>
        <v>277182804.25012523</v>
      </c>
      <c r="DF46" s="474">
        <f t="shared" si="182"/>
        <v>475447004.59517437</v>
      </c>
      <c r="DG46" s="474">
        <f t="shared" si="182"/>
        <v>395374593.93447673</v>
      </c>
      <c r="DH46" s="474">
        <f t="shared" si="182"/>
        <v>264632837.53000003</v>
      </c>
      <c r="DI46" s="474">
        <f t="shared" si="182"/>
        <v>514536532.52000004</v>
      </c>
      <c r="DJ46" s="474">
        <f t="shared" si="182"/>
        <v>459906345.77999997</v>
      </c>
      <c r="DK46" s="474">
        <f t="shared" si="182"/>
        <v>398042877.21099997</v>
      </c>
      <c r="DL46" s="474">
        <f t="shared" ref="DL46:DL55" si="183">CZ46+DA46+DB46+DC46+DD46+DE46+DF46+DG46+DH46+DI46+DJ46+DK46</f>
        <v>4498576155.2110004</v>
      </c>
      <c r="DM46" s="474">
        <f t="shared" ref="DM46:DX46" si="184">DM47+DM48+DM49+DM50+DM51+DM52+DM53+DM54+DM55</f>
        <v>404585464.07999992</v>
      </c>
      <c r="DN46" s="474">
        <f t="shared" si="184"/>
        <v>354721484.53999996</v>
      </c>
      <c r="DO46" s="474">
        <f t="shared" si="184"/>
        <v>340133446.84000009</v>
      </c>
      <c r="DP46" s="474">
        <f t="shared" si="184"/>
        <v>411457765.53999996</v>
      </c>
      <c r="DQ46" s="474">
        <f t="shared" si="184"/>
        <v>383362797.13</v>
      </c>
      <c r="DR46" s="474">
        <f t="shared" si="184"/>
        <v>386851761.46299994</v>
      </c>
      <c r="DS46" s="474">
        <f t="shared" si="184"/>
        <v>475336784.70700002</v>
      </c>
      <c r="DT46" s="474">
        <f t="shared" si="184"/>
        <v>336192921.00000006</v>
      </c>
      <c r="DU46" s="474">
        <f t="shared" si="184"/>
        <v>416250488.85999995</v>
      </c>
      <c r="DV46" s="474">
        <f t="shared" si="184"/>
        <v>490598617.09000009</v>
      </c>
      <c r="DW46" s="474">
        <f t="shared" si="184"/>
        <v>370974050.6099999</v>
      </c>
      <c r="DX46" s="474">
        <f t="shared" si="184"/>
        <v>434855815.21999997</v>
      </c>
      <c r="DY46" s="474">
        <f t="shared" ref="DY46:DY55" si="185">DM46+DN46+DO46+DP46+DQ46+DR46+DS46+DT46+DU46+DV46+DW46+DX46</f>
        <v>4805321397.0800009</v>
      </c>
      <c r="DZ46" s="474">
        <f t="shared" ref="DZ46:EK46" si="186">DZ47+DZ48+DZ49+DZ50+DZ51+DZ52+DZ53+DZ54+DZ55</f>
        <v>370699638.69</v>
      </c>
      <c r="EA46" s="474">
        <f t="shared" si="186"/>
        <v>298478813.04000008</v>
      </c>
      <c r="EB46" s="474">
        <f t="shared" si="186"/>
        <v>346175293.42000008</v>
      </c>
      <c r="EC46" s="474">
        <f t="shared" si="186"/>
        <v>424331537.20999998</v>
      </c>
      <c r="ED46" s="474">
        <f t="shared" si="186"/>
        <v>316685867.22000003</v>
      </c>
      <c r="EE46" s="474">
        <f t="shared" si="186"/>
        <v>436502385.02999997</v>
      </c>
      <c r="EF46" s="474">
        <f t="shared" si="186"/>
        <v>445398623.94</v>
      </c>
      <c r="EG46" s="474">
        <f t="shared" si="186"/>
        <v>395365440.16999996</v>
      </c>
      <c r="EH46" s="474">
        <f t="shared" si="186"/>
        <v>343460716.84000003</v>
      </c>
      <c r="EI46" s="474">
        <f t="shared" si="186"/>
        <v>473961932.69999993</v>
      </c>
      <c r="EJ46" s="474">
        <f t="shared" si="186"/>
        <v>413334232.47000009</v>
      </c>
      <c r="EK46" s="474">
        <f t="shared" si="186"/>
        <v>395817820.93000007</v>
      </c>
      <c r="EL46" s="474">
        <f t="shared" ref="EL46:EL55" si="187">DZ46+EA46+EB46+EC46+ED46+EE46+EF46+EG46+EH46+EI46+EJ46+EK46</f>
        <v>4660212301.6600008</v>
      </c>
      <c r="EM46" s="474">
        <f t="shared" ref="EM46:EX46" si="188">EM47+EM48+EM49+EM50+EM51+EM52+EM53+EM54+EM55</f>
        <v>331145337.89999992</v>
      </c>
      <c r="EN46" s="474">
        <f t="shared" si="188"/>
        <v>401745813.35000002</v>
      </c>
      <c r="EO46" s="474">
        <f t="shared" si="188"/>
        <v>291028274.81999987</v>
      </c>
      <c r="EP46" s="474">
        <f t="shared" si="188"/>
        <v>434791716.04999989</v>
      </c>
      <c r="EQ46" s="474">
        <f t="shared" si="188"/>
        <v>373371412.80000001</v>
      </c>
      <c r="ER46" s="474">
        <f t="shared" si="188"/>
        <v>391065069.60000002</v>
      </c>
      <c r="ES46" s="474">
        <f t="shared" si="188"/>
        <v>444362061.611</v>
      </c>
      <c r="ET46" s="474">
        <f t="shared" si="188"/>
        <v>411229612.40899992</v>
      </c>
      <c r="EU46" s="474">
        <f t="shared" si="188"/>
        <v>376055140.59999996</v>
      </c>
      <c r="EV46" s="474">
        <f t="shared" si="188"/>
        <v>393795345.01999992</v>
      </c>
      <c r="EW46" s="474">
        <f t="shared" si="188"/>
        <v>491956169.97000009</v>
      </c>
      <c r="EX46" s="474">
        <f t="shared" si="188"/>
        <v>440165132.41000003</v>
      </c>
      <c r="EY46" s="474">
        <f t="shared" ref="EY46:EY55" si="189">EM46+EN46+EO46+EP46+EQ46+ER46+ES46+ET46+EU46+EV46+EW46+EX46</f>
        <v>4780711086.54</v>
      </c>
      <c r="EZ46" s="474">
        <f t="shared" ref="EZ46:FH46" si="190">EZ47+EZ48+EZ49+EZ50+EZ51+EZ52+EZ53+EZ54+EZ55</f>
        <v>424518240.1699999</v>
      </c>
      <c r="FA46" s="474">
        <f t="shared" si="190"/>
        <v>299407214.73000002</v>
      </c>
      <c r="FB46" s="474">
        <f t="shared" si="190"/>
        <v>441554102.30999994</v>
      </c>
      <c r="FC46" s="474">
        <f t="shared" si="190"/>
        <v>380256428.24999994</v>
      </c>
      <c r="FD46" s="474">
        <f t="shared" si="190"/>
        <v>426247964.3300001</v>
      </c>
      <c r="FE46" s="474">
        <f t="shared" si="190"/>
        <v>410850620.14000005</v>
      </c>
      <c r="FF46" s="474">
        <f t="shared" si="190"/>
        <v>397285871.02000004</v>
      </c>
      <c r="FG46" s="474">
        <f t="shared" si="190"/>
        <v>420057638.97999996</v>
      </c>
      <c r="FH46" s="474">
        <f t="shared" si="190"/>
        <v>331051067.75999993</v>
      </c>
      <c r="FI46" s="474">
        <f>FI47+FI48+FI49+FI50+FI51+FI52+FI53+FI54+FI55</f>
        <v>456596120.11999995</v>
      </c>
      <c r="FJ46" s="474">
        <f>FJ47+FJ48+FJ49+FJ50+FJ51+FJ52+FJ53+FJ54+FJ55</f>
        <v>495363812.80000007</v>
      </c>
      <c r="FK46" s="474">
        <f>FK47+FK48+FK49+FK50+FK51+FK52+FK53+FK54+FK55</f>
        <v>372980794.26999998</v>
      </c>
      <c r="FL46" s="474">
        <f t="shared" ref="FL46:FL55" si="191">FA46+FB46+FC46+FD46+FE46+FF46+FG46+FH46+EZ46+FI46+FK46+FJ46</f>
        <v>4856169874.8800001</v>
      </c>
      <c r="FM46" s="474">
        <f t="shared" ref="FM46:FV46" si="192">FM47+FM48+FM49+FM50+FM51+FM52+FM53+FM54+FM55</f>
        <v>443628922.50999993</v>
      </c>
      <c r="FN46" s="474">
        <f t="shared" si="192"/>
        <v>282381547.06000006</v>
      </c>
      <c r="FO46" s="474">
        <f t="shared" si="192"/>
        <v>438009407.97000003</v>
      </c>
      <c r="FP46" s="474">
        <f t="shared" si="192"/>
        <v>460687848.65999997</v>
      </c>
      <c r="FQ46" s="474">
        <f t="shared" si="192"/>
        <v>371185986.03000003</v>
      </c>
      <c r="FR46" s="474">
        <f t="shared" si="192"/>
        <v>332653615.44000006</v>
      </c>
      <c r="FS46" s="474">
        <f t="shared" si="192"/>
        <v>496756227.36000001</v>
      </c>
      <c r="FT46" s="474">
        <f t="shared" si="192"/>
        <v>414173828.06</v>
      </c>
      <c r="FU46" s="474">
        <f t="shared" si="192"/>
        <v>333211800.04999989</v>
      </c>
      <c r="FV46" s="474">
        <f t="shared" si="192"/>
        <v>512457614.05000001</v>
      </c>
      <c r="FW46" s="474">
        <f>FW47+FW48+FW49+FW50+FW51+FW52+FW53+FW54+FW55</f>
        <v>444861293.8900001</v>
      </c>
      <c r="FX46" s="474">
        <f>FX47+FX48+FX49+FX50+FX51+FX52+FX53+FX54+FX55</f>
        <v>346117854.89999998</v>
      </c>
      <c r="FY46" s="474">
        <f t="shared" ref="FY46:FY55" si="193">FM46+FN46+FO46+FP46+FQ46+FR46+FS46+FT46+FU46+FV46+FW46+FX46</f>
        <v>4876125945.9799995</v>
      </c>
      <c r="FZ46" s="474">
        <f t="shared" ref="FZ46:GI46" si="194">FZ47+FZ48+FZ49+FZ50+FZ51+FZ52+FZ53+FZ54+FZ55</f>
        <v>438276772.61000001</v>
      </c>
      <c r="GA46" s="474">
        <f t="shared" si="194"/>
        <v>319314219.10000008</v>
      </c>
      <c r="GB46" s="474">
        <f t="shared" si="194"/>
        <v>281574266.37</v>
      </c>
      <c r="GC46" s="474">
        <f t="shared" si="194"/>
        <v>521128079.5</v>
      </c>
      <c r="GD46" s="474">
        <f t="shared" si="194"/>
        <v>375481972.39999986</v>
      </c>
      <c r="GE46" s="474">
        <f t="shared" si="194"/>
        <v>328110452.89999998</v>
      </c>
      <c r="GF46" s="474">
        <f t="shared" si="194"/>
        <v>527344101.04000008</v>
      </c>
      <c r="GG46" s="474">
        <f t="shared" si="194"/>
        <v>408028970.72000003</v>
      </c>
      <c r="GH46" s="474">
        <f t="shared" si="194"/>
        <v>421637322.99000013</v>
      </c>
      <c r="GI46" s="474">
        <f t="shared" si="194"/>
        <v>512678654.24000007</v>
      </c>
      <c r="GJ46" s="474">
        <f>GJ47+GJ48+GJ49+GJ50+GJ51+GJ52+GJ53+GJ54+GJ55</f>
        <v>408805024.54999995</v>
      </c>
      <c r="GK46" s="474">
        <f>GK47+GK48+GK49+GK50+GK51+GK52+GK53+GK54+GK55</f>
        <v>485009385.60000002</v>
      </c>
      <c r="GL46" s="474">
        <f t="shared" ref="GL46:GL55" si="195">FZ46+GA46+GB46+GC46+GD46+GE46+GF46+GG46+GH46+GI46+GJ46+GK46</f>
        <v>5027389222.0200005</v>
      </c>
      <c r="GM46" s="474">
        <f t="shared" ref="GM46:GV46" si="196">GM47+GM48+GM49+GM50+GM51+GM52+GM53+GM54+GM55</f>
        <v>478886934.98999995</v>
      </c>
      <c r="GN46" s="474">
        <f t="shared" si="196"/>
        <v>329597537.93000007</v>
      </c>
      <c r="GO46" s="474">
        <f t="shared" si="196"/>
        <v>362419534.56000006</v>
      </c>
      <c r="GP46" s="474">
        <f t="shared" si="196"/>
        <v>444850801.75</v>
      </c>
      <c r="GQ46" s="474">
        <f t="shared" si="196"/>
        <v>439242859.14999998</v>
      </c>
      <c r="GR46" s="474">
        <f t="shared" si="196"/>
        <v>416046798.52700001</v>
      </c>
      <c r="GS46" s="474">
        <f t="shared" si="196"/>
        <v>489129387.14300013</v>
      </c>
      <c r="GT46" s="474">
        <f t="shared" si="196"/>
        <v>383245685.24000001</v>
      </c>
      <c r="GU46" s="474">
        <f t="shared" si="196"/>
        <v>478155410.83000004</v>
      </c>
      <c r="GV46" s="474">
        <f t="shared" si="196"/>
        <v>485426801.85999995</v>
      </c>
      <c r="GW46" s="474">
        <f>GW47+GW48+GW49+GW50+GW51+GW52+GW53+GW54+GW55</f>
        <v>421495722.91000003</v>
      </c>
      <c r="GX46" s="474">
        <f>GX47+GX48+GX49+GX50+GX51+GX52+GX53+GX54+GX55</f>
        <v>462765822.77000016</v>
      </c>
      <c r="GY46" s="474">
        <f t="shared" ref="GY46:GY55" si="197">GM46+GN46+GO46+GP46+GQ46+GR46+GS46+GT46+GU46+GV46+GW46+GX46</f>
        <v>5191263297.6599998</v>
      </c>
      <c r="GZ46" s="474">
        <f t="shared" ref="GZ46:HI46" si="198">GZ47+GZ48+GZ49+GZ50+GZ51+GZ52+GZ53+GZ54+GZ55</f>
        <v>504847362.94</v>
      </c>
      <c r="HA46" s="474">
        <f t="shared" si="198"/>
        <v>361192200.61000007</v>
      </c>
      <c r="HB46" s="474">
        <f t="shared" si="198"/>
        <v>379948667.99999994</v>
      </c>
      <c r="HC46" s="474">
        <f t="shared" si="198"/>
        <v>482113663.17000008</v>
      </c>
      <c r="HD46" s="474">
        <f t="shared" si="198"/>
        <v>375304823.25999999</v>
      </c>
      <c r="HE46" s="474">
        <f t="shared" si="198"/>
        <v>464772497.01000005</v>
      </c>
      <c r="HF46" s="474">
        <f t="shared" si="198"/>
        <v>517402959.68000013</v>
      </c>
      <c r="HG46" s="474">
        <f t="shared" si="198"/>
        <v>443328170.19999999</v>
      </c>
      <c r="HH46" s="474">
        <f t="shared" si="198"/>
        <v>345138440.70300007</v>
      </c>
      <c r="HI46" s="474">
        <f t="shared" si="198"/>
        <v>582209599.29699993</v>
      </c>
      <c r="HJ46" s="474">
        <f>HJ47+HJ48+HJ49+HJ50+HJ51+HJ52+HJ53+HJ54+HJ55</f>
        <v>454398916.77999991</v>
      </c>
      <c r="HK46" s="474">
        <f>HK47+HK48+HK49+HK50+HK51+HK52+HK53+HK54+HK55</f>
        <v>436467014.89999998</v>
      </c>
      <c r="HL46" s="474">
        <f t="shared" ref="HL46:HL55" si="199">GZ46+HA46+HB46+HC46+HD46+HE46+HF46+HG46+HH46+HI46+HJ46+HK46</f>
        <v>5347124316.5500002</v>
      </c>
      <c r="HM46" s="474">
        <f t="shared" ref="HM46:HV46" si="200">HM47+HM48+HM49+HM50+HM51+HM52+HM53+HM54+HM55</f>
        <v>462944606.93000013</v>
      </c>
      <c r="HN46" s="474">
        <f t="shared" si="200"/>
        <v>393790301.54000002</v>
      </c>
      <c r="HO46" s="474">
        <f t="shared" si="200"/>
        <v>376939157.98000002</v>
      </c>
      <c r="HP46" s="474">
        <f t="shared" si="200"/>
        <v>469392677.63000011</v>
      </c>
      <c r="HQ46" s="474">
        <f t="shared" si="200"/>
        <v>502932439.92999995</v>
      </c>
      <c r="HR46" s="474">
        <f t="shared" si="200"/>
        <v>393037882.66000003</v>
      </c>
      <c r="HS46" s="474">
        <f t="shared" si="200"/>
        <v>507222438.56000006</v>
      </c>
      <c r="HT46" s="474">
        <f t="shared" si="200"/>
        <v>472835777.94300014</v>
      </c>
      <c r="HU46" s="474">
        <f t="shared" si="200"/>
        <v>450413704.18699998</v>
      </c>
      <c r="HV46" s="474">
        <f t="shared" si="200"/>
        <v>482870243.59000003</v>
      </c>
      <c r="HW46" s="474">
        <f>HW47+HW48+HW49+HW50+HW51+HW52+HW53+HW54+HW55</f>
        <v>471720115.92000008</v>
      </c>
      <c r="HX46" s="474">
        <f>HX47+HX48+HX49+HX50+HX51+HX52+HX53+HX54+HX55</f>
        <v>448806448.89000005</v>
      </c>
      <c r="HY46" s="474">
        <f t="shared" ref="HY46:HY55" si="201">HM46+HN46+HO46+HP46+HQ46+HR46+HS46+HT46+HU46+HV46+HW46+HX46</f>
        <v>5432905795.7600002</v>
      </c>
      <c r="HZ46" s="474">
        <f t="shared" ref="HZ46:II46" si="202">HZ47+HZ48+HZ49+HZ50+HZ51+HZ52+HZ53+HZ54+HZ55</f>
        <v>534188214.54000008</v>
      </c>
      <c r="IA46" s="474">
        <f t="shared" si="202"/>
        <v>414964584.37999988</v>
      </c>
      <c r="IB46" s="474">
        <f t="shared" si="202"/>
        <v>377566495.92000002</v>
      </c>
      <c r="IC46" s="474">
        <f t="shared" si="202"/>
        <v>512588304.00999999</v>
      </c>
      <c r="ID46" s="474">
        <f t="shared" si="202"/>
        <v>440565674.03000003</v>
      </c>
      <c r="IE46" s="474">
        <f t="shared" si="202"/>
        <v>458166366.41999996</v>
      </c>
      <c r="IF46" s="474">
        <f t="shared" si="202"/>
        <v>523454430.96000004</v>
      </c>
      <c r="IG46" s="474">
        <f t="shared" si="202"/>
        <v>477682387.16000003</v>
      </c>
      <c r="IH46" s="474">
        <f t="shared" si="202"/>
        <v>462330554.67999989</v>
      </c>
      <c r="II46" s="474">
        <f t="shared" si="202"/>
        <v>531291731.43999994</v>
      </c>
      <c r="IJ46" s="474">
        <f>IJ47+IJ48+IJ49+IJ50+IJ51+IJ52+IJ53+IJ54+IJ55</f>
        <v>516097353.62999982</v>
      </c>
      <c r="IK46" s="474">
        <f>IK47+IK48+IK49+IK50+IK51+IK52+IK53+IK54+IK55</f>
        <v>473889719.85000002</v>
      </c>
      <c r="IL46" s="474">
        <f t="shared" ref="IL46:IL55" si="203">HZ46+IA46+IB46+IC46+ID46+IE46+IF46+IG46+IH46+II46+IJ46+IK46</f>
        <v>5722785817.0200005</v>
      </c>
      <c r="IM46" s="474">
        <f t="shared" ref="IM46:IV46" si="204">IM47+IM48+IM49+IM50+IM51+IM52+IM53+IM54+IM55</f>
        <v>516910130.67999995</v>
      </c>
      <c r="IN46" s="474">
        <f t="shared" si="204"/>
        <v>457138524.84999996</v>
      </c>
      <c r="IO46" s="474">
        <f t="shared" si="204"/>
        <v>362770143.72999996</v>
      </c>
      <c r="IP46" s="474">
        <f t="shared" si="204"/>
        <v>590120676.76999986</v>
      </c>
      <c r="IQ46" s="474">
        <f t="shared" si="204"/>
        <v>418911870.38999993</v>
      </c>
      <c r="IR46" s="474">
        <f t="shared" si="204"/>
        <v>510422927.18000001</v>
      </c>
      <c r="IS46" s="474">
        <f t="shared" si="204"/>
        <v>533519698.38</v>
      </c>
      <c r="IT46" s="474">
        <f t="shared" si="204"/>
        <v>518087634.07000005</v>
      </c>
      <c r="IU46" s="474">
        <f t="shared" si="204"/>
        <v>449015555.78999984</v>
      </c>
      <c r="IV46" s="474">
        <f t="shared" si="204"/>
        <v>591361159.19999981</v>
      </c>
      <c r="IW46" s="474">
        <f>IW47+IW48+IW49+IW50+IW51+IW52+IW53+IW54+IW55</f>
        <v>561468235.58000004</v>
      </c>
      <c r="IX46" s="474">
        <f>IX47+IX48+IX49+IX50+IX51+IX52+IX53+IX54+IX55</f>
        <v>479558729.94000006</v>
      </c>
      <c r="IY46" s="474">
        <f t="shared" ref="IY46:IY55" si="205">IM46+IN46+IO46+IP46+IQ46+IR46+IS46+IT46+IU46+IV46+IW46+IX46</f>
        <v>5989285286.5599995</v>
      </c>
      <c r="IZ46" s="654">
        <f t="shared" ref="IZ46:JI46" si="206">IZ47+IZ48+IZ49+IZ50+IZ51+IZ52+IZ53+IZ54+IZ55</f>
        <v>531055941.84000009</v>
      </c>
      <c r="JA46" s="474">
        <f t="shared" si="206"/>
        <v>503301495.52000004</v>
      </c>
      <c r="JB46" s="474">
        <f t="shared" si="206"/>
        <v>393394727.89999992</v>
      </c>
      <c r="JC46" s="474">
        <f t="shared" si="206"/>
        <v>541750678.96000004</v>
      </c>
      <c r="JD46" s="474">
        <f t="shared" si="206"/>
        <v>492516094.81000012</v>
      </c>
      <c r="JE46" s="474">
        <f t="shared" si="206"/>
        <v>455983965.80999988</v>
      </c>
      <c r="JF46" s="474">
        <f t="shared" si="206"/>
        <v>564820039.27999973</v>
      </c>
      <c r="JG46" s="474">
        <f t="shared" si="206"/>
        <v>521997010.97000003</v>
      </c>
      <c r="JH46" s="474">
        <f t="shared" si="206"/>
        <v>478891177.98999983</v>
      </c>
      <c r="JI46" s="474">
        <f t="shared" si="206"/>
        <v>601487138.40999997</v>
      </c>
      <c r="JJ46" s="474">
        <f>JJ47+JJ48+JJ49+JJ50+JJ51+JJ52+JJ53+JJ54+JJ55</f>
        <v>574966805.87</v>
      </c>
      <c r="JK46" s="474">
        <f>JK47+JK48+JK49+JK50+JK51+JK52+JK53+JK54+JK55</f>
        <v>466580996.30000001</v>
      </c>
      <c r="JL46" s="474">
        <f t="shared" ref="JL46:JL55" si="207">IZ46+JA46+JB46+JC46+JD46+JE46+JF46+JG46+JH46+JI46+JJ46+JK46</f>
        <v>6126746073.6599998</v>
      </c>
      <c r="JM46" s="654">
        <f t="shared" ref="JM46:JV46" si="208">JM47+JM48+JM49+JM50+JM51+JM52+JM53+JM54+JM55</f>
        <v>631218549.38</v>
      </c>
      <c r="JN46" s="474">
        <f t="shared" si="208"/>
        <v>446711819.64999992</v>
      </c>
      <c r="JO46" s="474">
        <f t="shared" si="208"/>
        <v>298501511.87000006</v>
      </c>
      <c r="JP46" s="474">
        <f t="shared" si="208"/>
        <v>372664308.43000007</v>
      </c>
      <c r="JQ46" s="474">
        <f t="shared" si="208"/>
        <v>285541626.74999994</v>
      </c>
      <c r="JR46" s="474">
        <f t="shared" si="208"/>
        <v>410837894.45000005</v>
      </c>
      <c r="JS46" s="474">
        <f t="shared" si="208"/>
        <v>582543919.63</v>
      </c>
      <c r="JT46" s="474">
        <f t="shared" si="208"/>
        <v>510927944.60000002</v>
      </c>
      <c r="JU46" s="474">
        <f t="shared" si="208"/>
        <v>471651469.05000001</v>
      </c>
      <c r="JV46" s="474">
        <f t="shared" si="208"/>
        <v>600063252.57999992</v>
      </c>
      <c r="JW46" s="474">
        <f>JW47+JW48+JW49+JW50+JW51+JW52+JW53+JW54+JW55</f>
        <v>506520877.76000011</v>
      </c>
      <c r="JX46" s="474">
        <f>JX47+JX48+JX49+JX50+JX51+JX52+JX53+JX54+JX55</f>
        <v>376086530.71000004</v>
      </c>
      <c r="JY46" s="474">
        <f t="shared" ref="JY46:JY55" si="209">JM46+JN46+JO46+JP46+JQ46+JR46+JS46+JT46+JU46+JV46+JW46+JX46</f>
        <v>5493269704.8600006</v>
      </c>
      <c r="JZ46" s="654">
        <f t="shared" ref="JZ46:KI46" si="210">JZ47+JZ48+JZ49+JZ50+JZ51+JZ52+JZ53+JZ54+JZ55</f>
        <v>504069136.22000003</v>
      </c>
      <c r="KA46" s="474">
        <f t="shared" si="210"/>
        <v>350781455.40999997</v>
      </c>
      <c r="KB46" s="474">
        <f t="shared" si="210"/>
        <v>413747688.10000002</v>
      </c>
      <c r="KC46" s="474">
        <f t="shared" si="210"/>
        <v>622439031.8599999</v>
      </c>
      <c r="KD46" s="474">
        <f t="shared" si="210"/>
        <v>447419452.26000005</v>
      </c>
      <c r="KE46" s="474">
        <f t="shared" si="210"/>
        <v>497017308.69999999</v>
      </c>
      <c r="KF46" s="474">
        <f t="shared" si="210"/>
        <v>643382791.88</v>
      </c>
      <c r="KG46" s="474">
        <f t="shared" si="210"/>
        <v>517123448.41000003</v>
      </c>
      <c r="KH46" s="474">
        <f t="shared" si="210"/>
        <v>531731516.77999997</v>
      </c>
      <c r="KI46" s="474">
        <f t="shared" si="210"/>
        <v>661121988.87</v>
      </c>
      <c r="KJ46" s="474">
        <f>KJ47+KJ48+KJ49+KJ50+KJ51+KJ52+KJ53+KJ54+KJ55</f>
        <v>576272839.25</v>
      </c>
      <c r="KK46" s="474">
        <f>KK47+KK48+KK49+KK50+KK51+KK52+KK53+KK54+KK55</f>
        <v>594085019.20999992</v>
      </c>
      <c r="KL46" s="474">
        <f t="shared" ref="KL46:KL55" si="211">JZ46+KA46+KB46+KC46+KD46+KE46+KF46+KG46+KH46+KI46+KJ46+KK46</f>
        <v>6359191676.9499998</v>
      </c>
      <c r="KM46" s="654">
        <f t="shared" ref="KM46:KV46" si="212">KM47+KM48+KM49+KM50+KM51+KM52+KM53+KM54+KM55</f>
        <v>623022467.41999996</v>
      </c>
      <c r="KN46" s="474">
        <f t="shared" si="212"/>
        <v>483326260.74000001</v>
      </c>
      <c r="KO46" s="474">
        <f t="shared" si="212"/>
        <v>467731469.29000002</v>
      </c>
      <c r="KP46" s="474">
        <f t="shared" si="212"/>
        <v>638262837.48000014</v>
      </c>
      <c r="KQ46" s="474">
        <f t="shared" si="212"/>
        <v>531220545.67000008</v>
      </c>
      <c r="KR46" s="474">
        <f t="shared" si="212"/>
        <v>574577930.67000008</v>
      </c>
      <c r="KS46" s="474">
        <f t="shared" si="212"/>
        <v>681473580.51999998</v>
      </c>
      <c r="KT46" s="474">
        <f t="shared" si="212"/>
        <v>594330390.83000004</v>
      </c>
      <c r="KU46" s="474">
        <f t="shared" si="212"/>
        <v>590839441.67999995</v>
      </c>
      <c r="KV46" s="474">
        <f t="shared" si="212"/>
        <v>613092255.58000016</v>
      </c>
      <c r="KW46" s="474">
        <f>KW47+KW48+KW49+KW50+KW51+KW52+KW53+KW54+KW55</f>
        <v>565507837.89999986</v>
      </c>
      <c r="KX46" s="474">
        <f>KX47+KX48+KX49+KX50+KX51+KX52+KX53+KX54+KX55</f>
        <v>520352424.26000005</v>
      </c>
      <c r="KY46" s="474">
        <f t="shared" ref="KY46:KY55" si="213">KM46+KN46+KO46+KP46+KQ46+KR46+KS46+KT46+KU46+KV46+KW46+KX46</f>
        <v>6883737442.04</v>
      </c>
      <c r="KZ46" s="654">
        <f t="shared" ref="KZ46:LI46" si="214">KZ47+KZ48+KZ49+KZ50+KZ51+KZ52+KZ53+KZ54+KZ55</f>
        <v>631811401.08999991</v>
      </c>
      <c r="LA46" s="474">
        <f t="shared" si="214"/>
        <v>502644671.61999995</v>
      </c>
      <c r="LB46" s="474">
        <f t="shared" si="214"/>
        <v>0</v>
      </c>
      <c r="LC46" s="474">
        <f t="shared" si="214"/>
        <v>0</v>
      </c>
      <c r="LD46" s="474">
        <f t="shared" si="214"/>
        <v>0</v>
      </c>
      <c r="LE46" s="474">
        <f t="shared" si="214"/>
        <v>0</v>
      </c>
      <c r="LF46" s="474">
        <f t="shared" si="214"/>
        <v>0</v>
      </c>
      <c r="LG46" s="474">
        <f t="shared" si="214"/>
        <v>0</v>
      </c>
      <c r="LH46" s="474">
        <f t="shared" si="214"/>
        <v>0</v>
      </c>
      <c r="LI46" s="474">
        <f t="shared" si="214"/>
        <v>0</v>
      </c>
      <c r="LJ46" s="474">
        <f>LJ47+LJ48+LJ49+LJ50+LJ51+LJ52+LJ53+LJ54+LJ55</f>
        <v>0</v>
      </c>
      <c r="LK46" s="474">
        <f>LK47+LK48+LK49+LK50+LK51+LK52+LK53+LK54+LK55</f>
        <v>0</v>
      </c>
      <c r="LL46" s="515">
        <f t="shared" ref="LL46:LL55" si="215">KZ46+LA46+LB46+LC46+LD46+LE46+LF46+LG46+LH46+LI46+LJ46+LK46</f>
        <v>1134456072.7099998</v>
      </c>
    </row>
    <row r="47" spans="1:324" ht="15.75" x14ac:dyDescent="0.25">
      <c r="A47" s="419">
        <v>7040</v>
      </c>
      <c r="B47" s="420"/>
      <c r="C47" s="418" t="s">
        <v>667</v>
      </c>
      <c r="D47" s="418" t="s">
        <v>301</v>
      </c>
      <c r="E47" s="466">
        <v>442904172.92605579</v>
      </c>
      <c r="F47" s="466">
        <v>654039475.88048744</v>
      </c>
      <c r="G47" s="466">
        <v>940540836.25438154</v>
      </c>
      <c r="H47" s="466">
        <v>1172846962.1098313</v>
      </c>
      <c r="I47" s="466">
        <v>1372230362.2099817</v>
      </c>
      <c r="J47" s="466">
        <v>1581119145.3847437</v>
      </c>
      <c r="K47" s="466">
        <v>1767386446.3361712</v>
      </c>
      <c r="L47" s="466">
        <v>1972685353.0295444</v>
      </c>
      <c r="M47" s="466">
        <v>6219274.9669504268</v>
      </c>
      <c r="N47" s="466">
        <v>150040693.78713915</v>
      </c>
      <c r="O47" s="466">
        <v>136961813.20835418</v>
      </c>
      <c r="P47" s="466">
        <v>90487210.752921075</v>
      </c>
      <c r="Q47" s="466">
        <v>171069824.71699214</v>
      </c>
      <c r="R47" s="466">
        <v>165233842.65877983</v>
      </c>
      <c r="S47" s="466">
        <v>144601943.20793694</v>
      </c>
      <c r="T47" s="466">
        <v>128511048.90811217</v>
      </c>
      <c r="U47" s="466">
        <v>80738758.718452707</v>
      </c>
      <c r="V47" s="466">
        <v>115899575.34247202</v>
      </c>
      <c r="W47" s="466">
        <v>203172253.32098153</v>
      </c>
      <c r="X47" s="466">
        <v>319587170.09672844</v>
      </c>
      <c r="Y47" s="466">
        <f t="shared" si="169"/>
        <v>1712523409.6858206</v>
      </c>
      <c r="Z47" s="466">
        <v>646051.01160073455</v>
      </c>
      <c r="AA47" s="466">
        <v>118357917.10711904</v>
      </c>
      <c r="AB47" s="466">
        <v>100529124.59956603</v>
      </c>
      <c r="AC47" s="466">
        <v>176950500.51944584</v>
      </c>
      <c r="AD47" s="466">
        <v>138203217.35778669</v>
      </c>
      <c r="AE47" s="466">
        <v>122060726.61654983</v>
      </c>
      <c r="AF47" s="466">
        <v>176186089.68085471</v>
      </c>
      <c r="AG47" s="466">
        <v>150684968.34493414</v>
      </c>
      <c r="AH47" s="466">
        <v>105340174.39742951</v>
      </c>
      <c r="AI47" s="466">
        <v>146385368.45426473</v>
      </c>
      <c r="AJ47" s="466">
        <v>171450997.18214813</v>
      </c>
      <c r="AK47" s="466">
        <v>431970917.34251392</v>
      </c>
      <c r="AL47" s="466">
        <f t="shared" si="171"/>
        <v>1838766052.6142135</v>
      </c>
      <c r="AM47" s="466">
        <v>-83957305.088716388</v>
      </c>
      <c r="AN47" s="466">
        <v>147192507.62944421</v>
      </c>
      <c r="AO47" s="466">
        <v>123862543.26560676</v>
      </c>
      <c r="AP47" s="466">
        <v>187006806.9022283</v>
      </c>
      <c r="AQ47" s="466">
        <v>162107471.13249046</v>
      </c>
      <c r="AR47" s="466">
        <v>147660189.47283423</v>
      </c>
      <c r="AS47" s="466">
        <v>174427953.59639463</v>
      </c>
      <c r="AT47" s="466">
        <v>174953197.27958608</v>
      </c>
      <c r="AU47" s="466">
        <v>126935198.71861959</v>
      </c>
      <c r="AV47" s="466">
        <v>191971182.58091307</v>
      </c>
      <c r="AW47" s="466">
        <v>203013647.98618764</v>
      </c>
      <c r="AX47" s="466">
        <v>212897938.94817227</v>
      </c>
      <c r="AY47" s="466">
        <f t="shared" si="173"/>
        <v>1768071332.4237609</v>
      </c>
      <c r="AZ47" s="466">
        <v>178543526.03121358</v>
      </c>
      <c r="BA47" s="466">
        <v>172520340.36367056</v>
      </c>
      <c r="BB47" s="466">
        <v>164988100.21056587</v>
      </c>
      <c r="BC47" s="466">
        <v>190231480.53242365</v>
      </c>
      <c r="BD47" s="466">
        <v>145219339.62322652</v>
      </c>
      <c r="BE47" s="466">
        <v>180573882.43711403</v>
      </c>
      <c r="BF47" s="466">
        <v>216359562.32365218</v>
      </c>
      <c r="BG47" s="466">
        <v>182217413.01293606</v>
      </c>
      <c r="BH47" s="466">
        <v>143987284.8962611</v>
      </c>
      <c r="BI47" s="466">
        <v>217067866.2804206</v>
      </c>
      <c r="BJ47" s="466">
        <v>199408393.69637796</v>
      </c>
      <c r="BK47" s="466">
        <v>203501290.24661988</v>
      </c>
      <c r="BL47" s="466">
        <f t="shared" si="175"/>
        <v>2194618479.6544819</v>
      </c>
      <c r="BM47" s="466">
        <v>225992949.86074948</v>
      </c>
      <c r="BN47" s="466">
        <v>196252860.60261226</v>
      </c>
      <c r="BO47" s="466">
        <v>172724450.72320977</v>
      </c>
      <c r="BP47" s="466">
        <v>210568511.63440996</v>
      </c>
      <c r="BQ47" s="466">
        <v>199083575.73180601</v>
      </c>
      <c r="BR47" s="466">
        <v>61986958.220455699</v>
      </c>
      <c r="BS47" s="466">
        <v>133755823.09326492</v>
      </c>
      <c r="BT47" s="466">
        <v>182025681.63766485</v>
      </c>
      <c r="BU47" s="466">
        <v>160372839.72375229</v>
      </c>
      <c r="BV47" s="466">
        <v>196002670.91320312</v>
      </c>
      <c r="BW47" s="466">
        <v>256998076.83775663</v>
      </c>
      <c r="BX47" s="466">
        <v>254766121.33879989</v>
      </c>
      <c r="BY47" s="466">
        <f t="shared" si="177"/>
        <v>2250530520.3176847</v>
      </c>
      <c r="BZ47" s="466">
        <v>263706110.19024375</v>
      </c>
      <c r="CA47" s="466">
        <v>226152279.9552663</v>
      </c>
      <c r="CB47" s="466">
        <v>137904751.91649979</v>
      </c>
      <c r="CC47" s="466">
        <v>148901054.01648307</v>
      </c>
      <c r="CD47" s="466">
        <v>194123586.88420129</v>
      </c>
      <c r="CE47" s="466">
        <v>211861882.15506592</v>
      </c>
      <c r="CF47" s="466">
        <v>229866169.80082631</v>
      </c>
      <c r="CG47" s="466">
        <v>224546244.91662496</v>
      </c>
      <c r="CH47" s="466">
        <v>187165002.5395593</v>
      </c>
      <c r="CI47" s="466">
        <v>206254287.49511769</v>
      </c>
      <c r="CJ47" s="466">
        <v>263120506.36312801</v>
      </c>
      <c r="CK47" s="466">
        <v>242294707.82052249</v>
      </c>
      <c r="CL47" s="466">
        <f t="shared" si="179"/>
        <v>2535896584.0535388</v>
      </c>
      <c r="CM47" s="466">
        <v>259717451.99904022</v>
      </c>
      <c r="CN47" s="466">
        <v>235824234.50734439</v>
      </c>
      <c r="CO47" s="466">
        <v>154517790.61296111</v>
      </c>
      <c r="CP47" s="466">
        <v>182778113.25546658</v>
      </c>
      <c r="CQ47" s="466">
        <v>181153682.38536969</v>
      </c>
      <c r="CR47" s="466">
        <v>210689553.55679354</v>
      </c>
      <c r="CS47" s="466">
        <v>251113506.35895509</v>
      </c>
      <c r="CT47" s="466">
        <v>239477371.7393173</v>
      </c>
      <c r="CU47" s="466">
        <v>178447005.69550163</v>
      </c>
      <c r="CV47" s="466">
        <v>260384928.49457517</v>
      </c>
      <c r="CW47" s="466">
        <v>274107910.78855777</v>
      </c>
      <c r="CX47" s="466">
        <v>287770361.83829916</v>
      </c>
      <c r="CY47" s="466">
        <f t="shared" si="181"/>
        <v>2715981911.232182</v>
      </c>
      <c r="CZ47" s="466">
        <v>234577875.01000002</v>
      </c>
      <c r="DA47" s="466">
        <v>239530261.52999997</v>
      </c>
      <c r="DB47" s="466">
        <v>165995163.42000005</v>
      </c>
      <c r="DC47" s="466">
        <v>206360436.11000004</v>
      </c>
      <c r="DD47" s="466">
        <v>230526788.53</v>
      </c>
      <c r="DE47" s="466">
        <v>203905531.46000007</v>
      </c>
      <c r="DF47" s="466">
        <v>280060864.79999995</v>
      </c>
      <c r="DG47" s="466">
        <v>248265635.01000002</v>
      </c>
      <c r="DH47" s="466">
        <v>197959428.38000005</v>
      </c>
      <c r="DI47" s="466">
        <v>314911776.78000003</v>
      </c>
      <c r="DJ47" s="466">
        <v>319663354.50999999</v>
      </c>
      <c r="DK47" s="466">
        <v>264916514.12999997</v>
      </c>
      <c r="DL47" s="466">
        <f t="shared" si="183"/>
        <v>2906673629.6700001</v>
      </c>
      <c r="DM47" s="466">
        <v>274908955.33999991</v>
      </c>
      <c r="DN47" s="466">
        <v>292629343.10000002</v>
      </c>
      <c r="DO47" s="466">
        <v>145810822.73000005</v>
      </c>
      <c r="DP47" s="466">
        <v>276178998.94</v>
      </c>
      <c r="DQ47" s="466">
        <v>243908853.05999997</v>
      </c>
      <c r="DR47" s="466">
        <v>247582324.63999999</v>
      </c>
      <c r="DS47" s="466">
        <v>327480453.74999994</v>
      </c>
      <c r="DT47" s="466">
        <v>251261595.85000005</v>
      </c>
      <c r="DU47" s="466">
        <v>211896099.57999998</v>
      </c>
      <c r="DV47" s="466">
        <v>347050093.79000002</v>
      </c>
      <c r="DW47" s="466">
        <v>289588451.37999994</v>
      </c>
      <c r="DX47" s="466">
        <v>236204941.31</v>
      </c>
      <c r="DY47" s="466">
        <f t="shared" si="185"/>
        <v>3144500933.4700003</v>
      </c>
      <c r="DZ47" s="466">
        <v>228346747.63</v>
      </c>
      <c r="EA47" s="466">
        <v>237635738.47000012</v>
      </c>
      <c r="EB47" s="466">
        <v>134419699.13999999</v>
      </c>
      <c r="EC47" s="466">
        <v>270434863.37999994</v>
      </c>
      <c r="ED47" s="466">
        <v>206082642.85000002</v>
      </c>
      <c r="EE47" s="466">
        <v>228833292.43999997</v>
      </c>
      <c r="EF47" s="466">
        <v>284563142.67000002</v>
      </c>
      <c r="EG47" s="466">
        <v>231918911.77999994</v>
      </c>
      <c r="EH47" s="466">
        <v>204330527.03</v>
      </c>
      <c r="EI47" s="466">
        <v>302368283.52999997</v>
      </c>
      <c r="EJ47" s="466">
        <v>254544142.14000005</v>
      </c>
      <c r="EK47" s="466">
        <v>254529177.88</v>
      </c>
      <c r="EL47" s="466">
        <f t="shared" si="187"/>
        <v>2838007168.9400001</v>
      </c>
      <c r="EM47" s="466">
        <v>259857468.83000001</v>
      </c>
      <c r="EN47" s="466">
        <v>269885086.47999996</v>
      </c>
      <c r="EO47" s="466">
        <v>89847055.219999939</v>
      </c>
      <c r="EP47" s="466">
        <v>280514918.30999994</v>
      </c>
      <c r="EQ47" s="466">
        <v>223874814.80999997</v>
      </c>
      <c r="ER47" s="466">
        <v>234801104.27000004</v>
      </c>
      <c r="ES47" s="466">
        <v>283788095.86000001</v>
      </c>
      <c r="ET47" s="466">
        <v>242442045.28</v>
      </c>
      <c r="EU47" s="466">
        <v>212299841</v>
      </c>
      <c r="EV47" s="466">
        <v>287647649.07999998</v>
      </c>
      <c r="EW47" s="466">
        <v>267142804.08000004</v>
      </c>
      <c r="EX47" s="466">
        <v>288791965.55000001</v>
      </c>
      <c r="EY47" s="466">
        <f t="shared" si="189"/>
        <v>2940892848.77</v>
      </c>
      <c r="EZ47" s="466">
        <v>266450517.87999997</v>
      </c>
      <c r="FA47" s="466">
        <v>231196582.09999999</v>
      </c>
      <c r="FB47" s="466">
        <v>231504999.68999994</v>
      </c>
      <c r="FC47" s="466">
        <v>276978629.90999997</v>
      </c>
      <c r="FD47" s="466">
        <v>224976936.44000003</v>
      </c>
      <c r="FE47" s="466">
        <v>253384586.55000004</v>
      </c>
      <c r="FF47" s="466">
        <v>288751133.31</v>
      </c>
      <c r="FG47" s="466">
        <v>209074537.28000003</v>
      </c>
      <c r="FH47" s="466">
        <v>164311789.56</v>
      </c>
      <c r="FI47" s="466">
        <v>350078556.95999998</v>
      </c>
      <c r="FJ47" s="466">
        <v>274896191.08000004</v>
      </c>
      <c r="FK47" s="466">
        <v>220800939.15000001</v>
      </c>
      <c r="FL47" s="466">
        <f t="shared" si="191"/>
        <v>2992405399.9099998</v>
      </c>
      <c r="FM47" s="466">
        <v>284654141.79999995</v>
      </c>
      <c r="FN47" s="466">
        <v>205985569.66000006</v>
      </c>
      <c r="FO47" s="466">
        <v>220052450.05000004</v>
      </c>
      <c r="FP47" s="466">
        <v>296161792.41999996</v>
      </c>
      <c r="FQ47" s="466">
        <v>208855609.90000001</v>
      </c>
      <c r="FR47" s="466">
        <v>222628026.48999998</v>
      </c>
      <c r="FS47" s="466">
        <v>275040266.94999999</v>
      </c>
      <c r="FT47" s="466">
        <v>232389376.03</v>
      </c>
      <c r="FU47" s="466">
        <v>209090849.66999996</v>
      </c>
      <c r="FV47" s="466">
        <v>300925517.31</v>
      </c>
      <c r="FW47" s="466">
        <v>256987563.58000001</v>
      </c>
      <c r="FX47" s="466">
        <v>192256718.70000002</v>
      </c>
      <c r="FY47" s="466">
        <f t="shared" si="193"/>
        <v>2905027882.5599999</v>
      </c>
      <c r="FZ47" s="466">
        <v>278191498.66999996</v>
      </c>
      <c r="GA47" s="466">
        <v>216190216.64000008</v>
      </c>
      <c r="GB47" s="466">
        <v>130920736.17000002</v>
      </c>
      <c r="GC47" s="466">
        <v>316183375.82999998</v>
      </c>
      <c r="GD47" s="466">
        <v>201032209.84999999</v>
      </c>
      <c r="GE47" s="466">
        <v>212140124.81999999</v>
      </c>
      <c r="GF47" s="466">
        <v>301809315.73000002</v>
      </c>
      <c r="GG47" s="466">
        <v>238321889.18000007</v>
      </c>
      <c r="GH47" s="466">
        <v>240274820.04000002</v>
      </c>
      <c r="GI47" s="466">
        <v>343784029.59000003</v>
      </c>
      <c r="GJ47" s="466">
        <v>286594174.88999999</v>
      </c>
      <c r="GK47" s="466">
        <v>263613003.00999999</v>
      </c>
      <c r="GL47" s="466">
        <f t="shared" si="195"/>
        <v>3029055394.4200001</v>
      </c>
      <c r="GM47" s="466">
        <v>309312089.76999998</v>
      </c>
      <c r="GN47" s="466">
        <v>223024592.39000008</v>
      </c>
      <c r="GO47" s="466">
        <v>177771538.60000002</v>
      </c>
      <c r="GP47" s="466">
        <v>288760752.41000003</v>
      </c>
      <c r="GQ47" s="466">
        <v>254021302.45999992</v>
      </c>
      <c r="GR47" s="466">
        <v>239039212.15000001</v>
      </c>
      <c r="GS47" s="466">
        <v>310871220.23000002</v>
      </c>
      <c r="GT47" s="466">
        <v>255421347.10000002</v>
      </c>
      <c r="GU47" s="466">
        <v>244509296.26000002</v>
      </c>
      <c r="GV47" s="466">
        <v>312201616.61999995</v>
      </c>
      <c r="GW47" s="466">
        <v>293993020.96999991</v>
      </c>
      <c r="GX47" s="466">
        <v>244331082.62000012</v>
      </c>
      <c r="GY47" s="466">
        <f t="shared" si="197"/>
        <v>3153257071.5799999</v>
      </c>
      <c r="GZ47" s="466">
        <v>326078256.17000002</v>
      </c>
      <c r="HA47" s="466">
        <v>244998367.17000008</v>
      </c>
      <c r="HB47" s="466">
        <v>178784503.76999998</v>
      </c>
      <c r="HC47" s="466">
        <v>301734962.01000011</v>
      </c>
      <c r="HD47" s="466">
        <v>252823987.66</v>
      </c>
      <c r="HE47" s="466">
        <v>241785318.86000004</v>
      </c>
      <c r="HF47" s="466">
        <v>331054149.04000014</v>
      </c>
      <c r="HG47" s="466">
        <v>252993964.40000001</v>
      </c>
      <c r="HH47" s="466">
        <v>222248049.34999999</v>
      </c>
      <c r="HI47" s="466">
        <v>338068936.95000005</v>
      </c>
      <c r="HJ47" s="466">
        <v>279325442.92999995</v>
      </c>
      <c r="HK47" s="466">
        <v>258812240.59999999</v>
      </c>
      <c r="HL47" s="466">
        <f t="shared" si="199"/>
        <v>3228708178.9100008</v>
      </c>
      <c r="HM47" s="466">
        <v>330940616.36000013</v>
      </c>
      <c r="HN47" s="466">
        <v>233807538.03000003</v>
      </c>
      <c r="HO47" s="466">
        <v>209490813.77000004</v>
      </c>
      <c r="HP47" s="466">
        <v>302928859.66000009</v>
      </c>
      <c r="HQ47" s="466">
        <v>256417670.18000001</v>
      </c>
      <c r="HR47" s="466">
        <v>267053127.09000003</v>
      </c>
      <c r="HS47" s="466">
        <v>320913649.81000006</v>
      </c>
      <c r="HT47" s="466">
        <v>228122684.4600001</v>
      </c>
      <c r="HU47" s="466">
        <v>254497816.11000004</v>
      </c>
      <c r="HV47" s="466">
        <v>303328023.38999999</v>
      </c>
      <c r="HW47" s="466">
        <v>281798140.96000004</v>
      </c>
      <c r="HX47" s="466">
        <v>282733042.93000001</v>
      </c>
      <c r="HY47" s="466">
        <f t="shared" si="201"/>
        <v>3272031982.75</v>
      </c>
      <c r="HZ47" s="466">
        <v>339635908.97000003</v>
      </c>
      <c r="IA47" s="466">
        <v>251947513.59999999</v>
      </c>
      <c r="IB47" s="466">
        <v>212777357.04000002</v>
      </c>
      <c r="IC47" s="466">
        <v>334551569.96000004</v>
      </c>
      <c r="ID47" s="466">
        <v>249014740.91999999</v>
      </c>
      <c r="IE47" s="466">
        <v>271706926.31</v>
      </c>
      <c r="IF47" s="466">
        <v>322279397.68000007</v>
      </c>
      <c r="IG47" s="466">
        <v>286385711.33000004</v>
      </c>
      <c r="IH47" s="466">
        <v>266945994.91999996</v>
      </c>
      <c r="II47" s="466">
        <v>343027524.26999998</v>
      </c>
      <c r="IJ47" s="466">
        <v>325821500.84999985</v>
      </c>
      <c r="IK47" s="466">
        <v>300096020.96000004</v>
      </c>
      <c r="IL47" s="466">
        <f t="shared" si="203"/>
        <v>3504190166.8100004</v>
      </c>
      <c r="IM47" s="466">
        <v>326419882.92000002</v>
      </c>
      <c r="IN47" s="466">
        <v>285455841.41999996</v>
      </c>
      <c r="IO47" s="466">
        <v>196223278.58000004</v>
      </c>
      <c r="IP47" s="466">
        <v>399539043.25999993</v>
      </c>
      <c r="IQ47" s="466">
        <v>245690040.60999992</v>
      </c>
      <c r="IR47" s="466">
        <v>299073744.80000007</v>
      </c>
      <c r="IS47" s="466">
        <v>344335741.5</v>
      </c>
      <c r="IT47" s="466">
        <v>325898186.75999999</v>
      </c>
      <c r="IU47" s="466">
        <v>267769420.52999988</v>
      </c>
      <c r="IV47" s="466">
        <v>394949042.94999999</v>
      </c>
      <c r="IW47" s="466">
        <v>361994369.10000002</v>
      </c>
      <c r="IX47" s="466">
        <v>309499253.62</v>
      </c>
      <c r="IY47" s="466">
        <f t="shared" si="205"/>
        <v>3756847846.0499988</v>
      </c>
      <c r="IZ47" s="655">
        <v>342055519.46000004</v>
      </c>
      <c r="JA47" s="466">
        <v>330553651.12999994</v>
      </c>
      <c r="JB47" s="466">
        <v>231152808.36999997</v>
      </c>
      <c r="JC47" s="466">
        <v>353412343.19</v>
      </c>
      <c r="JD47" s="466">
        <v>294062713.1400001</v>
      </c>
      <c r="JE47" s="466">
        <v>274601084.95999998</v>
      </c>
      <c r="JF47" s="466">
        <v>368691656.45999986</v>
      </c>
      <c r="JG47" s="466">
        <v>319141263.34000003</v>
      </c>
      <c r="JH47" s="466">
        <v>279450877.87999988</v>
      </c>
      <c r="JI47" s="466">
        <v>408729971.11000001</v>
      </c>
      <c r="JJ47" s="466">
        <v>376292207.24000001</v>
      </c>
      <c r="JK47" s="466">
        <v>293376547.83999997</v>
      </c>
      <c r="JL47" s="466">
        <f t="shared" si="207"/>
        <v>3871520644.1200008</v>
      </c>
      <c r="JM47" s="655">
        <v>438099146.38999999</v>
      </c>
      <c r="JN47" s="466">
        <v>266645518.99999997</v>
      </c>
      <c r="JO47" s="466">
        <v>187055960.21000001</v>
      </c>
      <c r="JP47" s="466">
        <v>228082722.85999998</v>
      </c>
      <c r="JQ47" s="466">
        <v>147932519.15000001</v>
      </c>
      <c r="JR47" s="466">
        <v>244720825.81</v>
      </c>
      <c r="JS47" s="466">
        <v>388670177.43000001</v>
      </c>
      <c r="JT47" s="466">
        <v>324961222.31999999</v>
      </c>
      <c r="JU47" s="466">
        <v>294772066.19999999</v>
      </c>
      <c r="JV47" s="466">
        <v>408871772.07999992</v>
      </c>
      <c r="JW47" s="466">
        <v>332008644.03000003</v>
      </c>
      <c r="JX47" s="466">
        <v>266191124.86000001</v>
      </c>
      <c r="JY47" s="466">
        <f t="shared" si="209"/>
        <v>3528011700.3400002</v>
      </c>
      <c r="JZ47" s="655">
        <v>340428612.29000002</v>
      </c>
      <c r="KA47" s="466">
        <v>209194903.65000001</v>
      </c>
      <c r="KB47" s="466">
        <v>256714892.44</v>
      </c>
      <c r="KC47" s="466">
        <v>449090769.80000001</v>
      </c>
      <c r="KD47" s="466">
        <v>282077879.68000001</v>
      </c>
      <c r="KE47" s="466">
        <v>331818693.43000001</v>
      </c>
      <c r="KF47" s="466">
        <v>439489852.03000003</v>
      </c>
      <c r="KG47" s="466">
        <v>314776180.34000003</v>
      </c>
      <c r="KH47" s="466">
        <v>337582370.44</v>
      </c>
      <c r="KI47" s="466">
        <v>466615639.94</v>
      </c>
      <c r="KJ47" s="466">
        <v>384968412.46999997</v>
      </c>
      <c r="KK47" s="466">
        <v>418224408.67000002</v>
      </c>
      <c r="KL47" s="466">
        <f t="shared" si="211"/>
        <v>4230982615.1800003</v>
      </c>
      <c r="KM47" s="655">
        <v>449978321.17000002</v>
      </c>
      <c r="KN47" s="466">
        <v>314814447.52999997</v>
      </c>
      <c r="KO47" s="466">
        <v>303046920.29000002</v>
      </c>
      <c r="KP47" s="466">
        <v>491910598.32000005</v>
      </c>
      <c r="KQ47" s="466">
        <v>333215219.44</v>
      </c>
      <c r="KR47" s="466">
        <v>386722696.37000006</v>
      </c>
      <c r="KS47" s="466">
        <v>469810720.18999994</v>
      </c>
      <c r="KT47" s="466">
        <v>405907886.29000002</v>
      </c>
      <c r="KU47" s="466">
        <v>387021165.40000004</v>
      </c>
      <c r="KV47" s="466">
        <v>434638015.56</v>
      </c>
      <c r="KW47" s="466">
        <v>373603773.11999995</v>
      </c>
      <c r="KX47" s="466">
        <v>396768474.77000004</v>
      </c>
      <c r="KY47" s="466">
        <f t="shared" si="213"/>
        <v>4747438238.4500008</v>
      </c>
      <c r="KZ47" s="655">
        <v>451131501.53999996</v>
      </c>
      <c r="LA47" s="466">
        <v>334834999.30000001</v>
      </c>
      <c r="LB47" s="466">
        <v>0</v>
      </c>
      <c r="LC47" s="466">
        <v>0</v>
      </c>
      <c r="LD47" s="466">
        <v>0</v>
      </c>
      <c r="LE47" s="466">
        <v>0</v>
      </c>
      <c r="LF47" s="466">
        <v>0</v>
      </c>
      <c r="LG47" s="466">
        <v>0</v>
      </c>
      <c r="LH47" s="466">
        <v>0</v>
      </c>
      <c r="LI47" s="466">
        <v>0</v>
      </c>
      <c r="LJ47" s="466">
        <v>0</v>
      </c>
      <c r="LK47" s="466">
        <v>0</v>
      </c>
      <c r="LL47" s="511">
        <f t="shared" si="215"/>
        <v>785966500.83999991</v>
      </c>
    </row>
    <row r="48" spans="1:324" ht="15.75" x14ac:dyDescent="0.25">
      <c r="A48" s="419">
        <v>7041</v>
      </c>
      <c r="B48" s="420"/>
      <c r="C48" s="418" t="s">
        <v>465</v>
      </c>
      <c r="D48" s="418" t="s">
        <v>466</v>
      </c>
      <c r="E48" s="466">
        <v>0</v>
      </c>
      <c r="F48" s="466">
        <v>0</v>
      </c>
      <c r="G48" s="466">
        <v>0</v>
      </c>
      <c r="H48" s="466">
        <v>0</v>
      </c>
      <c r="I48" s="466">
        <v>0</v>
      </c>
      <c r="J48" s="466">
        <v>33703304.957436159</v>
      </c>
      <c r="K48" s="466">
        <v>97042184.109497577</v>
      </c>
      <c r="L48" s="466">
        <v>77853772.325154409</v>
      </c>
      <c r="M48" s="466">
        <v>4393108.8884994164</v>
      </c>
      <c r="N48" s="466">
        <v>738468.04093640461</v>
      </c>
      <c r="O48" s="466">
        <v>5102815.5232014684</v>
      </c>
      <c r="P48" s="466">
        <v>4090551.7695710231</v>
      </c>
      <c r="Q48" s="466">
        <v>4482133.9456267711</v>
      </c>
      <c r="R48" s="466">
        <v>888021.99031881173</v>
      </c>
      <c r="S48" s="466">
        <v>1752737.2218744787</v>
      </c>
      <c r="T48" s="466">
        <v>2030269.3256134195</v>
      </c>
      <c r="U48" s="466">
        <v>721313.39576030709</v>
      </c>
      <c r="V48" s="466">
        <v>3869282.3649223843</v>
      </c>
      <c r="W48" s="466">
        <v>3248928.2308045402</v>
      </c>
      <c r="X48" s="466">
        <v>1072185.9807210816</v>
      </c>
      <c r="Y48" s="466">
        <f t="shared" si="169"/>
        <v>32389816.677850112</v>
      </c>
      <c r="Z48" s="466">
        <v>3499088.7181188446</v>
      </c>
      <c r="AA48" s="466">
        <v>1502161.6241028209</v>
      </c>
      <c r="AB48" s="466">
        <v>5440506.7857619766</v>
      </c>
      <c r="AC48" s="466">
        <v>2800332.5622600564</v>
      </c>
      <c r="AD48" s="466">
        <v>2324282.5313804043</v>
      </c>
      <c r="AE48" s="466">
        <v>596394.67292605585</v>
      </c>
      <c r="AF48" s="466">
        <v>2116804.2221665834</v>
      </c>
      <c r="AG48" s="466">
        <v>396091.30833750626</v>
      </c>
      <c r="AH48" s="466">
        <v>1142727.5657235854</v>
      </c>
      <c r="AI48" s="466">
        <v>5107204.866174262</v>
      </c>
      <c r="AJ48" s="466">
        <v>3114146.927975297</v>
      </c>
      <c r="AK48" s="466">
        <v>3368510.6579452516</v>
      </c>
      <c r="AL48" s="466">
        <f t="shared" si="171"/>
        <v>31408252.442872643</v>
      </c>
      <c r="AM48" s="466">
        <v>4616249.6437155744</v>
      </c>
      <c r="AN48" s="466">
        <v>2402112.1210148563</v>
      </c>
      <c r="AO48" s="466">
        <v>4616005.487815056</v>
      </c>
      <c r="AP48" s="466">
        <v>2823521.020781172</v>
      </c>
      <c r="AQ48" s="466">
        <v>3151029.6505591725</v>
      </c>
      <c r="AR48" s="466">
        <v>405227.14242196636</v>
      </c>
      <c r="AS48" s="466">
        <v>1942870.8092555501</v>
      </c>
      <c r="AT48" s="466">
        <v>1335514.1334084466</v>
      </c>
      <c r="AU48" s="466">
        <v>2073444.7298447671</v>
      </c>
      <c r="AV48" s="466">
        <v>4023269.7054748787</v>
      </c>
      <c r="AW48" s="466">
        <v>1520702.6889083628</v>
      </c>
      <c r="AX48" s="466">
        <v>4463683.1543565355</v>
      </c>
      <c r="AY48" s="466">
        <f t="shared" si="173"/>
        <v>33373630.287556339</v>
      </c>
      <c r="AZ48" s="466">
        <v>4166652.3176848614</v>
      </c>
      <c r="BA48" s="466">
        <v>2708175.0733600408</v>
      </c>
      <c r="BB48" s="466">
        <v>9846776.3457686566</v>
      </c>
      <c r="BC48" s="466">
        <v>4976706.589634452</v>
      </c>
      <c r="BD48" s="466">
        <v>3142047.7457853453</v>
      </c>
      <c r="BE48" s="466">
        <v>2943583.1739275581</v>
      </c>
      <c r="BF48" s="466">
        <v>3038806.2985728597</v>
      </c>
      <c r="BG48" s="466">
        <v>1609379.1939158738</v>
      </c>
      <c r="BH48" s="466">
        <v>4616143.1329911528</v>
      </c>
      <c r="BI48" s="466">
        <v>3779521.3243615427</v>
      </c>
      <c r="BJ48" s="466">
        <v>2208866.0295860465</v>
      </c>
      <c r="BK48" s="466">
        <v>6599902.5883825747</v>
      </c>
      <c r="BL48" s="466">
        <f t="shared" si="175"/>
        <v>49636559.813970953</v>
      </c>
      <c r="BM48" s="466">
        <v>4850089.7564680343</v>
      </c>
      <c r="BN48" s="466">
        <v>3652418.6014438318</v>
      </c>
      <c r="BO48" s="466">
        <v>9193099.7322233375</v>
      </c>
      <c r="BP48" s="466">
        <v>5922851.340051746</v>
      </c>
      <c r="BQ48" s="466">
        <v>4016420.7252545487</v>
      </c>
      <c r="BR48" s="466">
        <v>2341860.1899515945</v>
      </c>
      <c r="BS48" s="466">
        <v>2807588.7552996161</v>
      </c>
      <c r="BT48" s="466">
        <v>3557776.9877315979</v>
      </c>
      <c r="BU48" s="466">
        <v>5367399.6360791177</v>
      </c>
      <c r="BV48" s="466">
        <v>383483.97058087128</v>
      </c>
      <c r="BW48" s="466">
        <v>11906091.420923054</v>
      </c>
      <c r="BX48" s="466">
        <v>4842034.4755466534</v>
      </c>
      <c r="BY48" s="466">
        <f t="shared" si="177"/>
        <v>58841115.591554001</v>
      </c>
      <c r="BZ48" s="466">
        <v>4552602.8406776823</v>
      </c>
      <c r="CA48" s="466">
        <v>5983004.3348773168</v>
      </c>
      <c r="CB48" s="466">
        <v>11004228.329577701</v>
      </c>
      <c r="CC48" s="466">
        <v>3844979.4167501261</v>
      </c>
      <c r="CD48" s="466">
        <v>6387216.9839759646</v>
      </c>
      <c r="CE48" s="466">
        <v>3661811.702345185</v>
      </c>
      <c r="CF48" s="466">
        <v>2175559.5379318981</v>
      </c>
      <c r="CG48" s="466">
        <v>3165124.3633784014</v>
      </c>
      <c r="CH48" s="466">
        <v>1489600.20484894</v>
      </c>
      <c r="CI48" s="466">
        <v>-1695827.8460607578</v>
      </c>
      <c r="CJ48" s="466">
        <v>3336158.0310882991</v>
      </c>
      <c r="CK48" s="466">
        <v>1949436.6932899354</v>
      </c>
      <c r="CL48" s="466">
        <f t="shared" si="179"/>
        <v>45853894.592680685</v>
      </c>
      <c r="CM48" s="466">
        <v>3687239.7070188611</v>
      </c>
      <c r="CN48" s="466">
        <v>2320263.4001418799</v>
      </c>
      <c r="CO48" s="466">
        <v>6775321.5009180438</v>
      </c>
      <c r="CP48" s="466">
        <v>1628918.8057920211</v>
      </c>
      <c r="CQ48" s="466">
        <v>3923614.7021365385</v>
      </c>
      <c r="CR48" s="466">
        <v>1748884.7154481723</v>
      </c>
      <c r="CS48" s="466">
        <v>1458779.6467200799</v>
      </c>
      <c r="CT48" s="466">
        <v>1894572.502503756</v>
      </c>
      <c r="CU48" s="466">
        <v>729050.46398764814</v>
      </c>
      <c r="CV48" s="466">
        <v>3538693.7570939744</v>
      </c>
      <c r="CW48" s="466">
        <v>4205644.0416875323</v>
      </c>
      <c r="CX48" s="466">
        <v>1677273.0705641797</v>
      </c>
      <c r="CY48" s="466">
        <f t="shared" si="181"/>
        <v>33588256.314012684</v>
      </c>
      <c r="CZ48" s="466">
        <v>4066831.84</v>
      </c>
      <c r="DA48" s="466">
        <v>390937.99</v>
      </c>
      <c r="DB48" s="466">
        <v>5698373.4500000002</v>
      </c>
      <c r="DC48" s="466">
        <v>2209440.75</v>
      </c>
      <c r="DD48" s="466">
        <v>564132.09</v>
      </c>
      <c r="DE48" s="466">
        <v>81579.679999999993</v>
      </c>
      <c r="DF48" s="466">
        <v>1615623.59</v>
      </c>
      <c r="DG48" s="466">
        <v>970818.64</v>
      </c>
      <c r="DH48" s="466">
        <v>532256.24</v>
      </c>
      <c r="DI48" s="466">
        <v>4206869.1399999997</v>
      </c>
      <c r="DJ48" s="466">
        <v>3629557.92</v>
      </c>
      <c r="DK48" s="466">
        <v>3283469.58</v>
      </c>
      <c r="DL48" s="466">
        <f t="shared" si="183"/>
        <v>27249890.909999996</v>
      </c>
      <c r="DM48" s="466">
        <v>3736266.32</v>
      </c>
      <c r="DN48" s="466">
        <v>2167702.7000000002</v>
      </c>
      <c r="DO48" s="466">
        <v>4732607.5199999996</v>
      </c>
      <c r="DP48" s="466">
        <v>2277086.0699999998</v>
      </c>
      <c r="DQ48" s="466">
        <v>1903752.18</v>
      </c>
      <c r="DR48" s="466">
        <v>1614439.78</v>
      </c>
      <c r="DS48" s="466">
        <v>1421650.06</v>
      </c>
      <c r="DT48" s="466">
        <v>1304731.8700000001</v>
      </c>
      <c r="DU48" s="466">
        <v>1551400.78</v>
      </c>
      <c r="DV48" s="466">
        <v>2968666.71</v>
      </c>
      <c r="DW48" s="466">
        <v>2627683.33</v>
      </c>
      <c r="DX48" s="466">
        <v>3715233.49</v>
      </c>
      <c r="DY48" s="466">
        <f t="shared" si="185"/>
        <v>30021220.810000002</v>
      </c>
      <c r="DZ48" s="466">
        <v>4084773.82</v>
      </c>
      <c r="EA48" s="466">
        <v>3966442.13</v>
      </c>
      <c r="EB48" s="466">
        <v>4628361.99</v>
      </c>
      <c r="EC48" s="466">
        <v>3031396.94</v>
      </c>
      <c r="ED48" s="466">
        <v>1737695.95</v>
      </c>
      <c r="EE48" s="466">
        <v>1236997.5900000001</v>
      </c>
      <c r="EF48" s="466">
        <v>1436234.1</v>
      </c>
      <c r="EG48" s="466">
        <v>1095403.43</v>
      </c>
      <c r="EH48" s="466">
        <v>1431676.32</v>
      </c>
      <c r="EI48" s="466">
        <v>1657663.3</v>
      </c>
      <c r="EJ48" s="466">
        <v>3267708.84</v>
      </c>
      <c r="EK48" s="466">
        <v>2487105.87</v>
      </c>
      <c r="EL48" s="466">
        <f t="shared" si="187"/>
        <v>30061460.280000001</v>
      </c>
      <c r="EM48" s="466">
        <v>3582730.85</v>
      </c>
      <c r="EN48" s="466">
        <v>2746205.85</v>
      </c>
      <c r="EO48" s="466">
        <v>5112033.72</v>
      </c>
      <c r="EP48" s="466">
        <v>3174452.37</v>
      </c>
      <c r="EQ48" s="466">
        <v>1865231.9</v>
      </c>
      <c r="ER48" s="466">
        <v>1339422.43</v>
      </c>
      <c r="ES48" s="466">
        <v>1749859.09</v>
      </c>
      <c r="ET48" s="466">
        <v>1148901.8899999999</v>
      </c>
      <c r="EU48" s="466">
        <v>1416526.69</v>
      </c>
      <c r="EV48" s="466">
        <v>2539911.91</v>
      </c>
      <c r="EW48" s="466">
        <v>3510853.99</v>
      </c>
      <c r="EX48" s="466">
        <v>2916536.22</v>
      </c>
      <c r="EY48" s="466">
        <f t="shared" si="189"/>
        <v>31102666.910000004</v>
      </c>
      <c r="EZ48" s="466">
        <v>4610730.53</v>
      </c>
      <c r="FA48" s="466">
        <v>3589938.4</v>
      </c>
      <c r="FB48" s="466">
        <v>3688783.79</v>
      </c>
      <c r="FC48" s="466">
        <v>3062933.53</v>
      </c>
      <c r="FD48" s="466">
        <v>1064393.28</v>
      </c>
      <c r="FE48" s="466">
        <v>1064145.21</v>
      </c>
      <c r="FF48" s="466">
        <v>1644802.36</v>
      </c>
      <c r="FG48" s="466">
        <v>1035600.43</v>
      </c>
      <c r="FH48" s="466">
        <v>1245002.71</v>
      </c>
      <c r="FI48" s="466">
        <v>1958746.68</v>
      </c>
      <c r="FJ48" s="466">
        <v>4156792.17</v>
      </c>
      <c r="FK48" s="466">
        <v>2953991.05</v>
      </c>
      <c r="FL48" s="466">
        <f t="shared" si="191"/>
        <v>30075860.140000001</v>
      </c>
      <c r="FM48" s="466">
        <v>4077829.73</v>
      </c>
      <c r="FN48" s="466">
        <v>3075112.48</v>
      </c>
      <c r="FO48" s="466">
        <v>4241041.96</v>
      </c>
      <c r="FP48" s="466">
        <v>1912793.99</v>
      </c>
      <c r="FQ48" s="466">
        <v>1369881.11</v>
      </c>
      <c r="FR48" s="466">
        <v>577963.15</v>
      </c>
      <c r="FS48" s="466">
        <v>2059435.79</v>
      </c>
      <c r="FT48" s="466">
        <v>6400950.7200000007</v>
      </c>
      <c r="FU48" s="466">
        <v>8281585.0100000007</v>
      </c>
      <c r="FV48" s="466">
        <v>7965346.9199999999</v>
      </c>
      <c r="FW48" s="466">
        <v>8756559.8300000001</v>
      </c>
      <c r="FX48" s="466">
        <v>8061480.3399999999</v>
      </c>
      <c r="FY48" s="466">
        <f t="shared" si="193"/>
        <v>56779981.030000001</v>
      </c>
      <c r="FZ48" s="466">
        <v>9386396.1500000004</v>
      </c>
      <c r="GA48" s="466">
        <v>8789700.9000000004</v>
      </c>
      <c r="GB48" s="466">
        <v>9068245.1600000001</v>
      </c>
      <c r="GC48" s="466">
        <v>9716341.8200000003</v>
      </c>
      <c r="GD48" s="466">
        <v>8460286.4799999986</v>
      </c>
      <c r="GE48" s="466">
        <v>9050393.5600000005</v>
      </c>
      <c r="GF48" s="466">
        <v>9003444.629999999</v>
      </c>
      <c r="GG48" s="466">
        <v>8118465.1600000001</v>
      </c>
      <c r="GH48" s="466">
        <v>8748183.1999999993</v>
      </c>
      <c r="GI48" s="466">
        <v>8736486.1100000013</v>
      </c>
      <c r="GJ48" s="466">
        <v>9764831.4800000004</v>
      </c>
      <c r="GK48" s="466">
        <v>9142031.8100000024</v>
      </c>
      <c r="GL48" s="466">
        <f t="shared" si="195"/>
        <v>107984806.46000001</v>
      </c>
      <c r="GM48" s="466">
        <v>9713815.0500000007</v>
      </c>
      <c r="GN48" s="466">
        <v>9474220.4699999988</v>
      </c>
      <c r="GO48" s="466">
        <v>8547927.6199999992</v>
      </c>
      <c r="GP48" s="466">
        <v>8451278.0999999978</v>
      </c>
      <c r="GQ48" s="466">
        <v>8806834.339999998</v>
      </c>
      <c r="GR48" s="466">
        <v>8333117.5100000007</v>
      </c>
      <c r="GS48" s="466">
        <v>8296675.1099999994</v>
      </c>
      <c r="GT48" s="466">
        <v>8927224.7400000002</v>
      </c>
      <c r="GU48" s="466">
        <v>8812917.1800000016</v>
      </c>
      <c r="GV48" s="466">
        <v>9430477.9999999981</v>
      </c>
      <c r="GW48" s="466">
        <v>9522122.7200000007</v>
      </c>
      <c r="GX48" s="466">
        <v>8960741.1799999997</v>
      </c>
      <c r="GY48" s="466">
        <f t="shared" si="197"/>
        <v>107277352.01999998</v>
      </c>
      <c r="GZ48" s="466">
        <v>9972713.7799999993</v>
      </c>
      <c r="HA48" s="466">
        <v>10499859.389999999</v>
      </c>
      <c r="HB48" s="466">
        <v>10793452.250000002</v>
      </c>
      <c r="HC48" s="466">
        <v>10762453.810000001</v>
      </c>
      <c r="HD48" s="466">
        <v>10476164.520000001</v>
      </c>
      <c r="HE48" s="466">
        <v>9327262.0899999999</v>
      </c>
      <c r="HF48" s="466">
        <v>9625017.9100000001</v>
      </c>
      <c r="HG48" s="466">
        <v>10189954.310000001</v>
      </c>
      <c r="HH48" s="466">
        <v>9597320.2199999969</v>
      </c>
      <c r="HI48" s="466">
        <v>11715672.07</v>
      </c>
      <c r="HJ48" s="466">
        <v>11342273.68</v>
      </c>
      <c r="HK48" s="466">
        <v>10933298.670000002</v>
      </c>
      <c r="HL48" s="466">
        <f t="shared" si="199"/>
        <v>125235442.7</v>
      </c>
      <c r="HM48" s="466">
        <v>11998004.989999998</v>
      </c>
      <c r="HN48" s="466">
        <v>10876128.679999998</v>
      </c>
      <c r="HO48" s="466">
        <v>11617969.359999998</v>
      </c>
      <c r="HP48" s="466">
        <v>11400451.379999999</v>
      </c>
      <c r="HQ48" s="466">
        <v>10577596.200000001</v>
      </c>
      <c r="HR48" s="466">
        <v>10339882.620000001</v>
      </c>
      <c r="HS48" s="466">
        <v>10040598.969999999</v>
      </c>
      <c r="HT48" s="466">
        <v>10307424.24</v>
      </c>
      <c r="HU48" s="466">
        <v>11358850.879999999</v>
      </c>
      <c r="HV48" s="466">
        <v>11044027.649999999</v>
      </c>
      <c r="HW48" s="466">
        <v>11847811.799999997</v>
      </c>
      <c r="HX48" s="466">
        <v>11367269.350000001</v>
      </c>
      <c r="HY48" s="466">
        <f t="shared" si="201"/>
        <v>132776016.12</v>
      </c>
      <c r="HZ48" s="466">
        <v>12993088.1</v>
      </c>
      <c r="IA48" s="466">
        <v>12719960.259999998</v>
      </c>
      <c r="IB48" s="466">
        <v>11145339.720000001</v>
      </c>
      <c r="IC48" s="466">
        <v>11615490.200000001</v>
      </c>
      <c r="ID48" s="466">
        <v>10795598.039999999</v>
      </c>
      <c r="IE48" s="466">
        <v>10686699.350000001</v>
      </c>
      <c r="IF48" s="466">
        <v>10779617.939999999</v>
      </c>
      <c r="IG48" s="466">
        <v>10867880.559999999</v>
      </c>
      <c r="IH48" s="466">
        <v>11005816.840000002</v>
      </c>
      <c r="II48" s="466">
        <v>11840908.030000003</v>
      </c>
      <c r="IJ48" s="466">
        <v>12349956.549999999</v>
      </c>
      <c r="IK48" s="466">
        <v>12001731.58</v>
      </c>
      <c r="IL48" s="466">
        <f t="shared" si="203"/>
        <v>138802087.17000002</v>
      </c>
      <c r="IM48" s="466">
        <v>11992279.469999999</v>
      </c>
      <c r="IN48" s="466">
        <v>11667764.280000003</v>
      </c>
      <c r="IO48" s="466">
        <v>10992840.899999999</v>
      </c>
      <c r="IP48" s="466">
        <v>12601866.709999999</v>
      </c>
      <c r="IQ48" s="466">
        <v>10656607.480000002</v>
      </c>
      <c r="IR48" s="466">
        <v>10774759.939999999</v>
      </c>
      <c r="IS48" s="466">
        <v>10577593.17</v>
      </c>
      <c r="IT48" s="466">
        <v>10767078.760000004</v>
      </c>
      <c r="IU48" s="466">
        <v>8576479.8599999994</v>
      </c>
      <c r="IV48" s="466">
        <v>11494985.790000001</v>
      </c>
      <c r="IW48" s="466">
        <v>16184658.440000003</v>
      </c>
      <c r="IX48" s="466">
        <v>11731605.690000001</v>
      </c>
      <c r="IY48" s="466">
        <f t="shared" si="205"/>
        <v>138018520.49000001</v>
      </c>
      <c r="IZ48" s="655">
        <v>12075607.66</v>
      </c>
      <c r="JA48" s="466">
        <v>12740810.260000002</v>
      </c>
      <c r="JB48" s="466">
        <v>10970367.669999998</v>
      </c>
      <c r="JC48" s="466">
        <v>11557890.16</v>
      </c>
      <c r="JD48" s="466">
        <v>11527983.550000001</v>
      </c>
      <c r="JE48" s="466">
        <v>10881035.390000002</v>
      </c>
      <c r="JF48" s="466">
        <v>10739512.199999997</v>
      </c>
      <c r="JG48" s="466">
        <v>11612734.650000002</v>
      </c>
      <c r="JH48" s="466">
        <v>11311923.67</v>
      </c>
      <c r="JI48" s="466">
        <v>11998884.16</v>
      </c>
      <c r="JJ48" s="466">
        <v>12534741.929999998</v>
      </c>
      <c r="JK48" s="466">
        <v>11139350.550000001</v>
      </c>
      <c r="JL48" s="466">
        <f t="shared" si="207"/>
        <v>139090841.84999999</v>
      </c>
      <c r="JM48" s="655">
        <v>12243662.150000002</v>
      </c>
      <c r="JN48" s="466">
        <v>12105886.59</v>
      </c>
      <c r="JO48" s="466">
        <v>11089431.759999998</v>
      </c>
      <c r="JP48" s="466">
        <v>9686736.4999999981</v>
      </c>
      <c r="JQ48" s="466">
        <v>8185639.3300000001</v>
      </c>
      <c r="JR48" s="466">
        <v>9483452.7100000009</v>
      </c>
      <c r="JS48" s="466">
        <v>11356203.689999999</v>
      </c>
      <c r="JT48" s="466">
        <v>10559556.92</v>
      </c>
      <c r="JU48" s="466">
        <v>9588661.3199999984</v>
      </c>
      <c r="JV48" s="466">
        <v>10814970.440000001</v>
      </c>
      <c r="JW48" s="466">
        <v>10817800.470000001</v>
      </c>
      <c r="JX48" s="466">
        <v>9460727.9000000004</v>
      </c>
      <c r="JY48" s="466">
        <f t="shared" si="209"/>
        <v>125392729.78</v>
      </c>
      <c r="JZ48" s="655">
        <v>9659226.870000001</v>
      </c>
      <c r="KA48" s="466">
        <v>9888282.4100000001</v>
      </c>
      <c r="KB48" s="466">
        <v>9984740.589999998</v>
      </c>
      <c r="KC48" s="466">
        <v>12209171.499999998</v>
      </c>
      <c r="KD48" s="466">
        <v>9631747.4100000001</v>
      </c>
      <c r="KE48" s="466">
        <v>10336575.649999999</v>
      </c>
      <c r="KF48" s="466">
        <v>10986072.170000002</v>
      </c>
      <c r="KG48" s="466">
        <v>11181060.17</v>
      </c>
      <c r="KH48" s="466">
        <v>11360200.140000001</v>
      </c>
      <c r="KI48" s="466">
        <v>11926742.749999998</v>
      </c>
      <c r="KJ48" s="466">
        <v>12583250.620000001</v>
      </c>
      <c r="KK48" s="466">
        <v>11620409.459999999</v>
      </c>
      <c r="KL48" s="466">
        <f t="shared" si="211"/>
        <v>131367479.73999999</v>
      </c>
      <c r="KM48" s="655">
        <v>6077629.0099999998</v>
      </c>
      <c r="KN48" s="466">
        <v>11801940.539999999</v>
      </c>
      <c r="KO48" s="466">
        <v>17285316.990000002</v>
      </c>
      <c r="KP48" s="466">
        <v>17326903.510000002</v>
      </c>
      <c r="KQ48" s="466">
        <v>14011002.040000001</v>
      </c>
      <c r="KR48" s="466">
        <v>10514771.67</v>
      </c>
      <c r="KS48" s="466">
        <v>8906168.7199999988</v>
      </c>
      <c r="KT48" s="466">
        <v>59743.040000000015</v>
      </c>
      <c r="KU48" s="466">
        <v>11817671.380000001</v>
      </c>
      <c r="KV48" s="466">
        <v>4562697.2500000009</v>
      </c>
      <c r="KW48" s="466">
        <v>420300.60999999993</v>
      </c>
      <c r="KX48" s="466">
        <v>214369.09999999998</v>
      </c>
      <c r="KY48" s="466">
        <f t="shared" si="213"/>
        <v>102998513.85999998</v>
      </c>
      <c r="KZ48" s="655">
        <v>530866.65</v>
      </c>
      <c r="LA48" s="466">
        <v>498124.25999999995</v>
      </c>
      <c r="LB48" s="466">
        <v>0</v>
      </c>
      <c r="LC48" s="466">
        <v>0</v>
      </c>
      <c r="LD48" s="466">
        <v>0</v>
      </c>
      <c r="LE48" s="466">
        <v>0</v>
      </c>
      <c r="LF48" s="466">
        <v>0</v>
      </c>
      <c r="LG48" s="466">
        <v>0</v>
      </c>
      <c r="LH48" s="466">
        <v>0</v>
      </c>
      <c r="LI48" s="466">
        <v>0</v>
      </c>
      <c r="LJ48" s="466">
        <v>0</v>
      </c>
      <c r="LK48" s="466">
        <v>0</v>
      </c>
      <c r="LL48" s="511">
        <f t="shared" si="215"/>
        <v>1028990.9099999999</v>
      </c>
    </row>
    <row r="49" spans="1:324" ht="15.75" x14ac:dyDescent="0.25">
      <c r="A49" s="419">
        <v>7042</v>
      </c>
      <c r="B49" s="420"/>
      <c r="C49" s="418" t="s">
        <v>467</v>
      </c>
      <c r="D49" s="418" t="s">
        <v>302</v>
      </c>
      <c r="E49" s="466">
        <v>0</v>
      </c>
      <c r="F49" s="466">
        <v>0</v>
      </c>
      <c r="G49" s="466">
        <v>0</v>
      </c>
      <c r="H49" s="466">
        <v>0</v>
      </c>
      <c r="I49" s="466">
        <v>0</v>
      </c>
      <c r="J49" s="466">
        <v>0</v>
      </c>
      <c r="K49" s="466">
        <v>0</v>
      </c>
      <c r="L49" s="466">
        <v>292391445.50158572</v>
      </c>
      <c r="M49" s="466">
        <v>0</v>
      </c>
      <c r="N49" s="466">
        <v>8060041.3220664328</v>
      </c>
      <c r="O49" s="466">
        <v>74614147.927432805</v>
      </c>
      <c r="P49" s="466">
        <v>5763140.7229177104</v>
      </c>
      <c r="Q49" s="466">
        <v>86803241.808838263</v>
      </c>
      <c r="R49" s="466">
        <v>47119571.866591558</v>
      </c>
      <c r="S49" s="466">
        <v>50047641.396845259</v>
      </c>
      <c r="T49" s="466">
        <v>49456493.517317645</v>
      </c>
      <c r="U49" s="466">
        <v>20095737.434902355</v>
      </c>
      <c r="V49" s="466">
        <v>76505790.270864636</v>
      </c>
      <c r="W49" s="466">
        <v>49383330.426514775</v>
      </c>
      <c r="X49" s="466">
        <v>91872292.465448156</v>
      </c>
      <c r="Y49" s="466">
        <f t="shared" si="169"/>
        <v>559721429.15973961</v>
      </c>
      <c r="Z49" s="466">
        <v>0</v>
      </c>
      <c r="AA49" s="466">
        <v>13279591.350650977</v>
      </c>
      <c r="AB49" s="466">
        <v>80503570.785761982</v>
      </c>
      <c r="AC49" s="466">
        <v>51425304.699090309</v>
      </c>
      <c r="AD49" s="466">
        <v>57049193.200842947</v>
      </c>
      <c r="AE49" s="466">
        <v>17733990.660073444</v>
      </c>
      <c r="AF49" s="466">
        <v>96827131.208103836</v>
      </c>
      <c r="AG49" s="466">
        <v>63165825.317267574</v>
      </c>
      <c r="AH49" s="466">
        <v>15117741.524995828</v>
      </c>
      <c r="AI49" s="466">
        <v>110309240.73773159</v>
      </c>
      <c r="AJ49" s="466">
        <v>65753778.825571701</v>
      </c>
      <c r="AK49" s="466">
        <v>123190467.8987648</v>
      </c>
      <c r="AL49" s="466">
        <f t="shared" si="171"/>
        <v>694355836.20885503</v>
      </c>
      <c r="AM49" s="466">
        <v>-784921.77378567879</v>
      </c>
      <c r="AN49" s="466">
        <v>12360501.820105158</v>
      </c>
      <c r="AO49" s="466">
        <v>62894000.649641126</v>
      </c>
      <c r="AP49" s="466">
        <v>100568444.95643465</v>
      </c>
      <c r="AQ49" s="466">
        <v>66142285.320105165</v>
      </c>
      <c r="AR49" s="466">
        <v>10287347.83692205</v>
      </c>
      <c r="AS49" s="466">
        <v>119930039.74340679</v>
      </c>
      <c r="AT49" s="466">
        <v>72354347.685027555</v>
      </c>
      <c r="AU49" s="466">
        <v>70615897.379444167</v>
      </c>
      <c r="AV49" s="466">
        <v>67436081.648681358</v>
      </c>
      <c r="AW49" s="466">
        <v>22028856.160365552</v>
      </c>
      <c r="AX49" s="466">
        <v>109405346.56839427</v>
      </c>
      <c r="AY49" s="466">
        <f t="shared" si="173"/>
        <v>713238227.99474227</v>
      </c>
      <c r="AZ49" s="466">
        <v>66269682.340427317</v>
      </c>
      <c r="BA49" s="466">
        <v>11486320.375187781</v>
      </c>
      <c r="BB49" s="466">
        <v>99725517.091679171</v>
      </c>
      <c r="BC49" s="466">
        <v>58442362.834752128</v>
      </c>
      <c r="BD49" s="466">
        <v>66817502.796402946</v>
      </c>
      <c r="BE49" s="466">
        <v>72525035.271448821</v>
      </c>
      <c r="BF49" s="466">
        <v>79225047.390460685</v>
      </c>
      <c r="BG49" s="466">
        <v>30785141.610916376</v>
      </c>
      <c r="BH49" s="466">
        <v>125273341.25876313</v>
      </c>
      <c r="BI49" s="466">
        <v>74060945.945000842</v>
      </c>
      <c r="BJ49" s="466">
        <v>13900239.412744116</v>
      </c>
      <c r="BK49" s="466">
        <v>126858621.16524786</v>
      </c>
      <c r="BL49" s="466">
        <f t="shared" si="175"/>
        <v>825369757.49303126</v>
      </c>
      <c r="BM49" s="466">
        <v>80147714.093723923</v>
      </c>
      <c r="BN49" s="466">
        <v>14620069.122892674</v>
      </c>
      <c r="BO49" s="466">
        <v>113118293.03342511</v>
      </c>
      <c r="BP49" s="466">
        <v>72787496.92534636</v>
      </c>
      <c r="BQ49" s="466">
        <v>74814774.489901543</v>
      </c>
      <c r="BR49" s="466">
        <v>74571870.364880666</v>
      </c>
      <c r="BS49" s="466">
        <v>79448940.212986141</v>
      </c>
      <c r="BT49" s="466">
        <v>88693145.302245066</v>
      </c>
      <c r="BU49" s="466">
        <v>78488340.406109154</v>
      </c>
      <c r="BV49" s="466">
        <v>28233281.760599233</v>
      </c>
      <c r="BW49" s="466">
        <v>129210371.24081957</v>
      </c>
      <c r="BX49" s="466">
        <v>73894840.933316648</v>
      </c>
      <c r="BY49" s="466">
        <f t="shared" si="177"/>
        <v>908029137.8862462</v>
      </c>
      <c r="BZ49" s="466">
        <v>87514748.926765144</v>
      </c>
      <c r="CA49" s="466">
        <v>31179311.999332335</v>
      </c>
      <c r="CB49" s="466">
        <v>109587572.43043734</v>
      </c>
      <c r="CC49" s="466">
        <v>22302393.616549827</v>
      </c>
      <c r="CD49" s="466">
        <v>129095058.65427305</v>
      </c>
      <c r="CE49" s="466">
        <v>80790193.148764834</v>
      </c>
      <c r="CF49" s="466">
        <v>53329147.483099662</v>
      </c>
      <c r="CG49" s="466">
        <v>129175518.24803871</v>
      </c>
      <c r="CH49" s="466">
        <v>79372060.094725445</v>
      </c>
      <c r="CI49" s="466">
        <v>29120912.110791184</v>
      </c>
      <c r="CJ49" s="466">
        <v>132547297.89304794</v>
      </c>
      <c r="CK49" s="466">
        <v>76938475.315097645</v>
      </c>
      <c r="CL49" s="466">
        <f t="shared" si="179"/>
        <v>960952689.92092323</v>
      </c>
      <c r="CM49" s="466">
        <v>79196401.280921355</v>
      </c>
      <c r="CN49" s="466">
        <v>23309579.737189118</v>
      </c>
      <c r="CO49" s="466">
        <v>109760351.68127191</v>
      </c>
      <c r="CP49" s="466">
        <v>28614447.175888836</v>
      </c>
      <c r="CQ49" s="466">
        <v>131845813.50884663</v>
      </c>
      <c r="CR49" s="466">
        <v>86400805.82640627</v>
      </c>
      <c r="CS49" s="466">
        <v>93085484.596770152</v>
      </c>
      <c r="CT49" s="466">
        <v>98468635.074069425</v>
      </c>
      <c r="CU49" s="466">
        <v>27396293.957185775</v>
      </c>
      <c r="CV49" s="466">
        <v>136417022.94554332</v>
      </c>
      <c r="CW49" s="466">
        <v>100312389.70706059</v>
      </c>
      <c r="CX49" s="466">
        <v>41140657.27787514</v>
      </c>
      <c r="CY49" s="466">
        <f t="shared" si="181"/>
        <v>955947882.76902843</v>
      </c>
      <c r="CZ49" s="466">
        <v>136925525</v>
      </c>
      <c r="DA49" s="466">
        <v>18612494.340000004</v>
      </c>
      <c r="DB49" s="466">
        <v>123880831.09999999</v>
      </c>
      <c r="DC49" s="466">
        <v>86916084.00999999</v>
      </c>
      <c r="DD49" s="466">
        <v>96435559.769999981</v>
      </c>
      <c r="DE49" s="466">
        <v>36774004.850000001</v>
      </c>
      <c r="DF49" s="466">
        <v>159029784.88999999</v>
      </c>
      <c r="DG49" s="466">
        <v>113344995.37999998</v>
      </c>
      <c r="DH49" s="466">
        <v>35021290.32</v>
      </c>
      <c r="DI49" s="466">
        <v>160069701.16</v>
      </c>
      <c r="DJ49" s="466">
        <v>99909581.359999999</v>
      </c>
      <c r="DK49" s="466">
        <v>90932721.780000001</v>
      </c>
      <c r="DL49" s="466">
        <f t="shared" si="183"/>
        <v>1157852573.96</v>
      </c>
      <c r="DM49" s="466">
        <v>94754732.010000005</v>
      </c>
      <c r="DN49" s="466">
        <v>27237626.700000003</v>
      </c>
      <c r="DO49" s="466">
        <v>151209995.44000003</v>
      </c>
      <c r="DP49" s="466">
        <v>93713805.329999998</v>
      </c>
      <c r="DQ49" s="466">
        <v>100834965.40000001</v>
      </c>
      <c r="DR49" s="466">
        <v>103518963.03999998</v>
      </c>
      <c r="DS49" s="466">
        <v>107649947.95000002</v>
      </c>
      <c r="DT49" s="466">
        <v>52409385.480000004</v>
      </c>
      <c r="DU49" s="466">
        <v>170564890.55000001</v>
      </c>
      <c r="DV49" s="466">
        <v>105946248.19000003</v>
      </c>
      <c r="DW49" s="466">
        <v>45695851.280000001</v>
      </c>
      <c r="DX49" s="466">
        <v>159718215.41000003</v>
      </c>
      <c r="DY49" s="466">
        <f t="shared" si="185"/>
        <v>1213254626.7800002</v>
      </c>
      <c r="DZ49" s="466">
        <v>109721681.92999998</v>
      </c>
      <c r="EA49" s="466">
        <v>28221880.550000001</v>
      </c>
      <c r="EB49" s="466">
        <v>171640004.62000006</v>
      </c>
      <c r="EC49" s="466">
        <v>116839774.35999998</v>
      </c>
      <c r="ED49" s="466">
        <v>76323538.439999998</v>
      </c>
      <c r="EE49" s="466">
        <v>172455682.47999999</v>
      </c>
      <c r="EF49" s="466">
        <v>126749243.22</v>
      </c>
      <c r="EG49" s="466">
        <v>133635469.59000002</v>
      </c>
      <c r="EH49" s="466">
        <v>109061518.51000001</v>
      </c>
      <c r="EI49" s="466">
        <v>138991311.84999999</v>
      </c>
      <c r="EJ49" s="466">
        <v>126007852.64999999</v>
      </c>
      <c r="EK49" s="466">
        <v>105352152.88999999</v>
      </c>
      <c r="EL49" s="466">
        <f t="shared" si="187"/>
        <v>1415000111.0900002</v>
      </c>
      <c r="EM49" s="466">
        <v>42916504.130000003</v>
      </c>
      <c r="EN49" s="466">
        <v>100043400.27000001</v>
      </c>
      <c r="EO49" s="466">
        <v>163290439.02999997</v>
      </c>
      <c r="EP49" s="466">
        <v>118195670.53</v>
      </c>
      <c r="EQ49" s="466">
        <v>117753418.20000002</v>
      </c>
      <c r="ER49" s="466">
        <v>114616541.46000001</v>
      </c>
      <c r="ES49" s="466">
        <v>126401122.65000001</v>
      </c>
      <c r="ET49" s="466">
        <v>139067696.63</v>
      </c>
      <c r="EU49" s="466">
        <v>134036807.33</v>
      </c>
      <c r="EV49" s="466">
        <v>73520358.789999992</v>
      </c>
      <c r="EW49" s="466">
        <v>192067850.08000001</v>
      </c>
      <c r="EX49" s="466">
        <v>117277518.57000001</v>
      </c>
      <c r="EY49" s="466">
        <f t="shared" si="189"/>
        <v>1439187327.6699998</v>
      </c>
      <c r="EZ49" s="466">
        <v>126648582.38999999</v>
      </c>
      <c r="FA49" s="466">
        <v>35737699.039999999</v>
      </c>
      <c r="FB49" s="466">
        <v>173229139.46000004</v>
      </c>
      <c r="FC49" s="466">
        <v>65211135.219999999</v>
      </c>
      <c r="FD49" s="466">
        <v>167932963.70000002</v>
      </c>
      <c r="FE49" s="466">
        <v>117464159.01000001</v>
      </c>
      <c r="FF49" s="466">
        <v>75662626.699999988</v>
      </c>
      <c r="FG49" s="466">
        <v>180992903.54999998</v>
      </c>
      <c r="FH49" s="466">
        <v>137030340.73999998</v>
      </c>
      <c r="FI49" s="466">
        <v>75728303.909999996</v>
      </c>
      <c r="FJ49" s="466">
        <v>184821825.09</v>
      </c>
      <c r="FK49" s="466">
        <v>121946048.42</v>
      </c>
      <c r="FL49" s="466">
        <f t="shared" si="191"/>
        <v>1462405727.23</v>
      </c>
      <c r="FM49" s="466">
        <v>126689349.28000002</v>
      </c>
      <c r="FN49" s="466">
        <v>41418667</v>
      </c>
      <c r="FO49" s="466">
        <v>181779192.97999999</v>
      </c>
      <c r="FP49" s="466">
        <v>127928964.36</v>
      </c>
      <c r="FQ49" s="466">
        <v>127903491.45000003</v>
      </c>
      <c r="FR49" s="466">
        <v>78740169.600000009</v>
      </c>
      <c r="FS49" s="466">
        <v>187995037.44999999</v>
      </c>
      <c r="FT49" s="466">
        <v>147483700.27000001</v>
      </c>
      <c r="FU49" s="466">
        <v>90093924.150000006</v>
      </c>
      <c r="FV49" s="466">
        <v>175701543.34999999</v>
      </c>
      <c r="FW49" s="466">
        <v>154002064.28000003</v>
      </c>
      <c r="FX49" s="466">
        <v>120538229.37</v>
      </c>
      <c r="FY49" s="466">
        <f t="shared" si="193"/>
        <v>1560274333.54</v>
      </c>
      <c r="FZ49" s="466">
        <v>123907199.07000002</v>
      </c>
      <c r="GA49" s="466">
        <v>64123518.300000004</v>
      </c>
      <c r="GB49" s="466">
        <v>111945327.25</v>
      </c>
      <c r="GC49" s="466">
        <v>158649364.45000002</v>
      </c>
      <c r="GD49" s="466">
        <v>127187026.59999999</v>
      </c>
      <c r="GE49" s="466">
        <v>72656292.63000001</v>
      </c>
      <c r="GF49" s="466">
        <v>180650089.54000002</v>
      </c>
      <c r="GG49" s="466">
        <v>129663437.09</v>
      </c>
      <c r="GH49" s="466">
        <v>140552093.95000002</v>
      </c>
      <c r="GI49" s="466">
        <v>125290252.80999999</v>
      </c>
      <c r="GJ49" s="466">
        <v>77135787.589999989</v>
      </c>
      <c r="GK49" s="466">
        <v>178937546.92000005</v>
      </c>
      <c r="GL49" s="466">
        <f t="shared" si="195"/>
        <v>1490697936.2</v>
      </c>
      <c r="GM49" s="466">
        <v>120248557.97</v>
      </c>
      <c r="GN49" s="466">
        <v>61891964.010000005</v>
      </c>
      <c r="GO49" s="466">
        <v>138106734.97</v>
      </c>
      <c r="GP49" s="466">
        <v>108784957.34999999</v>
      </c>
      <c r="GQ49" s="466">
        <v>134771304</v>
      </c>
      <c r="GR49" s="466">
        <v>130461950.14000002</v>
      </c>
      <c r="GS49" s="466">
        <v>132974208.55</v>
      </c>
      <c r="GT49" s="466">
        <v>84869664.049999997</v>
      </c>
      <c r="GU49" s="466">
        <v>188393510.25999999</v>
      </c>
      <c r="GV49" s="466">
        <v>127995517.29999998</v>
      </c>
      <c r="GW49" s="466">
        <v>84641066.850000009</v>
      </c>
      <c r="GX49" s="466">
        <v>178141700.51000002</v>
      </c>
      <c r="GY49" s="466">
        <f t="shared" si="197"/>
        <v>1491281135.9599998</v>
      </c>
      <c r="GZ49" s="466">
        <v>132786903.93000001</v>
      </c>
      <c r="HA49" s="466">
        <v>65728201.290000007</v>
      </c>
      <c r="HB49" s="466">
        <v>146866554.12</v>
      </c>
      <c r="HC49" s="466">
        <v>125113396.13</v>
      </c>
      <c r="HD49" s="466">
        <v>71076862.739999995</v>
      </c>
      <c r="HE49" s="466">
        <v>169014647.80000001</v>
      </c>
      <c r="HF49" s="466">
        <v>134296605.66999999</v>
      </c>
      <c r="HG49" s="466">
        <v>142788127.25</v>
      </c>
      <c r="HH49" s="466">
        <v>76258075.180000007</v>
      </c>
      <c r="HI49" s="466">
        <v>194196036.31000003</v>
      </c>
      <c r="HJ49" s="466">
        <v>127139756.19</v>
      </c>
      <c r="HK49" s="466">
        <v>130042920.93000001</v>
      </c>
      <c r="HL49" s="466">
        <f t="shared" si="199"/>
        <v>1515308087.54</v>
      </c>
      <c r="HM49" s="466">
        <v>82091103.360000014</v>
      </c>
      <c r="HN49" s="466">
        <v>107580384.67999999</v>
      </c>
      <c r="HO49" s="466">
        <v>114301229.99000001</v>
      </c>
      <c r="HP49" s="466">
        <v>114204284.73999999</v>
      </c>
      <c r="HQ49" s="466">
        <v>185502730.44</v>
      </c>
      <c r="HR49" s="466">
        <v>73358811.329999998</v>
      </c>
      <c r="HS49" s="466">
        <v>140002528.47999999</v>
      </c>
      <c r="HT49" s="466">
        <v>192455266.64000002</v>
      </c>
      <c r="HU49" s="466">
        <v>147036637.73000002</v>
      </c>
      <c r="HV49" s="466">
        <v>137093264.21000001</v>
      </c>
      <c r="HW49" s="466">
        <v>136947349.29999998</v>
      </c>
      <c r="HX49" s="466">
        <v>120538840.48</v>
      </c>
      <c r="HY49" s="466">
        <f t="shared" si="201"/>
        <v>1551112431.3800001</v>
      </c>
      <c r="HZ49" s="466">
        <v>139913578.83000001</v>
      </c>
      <c r="IA49" s="466">
        <v>110723951.45999998</v>
      </c>
      <c r="IB49" s="466">
        <v>108679252.25</v>
      </c>
      <c r="IC49" s="466">
        <v>126068136.78999998</v>
      </c>
      <c r="ID49" s="466">
        <v>131799257.48999999</v>
      </c>
      <c r="IE49" s="466">
        <v>132881931.22999999</v>
      </c>
      <c r="IF49" s="466">
        <v>147932016.09</v>
      </c>
      <c r="IG49" s="466">
        <v>140530136.39999998</v>
      </c>
      <c r="IH49" s="466">
        <v>145293135.98000002</v>
      </c>
      <c r="II49" s="466">
        <v>136031864.73999998</v>
      </c>
      <c r="IJ49" s="466">
        <v>140492981.89000002</v>
      </c>
      <c r="IK49" s="466">
        <v>125130138.09999999</v>
      </c>
      <c r="IL49" s="466">
        <f t="shared" si="203"/>
        <v>1585476381.25</v>
      </c>
      <c r="IM49" s="466">
        <v>135149577.93000001</v>
      </c>
      <c r="IN49" s="466">
        <v>118269512.13000001</v>
      </c>
      <c r="IO49" s="466">
        <v>101115681.23999999</v>
      </c>
      <c r="IP49" s="466">
        <v>127360997.41</v>
      </c>
      <c r="IQ49" s="466">
        <v>131949176.98999999</v>
      </c>
      <c r="IR49" s="466">
        <v>141303894.39999998</v>
      </c>
      <c r="IS49" s="466">
        <v>128896946.61999999</v>
      </c>
      <c r="IT49" s="466">
        <v>138601325.86000001</v>
      </c>
      <c r="IU49" s="466">
        <v>132035298.69000001</v>
      </c>
      <c r="IV49" s="466">
        <v>143614649.84999996</v>
      </c>
      <c r="IW49" s="466">
        <v>140168559.82000002</v>
      </c>
      <c r="IX49" s="466">
        <v>121301517.40000001</v>
      </c>
      <c r="IY49" s="466">
        <f t="shared" si="205"/>
        <v>1559767138.3399999</v>
      </c>
      <c r="IZ49" s="655">
        <v>130508338.22999999</v>
      </c>
      <c r="JA49" s="466">
        <v>114644845.10000001</v>
      </c>
      <c r="JB49" s="466">
        <v>105204155.28000002</v>
      </c>
      <c r="JC49" s="466">
        <v>123043887.21000002</v>
      </c>
      <c r="JD49" s="466">
        <v>135058299.93000001</v>
      </c>
      <c r="JE49" s="466">
        <v>120509368.38999999</v>
      </c>
      <c r="JF49" s="466">
        <v>133970173.31</v>
      </c>
      <c r="JG49" s="466">
        <v>145788038.51000002</v>
      </c>
      <c r="JH49" s="466">
        <v>141459769.39999998</v>
      </c>
      <c r="JI49" s="466">
        <v>134314046.35999998</v>
      </c>
      <c r="JJ49" s="466">
        <v>141684970.89000002</v>
      </c>
      <c r="JK49" s="466">
        <v>117105731.61999997</v>
      </c>
      <c r="JL49" s="466">
        <f t="shared" si="207"/>
        <v>1543291624.23</v>
      </c>
      <c r="JM49" s="655">
        <v>135338512.83000001</v>
      </c>
      <c r="JN49" s="466">
        <v>118555152.27</v>
      </c>
      <c r="JO49" s="466">
        <v>60153335.440000005</v>
      </c>
      <c r="JP49" s="466">
        <v>96518440.570000008</v>
      </c>
      <c r="JQ49" s="466">
        <v>83936139.920000002</v>
      </c>
      <c r="JR49" s="466">
        <v>112505351.98000002</v>
      </c>
      <c r="JS49" s="466">
        <v>134033090.28000002</v>
      </c>
      <c r="JT49" s="466">
        <v>131604961.21000001</v>
      </c>
      <c r="JU49" s="466">
        <v>121957386.66000001</v>
      </c>
      <c r="JV49" s="466">
        <v>132038506.72999999</v>
      </c>
      <c r="JW49" s="466">
        <v>124652981.73</v>
      </c>
      <c r="JX49" s="466">
        <v>63137882.370000005</v>
      </c>
      <c r="JY49" s="466">
        <f t="shared" si="209"/>
        <v>1314431741.9899998</v>
      </c>
      <c r="JZ49" s="655">
        <v>110774819.78</v>
      </c>
      <c r="KA49" s="466">
        <v>93336503.959999993</v>
      </c>
      <c r="KB49" s="466">
        <v>103978802.01000002</v>
      </c>
      <c r="KC49" s="466">
        <v>115345575.79000001</v>
      </c>
      <c r="KD49" s="466">
        <v>111248392.84999999</v>
      </c>
      <c r="KE49" s="466">
        <v>110819373.42000002</v>
      </c>
      <c r="KF49" s="466">
        <v>145434317.69</v>
      </c>
      <c r="KG49" s="466">
        <v>146935836.76999998</v>
      </c>
      <c r="KH49" s="466">
        <v>137582514.93000001</v>
      </c>
      <c r="KI49" s="466">
        <v>138420589.79000002</v>
      </c>
      <c r="KJ49" s="466">
        <v>135321759.35999998</v>
      </c>
      <c r="KK49" s="466">
        <v>121240027.53999999</v>
      </c>
      <c r="KL49" s="466">
        <f t="shared" si="211"/>
        <v>1470438513.8899999</v>
      </c>
      <c r="KM49" s="655">
        <v>123989943.38</v>
      </c>
      <c r="KN49" s="466">
        <v>107282465.28</v>
      </c>
      <c r="KO49" s="466">
        <v>95737131.049999997</v>
      </c>
      <c r="KP49" s="466">
        <v>77756382.010000005</v>
      </c>
      <c r="KQ49" s="466">
        <v>133359474.8</v>
      </c>
      <c r="KR49" s="466">
        <v>126547252.56999999</v>
      </c>
      <c r="KS49" s="466">
        <v>150800609.73000002</v>
      </c>
      <c r="KT49" s="466">
        <v>141226201.62</v>
      </c>
      <c r="KU49" s="466">
        <v>140786232.36999997</v>
      </c>
      <c r="KV49" s="466">
        <v>125546531.36000001</v>
      </c>
      <c r="KW49" s="466">
        <v>144086254.10999998</v>
      </c>
      <c r="KX49" s="466">
        <v>79167809.540000007</v>
      </c>
      <c r="KY49" s="466">
        <f t="shared" si="213"/>
        <v>1446286287.8199999</v>
      </c>
      <c r="KZ49" s="655">
        <v>132406157.13999999</v>
      </c>
      <c r="LA49" s="466">
        <v>116294346.2</v>
      </c>
      <c r="LB49" s="466">
        <v>0</v>
      </c>
      <c r="LC49" s="466">
        <v>0</v>
      </c>
      <c r="LD49" s="466">
        <v>0</v>
      </c>
      <c r="LE49" s="466">
        <v>0</v>
      </c>
      <c r="LF49" s="466">
        <v>0</v>
      </c>
      <c r="LG49" s="466">
        <v>0</v>
      </c>
      <c r="LH49" s="466">
        <v>0</v>
      </c>
      <c r="LI49" s="466">
        <v>0</v>
      </c>
      <c r="LJ49" s="466">
        <v>0</v>
      </c>
      <c r="LK49" s="466">
        <v>0</v>
      </c>
      <c r="LL49" s="511">
        <f t="shared" si="215"/>
        <v>248700503.33999997</v>
      </c>
    </row>
    <row r="50" spans="1:324" ht="15.75" x14ac:dyDescent="0.25">
      <c r="A50" s="419">
        <v>7043</v>
      </c>
      <c r="B50" s="420"/>
      <c r="C50" s="418" t="s">
        <v>895</v>
      </c>
      <c r="D50" s="418" t="s">
        <v>303</v>
      </c>
      <c r="E50" s="466">
        <v>0</v>
      </c>
      <c r="F50" s="466">
        <v>0</v>
      </c>
      <c r="G50" s="466">
        <v>0</v>
      </c>
      <c r="H50" s="466">
        <v>0</v>
      </c>
      <c r="I50" s="466">
        <v>0</v>
      </c>
      <c r="J50" s="466">
        <v>0</v>
      </c>
      <c r="K50" s="466">
        <v>0</v>
      </c>
      <c r="L50" s="466">
        <v>0</v>
      </c>
      <c r="M50" s="466">
        <v>0</v>
      </c>
      <c r="N50" s="466">
        <v>0</v>
      </c>
      <c r="O50" s="466">
        <v>0</v>
      </c>
      <c r="P50" s="466">
        <v>0</v>
      </c>
      <c r="Q50" s="466">
        <v>0</v>
      </c>
      <c r="R50" s="466">
        <v>0</v>
      </c>
      <c r="S50" s="466">
        <v>0</v>
      </c>
      <c r="T50" s="466">
        <v>0</v>
      </c>
      <c r="U50" s="466">
        <v>0</v>
      </c>
      <c r="V50" s="466">
        <v>0</v>
      </c>
      <c r="W50" s="466">
        <v>0</v>
      </c>
      <c r="X50" s="466">
        <v>0</v>
      </c>
      <c r="Y50" s="466">
        <f t="shared" si="169"/>
        <v>0</v>
      </c>
      <c r="Z50" s="466">
        <v>0</v>
      </c>
      <c r="AA50" s="466">
        <v>0</v>
      </c>
      <c r="AB50" s="466">
        <v>0</v>
      </c>
      <c r="AC50" s="466">
        <v>0</v>
      </c>
      <c r="AD50" s="466">
        <v>0</v>
      </c>
      <c r="AE50" s="466">
        <v>0</v>
      </c>
      <c r="AF50" s="466">
        <v>0</v>
      </c>
      <c r="AG50" s="466">
        <v>0</v>
      </c>
      <c r="AH50" s="466">
        <v>0</v>
      </c>
      <c r="AI50" s="466">
        <v>0</v>
      </c>
      <c r="AJ50" s="466">
        <v>0</v>
      </c>
      <c r="AK50" s="466">
        <v>0</v>
      </c>
      <c r="AL50" s="466">
        <f t="shared" si="171"/>
        <v>0</v>
      </c>
      <c r="AM50" s="466">
        <v>0</v>
      </c>
      <c r="AN50" s="466">
        <v>0</v>
      </c>
      <c r="AO50" s="466">
        <v>0</v>
      </c>
      <c r="AP50" s="466">
        <v>0</v>
      </c>
      <c r="AQ50" s="466">
        <v>0</v>
      </c>
      <c r="AR50" s="466">
        <v>0</v>
      </c>
      <c r="AS50" s="466">
        <v>0</v>
      </c>
      <c r="AT50" s="466">
        <v>0</v>
      </c>
      <c r="AU50" s="466">
        <v>0</v>
      </c>
      <c r="AV50" s="466">
        <v>0</v>
      </c>
      <c r="AW50" s="466">
        <v>0</v>
      </c>
      <c r="AX50" s="466">
        <v>0</v>
      </c>
      <c r="AY50" s="466">
        <f t="shared" si="173"/>
        <v>0</v>
      </c>
      <c r="AZ50" s="466">
        <v>0</v>
      </c>
      <c r="BA50" s="466">
        <v>0</v>
      </c>
      <c r="BB50" s="466">
        <v>0</v>
      </c>
      <c r="BC50" s="466">
        <v>0</v>
      </c>
      <c r="BD50" s="466">
        <v>0</v>
      </c>
      <c r="BE50" s="466">
        <v>0</v>
      </c>
      <c r="BF50" s="466">
        <v>0</v>
      </c>
      <c r="BG50" s="466">
        <v>0</v>
      </c>
      <c r="BH50" s="466">
        <v>0</v>
      </c>
      <c r="BI50" s="466">
        <v>0</v>
      </c>
      <c r="BJ50" s="466">
        <v>0</v>
      </c>
      <c r="BK50" s="466">
        <v>0</v>
      </c>
      <c r="BL50" s="466">
        <f t="shared" si="175"/>
        <v>0</v>
      </c>
      <c r="BM50" s="466">
        <v>0</v>
      </c>
      <c r="BN50" s="466">
        <v>0</v>
      </c>
      <c r="BO50" s="466">
        <v>0</v>
      </c>
      <c r="BP50" s="466">
        <v>0</v>
      </c>
      <c r="BQ50" s="466">
        <v>0</v>
      </c>
      <c r="BR50" s="466">
        <v>0</v>
      </c>
      <c r="BS50" s="466">
        <v>0</v>
      </c>
      <c r="BT50" s="466">
        <v>0</v>
      </c>
      <c r="BU50" s="466">
        <v>0</v>
      </c>
      <c r="BV50" s="466">
        <v>0</v>
      </c>
      <c r="BW50" s="466">
        <v>0</v>
      </c>
      <c r="BX50" s="466">
        <v>0</v>
      </c>
      <c r="BY50" s="466">
        <f t="shared" si="177"/>
        <v>0</v>
      </c>
      <c r="BZ50" s="466">
        <v>0</v>
      </c>
      <c r="CA50" s="466">
        <v>0</v>
      </c>
      <c r="CB50" s="466">
        <v>0</v>
      </c>
      <c r="CC50" s="466">
        <v>0</v>
      </c>
      <c r="CD50" s="466">
        <v>0</v>
      </c>
      <c r="CE50" s="466">
        <v>0</v>
      </c>
      <c r="CF50" s="466">
        <v>0</v>
      </c>
      <c r="CG50" s="466">
        <v>0</v>
      </c>
      <c r="CH50" s="466">
        <v>0</v>
      </c>
      <c r="CI50" s="466">
        <v>0</v>
      </c>
      <c r="CJ50" s="466">
        <v>0</v>
      </c>
      <c r="CK50" s="466">
        <v>0</v>
      </c>
      <c r="CL50" s="466">
        <f t="shared" si="179"/>
        <v>0</v>
      </c>
      <c r="CM50" s="466">
        <v>0</v>
      </c>
      <c r="CN50" s="466">
        <v>0</v>
      </c>
      <c r="CO50" s="466">
        <v>0</v>
      </c>
      <c r="CP50" s="466">
        <v>0</v>
      </c>
      <c r="CQ50" s="466">
        <v>0</v>
      </c>
      <c r="CR50" s="466">
        <v>0</v>
      </c>
      <c r="CS50" s="466">
        <v>0</v>
      </c>
      <c r="CT50" s="466">
        <v>0</v>
      </c>
      <c r="CU50" s="466">
        <v>0</v>
      </c>
      <c r="CV50" s="466">
        <v>0</v>
      </c>
      <c r="CW50" s="466">
        <v>0</v>
      </c>
      <c r="CX50" s="466">
        <v>0</v>
      </c>
      <c r="CY50" s="466">
        <f t="shared" si="181"/>
        <v>0</v>
      </c>
      <c r="CZ50" s="466">
        <v>0</v>
      </c>
      <c r="DA50" s="466">
        <v>0</v>
      </c>
      <c r="DB50" s="466">
        <v>0</v>
      </c>
      <c r="DC50" s="466">
        <v>0</v>
      </c>
      <c r="DD50" s="466">
        <v>0</v>
      </c>
      <c r="DE50" s="466">
        <v>0</v>
      </c>
      <c r="DF50" s="466">
        <v>0</v>
      </c>
      <c r="DG50" s="466">
        <v>0</v>
      </c>
      <c r="DH50" s="466">
        <v>0</v>
      </c>
      <c r="DI50" s="466">
        <v>0</v>
      </c>
      <c r="DJ50" s="466">
        <v>0</v>
      </c>
      <c r="DK50" s="466">
        <v>0</v>
      </c>
      <c r="DL50" s="466">
        <f t="shared" si="183"/>
        <v>0</v>
      </c>
      <c r="DM50" s="466">
        <v>0</v>
      </c>
      <c r="DN50" s="466">
        <v>0</v>
      </c>
      <c r="DO50" s="466">
        <v>0</v>
      </c>
      <c r="DP50" s="466">
        <v>0</v>
      </c>
      <c r="DQ50" s="466">
        <v>0</v>
      </c>
      <c r="DR50" s="466">
        <v>0</v>
      </c>
      <c r="DS50" s="466">
        <v>0</v>
      </c>
      <c r="DT50" s="466">
        <v>0</v>
      </c>
      <c r="DU50" s="466">
        <v>0</v>
      </c>
      <c r="DV50" s="466">
        <v>0</v>
      </c>
      <c r="DW50" s="466">
        <v>0</v>
      </c>
      <c r="DX50" s="466">
        <v>0</v>
      </c>
      <c r="DY50" s="466">
        <f t="shared" si="185"/>
        <v>0</v>
      </c>
      <c r="DZ50" s="466">
        <v>0</v>
      </c>
      <c r="EA50" s="466">
        <v>0</v>
      </c>
      <c r="EB50" s="466">
        <v>0</v>
      </c>
      <c r="EC50" s="466">
        <v>0</v>
      </c>
      <c r="ED50" s="466">
        <v>0</v>
      </c>
      <c r="EE50" s="466">
        <v>0</v>
      </c>
      <c r="EF50" s="466">
        <v>0</v>
      </c>
      <c r="EG50" s="466">
        <v>0</v>
      </c>
      <c r="EH50" s="466">
        <v>0</v>
      </c>
      <c r="EI50" s="466">
        <v>0</v>
      </c>
      <c r="EJ50" s="466">
        <v>0</v>
      </c>
      <c r="EK50" s="466">
        <v>0</v>
      </c>
      <c r="EL50" s="466">
        <f t="shared" si="187"/>
        <v>0</v>
      </c>
      <c r="EM50" s="466">
        <v>0</v>
      </c>
      <c r="EN50" s="466">
        <v>0</v>
      </c>
      <c r="EO50" s="466">
        <v>0</v>
      </c>
      <c r="EP50" s="466">
        <v>0</v>
      </c>
      <c r="EQ50" s="466">
        <v>0</v>
      </c>
      <c r="ER50" s="466">
        <v>0</v>
      </c>
      <c r="ES50" s="466">
        <v>0</v>
      </c>
      <c r="ET50" s="466">
        <v>0</v>
      </c>
      <c r="EU50" s="466">
        <v>0</v>
      </c>
      <c r="EV50" s="466">
        <v>0</v>
      </c>
      <c r="EW50" s="466">
        <v>0</v>
      </c>
      <c r="EX50" s="466">
        <v>0</v>
      </c>
      <c r="EY50" s="466">
        <f t="shared" si="189"/>
        <v>0</v>
      </c>
      <c r="EZ50" s="466">
        <v>0</v>
      </c>
      <c r="FA50" s="466">
        <v>0</v>
      </c>
      <c r="FB50" s="466">
        <v>0</v>
      </c>
      <c r="FC50" s="466">
        <v>0</v>
      </c>
      <c r="FD50" s="466">
        <v>0</v>
      </c>
      <c r="FE50" s="466">
        <v>0</v>
      </c>
      <c r="FF50" s="466">
        <v>0</v>
      </c>
      <c r="FG50" s="466">
        <v>0</v>
      </c>
      <c r="FH50" s="466">
        <v>0</v>
      </c>
      <c r="FI50" s="466">
        <v>0</v>
      </c>
      <c r="FJ50" s="466">
        <v>0</v>
      </c>
      <c r="FK50" s="466">
        <v>0</v>
      </c>
      <c r="FL50" s="466">
        <f t="shared" si="191"/>
        <v>0</v>
      </c>
      <c r="FM50" s="466">
        <v>0</v>
      </c>
      <c r="FN50" s="466">
        <v>0</v>
      </c>
      <c r="FO50" s="466">
        <v>0</v>
      </c>
      <c r="FP50" s="466">
        <v>0</v>
      </c>
      <c r="FQ50" s="466">
        <v>0</v>
      </c>
      <c r="FR50" s="466">
        <v>0</v>
      </c>
      <c r="FS50" s="466">
        <v>0</v>
      </c>
      <c r="FT50" s="466">
        <v>0</v>
      </c>
      <c r="FU50" s="466">
        <v>0</v>
      </c>
      <c r="FV50" s="466">
        <v>0</v>
      </c>
      <c r="FW50" s="466">
        <v>0</v>
      </c>
      <c r="FX50" s="466">
        <v>0</v>
      </c>
      <c r="FY50" s="466">
        <f t="shared" si="193"/>
        <v>0</v>
      </c>
      <c r="FZ50" s="466">
        <v>0</v>
      </c>
      <c r="GA50" s="466">
        <v>0</v>
      </c>
      <c r="GB50" s="466">
        <v>0</v>
      </c>
      <c r="GC50" s="466">
        <v>0</v>
      </c>
      <c r="GD50" s="466">
        <v>0</v>
      </c>
      <c r="GE50" s="466">
        <v>0</v>
      </c>
      <c r="GF50" s="466">
        <v>0</v>
      </c>
      <c r="GG50" s="466">
        <v>0</v>
      </c>
      <c r="GH50" s="466">
        <v>0</v>
      </c>
      <c r="GI50" s="466">
        <v>0</v>
      </c>
      <c r="GJ50" s="466">
        <v>0</v>
      </c>
      <c r="GK50" s="466">
        <v>0</v>
      </c>
      <c r="GL50" s="466">
        <f t="shared" si="195"/>
        <v>0</v>
      </c>
      <c r="GM50" s="466">
        <v>0</v>
      </c>
      <c r="GN50" s="466">
        <v>0</v>
      </c>
      <c r="GO50" s="466">
        <v>0</v>
      </c>
      <c r="GP50" s="466">
        <v>0</v>
      </c>
      <c r="GQ50" s="466">
        <v>0</v>
      </c>
      <c r="GR50" s="466">
        <v>0</v>
      </c>
      <c r="GS50" s="466">
        <v>0</v>
      </c>
      <c r="GT50" s="466">
        <v>0</v>
      </c>
      <c r="GU50" s="466">
        <v>0</v>
      </c>
      <c r="GV50" s="466">
        <v>0</v>
      </c>
      <c r="GW50" s="466">
        <v>0</v>
      </c>
      <c r="GX50" s="466">
        <v>0</v>
      </c>
      <c r="GY50" s="466">
        <f t="shared" si="197"/>
        <v>0</v>
      </c>
      <c r="GZ50" s="466">
        <v>0</v>
      </c>
      <c r="HA50" s="466">
        <v>0</v>
      </c>
      <c r="HB50" s="466">
        <v>0</v>
      </c>
      <c r="HC50" s="466">
        <v>0</v>
      </c>
      <c r="HD50" s="466">
        <v>0</v>
      </c>
      <c r="HE50" s="466">
        <v>0</v>
      </c>
      <c r="HF50" s="466">
        <v>0</v>
      </c>
      <c r="HG50" s="466">
        <v>0</v>
      </c>
      <c r="HH50" s="466">
        <v>0</v>
      </c>
      <c r="HI50" s="466">
        <v>0</v>
      </c>
      <c r="HJ50" s="466">
        <v>0</v>
      </c>
      <c r="HK50" s="466">
        <v>0</v>
      </c>
      <c r="HL50" s="466">
        <f t="shared" si="199"/>
        <v>0</v>
      </c>
      <c r="HM50" s="466">
        <v>0</v>
      </c>
      <c r="HN50" s="466">
        <v>0</v>
      </c>
      <c r="HO50" s="466">
        <v>0</v>
      </c>
      <c r="HP50" s="466">
        <v>0</v>
      </c>
      <c r="HQ50" s="466">
        <v>0</v>
      </c>
      <c r="HR50" s="466">
        <v>0</v>
      </c>
      <c r="HS50" s="466">
        <v>0</v>
      </c>
      <c r="HT50" s="466">
        <v>0</v>
      </c>
      <c r="HU50" s="466">
        <v>0</v>
      </c>
      <c r="HV50" s="466">
        <v>0</v>
      </c>
      <c r="HW50" s="466">
        <v>0</v>
      </c>
      <c r="HX50" s="466">
        <v>0</v>
      </c>
      <c r="HY50" s="466">
        <f t="shared" si="201"/>
        <v>0</v>
      </c>
      <c r="HZ50" s="466">
        <v>0</v>
      </c>
      <c r="IA50" s="466">
        <v>0</v>
      </c>
      <c r="IB50" s="466">
        <v>0</v>
      </c>
      <c r="IC50" s="466">
        <v>0</v>
      </c>
      <c r="ID50" s="466">
        <v>0</v>
      </c>
      <c r="IE50" s="466">
        <v>0</v>
      </c>
      <c r="IF50" s="466">
        <v>0</v>
      </c>
      <c r="IG50" s="466">
        <v>0</v>
      </c>
      <c r="IH50" s="466">
        <v>0</v>
      </c>
      <c r="II50" s="466">
        <v>0</v>
      </c>
      <c r="IJ50" s="466">
        <v>0</v>
      </c>
      <c r="IK50" s="466">
        <v>0</v>
      </c>
      <c r="IL50" s="466">
        <f t="shared" si="203"/>
        <v>0</v>
      </c>
      <c r="IM50" s="466">
        <v>0</v>
      </c>
      <c r="IN50" s="466">
        <v>0</v>
      </c>
      <c r="IO50" s="466">
        <v>0</v>
      </c>
      <c r="IP50" s="466">
        <v>0</v>
      </c>
      <c r="IQ50" s="466">
        <v>0</v>
      </c>
      <c r="IR50" s="466">
        <v>0</v>
      </c>
      <c r="IS50" s="466">
        <v>0</v>
      </c>
      <c r="IT50" s="466">
        <v>0</v>
      </c>
      <c r="IU50" s="466">
        <v>0</v>
      </c>
      <c r="IV50" s="466">
        <v>0</v>
      </c>
      <c r="IW50" s="466">
        <v>0</v>
      </c>
      <c r="IX50" s="466">
        <v>0</v>
      </c>
      <c r="IY50" s="466">
        <f t="shared" si="205"/>
        <v>0</v>
      </c>
      <c r="IZ50" s="655">
        <v>0</v>
      </c>
      <c r="JA50" s="466">
        <v>0</v>
      </c>
      <c r="JB50" s="466">
        <v>0</v>
      </c>
      <c r="JC50" s="466">
        <v>0</v>
      </c>
      <c r="JD50" s="466">
        <v>0</v>
      </c>
      <c r="JE50" s="466">
        <v>0</v>
      </c>
      <c r="JF50" s="466">
        <v>0</v>
      </c>
      <c r="JG50" s="466">
        <v>0</v>
      </c>
      <c r="JH50" s="466">
        <v>0</v>
      </c>
      <c r="JI50" s="466">
        <v>0</v>
      </c>
      <c r="JJ50" s="466">
        <v>0</v>
      </c>
      <c r="JK50" s="466">
        <v>0</v>
      </c>
      <c r="JL50" s="466">
        <f t="shared" si="207"/>
        <v>0</v>
      </c>
      <c r="JM50" s="655">
        <v>0</v>
      </c>
      <c r="JN50" s="466">
        <v>0</v>
      </c>
      <c r="JO50" s="466">
        <v>0</v>
      </c>
      <c r="JP50" s="466">
        <v>0</v>
      </c>
      <c r="JQ50" s="466">
        <v>0</v>
      </c>
      <c r="JR50" s="466">
        <v>0</v>
      </c>
      <c r="JS50" s="466">
        <v>0</v>
      </c>
      <c r="JT50" s="466">
        <v>0</v>
      </c>
      <c r="JU50" s="466">
        <v>0</v>
      </c>
      <c r="JV50" s="466">
        <v>0</v>
      </c>
      <c r="JW50" s="466">
        <v>0</v>
      </c>
      <c r="JX50" s="466">
        <v>0</v>
      </c>
      <c r="JY50" s="466">
        <f t="shared" si="209"/>
        <v>0</v>
      </c>
      <c r="JZ50" s="655">
        <v>0</v>
      </c>
      <c r="KA50" s="466">
        <v>0</v>
      </c>
      <c r="KB50" s="466">
        <v>0</v>
      </c>
      <c r="KC50" s="466">
        <v>0</v>
      </c>
      <c r="KD50" s="466">
        <v>0</v>
      </c>
      <c r="KE50" s="466">
        <v>0</v>
      </c>
      <c r="KF50" s="466">
        <v>0</v>
      </c>
      <c r="KG50" s="466">
        <v>0</v>
      </c>
      <c r="KH50" s="466">
        <v>0</v>
      </c>
      <c r="KI50" s="466">
        <v>0</v>
      </c>
      <c r="KJ50" s="466">
        <v>0</v>
      </c>
      <c r="KK50" s="466">
        <v>0</v>
      </c>
      <c r="KL50" s="466">
        <f t="shared" si="211"/>
        <v>0</v>
      </c>
      <c r="KM50" s="655">
        <v>0</v>
      </c>
      <c r="KN50" s="466">
        <v>0</v>
      </c>
      <c r="KO50" s="466">
        <v>0</v>
      </c>
      <c r="KP50" s="466">
        <v>0</v>
      </c>
      <c r="KQ50" s="466">
        <v>0</v>
      </c>
      <c r="KR50" s="466">
        <v>0</v>
      </c>
      <c r="KS50" s="466">
        <v>0</v>
      </c>
      <c r="KT50" s="466">
        <v>0</v>
      </c>
      <c r="KU50" s="466">
        <v>0</v>
      </c>
      <c r="KV50" s="466">
        <v>0</v>
      </c>
      <c r="KW50" s="466">
        <v>0</v>
      </c>
      <c r="KX50" s="466">
        <v>0</v>
      </c>
      <c r="KY50" s="466">
        <f t="shared" si="213"/>
        <v>0</v>
      </c>
      <c r="KZ50" s="655">
        <v>0</v>
      </c>
      <c r="LA50" s="466">
        <v>0</v>
      </c>
      <c r="LB50" s="466">
        <v>0</v>
      </c>
      <c r="LC50" s="466">
        <v>0</v>
      </c>
      <c r="LD50" s="466">
        <v>0</v>
      </c>
      <c r="LE50" s="466">
        <v>0</v>
      </c>
      <c r="LF50" s="466">
        <v>0</v>
      </c>
      <c r="LG50" s="466">
        <v>0</v>
      </c>
      <c r="LH50" s="466">
        <v>0</v>
      </c>
      <c r="LI50" s="466">
        <v>0</v>
      </c>
      <c r="LJ50" s="466">
        <v>0</v>
      </c>
      <c r="LK50" s="466">
        <v>0</v>
      </c>
      <c r="LL50" s="511">
        <f t="shared" si="215"/>
        <v>0</v>
      </c>
    </row>
    <row r="51" spans="1:324" ht="15.75" x14ac:dyDescent="0.25">
      <c r="A51" s="419">
        <v>7044</v>
      </c>
      <c r="B51" s="420"/>
      <c r="C51" s="418" t="s">
        <v>471</v>
      </c>
      <c r="D51" s="418" t="s">
        <v>472</v>
      </c>
      <c r="E51" s="466">
        <v>348923.38507761643</v>
      </c>
      <c r="F51" s="466">
        <v>2170635.1193456855</v>
      </c>
      <c r="G51" s="466">
        <v>13076114.171256887</v>
      </c>
      <c r="H51" s="466">
        <v>22780362.209981643</v>
      </c>
      <c r="I51" s="466">
        <v>26492576.364546821</v>
      </c>
      <c r="J51" s="466">
        <v>36008554.498414293</v>
      </c>
      <c r="K51" s="466">
        <v>38951097.479552664</v>
      </c>
      <c r="L51" s="466">
        <v>48861942.914371558</v>
      </c>
      <c r="M51" s="466">
        <v>6175559.6354114516</v>
      </c>
      <c r="N51" s="466">
        <v>8246502.7438658001</v>
      </c>
      <c r="O51" s="466">
        <v>6708056.0849190447</v>
      </c>
      <c r="P51" s="466">
        <v>7083327.8572442001</v>
      </c>
      <c r="Q51" s="466">
        <v>6052691.8990151901</v>
      </c>
      <c r="R51" s="466">
        <v>6880882.9813887505</v>
      </c>
      <c r="S51" s="466">
        <v>6403682.0260807881</v>
      </c>
      <c r="T51" s="466">
        <v>6087844.4682857618</v>
      </c>
      <c r="U51" s="466">
        <v>6003991.5895927232</v>
      </c>
      <c r="V51" s="466">
        <v>5580176.8047070606</v>
      </c>
      <c r="W51" s="466">
        <v>5730732.904899017</v>
      </c>
      <c r="X51" s="466">
        <v>5591798.9878985146</v>
      </c>
      <c r="Y51" s="466">
        <f t="shared" si="169"/>
        <v>76545247.9833083</v>
      </c>
      <c r="Z51" s="466">
        <v>5442355.2464530133</v>
      </c>
      <c r="AA51" s="466">
        <v>6247206.8031630777</v>
      </c>
      <c r="AB51" s="466">
        <v>6764339.999123686</v>
      </c>
      <c r="AC51" s="466">
        <v>6651810.4247204149</v>
      </c>
      <c r="AD51" s="466">
        <v>6609991.4138708068</v>
      </c>
      <c r="AE51" s="466">
        <v>6122887.7436988829</v>
      </c>
      <c r="AF51" s="466">
        <v>6529290.8403855786</v>
      </c>
      <c r="AG51" s="466">
        <v>6188121.0880904701</v>
      </c>
      <c r="AH51" s="466">
        <v>5946068.7333082957</v>
      </c>
      <c r="AI51" s="466">
        <v>5718217.306125856</v>
      </c>
      <c r="AJ51" s="466">
        <v>5745427.5754465032</v>
      </c>
      <c r="AK51" s="466">
        <v>5665026.0813720599</v>
      </c>
      <c r="AL51" s="466">
        <f t="shared" si="171"/>
        <v>73630743.255758643</v>
      </c>
      <c r="AM51" s="466">
        <v>6044384.809631112</v>
      </c>
      <c r="AN51" s="466">
        <v>7003878.9207144044</v>
      </c>
      <c r="AO51" s="466">
        <v>6853494.8158905022</v>
      </c>
      <c r="AP51" s="466">
        <v>7755264.4209230514</v>
      </c>
      <c r="AQ51" s="466">
        <v>7239438.3922550492</v>
      </c>
      <c r="AR51" s="466">
        <v>7262900.3052495429</v>
      </c>
      <c r="AS51" s="466">
        <v>7687453.1635787012</v>
      </c>
      <c r="AT51" s="466">
        <v>6703631.3626272744</v>
      </c>
      <c r="AU51" s="466">
        <v>6555906.7848439328</v>
      </c>
      <c r="AV51" s="466">
        <v>6008338.0503254877</v>
      </c>
      <c r="AW51" s="466">
        <v>6429925.9033550322</v>
      </c>
      <c r="AX51" s="466">
        <v>6357384.26193457</v>
      </c>
      <c r="AY51" s="466">
        <f t="shared" si="173"/>
        <v>81902001.191328645</v>
      </c>
      <c r="AZ51" s="466">
        <v>6566180.7217910206</v>
      </c>
      <c r="BA51" s="466">
        <v>7954736.672759138</v>
      </c>
      <c r="BB51" s="466">
        <v>7785722.336796863</v>
      </c>
      <c r="BC51" s="466">
        <v>7968909.2986980481</v>
      </c>
      <c r="BD51" s="466">
        <v>8003798.3720998168</v>
      </c>
      <c r="BE51" s="466">
        <v>7640338.2733683866</v>
      </c>
      <c r="BF51" s="466">
        <v>7484030.1820230354</v>
      </c>
      <c r="BG51" s="466">
        <v>7351803.9399933247</v>
      </c>
      <c r="BH51" s="466">
        <v>7040393.043523618</v>
      </c>
      <c r="BI51" s="466">
        <v>7000042.1499332339</v>
      </c>
      <c r="BJ51" s="466">
        <v>7006374.4310632609</v>
      </c>
      <c r="BK51" s="466">
        <v>7397334.4293940915</v>
      </c>
      <c r="BL51" s="466">
        <f t="shared" si="175"/>
        <v>89199663.851443857</v>
      </c>
      <c r="BM51" s="466">
        <v>7266992.6526873643</v>
      </c>
      <c r="BN51" s="466">
        <v>9779687.8803622089</v>
      </c>
      <c r="BO51" s="466">
        <v>8490000.1333249882</v>
      </c>
      <c r="BP51" s="466">
        <v>8844147.913829077</v>
      </c>
      <c r="BQ51" s="466">
        <v>8908969.7524202969</v>
      </c>
      <c r="BR51" s="466">
        <v>9019457.6236437988</v>
      </c>
      <c r="BS51" s="466">
        <v>8842913.1605741959</v>
      </c>
      <c r="BT51" s="466">
        <v>8533057.607703222</v>
      </c>
      <c r="BU51" s="466">
        <v>8176999.514354866</v>
      </c>
      <c r="BV51" s="466">
        <v>7699850.2907277569</v>
      </c>
      <c r="BW51" s="466">
        <v>8546044.6748456042</v>
      </c>
      <c r="BX51" s="466">
        <v>8507071.665998999</v>
      </c>
      <c r="BY51" s="466">
        <f t="shared" si="177"/>
        <v>102615192.87047237</v>
      </c>
      <c r="BZ51" s="466">
        <v>8877984.5510766134</v>
      </c>
      <c r="CA51" s="466">
        <v>10837098.801243536</v>
      </c>
      <c r="CB51" s="466">
        <v>9375213.3855783679</v>
      </c>
      <c r="CC51" s="466">
        <v>10476963.639459189</v>
      </c>
      <c r="CD51" s="466">
        <v>10037741.084126189</v>
      </c>
      <c r="CE51" s="466">
        <v>9766901.0658070464</v>
      </c>
      <c r="CF51" s="466">
        <v>10060643.596937073</v>
      </c>
      <c r="CG51" s="466">
        <v>9691813.5834167954</v>
      </c>
      <c r="CH51" s="466">
        <v>9552033.596102491</v>
      </c>
      <c r="CI51" s="466">
        <v>8557162.3469370715</v>
      </c>
      <c r="CJ51" s="466">
        <v>9405896.6583208162</v>
      </c>
      <c r="CK51" s="466">
        <v>8701799.9792188294</v>
      </c>
      <c r="CL51" s="466">
        <f t="shared" si="179"/>
        <v>115341252.28822401</v>
      </c>
      <c r="CM51" s="466">
        <v>9341368.6683775671</v>
      </c>
      <c r="CN51" s="466">
        <v>11127472.175721917</v>
      </c>
      <c r="CO51" s="466">
        <v>10350036.230888002</v>
      </c>
      <c r="CP51" s="466">
        <v>11119837.815181106</v>
      </c>
      <c r="CQ51" s="466">
        <v>11181750.314555168</v>
      </c>
      <c r="CR51" s="466">
        <v>10432054.48990152</v>
      </c>
      <c r="CS51" s="466">
        <v>10921702.687698217</v>
      </c>
      <c r="CT51" s="466">
        <v>9568362.1984226331</v>
      </c>
      <c r="CU51" s="466">
        <v>9778832.9231764302</v>
      </c>
      <c r="CV51" s="466">
        <v>8906251.385953933</v>
      </c>
      <c r="CW51" s="466">
        <v>9997840.1621599067</v>
      </c>
      <c r="CX51" s="466">
        <v>9350625.769821398</v>
      </c>
      <c r="CY51" s="466">
        <f t="shared" si="181"/>
        <v>122076134.82185781</v>
      </c>
      <c r="CZ51" s="466">
        <v>10958502.010000002</v>
      </c>
      <c r="DA51" s="466">
        <v>11960099.609999998</v>
      </c>
      <c r="DB51" s="466">
        <v>11253624.32</v>
      </c>
      <c r="DC51" s="466">
        <v>12240005.949999999</v>
      </c>
      <c r="DD51" s="466">
        <v>11758104.020000001</v>
      </c>
      <c r="DE51" s="466">
        <v>11262760.439999998</v>
      </c>
      <c r="DF51" s="466">
        <v>11471907.789999999</v>
      </c>
      <c r="DG51" s="466">
        <v>13511118.1</v>
      </c>
      <c r="DH51" s="466">
        <v>11546913.51</v>
      </c>
      <c r="DI51" s="466">
        <v>9380332.0099999998</v>
      </c>
      <c r="DJ51" s="466">
        <v>10045787.079999998</v>
      </c>
      <c r="DK51" s="466">
        <v>9248334.6999999993</v>
      </c>
      <c r="DL51" s="466">
        <f t="shared" si="183"/>
        <v>134637489.53999999</v>
      </c>
      <c r="DM51" s="466">
        <v>10209409.619999999</v>
      </c>
      <c r="DN51" s="466">
        <v>12917616.199999999</v>
      </c>
      <c r="DO51" s="466">
        <v>12125792.910000004</v>
      </c>
      <c r="DP51" s="466">
        <v>12388853.629999997</v>
      </c>
      <c r="DQ51" s="466">
        <v>12155840.16</v>
      </c>
      <c r="DR51" s="466">
        <v>11330496.620000001</v>
      </c>
      <c r="DS51" s="466">
        <v>11422448.739999996</v>
      </c>
      <c r="DT51" s="466">
        <v>10249996.110000003</v>
      </c>
      <c r="DU51" s="466">
        <v>10568570.84</v>
      </c>
      <c r="DV51" s="466">
        <v>10042401.68</v>
      </c>
      <c r="DW51" s="466">
        <v>10662281.329999996</v>
      </c>
      <c r="DX51" s="466">
        <v>10108607.600000001</v>
      </c>
      <c r="DY51" s="466">
        <f t="shared" si="185"/>
        <v>134182315.44</v>
      </c>
      <c r="DZ51" s="466">
        <v>10740311.240000002</v>
      </c>
      <c r="EA51" s="466">
        <v>13097061.380000001</v>
      </c>
      <c r="EB51" s="466">
        <v>11671614.970000001</v>
      </c>
      <c r="EC51" s="466">
        <v>12162493.890000001</v>
      </c>
      <c r="ED51" s="466">
        <v>12009848.140000002</v>
      </c>
      <c r="EE51" s="466">
        <v>11919733.989999998</v>
      </c>
      <c r="EF51" s="466">
        <v>10959509.1</v>
      </c>
      <c r="EG51" s="466">
        <v>10288877.93</v>
      </c>
      <c r="EH51" s="466">
        <v>10090132.839999998</v>
      </c>
      <c r="EI51" s="466">
        <v>9628218.6000000015</v>
      </c>
      <c r="EJ51" s="466">
        <v>10725564.299999999</v>
      </c>
      <c r="EK51" s="466">
        <v>9561274.7300000004</v>
      </c>
      <c r="EL51" s="466">
        <f t="shared" si="187"/>
        <v>132854641.10999998</v>
      </c>
      <c r="EM51" s="466">
        <v>10228957.270000001</v>
      </c>
      <c r="EN51" s="466">
        <v>12283177.310000002</v>
      </c>
      <c r="EO51" s="466">
        <v>10926096.129999999</v>
      </c>
      <c r="EP51" s="466">
        <v>11990451.23</v>
      </c>
      <c r="EQ51" s="466">
        <v>11424003.42</v>
      </c>
      <c r="ER51" s="466">
        <v>11326307.869999999</v>
      </c>
      <c r="ES51" s="466">
        <v>10742500.199999999</v>
      </c>
      <c r="ET51" s="466">
        <v>9972326.459999999</v>
      </c>
      <c r="EU51" s="466">
        <v>10063139.329999998</v>
      </c>
      <c r="EV51" s="466">
        <v>10214269.520000001</v>
      </c>
      <c r="EW51" s="466">
        <v>10273457.289999999</v>
      </c>
      <c r="EX51" s="466">
        <v>9357434.1000000034</v>
      </c>
      <c r="EY51" s="466">
        <f t="shared" si="189"/>
        <v>128802120.13000001</v>
      </c>
      <c r="EZ51" s="466">
        <v>9986492.7600000016</v>
      </c>
      <c r="FA51" s="466">
        <v>12281441.480000006</v>
      </c>
      <c r="FB51" s="466">
        <v>11356242.68</v>
      </c>
      <c r="FC51" s="466">
        <v>13542330.840000002</v>
      </c>
      <c r="FD51" s="466">
        <v>11336495.500000002</v>
      </c>
      <c r="FE51" s="466">
        <v>10774738.939999998</v>
      </c>
      <c r="FF51" s="466">
        <v>11090105.58</v>
      </c>
      <c r="FG51" s="466">
        <v>10413516.24</v>
      </c>
      <c r="FH51" s="466">
        <v>9769083.2700000014</v>
      </c>
      <c r="FI51" s="466">
        <v>9925005</v>
      </c>
      <c r="FJ51" s="466">
        <v>10514976</v>
      </c>
      <c r="FK51" s="466">
        <f>8180259+603.71</f>
        <v>8180862.71</v>
      </c>
      <c r="FL51" s="466">
        <f t="shared" si="191"/>
        <v>129171291</v>
      </c>
      <c r="FM51" s="466">
        <v>11116110.820000002</v>
      </c>
      <c r="FN51" s="466">
        <v>13408780.280000003</v>
      </c>
      <c r="FO51" s="466">
        <v>10426587.109999999</v>
      </c>
      <c r="FP51" s="466">
        <v>12113518.939999999</v>
      </c>
      <c r="FQ51" s="466">
        <v>10134599.190000001</v>
      </c>
      <c r="FR51" s="466">
        <v>10644226.5</v>
      </c>
      <c r="FS51" s="466">
        <v>10412077.58</v>
      </c>
      <c r="FT51" s="466">
        <v>9829723.9500000011</v>
      </c>
      <c r="FU51" s="466">
        <v>9840822.7199999969</v>
      </c>
      <c r="FV51" s="466">
        <v>9067726.7000000011</v>
      </c>
      <c r="FW51" s="466">
        <v>8985669.8300000001</v>
      </c>
      <c r="FX51" s="466">
        <v>6882233.8899999978</v>
      </c>
      <c r="FY51" s="466">
        <f t="shared" si="193"/>
        <v>122862077.51000001</v>
      </c>
      <c r="FZ51" s="466">
        <v>7219544.7000000002</v>
      </c>
      <c r="GA51" s="466">
        <v>11775926.270000001</v>
      </c>
      <c r="GB51" s="466">
        <v>9044229.9100000001</v>
      </c>
      <c r="GC51" s="466">
        <v>11261072.809999999</v>
      </c>
      <c r="GD51" s="466">
        <v>15449845.399999999</v>
      </c>
      <c r="GE51" s="466">
        <v>13567217.840000002</v>
      </c>
      <c r="GF51" s="466">
        <v>13068413.230000002</v>
      </c>
      <c r="GG51" s="466">
        <v>12990523.470000001</v>
      </c>
      <c r="GH51" s="466">
        <v>12275563.6</v>
      </c>
      <c r="GI51" s="466">
        <v>12357306.680000002</v>
      </c>
      <c r="GJ51" s="466">
        <v>14292287.270000001</v>
      </c>
      <c r="GK51" s="466">
        <v>14350818.349999998</v>
      </c>
      <c r="GL51" s="466">
        <f t="shared" si="195"/>
        <v>147652749.53</v>
      </c>
      <c r="GM51" s="466">
        <v>17973262.18</v>
      </c>
      <c r="GN51" s="466">
        <v>16069350.869999997</v>
      </c>
      <c r="GO51" s="466">
        <v>13470408.030000001</v>
      </c>
      <c r="GP51" s="466">
        <v>14580552.500000002</v>
      </c>
      <c r="GQ51" s="466">
        <v>19322144.550000004</v>
      </c>
      <c r="GR51" s="466">
        <v>14486587.499999991</v>
      </c>
      <c r="GS51" s="466">
        <v>14017840.870000008</v>
      </c>
      <c r="GT51" s="466">
        <v>12996517.460000005</v>
      </c>
      <c r="GU51" s="466">
        <v>15678730.359999992</v>
      </c>
      <c r="GV51" s="466">
        <v>14200603.809999997</v>
      </c>
      <c r="GW51" s="466">
        <v>14131747.550000004</v>
      </c>
      <c r="GX51" s="466">
        <v>13360474.169999998</v>
      </c>
      <c r="GY51" s="466">
        <f t="shared" si="197"/>
        <v>180288219.84999999</v>
      </c>
      <c r="GZ51" s="466">
        <v>15163326.269999998</v>
      </c>
      <c r="HA51" s="466">
        <v>19199968.619999997</v>
      </c>
      <c r="HB51" s="466">
        <v>18437971.169999998</v>
      </c>
      <c r="HC51" s="466">
        <v>19381221.079999998</v>
      </c>
      <c r="HD51" s="466">
        <v>17551078.580000002</v>
      </c>
      <c r="HE51" s="466">
        <v>18709619.460000001</v>
      </c>
      <c r="HF51" s="466">
        <v>18334816.949999999</v>
      </c>
      <c r="HG51" s="466">
        <v>18096999.799999997</v>
      </c>
      <c r="HH51" s="466">
        <v>15900831.039999997</v>
      </c>
      <c r="HI51" s="466">
        <v>16006303.370000003</v>
      </c>
      <c r="HJ51" s="466">
        <v>16703338.09</v>
      </c>
      <c r="HK51" s="466">
        <v>15461400.390000002</v>
      </c>
      <c r="HL51" s="466">
        <f t="shared" si="199"/>
        <v>208946874.81999999</v>
      </c>
      <c r="HM51" s="466">
        <v>15924621.430000003</v>
      </c>
      <c r="HN51" s="466">
        <v>20542020.119999997</v>
      </c>
      <c r="HO51" s="466">
        <v>18308075</v>
      </c>
      <c r="HP51" s="466">
        <v>17937235.699999999</v>
      </c>
      <c r="HQ51" s="466">
        <v>19723437.380000003</v>
      </c>
      <c r="HR51" s="466">
        <v>17649637.810000002</v>
      </c>
      <c r="HS51" s="466">
        <v>15751427.389999999</v>
      </c>
      <c r="HT51" s="466">
        <v>18657324.34</v>
      </c>
      <c r="HU51" s="466">
        <v>16147350.259999998</v>
      </c>
      <c r="HV51" s="466">
        <v>12908344.440000001</v>
      </c>
      <c r="HW51" s="466">
        <v>18831431.069999997</v>
      </c>
      <c r="HX51" s="466">
        <v>16500406.76</v>
      </c>
      <c r="HY51" s="466">
        <f t="shared" si="201"/>
        <v>208881311.69999996</v>
      </c>
      <c r="HZ51" s="466">
        <v>17906665.75</v>
      </c>
      <c r="IA51" s="466">
        <v>18361274.459999997</v>
      </c>
      <c r="IB51" s="466">
        <v>20033498.479999997</v>
      </c>
      <c r="IC51" s="466">
        <v>18117293.07</v>
      </c>
      <c r="ID51" s="466">
        <v>19853842.689999998</v>
      </c>
      <c r="IE51" s="466">
        <v>18062051.580000002</v>
      </c>
      <c r="IF51" s="466">
        <v>18010199.68</v>
      </c>
      <c r="IG51" s="466">
        <v>17448819.98</v>
      </c>
      <c r="IH51" s="466">
        <v>16258013.52</v>
      </c>
      <c r="II51" s="466">
        <v>17337123.02</v>
      </c>
      <c r="IJ51" s="466">
        <v>17198081.440000005</v>
      </c>
      <c r="IK51" s="466">
        <v>16980841.059999999</v>
      </c>
      <c r="IL51" s="466">
        <f t="shared" si="203"/>
        <v>215567704.72999999</v>
      </c>
      <c r="IM51" s="466">
        <v>17633148.699999999</v>
      </c>
      <c r="IN51" s="466">
        <v>20455061.859999999</v>
      </c>
      <c r="IO51" s="466">
        <v>28953008.399999999</v>
      </c>
      <c r="IP51" s="466">
        <v>21872779.640000004</v>
      </c>
      <c r="IQ51" s="466">
        <v>3599815.0999999992</v>
      </c>
      <c r="IR51" s="466">
        <v>34834988.769999996</v>
      </c>
      <c r="IS51" s="466">
        <v>20648728.200000003</v>
      </c>
      <c r="IT51" s="466">
        <v>18264258.75</v>
      </c>
      <c r="IU51" s="466">
        <v>18138610.440000001</v>
      </c>
      <c r="IV51" s="466">
        <v>18297652.649999999</v>
      </c>
      <c r="IW51" s="466">
        <v>19232206.520000003</v>
      </c>
      <c r="IX51" s="466">
        <v>17686277.079999998</v>
      </c>
      <c r="IY51" s="466">
        <f t="shared" si="205"/>
        <v>239616536.11000001</v>
      </c>
      <c r="IZ51" s="655">
        <v>19508574.790000007</v>
      </c>
      <c r="JA51" s="466">
        <v>21221203.220000003</v>
      </c>
      <c r="JB51" s="466">
        <v>19203955.52</v>
      </c>
      <c r="JC51" s="466">
        <v>22463255.129999999</v>
      </c>
      <c r="JD51" s="466">
        <v>20943366.57</v>
      </c>
      <c r="JE51" s="466">
        <v>22066954.510000002</v>
      </c>
      <c r="JF51" s="466">
        <v>21351858.670000002</v>
      </c>
      <c r="JG51" s="466">
        <v>20389034.859999996</v>
      </c>
      <c r="JH51" s="466">
        <v>19900609.649999999</v>
      </c>
      <c r="JI51" s="466">
        <v>18740897.059999999</v>
      </c>
      <c r="JJ51" s="466">
        <v>18760466.909999996</v>
      </c>
      <c r="JK51" s="466">
        <v>19951134.27</v>
      </c>
      <c r="JL51" s="466">
        <f t="shared" si="207"/>
        <v>244501311.16</v>
      </c>
      <c r="JM51" s="655">
        <v>20076563.210000001</v>
      </c>
      <c r="JN51" s="466">
        <v>22881191.799999997</v>
      </c>
      <c r="JO51" s="466">
        <v>19344578.849999994</v>
      </c>
      <c r="JP51" s="466">
        <v>16854568.120000001</v>
      </c>
      <c r="JQ51" s="466">
        <v>14738476.700000001</v>
      </c>
      <c r="JR51" s="466">
        <v>16067336.02</v>
      </c>
      <c r="JS51" s="466">
        <v>20090376.349999998</v>
      </c>
      <c r="JT51" s="466">
        <v>19283524.400000002</v>
      </c>
      <c r="JU51" s="466">
        <v>18028224.420000002</v>
      </c>
      <c r="JV51" s="466">
        <v>19056016.02</v>
      </c>
      <c r="JW51" s="466">
        <v>16103093.239999998</v>
      </c>
      <c r="JX51" s="466">
        <v>14910222.670000002</v>
      </c>
      <c r="JY51" s="466">
        <f t="shared" si="209"/>
        <v>217434171.80000001</v>
      </c>
      <c r="JZ51" s="655">
        <v>14999800.709999999</v>
      </c>
      <c r="KA51" s="466">
        <v>18856673.510000002</v>
      </c>
      <c r="KB51" s="466">
        <v>16850148.670000002</v>
      </c>
      <c r="KC51" s="466">
        <v>20309118.040000003</v>
      </c>
      <c r="KD51" s="466">
        <v>18300820.66</v>
      </c>
      <c r="KE51" s="466">
        <v>19208049.460000001</v>
      </c>
      <c r="KF51" s="466">
        <v>22400900.16</v>
      </c>
      <c r="KG51" s="466">
        <v>20998889.050000001</v>
      </c>
      <c r="KH51" s="466">
        <v>20373376.189999998</v>
      </c>
      <c r="KI51" s="466">
        <v>19250057.530000001</v>
      </c>
      <c r="KJ51" s="466">
        <v>20033451.09</v>
      </c>
      <c r="KK51" s="466">
        <v>20349248.749999996</v>
      </c>
      <c r="KL51" s="466">
        <f t="shared" si="211"/>
        <v>231930533.82000002</v>
      </c>
      <c r="KM51" s="655">
        <v>19573452.489999998</v>
      </c>
      <c r="KN51" s="466">
        <v>25685823.049999997</v>
      </c>
      <c r="KO51" s="466">
        <v>21677787.939999998</v>
      </c>
      <c r="KP51" s="466">
        <v>24133751.580000002</v>
      </c>
      <c r="KQ51" s="466">
        <v>22423407.160000004</v>
      </c>
      <c r="KR51" s="466">
        <v>23069077.140000001</v>
      </c>
      <c r="KS51" s="466">
        <v>23672344.819999997</v>
      </c>
      <c r="KT51" s="466">
        <v>20840956.140000001</v>
      </c>
      <c r="KU51" s="466">
        <v>24517621.57</v>
      </c>
      <c r="KV51" s="466">
        <v>22556164.190000001</v>
      </c>
      <c r="KW51" s="466">
        <v>22060068.489999998</v>
      </c>
      <c r="KX51" s="466">
        <v>21135193.320000004</v>
      </c>
      <c r="KY51" s="466">
        <f t="shared" si="213"/>
        <v>271345647.88999999</v>
      </c>
      <c r="KZ51" s="655">
        <v>21638013.150000002</v>
      </c>
      <c r="LA51" s="466">
        <v>25914701.349999998</v>
      </c>
      <c r="LB51" s="466">
        <v>0</v>
      </c>
      <c r="LC51" s="466">
        <v>0</v>
      </c>
      <c r="LD51" s="466">
        <v>0</v>
      </c>
      <c r="LE51" s="466">
        <v>0</v>
      </c>
      <c r="LF51" s="466">
        <v>0</v>
      </c>
      <c r="LG51" s="466">
        <v>0</v>
      </c>
      <c r="LH51" s="466">
        <v>0</v>
      </c>
      <c r="LI51" s="466">
        <v>0</v>
      </c>
      <c r="LJ51" s="466">
        <v>0</v>
      </c>
      <c r="LK51" s="466">
        <v>0</v>
      </c>
      <c r="LL51" s="511">
        <f t="shared" si="215"/>
        <v>47552714.5</v>
      </c>
    </row>
    <row r="52" spans="1:324" ht="15.75" x14ac:dyDescent="0.25">
      <c r="A52" s="419">
        <v>7045</v>
      </c>
      <c r="B52" s="420"/>
      <c r="C52" s="418" t="s">
        <v>475</v>
      </c>
      <c r="D52" s="418" t="s">
        <v>304</v>
      </c>
      <c r="E52" s="466">
        <v>0</v>
      </c>
      <c r="F52" s="466">
        <v>0</v>
      </c>
      <c r="G52" s="466">
        <v>0</v>
      </c>
      <c r="H52" s="466">
        <v>0</v>
      </c>
      <c r="I52" s="466">
        <v>0</v>
      </c>
      <c r="J52" s="466">
        <v>0</v>
      </c>
      <c r="K52" s="466">
        <v>0</v>
      </c>
      <c r="L52" s="466">
        <v>500.75112669003505</v>
      </c>
      <c r="M52" s="466">
        <v>500.75112669003505</v>
      </c>
      <c r="N52" s="466">
        <v>0</v>
      </c>
      <c r="O52" s="466">
        <v>-500.75112669003505</v>
      </c>
      <c r="P52" s="466">
        <v>0</v>
      </c>
      <c r="Q52" s="466">
        <v>0</v>
      </c>
      <c r="R52" s="466">
        <v>37.55633450175263</v>
      </c>
      <c r="S52" s="466">
        <v>-37.55633450175263</v>
      </c>
      <c r="T52" s="466">
        <v>0</v>
      </c>
      <c r="U52" s="466">
        <v>0</v>
      </c>
      <c r="V52" s="466">
        <v>0</v>
      </c>
      <c r="W52" s="466">
        <v>0</v>
      </c>
      <c r="X52" s="466">
        <v>0</v>
      </c>
      <c r="Y52" s="466">
        <f t="shared" si="169"/>
        <v>0</v>
      </c>
      <c r="Z52" s="466">
        <v>0</v>
      </c>
      <c r="AA52" s="466">
        <v>0</v>
      </c>
      <c r="AB52" s="466">
        <v>0</v>
      </c>
      <c r="AC52" s="466">
        <v>100.15022533800702</v>
      </c>
      <c r="AD52" s="466">
        <v>-100.15022533800702</v>
      </c>
      <c r="AE52" s="466">
        <v>0</v>
      </c>
      <c r="AF52" s="466">
        <v>0</v>
      </c>
      <c r="AG52" s="466">
        <v>0</v>
      </c>
      <c r="AH52" s="466">
        <v>0</v>
      </c>
      <c r="AI52" s="466">
        <v>0</v>
      </c>
      <c r="AJ52" s="466">
        <v>10795.359706226007</v>
      </c>
      <c r="AK52" s="466">
        <v>0</v>
      </c>
      <c r="AL52" s="466">
        <f t="shared" si="171"/>
        <v>10795.359706226007</v>
      </c>
      <c r="AM52" s="466">
        <v>0</v>
      </c>
      <c r="AN52" s="466">
        <v>0</v>
      </c>
      <c r="AO52" s="466">
        <v>0</v>
      </c>
      <c r="AP52" s="466">
        <v>0</v>
      </c>
      <c r="AQ52" s="466">
        <v>0</v>
      </c>
      <c r="AR52" s="466">
        <v>0</v>
      </c>
      <c r="AS52" s="466">
        <v>0</v>
      </c>
      <c r="AT52" s="466">
        <v>0</v>
      </c>
      <c r="AU52" s="466">
        <v>0</v>
      </c>
      <c r="AV52" s="466">
        <v>0</v>
      </c>
      <c r="AW52" s="466">
        <v>0</v>
      </c>
      <c r="AX52" s="466">
        <v>0</v>
      </c>
      <c r="AY52" s="466">
        <f t="shared" si="173"/>
        <v>0</v>
      </c>
      <c r="AZ52" s="466">
        <v>0</v>
      </c>
      <c r="BA52" s="466">
        <v>0</v>
      </c>
      <c r="BB52" s="466">
        <v>0</v>
      </c>
      <c r="BC52" s="466">
        <v>0</v>
      </c>
      <c r="BD52" s="466">
        <v>0</v>
      </c>
      <c r="BE52" s="466">
        <v>2503.7556334501755</v>
      </c>
      <c r="BF52" s="466">
        <v>-2503.7556334501755</v>
      </c>
      <c r="BG52" s="466">
        <v>0</v>
      </c>
      <c r="BH52" s="466">
        <v>0</v>
      </c>
      <c r="BI52" s="466">
        <v>0</v>
      </c>
      <c r="BJ52" s="466">
        <v>0</v>
      </c>
      <c r="BK52" s="466">
        <v>0</v>
      </c>
      <c r="BL52" s="466">
        <f t="shared" si="175"/>
        <v>0</v>
      </c>
      <c r="BM52" s="466">
        <v>0</v>
      </c>
      <c r="BN52" s="466">
        <v>0</v>
      </c>
      <c r="BO52" s="466">
        <v>0</v>
      </c>
      <c r="BP52" s="466">
        <v>0</v>
      </c>
      <c r="BQ52" s="466">
        <v>0</v>
      </c>
      <c r="BR52" s="466">
        <v>0</v>
      </c>
      <c r="BS52" s="466">
        <v>0</v>
      </c>
      <c r="BT52" s="466">
        <v>0</v>
      </c>
      <c r="BU52" s="466">
        <v>0</v>
      </c>
      <c r="BV52" s="466">
        <v>0</v>
      </c>
      <c r="BW52" s="466">
        <v>0</v>
      </c>
      <c r="BX52" s="466">
        <v>0</v>
      </c>
      <c r="BY52" s="466">
        <f t="shared" si="177"/>
        <v>0</v>
      </c>
      <c r="BZ52" s="466">
        <v>0</v>
      </c>
      <c r="CA52" s="466">
        <v>0</v>
      </c>
      <c r="CB52" s="466">
        <v>0</v>
      </c>
      <c r="CC52" s="466">
        <v>0</v>
      </c>
      <c r="CD52" s="466">
        <v>0</v>
      </c>
      <c r="CE52" s="466">
        <v>0</v>
      </c>
      <c r="CF52" s="466">
        <v>0</v>
      </c>
      <c r="CG52" s="466">
        <v>0</v>
      </c>
      <c r="CH52" s="466">
        <v>0</v>
      </c>
      <c r="CI52" s="466">
        <v>0</v>
      </c>
      <c r="CJ52" s="466">
        <v>0</v>
      </c>
      <c r="CK52" s="466">
        <v>0</v>
      </c>
      <c r="CL52" s="466">
        <f t="shared" si="179"/>
        <v>0</v>
      </c>
      <c r="CM52" s="466">
        <v>0.10849607744950759</v>
      </c>
      <c r="CN52" s="466">
        <v>0</v>
      </c>
      <c r="CO52" s="466">
        <v>2704.0560841261895</v>
      </c>
      <c r="CP52" s="466">
        <v>-2704.0560841261895</v>
      </c>
      <c r="CQ52" s="466">
        <v>0</v>
      </c>
      <c r="CR52" s="466">
        <v>0</v>
      </c>
      <c r="CS52" s="466">
        <v>0</v>
      </c>
      <c r="CT52" s="466">
        <v>0</v>
      </c>
      <c r="CU52" s="466">
        <v>0</v>
      </c>
      <c r="CV52" s="466">
        <v>0</v>
      </c>
      <c r="CW52" s="466">
        <v>0</v>
      </c>
      <c r="CX52" s="466">
        <v>0</v>
      </c>
      <c r="CY52" s="466">
        <f t="shared" si="181"/>
        <v>0.10849607744967216</v>
      </c>
      <c r="CZ52" s="466">
        <v>0</v>
      </c>
      <c r="DA52" s="466">
        <v>0</v>
      </c>
      <c r="DB52" s="466">
        <v>0.1</v>
      </c>
      <c r="DC52" s="466">
        <v>2</v>
      </c>
      <c r="DD52" s="466">
        <v>0.92</v>
      </c>
      <c r="DE52" s="466">
        <v>2.2000000000000002</v>
      </c>
      <c r="DF52" s="466">
        <v>-5.22</v>
      </c>
      <c r="DG52" s="466">
        <v>8</v>
      </c>
      <c r="DH52" s="466">
        <v>20</v>
      </c>
      <c r="DI52" s="466">
        <v>1</v>
      </c>
      <c r="DJ52" s="466">
        <v>0</v>
      </c>
      <c r="DK52" s="466">
        <v>0</v>
      </c>
      <c r="DL52" s="466">
        <f t="shared" si="183"/>
        <v>29</v>
      </c>
      <c r="DM52" s="466">
        <v>0</v>
      </c>
      <c r="DN52" s="466">
        <v>0</v>
      </c>
      <c r="DO52" s="466">
        <v>0</v>
      </c>
      <c r="DP52" s="466">
        <v>0</v>
      </c>
      <c r="DQ52" s="466">
        <v>0</v>
      </c>
      <c r="DR52" s="466">
        <v>0</v>
      </c>
      <c r="DS52" s="466">
        <v>0</v>
      </c>
      <c r="DT52" s="466">
        <v>0</v>
      </c>
      <c r="DU52" s="466">
        <v>0</v>
      </c>
      <c r="DV52" s="466">
        <v>0</v>
      </c>
      <c r="DW52" s="466">
        <v>0</v>
      </c>
      <c r="DX52" s="466">
        <v>0</v>
      </c>
      <c r="DY52" s="466">
        <f t="shared" si="185"/>
        <v>0</v>
      </c>
      <c r="DZ52" s="466">
        <v>0</v>
      </c>
      <c r="EA52" s="466">
        <v>0</v>
      </c>
      <c r="EB52" s="466">
        <v>0</v>
      </c>
      <c r="EC52" s="466">
        <v>0</v>
      </c>
      <c r="ED52" s="466">
        <v>0</v>
      </c>
      <c r="EE52" s="466">
        <v>0</v>
      </c>
      <c r="EF52" s="466">
        <v>0</v>
      </c>
      <c r="EG52" s="466">
        <v>0</v>
      </c>
      <c r="EH52" s="466">
        <v>0</v>
      </c>
      <c r="EI52" s="466">
        <v>0</v>
      </c>
      <c r="EJ52" s="466">
        <v>0</v>
      </c>
      <c r="EK52" s="466">
        <v>0</v>
      </c>
      <c r="EL52" s="466">
        <f t="shared" si="187"/>
        <v>0</v>
      </c>
      <c r="EM52" s="466">
        <v>0</v>
      </c>
      <c r="EN52" s="466">
        <v>0</v>
      </c>
      <c r="EO52" s="466">
        <v>0</v>
      </c>
      <c r="EP52" s="466">
        <v>0</v>
      </c>
      <c r="EQ52" s="466">
        <v>0</v>
      </c>
      <c r="ER52" s="466">
        <v>0</v>
      </c>
      <c r="ES52" s="466">
        <v>0</v>
      </c>
      <c r="ET52" s="466">
        <v>0</v>
      </c>
      <c r="EU52" s="466">
        <v>0</v>
      </c>
      <c r="EV52" s="466">
        <v>0</v>
      </c>
      <c r="EW52" s="466">
        <v>0</v>
      </c>
      <c r="EX52" s="466">
        <v>0</v>
      </c>
      <c r="EY52" s="466">
        <f t="shared" si="189"/>
        <v>0</v>
      </c>
      <c r="EZ52" s="466">
        <v>0</v>
      </c>
      <c r="FA52" s="466">
        <v>0</v>
      </c>
      <c r="FB52" s="466">
        <v>0</v>
      </c>
      <c r="FC52" s="466">
        <v>0</v>
      </c>
      <c r="FD52" s="466">
        <v>0</v>
      </c>
      <c r="FE52" s="466">
        <v>0</v>
      </c>
      <c r="FF52" s="466">
        <v>0</v>
      </c>
      <c r="FG52" s="466">
        <v>0</v>
      </c>
      <c r="FH52" s="466">
        <v>0</v>
      </c>
      <c r="FI52" s="466">
        <v>0</v>
      </c>
      <c r="FJ52" s="466">
        <v>0</v>
      </c>
      <c r="FK52" s="466">
        <v>0</v>
      </c>
      <c r="FL52" s="466">
        <f t="shared" si="191"/>
        <v>0</v>
      </c>
      <c r="FM52" s="466">
        <v>0</v>
      </c>
      <c r="FN52" s="466">
        <v>0</v>
      </c>
      <c r="FO52" s="466">
        <v>0</v>
      </c>
      <c r="FP52" s="466">
        <v>0</v>
      </c>
      <c r="FQ52" s="466">
        <v>0</v>
      </c>
      <c r="FR52" s="466">
        <v>0</v>
      </c>
      <c r="FS52" s="466">
        <v>0</v>
      </c>
      <c r="FT52" s="466">
        <v>0</v>
      </c>
      <c r="FU52" s="466">
        <v>0</v>
      </c>
      <c r="FV52" s="466">
        <v>0</v>
      </c>
      <c r="FW52" s="466">
        <v>0</v>
      </c>
      <c r="FX52" s="466">
        <v>0</v>
      </c>
      <c r="FY52" s="466">
        <f t="shared" si="193"/>
        <v>0</v>
      </c>
      <c r="FZ52" s="466">
        <v>0</v>
      </c>
      <c r="GA52" s="466">
        <v>0</v>
      </c>
      <c r="GB52" s="466">
        <v>0</v>
      </c>
      <c r="GC52" s="466">
        <v>0</v>
      </c>
      <c r="GD52" s="466">
        <v>0</v>
      </c>
      <c r="GE52" s="466">
        <v>0</v>
      </c>
      <c r="GF52" s="466">
        <v>0</v>
      </c>
      <c r="GG52" s="466">
        <v>0</v>
      </c>
      <c r="GH52" s="466">
        <v>0</v>
      </c>
      <c r="GI52" s="466">
        <v>0</v>
      </c>
      <c r="GJ52" s="466">
        <v>0</v>
      </c>
      <c r="GK52" s="466">
        <v>0</v>
      </c>
      <c r="GL52" s="466">
        <f t="shared" si="195"/>
        <v>0</v>
      </c>
      <c r="GM52" s="466">
        <v>0</v>
      </c>
      <c r="GN52" s="466">
        <v>0</v>
      </c>
      <c r="GO52" s="466">
        <v>0</v>
      </c>
      <c r="GP52" s="466">
        <v>0</v>
      </c>
      <c r="GQ52" s="466">
        <v>0</v>
      </c>
      <c r="GR52" s="466">
        <v>0</v>
      </c>
      <c r="GS52" s="466">
        <v>0</v>
      </c>
      <c r="GT52" s="466">
        <v>0</v>
      </c>
      <c r="GU52" s="466">
        <v>0</v>
      </c>
      <c r="GV52" s="466">
        <v>0</v>
      </c>
      <c r="GW52" s="466">
        <v>0</v>
      </c>
      <c r="GX52" s="466">
        <v>0</v>
      </c>
      <c r="GY52" s="466">
        <f t="shared" si="197"/>
        <v>0</v>
      </c>
      <c r="GZ52" s="466">
        <v>0</v>
      </c>
      <c r="HA52" s="466">
        <v>0</v>
      </c>
      <c r="HB52" s="466">
        <v>0</v>
      </c>
      <c r="HC52" s="466">
        <v>0</v>
      </c>
      <c r="HD52" s="466">
        <v>0</v>
      </c>
      <c r="HE52" s="466">
        <v>0</v>
      </c>
      <c r="HF52" s="466">
        <v>0</v>
      </c>
      <c r="HG52" s="466">
        <v>0</v>
      </c>
      <c r="HH52" s="466">
        <v>0</v>
      </c>
      <c r="HI52" s="466">
        <v>0</v>
      </c>
      <c r="HJ52" s="466">
        <v>0</v>
      </c>
      <c r="HK52" s="466">
        <v>0</v>
      </c>
      <c r="HL52" s="466">
        <f t="shared" si="199"/>
        <v>0</v>
      </c>
      <c r="HM52" s="466">
        <v>0</v>
      </c>
      <c r="HN52" s="466">
        <v>0</v>
      </c>
      <c r="HO52" s="466">
        <v>0</v>
      </c>
      <c r="HP52" s="466">
        <v>0</v>
      </c>
      <c r="HQ52" s="466">
        <v>0</v>
      </c>
      <c r="HR52" s="466">
        <v>0</v>
      </c>
      <c r="HS52" s="466">
        <v>0</v>
      </c>
      <c r="HT52" s="466">
        <v>0</v>
      </c>
      <c r="HU52" s="466">
        <v>0</v>
      </c>
      <c r="HV52" s="466">
        <v>0</v>
      </c>
      <c r="HW52" s="466">
        <v>0</v>
      </c>
      <c r="HX52" s="466">
        <v>0</v>
      </c>
      <c r="HY52" s="466">
        <f t="shared" si="201"/>
        <v>0</v>
      </c>
      <c r="HZ52" s="466">
        <v>0</v>
      </c>
      <c r="IA52" s="466">
        <v>0</v>
      </c>
      <c r="IB52" s="466">
        <v>0</v>
      </c>
      <c r="IC52" s="466">
        <v>0</v>
      </c>
      <c r="ID52" s="466">
        <v>0</v>
      </c>
      <c r="IE52" s="466">
        <v>0</v>
      </c>
      <c r="IF52" s="466">
        <v>0</v>
      </c>
      <c r="IG52" s="466">
        <v>0</v>
      </c>
      <c r="IH52" s="466">
        <v>0</v>
      </c>
      <c r="II52" s="466">
        <v>0</v>
      </c>
      <c r="IJ52" s="466">
        <v>0</v>
      </c>
      <c r="IK52" s="466">
        <v>0</v>
      </c>
      <c r="IL52" s="466">
        <f t="shared" si="203"/>
        <v>0</v>
      </c>
      <c r="IM52" s="466">
        <v>0</v>
      </c>
      <c r="IN52" s="466">
        <v>0</v>
      </c>
      <c r="IO52" s="466">
        <v>0</v>
      </c>
      <c r="IP52" s="466">
        <v>0</v>
      </c>
      <c r="IQ52" s="466">
        <v>0</v>
      </c>
      <c r="IR52" s="466">
        <v>0</v>
      </c>
      <c r="IS52" s="466">
        <v>0</v>
      </c>
      <c r="IT52" s="466">
        <v>0</v>
      </c>
      <c r="IU52" s="466">
        <v>0</v>
      </c>
      <c r="IV52" s="466">
        <v>0</v>
      </c>
      <c r="IW52" s="466">
        <v>0</v>
      </c>
      <c r="IX52" s="466">
        <v>0</v>
      </c>
      <c r="IY52" s="466">
        <f t="shared" si="205"/>
        <v>0</v>
      </c>
      <c r="IZ52" s="655">
        <v>0</v>
      </c>
      <c r="JA52" s="466">
        <v>0</v>
      </c>
      <c r="JB52" s="466">
        <v>0</v>
      </c>
      <c r="JC52" s="466">
        <v>0</v>
      </c>
      <c r="JD52" s="466">
        <v>0</v>
      </c>
      <c r="JE52" s="466">
        <v>0</v>
      </c>
      <c r="JF52" s="466">
        <v>0</v>
      </c>
      <c r="JG52" s="466">
        <v>0</v>
      </c>
      <c r="JH52" s="466">
        <v>0</v>
      </c>
      <c r="JI52" s="466">
        <v>0</v>
      </c>
      <c r="JJ52" s="466">
        <v>0</v>
      </c>
      <c r="JK52" s="466">
        <v>0</v>
      </c>
      <c r="JL52" s="466">
        <f t="shared" si="207"/>
        <v>0</v>
      </c>
      <c r="JM52" s="655">
        <v>0</v>
      </c>
      <c r="JN52" s="466">
        <v>0</v>
      </c>
      <c r="JO52" s="466">
        <v>0</v>
      </c>
      <c r="JP52" s="466">
        <v>0</v>
      </c>
      <c r="JQ52" s="466">
        <v>0</v>
      </c>
      <c r="JR52" s="466">
        <v>0</v>
      </c>
      <c r="JS52" s="466">
        <v>0</v>
      </c>
      <c r="JT52" s="466">
        <v>0</v>
      </c>
      <c r="JU52" s="466">
        <v>0</v>
      </c>
      <c r="JV52" s="466">
        <v>0</v>
      </c>
      <c r="JW52" s="466">
        <v>0</v>
      </c>
      <c r="JX52" s="466">
        <v>0</v>
      </c>
      <c r="JY52" s="466">
        <f t="shared" si="209"/>
        <v>0</v>
      </c>
      <c r="JZ52" s="655">
        <v>0</v>
      </c>
      <c r="KA52" s="466">
        <v>0</v>
      </c>
      <c r="KB52" s="466">
        <v>0</v>
      </c>
      <c r="KC52" s="466">
        <v>0</v>
      </c>
      <c r="KD52" s="466">
        <v>0</v>
      </c>
      <c r="KE52" s="466">
        <v>0</v>
      </c>
      <c r="KF52" s="466">
        <v>0</v>
      </c>
      <c r="KG52" s="466">
        <v>0</v>
      </c>
      <c r="KH52" s="466">
        <v>0</v>
      </c>
      <c r="KI52" s="466">
        <v>0</v>
      </c>
      <c r="KJ52" s="466">
        <v>0</v>
      </c>
      <c r="KK52" s="466">
        <v>0</v>
      </c>
      <c r="KL52" s="466">
        <f t="shared" si="211"/>
        <v>0</v>
      </c>
      <c r="KM52" s="655">
        <v>0</v>
      </c>
      <c r="KN52" s="466">
        <v>0</v>
      </c>
      <c r="KO52" s="466">
        <v>0</v>
      </c>
      <c r="KP52" s="466">
        <v>0</v>
      </c>
      <c r="KQ52" s="466">
        <v>0</v>
      </c>
      <c r="KR52" s="466">
        <v>0</v>
      </c>
      <c r="KS52" s="466">
        <v>0</v>
      </c>
      <c r="KT52" s="466">
        <v>0</v>
      </c>
      <c r="KU52" s="466">
        <v>0</v>
      </c>
      <c r="KV52" s="466">
        <v>0</v>
      </c>
      <c r="KW52" s="466">
        <v>0</v>
      </c>
      <c r="KX52" s="466">
        <v>0</v>
      </c>
      <c r="KY52" s="466">
        <f t="shared" si="213"/>
        <v>0</v>
      </c>
      <c r="KZ52" s="655">
        <v>0</v>
      </c>
      <c r="LA52" s="466">
        <v>0</v>
      </c>
      <c r="LB52" s="466">
        <v>0</v>
      </c>
      <c r="LC52" s="466">
        <v>0</v>
      </c>
      <c r="LD52" s="466">
        <v>0</v>
      </c>
      <c r="LE52" s="466">
        <v>0</v>
      </c>
      <c r="LF52" s="466">
        <v>0</v>
      </c>
      <c r="LG52" s="466">
        <v>0</v>
      </c>
      <c r="LH52" s="466">
        <v>0</v>
      </c>
      <c r="LI52" s="466">
        <v>0</v>
      </c>
      <c r="LJ52" s="466">
        <v>0</v>
      </c>
      <c r="LK52" s="466">
        <v>0</v>
      </c>
      <c r="LL52" s="511">
        <f t="shared" si="215"/>
        <v>0</v>
      </c>
    </row>
    <row r="53" spans="1:324" ht="15.75" x14ac:dyDescent="0.25">
      <c r="A53" s="419">
        <v>7046</v>
      </c>
      <c r="B53" s="420"/>
      <c r="C53" s="418" t="s">
        <v>305</v>
      </c>
      <c r="D53" s="418" t="s">
        <v>306</v>
      </c>
      <c r="E53" s="466">
        <v>7685540.8112168266</v>
      </c>
      <c r="F53" s="466">
        <v>18674753.797362711</v>
      </c>
      <c r="G53" s="466">
        <v>24006618.260724422</v>
      </c>
      <c r="H53" s="466">
        <v>26507661.492238361</v>
      </c>
      <c r="I53" s="466">
        <v>30179185.444833919</v>
      </c>
      <c r="J53" s="466">
        <v>33465089.300617598</v>
      </c>
      <c r="K53" s="466">
        <v>52467159.071941249</v>
      </c>
      <c r="L53" s="466">
        <v>61847446.169253886</v>
      </c>
      <c r="M53" s="466">
        <v>4295315.620973127</v>
      </c>
      <c r="N53" s="466">
        <v>5185350.360290437</v>
      </c>
      <c r="O53" s="466">
        <v>6928147.5663077962</v>
      </c>
      <c r="P53" s="466">
        <v>5899326.4887748295</v>
      </c>
      <c r="Q53" s="466">
        <v>6974338.8067100644</v>
      </c>
      <c r="R53" s="466">
        <v>6752019.637497915</v>
      </c>
      <c r="S53" s="466">
        <v>5636907.7156985467</v>
      </c>
      <c r="T53" s="466">
        <v>4853931.5327991992</v>
      </c>
      <c r="U53" s="466">
        <v>5198959.8975129351</v>
      </c>
      <c r="V53" s="466">
        <v>5445966.7747037234</v>
      </c>
      <c r="W53" s="466">
        <v>5481148.5762393596</v>
      </c>
      <c r="X53" s="466">
        <v>4353902.6347855115</v>
      </c>
      <c r="Y53" s="466">
        <f t="shared" si="169"/>
        <v>67005315.612293452</v>
      </c>
      <c r="Z53" s="466">
        <v>4960049.2868886665</v>
      </c>
      <c r="AA53" s="466">
        <v>5494945.589384078</v>
      </c>
      <c r="AB53" s="466">
        <v>7589309.6112502087</v>
      </c>
      <c r="AC53" s="466">
        <v>7419562.6424636962</v>
      </c>
      <c r="AD53" s="466">
        <v>7231446.3938824907</v>
      </c>
      <c r="AE53" s="466">
        <v>7077736.6423802357</v>
      </c>
      <c r="AF53" s="466">
        <v>6639690.7503755633</v>
      </c>
      <c r="AG53" s="466">
        <v>5317915.115965616</v>
      </c>
      <c r="AH53" s="466">
        <v>5371543.753254883</v>
      </c>
      <c r="AI53" s="466">
        <v>6772368.6658320818</v>
      </c>
      <c r="AJ53" s="466">
        <v>5966718.1923718918</v>
      </c>
      <c r="AK53" s="466">
        <v>4804448.319854782</v>
      </c>
      <c r="AL53" s="466">
        <f t="shared" si="171"/>
        <v>74645734.963904187</v>
      </c>
      <c r="AM53" s="466">
        <v>5210490.9746286096</v>
      </c>
      <c r="AN53" s="466">
        <v>5768107.006301119</v>
      </c>
      <c r="AO53" s="466">
        <v>7653800.306793524</v>
      </c>
      <c r="AP53" s="466">
        <v>7346730.9071106669</v>
      </c>
      <c r="AQ53" s="466">
        <v>7233443.5481555667</v>
      </c>
      <c r="AR53" s="466">
        <v>7086575.5290852953</v>
      </c>
      <c r="AS53" s="466">
        <v>7660844.4325237852</v>
      </c>
      <c r="AT53" s="466">
        <v>5733736.1937489565</v>
      </c>
      <c r="AU53" s="466">
        <v>6218246.6290686047</v>
      </c>
      <c r="AV53" s="466">
        <v>7011167.5229093656</v>
      </c>
      <c r="AW53" s="466">
        <v>6179300.1216407958</v>
      </c>
      <c r="AX53" s="466">
        <v>5807100.1993824076</v>
      </c>
      <c r="AY53" s="466">
        <f t="shared" si="173"/>
        <v>78909543.371348709</v>
      </c>
      <c r="AZ53" s="466">
        <v>6032815.9476297777</v>
      </c>
      <c r="BA53" s="466">
        <v>6781627.3022450339</v>
      </c>
      <c r="BB53" s="466">
        <v>8862761.5770322159</v>
      </c>
      <c r="BC53" s="466">
        <v>8673798.1183859129</v>
      </c>
      <c r="BD53" s="466">
        <v>8026950.8262393586</v>
      </c>
      <c r="BE53" s="466">
        <v>8239004.1750542475</v>
      </c>
      <c r="BF53" s="466">
        <v>7992080.9205474881</v>
      </c>
      <c r="BG53" s="466">
        <v>5736028.7861792706</v>
      </c>
      <c r="BH53" s="466">
        <v>6832494.8168920055</v>
      </c>
      <c r="BI53" s="466">
        <v>7540501.7920213668</v>
      </c>
      <c r="BJ53" s="466">
        <v>6907150.4083625441</v>
      </c>
      <c r="BK53" s="466">
        <v>5781147.6546069095</v>
      </c>
      <c r="BL53" s="466">
        <f t="shared" si="175"/>
        <v>87406362.325196117</v>
      </c>
      <c r="BM53" s="466">
        <v>6232389.6462193271</v>
      </c>
      <c r="BN53" s="466">
        <v>7291567.6276498092</v>
      </c>
      <c r="BO53" s="466">
        <v>9258021.754339844</v>
      </c>
      <c r="BP53" s="466">
        <v>8888962.7381071579</v>
      </c>
      <c r="BQ53" s="466">
        <v>8101681.2081872802</v>
      </c>
      <c r="BR53" s="466">
        <v>8166960.327658155</v>
      </c>
      <c r="BS53" s="466">
        <v>7499247.3344600247</v>
      </c>
      <c r="BT53" s="466">
        <v>5789622.0148973465</v>
      </c>
      <c r="BU53" s="466">
        <v>6470938.7790852943</v>
      </c>
      <c r="BV53" s="466">
        <v>6791567.2588466052</v>
      </c>
      <c r="BW53" s="466">
        <v>6742096.9011433795</v>
      </c>
      <c r="BX53" s="466">
        <v>6030054.9816391254</v>
      </c>
      <c r="BY53" s="466">
        <f t="shared" si="177"/>
        <v>87263110.572233364</v>
      </c>
      <c r="BZ53" s="466">
        <v>6937834.5333834086</v>
      </c>
      <c r="CA53" s="466">
        <v>7306535.8946336173</v>
      </c>
      <c r="CB53" s="466">
        <v>9725897.1717576366</v>
      </c>
      <c r="CC53" s="466">
        <v>9058287.2888916712</v>
      </c>
      <c r="CD53" s="466">
        <v>9464148.0518694725</v>
      </c>
      <c r="CE53" s="466">
        <v>9034042.0582540482</v>
      </c>
      <c r="CF53" s="466">
        <v>7639958.2434067773</v>
      </c>
      <c r="CG53" s="466">
        <v>6371175.6849858109</v>
      </c>
      <c r="CH53" s="466">
        <v>6677234.8660490746</v>
      </c>
      <c r="CI53" s="466">
        <v>6696906.7011767654</v>
      </c>
      <c r="CJ53" s="466">
        <v>7031050.649265565</v>
      </c>
      <c r="CK53" s="466">
        <v>5968427.6652478725</v>
      </c>
      <c r="CL53" s="466">
        <f t="shared" si="179"/>
        <v>91911498.80892171</v>
      </c>
      <c r="CM53" s="466">
        <v>6843956.6777249211</v>
      </c>
      <c r="CN53" s="466">
        <v>7293728.1381238531</v>
      </c>
      <c r="CO53" s="466">
        <v>9425608.9475045893</v>
      </c>
      <c r="CP53" s="466">
        <v>8548936.4144132864</v>
      </c>
      <c r="CQ53" s="466">
        <v>9675320.8459772989</v>
      </c>
      <c r="CR53" s="466">
        <v>9071295.6514772158</v>
      </c>
      <c r="CS53" s="466">
        <v>8000677.0869637802</v>
      </c>
      <c r="CT53" s="466">
        <v>6602137.1546069114</v>
      </c>
      <c r="CU53" s="466">
        <v>6789158.1992989508</v>
      </c>
      <c r="CV53" s="466">
        <v>7591548.2933567017</v>
      </c>
      <c r="CW53" s="466">
        <v>7248907.7491236851</v>
      </c>
      <c r="CX53" s="466">
        <v>6529165.1881155074</v>
      </c>
      <c r="CY53" s="466">
        <f t="shared" si="181"/>
        <v>93620440.346686691</v>
      </c>
      <c r="CZ53" s="466">
        <v>7533987.2400000002</v>
      </c>
      <c r="DA53" s="466">
        <v>7690901.5200000005</v>
      </c>
      <c r="DB53" s="466">
        <v>9841077.3899999987</v>
      </c>
      <c r="DC53" s="466">
        <v>9908448.459999999</v>
      </c>
      <c r="DD53" s="466">
        <v>9866275.6999999993</v>
      </c>
      <c r="DE53" s="466">
        <v>9260456.3200000003</v>
      </c>
      <c r="DF53" s="466">
        <v>9025250.8000000007</v>
      </c>
      <c r="DG53" s="466">
        <v>7135487.0100000016</v>
      </c>
      <c r="DH53" s="466">
        <v>6967486.8500000006</v>
      </c>
      <c r="DI53" s="466">
        <v>8405288.5999999996</v>
      </c>
      <c r="DJ53" s="466">
        <v>7689337.8000000007</v>
      </c>
      <c r="DK53" s="466">
        <v>6835166.5899999999</v>
      </c>
      <c r="DL53" s="466">
        <f t="shared" si="183"/>
        <v>100159164.28</v>
      </c>
      <c r="DM53" s="466">
        <v>8105099.4099999983</v>
      </c>
      <c r="DN53" s="466">
        <v>8698113.1500000004</v>
      </c>
      <c r="DO53" s="466">
        <v>9859274.7800000012</v>
      </c>
      <c r="DP53" s="466">
        <v>11030660.569999998</v>
      </c>
      <c r="DQ53" s="466">
        <v>9849966.1000000034</v>
      </c>
      <c r="DR53" s="466">
        <v>9489575.3900000006</v>
      </c>
      <c r="DS53" s="466">
        <v>9919955.5500000007</v>
      </c>
      <c r="DT53" s="466">
        <v>6761542.2000000002</v>
      </c>
      <c r="DU53" s="466">
        <v>8120348.6099999994</v>
      </c>
      <c r="DV53" s="466">
        <v>8509273.370000001</v>
      </c>
      <c r="DW53" s="466">
        <v>7529465.2999999998</v>
      </c>
      <c r="DX53" s="466">
        <v>7378904.0200000005</v>
      </c>
      <c r="DY53" s="466">
        <f t="shared" si="185"/>
        <v>105252178.45</v>
      </c>
      <c r="DZ53" s="466">
        <v>7636900.3299999991</v>
      </c>
      <c r="EA53" s="466">
        <v>8431831.8399999999</v>
      </c>
      <c r="EB53" s="466">
        <v>10645758.09</v>
      </c>
      <c r="EC53" s="466">
        <v>10295090.35</v>
      </c>
      <c r="ED53" s="466">
        <v>9680806.1899999995</v>
      </c>
      <c r="EE53" s="466">
        <v>10224152.07</v>
      </c>
      <c r="EF53" s="466">
        <v>9310107.9599999972</v>
      </c>
      <c r="EG53" s="466">
        <v>7169774.7599999988</v>
      </c>
      <c r="EH53" s="466">
        <v>8204718.9700000007</v>
      </c>
      <c r="EI53" s="466">
        <v>8886999.8999999985</v>
      </c>
      <c r="EJ53" s="466">
        <v>7672756.3599999994</v>
      </c>
      <c r="EK53" s="466">
        <v>7291444.0599999996</v>
      </c>
      <c r="EL53" s="466">
        <f t="shared" si="187"/>
        <v>105450340.88000001</v>
      </c>
      <c r="EM53" s="466">
        <v>7366041.5199999996</v>
      </c>
      <c r="EN53" s="466">
        <v>8183816.6600000001</v>
      </c>
      <c r="EO53" s="466">
        <v>11343950.779999999</v>
      </c>
      <c r="EP53" s="466">
        <v>10601897.02</v>
      </c>
      <c r="EQ53" s="466">
        <v>9935850.6600000001</v>
      </c>
      <c r="ER53" s="466">
        <v>10087904.84</v>
      </c>
      <c r="ES53" s="466">
        <v>9074279.1899999995</v>
      </c>
      <c r="ET53" s="466">
        <v>7444405.1100000003</v>
      </c>
      <c r="EU53" s="466">
        <v>7908586.9299999997</v>
      </c>
      <c r="EV53" s="466">
        <v>8234756.3399999999</v>
      </c>
      <c r="EW53" s="466">
        <v>7925227.1400000006</v>
      </c>
      <c r="EX53" s="466">
        <v>7125786.2599999998</v>
      </c>
      <c r="EY53" s="466">
        <f t="shared" si="189"/>
        <v>105232502.45000002</v>
      </c>
      <c r="EZ53" s="466">
        <v>7923228.2100000009</v>
      </c>
      <c r="FA53" s="466">
        <v>8184311.4299999988</v>
      </c>
      <c r="FB53" s="466">
        <v>11114318.279999999</v>
      </c>
      <c r="FC53" s="466">
        <v>9798505.7599999998</v>
      </c>
      <c r="FD53" s="466">
        <v>10607229.439999999</v>
      </c>
      <c r="FE53" s="466">
        <v>10163293.350000001</v>
      </c>
      <c r="FF53" s="466">
        <v>9076089.5500000007</v>
      </c>
      <c r="FG53" s="466">
        <v>7550640.1499999994</v>
      </c>
      <c r="FH53" s="466">
        <v>8200620.169999999</v>
      </c>
      <c r="FI53" s="466">
        <v>8188948.8200000003</v>
      </c>
      <c r="FJ53" s="466">
        <v>8222308.7200000007</v>
      </c>
      <c r="FK53" s="466">
        <v>7237432.8599999994</v>
      </c>
      <c r="FL53" s="466">
        <f t="shared" si="191"/>
        <v>106266926.73999999</v>
      </c>
      <c r="FM53" s="466">
        <v>8645788.5800000001</v>
      </c>
      <c r="FN53" s="466">
        <v>8570330.9500000011</v>
      </c>
      <c r="FO53" s="466">
        <v>10428017.610000001</v>
      </c>
      <c r="FP53" s="466">
        <v>10254299.959999999</v>
      </c>
      <c r="FQ53" s="466">
        <v>10307028.279999999</v>
      </c>
      <c r="FR53" s="466">
        <v>9738861.9700000025</v>
      </c>
      <c r="FS53" s="466">
        <v>9391841.129999999</v>
      </c>
      <c r="FT53" s="466">
        <v>7286042.790000001</v>
      </c>
      <c r="FU53" s="466">
        <v>7552739.3399999999</v>
      </c>
      <c r="FV53" s="466">
        <v>10245035.960000001</v>
      </c>
      <c r="FW53" s="466">
        <v>7812760.2400000002</v>
      </c>
      <c r="FX53" s="466">
        <v>8038437.8200000003</v>
      </c>
      <c r="FY53" s="466">
        <f t="shared" si="193"/>
        <v>108271184.63000003</v>
      </c>
      <c r="FZ53" s="466">
        <v>10455142.729999999</v>
      </c>
      <c r="GA53" s="466">
        <v>9919372.5099999979</v>
      </c>
      <c r="GB53" s="466">
        <v>11804269.470000001</v>
      </c>
      <c r="GC53" s="466">
        <v>13588875.609999999</v>
      </c>
      <c r="GD53" s="466">
        <v>12080815.650000002</v>
      </c>
      <c r="GE53" s="466">
        <v>11264477.639999999</v>
      </c>
      <c r="GF53" s="466">
        <v>12501146.08</v>
      </c>
      <c r="GG53" s="466">
        <v>9190927.2100000009</v>
      </c>
      <c r="GH53" s="466">
        <v>10720341.740000002</v>
      </c>
      <c r="GI53" s="466">
        <v>11932330.179999998</v>
      </c>
      <c r="GJ53" s="466">
        <v>10249700.870000001</v>
      </c>
      <c r="GK53" s="466">
        <v>9996256.9199999981</v>
      </c>
      <c r="GL53" s="466">
        <f t="shared" si="195"/>
        <v>133703656.61000001</v>
      </c>
      <c r="GM53" s="466">
        <v>11801957.149999999</v>
      </c>
      <c r="GN53" s="466">
        <v>10965255.869999999</v>
      </c>
      <c r="GO53" s="466">
        <v>14365338.660000002</v>
      </c>
      <c r="GP53" s="466">
        <v>14475749.57</v>
      </c>
      <c r="GQ53" s="466">
        <v>13262608.379999999</v>
      </c>
      <c r="GR53" s="466">
        <v>13529022.870000001</v>
      </c>
      <c r="GS53" s="466">
        <v>12751201.49</v>
      </c>
      <c r="GT53" s="466">
        <v>9130197.5500000007</v>
      </c>
      <c r="GU53" s="466">
        <v>11179709.24</v>
      </c>
      <c r="GV53" s="466">
        <v>11656529.9</v>
      </c>
      <c r="GW53" s="466">
        <v>9983277.9800000004</v>
      </c>
      <c r="GX53" s="466">
        <v>9963873.3099999987</v>
      </c>
      <c r="GY53" s="466">
        <f t="shared" si="197"/>
        <v>143064721.97</v>
      </c>
      <c r="GZ53" s="466">
        <v>11567201.489999998</v>
      </c>
      <c r="HA53" s="466">
        <v>11193879.270000001</v>
      </c>
      <c r="HB53" s="466">
        <v>14863431.969999999</v>
      </c>
      <c r="HC53" s="466">
        <v>14273089.979999999</v>
      </c>
      <c r="HD53" s="466">
        <v>13220095.460000001</v>
      </c>
      <c r="HE53" s="466">
        <v>14248989.41</v>
      </c>
      <c r="HF53" s="466">
        <v>12766544.370000001</v>
      </c>
      <c r="HG53" s="466">
        <v>9569898.6500000004</v>
      </c>
      <c r="HH53" s="466">
        <v>11166090.099999998</v>
      </c>
      <c r="HI53" s="466">
        <v>11772671.429999998</v>
      </c>
      <c r="HJ53" s="466">
        <v>10494662.74</v>
      </c>
      <c r="HK53" s="466">
        <v>10091735.640000001</v>
      </c>
      <c r="HL53" s="466">
        <f t="shared" si="199"/>
        <v>145228290.50999999</v>
      </c>
      <c r="HM53" s="466">
        <v>11619470.709999999</v>
      </c>
      <c r="HN53" s="466">
        <v>12164230.369999997</v>
      </c>
      <c r="HO53" s="466">
        <v>14808536.969999999</v>
      </c>
      <c r="HP53" s="466">
        <v>14107253.729999997</v>
      </c>
      <c r="HQ53" s="466">
        <v>14382434.519999996</v>
      </c>
      <c r="HR53" s="466">
        <v>14073654.379999997</v>
      </c>
      <c r="HS53" s="466">
        <v>12074968.27</v>
      </c>
      <c r="HT53" s="466">
        <v>10501436.949999999</v>
      </c>
      <c r="HU53" s="466">
        <v>11515483.17</v>
      </c>
      <c r="HV53" s="466">
        <v>11568133.360000001</v>
      </c>
      <c r="HW53" s="466">
        <v>11476309.339999998</v>
      </c>
      <c r="HX53" s="466">
        <v>9917775.2600000016</v>
      </c>
      <c r="HY53" s="466">
        <f t="shared" si="201"/>
        <v>148209687.02999997</v>
      </c>
      <c r="HZ53" s="466">
        <v>12624483.450000001</v>
      </c>
      <c r="IA53" s="466">
        <v>11998762.149999999</v>
      </c>
      <c r="IB53" s="466">
        <v>15507990.050000001</v>
      </c>
      <c r="IC53" s="466">
        <v>13638125.59</v>
      </c>
      <c r="ID53" s="466">
        <v>15202179.220000001</v>
      </c>
      <c r="IE53" s="466">
        <v>14623604.880000003</v>
      </c>
      <c r="IF53" s="466">
        <v>12381817.120000001</v>
      </c>
      <c r="IG53" s="466">
        <v>10608424.349999998</v>
      </c>
      <c r="IH53" s="466">
        <v>11415167.9</v>
      </c>
      <c r="II53" s="466">
        <v>12617187.510000002</v>
      </c>
      <c r="IJ53" s="466">
        <v>11571487.439999998</v>
      </c>
      <c r="IK53" s="466">
        <v>9847676.1499999985</v>
      </c>
      <c r="IL53" s="466">
        <f t="shared" si="203"/>
        <v>152036905.81000003</v>
      </c>
      <c r="IM53" s="466">
        <v>13725673.770000001</v>
      </c>
      <c r="IN53" s="466">
        <v>11889579.529999999</v>
      </c>
      <c r="IO53" s="466">
        <v>15071607.199999996</v>
      </c>
      <c r="IP53" s="466">
        <v>15681109.089999998</v>
      </c>
      <c r="IQ53" s="466">
        <v>15088276.59</v>
      </c>
      <c r="IR53" s="466">
        <v>14370829.260000002</v>
      </c>
      <c r="IS53" s="466">
        <v>13331588.359999999</v>
      </c>
      <c r="IT53" s="466">
        <v>10709598.49</v>
      </c>
      <c r="IU53" s="466">
        <v>11252708.240000002</v>
      </c>
      <c r="IV53" s="466">
        <v>13434039.920000004</v>
      </c>
      <c r="IW53" s="466">
        <v>11562566.970000003</v>
      </c>
      <c r="IX53" s="466">
        <v>10358364.07</v>
      </c>
      <c r="IY53" s="466">
        <f t="shared" si="205"/>
        <v>156475941.49000001</v>
      </c>
      <c r="IZ53" s="655">
        <v>13756687.489999998</v>
      </c>
      <c r="JA53" s="466">
        <v>12508691.93</v>
      </c>
      <c r="JB53" s="466">
        <v>15316028.34</v>
      </c>
      <c r="JC53" s="466">
        <v>15898122.809999999</v>
      </c>
      <c r="JD53" s="466">
        <v>15352413.059999999</v>
      </c>
      <c r="JE53" s="466">
        <v>13858875.019999998</v>
      </c>
      <c r="JF53" s="466">
        <v>14230348.929999998</v>
      </c>
      <c r="JG53" s="466">
        <v>10579876.76</v>
      </c>
      <c r="JH53" s="466">
        <v>12190291.859999996</v>
      </c>
      <c r="JI53" s="466">
        <v>13219658.5</v>
      </c>
      <c r="JJ53" s="466">
        <v>11605637.930000002</v>
      </c>
      <c r="JK53" s="466">
        <v>11192909.630000001</v>
      </c>
      <c r="JL53" s="466">
        <f t="shared" si="207"/>
        <v>159709542.25999999</v>
      </c>
      <c r="JM53" s="655">
        <v>13658655.109999999</v>
      </c>
      <c r="JN53" s="466">
        <v>12776282.15</v>
      </c>
      <c r="JO53" s="466">
        <v>9148214.9800000004</v>
      </c>
      <c r="JP53" s="466">
        <v>9115868.9900000002</v>
      </c>
      <c r="JQ53" s="466">
        <v>21963034.909999996</v>
      </c>
      <c r="JR53" s="466">
        <v>19199732.420000002</v>
      </c>
      <c r="JS53" s="466">
        <v>14541436.960000001</v>
      </c>
      <c r="JT53" s="466">
        <v>10837562.929999998</v>
      </c>
      <c r="JU53" s="466">
        <v>12855234.869999999</v>
      </c>
      <c r="JV53" s="466">
        <v>13202571.970000001</v>
      </c>
      <c r="JW53" s="466">
        <v>11332105.16</v>
      </c>
      <c r="JX53" s="466">
        <v>11561941.639999999</v>
      </c>
      <c r="JY53" s="466">
        <f t="shared" si="209"/>
        <v>160192642.09</v>
      </c>
      <c r="JZ53" s="655">
        <v>13041894.34</v>
      </c>
      <c r="KA53" s="466">
        <v>13194010.819999998</v>
      </c>
      <c r="KB53" s="466">
        <v>17605715.020000003</v>
      </c>
      <c r="KC53" s="466">
        <v>12600097.169999998</v>
      </c>
      <c r="KD53" s="466">
        <v>16326430.189999999</v>
      </c>
      <c r="KE53" s="466">
        <v>15925039.059999999</v>
      </c>
      <c r="KF53" s="466">
        <v>14104612.010000002</v>
      </c>
      <c r="KG53" s="466">
        <v>11347502.99</v>
      </c>
      <c r="KH53" s="466">
        <v>12825681.680000002</v>
      </c>
      <c r="KI53" s="466">
        <v>12910258.459999999</v>
      </c>
      <c r="KJ53" s="466">
        <v>12146749.060000001</v>
      </c>
      <c r="KK53" s="466">
        <v>11306688.74</v>
      </c>
      <c r="KL53" s="466">
        <f t="shared" si="211"/>
        <v>163334679.54000002</v>
      </c>
      <c r="KM53" s="655">
        <v>13556008.529999999</v>
      </c>
      <c r="KN53" s="466">
        <v>13444586.17</v>
      </c>
      <c r="KO53" s="466">
        <v>16506382.039999999</v>
      </c>
      <c r="KP53" s="466">
        <v>14466338.719999999</v>
      </c>
      <c r="KQ53" s="466">
        <v>16614063.91</v>
      </c>
      <c r="KR53" s="466">
        <v>16015644.16</v>
      </c>
      <c r="KS53" s="466">
        <v>13621120.35</v>
      </c>
      <c r="KT53" s="466">
        <v>12148125.25</v>
      </c>
      <c r="KU53" s="466">
        <v>13029245.060000001</v>
      </c>
      <c r="KV53" s="466">
        <v>13011233.290000001</v>
      </c>
      <c r="KW53" s="466">
        <v>12454104.969999999</v>
      </c>
      <c r="KX53" s="466">
        <v>11117863.6</v>
      </c>
      <c r="KY53" s="466">
        <f t="shared" si="213"/>
        <v>165984716.04999998</v>
      </c>
      <c r="KZ53" s="655">
        <v>14544885.840000002</v>
      </c>
      <c r="LA53" s="466">
        <v>13604259.65</v>
      </c>
      <c r="LB53" s="466">
        <v>0</v>
      </c>
      <c r="LC53" s="466">
        <v>0</v>
      </c>
      <c r="LD53" s="466">
        <v>0</v>
      </c>
      <c r="LE53" s="466">
        <v>0</v>
      </c>
      <c r="LF53" s="466">
        <v>0</v>
      </c>
      <c r="LG53" s="466">
        <v>0</v>
      </c>
      <c r="LH53" s="466">
        <v>0</v>
      </c>
      <c r="LI53" s="466">
        <v>0</v>
      </c>
      <c r="LJ53" s="466">
        <v>0</v>
      </c>
      <c r="LK53" s="466">
        <v>0</v>
      </c>
      <c r="LL53" s="511">
        <f t="shared" si="215"/>
        <v>28149145.490000002</v>
      </c>
    </row>
    <row r="54" spans="1:324" ht="15.75" x14ac:dyDescent="0.25">
      <c r="A54" s="419">
        <v>7047</v>
      </c>
      <c r="B54" s="420"/>
      <c r="C54" s="418" t="s">
        <v>668</v>
      </c>
      <c r="D54" s="418" t="s">
        <v>307</v>
      </c>
      <c r="E54" s="466">
        <v>12825187.781672509</v>
      </c>
      <c r="F54" s="466">
        <v>23050108.496077448</v>
      </c>
      <c r="G54" s="466">
        <v>23936004.006009012</v>
      </c>
      <c r="H54" s="466">
        <v>22058859.122016359</v>
      </c>
      <c r="I54" s="466">
        <v>29329794.692038059</v>
      </c>
      <c r="J54" s="466">
        <v>35340339.676180944</v>
      </c>
      <c r="K54" s="466">
        <v>45962013.854114503</v>
      </c>
      <c r="L54" s="466">
        <v>49149336.504757136</v>
      </c>
      <c r="M54" s="466">
        <v>2211968.7098981808</v>
      </c>
      <c r="N54" s="466">
        <v>2403517.1824403275</v>
      </c>
      <c r="O54" s="466">
        <v>3534051.3763562012</v>
      </c>
      <c r="P54" s="466">
        <v>2876864.6051160078</v>
      </c>
      <c r="Q54" s="466">
        <v>3500077.8033717251</v>
      </c>
      <c r="R54" s="466">
        <v>4854466.5935570039</v>
      </c>
      <c r="S54" s="466">
        <v>3601788.3473960948</v>
      </c>
      <c r="T54" s="466">
        <v>3929256.3366716742</v>
      </c>
      <c r="U54" s="466">
        <v>3620750.0176097481</v>
      </c>
      <c r="V54" s="466">
        <v>5690768.8796945419</v>
      </c>
      <c r="W54" s="466">
        <v>4314044.1092054751</v>
      </c>
      <c r="X54" s="466">
        <v>7785878.8810716085</v>
      </c>
      <c r="Y54" s="466">
        <f t="shared" si="169"/>
        <v>48323432.842388585</v>
      </c>
      <c r="Z54" s="466">
        <v>3056631.5165247875</v>
      </c>
      <c r="AA54" s="466">
        <v>2550099.464530129</v>
      </c>
      <c r="AB54" s="466">
        <v>4363291.0067601409</v>
      </c>
      <c r="AC54" s="466">
        <v>3601649.3505257885</v>
      </c>
      <c r="AD54" s="466">
        <v>4418498.0787431141</v>
      </c>
      <c r="AE54" s="466">
        <v>4643224.2275913879</v>
      </c>
      <c r="AF54" s="466">
        <v>4183471.2830495746</v>
      </c>
      <c r="AG54" s="466">
        <v>5642344.2973209843</v>
      </c>
      <c r="AH54" s="466">
        <v>5625017.180186945</v>
      </c>
      <c r="AI54" s="466">
        <v>6907680.4565598434</v>
      </c>
      <c r="AJ54" s="466">
        <v>7087042.346394592</v>
      </c>
      <c r="AK54" s="466">
        <v>21885240.712777507</v>
      </c>
      <c r="AL54" s="466">
        <f t="shared" si="171"/>
        <v>73964189.920964792</v>
      </c>
      <c r="AM54" s="466">
        <v>3497708.5649307296</v>
      </c>
      <c r="AN54" s="466">
        <v>3125879.0738190622</v>
      </c>
      <c r="AO54" s="466">
        <v>6263298.9476715075</v>
      </c>
      <c r="AP54" s="466">
        <v>4825228.8073777333</v>
      </c>
      <c r="AQ54" s="466">
        <v>5922759.3598314133</v>
      </c>
      <c r="AR54" s="466">
        <v>5058359.0654314822</v>
      </c>
      <c r="AS54" s="466">
        <v>6643649.5560423974</v>
      </c>
      <c r="AT54" s="466">
        <v>9298836.8359622806</v>
      </c>
      <c r="AU54" s="466">
        <v>7098041.4437072249</v>
      </c>
      <c r="AV54" s="466">
        <v>8800781.9394091144</v>
      </c>
      <c r="AW54" s="466">
        <v>9830224.1933316644</v>
      </c>
      <c r="AX54" s="466">
        <v>36333200.130737767</v>
      </c>
      <c r="AY54" s="466">
        <f t="shared" si="173"/>
        <v>106697967.91825238</v>
      </c>
      <c r="AZ54" s="466">
        <v>5465399.6347020539</v>
      </c>
      <c r="BA54" s="466">
        <v>4805451.5568769816</v>
      </c>
      <c r="BB54" s="466">
        <v>5704643.7387330998</v>
      </c>
      <c r="BC54" s="466">
        <v>6360600.3475630116</v>
      </c>
      <c r="BD54" s="466">
        <v>5996632.1515189484</v>
      </c>
      <c r="BE54" s="466">
        <v>6245568.9927391093</v>
      </c>
      <c r="BF54" s="466">
        <v>9540697.9821816068</v>
      </c>
      <c r="BG54" s="466">
        <v>6922695.8956768494</v>
      </c>
      <c r="BH54" s="466">
        <v>9802549.8289100286</v>
      </c>
      <c r="BI54" s="466">
        <v>11493401.425805373</v>
      </c>
      <c r="BJ54" s="466">
        <v>9817779.8731847741</v>
      </c>
      <c r="BK54" s="466">
        <v>36318352.742113188</v>
      </c>
      <c r="BL54" s="466">
        <f t="shared" si="175"/>
        <v>118473774.17000502</v>
      </c>
      <c r="BM54" s="466">
        <v>4992268.475630112</v>
      </c>
      <c r="BN54" s="466">
        <v>4782048.5214488395</v>
      </c>
      <c r="BO54" s="466">
        <v>6028703.7800450688</v>
      </c>
      <c r="BP54" s="466">
        <v>6678151.39838925</v>
      </c>
      <c r="BQ54" s="466">
        <v>6625839.8967618095</v>
      </c>
      <c r="BR54" s="466">
        <v>8124354.2472458705</v>
      </c>
      <c r="BS54" s="466">
        <v>9440819.2622266803</v>
      </c>
      <c r="BT54" s="466">
        <v>10316439.465740271</v>
      </c>
      <c r="BU54" s="466">
        <v>8432020.0276664961</v>
      </c>
      <c r="BV54" s="466">
        <v>10590044.223376736</v>
      </c>
      <c r="BW54" s="466">
        <v>11549025.599774666</v>
      </c>
      <c r="BX54" s="466">
        <v>32104198.55679353</v>
      </c>
      <c r="BY54" s="466">
        <f t="shared" si="177"/>
        <v>119663913.45509933</v>
      </c>
      <c r="BZ54" s="466">
        <v>4910555.0792855956</v>
      </c>
      <c r="CA54" s="466">
        <v>5870169.1789767984</v>
      </c>
      <c r="CB54" s="466">
        <v>6392041.481722584</v>
      </c>
      <c r="CC54" s="466">
        <v>7114688.9028125545</v>
      </c>
      <c r="CD54" s="466">
        <v>7154585.7595977299</v>
      </c>
      <c r="CE54" s="466">
        <v>9246054.1813136432</v>
      </c>
      <c r="CF54" s="466">
        <v>9052380.7483725585</v>
      </c>
      <c r="CG54" s="466">
        <v>8363740.5505758617</v>
      </c>
      <c r="CH54" s="466">
        <v>10510813.096019022</v>
      </c>
      <c r="CI54" s="466">
        <v>9454856.400350526</v>
      </c>
      <c r="CJ54" s="466">
        <v>11059137.864421638</v>
      </c>
      <c r="CK54" s="466">
        <v>31414401.773410123</v>
      </c>
      <c r="CL54" s="466">
        <f t="shared" si="179"/>
        <v>120543425.01685864</v>
      </c>
      <c r="CM54" s="466">
        <v>5433152.9685361385</v>
      </c>
      <c r="CN54" s="466">
        <v>5021219.269571024</v>
      </c>
      <c r="CO54" s="466">
        <v>6710908.070063429</v>
      </c>
      <c r="CP54" s="466">
        <v>6551847.9790101824</v>
      </c>
      <c r="CQ54" s="466">
        <v>8126868.0683525316</v>
      </c>
      <c r="CR54" s="466">
        <v>9257557.8914621919</v>
      </c>
      <c r="CS54" s="466">
        <v>8671463.4349440858</v>
      </c>
      <c r="CT54" s="466">
        <v>10309721.915873809</v>
      </c>
      <c r="CU54" s="466">
        <v>8393695.7863044627</v>
      </c>
      <c r="CV54" s="466">
        <v>9871469.13207311</v>
      </c>
      <c r="CW54" s="466">
        <v>8801161.0181104932</v>
      </c>
      <c r="CX54" s="466">
        <v>21529343.847896848</v>
      </c>
      <c r="CY54" s="466">
        <f t="shared" si="181"/>
        <v>108678409.3821983</v>
      </c>
      <c r="CZ54" s="466">
        <v>4969174.8600000003</v>
      </c>
      <c r="DA54" s="466">
        <v>4996903.6057586381</v>
      </c>
      <c r="DB54" s="466">
        <v>5982165.8707511267</v>
      </c>
      <c r="DC54" s="466">
        <v>9651468.7199999988</v>
      </c>
      <c r="DD54" s="466">
        <v>9239880.4437139034</v>
      </c>
      <c r="DE54" s="466">
        <v>9185139.1501251888</v>
      </c>
      <c r="DF54" s="466">
        <v>9195898.6551744286</v>
      </c>
      <c r="DG54" s="466">
        <v>6938877.9244767148</v>
      </c>
      <c r="DH54" s="466">
        <v>8781819.0699999984</v>
      </c>
      <c r="DI54" s="466">
        <v>11383704.140000001</v>
      </c>
      <c r="DJ54" s="466">
        <v>12340113.710000003</v>
      </c>
      <c r="DK54" s="466">
        <v>17629806.921000015</v>
      </c>
      <c r="DL54" s="466">
        <f t="shared" si="183"/>
        <v>110294953.07100002</v>
      </c>
      <c r="DM54" s="466">
        <v>7335644.3200000003</v>
      </c>
      <c r="DN54" s="466">
        <v>6272332.3100000005</v>
      </c>
      <c r="DO54" s="466">
        <v>9564773.8399999999</v>
      </c>
      <c r="DP54" s="466">
        <v>9656186.5500000007</v>
      </c>
      <c r="DQ54" s="466">
        <v>7935889.2000000002</v>
      </c>
      <c r="DR54" s="466">
        <v>7703515.6829999909</v>
      </c>
      <c r="DS54" s="466">
        <v>10150424.427000003</v>
      </c>
      <c r="DT54" s="466">
        <v>8162670.2600000072</v>
      </c>
      <c r="DU54" s="466">
        <v>9069230.8599999957</v>
      </c>
      <c r="DV54" s="466">
        <v>9775386.7400000021</v>
      </c>
      <c r="DW54" s="466">
        <v>8561444.0400000233</v>
      </c>
      <c r="DX54" s="466">
        <v>12478602.489999959</v>
      </c>
      <c r="DY54" s="466">
        <f t="shared" si="185"/>
        <v>106666100.71999998</v>
      </c>
      <c r="DZ54" s="466">
        <v>6212332.1699999999</v>
      </c>
      <c r="EA54" s="466">
        <v>4146501.86</v>
      </c>
      <c r="EB54" s="466">
        <v>10064879.140000001</v>
      </c>
      <c r="EC54" s="466">
        <v>8854599.7899999991</v>
      </c>
      <c r="ED54" s="466">
        <v>7786673.0399999991</v>
      </c>
      <c r="EE54" s="466">
        <v>7965173.9499999993</v>
      </c>
      <c r="EF54" s="466">
        <v>9017909.7099999916</v>
      </c>
      <c r="EG54" s="466">
        <v>7554077.4700000063</v>
      </c>
      <c r="EH54" s="466">
        <v>7421340.8400000092</v>
      </c>
      <c r="EI54" s="466">
        <v>9148853.8399999831</v>
      </c>
      <c r="EJ54" s="466">
        <v>7582263.6099999845</v>
      </c>
      <c r="EK54" s="466">
        <v>12224263.090000007</v>
      </c>
      <c r="EL54" s="466">
        <f t="shared" si="187"/>
        <v>97978868.50999999</v>
      </c>
      <c r="EM54" s="466">
        <v>4661084.34</v>
      </c>
      <c r="EN54" s="466">
        <v>5486773.4400000004</v>
      </c>
      <c r="EO54" s="466">
        <v>6043328.5199999996</v>
      </c>
      <c r="EP54" s="466">
        <v>6171697.3100000005</v>
      </c>
      <c r="EQ54" s="466">
        <v>4834260.3099999996</v>
      </c>
      <c r="ER54" s="466">
        <v>15070512.019999988</v>
      </c>
      <c r="ES54" s="466">
        <v>9000244.8809999991</v>
      </c>
      <c r="ET54" s="466">
        <v>7564472.3390000034</v>
      </c>
      <c r="EU54" s="466">
        <v>8215620.8199999882</v>
      </c>
      <c r="EV54" s="466">
        <v>8182456.8799999962</v>
      </c>
      <c r="EW54" s="466">
        <v>7990055.8600000013</v>
      </c>
      <c r="EX54" s="466">
        <v>12205478.32000001</v>
      </c>
      <c r="EY54" s="466">
        <f t="shared" si="189"/>
        <v>95425985.039999977</v>
      </c>
      <c r="EZ54" s="466">
        <v>6330321.6399999997</v>
      </c>
      <c r="FA54" s="466">
        <v>5304239.95</v>
      </c>
      <c r="FB54" s="466">
        <v>6753266.7999999998</v>
      </c>
      <c r="FC54" s="466">
        <v>7726186.010000011</v>
      </c>
      <c r="FD54" s="466">
        <v>6855122.1699999869</v>
      </c>
      <c r="FE54" s="466">
        <v>14232190.690000005</v>
      </c>
      <c r="FF54" s="466">
        <v>8187530.9700000053</v>
      </c>
      <c r="FG54" s="466">
        <v>7862830.7700000107</v>
      </c>
      <c r="FH54" s="466">
        <v>8512842.9299999624</v>
      </c>
      <c r="FI54" s="466">
        <v>9197939</v>
      </c>
      <c r="FJ54" s="466">
        <v>8224315</v>
      </c>
      <c r="FK54" s="466">
        <f>8900483-208641.31+0.38</f>
        <v>8691842.0700000003</v>
      </c>
      <c r="FL54" s="466">
        <f t="shared" si="191"/>
        <v>97878627.99999997</v>
      </c>
      <c r="FM54" s="466">
        <v>6718611.9000000004</v>
      </c>
      <c r="FN54" s="466">
        <v>6850251.46</v>
      </c>
      <c r="FO54" s="466">
        <v>7456462.4000000004</v>
      </c>
      <c r="FP54" s="466">
        <v>8132328.790000001</v>
      </c>
      <c r="FQ54" s="466">
        <v>8852426.9200000055</v>
      </c>
      <c r="FR54" s="466">
        <v>7493825.7499999925</v>
      </c>
      <c r="FS54" s="466">
        <v>8155090.6699999999</v>
      </c>
      <c r="FT54" s="466">
        <v>7955549.6199999861</v>
      </c>
      <c r="FU54" s="466">
        <v>6785138.3700000085</v>
      </c>
      <c r="FV54" s="466">
        <v>6124849.7499999935</v>
      </c>
      <c r="FW54" s="466">
        <v>6261806.3900000192</v>
      </c>
      <c r="FX54" s="466">
        <v>7364883.0799999945</v>
      </c>
      <c r="FY54" s="466">
        <f t="shared" si="193"/>
        <v>88151225.099999994</v>
      </c>
      <c r="FZ54" s="466">
        <v>7006631.3199999994</v>
      </c>
      <c r="GA54" s="466">
        <v>6435018.0500000007</v>
      </c>
      <c r="GB54" s="466">
        <v>6471791.0199999996</v>
      </c>
      <c r="GC54" s="466">
        <v>8723168.459999999</v>
      </c>
      <c r="GD54" s="466">
        <v>8260577.9600000018</v>
      </c>
      <c r="GE54" s="466">
        <v>6743531.0499999952</v>
      </c>
      <c r="GF54" s="466">
        <v>7971268.410000002</v>
      </c>
      <c r="GG54" s="466">
        <v>7554669.5299999993</v>
      </c>
      <c r="GH54" s="466">
        <v>7409793.2900000066</v>
      </c>
      <c r="GI54" s="466">
        <v>7820310.9500000067</v>
      </c>
      <c r="GJ54" s="466">
        <v>7718119.3799999896</v>
      </c>
      <c r="GK54" s="466">
        <v>6655283.7799999975</v>
      </c>
      <c r="GL54" s="466">
        <f t="shared" si="195"/>
        <v>88770163.200000018</v>
      </c>
      <c r="GM54" s="466">
        <v>7192775.5999999978</v>
      </c>
      <c r="GN54" s="466">
        <v>6806968.0899999961</v>
      </c>
      <c r="GO54" s="466">
        <v>7263929.4900000067</v>
      </c>
      <c r="GP54" s="466">
        <v>7504880.479999993</v>
      </c>
      <c r="GQ54" s="466">
        <v>7157867.4900000049</v>
      </c>
      <c r="GR54" s="466">
        <v>7722983.1669999948</v>
      </c>
      <c r="GS54" s="466">
        <v>7651163.983000013</v>
      </c>
      <c r="GT54" s="466">
        <v>8372497.3999999911</v>
      </c>
      <c r="GU54" s="466">
        <v>7765791.8999999957</v>
      </c>
      <c r="GV54" s="466">
        <v>7507647.5600000061</v>
      </c>
      <c r="GW54" s="466">
        <v>7226573.8499999978</v>
      </c>
      <c r="GX54" s="466">
        <v>6807404.1599999964</v>
      </c>
      <c r="GY54" s="466">
        <f t="shared" si="197"/>
        <v>88980483.169999987</v>
      </c>
      <c r="GZ54" s="466">
        <v>7223900.0800000001</v>
      </c>
      <c r="HA54" s="466">
        <v>6608479.9899999984</v>
      </c>
      <c r="HB54" s="466">
        <v>7757799.2000000011</v>
      </c>
      <c r="HC54" s="466">
        <v>7601142.8799999999</v>
      </c>
      <c r="HD54" s="466">
        <v>6583488.9399999958</v>
      </c>
      <c r="HE54" s="466">
        <v>7760646.7500000019</v>
      </c>
      <c r="HF54" s="466">
        <v>8401603.4099999983</v>
      </c>
      <c r="HG54" s="466">
        <v>7670774.2000000123</v>
      </c>
      <c r="HH54" s="466">
        <v>7858050.0729999915</v>
      </c>
      <c r="HI54" s="466">
        <v>8066292.5170000028</v>
      </c>
      <c r="HJ54" s="466">
        <v>7277730.0700000115</v>
      </c>
      <c r="HK54" s="466">
        <v>9043658.1300000045</v>
      </c>
      <c r="HL54" s="466">
        <f t="shared" si="199"/>
        <v>91853566.240000024</v>
      </c>
      <c r="HM54" s="466">
        <v>7253088.4900000002</v>
      </c>
      <c r="HN54" s="466">
        <v>6623927.4600000037</v>
      </c>
      <c r="HO54" s="466">
        <v>7241175.1599999927</v>
      </c>
      <c r="HP54" s="466">
        <v>8073608.620000001</v>
      </c>
      <c r="HQ54" s="466">
        <v>10099097.900000002</v>
      </c>
      <c r="HR54" s="466">
        <v>7735106.7700000107</v>
      </c>
      <c r="HS54" s="466">
        <v>7882273.2099999906</v>
      </c>
      <c r="HT54" s="466">
        <v>8328760.3030000106</v>
      </c>
      <c r="HU54" s="466">
        <v>8427341.2069999874</v>
      </c>
      <c r="HV54" s="466">
        <v>7886798.8799999915</v>
      </c>
      <c r="HW54" s="466">
        <v>7393715.9100000225</v>
      </c>
      <c r="HX54" s="466">
        <v>7394942.9000000134</v>
      </c>
      <c r="HY54" s="466">
        <f t="shared" si="201"/>
        <v>94339836.810000032</v>
      </c>
      <c r="HZ54" s="466">
        <v>7582236.8099999987</v>
      </c>
      <c r="IA54" s="466">
        <v>6698282.5000000009</v>
      </c>
      <c r="IB54" s="466">
        <v>7373362.6199999936</v>
      </c>
      <c r="IC54" s="466">
        <v>7109045.6600000039</v>
      </c>
      <c r="ID54" s="466">
        <v>7678512.9200000074</v>
      </c>
      <c r="IE54" s="466">
        <v>7023987.2099999953</v>
      </c>
      <c r="IF54" s="466">
        <v>8745913.4899999965</v>
      </c>
      <c r="IG54" s="466">
        <v>8025513.6499999957</v>
      </c>
      <c r="IH54" s="466">
        <v>9498911.8899999969</v>
      </c>
      <c r="II54" s="466">
        <v>7619596.8900000136</v>
      </c>
      <c r="IJ54" s="466">
        <v>7144602.2699999753</v>
      </c>
      <c r="IK54" s="466">
        <v>6695819.0200000219</v>
      </c>
      <c r="IL54" s="466">
        <f t="shared" si="203"/>
        <v>91195784.930000007</v>
      </c>
      <c r="IM54" s="466">
        <v>7760022.4000000004</v>
      </c>
      <c r="IN54" s="466">
        <v>6888662.1499999994</v>
      </c>
      <c r="IO54" s="466">
        <v>6813061.2000000011</v>
      </c>
      <c r="IP54" s="466">
        <v>7806723.1299999952</v>
      </c>
      <c r="IQ54" s="466">
        <v>7648323.8200000022</v>
      </c>
      <c r="IR54" s="466">
        <v>7676099.3599999957</v>
      </c>
      <c r="IS54" s="466">
        <v>10162358.019999998</v>
      </c>
      <c r="IT54" s="466">
        <v>9090116.2800000068</v>
      </c>
      <c r="IU54" s="466">
        <v>8761452.1499999948</v>
      </c>
      <c r="IV54" s="466">
        <v>8302481.8700000048</v>
      </c>
      <c r="IW54" s="466">
        <v>8137389.0300000086</v>
      </c>
      <c r="IX54" s="466">
        <v>7384267.1100000096</v>
      </c>
      <c r="IY54" s="466">
        <f t="shared" si="205"/>
        <v>96430956.520000011</v>
      </c>
      <c r="IZ54" s="655">
        <v>8536151.2200000007</v>
      </c>
      <c r="JA54" s="466">
        <v>7351350.7200000007</v>
      </c>
      <c r="JB54" s="466">
        <v>7490639.1399999959</v>
      </c>
      <c r="JC54" s="466">
        <v>11281857.739999998</v>
      </c>
      <c r="JD54" s="466">
        <v>9741041.8200000022</v>
      </c>
      <c r="JE54" s="466">
        <v>11222365.760000005</v>
      </c>
      <c r="JF54" s="466">
        <v>11830775.52999999</v>
      </c>
      <c r="JG54" s="466">
        <v>11855327.670000006</v>
      </c>
      <c r="JH54" s="466">
        <v>12187510.269999998</v>
      </c>
      <c r="JI54" s="466">
        <v>11079891.080000008</v>
      </c>
      <c r="JJ54" s="466">
        <v>10444358.369999979</v>
      </c>
      <c r="JK54" s="466">
        <v>10416154.1</v>
      </c>
      <c r="JL54" s="466">
        <f t="shared" si="207"/>
        <v>123437423.41999997</v>
      </c>
      <c r="JM54" s="655">
        <v>10206266.889999999</v>
      </c>
      <c r="JN54" s="466">
        <v>9027462.3900000006</v>
      </c>
      <c r="JO54" s="466">
        <v>9173844.4700000044</v>
      </c>
      <c r="JP54" s="466">
        <v>8848950.290000001</v>
      </c>
      <c r="JQ54" s="466">
        <v>8209170.5899999896</v>
      </c>
      <c r="JR54" s="466">
        <v>8326001.780000004</v>
      </c>
      <c r="JS54" s="466">
        <v>10084653.789999999</v>
      </c>
      <c r="JT54" s="466">
        <v>10638809.890000006</v>
      </c>
      <c r="JU54" s="466">
        <v>11553329.779999994</v>
      </c>
      <c r="JV54" s="466">
        <v>10799230.75</v>
      </c>
      <c r="JW54" s="466">
        <v>9404985.8399999887</v>
      </c>
      <c r="JX54" s="466">
        <v>8296858.0400000103</v>
      </c>
      <c r="JY54" s="466">
        <f t="shared" si="209"/>
        <v>114569564.5</v>
      </c>
      <c r="JZ54" s="655">
        <v>12612895.260000002</v>
      </c>
      <c r="KA54" s="466">
        <v>7349800.9899999993</v>
      </c>
      <c r="KB54" s="466">
        <v>7917803.7200000007</v>
      </c>
      <c r="KC54" s="466">
        <v>11179189.18</v>
      </c>
      <c r="KD54" s="466">
        <v>8367527.0099999988</v>
      </c>
      <c r="KE54" s="466">
        <v>8034395.5700000003</v>
      </c>
      <c r="KF54" s="466">
        <v>9941793.2600000035</v>
      </c>
      <c r="KG54" s="466">
        <v>10796592.649999999</v>
      </c>
      <c r="KH54" s="466">
        <v>10905816.119999999</v>
      </c>
      <c r="KI54" s="466">
        <v>10488351.010000005</v>
      </c>
      <c r="KJ54" s="466">
        <v>9817640.4599999953</v>
      </c>
      <c r="KK54" s="466">
        <v>9709029.2400000021</v>
      </c>
      <c r="KL54" s="466">
        <f t="shared" si="211"/>
        <v>117120834.47</v>
      </c>
      <c r="KM54" s="655">
        <v>8595752.8599999994</v>
      </c>
      <c r="KN54" s="466">
        <v>9091438.9600000009</v>
      </c>
      <c r="KO54" s="466">
        <v>11731675.530000001</v>
      </c>
      <c r="KP54" s="466">
        <v>11046134.690000001</v>
      </c>
      <c r="KQ54" s="466">
        <v>10067748.129999999</v>
      </c>
      <c r="KR54" s="466">
        <v>10086757.260000002</v>
      </c>
      <c r="KS54" s="466">
        <v>12907340.419999998</v>
      </c>
      <c r="KT54" s="466">
        <v>12581363.889999997</v>
      </c>
      <c r="KU54" s="466">
        <v>12456908.660000004</v>
      </c>
      <c r="KV54" s="466">
        <v>11141968.339999998</v>
      </c>
      <c r="KW54" s="466">
        <v>11250770.560000001</v>
      </c>
      <c r="KX54" s="466">
        <v>10338473.529999997</v>
      </c>
      <c r="KY54" s="466">
        <f t="shared" si="213"/>
        <v>131296332.83000001</v>
      </c>
      <c r="KZ54" s="655">
        <v>10362325.41</v>
      </c>
      <c r="LA54" s="466">
        <v>9765196.2699999977</v>
      </c>
      <c r="LB54" s="466">
        <v>0</v>
      </c>
      <c r="LC54" s="466">
        <v>0</v>
      </c>
      <c r="LD54" s="466">
        <v>0</v>
      </c>
      <c r="LE54" s="466">
        <v>0</v>
      </c>
      <c r="LF54" s="466">
        <v>0</v>
      </c>
      <c r="LG54" s="466">
        <v>0</v>
      </c>
      <c r="LH54" s="466">
        <v>0</v>
      </c>
      <c r="LI54" s="466">
        <v>0</v>
      </c>
      <c r="LJ54" s="466">
        <v>0</v>
      </c>
      <c r="LK54" s="466">
        <v>0</v>
      </c>
      <c r="LL54" s="511">
        <f t="shared" si="215"/>
        <v>20127521.68</v>
      </c>
    </row>
    <row r="55" spans="1:324" ht="15.75" x14ac:dyDescent="0.25">
      <c r="A55" s="419">
        <v>7048</v>
      </c>
      <c r="B55" s="420"/>
      <c r="C55" s="418" t="s">
        <v>308</v>
      </c>
      <c r="D55" s="418" t="s">
        <v>669</v>
      </c>
      <c r="E55" s="466">
        <v>0</v>
      </c>
      <c r="F55" s="466">
        <v>0</v>
      </c>
      <c r="G55" s="466">
        <v>0</v>
      </c>
      <c r="H55" s="466">
        <v>0</v>
      </c>
      <c r="I55" s="466">
        <v>0</v>
      </c>
      <c r="J55" s="466">
        <v>0</v>
      </c>
      <c r="K55" s="466">
        <v>0</v>
      </c>
      <c r="L55" s="466">
        <v>7099645.3012852613</v>
      </c>
      <c r="M55" s="466">
        <v>1023327.9410365548</v>
      </c>
      <c r="N55" s="466">
        <v>890616.03521949612</v>
      </c>
      <c r="O55" s="466">
        <v>2664355.5626356201</v>
      </c>
      <c r="P55" s="466">
        <v>1982741.7449924888</v>
      </c>
      <c r="Q55" s="466">
        <v>1763068.9658237353</v>
      </c>
      <c r="R55" s="466">
        <v>1909307.5954348189</v>
      </c>
      <c r="S55" s="466">
        <v>1599807.4307294276</v>
      </c>
      <c r="T55" s="466">
        <v>2273906.9799699546</v>
      </c>
      <c r="U55" s="466">
        <v>1325542.9395343016</v>
      </c>
      <c r="V55" s="466">
        <v>1422908.6268152227</v>
      </c>
      <c r="W55" s="466">
        <v>1069399.865256218</v>
      </c>
      <c r="X55" s="466">
        <v>1403325.616675013</v>
      </c>
      <c r="Y55" s="466">
        <f t="shared" si="169"/>
        <v>19328309.30412285</v>
      </c>
      <c r="Z55" s="466">
        <v>1085871.2830913034</v>
      </c>
      <c r="AA55" s="466">
        <v>1426800.6854448339</v>
      </c>
      <c r="AB55" s="466">
        <v>1760063.3572442001</v>
      </c>
      <c r="AC55" s="466">
        <v>2710029.6932064765</v>
      </c>
      <c r="AD55" s="466">
        <v>2325976.9427474546</v>
      </c>
      <c r="AE55" s="466">
        <v>2633577.0638874988</v>
      </c>
      <c r="AF55" s="466">
        <v>1965007.4378651308</v>
      </c>
      <c r="AG55" s="466">
        <v>2162468.9891086626</v>
      </c>
      <c r="AH55" s="466">
        <v>2170706.4058587882</v>
      </c>
      <c r="AI55" s="466">
        <v>1820924.423092973</v>
      </c>
      <c r="AJ55" s="466">
        <v>1727595.5615506596</v>
      </c>
      <c r="AK55" s="466">
        <v>1394963.9431230179</v>
      </c>
      <c r="AL55" s="466">
        <f t="shared" si="171"/>
        <v>23183985.786220998</v>
      </c>
      <c r="AM55" s="466">
        <v>1093237.9339425804</v>
      </c>
      <c r="AN55" s="466">
        <v>1833397.7202470372</v>
      </c>
      <c r="AO55" s="466">
        <v>2086497.4897346024</v>
      </c>
      <c r="AP55" s="466">
        <v>2476502.044399933</v>
      </c>
      <c r="AQ55" s="466">
        <v>2594922.3830746124</v>
      </c>
      <c r="AR55" s="466">
        <v>2143346.9578117174</v>
      </c>
      <c r="AS55" s="466">
        <v>2560414.8508178936</v>
      </c>
      <c r="AT55" s="466">
        <v>2150186.0942246704</v>
      </c>
      <c r="AU55" s="466">
        <v>1601922.3504423299</v>
      </c>
      <c r="AV55" s="466">
        <v>1983930.7698631282</v>
      </c>
      <c r="AW55" s="466">
        <v>2123871.3402603902</v>
      </c>
      <c r="AX55" s="466">
        <v>2300296.7550075115</v>
      </c>
      <c r="AY55" s="466">
        <f t="shared" si="173"/>
        <v>24948526.689826407</v>
      </c>
      <c r="AZ55" s="466">
        <v>1974363.152311801</v>
      </c>
      <c r="BA55" s="466">
        <v>2045210.5867134035</v>
      </c>
      <c r="BB55" s="466">
        <v>3195803.8597479556</v>
      </c>
      <c r="BC55" s="466">
        <v>3202901.1034051073</v>
      </c>
      <c r="BD55" s="466">
        <v>3143889.3746453011</v>
      </c>
      <c r="BE55" s="466">
        <v>3309584.8216491397</v>
      </c>
      <c r="BF55" s="466">
        <v>3047494.8531130026</v>
      </c>
      <c r="BG55" s="466">
        <v>2661081.1780587542</v>
      </c>
      <c r="BH55" s="466">
        <v>2320533.4496745113</v>
      </c>
      <c r="BI55" s="466">
        <v>2784053.316808546</v>
      </c>
      <c r="BJ55" s="466">
        <v>3581275.3501084959</v>
      </c>
      <c r="BK55" s="466">
        <v>3200315.298197296</v>
      </c>
      <c r="BL55" s="466">
        <f t="shared" si="175"/>
        <v>34466506.344433323</v>
      </c>
      <c r="BM55" s="466">
        <v>2314648.1817309298</v>
      </c>
      <c r="BN55" s="466">
        <v>3480278.6102487082</v>
      </c>
      <c r="BO55" s="466">
        <v>4505367.5990652638</v>
      </c>
      <c r="BP55" s="466">
        <v>4307197.3284927392</v>
      </c>
      <c r="BQ55" s="466">
        <v>4288018.4579369063</v>
      </c>
      <c r="BR55" s="466">
        <v>3891077.562760808</v>
      </c>
      <c r="BS55" s="466">
        <v>5564437.6567768324</v>
      </c>
      <c r="BT55" s="466">
        <v>4223645.752587215</v>
      </c>
      <c r="BU55" s="466">
        <v>2582524.0701886155</v>
      </c>
      <c r="BV55" s="466">
        <v>4023283.8439742951</v>
      </c>
      <c r="BW55" s="466">
        <v>4114835.2165331333</v>
      </c>
      <c r="BX55" s="466">
        <v>4331558.6247287607</v>
      </c>
      <c r="BY55" s="466">
        <f t="shared" si="177"/>
        <v>47626872.905024201</v>
      </c>
      <c r="BZ55" s="466">
        <v>2005461.6556501423</v>
      </c>
      <c r="CA55" s="466">
        <v>3089491.8900851277</v>
      </c>
      <c r="CB55" s="466">
        <v>4510614.3816558169</v>
      </c>
      <c r="CC55" s="466">
        <v>4373466.4654899025</v>
      </c>
      <c r="CD55" s="466">
        <v>4574000.193874144</v>
      </c>
      <c r="CE55" s="466">
        <v>4171543.3775663497</v>
      </c>
      <c r="CF55" s="466">
        <v>4014139.7275079279</v>
      </c>
      <c r="CG55" s="466">
        <v>3372348.2331413785</v>
      </c>
      <c r="CH55" s="466">
        <v>2517480.2687781677</v>
      </c>
      <c r="CI55" s="466">
        <v>4216358.8793607084</v>
      </c>
      <c r="CJ55" s="466">
        <v>2899062.2882657326</v>
      </c>
      <c r="CK55" s="466">
        <v>4454263.7274661995</v>
      </c>
      <c r="CL55" s="466">
        <f t="shared" si="179"/>
        <v>44198231.088841587</v>
      </c>
      <c r="CM55" s="466">
        <v>3967494.4157068939</v>
      </c>
      <c r="CN55" s="466">
        <v>3485714.6683775662</v>
      </c>
      <c r="CO55" s="466">
        <v>4235052.952971125</v>
      </c>
      <c r="CP55" s="466">
        <v>5016396.7282173261</v>
      </c>
      <c r="CQ55" s="466">
        <v>3927798.3079619426</v>
      </c>
      <c r="CR55" s="466">
        <v>4131343.1175930565</v>
      </c>
      <c r="CS55" s="466">
        <v>3400652.1650392255</v>
      </c>
      <c r="CT55" s="466">
        <v>3689502.8025788679</v>
      </c>
      <c r="CU55" s="466">
        <v>2491942.4876064104</v>
      </c>
      <c r="CV55" s="466">
        <v>4357128.2316808552</v>
      </c>
      <c r="CW55" s="466">
        <v>4138327.9694541804</v>
      </c>
      <c r="CX55" s="466">
        <v>4555503.6939576026</v>
      </c>
      <c r="CY55" s="466">
        <f t="shared" si="181"/>
        <v>47396857.541145064</v>
      </c>
      <c r="CZ55" s="466">
        <v>4136774.69</v>
      </c>
      <c r="DA55" s="466">
        <v>3678286.25</v>
      </c>
      <c r="DB55" s="466">
        <v>4932790.3</v>
      </c>
      <c r="DC55" s="466">
        <v>5251368.4800000004</v>
      </c>
      <c r="DD55" s="466">
        <v>4912581.99</v>
      </c>
      <c r="DE55" s="466">
        <v>6713330.1500000004</v>
      </c>
      <c r="DF55" s="466">
        <v>5047679.29</v>
      </c>
      <c r="DG55" s="466">
        <v>5207653.87</v>
      </c>
      <c r="DH55" s="466">
        <v>3823623.16</v>
      </c>
      <c r="DI55" s="466">
        <v>6178859.6899999995</v>
      </c>
      <c r="DJ55" s="466">
        <v>6628613.4000000004</v>
      </c>
      <c r="DK55" s="466">
        <v>5196863.51</v>
      </c>
      <c r="DL55" s="466">
        <f t="shared" si="183"/>
        <v>61708424.779999986</v>
      </c>
      <c r="DM55" s="466">
        <v>5535357.0599999996</v>
      </c>
      <c r="DN55" s="466">
        <v>4798750.38</v>
      </c>
      <c r="DO55" s="466">
        <v>6830179.6199999992</v>
      </c>
      <c r="DP55" s="466">
        <v>6212174.4500000011</v>
      </c>
      <c r="DQ55" s="466">
        <v>6773531.0299999993</v>
      </c>
      <c r="DR55" s="466">
        <v>5612446.3099999996</v>
      </c>
      <c r="DS55" s="466">
        <v>7291904.2300000004</v>
      </c>
      <c r="DT55" s="466">
        <v>6042999.2300000004</v>
      </c>
      <c r="DU55" s="466">
        <v>4479947.6399999997</v>
      </c>
      <c r="DV55" s="466">
        <v>6306546.6100000003</v>
      </c>
      <c r="DW55" s="466">
        <v>6308873.9500000002</v>
      </c>
      <c r="DX55" s="466">
        <v>5251310.9000000004</v>
      </c>
      <c r="DY55" s="466">
        <f t="shared" si="185"/>
        <v>71444021.410000011</v>
      </c>
      <c r="DZ55" s="466">
        <v>3956891.57</v>
      </c>
      <c r="EA55" s="466">
        <v>2979356.81</v>
      </c>
      <c r="EB55" s="466">
        <v>3104975.47</v>
      </c>
      <c r="EC55" s="466">
        <v>2713318.5</v>
      </c>
      <c r="ED55" s="466">
        <v>3064662.61</v>
      </c>
      <c r="EE55" s="466">
        <v>3867352.51</v>
      </c>
      <c r="EF55" s="466">
        <v>3362477.18</v>
      </c>
      <c r="EG55" s="466">
        <v>3702925.21</v>
      </c>
      <c r="EH55" s="466">
        <v>2920802.33</v>
      </c>
      <c r="EI55" s="466">
        <v>3280601.68</v>
      </c>
      <c r="EJ55" s="466">
        <v>3533944.57</v>
      </c>
      <c r="EK55" s="466">
        <v>4372402.41</v>
      </c>
      <c r="EL55" s="466">
        <f t="shared" si="187"/>
        <v>40859710.849999994</v>
      </c>
      <c r="EM55" s="466">
        <v>2532550.96</v>
      </c>
      <c r="EN55" s="466">
        <v>3117353.34</v>
      </c>
      <c r="EO55" s="466">
        <v>4465371.42</v>
      </c>
      <c r="EP55" s="466">
        <v>4142629.28</v>
      </c>
      <c r="EQ55" s="466">
        <v>3683833.5</v>
      </c>
      <c r="ER55" s="466">
        <v>3823276.71</v>
      </c>
      <c r="ES55" s="466">
        <v>3605959.74</v>
      </c>
      <c r="ET55" s="466">
        <v>3589764.7</v>
      </c>
      <c r="EU55" s="466">
        <v>2114618.5</v>
      </c>
      <c r="EV55" s="466">
        <v>3455942.5</v>
      </c>
      <c r="EW55" s="466">
        <v>3045921.53</v>
      </c>
      <c r="EX55" s="466">
        <v>2490413.39</v>
      </c>
      <c r="EY55" s="466">
        <f t="shared" si="189"/>
        <v>40067635.570000008</v>
      </c>
      <c r="EZ55" s="466">
        <v>2568366.7599999998</v>
      </c>
      <c r="FA55" s="466">
        <v>3113002.33</v>
      </c>
      <c r="FB55" s="466">
        <v>3907351.61</v>
      </c>
      <c r="FC55" s="466">
        <v>3936706.98</v>
      </c>
      <c r="FD55" s="466">
        <v>3474823.8</v>
      </c>
      <c r="FE55" s="466">
        <v>3767506.39</v>
      </c>
      <c r="FF55" s="466">
        <v>2873582.55</v>
      </c>
      <c r="FG55" s="466">
        <v>3127610.56</v>
      </c>
      <c r="FH55" s="466">
        <v>1981388.38</v>
      </c>
      <c r="FI55" s="466">
        <v>1518619.75</v>
      </c>
      <c r="FJ55" s="466">
        <v>4527404.74</v>
      </c>
      <c r="FK55" s="466">
        <v>3169678.01</v>
      </c>
      <c r="FL55" s="466">
        <f t="shared" si="191"/>
        <v>37966041.859999999</v>
      </c>
      <c r="FM55" s="466">
        <v>1727090.4</v>
      </c>
      <c r="FN55" s="466">
        <v>3072835.23</v>
      </c>
      <c r="FO55" s="466">
        <v>3625655.86</v>
      </c>
      <c r="FP55" s="466">
        <v>4184150.2</v>
      </c>
      <c r="FQ55" s="466">
        <v>3762949.18</v>
      </c>
      <c r="FR55" s="466">
        <v>2830541.98</v>
      </c>
      <c r="FS55" s="466">
        <v>3702477.79</v>
      </c>
      <c r="FT55" s="466">
        <v>2828484.68</v>
      </c>
      <c r="FU55" s="466">
        <v>1566740.79</v>
      </c>
      <c r="FV55" s="466">
        <v>2427594.06</v>
      </c>
      <c r="FW55" s="466">
        <v>2054869.74</v>
      </c>
      <c r="FX55" s="466">
        <v>2975871.7</v>
      </c>
      <c r="FY55" s="466">
        <f t="shared" si="193"/>
        <v>34759261.609999999</v>
      </c>
      <c r="FZ55" s="466">
        <v>2110359.9699999993</v>
      </c>
      <c r="GA55" s="466">
        <v>2080466.4300000002</v>
      </c>
      <c r="GB55" s="466">
        <v>2319667.3899999997</v>
      </c>
      <c r="GC55" s="466">
        <v>3005880.5199999996</v>
      </c>
      <c r="GD55" s="466">
        <v>3011210.4599999995</v>
      </c>
      <c r="GE55" s="466">
        <v>2688415.3599999994</v>
      </c>
      <c r="GF55" s="466">
        <v>2340423.42</v>
      </c>
      <c r="GG55" s="466">
        <v>2189059.08</v>
      </c>
      <c r="GH55" s="466">
        <v>1656527.1700000004</v>
      </c>
      <c r="GI55" s="466">
        <v>2757937.92</v>
      </c>
      <c r="GJ55" s="466">
        <v>3050123.0700000003</v>
      </c>
      <c r="GK55" s="466">
        <v>2314444.8100000005</v>
      </c>
      <c r="GL55" s="466">
        <f t="shared" si="195"/>
        <v>29524515.600000001</v>
      </c>
      <c r="GM55" s="466">
        <v>2644477.2700000005</v>
      </c>
      <c r="GN55" s="466">
        <v>1365186.2300000007</v>
      </c>
      <c r="GO55" s="466">
        <v>2893657.1900000004</v>
      </c>
      <c r="GP55" s="466">
        <v>2292631.34</v>
      </c>
      <c r="GQ55" s="466">
        <v>1900797.9300000002</v>
      </c>
      <c r="GR55" s="466">
        <v>2473925.1899999995</v>
      </c>
      <c r="GS55" s="466">
        <v>2567076.9100000006</v>
      </c>
      <c r="GT55" s="466">
        <v>3528236.94</v>
      </c>
      <c r="GU55" s="466">
        <v>1815455.6300000004</v>
      </c>
      <c r="GV55" s="466">
        <v>2434408.6700000004</v>
      </c>
      <c r="GW55" s="466">
        <v>1997912.9899999998</v>
      </c>
      <c r="GX55" s="466">
        <v>1200546.8199999998</v>
      </c>
      <c r="GY55" s="466">
        <f t="shared" si="197"/>
        <v>27114313.109999999</v>
      </c>
      <c r="GZ55" s="466">
        <v>2055061.2200000002</v>
      </c>
      <c r="HA55" s="466">
        <v>2963444.8800000004</v>
      </c>
      <c r="HB55" s="466">
        <v>2444955.52</v>
      </c>
      <c r="HC55" s="466">
        <v>3247397.2799999993</v>
      </c>
      <c r="HD55" s="466">
        <v>3573145.36</v>
      </c>
      <c r="HE55" s="466">
        <v>3926012.6399999997</v>
      </c>
      <c r="HF55" s="466">
        <v>2924222.330000001</v>
      </c>
      <c r="HG55" s="466">
        <v>2018451.5900000003</v>
      </c>
      <c r="HH55" s="466">
        <v>2110024.7399999998</v>
      </c>
      <c r="HI55" s="466">
        <v>2383686.65</v>
      </c>
      <c r="HJ55" s="466">
        <v>2115713.08</v>
      </c>
      <c r="HK55" s="466">
        <v>2081760.54</v>
      </c>
      <c r="HL55" s="466">
        <f t="shared" si="199"/>
        <v>31843875.829999998</v>
      </c>
      <c r="HM55" s="466">
        <v>3117701.5900000008</v>
      </c>
      <c r="HN55" s="466">
        <v>2196072.2000000002</v>
      </c>
      <c r="HO55" s="466">
        <v>1171357.7299999997</v>
      </c>
      <c r="HP55" s="466">
        <v>740983.80000000051</v>
      </c>
      <c r="HQ55" s="466">
        <v>6229473.3099999996</v>
      </c>
      <c r="HR55" s="466">
        <v>2827662.6599999997</v>
      </c>
      <c r="HS55" s="466">
        <v>556992.4299999997</v>
      </c>
      <c r="HT55" s="466">
        <v>4462881.01</v>
      </c>
      <c r="HU55" s="466">
        <v>1430224.83</v>
      </c>
      <c r="HV55" s="466">
        <v>-958348.34000000008</v>
      </c>
      <c r="HW55" s="466">
        <v>3425357.5400000005</v>
      </c>
      <c r="HX55" s="466">
        <v>354171.20999999909</v>
      </c>
      <c r="HY55" s="466">
        <f t="shared" si="201"/>
        <v>25554529.969999995</v>
      </c>
      <c r="HZ55" s="466">
        <v>3532252.63</v>
      </c>
      <c r="IA55" s="466">
        <v>2514839.9499999997</v>
      </c>
      <c r="IB55" s="466">
        <v>2049695.7599999998</v>
      </c>
      <c r="IC55" s="466">
        <v>1488642.7399999998</v>
      </c>
      <c r="ID55" s="466">
        <v>6221542.7500000009</v>
      </c>
      <c r="IE55" s="466">
        <v>3181165.8600000003</v>
      </c>
      <c r="IF55" s="466">
        <v>3325468.96</v>
      </c>
      <c r="IG55" s="466">
        <v>3815900.89</v>
      </c>
      <c r="IH55" s="466">
        <v>1913513.6300000008</v>
      </c>
      <c r="II55" s="466">
        <v>2817526.9799999995</v>
      </c>
      <c r="IJ55" s="466">
        <v>1518743.1900000006</v>
      </c>
      <c r="IK55" s="466">
        <v>3137492.98</v>
      </c>
      <c r="IL55" s="466">
        <f t="shared" si="203"/>
        <v>35516786.32</v>
      </c>
      <c r="IM55" s="466">
        <v>4229545.49</v>
      </c>
      <c r="IN55" s="466">
        <v>2512103.4800000004</v>
      </c>
      <c r="IO55" s="466">
        <v>3600666.2099999995</v>
      </c>
      <c r="IP55" s="466">
        <v>5258157.5299999984</v>
      </c>
      <c r="IQ55" s="466">
        <v>4279629.8000000007</v>
      </c>
      <c r="IR55" s="466">
        <v>2388610.6500000004</v>
      </c>
      <c r="IS55" s="466">
        <v>5566742.5100000016</v>
      </c>
      <c r="IT55" s="466">
        <v>4757069.17</v>
      </c>
      <c r="IU55" s="466">
        <v>2481585.88</v>
      </c>
      <c r="IV55" s="466">
        <v>1268306.1700000004</v>
      </c>
      <c r="IW55" s="466">
        <v>4188485.7</v>
      </c>
      <c r="IX55" s="466">
        <v>1597444.97</v>
      </c>
      <c r="IY55" s="466">
        <f t="shared" si="205"/>
        <v>42128347.560000002</v>
      </c>
      <c r="IZ55" s="655">
        <v>4615062.99</v>
      </c>
      <c r="JA55" s="466">
        <v>4280943.16</v>
      </c>
      <c r="JB55" s="466">
        <v>4056773.5800000005</v>
      </c>
      <c r="JC55" s="466">
        <v>4093322.7199999997</v>
      </c>
      <c r="JD55" s="466">
        <v>5830276.7400000012</v>
      </c>
      <c r="JE55" s="466">
        <v>2844281.7800000003</v>
      </c>
      <c r="JF55" s="466">
        <v>4005714.1799999997</v>
      </c>
      <c r="JG55" s="466">
        <v>2630735.1799999997</v>
      </c>
      <c r="JH55" s="466">
        <v>2390195.2599999998</v>
      </c>
      <c r="JI55" s="466">
        <v>3403790.14</v>
      </c>
      <c r="JJ55" s="466">
        <v>3644422.6</v>
      </c>
      <c r="JK55" s="466">
        <v>3399168.29</v>
      </c>
      <c r="JL55" s="466">
        <f t="shared" si="207"/>
        <v>45194686.620000005</v>
      </c>
      <c r="JM55" s="655">
        <v>1595742.8</v>
      </c>
      <c r="JN55" s="466">
        <v>4720325.45</v>
      </c>
      <c r="JO55" s="466">
        <v>2536146.16</v>
      </c>
      <c r="JP55" s="466">
        <v>3557021.0999999996</v>
      </c>
      <c r="JQ55" s="466">
        <v>576646.15</v>
      </c>
      <c r="JR55" s="466">
        <v>535193.73</v>
      </c>
      <c r="JS55" s="466">
        <v>3767981.13</v>
      </c>
      <c r="JT55" s="466">
        <v>3042306.93</v>
      </c>
      <c r="JU55" s="466">
        <v>2896565.8</v>
      </c>
      <c r="JV55" s="466">
        <v>5280184.59</v>
      </c>
      <c r="JW55" s="466">
        <v>2201267.29</v>
      </c>
      <c r="JX55" s="466">
        <v>2527773.23</v>
      </c>
      <c r="JY55" s="466">
        <f t="shared" si="209"/>
        <v>33237154.359999999</v>
      </c>
      <c r="JZ55" s="655">
        <v>2551886.9699999997</v>
      </c>
      <c r="KA55" s="466">
        <v>-1038719.93</v>
      </c>
      <c r="KB55" s="466">
        <v>695585.65</v>
      </c>
      <c r="KC55" s="466">
        <v>1705110.38</v>
      </c>
      <c r="KD55" s="466">
        <v>1466654.46</v>
      </c>
      <c r="KE55" s="466">
        <v>875182.11</v>
      </c>
      <c r="KF55" s="466">
        <v>1025244.56</v>
      </c>
      <c r="KG55" s="466">
        <v>1087386.44</v>
      </c>
      <c r="KH55" s="466">
        <v>1101557.28</v>
      </c>
      <c r="KI55" s="466">
        <v>1510349.39</v>
      </c>
      <c r="KJ55" s="466">
        <v>1401576.19</v>
      </c>
      <c r="KK55" s="466">
        <v>1635206.81</v>
      </c>
      <c r="KL55" s="466">
        <f t="shared" si="211"/>
        <v>14017020.309999999</v>
      </c>
      <c r="KM55" s="655">
        <v>1251359.98</v>
      </c>
      <c r="KN55" s="466">
        <v>1205559.21</v>
      </c>
      <c r="KO55" s="466">
        <v>1746255.4500000002</v>
      </c>
      <c r="KP55" s="466">
        <v>1622728.65</v>
      </c>
      <c r="KQ55" s="466">
        <v>1529630.1900000002</v>
      </c>
      <c r="KR55" s="466">
        <v>1621731.5</v>
      </c>
      <c r="KS55" s="466">
        <v>1755276.2899999998</v>
      </c>
      <c r="KT55" s="466">
        <v>1566114.6</v>
      </c>
      <c r="KU55" s="466">
        <v>1210597.2400000002</v>
      </c>
      <c r="KV55" s="466">
        <v>1635645.59</v>
      </c>
      <c r="KW55" s="466">
        <v>1632566.04</v>
      </c>
      <c r="KX55" s="466">
        <v>1610240.4000000001</v>
      </c>
      <c r="KY55" s="466">
        <f t="shared" si="213"/>
        <v>18387705.139999997</v>
      </c>
      <c r="KZ55" s="655">
        <v>1197651.3600000001</v>
      </c>
      <c r="LA55" s="466">
        <v>1733044.5899999999</v>
      </c>
      <c r="LB55" s="466">
        <v>0</v>
      </c>
      <c r="LC55" s="466">
        <v>0</v>
      </c>
      <c r="LD55" s="466">
        <v>0</v>
      </c>
      <c r="LE55" s="466">
        <v>0</v>
      </c>
      <c r="LF55" s="466">
        <v>0</v>
      </c>
      <c r="LG55" s="466">
        <v>0</v>
      </c>
      <c r="LH55" s="466">
        <v>0</v>
      </c>
      <c r="LI55" s="466">
        <v>0</v>
      </c>
      <c r="LJ55" s="466">
        <v>0</v>
      </c>
      <c r="LK55" s="466">
        <v>0</v>
      </c>
      <c r="LL55" s="511">
        <f t="shared" si="215"/>
        <v>2930695.95</v>
      </c>
    </row>
    <row r="56" spans="1:324" x14ac:dyDescent="0.2">
      <c r="A56" s="436"/>
      <c r="B56" s="437"/>
      <c r="C56" s="421"/>
      <c r="D56" s="421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  <c r="P56" s="442"/>
      <c r="Q56" s="442"/>
      <c r="R56" s="442"/>
      <c r="S56" s="442"/>
      <c r="T56" s="442"/>
      <c r="U56" s="442"/>
      <c r="V56" s="442"/>
      <c r="W56" s="442"/>
      <c r="X56" s="442"/>
      <c r="Y56" s="442"/>
      <c r="Z56" s="442"/>
      <c r="AA56" s="442"/>
      <c r="AB56" s="442"/>
      <c r="AC56" s="442"/>
      <c r="AD56" s="442"/>
      <c r="AE56" s="442"/>
      <c r="AF56" s="442"/>
      <c r="AG56" s="442"/>
      <c r="AH56" s="442"/>
      <c r="AI56" s="442"/>
      <c r="AJ56" s="442"/>
      <c r="AK56" s="442"/>
      <c r="AL56" s="442"/>
      <c r="AM56" s="442"/>
      <c r="AN56" s="442"/>
      <c r="AO56" s="442"/>
      <c r="AP56" s="442"/>
      <c r="AQ56" s="442"/>
      <c r="AR56" s="442"/>
      <c r="AS56" s="442"/>
      <c r="AT56" s="442"/>
      <c r="AU56" s="442"/>
      <c r="AV56" s="442"/>
      <c r="AW56" s="442"/>
      <c r="AX56" s="442"/>
      <c r="AY56" s="442"/>
      <c r="AZ56" s="442"/>
      <c r="BA56" s="442"/>
      <c r="BB56" s="442"/>
      <c r="BC56" s="442"/>
      <c r="BD56" s="442"/>
      <c r="BE56" s="442"/>
      <c r="BF56" s="442"/>
      <c r="BG56" s="442"/>
      <c r="BH56" s="442"/>
      <c r="BI56" s="442"/>
      <c r="BJ56" s="442"/>
      <c r="BK56" s="442"/>
      <c r="BL56" s="442"/>
      <c r="BM56" s="442"/>
      <c r="BN56" s="442"/>
      <c r="BO56" s="442"/>
      <c r="BP56" s="442"/>
      <c r="BQ56" s="442"/>
      <c r="BR56" s="442"/>
      <c r="BS56" s="442"/>
      <c r="BT56" s="442"/>
      <c r="BU56" s="442"/>
      <c r="BV56" s="442"/>
      <c r="BW56" s="442"/>
      <c r="BX56" s="442"/>
      <c r="BY56" s="442"/>
      <c r="BZ56" s="442"/>
      <c r="CA56" s="442"/>
      <c r="CB56" s="442"/>
      <c r="CC56" s="442"/>
      <c r="CD56" s="442"/>
      <c r="CE56" s="442"/>
      <c r="CF56" s="442"/>
      <c r="CG56" s="442"/>
      <c r="CH56" s="442"/>
      <c r="CI56" s="442"/>
      <c r="CJ56" s="442"/>
      <c r="CK56" s="442"/>
      <c r="CL56" s="442"/>
      <c r="CM56" s="442"/>
      <c r="CN56" s="442"/>
      <c r="CO56" s="442"/>
      <c r="CP56" s="442"/>
      <c r="CQ56" s="442"/>
      <c r="CR56" s="442"/>
      <c r="CS56" s="442"/>
      <c r="CT56" s="442"/>
      <c r="CU56" s="442"/>
      <c r="CV56" s="442"/>
      <c r="CW56" s="442"/>
      <c r="CX56" s="442"/>
      <c r="CY56" s="442"/>
      <c r="CZ56" s="442"/>
      <c r="DA56" s="442"/>
      <c r="DB56" s="442"/>
      <c r="DC56" s="442"/>
      <c r="DD56" s="442"/>
      <c r="DE56" s="442"/>
      <c r="DF56" s="442"/>
      <c r="DG56" s="442"/>
      <c r="DH56" s="442"/>
      <c r="DI56" s="442"/>
      <c r="DJ56" s="442"/>
      <c r="DK56" s="442"/>
      <c r="DL56" s="442"/>
      <c r="DM56" s="442"/>
      <c r="DN56" s="442"/>
      <c r="DO56" s="442"/>
      <c r="DP56" s="442"/>
      <c r="DQ56" s="442"/>
      <c r="DR56" s="442"/>
      <c r="DS56" s="442"/>
      <c r="DT56" s="442"/>
      <c r="DU56" s="442"/>
      <c r="DV56" s="442"/>
      <c r="DW56" s="442"/>
      <c r="DX56" s="442"/>
      <c r="DY56" s="442"/>
      <c r="DZ56" s="442"/>
      <c r="EA56" s="442"/>
      <c r="EB56" s="442"/>
      <c r="EC56" s="442"/>
      <c r="ED56" s="442"/>
      <c r="EE56" s="442"/>
      <c r="EF56" s="442"/>
      <c r="EG56" s="442"/>
      <c r="EH56" s="442"/>
      <c r="EI56" s="442"/>
      <c r="EJ56" s="442"/>
      <c r="EK56" s="442"/>
      <c r="EL56" s="442"/>
      <c r="EM56" s="442"/>
      <c r="EN56" s="442"/>
      <c r="EO56" s="442"/>
      <c r="EP56" s="442"/>
      <c r="EQ56" s="442"/>
      <c r="ER56" s="442"/>
      <c r="ES56" s="442"/>
      <c r="ET56" s="442"/>
      <c r="EU56" s="442"/>
      <c r="EV56" s="442"/>
      <c r="EW56" s="442"/>
      <c r="EX56" s="442"/>
      <c r="EY56" s="442"/>
      <c r="EZ56" s="442"/>
      <c r="FA56" s="442"/>
      <c r="FB56" s="442"/>
      <c r="FC56" s="442"/>
      <c r="FD56" s="442"/>
      <c r="FE56" s="442"/>
      <c r="FF56" s="442"/>
      <c r="FG56" s="442"/>
      <c r="FH56" s="442"/>
      <c r="FI56" s="442"/>
      <c r="FJ56" s="442"/>
      <c r="FK56" s="442"/>
      <c r="FL56" s="631"/>
      <c r="FM56" s="442"/>
      <c r="FN56" s="442"/>
      <c r="FO56" s="442"/>
      <c r="FP56" s="442"/>
      <c r="FQ56" s="442"/>
      <c r="FR56" s="442"/>
      <c r="FS56" s="442"/>
      <c r="FT56" s="442"/>
      <c r="FU56" s="442"/>
      <c r="FV56" s="442"/>
      <c r="FW56" s="442"/>
      <c r="FX56" s="442"/>
      <c r="FY56" s="631"/>
      <c r="FZ56" s="442"/>
      <c r="GA56" s="442"/>
      <c r="GB56" s="442"/>
      <c r="GC56" s="442"/>
      <c r="GD56" s="442"/>
      <c r="GE56" s="442"/>
      <c r="GF56" s="442"/>
      <c r="GG56" s="442"/>
      <c r="GH56" s="442"/>
      <c r="GI56" s="442"/>
      <c r="GJ56" s="442"/>
      <c r="GK56" s="442"/>
      <c r="GL56" s="631"/>
      <c r="GM56" s="442"/>
      <c r="GN56" s="442"/>
      <c r="GO56" s="442"/>
      <c r="GP56" s="442"/>
      <c r="GQ56" s="442"/>
      <c r="GR56" s="442"/>
      <c r="GS56" s="442"/>
      <c r="GT56" s="442"/>
      <c r="GU56" s="442"/>
      <c r="GV56" s="442"/>
      <c r="GW56" s="442"/>
      <c r="GX56" s="442"/>
      <c r="GY56" s="631"/>
      <c r="GZ56" s="442"/>
      <c r="HA56" s="442"/>
      <c r="HB56" s="442"/>
      <c r="HC56" s="442"/>
      <c r="HD56" s="442"/>
      <c r="HE56" s="442"/>
      <c r="HF56" s="442"/>
      <c r="HG56" s="442"/>
      <c r="HH56" s="442"/>
      <c r="HI56" s="442"/>
      <c r="HJ56" s="442"/>
      <c r="HK56" s="442"/>
      <c r="HL56" s="442"/>
      <c r="HM56" s="442"/>
      <c r="HN56" s="442"/>
      <c r="HO56" s="442"/>
      <c r="HP56" s="442"/>
      <c r="HQ56" s="442"/>
      <c r="HR56" s="442"/>
      <c r="HS56" s="442"/>
      <c r="HT56" s="442"/>
      <c r="HU56" s="442"/>
      <c r="HV56" s="442"/>
      <c r="HW56" s="442"/>
      <c r="HX56" s="442"/>
      <c r="HY56" s="442"/>
      <c r="HZ56" s="442"/>
      <c r="IA56" s="442"/>
      <c r="IB56" s="442"/>
      <c r="IC56" s="442"/>
      <c r="ID56" s="442"/>
      <c r="IE56" s="442"/>
      <c r="IF56" s="442"/>
      <c r="IG56" s="442"/>
      <c r="IH56" s="442"/>
      <c r="II56" s="442"/>
      <c r="IJ56" s="442"/>
      <c r="IK56" s="442"/>
      <c r="IL56" s="442"/>
      <c r="IM56" s="442"/>
      <c r="IN56" s="442"/>
      <c r="IO56" s="442"/>
      <c r="IP56" s="442"/>
      <c r="IQ56" s="442"/>
      <c r="IR56" s="442"/>
      <c r="IS56" s="442"/>
      <c r="IT56" s="442"/>
      <c r="IU56" s="442"/>
      <c r="IV56" s="442"/>
      <c r="IW56" s="442"/>
      <c r="IX56" s="442"/>
      <c r="IY56" s="442"/>
      <c r="IZ56" s="653"/>
      <c r="JA56" s="442"/>
      <c r="JB56" s="442"/>
      <c r="JC56" s="442"/>
      <c r="JD56" s="442"/>
      <c r="JE56" s="442"/>
      <c r="JF56" s="442"/>
      <c r="JG56" s="442"/>
      <c r="JH56" s="442"/>
      <c r="JI56" s="442"/>
      <c r="JJ56" s="442"/>
      <c r="JK56" s="442"/>
      <c r="JL56" s="442"/>
      <c r="JM56" s="653"/>
      <c r="JN56" s="442"/>
      <c r="JO56" s="442"/>
      <c r="JP56" s="442"/>
      <c r="JQ56" s="442"/>
      <c r="JR56" s="442"/>
      <c r="JS56" s="442"/>
      <c r="JT56" s="442"/>
      <c r="JU56" s="442"/>
      <c r="JV56" s="442"/>
      <c r="JW56" s="442"/>
      <c r="JX56" s="442"/>
      <c r="JY56" s="442"/>
      <c r="JZ56" s="653"/>
      <c r="KA56" s="442"/>
      <c r="KB56" s="442"/>
      <c r="KC56" s="442"/>
      <c r="KD56" s="442"/>
      <c r="KE56" s="442"/>
      <c r="KF56" s="442"/>
      <c r="KG56" s="442"/>
      <c r="KH56" s="442"/>
      <c r="KI56" s="442"/>
      <c r="KJ56" s="442"/>
      <c r="KK56" s="442"/>
      <c r="KL56" s="442"/>
      <c r="KM56" s="653"/>
      <c r="KN56" s="442"/>
      <c r="KO56" s="442"/>
      <c r="KP56" s="442"/>
      <c r="KQ56" s="442"/>
      <c r="KR56" s="442"/>
      <c r="KS56" s="442"/>
      <c r="KT56" s="442"/>
      <c r="KU56" s="442"/>
      <c r="KV56" s="442"/>
      <c r="KW56" s="442"/>
      <c r="KX56" s="442"/>
      <c r="KY56" s="442"/>
      <c r="KZ56" s="653"/>
      <c r="LA56" s="442"/>
      <c r="LB56" s="442"/>
      <c r="LC56" s="442"/>
      <c r="LD56" s="442"/>
      <c r="LE56" s="442"/>
      <c r="LF56" s="442"/>
      <c r="LG56" s="442"/>
      <c r="LH56" s="442"/>
      <c r="LI56" s="442"/>
      <c r="LJ56" s="442"/>
      <c r="LK56" s="442"/>
      <c r="LL56" s="512"/>
    </row>
    <row r="57" spans="1:324" ht="18" x14ac:dyDescent="0.25">
      <c r="A57" s="464">
        <v>705</v>
      </c>
      <c r="B57" s="462"/>
      <c r="C57" s="465" t="s">
        <v>482</v>
      </c>
      <c r="D57" s="465" t="s">
        <v>483</v>
      </c>
      <c r="E57" s="474">
        <v>135453263.22817561</v>
      </c>
      <c r="F57" s="474">
        <f t="shared" ref="F57:X57" si="216">SUM(F58:F59)</f>
        <v>214750884.66032383</v>
      </c>
      <c r="G57" s="474">
        <f t="shared" si="216"/>
        <v>268181146.72008014</v>
      </c>
      <c r="H57" s="474">
        <f t="shared" si="216"/>
        <v>326224570.18861628</v>
      </c>
      <c r="I57" s="474">
        <f t="shared" si="216"/>
        <v>319614959.93990982</v>
      </c>
      <c r="J57" s="474">
        <f t="shared" si="216"/>
        <v>243961988.81655821</v>
      </c>
      <c r="K57" s="474">
        <f t="shared" si="216"/>
        <v>197340944.75045905</v>
      </c>
      <c r="L57" s="474">
        <f t="shared" si="216"/>
        <v>190525116.84192958</v>
      </c>
      <c r="M57" s="474">
        <f t="shared" si="216"/>
        <v>16544082.312802542</v>
      </c>
      <c r="N57" s="474">
        <f t="shared" si="216"/>
        <v>12393050.90873811</v>
      </c>
      <c r="O57" s="474">
        <f t="shared" si="216"/>
        <v>13706252.176306129</v>
      </c>
      <c r="P57" s="474">
        <f t="shared" si="216"/>
        <v>11422403.086463029</v>
      </c>
      <c r="Q57" s="474">
        <f t="shared" si="216"/>
        <v>14581229.21160908</v>
      </c>
      <c r="R57" s="474">
        <f t="shared" si="216"/>
        <v>14385982.569479221</v>
      </c>
      <c r="S57" s="474">
        <f t="shared" si="216"/>
        <v>12641551.729552666</v>
      </c>
      <c r="T57" s="474">
        <f t="shared" si="216"/>
        <v>12438690.971457185</v>
      </c>
      <c r="U57" s="474">
        <f t="shared" si="216"/>
        <v>8921785.5046736766</v>
      </c>
      <c r="V57" s="474">
        <f t="shared" si="216"/>
        <v>12647187.740151899</v>
      </c>
      <c r="W57" s="474">
        <f t="shared" si="216"/>
        <v>14399640.939659497</v>
      </c>
      <c r="X57" s="474">
        <f t="shared" si="216"/>
        <v>14862597.517818395</v>
      </c>
      <c r="Y57" s="474">
        <f>M57+N57+O57+P57+Q57+R57+S57+T57+U57+V57+W57+X57</f>
        <v>158944454.66871142</v>
      </c>
      <c r="Z57" s="474">
        <f t="shared" ref="Z57:AK57" si="217">SUM(Z58:Z59)</f>
        <v>14001950.677391084</v>
      </c>
      <c r="AA57" s="474">
        <f t="shared" si="217"/>
        <v>8676622.6178017017</v>
      </c>
      <c r="AB57" s="474">
        <f t="shared" si="217"/>
        <v>8876268.7087297589</v>
      </c>
      <c r="AC57" s="474">
        <f t="shared" si="217"/>
        <v>9632295.9105324633</v>
      </c>
      <c r="AD57" s="474">
        <f t="shared" si="217"/>
        <v>9931961.8121765982</v>
      </c>
      <c r="AE57" s="474">
        <f t="shared" si="217"/>
        <v>10462026.510098483</v>
      </c>
      <c r="AF57" s="474">
        <f t="shared" si="217"/>
        <v>10581725.901352026</v>
      </c>
      <c r="AG57" s="474">
        <f t="shared" si="217"/>
        <v>11569241.492613923</v>
      </c>
      <c r="AH57" s="474">
        <f t="shared" si="217"/>
        <v>7671548.074403272</v>
      </c>
      <c r="AI57" s="474">
        <f t="shared" si="217"/>
        <v>9783009.2600567508</v>
      </c>
      <c r="AJ57" s="474">
        <f t="shared" si="217"/>
        <v>11389567.596895345</v>
      </c>
      <c r="AK57" s="474">
        <f t="shared" si="217"/>
        <v>10972205.3165999</v>
      </c>
      <c r="AL57" s="474">
        <f>Z57+AA57+AB57+AC57+AD57+AE57+AF57+AG57+AH57+AI57+AJ57+AK57</f>
        <v>123548423.87865132</v>
      </c>
      <c r="AM57" s="474">
        <f t="shared" ref="AM57:AX57" si="218">SUM(AM58:AM59)</f>
        <v>10316180.427850109</v>
      </c>
      <c r="AN57" s="474">
        <f t="shared" si="218"/>
        <v>7324021.0089300647</v>
      </c>
      <c r="AO57" s="474">
        <f t="shared" si="218"/>
        <v>10835651.368886665</v>
      </c>
      <c r="AP57" s="474">
        <f t="shared" si="218"/>
        <v>13065977.031797698</v>
      </c>
      <c r="AQ57" s="474">
        <f t="shared" si="218"/>
        <v>10116474.877274245</v>
      </c>
      <c r="AR57" s="474">
        <f t="shared" si="218"/>
        <v>9883525.8761475533</v>
      </c>
      <c r="AS57" s="474">
        <f t="shared" si="218"/>
        <v>11947323.766858619</v>
      </c>
      <c r="AT57" s="474">
        <f t="shared" si="218"/>
        <v>10562160.116549825</v>
      </c>
      <c r="AU57" s="474">
        <f t="shared" si="218"/>
        <v>8232895.0627190787</v>
      </c>
      <c r="AV57" s="474">
        <f t="shared" si="218"/>
        <v>14408153.845184442</v>
      </c>
      <c r="AW57" s="474">
        <f t="shared" si="218"/>
        <v>11779208.449716246</v>
      </c>
      <c r="AX57" s="474">
        <f t="shared" si="218"/>
        <v>12311538.077282591</v>
      </c>
      <c r="AY57" s="474">
        <f>AM57+AN57+AO57+AP57+AQ57+AR57+AS57+AT57+AU57+AV57+AW57+AX57</f>
        <v>130783109.90919712</v>
      </c>
      <c r="AZ57" s="474">
        <f t="shared" ref="AZ57:BK57" si="219">SUM(AZ58:AZ59)</f>
        <v>11000409.132740777</v>
      </c>
      <c r="BA57" s="474">
        <f t="shared" si="219"/>
        <v>8085543.664246371</v>
      </c>
      <c r="BB57" s="474">
        <f t="shared" si="219"/>
        <v>11979235.67722417</v>
      </c>
      <c r="BC57" s="474">
        <f t="shared" si="219"/>
        <v>13736502.122892676</v>
      </c>
      <c r="BD57" s="474">
        <f t="shared" si="219"/>
        <v>12538859.934318144</v>
      </c>
      <c r="BE57" s="474">
        <f t="shared" si="219"/>
        <v>11690593.410657657</v>
      </c>
      <c r="BF57" s="474">
        <f t="shared" si="219"/>
        <v>11867331.564847274</v>
      </c>
      <c r="BG57" s="474">
        <f t="shared" si="219"/>
        <v>11348056.833082959</v>
      </c>
      <c r="BH57" s="474">
        <f t="shared" si="219"/>
        <v>10278499.434234684</v>
      </c>
      <c r="BI57" s="474">
        <f t="shared" si="219"/>
        <v>12261647.095685193</v>
      </c>
      <c r="BJ57" s="474">
        <f t="shared" si="219"/>
        <v>16729375.685444836</v>
      </c>
      <c r="BK57" s="474">
        <f t="shared" si="219"/>
        <v>13086814.317810047</v>
      </c>
      <c r="BL57" s="474">
        <f>AZ57+BA57+BB57+BC57+BD57+BE57+BF57+BG57+BH57+BI57+BJ57+BK57</f>
        <v>144602868.8731848</v>
      </c>
      <c r="BM57" s="474">
        <f t="shared" ref="BM57:BX57" si="220">SUM(BM58:BM59)</f>
        <v>10849513.704473378</v>
      </c>
      <c r="BN57" s="474">
        <f t="shared" si="220"/>
        <v>10298326.409823069</v>
      </c>
      <c r="BO57" s="474">
        <f t="shared" si="220"/>
        <v>12635695.043940913</v>
      </c>
      <c r="BP57" s="474">
        <f t="shared" si="220"/>
        <v>14389507.531338681</v>
      </c>
      <c r="BQ57" s="474">
        <f t="shared" si="220"/>
        <v>11886126.132657319</v>
      </c>
      <c r="BR57" s="474">
        <f t="shared" si="220"/>
        <v>4131909.6027791682</v>
      </c>
      <c r="BS57" s="474">
        <f t="shared" si="220"/>
        <v>2577808.2867217492</v>
      </c>
      <c r="BT57" s="474">
        <f t="shared" si="220"/>
        <v>2242131.0071774321</v>
      </c>
      <c r="BU57" s="474">
        <f t="shared" si="220"/>
        <v>2347039.8620847943</v>
      </c>
      <c r="BV57" s="474">
        <f t="shared" si="220"/>
        <v>3256756.8954264731</v>
      </c>
      <c r="BW57" s="474">
        <f t="shared" si="220"/>
        <v>3119621.6146720084</v>
      </c>
      <c r="BX57" s="474">
        <f t="shared" si="220"/>
        <v>2963851.7538808226</v>
      </c>
      <c r="BY57" s="474">
        <f>BM57+BN57+BO57+BP57+BQ57+BR57+BS57+BT57+BU57+BV57+BW57+BX57</f>
        <v>80698287.844975799</v>
      </c>
      <c r="BZ57" s="474">
        <f t="shared" ref="BZ57:CK57" si="221">SUM(BZ58:BZ59)</f>
        <v>2843949.2630195296</v>
      </c>
      <c r="CA57" s="474">
        <f t="shared" si="221"/>
        <v>2406621.8234434989</v>
      </c>
      <c r="CB57" s="474">
        <f t="shared" si="221"/>
        <v>3651303.4551410447</v>
      </c>
      <c r="CC57" s="474">
        <f t="shared" si="221"/>
        <v>4198514.5501585705</v>
      </c>
      <c r="CD57" s="474">
        <f t="shared" si="221"/>
        <v>2964065.8562009679</v>
      </c>
      <c r="CE57" s="474">
        <f t="shared" si="221"/>
        <v>2772710.8203138043</v>
      </c>
      <c r="CF57" s="474">
        <f t="shared" si="221"/>
        <v>2783837.3932565516</v>
      </c>
      <c r="CG57" s="474">
        <f t="shared" si="221"/>
        <v>2935067.9974962445</v>
      </c>
      <c r="CH57" s="474">
        <f t="shared" si="221"/>
        <v>3355177.8919629445</v>
      </c>
      <c r="CI57" s="474">
        <f t="shared" si="221"/>
        <v>3354036.9999582707</v>
      </c>
      <c r="CJ57" s="474">
        <f t="shared" si="221"/>
        <v>3666103.432774161</v>
      </c>
      <c r="CK57" s="474">
        <f t="shared" si="221"/>
        <v>4128752.2789601069</v>
      </c>
      <c r="CL57" s="474">
        <f>BZ57+CA57+CB57+CC57+CD57+CE57+CF57+CG57+CH57+CI57+CJ57+CK57</f>
        <v>39060141.762685694</v>
      </c>
      <c r="CM57" s="474">
        <f t="shared" ref="CM57:CX57" si="222">SUM(CM58:CM59)</f>
        <v>2773502.7622684021</v>
      </c>
      <c r="CN57" s="474">
        <f t="shared" si="222"/>
        <v>2918137.0803705561</v>
      </c>
      <c r="CO57" s="474">
        <f t="shared" si="222"/>
        <v>5317137.2360206991</v>
      </c>
      <c r="CP57" s="474">
        <f t="shared" si="222"/>
        <v>3873896.1950008348</v>
      </c>
      <c r="CQ57" s="474">
        <f t="shared" si="222"/>
        <v>4268856.676681689</v>
      </c>
      <c r="CR57" s="474">
        <f t="shared" si="222"/>
        <v>4324755.2131113335</v>
      </c>
      <c r="CS57" s="474">
        <f t="shared" si="222"/>
        <v>3952833.1352862627</v>
      </c>
      <c r="CT57" s="474">
        <f t="shared" si="222"/>
        <v>3113032.3206476388</v>
      </c>
      <c r="CU57" s="474">
        <f t="shared" si="222"/>
        <v>4005205.980178602</v>
      </c>
      <c r="CV57" s="474">
        <f t="shared" si="222"/>
        <v>3734715.0515773664</v>
      </c>
      <c r="CW57" s="474">
        <f t="shared" si="222"/>
        <v>6374703.8474795539</v>
      </c>
      <c r="CX57" s="474">
        <f t="shared" si="222"/>
        <v>6023909.2376064099</v>
      </c>
      <c r="CY57" s="474">
        <f>CM57+CN57+CO57+CP57+CQ57+CR57+CS57+CT57+CU57+CV57+CW57+CX57</f>
        <v>50680684.736229345</v>
      </c>
      <c r="CZ57" s="474">
        <f t="shared" ref="CZ57:DK57" si="223">SUM(CZ58:CZ59)</f>
        <v>5459501.0199999996</v>
      </c>
      <c r="DA57" s="474">
        <f t="shared" si="223"/>
        <v>6312638.1100000003</v>
      </c>
      <c r="DB57" s="474">
        <f t="shared" si="223"/>
        <v>9706097.6999999993</v>
      </c>
      <c r="DC57" s="474">
        <f t="shared" si="223"/>
        <v>8879394.9700000007</v>
      </c>
      <c r="DD57" s="474">
        <f t="shared" si="223"/>
        <v>11034041.870000003</v>
      </c>
      <c r="DE57" s="474">
        <f t="shared" si="223"/>
        <v>10749303.99</v>
      </c>
      <c r="DF57" s="474">
        <f t="shared" si="223"/>
        <v>11547290.080000002</v>
      </c>
      <c r="DG57" s="474">
        <f t="shared" si="223"/>
        <v>9639922.5300000012</v>
      </c>
      <c r="DH57" s="474">
        <f t="shared" si="223"/>
        <v>12025938.27</v>
      </c>
      <c r="DI57" s="474">
        <f t="shared" si="223"/>
        <v>10423145.789999997</v>
      </c>
      <c r="DJ57" s="474">
        <f t="shared" si="223"/>
        <v>9108895.2500000019</v>
      </c>
      <c r="DK57" s="474">
        <f t="shared" si="223"/>
        <v>12193268.349999998</v>
      </c>
      <c r="DL57" s="474">
        <f>CZ57+DA57+DB57+DC57+DD57+DE57+DF57+DG57+DH57+DI57+DJ57+DK57</f>
        <v>117079437.92999999</v>
      </c>
      <c r="DM57" s="474">
        <f t="shared" ref="DM57:DX57" si="224">SUM(DM58:DM59)</f>
        <v>6345316.6500000004</v>
      </c>
      <c r="DN57" s="474">
        <f t="shared" si="224"/>
        <v>9323794.9599999972</v>
      </c>
      <c r="DO57" s="474">
        <f t="shared" si="224"/>
        <v>9914975.1999999993</v>
      </c>
      <c r="DP57" s="474">
        <f t="shared" si="224"/>
        <v>12279077.259999998</v>
      </c>
      <c r="DQ57" s="474">
        <f t="shared" si="224"/>
        <v>10523247.380000001</v>
      </c>
      <c r="DR57" s="474">
        <f t="shared" si="224"/>
        <v>10899501.070000002</v>
      </c>
      <c r="DS57" s="474">
        <f t="shared" si="224"/>
        <v>9762001.1500000022</v>
      </c>
      <c r="DT57" s="474">
        <f t="shared" si="224"/>
        <v>11501147.750000002</v>
      </c>
      <c r="DU57" s="474">
        <f t="shared" si="224"/>
        <v>9698135.6800000016</v>
      </c>
      <c r="DV57" s="474">
        <f t="shared" si="224"/>
        <v>10227233.060000002</v>
      </c>
      <c r="DW57" s="474">
        <f t="shared" si="224"/>
        <v>9691462.3399999999</v>
      </c>
      <c r="DX57" s="474">
        <f t="shared" si="224"/>
        <v>9925943</v>
      </c>
      <c r="DY57" s="474">
        <f>DM57+DN57+DO57+DP57+DQ57+DR57+DS57+DT57+DU57+DV57+DW57+DX57</f>
        <v>120091835.50000001</v>
      </c>
      <c r="DZ57" s="474">
        <f t="shared" ref="DZ57:EK57" si="225">SUM(DZ58:DZ59)</f>
        <v>6328122.4499999993</v>
      </c>
      <c r="EA57" s="474">
        <f t="shared" si="225"/>
        <v>8104880.04</v>
      </c>
      <c r="EB57" s="474">
        <f t="shared" si="225"/>
        <v>8078905.1299999999</v>
      </c>
      <c r="EC57" s="474">
        <f t="shared" si="225"/>
        <v>12370953.210000001</v>
      </c>
      <c r="ED57" s="474">
        <f t="shared" si="225"/>
        <v>8190587.6600000001</v>
      </c>
      <c r="EE57" s="474">
        <f t="shared" si="225"/>
        <v>8604244.4099999983</v>
      </c>
      <c r="EF57" s="474">
        <f t="shared" si="225"/>
        <v>7432295.3399999989</v>
      </c>
      <c r="EG57" s="474">
        <f t="shared" si="225"/>
        <v>5094945.55</v>
      </c>
      <c r="EH57" s="474">
        <f t="shared" si="225"/>
        <v>4662418.6999999993</v>
      </c>
      <c r="EI57" s="474">
        <f t="shared" si="225"/>
        <v>7420532.2200000016</v>
      </c>
      <c r="EJ57" s="474">
        <f t="shared" si="225"/>
        <v>8118756.7699999986</v>
      </c>
      <c r="EK57" s="474">
        <f t="shared" si="225"/>
        <v>6126784.9200000009</v>
      </c>
      <c r="EL57" s="474">
        <f>DZ57+EA57+EB57+EC57+ED57+EE57+EF57+EG57+EH57+EI57+EJ57+EK57</f>
        <v>90533426.399999976</v>
      </c>
      <c r="EM57" s="474">
        <f t="shared" ref="EM57:EX57" si="226">SUM(EM58:EM59)</f>
        <v>5687665.9600000009</v>
      </c>
      <c r="EN57" s="474">
        <f t="shared" si="226"/>
        <v>6876092.7599999998</v>
      </c>
      <c r="EO57" s="474">
        <f t="shared" si="226"/>
        <v>6116081.9400000004</v>
      </c>
      <c r="EP57" s="474">
        <f t="shared" si="226"/>
        <v>8286121.7600000007</v>
      </c>
      <c r="EQ57" s="474">
        <f t="shared" si="226"/>
        <v>8367017.4299999997</v>
      </c>
      <c r="ER57" s="474">
        <f t="shared" si="226"/>
        <v>8075047.0499999989</v>
      </c>
      <c r="ES57" s="474">
        <f t="shared" si="226"/>
        <v>8423067.8300000001</v>
      </c>
      <c r="ET57" s="474">
        <f t="shared" si="226"/>
        <v>6788149.7299999986</v>
      </c>
      <c r="EU57" s="474">
        <f t="shared" si="226"/>
        <v>7311882.5800000029</v>
      </c>
      <c r="EV57" s="474">
        <f t="shared" si="226"/>
        <v>9199174.3099999987</v>
      </c>
      <c r="EW57" s="474">
        <f t="shared" si="226"/>
        <v>7061372.3499999996</v>
      </c>
      <c r="EX57" s="474">
        <f t="shared" si="226"/>
        <v>8506874.9199999999</v>
      </c>
      <c r="EY57" s="474">
        <f>EM57+EN57+EO57+EP57+EQ57+ER57+ES57+ET57+EU57+EV57+EW57+EX57</f>
        <v>90698548.61999999</v>
      </c>
      <c r="EZ57" s="474">
        <f t="shared" ref="EZ57:FH57" si="227">SUM(EZ58:EZ59)</f>
        <v>7789496.2700000014</v>
      </c>
      <c r="FA57" s="474">
        <f t="shared" si="227"/>
        <v>7690053.2699999986</v>
      </c>
      <c r="FB57" s="474">
        <f t="shared" si="227"/>
        <v>8241450.9000000013</v>
      </c>
      <c r="FC57" s="474">
        <f t="shared" si="227"/>
        <v>9115731.4900000002</v>
      </c>
      <c r="FD57" s="474">
        <f t="shared" si="227"/>
        <v>9408544.1100000031</v>
      </c>
      <c r="FE57" s="474">
        <f t="shared" si="227"/>
        <v>9049417.6700000018</v>
      </c>
      <c r="FF57" s="474">
        <f t="shared" si="227"/>
        <v>9248895.410000002</v>
      </c>
      <c r="FG57" s="474">
        <f t="shared" si="227"/>
        <v>6412775.1700000009</v>
      </c>
      <c r="FH57" s="474">
        <f t="shared" si="227"/>
        <v>8186410.9399999995</v>
      </c>
      <c r="FI57" s="474">
        <f>SUM(FI58:FI59)</f>
        <v>7299609.0500000007</v>
      </c>
      <c r="FJ57" s="474">
        <f>SUM(FJ58:FJ59)</f>
        <v>8599320.8000000026</v>
      </c>
      <c r="FK57" s="474">
        <f>SUM(FK58:FK59)</f>
        <v>9208004.4700000007</v>
      </c>
      <c r="FL57" s="474">
        <f>FA57+FB57+FC57+FD57+FE57+FF57+FG57+FH57+EZ57+FI57+FK57+FJ57</f>
        <v>100249709.55</v>
      </c>
      <c r="FM57" s="474">
        <f t="shared" ref="FM57:FV57" si="228">SUM(FM58:FM59)</f>
        <v>6721256.3499999996</v>
      </c>
      <c r="FN57" s="474">
        <f t="shared" si="228"/>
        <v>7339119.71</v>
      </c>
      <c r="FO57" s="474">
        <f t="shared" si="228"/>
        <v>8263078.9100000011</v>
      </c>
      <c r="FP57" s="474">
        <f t="shared" si="228"/>
        <v>8754697.0200000014</v>
      </c>
      <c r="FQ57" s="474">
        <f t="shared" si="228"/>
        <v>6562024.7299999995</v>
      </c>
      <c r="FR57" s="474">
        <f t="shared" si="228"/>
        <v>6543307.8400000008</v>
      </c>
      <c r="FS57" s="474">
        <f t="shared" si="228"/>
        <v>5907693.7600000007</v>
      </c>
      <c r="FT57" s="474">
        <f t="shared" si="228"/>
        <v>5599664.8599999994</v>
      </c>
      <c r="FU57" s="474">
        <f t="shared" si="228"/>
        <v>6344679.2400000002</v>
      </c>
      <c r="FV57" s="474">
        <f t="shared" si="228"/>
        <v>7565904.6200000001</v>
      </c>
      <c r="FW57" s="474">
        <f>SUM(FW58:FW59)</f>
        <v>7530007.8700000001</v>
      </c>
      <c r="FX57" s="474">
        <f>SUM(FX58:FX59)</f>
        <v>5418170.4299999997</v>
      </c>
      <c r="FY57" s="474">
        <f>FM57+FN57+FO57+FP57+FQ57+FR57+FS57+FT57+FU57+FV57+FW57+FX57</f>
        <v>82549605.340000004</v>
      </c>
      <c r="FZ57" s="474">
        <f t="shared" ref="FZ57:GI57" si="229">SUM(FZ58:FZ59)</f>
        <v>5259436.9000000004</v>
      </c>
      <c r="GA57" s="474">
        <f t="shared" si="229"/>
        <v>6283242.0100000026</v>
      </c>
      <c r="GB57" s="474">
        <f t="shared" si="229"/>
        <v>7884966.8499999996</v>
      </c>
      <c r="GC57" s="474">
        <f t="shared" si="229"/>
        <v>8320714.5900000008</v>
      </c>
      <c r="GD57" s="474">
        <f t="shared" si="229"/>
        <v>7575456.54</v>
      </c>
      <c r="GE57" s="474">
        <f t="shared" si="229"/>
        <v>6964048.6099999994</v>
      </c>
      <c r="GF57" s="474">
        <f t="shared" si="229"/>
        <v>6599546.75</v>
      </c>
      <c r="GG57" s="474">
        <f t="shared" si="229"/>
        <v>6273382.6799999997</v>
      </c>
      <c r="GH57" s="474">
        <f t="shared" si="229"/>
        <v>5293038.0800000019</v>
      </c>
      <c r="GI57" s="474">
        <f t="shared" si="229"/>
        <v>5821652.1500000004</v>
      </c>
      <c r="GJ57" s="474">
        <f>SUM(GJ58:GJ59)</f>
        <v>6112097.6000000015</v>
      </c>
      <c r="GK57" s="474">
        <f>SUM(GK58:GK59)</f>
        <v>5080125.4400000004</v>
      </c>
      <c r="GL57" s="474">
        <f>FZ57+GA57+GB57+GC57+GD57+GE57+GF57+GG57+GH57+GI57+GJ57+GK57</f>
        <v>77467708.200000003</v>
      </c>
      <c r="GM57" s="474">
        <f t="shared" ref="GM57:GV57" si="230">SUM(GM58:GM59)</f>
        <v>4989488.8</v>
      </c>
      <c r="GN57" s="474">
        <f t="shared" si="230"/>
        <v>7244699.9100000001</v>
      </c>
      <c r="GO57" s="474">
        <f t="shared" si="230"/>
        <v>6871465.9300000016</v>
      </c>
      <c r="GP57" s="474">
        <f t="shared" si="230"/>
        <v>6641591.3500000006</v>
      </c>
      <c r="GQ57" s="474">
        <f t="shared" si="230"/>
        <v>5723291.3600000003</v>
      </c>
      <c r="GR57" s="474">
        <f t="shared" si="230"/>
        <v>6665664.879999999</v>
      </c>
      <c r="GS57" s="474">
        <f t="shared" si="230"/>
        <v>6185922.4900000012</v>
      </c>
      <c r="GT57" s="474">
        <f t="shared" si="230"/>
        <v>5948394.3199999994</v>
      </c>
      <c r="GU57" s="474">
        <f t="shared" si="230"/>
        <v>6315884.330000001</v>
      </c>
      <c r="GV57" s="474">
        <f t="shared" si="230"/>
        <v>6864534.7200000007</v>
      </c>
      <c r="GW57" s="474">
        <f>SUM(GW58:GW59)</f>
        <v>6660794.6399999997</v>
      </c>
      <c r="GX57" s="474">
        <f>SUM(GX58:GX59)</f>
        <v>7615937.629999998</v>
      </c>
      <c r="GY57" s="474">
        <f>GM57+GN57+GO57+GP57+GQ57+GR57+GS57+GT57+GU57+GV57+GW57+GX57</f>
        <v>77727670.359999999</v>
      </c>
      <c r="GZ57" s="474">
        <f t="shared" ref="GZ57:HI57" si="231">SUM(GZ58:GZ59)</f>
        <v>5902761.4899999993</v>
      </c>
      <c r="HA57" s="474">
        <f t="shared" si="231"/>
        <v>6248644.830000001</v>
      </c>
      <c r="HB57" s="474">
        <f t="shared" si="231"/>
        <v>9104880.0499999989</v>
      </c>
      <c r="HC57" s="474">
        <f t="shared" si="231"/>
        <v>7973872.9100000001</v>
      </c>
      <c r="HD57" s="474">
        <f t="shared" si="231"/>
        <v>6708539.4499999993</v>
      </c>
      <c r="HE57" s="474">
        <f t="shared" si="231"/>
        <v>6784845.5100000026</v>
      </c>
      <c r="HF57" s="474">
        <f t="shared" si="231"/>
        <v>7038607.7800000003</v>
      </c>
      <c r="HG57" s="474">
        <f t="shared" si="231"/>
        <v>6641077.9499999993</v>
      </c>
      <c r="HH57" s="474">
        <f t="shared" si="231"/>
        <v>6488385.6500000004</v>
      </c>
      <c r="HI57" s="474">
        <f t="shared" si="231"/>
        <v>7250645.7499999981</v>
      </c>
      <c r="HJ57" s="474">
        <f>SUM(HJ58:HJ59)</f>
        <v>5845421.1000000015</v>
      </c>
      <c r="HK57" s="474">
        <f>SUM(HK58:HK59)</f>
        <v>6484059.8999999985</v>
      </c>
      <c r="HL57" s="474">
        <f>GZ57+HA57+HB57+HC57+HD57+HE57+HF57+HG57+HH57+HI57+HJ57+HK57</f>
        <v>82471742.370000005</v>
      </c>
      <c r="HM57" s="474">
        <f t="shared" ref="HM57:HV57" si="232">SUM(HM58:HM59)</f>
        <v>6696793.4799999995</v>
      </c>
      <c r="HN57" s="474">
        <f t="shared" si="232"/>
        <v>7726021.1999999983</v>
      </c>
      <c r="HO57" s="474">
        <f t="shared" si="232"/>
        <v>7894992.8300000019</v>
      </c>
      <c r="HP57" s="474">
        <f t="shared" si="232"/>
        <v>7162003.5800000001</v>
      </c>
      <c r="HQ57" s="474">
        <f t="shared" si="232"/>
        <v>6196519.8799999999</v>
      </c>
      <c r="HR57" s="474">
        <f t="shared" si="232"/>
        <v>6410726.8900000006</v>
      </c>
      <c r="HS57" s="474">
        <f t="shared" si="232"/>
        <v>5466786.3700000001</v>
      </c>
      <c r="HT57" s="474">
        <f t="shared" si="232"/>
        <v>7798952.9000000004</v>
      </c>
      <c r="HU57" s="474">
        <f t="shared" si="232"/>
        <v>7544777.8599999985</v>
      </c>
      <c r="HV57" s="474">
        <f t="shared" si="232"/>
        <v>6676477.5299999993</v>
      </c>
      <c r="HW57" s="474">
        <f>SUM(HW58:HW59)</f>
        <v>6057841.2300000004</v>
      </c>
      <c r="HX57" s="474">
        <f>SUM(HX58:HX59)</f>
        <v>6300317.2300000014</v>
      </c>
      <c r="HY57" s="474">
        <f>HM57+HN57+HO57+HP57+HQ57+HR57+HS57+HT57+HU57+HV57+HW57+HX57</f>
        <v>81932210.980000004</v>
      </c>
      <c r="HZ57" s="474">
        <f t="shared" ref="HZ57:II57" si="233">SUM(HZ58:HZ59)</f>
        <v>6063805.8800000008</v>
      </c>
      <c r="IA57" s="474">
        <f t="shared" si="233"/>
        <v>7156021.2999999989</v>
      </c>
      <c r="IB57" s="474">
        <f t="shared" si="233"/>
        <v>8130734.8600000022</v>
      </c>
      <c r="IC57" s="474">
        <f t="shared" si="233"/>
        <v>6405282.7700000014</v>
      </c>
      <c r="ID57" s="474">
        <f t="shared" si="233"/>
        <v>6230244.1700000009</v>
      </c>
      <c r="IE57" s="474">
        <f t="shared" si="233"/>
        <v>7729759.6900000004</v>
      </c>
      <c r="IF57" s="474">
        <f t="shared" si="233"/>
        <v>6979243.3699999992</v>
      </c>
      <c r="IG57" s="474">
        <f t="shared" si="233"/>
        <v>7070766.2799999993</v>
      </c>
      <c r="IH57" s="474">
        <f t="shared" si="233"/>
        <v>7639392.3699999992</v>
      </c>
      <c r="II57" s="474">
        <f t="shared" si="233"/>
        <v>7469174.7000000002</v>
      </c>
      <c r="IJ57" s="474">
        <f>SUM(IJ58:IJ59)</f>
        <v>6261956.4600000009</v>
      </c>
      <c r="IK57" s="474">
        <f>SUM(IK58:IK59)</f>
        <v>6128981.5000000009</v>
      </c>
      <c r="IL57" s="474">
        <f>HZ57+IA57+IB57+IC57+ID57+IE57+IF57+IG57+IH57+II57+IJ57+IK57</f>
        <v>83265363.349999994</v>
      </c>
      <c r="IM57" s="474">
        <f t="shared" ref="IM57:IV57" si="234">SUM(IM58:IM59)</f>
        <v>6655102.0500000007</v>
      </c>
      <c r="IN57" s="474">
        <f t="shared" si="234"/>
        <v>9581152.9499999993</v>
      </c>
      <c r="IO57" s="474">
        <f t="shared" si="234"/>
        <v>6359101.1100000003</v>
      </c>
      <c r="IP57" s="474">
        <f t="shared" si="234"/>
        <v>8269388.4700000007</v>
      </c>
      <c r="IQ57" s="474">
        <f t="shared" si="234"/>
        <v>5549607.1900000013</v>
      </c>
      <c r="IR57" s="474">
        <f t="shared" si="234"/>
        <v>7535880.2300000004</v>
      </c>
      <c r="IS57" s="474">
        <f t="shared" si="234"/>
        <v>7482436.2799999965</v>
      </c>
      <c r="IT57" s="474">
        <f t="shared" si="234"/>
        <v>8075956.5900000008</v>
      </c>
      <c r="IU57" s="474">
        <f t="shared" si="234"/>
        <v>7109777.8800000018</v>
      </c>
      <c r="IV57" s="474">
        <f t="shared" si="234"/>
        <v>7773200.0600000005</v>
      </c>
      <c r="IW57" s="474">
        <f>SUM(IW58:IW59)</f>
        <v>8555757.5600000005</v>
      </c>
      <c r="IX57" s="474">
        <f>SUM(IX58:IX59)</f>
        <v>6869221.040000001</v>
      </c>
      <c r="IY57" s="474">
        <f>IM57+IN57+IO57+IP57+IQ57+IR57+IS57+IT57+IU57+IV57+IW57+IX57</f>
        <v>89816581.410000011</v>
      </c>
      <c r="IZ57" s="654">
        <f t="shared" ref="IZ57:JI57" si="235">SUM(IZ58:IZ59)</f>
        <v>7295385.2800000003</v>
      </c>
      <c r="JA57" s="474">
        <f t="shared" si="235"/>
        <v>8940495.2100000009</v>
      </c>
      <c r="JB57" s="474">
        <f t="shared" si="235"/>
        <v>9218415.9499999974</v>
      </c>
      <c r="JC57" s="474">
        <f t="shared" si="235"/>
        <v>9260004.1699999999</v>
      </c>
      <c r="JD57" s="474">
        <f t="shared" si="235"/>
        <v>8267355.0700000012</v>
      </c>
      <c r="JE57" s="474">
        <f t="shared" si="235"/>
        <v>8033974.9299999997</v>
      </c>
      <c r="JF57" s="474">
        <f t="shared" si="235"/>
        <v>10165898.789999997</v>
      </c>
      <c r="JG57" s="474">
        <f t="shared" si="235"/>
        <v>8065535.4699999979</v>
      </c>
      <c r="JH57" s="474">
        <f t="shared" si="235"/>
        <v>7242847.0700000003</v>
      </c>
      <c r="JI57" s="474">
        <f t="shared" si="235"/>
        <v>7973120.8600000003</v>
      </c>
      <c r="JJ57" s="474">
        <f>SUM(JJ58:JJ59)</f>
        <v>7352625.1299999999</v>
      </c>
      <c r="JK57" s="474">
        <f>SUM(JK58:JK59)</f>
        <v>6814190.8999999985</v>
      </c>
      <c r="JL57" s="474">
        <f>IZ57+JA57+JB57+JC57+JD57+JE57+JF57+JG57+JH57+JI57+JJ57+JK57</f>
        <v>98629848.829999983</v>
      </c>
      <c r="JM57" s="654">
        <f t="shared" ref="JM57:JV57" si="236">SUM(JM58:JM59)</f>
        <v>7172620.9500000002</v>
      </c>
      <c r="JN57" s="474">
        <f t="shared" si="236"/>
        <v>7871654.1299999999</v>
      </c>
      <c r="JO57" s="474">
        <f t="shared" si="236"/>
        <v>8906393.370000001</v>
      </c>
      <c r="JP57" s="474">
        <f t="shared" si="236"/>
        <v>7977469.0199999996</v>
      </c>
      <c r="JQ57" s="474">
        <f t="shared" si="236"/>
        <v>8225894.1399999997</v>
      </c>
      <c r="JR57" s="474">
        <f t="shared" si="236"/>
        <v>8258082.7199999997</v>
      </c>
      <c r="JS57" s="474">
        <f t="shared" si="236"/>
        <v>8199764.6200000001</v>
      </c>
      <c r="JT57" s="474">
        <f t="shared" si="236"/>
        <v>8169917.0700000003</v>
      </c>
      <c r="JU57" s="474">
        <f t="shared" si="236"/>
        <v>8942269.6500000004</v>
      </c>
      <c r="JV57" s="474">
        <f t="shared" si="236"/>
        <v>9033616.9000000004</v>
      </c>
      <c r="JW57" s="474">
        <f>SUM(JW58:JW59)</f>
        <v>10515399.300000001</v>
      </c>
      <c r="JX57" s="474">
        <f>SUM(JX58:JX59)</f>
        <v>9114341.6099999994</v>
      </c>
      <c r="JY57" s="474">
        <f>JM57+JN57+JO57+JP57+JQ57+JR57+JS57+JT57+JU57+JV57+JW57+JX57</f>
        <v>102387423.48</v>
      </c>
      <c r="JZ57" s="654">
        <f t="shared" ref="JZ57:KI57" si="237">SUM(JZ58:JZ59)</f>
        <v>7558722.0299999993</v>
      </c>
      <c r="KA57" s="474">
        <f t="shared" si="237"/>
        <v>8987744.9800000004</v>
      </c>
      <c r="KB57" s="474">
        <f t="shared" si="237"/>
        <v>11545525.360000001</v>
      </c>
      <c r="KC57" s="474">
        <f t="shared" si="237"/>
        <v>11560372.129999999</v>
      </c>
      <c r="KD57" s="474">
        <f t="shared" si="237"/>
        <v>10494339.25</v>
      </c>
      <c r="KE57" s="474">
        <f t="shared" si="237"/>
        <v>12506993.74</v>
      </c>
      <c r="KF57" s="474">
        <f t="shared" si="237"/>
        <v>11430598.890000001</v>
      </c>
      <c r="KG57" s="474">
        <f t="shared" si="237"/>
        <v>10133950.560000001</v>
      </c>
      <c r="KH57" s="474">
        <f t="shared" si="237"/>
        <v>15176290.41</v>
      </c>
      <c r="KI57" s="474">
        <f t="shared" si="237"/>
        <v>29110748.359999999</v>
      </c>
      <c r="KJ57" s="474">
        <f>SUM(KJ58:KJ59)</f>
        <v>15504159.950000001</v>
      </c>
      <c r="KK57" s="474">
        <f>SUM(KK58:KK59)</f>
        <v>33347139.379999999</v>
      </c>
      <c r="KL57" s="474">
        <f>JZ57+KA57+KB57+KC57+KD57+KE57+KF57+KG57+KH57+KI57+KJ57+KK57</f>
        <v>177356585.03999999</v>
      </c>
      <c r="KM57" s="654">
        <f t="shared" ref="KM57:KV57" si="238">SUM(KM58:KM59)</f>
        <v>27010277.310000002</v>
      </c>
      <c r="KN57" s="474">
        <f t="shared" si="238"/>
        <v>14013710.160000002</v>
      </c>
      <c r="KO57" s="474">
        <f t="shared" si="238"/>
        <v>26216823.449999999</v>
      </c>
      <c r="KP57" s="474">
        <f t="shared" si="238"/>
        <v>26972918.890000001</v>
      </c>
      <c r="KQ57" s="474">
        <f t="shared" si="238"/>
        <v>14950955.15</v>
      </c>
      <c r="KR57" s="474">
        <f t="shared" si="238"/>
        <v>14948125.039999999</v>
      </c>
      <c r="KS57" s="474">
        <f t="shared" si="238"/>
        <v>39062971.859999999</v>
      </c>
      <c r="KT57" s="474">
        <f t="shared" si="238"/>
        <v>18245576.429999996</v>
      </c>
      <c r="KU57" s="474">
        <f t="shared" si="238"/>
        <v>28303622.689999998</v>
      </c>
      <c r="KV57" s="474">
        <f t="shared" si="238"/>
        <v>30712251.709999997</v>
      </c>
      <c r="KW57" s="474">
        <f>SUM(KW58:KW59)</f>
        <v>21160872.009999998</v>
      </c>
      <c r="KX57" s="474">
        <f>SUM(KX58:KX59)</f>
        <v>27639788.09</v>
      </c>
      <c r="KY57" s="474">
        <f>KM57+KN57+KO57+KP57+KQ57+KR57+KS57+KT57+KU57+KV57+KW57+KX57</f>
        <v>289237892.79000002</v>
      </c>
      <c r="KZ57" s="654">
        <f t="shared" ref="KZ57:LI57" si="239">SUM(KZ58:KZ59)</f>
        <v>17879001.93</v>
      </c>
      <c r="LA57" s="474">
        <f t="shared" si="239"/>
        <v>19634203.41</v>
      </c>
      <c r="LB57" s="474">
        <f t="shared" si="239"/>
        <v>0</v>
      </c>
      <c r="LC57" s="474">
        <f t="shared" si="239"/>
        <v>0</v>
      </c>
      <c r="LD57" s="474">
        <f t="shared" si="239"/>
        <v>0</v>
      </c>
      <c r="LE57" s="474">
        <f t="shared" si="239"/>
        <v>0</v>
      </c>
      <c r="LF57" s="474">
        <f t="shared" si="239"/>
        <v>0</v>
      </c>
      <c r="LG57" s="474">
        <f t="shared" si="239"/>
        <v>0</v>
      </c>
      <c r="LH57" s="474">
        <f t="shared" si="239"/>
        <v>0</v>
      </c>
      <c r="LI57" s="474">
        <f t="shared" si="239"/>
        <v>0</v>
      </c>
      <c r="LJ57" s="474">
        <f>SUM(LJ58:LJ59)</f>
        <v>0</v>
      </c>
      <c r="LK57" s="474">
        <f>SUM(LK58:LK59)</f>
        <v>0</v>
      </c>
      <c r="LL57" s="515">
        <f>KZ57+LA57+LB57+LC57+LD57+LE57+LF57+LG57+LH57+LI57+LJ57+LK57</f>
        <v>37513205.340000004</v>
      </c>
    </row>
    <row r="58" spans="1:324" ht="15.75" x14ac:dyDescent="0.25">
      <c r="A58" s="419">
        <v>7050</v>
      </c>
      <c r="B58" s="420"/>
      <c r="C58" s="418" t="s">
        <v>484</v>
      </c>
      <c r="D58" s="418" t="s">
        <v>485</v>
      </c>
      <c r="E58" s="466" t="s">
        <v>870</v>
      </c>
      <c r="F58" s="466">
        <v>153964317.30929729</v>
      </c>
      <c r="G58" s="466">
        <v>201958671.34034386</v>
      </c>
      <c r="H58" s="466">
        <v>240080775.32966119</v>
      </c>
      <c r="I58" s="466">
        <v>300843294.10782838</v>
      </c>
      <c r="J58" s="466">
        <v>235692442.83091307</v>
      </c>
      <c r="K58" s="466">
        <v>189647329.32732433</v>
      </c>
      <c r="L58" s="466">
        <v>178936137.53964281</v>
      </c>
      <c r="M58" s="466">
        <v>15229837.603905864</v>
      </c>
      <c r="N58" s="466">
        <v>11387786.895843768</v>
      </c>
      <c r="O58" s="466">
        <v>12462798.146594895</v>
      </c>
      <c r="P58" s="466">
        <v>11121781.97863462</v>
      </c>
      <c r="Q58" s="466">
        <v>13851123.331372058</v>
      </c>
      <c r="R58" s="466">
        <v>13509253.752754133</v>
      </c>
      <c r="S58" s="466">
        <v>11922382.367092308</v>
      </c>
      <c r="T58" s="466">
        <v>11574159.247245869</v>
      </c>
      <c r="U58" s="466">
        <v>8275756.9835586706</v>
      </c>
      <c r="V58" s="466">
        <v>12050570.604239697</v>
      </c>
      <c r="W58" s="466">
        <v>14394300.813720588</v>
      </c>
      <c r="X58" s="466">
        <v>14589844.150308797</v>
      </c>
      <c r="Y58" s="466">
        <f>M58+N58+O58+P58+Q58+R58+S58+T58+U58+V58+W58+X58</f>
        <v>150369595.87527126</v>
      </c>
      <c r="Z58" s="466">
        <v>13533099.301619092</v>
      </c>
      <c r="AA58" s="466">
        <v>8208747.2245868798</v>
      </c>
      <c r="AB58" s="466">
        <v>8869274.2440744434</v>
      </c>
      <c r="AC58" s="466">
        <v>9257183.080328824</v>
      </c>
      <c r="AD58" s="466">
        <v>9638824.351819396</v>
      </c>
      <c r="AE58" s="466">
        <v>10151601.122976134</v>
      </c>
      <c r="AF58" s="466">
        <v>10221029.691871138</v>
      </c>
      <c r="AG58" s="466">
        <v>11062398.301201804</v>
      </c>
      <c r="AH58" s="466">
        <v>7402717.9800534137</v>
      </c>
      <c r="AI58" s="466">
        <v>9185596.7299282253</v>
      </c>
      <c r="AJ58" s="466">
        <v>11019965.011559006</v>
      </c>
      <c r="AK58" s="466">
        <v>10580018.385161076</v>
      </c>
      <c r="AL58" s="466">
        <f>Z58+AA58+AB58+AC58+AD58+AE58+AF58+AG58+AH58+AI58+AJ58+AK58</f>
        <v>119130455.42517942</v>
      </c>
      <c r="AM58" s="466">
        <v>9881509.4027708229</v>
      </c>
      <c r="AN58" s="466">
        <v>6977348.3693874171</v>
      </c>
      <c r="AO58" s="466">
        <v>10514463.02157403</v>
      </c>
      <c r="AP58" s="466">
        <v>12591318.709939912</v>
      </c>
      <c r="AQ58" s="466">
        <v>9540813.9032298457</v>
      </c>
      <c r="AR58" s="466">
        <v>9254484.7501251865</v>
      </c>
      <c r="AS58" s="466">
        <v>11361651.800367216</v>
      </c>
      <c r="AT58" s="466">
        <v>9841000.3402603902</v>
      </c>
      <c r="AU58" s="466">
        <v>7739299.6106242696</v>
      </c>
      <c r="AV58" s="466">
        <v>13857802.032173259</v>
      </c>
      <c r="AW58" s="466">
        <v>11335485.693164751</v>
      </c>
      <c r="AX58" s="466">
        <v>11670450.449757971</v>
      </c>
      <c r="AY58" s="466">
        <f>AM58+AN58+AO58+AP58+AQ58+AR58+AS58+AT58+AU58+AV58+AW58+AX58</f>
        <v>124565628.08337507</v>
      </c>
      <c r="AZ58" s="466">
        <v>10227237.945000833</v>
      </c>
      <c r="BA58" s="466">
        <v>7551447.1046987157</v>
      </c>
      <c r="BB58" s="466">
        <v>11489057.829118678</v>
      </c>
      <c r="BC58" s="466">
        <v>13085058.581580708</v>
      </c>
      <c r="BD58" s="466">
        <v>11655558.642338507</v>
      </c>
      <c r="BE58" s="466">
        <v>10880443.368260728</v>
      </c>
      <c r="BF58" s="466">
        <v>11041680.504548492</v>
      </c>
      <c r="BG58" s="466">
        <v>10072703.962527124</v>
      </c>
      <c r="BH58" s="466">
        <v>9199052.4750459008</v>
      </c>
      <c r="BI58" s="466">
        <v>11081429.720789516</v>
      </c>
      <c r="BJ58" s="466">
        <v>15484872.914663663</v>
      </c>
      <c r="BK58" s="466">
        <v>12129506.607327657</v>
      </c>
      <c r="BL58" s="466">
        <f>AZ58+BA58+BB58+BC58+BD58+BE58+BF58+BG58+BH58+BI58+BJ58+BK58</f>
        <v>133898049.65590052</v>
      </c>
      <c r="BM58" s="466">
        <v>10018390.783258222</v>
      </c>
      <c r="BN58" s="466">
        <v>9483372.7746619936</v>
      </c>
      <c r="BO58" s="466">
        <v>11603943.033341682</v>
      </c>
      <c r="BP58" s="466">
        <v>13113460.882699054</v>
      </c>
      <c r="BQ58" s="466">
        <v>11160011.038808212</v>
      </c>
      <c r="BR58" s="466">
        <v>3810209.165373059</v>
      </c>
      <c r="BS58" s="466">
        <v>2382129.9661575695</v>
      </c>
      <c r="BT58" s="466">
        <v>2235949.2564680348</v>
      </c>
      <c r="BU58" s="466">
        <v>2343788.728133868</v>
      </c>
      <c r="BV58" s="466">
        <v>3241506.9803455183</v>
      </c>
      <c r="BW58" s="466">
        <v>3132950.4718744787</v>
      </c>
      <c r="BX58" s="466">
        <v>2901165.3182690716</v>
      </c>
      <c r="BY58" s="466">
        <f>BM58+BN58+BO58+BP58+BQ58+BR58+BS58+BT58+BU58+BV58+BW58+BX58</f>
        <v>75426878.399390757</v>
      </c>
      <c r="BZ58" s="466">
        <v>2822283.2160741114</v>
      </c>
      <c r="CA58" s="466">
        <v>2361296.0022533806</v>
      </c>
      <c r="CB58" s="466">
        <v>3626101.3807377731</v>
      </c>
      <c r="CC58" s="466">
        <v>4182362.391545651</v>
      </c>
      <c r="CD58" s="466">
        <v>2954009.76523118</v>
      </c>
      <c r="CE58" s="466">
        <v>2768081.9961609081</v>
      </c>
      <c r="CF58" s="466">
        <v>2781598.842680688</v>
      </c>
      <c r="CG58" s="466">
        <v>2913383.586588216</v>
      </c>
      <c r="CH58" s="466">
        <v>3317381.5548739778</v>
      </c>
      <c r="CI58" s="466">
        <v>3301618.4128275746</v>
      </c>
      <c r="CJ58" s="466">
        <v>3647735.0643882486</v>
      </c>
      <c r="CK58" s="466">
        <v>4115160.2500834586</v>
      </c>
      <c r="CL58" s="466">
        <f>BZ58+CA58+CB58+CC58+CD58+CE58+CF58+CG58+CH58+CI58+CJ58+CK58</f>
        <v>38791012.463445172</v>
      </c>
      <c r="CM58" s="466">
        <v>2745556.6144633614</v>
      </c>
      <c r="CN58" s="466">
        <v>2977497.1082874313</v>
      </c>
      <c r="CO58" s="466">
        <v>5261115.8027875163</v>
      </c>
      <c r="CP58" s="466">
        <v>3859455.0519529297</v>
      </c>
      <c r="CQ58" s="466">
        <v>4242474.9583959272</v>
      </c>
      <c r="CR58" s="466">
        <v>4296361.2521699211</v>
      </c>
      <c r="CS58" s="466">
        <v>3926332.8031630781</v>
      </c>
      <c r="CT58" s="466">
        <v>2974588.7152395267</v>
      </c>
      <c r="CU58" s="466">
        <v>3945635.7764563519</v>
      </c>
      <c r="CV58" s="466">
        <v>3698772.1664162916</v>
      </c>
      <c r="CW58" s="466">
        <v>6338166.3001585724</v>
      </c>
      <c r="CX58" s="466">
        <v>5987748.2711984646</v>
      </c>
      <c r="CY58" s="466">
        <f>CM58+CN58+CO58+CP58+CQ58+CR58+CS58+CT58+CU58+CV58+CW58+CX58</f>
        <v>50253704.82068938</v>
      </c>
      <c r="CZ58" s="466">
        <v>5420976.5899999999</v>
      </c>
      <c r="DA58" s="466">
        <v>6280281.0500000007</v>
      </c>
      <c r="DB58" s="466">
        <v>9661494.7199999988</v>
      </c>
      <c r="DC58" s="466">
        <v>8850823.4500000011</v>
      </c>
      <c r="DD58" s="466">
        <v>10980360.030000003</v>
      </c>
      <c r="DE58" s="466">
        <v>10697999.6</v>
      </c>
      <c r="DF58" s="466">
        <v>11499229.440000001</v>
      </c>
      <c r="DG58" s="466">
        <v>9572262.8100000005</v>
      </c>
      <c r="DH58" s="466">
        <v>11983427.699999999</v>
      </c>
      <c r="DI58" s="466">
        <v>10325780.269999998</v>
      </c>
      <c r="DJ58" s="466">
        <v>8969536.290000001</v>
      </c>
      <c r="DK58" s="466">
        <v>12129147.159999998</v>
      </c>
      <c r="DL58" s="466">
        <f>CZ58+DA58+DB58+DC58+DD58+DE58+DF58+DG58+DH58+DI58+DJ58+DK58</f>
        <v>116371319.11000001</v>
      </c>
      <c r="DM58" s="466">
        <v>6295514.1600000001</v>
      </c>
      <c r="DN58" s="466">
        <v>9255630.1099999975</v>
      </c>
      <c r="DO58" s="466">
        <v>9849639.4199999999</v>
      </c>
      <c r="DP58" s="466">
        <v>12226719.609999998</v>
      </c>
      <c r="DQ58" s="466">
        <v>10238250.42</v>
      </c>
      <c r="DR58" s="466">
        <v>10571180.670000002</v>
      </c>
      <c r="DS58" s="466">
        <v>9670497.6700000018</v>
      </c>
      <c r="DT58" s="466">
        <v>11391346.210000003</v>
      </c>
      <c r="DU58" s="466">
        <v>9587290.4800000023</v>
      </c>
      <c r="DV58" s="466">
        <v>10107933.150000002</v>
      </c>
      <c r="DW58" s="466">
        <v>9545048.6799999997</v>
      </c>
      <c r="DX58" s="466">
        <v>9766224.0399999991</v>
      </c>
      <c r="DY58" s="466">
        <f>DM58+DN58+DO58+DP58+DQ58+DR58+DS58+DT58+DU58+DV58+DW58+DX58</f>
        <v>118505274.62</v>
      </c>
      <c r="DZ58" s="466">
        <v>6253232.1799999997</v>
      </c>
      <c r="EA58" s="466">
        <v>8039794.96</v>
      </c>
      <c r="EB58" s="466">
        <v>7984978.2699999996</v>
      </c>
      <c r="EC58" s="466">
        <v>12195746.66</v>
      </c>
      <c r="ED58" s="466">
        <v>8283208.4400000004</v>
      </c>
      <c r="EE58" s="466">
        <v>8516358.3699999992</v>
      </c>
      <c r="EF58" s="466">
        <v>7317531.0299999993</v>
      </c>
      <c r="EG58" s="466">
        <v>5003304.51</v>
      </c>
      <c r="EH58" s="466">
        <v>4599295.0199999996</v>
      </c>
      <c r="EI58" s="466">
        <v>7252164.8600000013</v>
      </c>
      <c r="EJ58" s="466">
        <v>8036269.8199999984</v>
      </c>
      <c r="EK58" s="466">
        <v>5906835.9600000009</v>
      </c>
      <c r="EL58" s="466">
        <f>DZ58+EA58+EB58+EC58+ED58+EE58+EF58+EG58+EH58+EI58+EJ58+EK58</f>
        <v>89388720.079999983</v>
      </c>
      <c r="EM58" s="466">
        <v>5687665.9600000009</v>
      </c>
      <c r="EN58" s="466">
        <v>6876092.7599999998</v>
      </c>
      <c r="EO58" s="466">
        <v>6116081.9400000004</v>
      </c>
      <c r="EP58" s="466">
        <v>8286121.7600000007</v>
      </c>
      <c r="EQ58" s="466">
        <v>8367017.4299999997</v>
      </c>
      <c r="ER58" s="466">
        <v>8075047.0499999989</v>
      </c>
      <c r="ES58" s="466">
        <v>8423067.8300000001</v>
      </c>
      <c r="ET58" s="466">
        <v>6788149.7299999986</v>
      </c>
      <c r="EU58" s="466">
        <v>7311882.5800000029</v>
      </c>
      <c r="EV58" s="466">
        <v>9199174.3099999987</v>
      </c>
      <c r="EW58" s="466">
        <v>7061372.3499999996</v>
      </c>
      <c r="EX58" s="466">
        <v>8506874.9199999999</v>
      </c>
      <c r="EY58" s="466">
        <f>EM58+EN58+EO58+EP58+EQ58+ER58+ES58+ET58+EU58+EV58+EW58+EX58</f>
        <v>90698548.61999999</v>
      </c>
      <c r="EZ58" s="466">
        <v>7789496.2700000014</v>
      </c>
      <c r="FA58" s="466">
        <v>7690053.2699999986</v>
      </c>
      <c r="FB58" s="466">
        <v>8241450.9000000013</v>
      </c>
      <c r="FC58" s="466">
        <v>9115731.4900000002</v>
      </c>
      <c r="FD58" s="466">
        <v>9408544.1100000031</v>
      </c>
      <c r="FE58" s="466">
        <v>9049417.6700000018</v>
      </c>
      <c r="FF58" s="466">
        <v>9248895.410000002</v>
      </c>
      <c r="FG58" s="466">
        <v>6412775.1700000009</v>
      </c>
      <c r="FH58" s="466">
        <v>8186410.9399999995</v>
      </c>
      <c r="FI58" s="466">
        <v>7299609.0500000007</v>
      </c>
      <c r="FJ58" s="466">
        <v>8599320.8000000026</v>
      </c>
      <c r="FK58" s="466">
        <v>9208004.4700000007</v>
      </c>
      <c r="FL58" s="466">
        <f>FA58+FB58+FC58+FD58+FE58+FF58+FG58+FH58+EZ58+FI58+FK58+FJ58</f>
        <v>100249709.55</v>
      </c>
      <c r="FM58" s="466">
        <v>6721256.3499999996</v>
      </c>
      <c r="FN58" s="466">
        <v>7339119.71</v>
      </c>
      <c r="FO58" s="466">
        <v>8263078.9100000011</v>
      </c>
      <c r="FP58" s="466">
        <v>8754697.0200000014</v>
      </c>
      <c r="FQ58" s="466">
        <v>6562024.7299999995</v>
      </c>
      <c r="FR58" s="466">
        <v>6543307.8400000008</v>
      </c>
      <c r="FS58" s="466">
        <v>5907693.7600000007</v>
      </c>
      <c r="FT58" s="466">
        <v>5599664.8599999994</v>
      </c>
      <c r="FU58" s="466">
        <v>6344679.2400000002</v>
      </c>
      <c r="FV58" s="466">
        <v>7565904.6200000001</v>
      </c>
      <c r="FW58" s="466">
        <v>7530007.8700000001</v>
      </c>
      <c r="FX58" s="466">
        <v>5418170.4299999997</v>
      </c>
      <c r="FY58" s="466">
        <f>FM58+FN58+FO58+FP58+FQ58+FR58+FS58+FT58+FU58+FV58+FW58+FX58</f>
        <v>82549605.340000004</v>
      </c>
      <c r="FZ58" s="466">
        <v>5259436.9000000004</v>
      </c>
      <c r="GA58" s="466">
        <v>6283242.0100000026</v>
      </c>
      <c r="GB58" s="466">
        <v>7884966.8499999996</v>
      </c>
      <c r="GC58" s="466">
        <v>8320714.5900000008</v>
      </c>
      <c r="GD58" s="466">
        <v>7575456.54</v>
      </c>
      <c r="GE58" s="466">
        <v>6964048.6099999994</v>
      </c>
      <c r="GF58" s="466">
        <v>6599546.75</v>
      </c>
      <c r="GG58" s="466">
        <v>6273382.6799999997</v>
      </c>
      <c r="GH58" s="466">
        <v>5293038.0800000019</v>
      </c>
      <c r="GI58" s="466">
        <v>5821652.1500000004</v>
      </c>
      <c r="GJ58" s="466">
        <v>6112097.6000000015</v>
      </c>
      <c r="GK58" s="466">
        <v>5080125.4400000004</v>
      </c>
      <c r="GL58" s="466">
        <f>FZ58+GA58+GB58+GC58+GD58+GE58+GF58+GG58+GH58+GI58+GJ58+GK58</f>
        <v>77467708.200000003</v>
      </c>
      <c r="GM58" s="466">
        <v>4989488.8</v>
      </c>
      <c r="GN58" s="466">
        <v>7244699.9100000001</v>
      </c>
      <c r="GO58" s="466">
        <v>6871465.9300000016</v>
      </c>
      <c r="GP58" s="466">
        <v>6641591.3500000006</v>
      </c>
      <c r="GQ58" s="466">
        <v>5723291.3600000003</v>
      </c>
      <c r="GR58" s="466">
        <v>6665664.879999999</v>
      </c>
      <c r="GS58" s="466">
        <v>6185922.4900000012</v>
      </c>
      <c r="GT58" s="466">
        <v>5948394.3199999994</v>
      </c>
      <c r="GU58" s="466">
        <v>6315884.330000001</v>
      </c>
      <c r="GV58" s="466">
        <v>6864534.7200000007</v>
      </c>
      <c r="GW58" s="466">
        <v>6660794.6399999997</v>
      </c>
      <c r="GX58" s="466">
        <v>7615937.629999998</v>
      </c>
      <c r="GY58" s="466">
        <f>GM58+GN58+GO58+GP58+GQ58+GR58+GS58+GT58+GU58+GV58+GW58+GX58</f>
        <v>77727670.359999999</v>
      </c>
      <c r="GZ58" s="466">
        <v>5902761.4899999993</v>
      </c>
      <c r="HA58" s="466">
        <v>6248644.830000001</v>
      </c>
      <c r="HB58" s="466">
        <v>9104880.0499999989</v>
      </c>
      <c r="HC58" s="466">
        <v>7973872.9100000001</v>
      </c>
      <c r="HD58" s="466">
        <v>6708539.4499999993</v>
      </c>
      <c r="HE58" s="466">
        <v>6784845.5100000026</v>
      </c>
      <c r="HF58" s="466">
        <v>7038607.7800000003</v>
      </c>
      <c r="HG58" s="466">
        <v>6641077.9499999993</v>
      </c>
      <c r="HH58" s="466">
        <v>6488385.6500000004</v>
      </c>
      <c r="HI58" s="466">
        <v>7250645.7499999981</v>
      </c>
      <c r="HJ58" s="466">
        <v>5845421.1000000015</v>
      </c>
      <c r="HK58" s="466">
        <v>6484059.8999999985</v>
      </c>
      <c r="HL58" s="466">
        <f>GZ58+HA58+HB58+HC58+HD58+HE58+HF58+HG58+HH58+HI58+HJ58+HK58</f>
        <v>82471742.370000005</v>
      </c>
      <c r="HM58" s="466">
        <v>6696793.4799999995</v>
      </c>
      <c r="HN58" s="466">
        <v>7726021.1999999983</v>
      </c>
      <c r="HO58" s="466">
        <v>7894992.8300000019</v>
      </c>
      <c r="HP58" s="466">
        <v>7162003.5800000001</v>
      </c>
      <c r="HQ58" s="466">
        <v>6196519.8799999999</v>
      </c>
      <c r="HR58" s="466">
        <v>6410726.8900000006</v>
      </c>
      <c r="HS58" s="466">
        <v>5466786.3700000001</v>
      </c>
      <c r="HT58" s="466">
        <v>7798952.9000000004</v>
      </c>
      <c r="HU58" s="466">
        <v>7544777.8599999985</v>
      </c>
      <c r="HV58" s="466">
        <v>6676477.5299999993</v>
      </c>
      <c r="HW58" s="466">
        <v>6057841.2300000004</v>
      </c>
      <c r="HX58" s="466">
        <v>6300317.2300000014</v>
      </c>
      <c r="HY58" s="466">
        <f>HM58+HN58+HO58+HP58+HQ58+HR58+HS58+HT58+HU58+HV58+HW58+HX58</f>
        <v>81932210.980000004</v>
      </c>
      <c r="HZ58" s="466">
        <v>6063805.8800000008</v>
      </c>
      <c r="IA58" s="466">
        <v>7156021.2999999989</v>
      </c>
      <c r="IB58" s="466">
        <v>8130734.8600000022</v>
      </c>
      <c r="IC58" s="466">
        <v>6405282.7700000014</v>
      </c>
      <c r="ID58" s="466">
        <v>6230244.1700000009</v>
      </c>
      <c r="IE58" s="466">
        <v>7729759.6900000004</v>
      </c>
      <c r="IF58" s="466">
        <v>6979243.3699999992</v>
      </c>
      <c r="IG58" s="466">
        <v>7070766.2799999993</v>
      </c>
      <c r="IH58" s="466">
        <v>7639392.3699999992</v>
      </c>
      <c r="II58" s="466">
        <v>7469174.7000000002</v>
      </c>
      <c r="IJ58" s="466">
        <v>6261956.4600000009</v>
      </c>
      <c r="IK58" s="466">
        <v>6128981.5000000009</v>
      </c>
      <c r="IL58" s="466">
        <f>HZ58+IA58+IB58+IC58+ID58+IE58+IF58+IG58+IH58+II58+IJ58+IK58</f>
        <v>83265363.349999994</v>
      </c>
      <c r="IM58" s="466">
        <v>6655102.0500000007</v>
      </c>
      <c r="IN58" s="466">
        <v>9581152.9499999993</v>
      </c>
      <c r="IO58" s="466">
        <v>6359101.1100000003</v>
      </c>
      <c r="IP58" s="466">
        <v>8269388.4700000007</v>
      </c>
      <c r="IQ58" s="466">
        <v>5549607.1900000013</v>
      </c>
      <c r="IR58" s="466">
        <v>7535880.2300000004</v>
      </c>
      <c r="IS58" s="466">
        <v>7482436.2799999965</v>
      </c>
      <c r="IT58" s="466">
        <v>8075956.5900000008</v>
      </c>
      <c r="IU58" s="466">
        <v>7109777.8800000018</v>
      </c>
      <c r="IV58" s="466">
        <v>7773200.0600000005</v>
      </c>
      <c r="IW58" s="466">
        <v>8555757.5600000005</v>
      </c>
      <c r="IX58" s="466">
        <v>6869221.040000001</v>
      </c>
      <c r="IY58" s="466">
        <f>IM58+IN58+IO58+IP58+IQ58+IR58+IS58+IT58+IU58+IV58+IW58+IX58</f>
        <v>89816581.410000011</v>
      </c>
      <c r="IZ58" s="655">
        <v>7295385.2800000003</v>
      </c>
      <c r="JA58" s="466">
        <v>8940495.2100000009</v>
      </c>
      <c r="JB58" s="466">
        <v>9218415.9499999974</v>
      </c>
      <c r="JC58" s="466">
        <v>9260004.1699999999</v>
      </c>
      <c r="JD58" s="466">
        <v>8267355.0700000012</v>
      </c>
      <c r="JE58" s="466">
        <v>8033974.9299999997</v>
      </c>
      <c r="JF58" s="466">
        <v>10165898.789999997</v>
      </c>
      <c r="JG58" s="466">
        <v>8065535.4699999979</v>
      </c>
      <c r="JH58" s="466">
        <v>7242847.0700000003</v>
      </c>
      <c r="JI58" s="466">
        <v>7973120.8600000003</v>
      </c>
      <c r="JJ58" s="466">
        <v>7352625.1299999999</v>
      </c>
      <c r="JK58" s="466">
        <v>6814190.8999999985</v>
      </c>
      <c r="JL58" s="466">
        <f>IZ58+JA58+JB58+JC58+JD58+JE58+JF58+JG58+JH58+JI58+JJ58+JK58</f>
        <v>98629848.829999983</v>
      </c>
      <c r="JM58" s="655">
        <v>7172620.9500000002</v>
      </c>
      <c r="JN58" s="466">
        <v>7871654.1299999999</v>
      </c>
      <c r="JO58" s="466">
        <v>8906393.370000001</v>
      </c>
      <c r="JP58" s="466">
        <v>7977469.0199999996</v>
      </c>
      <c r="JQ58" s="466">
        <v>8225894.1399999997</v>
      </c>
      <c r="JR58" s="466">
        <v>8258082.7199999997</v>
      </c>
      <c r="JS58" s="466">
        <v>8199764.6200000001</v>
      </c>
      <c r="JT58" s="466">
        <v>8169917.0700000003</v>
      </c>
      <c r="JU58" s="466">
        <v>8942269.6500000004</v>
      </c>
      <c r="JV58" s="466">
        <v>9033616.9000000004</v>
      </c>
      <c r="JW58" s="466">
        <v>10515399.300000001</v>
      </c>
      <c r="JX58" s="466">
        <v>9114341.6099999994</v>
      </c>
      <c r="JY58" s="466">
        <f>JM58+JN58+JO58+JP58+JQ58+JR58+JS58+JT58+JU58+JV58+JW58+JX58</f>
        <v>102387423.48</v>
      </c>
      <c r="JZ58" s="655">
        <v>7558722.0299999993</v>
      </c>
      <c r="KA58" s="466">
        <v>8987744.9800000004</v>
      </c>
      <c r="KB58" s="466">
        <v>11545525.360000001</v>
      </c>
      <c r="KC58" s="466">
        <v>11560372.129999999</v>
      </c>
      <c r="KD58" s="466">
        <v>10494339.25</v>
      </c>
      <c r="KE58" s="466">
        <v>12506993.74</v>
      </c>
      <c r="KF58" s="466">
        <v>11430598.890000001</v>
      </c>
      <c r="KG58" s="466">
        <v>10133950.560000001</v>
      </c>
      <c r="KH58" s="466">
        <v>15176290.41</v>
      </c>
      <c r="KI58" s="466">
        <v>29110748.359999999</v>
      </c>
      <c r="KJ58" s="466">
        <v>15504159.950000001</v>
      </c>
      <c r="KK58" s="466">
        <v>33347139.379999999</v>
      </c>
      <c r="KL58" s="466">
        <f>JZ58+KA58+KB58+KC58+KD58+KE58+KF58+KG58+KH58+KI58+KJ58+KK58</f>
        <v>177356585.03999999</v>
      </c>
      <c r="KM58" s="655">
        <v>27010277.310000002</v>
      </c>
      <c r="KN58" s="466">
        <v>14013710.160000002</v>
      </c>
      <c r="KO58" s="466">
        <v>26216823.449999999</v>
      </c>
      <c r="KP58" s="466">
        <v>26972918.890000001</v>
      </c>
      <c r="KQ58" s="466">
        <v>14950955.15</v>
      </c>
      <c r="KR58" s="466">
        <v>14948125.039999999</v>
      </c>
      <c r="KS58" s="466">
        <v>39062971.859999999</v>
      </c>
      <c r="KT58" s="466">
        <v>18245576.429999996</v>
      </c>
      <c r="KU58" s="466">
        <v>28303622.689999998</v>
      </c>
      <c r="KV58" s="466">
        <v>30712251.709999997</v>
      </c>
      <c r="KW58" s="466">
        <v>21160872.009999998</v>
      </c>
      <c r="KX58" s="466">
        <v>27639788.09</v>
      </c>
      <c r="KY58" s="466">
        <f>KM58+KN58+KO58+KP58+KQ58+KR58+KS58+KT58+KU58+KV58+KW58+KX58</f>
        <v>289237892.79000002</v>
      </c>
      <c r="KZ58" s="655">
        <v>17879001.93</v>
      </c>
      <c r="LA58" s="466">
        <v>19634203.41</v>
      </c>
      <c r="LB58" s="466">
        <v>0</v>
      </c>
      <c r="LC58" s="466">
        <v>0</v>
      </c>
      <c r="LD58" s="466">
        <v>0</v>
      </c>
      <c r="LE58" s="466">
        <v>0</v>
      </c>
      <c r="LF58" s="466">
        <v>0</v>
      </c>
      <c r="LG58" s="466">
        <v>0</v>
      </c>
      <c r="LH58" s="466">
        <v>0</v>
      </c>
      <c r="LI58" s="466">
        <v>0</v>
      </c>
      <c r="LJ58" s="466">
        <v>0</v>
      </c>
      <c r="LK58" s="466">
        <v>0</v>
      </c>
      <c r="LL58" s="511">
        <f>KZ58+LA58+LB58+LC58+LD58+LE58+LF58+LG58+LH58+LI58+LJ58+LK58</f>
        <v>37513205.340000004</v>
      </c>
    </row>
    <row r="59" spans="1:324" ht="15.75" x14ac:dyDescent="0.25">
      <c r="A59" s="419">
        <v>7051</v>
      </c>
      <c r="B59" s="420"/>
      <c r="C59" s="418" t="s">
        <v>486</v>
      </c>
      <c r="D59" s="418" t="s">
        <v>487</v>
      </c>
      <c r="E59" s="466" t="s">
        <v>870</v>
      </c>
      <c r="F59" s="466">
        <v>60786567.351026542</v>
      </c>
      <c r="G59" s="466">
        <v>66222475.379736282</v>
      </c>
      <c r="H59" s="466">
        <v>86143794.858955115</v>
      </c>
      <c r="I59" s="466">
        <v>18771665.832081456</v>
      </c>
      <c r="J59" s="466">
        <v>8269545.985645134</v>
      </c>
      <c r="K59" s="466">
        <v>7693615.4231347032</v>
      </c>
      <c r="L59" s="466">
        <v>11588979.302286763</v>
      </c>
      <c r="M59" s="466">
        <v>1314244.7088966782</v>
      </c>
      <c r="N59" s="466">
        <v>1005264.0128943416</v>
      </c>
      <c r="O59" s="466">
        <v>1243454.0297112335</v>
      </c>
      <c r="P59" s="466">
        <v>300621.10782840924</v>
      </c>
      <c r="Q59" s="466">
        <v>730105.88023702218</v>
      </c>
      <c r="R59" s="466">
        <v>876728.81672508782</v>
      </c>
      <c r="S59" s="466">
        <v>719169.36246035725</v>
      </c>
      <c r="T59" s="466">
        <v>864531.7242113169</v>
      </c>
      <c r="U59" s="466">
        <v>646028.52111500571</v>
      </c>
      <c r="V59" s="466">
        <v>596617.13591220172</v>
      </c>
      <c r="W59" s="466">
        <v>5340.1259389083634</v>
      </c>
      <c r="X59" s="466">
        <v>272753.3675095978</v>
      </c>
      <c r="Y59" s="466">
        <f>M59+N59+O59+P59+Q59+R59+S59+T59+U59+V59+W59+X59</f>
        <v>8574858.7934401594</v>
      </c>
      <c r="Z59" s="466">
        <v>468851.37577199127</v>
      </c>
      <c r="AA59" s="466">
        <v>467875.39321482222</v>
      </c>
      <c r="AB59" s="466">
        <v>6994.4646553163084</v>
      </c>
      <c r="AC59" s="466">
        <v>375112.83020363882</v>
      </c>
      <c r="AD59" s="466">
        <v>293137.46035720262</v>
      </c>
      <c r="AE59" s="466">
        <v>310425.38712235028</v>
      </c>
      <c r="AF59" s="466">
        <v>360696.20948088792</v>
      </c>
      <c r="AG59" s="466">
        <v>506843.19141211826</v>
      </c>
      <c r="AH59" s="466">
        <v>268830.09434985812</v>
      </c>
      <c r="AI59" s="466">
        <v>597412.53012852638</v>
      </c>
      <c r="AJ59" s="466">
        <v>369602.5853363378</v>
      </c>
      <c r="AK59" s="466">
        <v>392186.93143882492</v>
      </c>
      <c r="AL59" s="466">
        <f>Z59+AA59+AB59+AC59+AD59+AE59+AF59+AG59+AH59+AI59+AJ59+AK59</f>
        <v>4417968.4534718748</v>
      </c>
      <c r="AM59" s="466">
        <v>434671.02507928555</v>
      </c>
      <c r="AN59" s="466">
        <v>346672.63954264735</v>
      </c>
      <c r="AO59" s="466">
        <v>321188.34731263563</v>
      </c>
      <c r="AP59" s="466">
        <v>474658.32185778668</v>
      </c>
      <c r="AQ59" s="466">
        <v>575660.97404440003</v>
      </c>
      <c r="AR59" s="466">
        <v>629041.12602236681</v>
      </c>
      <c r="AS59" s="466">
        <v>585671.96649140364</v>
      </c>
      <c r="AT59" s="466">
        <v>721159.77628943429</v>
      </c>
      <c r="AU59" s="466">
        <v>493595.45209480892</v>
      </c>
      <c r="AV59" s="466">
        <v>550351.81301118329</v>
      </c>
      <c r="AW59" s="466">
        <v>443722.75655149401</v>
      </c>
      <c r="AX59" s="466">
        <v>641087.62752462015</v>
      </c>
      <c r="AY59" s="466">
        <f>AM59+AN59+AO59+AP59+AQ59+AR59+AS59+AT59+AU59+AV59+AW59+AX59</f>
        <v>6217481.8258220656</v>
      </c>
      <c r="AZ59" s="466">
        <v>773171.18773994339</v>
      </c>
      <c r="BA59" s="466">
        <v>534096.55954765482</v>
      </c>
      <c r="BB59" s="466">
        <v>490177.8481054916</v>
      </c>
      <c r="BC59" s="466">
        <v>651443.54131196777</v>
      </c>
      <c r="BD59" s="466">
        <v>883301.29197963618</v>
      </c>
      <c r="BE59" s="466">
        <v>810150.042396929</v>
      </c>
      <c r="BF59" s="466">
        <v>825651.06029878173</v>
      </c>
      <c r="BG59" s="466">
        <v>1275352.8705558339</v>
      </c>
      <c r="BH59" s="466">
        <v>1079446.9591887833</v>
      </c>
      <c r="BI59" s="466">
        <v>1180217.3748956767</v>
      </c>
      <c r="BJ59" s="466">
        <v>1244502.770781172</v>
      </c>
      <c r="BK59" s="466">
        <v>957307.71048239025</v>
      </c>
      <c r="BL59" s="466">
        <f>AZ59+BA59+BB59+BC59+BD59+BE59+BF59+BG59+BH59+BI59+BJ59+BK59</f>
        <v>10704819.217284262</v>
      </c>
      <c r="BM59" s="466">
        <v>831122.92121515598</v>
      </c>
      <c r="BN59" s="466">
        <v>814953.63516107504</v>
      </c>
      <c r="BO59" s="466">
        <v>1031752.0105992323</v>
      </c>
      <c r="BP59" s="466">
        <v>1276046.6486396259</v>
      </c>
      <c r="BQ59" s="466">
        <v>726115.09384910716</v>
      </c>
      <c r="BR59" s="466">
        <v>321700.43740610918</v>
      </c>
      <c r="BS59" s="466">
        <v>195678.32056417962</v>
      </c>
      <c r="BT59" s="466">
        <v>6181.75070939743</v>
      </c>
      <c r="BU59" s="466">
        <v>3251.1339509263898</v>
      </c>
      <c r="BV59" s="466">
        <v>15249.915080954765</v>
      </c>
      <c r="BW59" s="466">
        <v>-13328.857202470372</v>
      </c>
      <c r="BX59" s="466">
        <v>62686.43561175096</v>
      </c>
      <c r="BY59" s="466">
        <f>BM59+BN59+BO59+BP59+BQ59+BR59+BS59+BT59+BU59+BV59+BW59+BX59</f>
        <v>5271409.4455850441</v>
      </c>
      <c r="BZ59" s="466">
        <v>21666.046945418126</v>
      </c>
      <c r="CA59" s="466">
        <v>45325.821190118513</v>
      </c>
      <c r="CB59" s="466">
        <v>25202.074403271581</v>
      </c>
      <c r="CC59" s="466">
        <v>16152.158612919382</v>
      </c>
      <c r="CD59" s="466">
        <v>10056.090969788018</v>
      </c>
      <c r="CE59" s="466">
        <v>4628.8241528960116</v>
      </c>
      <c r="CF59" s="466">
        <v>2238.5505758637964</v>
      </c>
      <c r="CG59" s="466">
        <v>21684.410908028716</v>
      </c>
      <c r="CH59" s="466">
        <v>37796.337088966786</v>
      </c>
      <c r="CI59" s="466">
        <v>52418.587130696047</v>
      </c>
      <c r="CJ59" s="466">
        <v>18368.368385912203</v>
      </c>
      <c r="CK59" s="466">
        <v>13592.028876648306</v>
      </c>
      <c r="CL59" s="466">
        <f>BZ59+CA59+CB59+CC59+CD59+CE59+CF59+CG59+CH59+CI59+CJ59+CK59</f>
        <v>269129.2992405275</v>
      </c>
      <c r="CM59" s="466">
        <v>27946.147805040899</v>
      </c>
      <c r="CN59" s="466">
        <v>-59360.027916875319</v>
      </c>
      <c r="CO59" s="466">
        <v>56021.433233183117</v>
      </c>
      <c r="CP59" s="466">
        <v>14441.143047905191</v>
      </c>
      <c r="CQ59" s="466">
        <v>26381.718285761981</v>
      </c>
      <c r="CR59" s="466">
        <v>28393.96094141213</v>
      </c>
      <c r="CS59" s="466">
        <v>26500.33212318478</v>
      </c>
      <c r="CT59" s="466">
        <v>138443.60540811217</v>
      </c>
      <c r="CU59" s="466">
        <v>59570.203722250051</v>
      </c>
      <c r="CV59" s="466">
        <v>35942.885161074948</v>
      </c>
      <c r="CW59" s="466">
        <v>36537.547320981474</v>
      </c>
      <c r="CX59" s="466">
        <v>36160.966407945256</v>
      </c>
      <c r="CY59" s="466">
        <f>CM59+CN59+CO59+CP59+CQ59+CR59+CS59+CT59+CU59+CV59+CW59+CX59</f>
        <v>426979.91553997662</v>
      </c>
      <c r="CZ59" s="466">
        <v>38524.43</v>
      </c>
      <c r="DA59" s="466">
        <v>32357.06</v>
      </c>
      <c r="DB59" s="466">
        <v>44602.98</v>
      </c>
      <c r="DC59" s="466">
        <v>28571.52</v>
      </c>
      <c r="DD59" s="466">
        <v>53681.84</v>
      </c>
      <c r="DE59" s="466">
        <v>51304.39</v>
      </c>
      <c r="DF59" s="466">
        <v>48060.639999999999</v>
      </c>
      <c r="DG59" s="466">
        <v>67659.72</v>
      </c>
      <c r="DH59" s="466">
        <v>42510.57</v>
      </c>
      <c r="DI59" s="466">
        <v>97365.52</v>
      </c>
      <c r="DJ59" s="466">
        <v>139358.96</v>
      </c>
      <c r="DK59" s="466">
        <v>64121.19</v>
      </c>
      <c r="DL59" s="466">
        <f>CZ59+DA59+DB59+DC59+DD59+DE59+DF59+DG59+DH59+DI59+DJ59+DK59</f>
        <v>708118.82000000007</v>
      </c>
      <c r="DM59" s="466">
        <v>49802.49</v>
      </c>
      <c r="DN59" s="466">
        <v>68164.850000000006</v>
      </c>
      <c r="DO59" s="466">
        <v>65335.78</v>
      </c>
      <c r="DP59" s="466">
        <v>52357.65</v>
      </c>
      <c r="DQ59" s="466">
        <v>284996.96000000002</v>
      </c>
      <c r="DR59" s="466">
        <v>328320.40000000002</v>
      </c>
      <c r="DS59" s="466">
        <v>91503.48</v>
      </c>
      <c r="DT59" s="466">
        <v>109801.54</v>
      </c>
      <c r="DU59" s="466">
        <v>110845.2</v>
      </c>
      <c r="DV59" s="466">
        <v>119299.91</v>
      </c>
      <c r="DW59" s="466">
        <v>146413.66</v>
      </c>
      <c r="DX59" s="466">
        <v>159718.96</v>
      </c>
      <c r="DY59" s="466">
        <f>DM59+DN59+DO59+DP59+DQ59+DR59+DS59+DT59+DU59+DV59+DW59+DX59</f>
        <v>1586560.8799999997</v>
      </c>
      <c r="DZ59" s="466">
        <v>74890.27</v>
      </c>
      <c r="EA59" s="466">
        <v>65085.08</v>
      </c>
      <c r="EB59" s="466">
        <v>93926.86</v>
      </c>
      <c r="EC59" s="466">
        <v>175206.55</v>
      </c>
      <c r="ED59" s="466">
        <v>-92620.78</v>
      </c>
      <c r="EE59" s="466">
        <v>87886.04</v>
      </c>
      <c r="EF59" s="466">
        <v>114764.31</v>
      </c>
      <c r="EG59" s="466">
        <v>91641.04</v>
      </c>
      <c r="EH59" s="466">
        <v>63123.68</v>
      </c>
      <c r="EI59" s="466">
        <v>168367.35999999999</v>
      </c>
      <c r="EJ59" s="466">
        <v>82486.95</v>
      </c>
      <c r="EK59" s="466">
        <v>219948.96</v>
      </c>
      <c r="EL59" s="466">
        <f>DZ59+EA59+EB59+EC59+ED59+EE59+EF59+EG59+EH59+EI59+EJ59+EK59</f>
        <v>1144706.32</v>
      </c>
      <c r="EM59" s="466">
        <v>0</v>
      </c>
      <c r="EN59" s="466">
        <v>0</v>
      </c>
      <c r="EO59" s="466">
        <v>0</v>
      </c>
      <c r="EP59" s="466">
        <v>0</v>
      </c>
      <c r="EQ59" s="466">
        <v>0</v>
      </c>
      <c r="ER59" s="466">
        <v>0</v>
      </c>
      <c r="ES59" s="466">
        <v>0</v>
      </c>
      <c r="ET59" s="466">
        <v>0</v>
      </c>
      <c r="EU59" s="466">
        <v>0</v>
      </c>
      <c r="EV59" s="466">
        <v>0</v>
      </c>
      <c r="EW59" s="466">
        <v>0</v>
      </c>
      <c r="EX59" s="466">
        <v>0</v>
      </c>
      <c r="EY59" s="466">
        <f>EM59+EN59+EO59+EP59+EQ59+ER59+ES59+ET59+EU59+EV59+EW59+EX59</f>
        <v>0</v>
      </c>
      <c r="EZ59" s="466">
        <v>0</v>
      </c>
      <c r="FA59" s="466">
        <v>0</v>
      </c>
      <c r="FB59" s="466">
        <v>0</v>
      </c>
      <c r="FC59" s="466">
        <v>0</v>
      </c>
      <c r="FD59" s="466">
        <v>0</v>
      </c>
      <c r="FE59" s="466">
        <v>0</v>
      </c>
      <c r="FF59" s="466">
        <v>0</v>
      </c>
      <c r="FG59" s="466">
        <v>0</v>
      </c>
      <c r="FH59" s="466">
        <v>0</v>
      </c>
      <c r="FI59" s="466">
        <v>0</v>
      </c>
      <c r="FJ59" s="466">
        <v>0</v>
      </c>
      <c r="FK59" s="466">
        <v>0</v>
      </c>
      <c r="FL59" s="466">
        <f>FA59+FB59+FC59+FD59+FE59+FF59+FG59+FH59+EZ59+FI59+FK59+FJ59</f>
        <v>0</v>
      </c>
      <c r="FM59" s="466">
        <v>0</v>
      </c>
      <c r="FN59" s="466">
        <v>0</v>
      </c>
      <c r="FO59" s="466">
        <v>0</v>
      </c>
      <c r="FP59" s="466">
        <v>0</v>
      </c>
      <c r="FQ59" s="466">
        <v>0</v>
      </c>
      <c r="FR59" s="466">
        <v>0</v>
      </c>
      <c r="FS59" s="466">
        <v>0</v>
      </c>
      <c r="FT59" s="466">
        <v>0</v>
      </c>
      <c r="FU59" s="466">
        <v>0</v>
      </c>
      <c r="FV59" s="466">
        <v>0</v>
      </c>
      <c r="FW59" s="466">
        <v>0</v>
      </c>
      <c r="FX59" s="466">
        <v>0</v>
      </c>
      <c r="FY59" s="466">
        <f>FM59+FN59+FO59+FP59+FQ59+FR59+FS59+FT59+FU59+FV59+FW59+FX59</f>
        <v>0</v>
      </c>
      <c r="FZ59" s="466">
        <v>0</v>
      </c>
      <c r="GA59" s="466">
        <v>0</v>
      </c>
      <c r="GB59" s="466">
        <v>0</v>
      </c>
      <c r="GC59" s="466">
        <v>0</v>
      </c>
      <c r="GD59" s="466">
        <v>0</v>
      </c>
      <c r="GE59" s="466">
        <v>0</v>
      </c>
      <c r="GF59" s="466">
        <v>0</v>
      </c>
      <c r="GG59" s="466">
        <v>0</v>
      </c>
      <c r="GH59" s="466">
        <v>0</v>
      </c>
      <c r="GI59" s="466">
        <v>0</v>
      </c>
      <c r="GJ59" s="466">
        <v>0</v>
      </c>
      <c r="GK59" s="466">
        <v>0</v>
      </c>
      <c r="GL59" s="466">
        <f>FZ59+GA59+GB59+GC59+GD59+GE59+GF59+GG59+GH59+GI59+GJ59+GK59</f>
        <v>0</v>
      </c>
      <c r="GM59" s="466">
        <v>0</v>
      </c>
      <c r="GN59" s="466">
        <v>0</v>
      </c>
      <c r="GO59" s="466">
        <v>0</v>
      </c>
      <c r="GP59" s="466">
        <v>0</v>
      </c>
      <c r="GQ59" s="466">
        <v>0</v>
      </c>
      <c r="GR59" s="466">
        <v>0</v>
      </c>
      <c r="GS59" s="466">
        <v>0</v>
      </c>
      <c r="GT59" s="466">
        <v>0</v>
      </c>
      <c r="GU59" s="466">
        <v>0</v>
      </c>
      <c r="GV59" s="466">
        <v>0</v>
      </c>
      <c r="GW59" s="466">
        <v>0</v>
      </c>
      <c r="GX59" s="466">
        <v>0</v>
      </c>
      <c r="GY59" s="466">
        <f>GM59+GN59+GO59+GP59+GQ59+GR59+GS59+GT59+GU59+GV59+GW59+GX59</f>
        <v>0</v>
      </c>
      <c r="GZ59" s="466">
        <v>0</v>
      </c>
      <c r="HA59" s="466">
        <v>0</v>
      </c>
      <c r="HB59" s="466">
        <v>0</v>
      </c>
      <c r="HC59" s="466">
        <v>0</v>
      </c>
      <c r="HD59" s="466">
        <v>0</v>
      </c>
      <c r="HE59" s="466">
        <v>0</v>
      </c>
      <c r="HF59" s="466">
        <v>0</v>
      </c>
      <c r="HG59" s="466">
        <v>0</v>
      </c>
      <c r="HH59" s="466">
        <v>0</v>
      </c>
      <c r="HI59" s="466">
        <v>0</v>
      </c>
      <c r="HJ59" s="466">
        <v>0</v>
      </c>
      <c r="HK59" s="466">
        <v>0</v>
      </c>
      <c r="HL59" s="466">
        <f>GZ59+HA59+HB59+HC59+HD59+HE59+HF59+HG59+HH59+HI59+HJ59+HK59</f>
        <v>0</v>
      </c>
      <c r="HM59" s="466">
        <v>0</v>
      </c>
      <c r="HN59" s="466">
        <v>0</v>
      </c>
      <c r="HO59" s="466">
        <v>0</v>
      </c>
      <c r="HP59" s="466">
        <v>0</v>
      </c>
      <c r="HQ59" s="466">
        <v>0</v>
      </c>
      <c r="HR59" s="466">
        <v>0</v>
      </c>
      <c r="HS59" s="466">
        <v>0</v>
      </c>
      <c r="HT59" s="466">
        <v>0</v>
      </c>
      <c r="HU59" s="466">
        <v>0</v>
      </c>
      <c r="HV59" s="466">
        <v>0</v>
      </c>
      <c r="HW59" s="466">
        <v>0</v>
      </c>
      <c r="HX59" s="466">
        <v>0</v>
      </c>
      <c r="HY59" s="466">
        <f>HM59+HN59+HO59+HP59+HQ59+HR59+HS59+HT59+HU59+HV59+HW59+HX59</f>
        <v>0</v>
      </c>
      <c r="HZ59" s="466">
        <v>0</v>
      </c>
      <c r="IA59" s="466">
        <v>0</v>
      </c>
      <c r="IB59" s="466">
        <v>0</v>
      </c>
      <c r="IC59" s="466">
        <v>0</v>
      </c>
      <c r="ID59" s="466">
        <v>0</v>
      </c>
      <c r="IE59" s="466">
        <v>0</v>
      </c>
      <c r="IF59" s="466">
        <v>0</v>
      </c>
      <c r="IG59" s="466">
        <v>0</v>
      </c>
      <c r="IH59" s="466">
        <v>0</v>
      </c>
      <c r="II59" s="466">
        <v>0</v>
      </c>
      <c r="IJ59" s="466">
        <v>0</v>
      </c>
      <c r="IK59" s="466">
        <v>0</v>
      </c>
      <c r="IL59" s="466">
        <f>HZ59+IA59+IB59+IC59+ID59+IE59+IF59+IG59+IH59+II59+IJ59+IK59</f>
        <v>0</v>
      </c>
      <c r="IM59" s="466">
        <v>0</v>
      </c>
      <c r="IN59" s="466">
        <v>0</v>
      </c>
      <c r="IO59" s="466">
        <v>0</v>
      </c>
      <c r="IP59" s="466">
        <v>0</v>
      </c>
      <c r="IQ59" s="466">
        <v>0</v>
      </c>
      <c r="IR59" s="466">
        <v>0</v>
      </c>
      <c r="IS59" s="466">
        <v>0</v>
      </c>
      <c r="IT59" s="466">
        <v>0</v>
      </c>
      <c r="IU59" s="466">
        <v>0</v>
      </c>
      <c r="IV59" s="466">
        <v>0</v>
      </c>
      <c r="IW59" s="466">
        <v>0</v>
      </c>
      <c r="IX59" s="466">
        <v>0</v>
      </c>
      <c r="IY59" s="466">
        <f>IM59+IN59+IO59+IP59+IQ59+IR59+IS59+IT59+IU59+IV59+IW59+IX59</f>
        <v>0</v>
      </c>
      <c r="IZ59" s="655">
        <v>0</v>
      </c>
      <c r="JA59" s="466">
        <v>0</v>
      </c>
      <c r="JB59" s="466">
        <v>0</v>
      </c>
      <c r="JC59" s="466">
        <v>0</v>
      </c>
      <c r="JD59" s="466">
        <v>0</v>
      </c>
      <c r="JE59" s="466">
        <v>0</v>
      </c>
      <c r="JF59" s="466">
        <v>0</v>
      </c>
      <c r="JG59" s="466">
        <v>0</v>
      </c>
      <c r="JH59" s="466">
        <v>0</v>
      </c>
      <c r="JI59" s="466">
        <v>0</v>
      </c>
      <c r="JJ59" s="466">
        <v>0</v>
      </c>
      <c r="JK59" s="466">
        <v>0</v>
      </c>
      <c r="JL59" s="466">
        <f>IZ59+JA59+JB59+JC59+JD59+JE59+JF59+JG59+JH59+JI59+JJ59+JK59</f>
        <v>0</v>
      </c>
      <c r="JM59" s="655">
        <v>0</v>
      </c>
      <c r="JN59" s="466">
        <v>0</v>
      </c>
      <c r="JO59" s="466">
        <v>0</v>
      </c>
      <c r="JP59" s="466">
        <v>0</v>
      </c>
      <c r="JQ59" s="466">
        <v>0</v>
      </c>
      <c r="JR59" s="466">
        <v>0</v>
      </c>
      <c r="JS59" s="466">
        <v>0</v>
      </c>
      <c r="JT59" s="466">
        <v>0</v>
      </c>
      <c r="JU59" s="466">
        <v>0</v>
      </c>
      <c r="JV59" s="466">
        <v>0</v>
      </c>
      <c r="JW59" s="466">
        <v>0</v>
      </c>
      <c r="JX59" s="466">
        <v>0</v>
      </c>
      <c r="JY59" s="466">
        <f>JM59+JN59+JO59+JP59+JQ59+JR59+JS59+JT59+JU59+JV59+JW59+JX59</f>
        <v>0</v>
      </c>
      <c r="JZ59" s="655">
        <v>0</v>
      </c>
      <c r="KA59" s="466">
        <v>0</v>
      </c>
      <c r="KB59" s="466">
        <v>0</v>
      </c>
      <c r="KC59" s="466">
        <v>0</v>
      </c>
      <c r="KD59" s="466">
        <v>0</v>
      </c>
      <c r="KE59" s="466">
        <v>0</v>
      </c>
      <c r="KF59" s="466">
        <v>0</v>
      </c>
      <c r="KG59" s="466">
        <v>0</v>
      </c>
      <c r="KH59" s="466">
        <v>0</v>
      </c>
      <c r="KI59" s="466">
        <v>0</v>
      </c>
      <c r="KJ59" s="466">
        <v>0</v>
      </c>
      <c r="KK59" s="466">
        <v>0</v>
      </c>
      <c r="KL59" s="466">
        <f>JZ59+KA59+KB59+KC59+KD59+KE59+KF59+KG59+KH59+KI59+KJ59+KK59</f>
        <v>0</v>
      </c>
      <c r="KM59" s="655">
        <v>0</v>
      </c>
      <c r="KN59" s="466">
        <v>0</v>
      </c>
      <c r="KO59" s="466">
        <v>0</v>
      </c>
      <c r="KP59" s="466">
        <v>0</v>
      </c>
      <c r="KQ59" s="466">
        <v>0</v>
      </c>
      <c r="KR59" s="466">
        <v>0</v>
      </c>
      <c r="KS59" s="466">
        <v>0</v>
      </c>
      <c r="KT59" s="466">
        <v>0</v>
      </c>
      <c r="KU59" s="466">
        <v>0</v>
      </c>
      <c r="KV59" s="466">
        <v>0</v>
      </c>
      <c r="KW59" s="466">
        <v>0</v>
      </c>
      <c r="KX59" s="466">
        <v>0</v>
      </c>
      <c r="KY59" s="466">
        <f>KM59+KN59+KO59+KP59+KQ59+KR59+KS59+KT59+KU59+KV59+KW59+KX59</f>
        <v>0</v>
      </c>
      <c r="KZ59" s="655">
        <v>0</v>
      </c>
      <c r="LA59" s="466">
        <v>0</v>
      </c>
      <c r="LB59" s="466">
        <v>0</v>
      </c>
      <c r="LC59" s="466">
        <v>0</v>
      </c>
      <c r="LD59" s="466">
        <v>0</v>
      </c>
      <c r="LE59" s="466">
        <v>0</v>
      </c>
      <c r="LF59" s="466">
        <v>0</v>
      </c>
      <c r="LG59" s="466">
        <v>0</v>
      </c>
      <c r="LH59" s="466">
        <v>0</v>
      </c>
      <c r="LI59" s="466">
        <v>0</v>
      </c>
      <c r="LJ59" s="466">
        <v>0</v>
      </c>
      <c r="LK59" s="466">
        <v>0</v>
      </c>
      <c r="LL59" s="511">
        <f>KZ59+LA59+LB59+LC59+LD59+LE59+LF59+LG59+LH59+LI59+LJ59+LK59</f>
        <v>0</v>
      </c>
    </row>
    <row r="60" spans="1:324" x14ac:dyDescent="0.2">
      <c r="A60" s="436"/>
      <c r="B60" s="437"/>
      <c r="C60" s="421" t="s">
        <v>1062</v>
      </c>
      <c r="D60" s="421" t="s">
        <v>1062</v>
      </c>
      <c r="E60" s="442"/>
      <c r="F60" s="442"/>
      <c r="G60" s="442"/>
      <c r="H60" s="442"/>
      <c r="I60" s="442"/>
      <c r="J60" s="442"/>
      <c r="K60" s="442"/>
      <c r="L60" s="442"/>
      <c r="M60" s="442"/>
      <c r="N60" s="442"/>
      <c r="O60" s="442"/>
      <c r="P60" s="442"/>
      <c r="Q60" s="442"/>
      <c r="R60" s="442"/>
      <c r="S60" s="442"/>
      <c r="T60" s="442"/>
      <c r="U60" s="442"/>
      <c r="V60" s="442"/>
      <c r="W60" s="442"/>
      <c r="X60" s="442"/>
      <c r="Y60" s="442"/>
      <c r="Z60" s="442"/>
      <c r="AA60" s="442"/>
      <c r="AB60" s="442"/>
      <c r="AC60" s="442"/>
      <c r="AD60" s="442"/>
      <c r="AE60" s="442"/>
      <c r="AF60" s="442"/>
      <c r="AG60" s="442"/>
      <c r="AH60" s="442"/>
      <c r="AI60" s="442"/>
      <c r="AJ60" s="442"/>
      <c r="AK60" s="442"/>
      <c r="AL60" s="442"/>
      <c r="AM60" s="442"/>
      <c r="AN60" s="442"/>
      <c r="AO60" s="442"/>
      <c r="AP60" s="442"/>
      <c r="AQ60" s="442"/>
      <c r="AR60" s="442"/>
      <c r="AS60" s="442"/>
      <c r="AT60" s="442"/>
      <c r="AU60" s="442"/>
      <c r="AV60" s="442"/>
      <c r="AW60" s="442"/>
      <c r="AX60" s="442"/>
      <c r="AY60" s="442"/>
      <c r="AZ60" s="442"/>
      <c r="BA60" s="442"/>
      <c r="BB60" s="442"/>
      <c r="BC60" s="442"/>
      <c r="BD60" s="442"/>
      <c r="BE60" s="442"/>
      <c r="BF60" s="442"/>
      <c r="BG60" s="442"/>
      <c r="BH60" s="442"/>
      <c r="BI60" s="442"/>
      <c r="BJ60" s="442"/>
      <c r="BK60" s="442"/>
      <c r="BL60" s="442"/>
      <c r="BM60" s="442"/>
      <c r="BN60" s="442"/>
      <c r="BO60" s="442"/>
      <c r="BP60" s="442"/>
      <c r="BQ60" s="442"/>
      <c r="BR60" s="442"/>
      <c r="BS60" s="442"/>
      <c r="BT60" s="442"/>
      <c r="BU60" s="442"/>
      <c r="BV60" s="442"/>
      <c r="BW60" s="442"/>
      <c r="BX60" s="442"/>
      <c r="BY60" s="442"/>
      <c r="BZ60" s="442"/>
      <c r="CA60" s="442"/>
      <c r="CB60" s="442"/>
      <c r="CC60" s="442"/>
      <c r="CD60" s="442"/>
      <c r="CE60" s="442"/>
      <c r="CF60" s="442"/>
      <c r="CG60" s="442"/>
      <c r="CH60" s="442"/>
      <c r="CI60" s="442"/>
      <c r="CJ60" s="442"/>
      <c r="CK60" s="442"/>
      <c r="CL60" s="442"/>
      <c r="CM60" s="442"/>
      <c r="CN60" s="442"/>
      <c r="CO60" s="442"/>
      <c r="CP60" s="442"/>
      <c r="CQ60" s="442"/>
      <c r="CR60" s="442"/>
      <c r="CS60" s="442"/>
      <c r="CT60" s="442"/>
      <c r="CU60" s="442"/>
      <c r="CV60" s="442"/>
      <c r="CW60" s="442"/>
      <c r="CX60" s="442"/>
      <c r="CY60" s="442"/>
      <c r="CZ60" s="442"/>
      <c r="DA60" s="442"/>
      <c r="DB60" s="442"/>
      <c r="DC60" s="442"/>
      <c r="DD60" s="442"/>
      <c r="DE60" s="442"/>
      <c r="DF60" s="442"/>
      <c r="DG60" s="442"/>
      <c r="DH60" s="442"/>
      <c r="DI60" s="442"/>
      <c r="DJ60" s="442"/>
      <c r="DK60" s="442"/>
      <c r="DL60" s="442"/>
      <c r="DM60" s="442"/>
      <c r="DN60" s="442"/>
      <c r="DO60" s="442"/>
      <c r="DP60" s="442"/>
      <c r="DQ60" s="442"/>
      <c r="DR60" s="442"/>
      <c r="DS60" s="442"/>
      <c r="DT60" s="442"/>
      <c r="DU60" s="442"/>
      <c r="DV60" s="442"/>
      <c r="DW60" s="442"/>
      <c r="DX60" s="442"/>
      <c r="DY60" s="442"/>
      <c r="DZ60" s="442"/>
      <c r="EA60" s="442"/>
      <c r="EB60" s="442"/>
      <c r="EC60" s="442"/>
      <c r="ED60" s="442"/>
      <c r="EE60" s="442"/>
      <c r="EF60" s="442"/>
      <c r="EG60" s="442"/>
      <c r="EH60" s="442"/>
      <c r="EI60" s="442"/>
      <c r="EJ60" s="442"/>
      <c r="EK60" s="442"/>
      <c r="EL60" s="442"/>
      <c r="EM60" s="442"/>
      <c r="EN60" s="442"/>
      <c r="EO60" s="442"/>
      <c r="EP60" s="442"/>
      <c r="EQ60" s="442"/>
      <c r="ER60" s="442"/>
      <c r="ES60" s="442"/>
      <c r="ET60" s="442"/>
      <c r="EU60" s="442"/>
      <c r="EV60" s="442"/>
      <c r="EW60" s="442"/>
      <c r="EX60" s="442"/>
      <c r="EY60" s="442"/>
      <c r="EZ60" s="442"/>
      <c r="FA60" s="442"/>
      <c r="FB60" s="442"/>
      <c r="FC60" s="442"/>
      <c r="FD60" s="442"/>
      <c r="FE60" s="442"/>
      <c r="FF60" s="442"/>
      <c r="FG60" s="442"/>
      <c r="FH60" s="442"/>
      <c r="FI60" s="442"/>
      <c r="FJ60" s="442"/>
      <c r="FK60" s="442"/>
      <c r="FL60" s="631"/>
      <c r="FM60" s="442"/>
      <c r="FN60" s="442"/>
      <c r="FO60" s="442"/>
      <c r="FP60" s="442"/>
      <c r="FQ60" s="442"/>
      <c r="FR60" s="442"/>
      <c r="FS60" s="442"/>
      <c r="FT60" s="442"/>
      <c r="FU60" s="442"/>
      <c r="FV60" s="442"/>
      <c r="FW60" s="442"/>
      <c r="FX60" s="442"/>
      <c r="FY60" s="631"/>
      <c r="FZ60" s="442"/>
      <c r="GA60" s="442"/>
      <c r="GB60" s="442"/>
      <c r="GC60" s="442"/>
      <c r="GD60" s="442"/>
      <c r="GE60" s="442"/>
      <c r="GF60" s="442"/>
      <c r="GG60" s="442"/>
      <c r="GH60" s="442"/>
      <c r="GI60" s="442"/>
      <c r="GJ60" s="442"/>
      <c r="GK60" s="442"/>
      <c r="GL60" s="631"/>
      <c r="GM60" s="442"/>
      <c r="GN60" s="442"/>
      <c r="GO60" s="442"/>
      <c r="GP60" s="442"/>
      <c r="GQ60" s="442"/>
      <c r="GR60" s="442"/>
      <c r="GS60" s="442"/>
      <c r="GT60" s="442"/>
      <c r="GU60" s="442"/>
      <c r="GV60" s="442"/>
      <c r="GW60" s="442"/>
      <c r="GX60" s="442"/>
      <c r="GY60" s="631"/>
      <c r="GZ60" s="442"/>
      <c r="HA60" s="442"/>
      <c r="HB60" s="442"/>
      <c r="HC60" s="442"/>
      <c r="HD60" s="442"/>
      <c r="HE60" s="442"/>
      <c r="HF60" s="442"/>
      <c r="HG60" s="442"/>
      <c r="HH60" s="442"/>
      <c r="HI60" s="442"/>
      <c r="HJ60" s="442"/>
      <c r="HK60" s="442"/>
      <c r="HL60" s="442"/>
      <c r="HM60" s="442"/>
      <c r="HN60" s="442"/>
      <c r="HO60" s="442"/>
      <c r="HP60" s="442"/>
      <c r="HQ60" s="442"/>
      <c r="HR60" s="442"/>
      <c r="HS60" s="442"/>
      <c r="HT60" s="442"/>
      <c r="HU60" s="442"/>
      <c r="HV60" s="442"/>
      <c r="HW60" s="442"/>
      <c r="HX60" s="442"/>
      <c r="HY60" s="442"/>
      <c r="HZ60" s="442"/>
      <c r="IA60" s="442"/>
      <c r="IB60" s="442"/>
      <c r="IC60" s="442"/>
      <c r="ID60" s="442"/>
      <c r="IE60" s="442"/>
      <c r="IF60" s="442"/>
      <c r="IG60" s="442"/>
      <c r="IH60" s="442"/>
      <c r="II60" s="442"/>
      <c r="IJ60" s="442"/>
      <c r="IK60" s="442"/>
      <c r="IL60" s="442"/>
      <c r="IM60" s="442"/>
      <c r="IN60" s="442"/>
      <c r="IO60" s="442"/>
      <c r="IP60" s="442"/>
      <c r="IQ60" s="442"/>
      <c r="IR60" s="442"/>
      <c r="IS60" s="442"/>
      <c r="IT60" s="442"/>
      <c r="IU60" s="442"/>
      <c r="IV60" s="442"/>
      <c r="IW60" s="442"/>
      <c r="IX60" s="442"/>
      <c r="IY60" s="442"/>
      <c r="IZ60" s="653"/>
      <c r="JA60" s="442"/>
      <c r="JB60" s="442"/>
      <c r="JC60" s="442"/>
      <c r="JD60" s="442"/>
      <c r="JE60" s="442"/>
      <c r="JF60" s="442"/>
      <c r="JG60" s="442"/>
      <c r="JH60" s="442"/>
      <c r="JI60" s="442"/>
      <c r="JJ60" s="442"/>
      <c r="JK60" s="442"/>
      <c r="JL60" s="442"/>
      <c r="JM60" s="653"/>
      <c r="JN60" s="442"/>
      <c r="JO60" s="442"/>
      <c r="JP60" s="442"/>
      <c r="JQ60" s="442"/>
      <c r="JR60" s="442"/>
      <c r="JS60" s="442"/>
      <c r="JT60" s="442"/>
      <c r="JU60" s="442"/>
      <c r="JV60" s="442"/>
      <c r="JW60" s="442"/>
      <c r="JX60" s="442"/>
      <c r="JY60" s="442"/>
      <c r="JZ60" s="653"/>
      <c r="KA60" s="442"/>
      <c r="KB60" s="442"/>
      <c r="KC60" s="442"/>
      <c r="KD60" s="442"/>
      <c r="KE60" s="442"/>
      <c r="KF60" s="442"/>
      <c r="KG60" s="442"/>
      <c r="KH60" s="442"/>
      <c r="KI60" s="442"/>
      <c r="KJ60" s="442"/>
      <c r="KK60" s="442"/>
      <c r="KL60" s="442"/>
      <c r="KM60" s="653"/>
      <c r="KN60" s="442"/>
      <c r="KO60" s="442"/>
      <c r="KP60" s="442"/>
      <c r="KQ60" s="442"/>
      <c r="KR60" s="442"/>
      <c r="KS60" s="442"/>
      <c r="KT60" s="442"/>
      <c r="KU60" s="442"/>
      <c r="KV60" s="442"/>
      <c r="KW60" s="442"/>
      <c r="KX60" s="442"/>
      <c r="KY60" s="442"/>
      <c r="KZ60" s="653"/>
      <c r="LA60" s="442"/>
      <c r="LB60" s="442"/>
      <c r="LC60" s="442"/>
      <c r="LD60" s="442"/>
      <c r="LE60" s="442"/>
      <c r="LF60" s="442"/>
      <c r="LG60" s="442"/>
      <c r="LH60" s="442"/>
      <c r="LI60" s="442"/>
      <c r="LJ60" s="442"/>
      <c r="LK60" s="442"/>
      <c r="LL60" s="512"/>
    </row>
    <row r="61" spans="1:324" ht="18" x14ac:dyDescent="0.25">
      <c r="A61" s="461">
        <v>706</v>
      </c>
      <c r="B61" s="462"/>
      <c r="C61" s="463" t="s">
        <v>1063</v>
      </c>
      <c r="D61" s="463" t="s">
        <v>1055</v>
      </c>
      <c r="E61" s="474">
        <f t="shared" ref="E61:X61" si="240">E62</f>
        <v>3407085.6284426642</v>
      </c>
      <c r="F61" s="474">
        <f t="shared" si="240"/>
        <v>491553.99766316143</v>
      </c>
      <c r="G61" s="474">
        <f t="shared" si="240"/>
        <v>353542.81422133202</v>
      </c>
      <c r="H61" s="474">
        <f t="shared" si="240"/>
        <v>1883220.6643298282</v>
      </c>
      <c r="I61" s="474">
        <f t="shared" si="240"/>
        <v>1006847.7716574863</v>
      </c>
      <c r="J61" s="474">
        <f t="shared" si="240"/>
        <v>867722.41695877153</v>
      </c>
      <c r="K61" s="474">
        <f t="shared" si="240"/>
        <v>3284059.4224670338</v>
      </c>
      <c r="L61" s="474">
        <f t="shared" si="240"/>
        <v>418832.41528960108</v>
      </c>
      <c r="M61" s="474">
        <f t="shared" si="240"/>
        <v>52076.012268402599</v>
      </c>
      <c r="N61" s="474">
        <f t="shared" si="240"/>
        <v>43182.120013353371</v>
      </c>
      <c r="O61" s="474">
        <f t="shared" si="240"/>
        <v>104408.77570522454</v>
      </c>
      <c r="P61" s="474">
        <f t="shared" si="240"/>
        <v>54861.121265231188</v>
      </c>
      <c r="Q61" s="474">
        <f t="shared" si="240"/>
        <v>82173.29761308631</v>
      </c>
      <c r="R61" s="474">
        <f t="shared" si="240"/>
        <v>109553.98614588552</v>
      </c>
      <c r="S61" s="474">
        <f t="shared" si="240"/>
        <v>58897.216282757458</v>
      </c>
      <c r="T61" s="474">
        <f t="shared" si="240"/>
        <v>62159.413870806209</v>
      </c>
      <c r="U61" s="474">
        <f t="shared" si="240"/>
        <v>137002.5271657487</v>
      </c>
      <c r="V61" s="474">
        <f t="shared" si="240"/>
        <v>68322.74152896009</v>
      </c>
      <c r="W61" s="474">
        <f t="shared" si="240"/>
        <v>305192.96628275746</v>
      </c>
      <c r="X61" s="474">
        <f t="shared" si="240"/>
        <v>-510996.34405775316</v>
      </c>
      <c r="Y61" s="474">
        <f>M61+N61+O61+P61+Q61+R61+S61+T61+U61+V61+W61+X61</f>
        <v>566833.83408446005</v>
      </c>
      <c r="Z61" s="474">
        <f t="shared" ref="Z61:AK61" si="241">Z62</f>
        <v>0</v>
      </c>
      <c r="AA61" s="474">
        <f t="shared" si="241"/>
        <v>0</v>
      </c>
      <c r="AB61" s="474">
        <f t="shared" si="241"/>
        <v>3142.2154899015018</v>
      </c>
      <c r="AC61" s="474">
        <f t="shared" si="241"/>
        <v>0</v>
      </c>
      <c r="AD61" s="474">
        <f t="shared" si="241"/>
        <v>-69.184401602386274</v>
      </c>
      <c r="AE61" s="474">
        <f t="shared" si="241"/>
        <v>9664.4967451176781</v>
      </c>
      <c r="AF61" s="474">
        <f t="shared" si="241"/>
        <v>-10232.011475546657</v>
      </c>
      <c r="AG61" s="474">
        <f t="shared" si="241"/>
        <v>78036.140961442143</v>
      </c>
      <c r="AH61" s="474">
        <f t="shared" si="241"/>
        <v>628463.76130862965</v>
      </c>
      <c r="AI61" s="474">
        <f t="shared" si="241"/>
        <v>75951.752545484909</v>
      </c>
      <c r="AJ61" s="474">
        <f t="shared" si="241"/>
        <v>90415.20067601405</v>
      </c>
      <c r="AK61" s="474">
        <f t="shared" si="241"/>
        <v>117068.63545317976</v>
      </c>
      <c r="AL61" s="474">
        <f>Z61+AA61+AB61+AC61+AD61+AE61+AF61+AG61+AH61+AI61+AJ61+AK61</f>
        <v>992441.00730262068</v>
      </c>
      <c r="AM61" s="474">
        <f t="shared" ref="AM61:AX61" si="242">AM62</f>
        <v>48486.470872976126</v>
      </c>
      <c r="AN61" s="474">
        <f t="shared" si="242"/>
        <v>70835.527457853474</v>
      </c>
      <c r="AO61" s="474">
        <f t="shared" si="242"/>
        <v>102649.91545651809</v>
      </c>
      <c r="AP61" s="474">
        <f t="shared" si="242"/>
        <v>75905.852194959065</v>
      </c>
      <c r="AQ61" s="474">
        <f t="shared" si="242"/>
        <v>61739.188198965145</v>
      </c>
      <c r="AR61" s="474">
        <f t="shared" si="242"/>
        <v>70887.93256551493</v>
      </c>
      <c r="AS61" s="474">
        <f t="shared" si="242"/>
        <v>70796.447379402452</v>
      </c>
      <c r="AT61" s="474">
        <f t="shared" si="242"/>
        <v>75074.366967117341</v>
      </c>
      <c r="AU61" s="474">
        <f t="shared" si="242"/>
        <v>477322.66220163589</v>
      </c>
      <c r="AV61" s="474">
        <f t="shared" si="242"/>
        <v>144811.83888332499</v>
      </c>
      <c r="AW61" s="474">
        <f t="shared" si="242"/>
        <v>106721.97554665332</v>
      </c>
      <c r="AX61" s="474">
        <f t="shared" si="242"/>
        <v>217088.91466366214</v>
      </c>
      <c r="AY61" s="474">
        <f>AM61+AN61+AO61+AP61+AQ61+AR61+AS61+AT61+AU61+AV61+AW61+AX61</f>
        <v>1522321.0923885831</v>
      </c>
      <c r="AZ61" s="474">
        <f t="shared" ref="AZ61:BK61" si="243">AZ62</f>
        <v>67021.999332331834</v>
      </c>
      <c r="BA61" s="474">
        <f t="shared" si="243"/>
        <v>64121.128859956625</v>
      </c>
      <c r="BB61" s="474">
        <f t="shared" si="243"/>
        <v>66113.826072442011</v>
      </c>
      <c r="BC61" s="474">
        <f t="shared" si="243"/>
        <v>71142.669420797902</v>
      </c>
      <c r="BD61" s="474">
        <f t="shared" si="243"/>
        <v>158627.94562677349</v>
      </c>
      <c r="BE61" s="474">
        <f t="shared" si="243"/>
        <v>93978.147012184956</v>
      </c>
      <c r="BF61" s="474">
        <f t="shared" si="243"/>
        <v>82268.148264062795</v>
      </c>
      <c r="BG61" s="474">
        <f t="shared" si="243"/>
        <v>61903.836463027874</v>
      </c>
      <c r="BH61" s="474">
        <f t="shared" si="243"/>
        <v>72615.465489901544</v>
      </c>
      <c r="BI61" s="474">
        <f t="shared" si="243"/>
        <v>96335.778250709336</v>
      </c>
      <c r="BJ61" s="474">
        <f t="shared" si="243"/>
        <v>115844.88749791354</v>
      </c>
      <c r="BK61" s="474">
        <f t="shared" si="243"/>
        <v>137671.42897679852</v>
      </c>
      <c r="BL61" s="474">
        <f>AZ61+BA61+BB61+BC61+BD61+BE61+BF61+BG61+BH61+BI61+BJ61+BK61</f>
        <v>1087645.2612669005</v>
      </c>
      <c r="BM61" s="474">
        <f t="shared" ref="BM61:BX61" si="244">BM62</f>
        <v>304938.96882824245</v>
      </c>
      <c r="BN61" s="474">
        <f t="shared" si="244"/>
        <v>6180167.7050575865</v>
      </c>
      <c r="BO61" s="474">
        <f t="shared" si="244"/>
        <v>591627.21323652146</v>
      </c>
      <c r="BP61" s="474">
        <f t="shared" si="244"/>
        <v>513901.65085127694</v>
      </c>
      <c r="BQ61" s="474">
        <f t="shared" si="244"/>
        <v>601403.18552829244</v>
      </c>
      <c r="BR61" s="474">
        <f t="shared" si="244"/>
        <v>558265.66044900683</v>
      </c>
      <c r="BS61" s="474">
        <f t="shared" si="244"/>
        <v>21059709.088841595</v>
      </c>
      <c r="BT61" s="474">
        <f t="shared" si="244"/>
        <v>97731.615297946817</v>
      </c>
      <c r="BU61" s="474">
        <f t="shared" si="244"/>
        <v>145438.86713403437</v>
      </c>
      <c r="BV61" s="474">
        <f t="shared" si="244"/>
        <v>166189.26806876983</v>
      </c>
      <c r="BW61" s="474">
        <f t="shared" si="244"/>
        <v>563799.32936905371</v>
      </c>
      <c r="BX61" s="474">
        <f t="shared" si="244"/>
        <v>446083.09372391924</v>
      </c>
      <c r="BY61" s="474">
        <f>BM61+BN61+BO61+BP61+BQ61+BR61+BS61+BT61+BU61+BV61+BW61+BX61</f>
        <v>31229255.646386243</v>
      </c>
      <c r="BZ61" s="474">
        <f t="shared" ref="BZ61:CK61" si="245">BZ62</f>
        <v>229809.82749123688</v>
      </c>
      <c r="CA61" s="474">
        <f t="shared" si="245"/>
        <v>215221.39238023703</v>
      </c>
      <c r="CB61" s="474">
        <f t="shared" si="245"/>
        <v>-16423927.598522782</v>
      </c>
      <c r="CC61" s="474">
        <f t="shared" si="245"/>
        <v>98050.604656985481</v>
      </c>
      <c r="CD61" s="474">
        <f t="shared" si="245"/>
        <v>218069.02954431649</v>
      </c>
      <c r="CE61" s="474">
        <f t="shared" si="245"/>
        <v>99008.843890836244</v>
      </c>
      <c r="CF61" s="474">
        <f t="shared" si="245"/>
        <v>1238829.5847938571</v>
      </c>
      <c r="CG61" s="474">
        <f t="shared" si="245"/>
        <v>-430477.70505758637</v>
      </c>
      <c r="CH61" s="474">
        <f t="shared" si="245"/>
        <v>186709.58567017195</v>
      </c>
      <c r="CI61" s="474">
        <f t="shared" si="245"/>
        <v>17660156.312886</v>
      </c>
      <c r="CJ61" s="474">
        <f t="shared" si="245"/>
        <v>264566.77549657814</v>
      </c>
      <c r="CK61" s="474">
        <f t="shared" si="245"/>
        <v>608807.9711233516</v>
      </c>
      <c r="CL61" s="474">
        <f>BZ61+CA61+CB61+CC61+CD61+CE61+CF61+CG61+CH61+CI61+CJ61+CK61</f>
        <v>3964824.6243532016</v>
      </c>
      <c r="CM61" s="474">
        <f t="shared" ref="CM61:CX61" si="246">CM62</f>
        <v>15576.995034217874</v>
      </c>
      <c r="CN61" s="474">
        <f t="shared" si="246"/>
        <v>319450.5899682857</v>
      </c>
      <c r="CO61" s="474">
        <f t="shared" si="246"/>
        <v>240738.83775663498</v>
      </c>
      <c r="CP61" s="474">
        <f t="shared" si="246"/>
        <v>201776.75863795695</v>
      </c>
      <c r="CQ61" s="474">
        <f t="shared" si="246"/>
        <v>14240.972124853994</v>
      </c>
      <c r="CR61" s="474">
        <f t="shared" si="246"/>
        <v>168177.51765147736</v>
      </c>
      <c r="CS61" s="474">
        <f t="shared" si="246"/>
        <v>988035.43824069435</v>
      </c>
      <c r="CT61" s="474">
        <f t="shared" si="246"/>
        <v>793311.71190118522</v>
      </c>
      <c r="CU61" s="474">
        <f t="shared" si="246"/>
        <v>1551735.0210315471</v>
      </c>
      <c r="CV61" s="474">
        <f t="shared" si="246"/>
        <v>313124.36033216486</v>
      </c>
      <c r="CW61" s="474">
        <f t="shared" si="246"/>
        <v>315236.23163912538</v>
      </c>
      <c r="CX61" s="474">
        <f t="shared" si="246"/>
        <v>520960.93415122677</v>
      </c>
      <c r="CY61" s="474">
        <f>CM61+CN61+CO61+CP61+CQ61+CR61+CS61+CT61+CU61+CV61+CW61+CX61</f>
        <v>5442365.3684693705</v>
      </c>
      <c r="CZ61" s="474">
        <f t="shared" ref="CZ61:DK61" si="247">CZ62</f>
        <v>329367.26</v>
      </c>
      <c r="DA61" s="474">
        <f t="shared" si="247"/>
        <v>-347496.29</v>
      </c>
      <c r="DB61" s="474">
        <f t="shared" si="247"/>
        <v>284406.26</v>
      </c>
      <c r="DC61" s="474">
        <f t="shared" si="247"/>
        <v>50536.37</v>
      </c>
      <c r="DD61" s="474">
        <f t="shared" si="247"/>
        <v>150815.94</v>
      </c>
      <c r="DE61" s="474">
        <f t="shared" si="247"/>
        <v>220838.08</v>
      </c>
      <c r="DF61" s="474">
        <f t="shared" si="247"/>
        <v>104817.03</v>
      </c>
      <c r="DG61" s="474">
        <f t="shared" si="247"/>
        <v>315729.52</v>
      </c>
      <c r="DH61" s="474">
        <f t="shared" si="247"/>
        <v>252146.76</v>
      </c>
      <c r="DI61" s="474">
        <f t="shared" si="247"/>
        <v>210916.07</v>
      </c>
      <c r="DJ61" s="474">
        <f t="shared" si="247"/>
        <v>279028.45</v>
      </c>
      <c r="DK61" s="474">
        <f t="shared" si="247"/>
        <v>229425.14</v>
      </c>
      <c r="DL61" s="474">
        <f>CZ61+DA61+DB61+DC61+DD61+DE61+DF61+DG61+DH61+DI61+DJ61+DK61</f>
        <v>2080530.5899999999</v>
      </c>
      <c r="DM61" s="474">
        <f t="shared" ref="DM61:DX61" si="248">DM62</f>
        <v>208446.17</v>
      </c>
      <c r="DN61" s="474">
        <f t="shared" si="248"/>
        <v>213502.13</v>
      </c>
      <c r="DO61" s="474">
        <f t="shared" si="248"/>
        <v>218525.05</v>
      </c>
      <c r="DP61" s="474">
        <f t="shared" si="248"/>
        <v>161017.82</v>
      </c>
      <c r="DQ61" s="474">
        <f t="shared" si="248"/>
        <v>210237.17</v>
      </c>
      <c r="DR61" s="474">
        <f t="shared" si="248"/>
        <v>676466.27</v>
      </c>
      <c r="DS61" s="474">
        <f t="shared" si="248"/>
        <v>332956.55</v>
      </c>
      <c r="DT61" s="474">
        <f t="shared" si="248"/>
        <v>170370.13</v>
      </c>
      <c r="DU61" s="474">
        <f t="shared" si="248"/>
        <v>239182.46</v>
      </c>
      <c r="DV61" s="474">
        <f t="shared" si="248"/>
        <v>-1183382.8700000001</v>
      </c>
      <c r="DW61" s="474">
        <f t="shared" si="248"/>
        <v>226707.59</v>
      </c>
      <c r="DX61" s="474">
        <f t="shared" si="248"/>
        <v>350847.5</v>
      </c>
      <c r="DY61" s="474">
        <f>DM61+DN61+DO61+DP61+DQ61+DR61+DS61+DT61+DU61+DV61+DW61+DX61</f>
        <v>1824875.9700000004</v>
      </c>
      <c r="DZ61" s="474">
        <f t="shared" ref="DZ61:EK61" si="249">DZ62</f>
        <v>149940.20000000001</v>
      </c>
      <c r="EA61" s="474">
        <f t="shared" si="249"/>
        <v>112563.86</v>
      </c>
      <c r="EB61" s="474">
        <f t="shared" si="249"/>
        <v>202475.5</v>
      </c>
      <c r="EC61" s="474">
        <f t="shared" si="249"/>
        <v>204300.58</v>
      </c>
      <c r="ED61" s="474">
        <f t="shared" si="249"/>
        <v>242002.59</v>
      </c>
      <c r="EE61" s="474">
        <f t="shared" si="249"/>
        <v>281097.7</v>
      </c>
      <c r="EF61" s="474">
        <f t="shared" si="249"/>
        <v>240177.35</v>
      </c>
      <c r="EG61" s="474">
        <f t="shared" si="249"/>
        <v>67460.760000000097</v>
      </c>
      <c r="EH61" s="474">
        <f t="shared" si="249"/>
        <v>401766.89</v>
      </c>
      <c r="EI61" s="474">
        <f t="shared" si="249"/>
        <v>300075.34000000003</v>
      </c>
      <c r="EJ61" s="474">
        <f t="shared" si="249"/>
        <v>310048.90999999997</v>
      </c>
      <c r="EK61" s="474">
        <f t="shared" si="249"/>
        <v>348490.63</v>
      </c>
      <c r="EL61" s="474">
        <f>DZ61+EA61+EB61+EC61+ED61+EE61+EF61+EG61+EH61+EI61+EJ61+EK61</f>
        <v>2860400.31</v>
      </c>
      <c r="EM61" s="474">
        <f t="shared" ref="EM61:FK61" si="250">EM62</f>
        <v>136231.66</v>
      </c>
      <c r="EN61" s="474">
        <f t="shared" si="250"/>
        <v>99435.699999999924</v>
      </c>
      <c r="EO61" s="474">
        <f t="shared" si="250"/>
        <v>310533.76000000001</v>
      </c>
      <c r="EP61" s="474">
        <f t="shared" si="250"/>
        <v>174125.79</v>
      </c>
      <c r="EQ61" s="474">
        <f t="shared" si="250"/>
        <v>291250.03999999998</v>
      </c>
      <c r="ER61" s="474">
        <f t="shared" si="250"/>
        <v>529087.68000000005</v>
      </c>
      <c r="ES61" s="474">
        <f t="shared" si="250"/>
        <v>199423.68</v>
      </c>
      <c r="ET61" s="474">
        <f t="shared" si="250"/>
        <v>232455.93</v>
      </c>
      <c r="EU61" s="474">
        <f t="shared" si="250"/>
        <v>250078.87</v>
      </c>
      <c r="EV61" s="474">
        <f t="shared" si="250"/>
        <v>90824.69</v>
      </c>
      <c r="EW61" s="474">
        <f t="shared" si="250"/>
        <v>1180661.04</v>
      </c>
      <c r="EX61" s="474">
        <f t="shared" si="250"/>
        <v>515562.22</v>
      </c>
      <c r="EY61" s="474">
        <f>EM61+EN61+EO61+EP61+EQ61+ER61+ES61+ET61+EU61+EV61+EW61+EX61</f>
        <v>4009671.0599999996</v>
      </c>
      <c r="EZ61" s="474">
        <f t="shared" si="250"/>
        <v>-20154.57</v>
      </c>
      <c r="FA61" s="474">
        <f t="shared" si="250"/>
        <v>-245071.71</v>
      </c>
      <c r="FB61" s="474">
        <f t="shared" si="250"/>
        <v>202979.35</v>
      </c>
      <c r="FC61" s="474">
        <f t="shared" si="250"/>
        <v>-50152.160000000003</v>
      </c>
      <c r="FD61" s="474">
        <f t="shared" si="250"/>
        <v>-23330.309999999878</v>
      </c>
      <c r="FE61" s="474">
        <f t="shared" si="250"/>
        <v>-15542.64</v>
      </c>
      <c r="FF61" s="474">
        <f t="shared" si="250"/>
        <v>-86001.77</v>
      </c>
      <c r="FG61" s="474">
        <f t="shared" si="250"/>
        <v>-120100.39</v>
      </c>
      <c r="FH61" s="474">
        <f t="shared" si="250"/>
        <v>-5433.0999999999585</v>
      </c>
      <c r="FI61" s="474">
        <f t="shared" si="250"/>
        <v>58914250</v>
      </c>
      <c r="FJ61" s="474">
        <f t="shared" si="250"/>
        <v>-26276763.870000001</v>
      </c>
      <c r="FK61" s="474">
        <f t="shared" si="250"/>
        <v>-15048159.83</v>
      </c>
      <c r="FL61" s="474">
        <f>FA61+FB61+FC61+FD61+FE61+FF61+FG61+FH61+EZ61+FI61+FK61+FJ61</f>
        <v>17226519.000000004</v>
      </c>
      <c r="FM61" s="474">
        <f t="shared" ref="FM61:HZ61" si="251">FM62</f>
        <v>-12139255.370000001</v>
      </c>
      <c r="FN61" s="474">
        <f t="shared" si="251"/>
        <v>-6583166.8900000006</v>
      </c>
      <c r="FO61" s="474">
        <f t="shared" si="251"/>
        <v>-713495.07999999914</v>
      </c>
      <c r="FP61" s="474">
        <f t="shared" si="251"/>
        <v>2675102.44</v>
      </c>
      <c r="FQ61" s="474">
        <f t="shared" si="251"/>
        <v>-1888731.36</v>
      </c>
      <c r="FR61" s="474">
        <f t="shared" si="251"/>
        <v>-306832.73000000068</v>
      </c>
      <c r="FS61" s="474">
        <f t="shared" si="251"/>
        <v>4185013.55</v>
      </c>
      <c r="FT61" s="474">
        <f t="shared" si="251"/>
        <v>3004846.37</v>
      </c>
      <c r="FU61" s="474">
        <f t="shared" si="251"/>
        <v>-1423854.8</v>
      </c>
      <c r="FV61" s="474">
        <f t="shared" si="251"/>
        <v>1042940.86</v>
      </c>
      <c r="FW61" s="474">
        <f t="shared" si="251"/>
        <v>5870264.5999999996</v>
      </c>
      <c r="FX61" s="474">
        <f t="shared" si="251"/>
        <v>5718306.9000000004</v>
      </c>
      <c r="FY61" s="474">
        <f>FM61+FN61+FO61+FP61+FQ61+FR61+FS61+FT61+FU61+FV61+FW61+FX61</f>
        <v>-558861.51000000164</v>
      </c>
      <c r="FZ61" s="474">
        <f t="shared" si="251"/>
        <v>302354.61999999848</v>
      </c>
      <c r="GA61" s="474">
        <f t="shared" si="251"/>
        <v>5680765.1100000013</v>
      </c>
      <c r="GB61" s="474">
        <f t="shared" si="251"/>
        <v>10500707.240000002</v>
      </c>
      <c r="GC61" s="474">
        <f t="shared" si="251"/>
        <v>-5704404.4099999992</v>
      </c>
      <c r="GD61" s="474">
        <f t="shared" si="251"/>
        <v>-8167705.5000000009</v>
      </c>
      <c r="GE61" s="474">
        <f t="shared" si="251"/>
        <v>5478872.1299999971</v>
      </c>
      <c r="GF61" s="474">
        <f t="shared" si="251"/>
        <v>7199069.3600000013</v>
      </c>
      <c r="GG61" s="474">
        <f t="shared" si="251"/>
        <v>9729758.0500000026</v>
      </c>
      <c r="GH61" s="474">
        <f t="shared" si="251"/>
        <v>-4534988.6800000016</v>
      </c>
      <c r="GI61" s="474">
        <f t="shared" si="251"/>
        <v>-5759416.7399999993</v>
      </c>
      <c r="GJ61" s="474">
        <f t="shared" si="251"/>
        <v>-3243405.7099999972</v>
      </c>
      <c r="GK61" s="474">
        <f t="shared" si="251"/>
        <v>-10183394.119999997</v>
      </c>
      <c r="GL61" s="474">
        <f>FZ61+GA61+GB61+GC61+GD61+GE61+GF61+GG61+GH61+GI61+GJ61+GK61</f>
        <v>1298211.3500000089</v>
      </c>
      <c r="GM61" s="474">
        <f t="shared" si="251"/>
        <v>6031382.3199999994</v>
      </c>
      <c r="GN61" s="474">
        <f t="shared" si="251"/>
        <v>5300341.37</v>
      </c>
      <c r="GO61" s="474">
        <f t="shared" si="251"/>
        <v>22185507.809999999</v>
      </c>
      <c r="GP61" s="474">
        <f t="shared" si="251"/>
        <v>-25901774.649999999</v>
      </c>
      <c r="GQ61" s="474">
        <f t="shared" si="251"/>
        <v>1438676.1099999985</v>
      </c>
      <c r="GR61" s="474">
        <f t="shared" si="251"/>
        <v>-1194771.4700000063</v>
      </c>
      <c r="GS61" s="474">
        <f t="shared" si="251"/>
        <v>-3042918.3099999973</v>
      </c>
      <c r="GT61" s="474">
        <f t="shared" si="251"/>
        <v>5889899.9799999995</v>
      </c>
      <c r="GU61" s="474">
        <f t="shared" si="251"/>
        <v>-6358919.3900000006</v>
      </c>
      <c r="GV61" s="474">
        <f t="shared" si="251"/>
        <v>869669.74999999953</v>
      </c>
      <c r="GW61" s="474">
        <f t="shared" si="251"/>
        <v>4064961.4899999984</v>
      </c>
      <c r="GX61" s="474">
        <f t="shared" si="251"/>
        <v>-9057785.8599999975</v>
      </c>
      <c r="GY61" s="474">
        <f>GM61+GN61+GO61+GP61+GQ61+GR61+GS61+GT61+GU61+GV61+GW61+GX61</f>
        <v>224269.14999999665</v>
      </c>
      <c r="GZ61" s="474">
        <f t="shared" si="251"/>
        <v>36025258.269999996</v>
      </c>
      <c r="HA61" s="474">
        <f t="shared" si="251"/>
        <v>-75979073.650000006</v>
      </c>
      <c r="HB61" s="474">
        <f t="shared" si="251"/>
        <v>52495872.829999998</v>
      </c>
      <c r="HC61" s="474">
        <f t="shared" si="251"/>
        <v>-6459437.7499999963</v>
      </c>
      <c r="HD61" s="474">
        <f t="shared" si="251"/>
        <v>4225376.9799999986</v>
      </c>
      <c r="HE61" s="474">
        <f t="shared" si="251"/>
        <v>-3738157.2000000011</v>
      </c>
      <c r="HF61" s="474">
        <f t="shared" si="251"/>
        <v>-1364476.1100000055</v>
      </c>
      <c r="HG61" s="474">
        <f t="shared" si="251"/>
        <v>11402334.750000002</v>
      </c>
      <c r="HH61" s="474">
        <f t="shared" si="251"/>
        <v>-10193596.469999999</v>
      </c>
      <c r="HI61" s="474">
        <f t="shared" si="251"/>
        <v>3301788.8899999997</v>
      </c>
      <c r="HJ61" s="474">
        <f t="shared" si="251"/>
        <v>-11764.259999997666</v>
      </c>
      <c r="HK61" s="474">
        <f t="shared" si="251"/>
        <v>-9056518.6299999971</v>
      </c>
      <c r="HL61" s="474">
        <f>GZ61+HA61+HB61+HC61+HD61+HE61+HF61+HG61+HH61+HI61+HJ61+HK61</f>
        <v>647607.64999999292</v>
      </c>
      <c r="HM61" s="474">
        <f t="shared" si="251"/>
        <v>13715531.399999999</v>
      </c>
      <c r="HN61" s="474">
        <f t="shared" si="251"/>
        <v>-4451913.4600000046</v>
      </c>
      <c r="HO61" s="474">
        <f t="shared" si="251"/>
        <v>17770595.510000002</v>
      </c>
      <c r="HP61" s="474">
        <f t="shared" si="251"/>
        <v>68042688.579999998</v>
      </c>
      <c r="HQ61" s="474">
        <f t="shared" si="251"/>
        <v>-73434452.74999997</v>
      </c>
      <c r="HR61" s="474">
        <f t="shared" si="251"/>
        <v>-6304385.5399999963</v>
      </c>
      <c r="HS61" s="474">
        <f t="shared" si="251"/>
        <v>5504647.2100000056</v>
      </c>
      <c r="HT61" s="474">
        <f t="shared" si="251"/>
        <v>-15851281.670000004</v>
      </c>
      <c r="HU61" s="474">
        <f t="shared" si="251"/>
        <v>-480610.35999999964</v>
      </c>
      <c r="HV61" s="474">
        <f t="shared" si="251"/>
        <v>53069426.95000001</v>
      </c>
      <c r="HW61" s="474">
        <f t="shared" si="251"/>
        <v>2281467.2799999956</v>
      </c>
      <c r="HX61" s="474">
        <f t="shared" si="251"/>
        <v>-11700897.609999994</v>
      </c>
      <c r="HY61" s="474">
        <f>HM61+HN61+HO61+HP61+HQ61+HR61+HS61+HT61+HU61+HV61+HW61+HX61</f>
        <v>48160815.540000051</v>
      </c>
      <c r="HZ61" s="474">
        <f t="shared" si="251"/>
        <v>63510034.32</v>
      </c>
      <c r="IA61" s="474">
        <f t="shared" ref="IA61:IK61" si="252">IA62</f>
        <v>-50830349.540000007</v>
      </c>
      <c r="IB61" s="474">
        <f t="shared" si="252"/>
        <v>46449507.70000001</v>
      </c>
      <c r="IC61" s="474">
        <f t="shared" si="252"/>
        <v>-30586124.04000001</v>
      </c>
      <c r="ID61" s="474">
        <f t="shared" si="252"/>
        <v>-14241737.759999998</v>
      </c>
      <c r="IE61" s="474">
        <f t="shared" si="252"/>
        <v>-7568146.8799999962</v>
      </c>
      <c r="IF61" s="474">
        <f t="shared" si="252"/>
        <v>25287692.159999989</v>
      </c>
      <c r="IG61" s="474">
        <f t="shared" si="252"/>
        <v>-27969968.419999994</v>
      </c>
      <c r="IH61" s="474">
        <f t="shared" si="252"/>
        <v>-1754891.7099999988</v>
      </c>
      <c r="II61" s="474">
        <f t="shared" si="252"/>
        <v>11761882.660000002</v>
      </c>
      <c r="IJ61" s="474">
        <f t="shared" si="252"/>
        <v>-18897321.839999996</v>
      </c>
      <c r="IK61" s="474">
        <f t="shared" si="252"/>
        <v>6164061.1199999973</v>
      </c>
      <c r="IL61" s="474">
        <f>HZ61+IA61+IB61+IC61+ID61+IE61+IF61+IG61+IH61+II61+IJ61+IK61</f>
        <v>1324637.7699999996</v>
      </c>
      <c r="IM61" s="474">
        <f t="shared" ref="IM61:KZ61" si="253">IM62</f>
        <v>32293763.52</v>
      </c>
      <c r="IN61" s="474">
        <f t="shared" si="253"/>
        <v>8573145.7000000104</v>
      </c>
      <c r="IO61" s="474">
        <f t="shared" si="253"/>
        <v>-29651646.140000008</v>
      </c>
      <c r="IP61" s="474">
        <f t="shared" si="253"/>
        <v>5468668.1399999913</v>
      </c>
      <c r="IQ61" s="474">
        <f t="shared" si="253"/>
        <v>10147594.999999991</v>
      </c>
      <c r="IR61" s="474">
        <f t="shared" si="253"/>
        <v>-6343638.3300000019</v>
      </c>
      <c r="IS61" s="474">
        <f t="shared" si="253"/>
        <v>5538565.4099999964</v>
      </c>
      <c r="IT61" s="474">
        <f t="shared" si="253"/>
        <v>-15673721.949999996</v>
      </c>
      <c r="IU61" s="474">
        <f t="shared" si="253"/>
        <v>15718094.850000005</v>
      </c>
      <c r="IV61" s="474">
        <f t="shared" si="253"/>
        <v>-33909808.390000001</v>
      </c>
      <c r="IW61" s="474">
        <f t="shared" si="253"/>
        <v>8852333.3900000025</v>
      </c>
      <c r="IX61" s="474">
        <f t="shared" si="253"/>
        <v>-539334.58999999333</v>
      </c>
      <c r="IY61" s="474">
        <f>IM61+IN61+IO61+IP61+IQ61+IR61+IS61+IT61+IU61+IV61+IW61+IX61</f>
        <v>474016.61000000034</v>
      </c>
      <c r="IZ61" s="654">
        <f t="shared" si="253"/>
        <v>57578521.13000001</v>
      </c>
      <c r="JA61" s="474">
        <f t="shared" si="253"/>
        <v>-45760181.448999994</v>
      </c>
      <c r="JB61" s="474">
        <f t="shared" si="253"/>
        <v>45960352.149000004</v>
      </c>
      <c r="JC61" s="474">
        <f t="shared" si="253"/>
        <v>-33061255.38000001</v>
      </c>
      <c r="JD61" s="474">
        <f t="shared" si="253"/>
        <v>1195900.94</v>
      </c>
      <c r="JE61" s="474">
        <f t="shared" si="253"/>
        <v>-120861.52999999607</v>
      </c>
      <c r="JF61" s="474">
        <f t="shared" si="253"/>
        <v>-15238001.660000002</v>
      </c>
      <c r="JG61" s="474">
        <f t="shared" si="253"/>
        <v>2498185.439999999</v>
      </c>
      <c r="JH61" s="474">
        <f t="shared" si="253"/>
        <v>1647265.0600000042</v>
      </c>
      <c r="JI61" s="474">
        <f t="shared" si="253"/>
        <v>3430153.95</v>
      </c>
      <c r="JJ61" s="474">
        <f t="shared" si="253"/>
        <v>-16624367.370000001</v>
      </c>
      <c r="JK61" s="474">
        <f t="shared" si="253"/>
        <v>-2597910.3000000031</v>
      </c>
      <c r="JL61" s="474">
        <f>IZ61+JA61+JB61+JC61+JD61+JE61+JF61+JG61+JH61+JI61+JJ61+JK61</f>
        <v>-1092199.019999987</v>
      </c>
      <c r="JM61" s="654">
        <f t="shared" si="253"/>
        <v>19228147.240000002</v>
      </c>
      <c r="JN61" s="474">
        <f t="shared" si="253"/>
        <v>3410674.16</v>
      </c>
      <c r="JO61" s="474">
        <f t="shared" si="253"/>
        <v>-132722.41999999993</v>
      </c>
      <c r="JP61" s="474">
        <f t="shared" si="253"/>
        <v>195477849.07999998</v>
      </c>
      <c r="JQ61" s="474">
        <f t="shared" si="253"/>
        <v>-100410650.34999999</v>
      </c>
      <c r="JR61" s="474">
        <f t="shared" si="253"/>
        <v>41661662.759999998</v>
      </c>
      <c r="JS61" s="474">
        <f t="shared" si="253"/>
        <v>3783875.0900000008</v>
      </c>
      <c r="JT61" s="474">
        <f t="shared" si="253"/>
        <v>-42877431.799999997</v>
      </c>
      <c r="JU61" s="474">
        <f t="shared" si="253"/>
        <v>-44278532.810000002</v>
      </c>
      <c r="JV61" s="474">
        <f t="shared" si="253"/>
        <v>-33100991.580000002</v>
      </c>
      <c r="JW61" s="474">
        <f t="shared" si="253"/>
        <v>-9967323.6000000015</v>
      </c>
      <c r="JX61" s="474">
        <f t="shared" si="253"/>
        <v>-28679480.82</v>
      </c>
      <c r="JY61" s="474">
        <f>JM61+JN61+JO61+JP61+JQ61+JR61+JS61+JT61+JU61+JV61+JW61+JX61</f>
        <v>4115074.950000003</v>
      </c>
      <c r="JZ61" s="654">
        <f t="shared" si="253"/>
        <v>35413209.970000006</v>
      </c>
      <c r="KA61" s="474">
        <f t="shared" si="253"/>
        <v>-3465371.0599999996</v>
      </c>
      <c r="KB61" s="474">
        <f t="shared" si="253"/>
        <v>17301551.739999998</v>
      </c>
      <c r="KC61" s="474">
        <f t="shared" si="253"/>
        <v>7512758.040000001</v>
      </c>
      <c r="KD61" s="474">
        <f t="shared" si="253"/>
        <v>-16540252.66</v>
      </c>
      <c r="KE61" s="474">
        <f t="shared" si="253"/>
        <v>16223374.640000001</v>
      </c>
      <c r="KF61" s="474">
        <f t="shared" si="253"/>
        <v>-25486473.390000001</v>
      </c>
      <c r="KG61" s="474">
        <f t="shared" si="253"/>
        <v>13475096.129999999</v>
      </c>
      <c r="KH61" s="474">
        <f t="shared" si="253"/>
        <v>-8912058.7699999996</v>
      </c>
      <c r="KI61" s="474">
        <f t="shared" si="253"/>
        <v>-8041958.540000001</v>
      </c>
      <c r="KJ61" s="474">
        <f t="shared" si="253"/>
        <v>9561851.7199999988</v>
      </c>
      <c r="KK61" s="474">
        <f t="shared" si="253"/>
        <v>-38155339.109999999</v>
      </c>
      <c r="KL61" s="474">
        <f>JZ61+KA61+KB61+KC61+KD61+KE61+KF61+KG61+KH61+KI61+KJ61+KK61</f>
        <v>-1113611.2899999991</v>
      </c>
      <c r="KM61" s="654">
        <f t="shared" si="253"/>
        <v>60347393.490000002</v>
      </c>
      <c r="KN61" s="474">
        <f t="shared" si="253"/>
        <v>-14428601.370000001</v>
      </c>
      <c r="KO61" s="474">
        <f t="shared" si="253"/>
        <v>-11263434.809999999</v>
      </c>
      <c r="KP61" s="474">
        <f t="shared" si="253"/>
        <v>51470686.597000003</v>
      </c>
      <c r="KQ61" s="474">
        <f t="shared" si="253"/>
        <v>-57178450.416999996</v>
      </c>
      <c r="KR61" s="474">
        <f t="shared" si="253"/>
        <v>-5053678.8599999994</v>
      </c>
      <c r="KS61" s="474">
        <f t="shared" si="253"/>
        <v>28239833.640000001</v>
      </c>
      <c r="KT61" s="474">
        <f t="shared" si="253"/>
        <v>-37124534.719999999</v>
      </c>
      <c r="KU61" s="474">
        <f t="shared" si="253"/>
        <v>20137513.809999999</v>
      </c>
      <c r="KV61" s="474">
        <f t="shared" si="253"/>
        <v>-11819349.789999999</v>
      </c>
      <c r="KW61" s="474">
        <f t="shared" si="253"/>
        <v>-3653276.49</v>
      </c>
      <c r="KX61" s="474">
        <f t="shared" si="253"/>
        <v>-19773793.18</v>
      </c>
      <c r="KY61" s="474">
        <f>KM61+KN61+KO61+KP61+KQ61+KR61+KS61+KT61+KU61+KV61+KW61+KX61</f>
        <v>-99692.099999986589</v>
      </c>
      <c r="KZ61" s="654">
        <f t="shared" si="253"/>
        <v>51559952.259999998</v>
      </c>
      <c r="LA61" s="474">
        <f t="shared" ref="LA61:LK61" si="254">LA62</f>
        <v>-12348737.16</v>
      </c>
      <c r="LB61" s="474">
        <f t="shared" si="254"/>
        <v>0</v>
      </c>
      <c r="LC61" s="474">
        <f t="shared" si="254"/>
        <v>0</v>
      </c>
      <c r="LD61" s="474">
        <f t="shared" si="254"/>
        <v>0</v>
      </c>
      <c r="LE61" s="474">
        <f t="shared" si="254"/>
        <v>0</v>
      </c>
      <c r="LF61" s="474">
        <f t="shared" si="254"/>
        <v>0</v>
      </c>
      <c r="LG61" s="474">
        <f t="shared" si="254"/>
        <v>0</v>
      </c>
      <c r="LH61" s="474">
        <f t="shared" si="254"/>
        <v>0</v>
      </c>
      <c r="LI61" s="474">
        <f t="shared" si="254"/>
        <v>0</v>
      </c>
      <c r="LJ61" s="474">
        <f t="shared" si="254"/>
        <v>0</v>
      </c>
      <c r="LK61" s="474">
        <f t="shared" si="254"/>
        <v>0</v>
      </c>
      <c r="LL61" s="515">
        <f>KZ61+LA61+LB61+LC61+LD61+LE61+LF61+LG61+LH61+LI61+LJ61+LK61</f>
        <v>39211215.099999994</v>
      </c>
    </row>
    <row r="62" spans="1:324" ht="15.75" x14ac:dyDescent="0.25">
      <c r="A62" s="419">
        <v>7060</v>
      </c>
      <c r="B62" s="420"/>
      <c r="C62" s="418" t="s">
        <v>1064</v>
      </c>
      <c r="D62" s="418" t="s">
        <v>309</v>
      </c>
      <c r="E62" s="466">
        <v>3407085.6284426642</v>
      </c>
      <c r="F62" s="466">
        <v>491553.99766316143</v>
      </c>
      <c r="G62" s="466">
        <v>353542.81422133202</v>
      </c>
      <c r="H62" s="466">
        <v>1883220.6643298282</v>
      </c>
      <c r="I62" s="466">
        <v>1006847.7716574863</v>
      </c>
      <c r="J62" s="466">
        <v>867722.41695877153</v>
      </c>
      <c r="K62" s="466">
        <v>3284059.4224670338</v>
      </c>
      <c r="L62" s="466">
        <v>418832.41528960108</v>
      </c>
      <c r="M62" s="466">
        <v>52076.012268402599</v>
      </c>
      <c r="N62" s="466">
        <v>43182.120013353371</v>
      </c>
      <c r="O62" s="466">
        <v>104408.77570522454</v>
      </c>
      <c r="P62" s="466">
        <v>54861.121265231188</v>
      </c>
      <c r="Q62" s="466">
        <v>82173.29761308631</v>
      </c>
      <c r="R62" s="466">
        <v>109553.98614588552</v>
      </c>
      <c r="S62" s="466">
        <v>58897.216282757458</v>
      </c>
      <c r="T62" s="466">
        <v>62159.413870806209</v>
      </c>
      <c r="U62" s="466">
        <v>137002.5271657487</v>
      </c>
      <c r="V62" s="466">
        <v>68322.74152896009</v>
      </c>
      <c r="W62" s="466">
        <v>305192.96628275746</v>
      </c>
      <c r="X62" s="466">
        <v>-510996.34405775316</v>
      </c>
      <c r="Y62" s="466">
        <f>M62+N62+O62+P62+Q62+R62+S62+T62+U62+V62+W62+X62</f>
        <v>566833.83408446005</v>
      </c>
      <c r="Z62" s="466">
        <v>0</v>
      </c>
      <c r="AA62" s="466">
        <v>0</v>
      </c>
      <c r="AB62" s="466">
        <v>3142.2154899015018</v>
      </c>
      <c r="AC62" s="466">
        <v>0</v>
      </c>
      <c r="AD62" s="466">
        <v>-69.184401602386274</v>
      </c>
      <c r="AE62" s="466">
        <v>9664.4967451176781</v>
      </c>
      <c r="AF62" s="466">
        <v>-10232.011475546657</v>
      </c>
      <c r="AG62" s="466">
        <v>78036.140961442143</v>
      </c>
      <c r="AH62" s="466">
        <v>628463.76130862965</v>
      </c>
      <c r="AI62" s="466">
        <v>75951.752545484909</v>
      </c>
      <c r="AJ62" s="466">
        <v>90415.20067601405</v>
      </c>
      <c r="AK62" s="466">
        <v>117068.63545317976</v>
      </c>
      <c r="AL62" s="466">
        <f>Z62+AA62+AB62+AC62+AD62+AE62+AF62+AG62+AH62+AI62+AJ62+AK62</f>
        <v>992441.00730262068</v>
      </c>
      <c r="AM62" s="466">
        <v>48486.470872976126</v>
      </c>
      <c r="AN62" s="466">
        <v>70835.527457853474</v>
      </c>
      <c r="AO62" s="466">
        <v>102649.91545651809</v>
      </c>
      <c r="AP62" s="466">
        <v>75905.852194959065</v>
      </c>
      <c r="AQ62" s="466">
        <v>61739.188198965145</v>
      </c>
      <c r="AR62" s="466">
        <v>70887.93256551493</v>
      </c>
      <c r="AS62" s="466">
        <v>70796.447379402452</v>
      </c>
      <c r="AT62" s="466">
        <v>75074.366967117341</v>
      </c>
      <c r="AU62" s="466">
        <v>477322.66220163589</v>
      </c>
      <c r="AV62" s="466">
        <v>144811.83888332499</v>
      </c>
      <c r="AW62" s="466">
        <v>106721.97554665332</v>
      </c>
      <c r="AX62" s="466">
        <v>217088.91466366214</v>
      </c>
      <c r="AY62" s="466">
        <f>AM62+AN62+AO62+AP62+AQ62+AR62+AS62+AT62+AU62+AV62+AW62+AX62</f>
        <v>1522321.0923885831</v>
      </c>
      <c r="AZ62" s="466">
        <v>67021.999332331834</v>
      </c>
      <c r="BA62" s="466">
        <v>64121.128859956625</v>
      </c>
      <c r="BB62" s="466">
        <v>66113.826072442011</v>
      </c>
      <c r="BC62" s="466">
        <v>71142.669420797902</v>
      </c>
      <c r="BD62" s="466">
        <v>158627.94562677349</v>
      </c>
      <c r="BE62" s="466">
        <v>93978.147012184956</v>
      </c>
      <c r="BF62" s="466">
        <v>82268.148264062795</v>
      </c>
      <c r="BG62" s="466">
        <v>61903.836463027874</v>
      </c>
      <c r="BH62" s="466">
        <v>72615.465489901544</v>
      </c>
      <c r="BI62" s="466">
        <v>96335.778250709336</v>
      </c>
      <c r="BJ62" s="466">
        <v>115844.88749791354</v>
      </c>
      <c r="BK62" s="466">
        <v>137671.42897679852</v>
      </c>
      <c r="BL62" s="466">
        <f>AZ62+BA62+BB62+BC62+BD62+BE62+BF62+BG62+BH62+BI62+BJ62+BK62</f>
        <v>1087645.2612669005</v>
      </c>
      <c r="BM62" s="466">
        <v>304938.96882824245</v>
      </c>
      <c r="BN62" s="466">
        <v>6180167.7050575865</v>
      </c>
      <c r="BO62" s="466">
        <v>591627.21323652146</v>
      </c>
      <c r="BP62" s="466">
        <v>513901.65085127694</v>
      </c>
      <c r="BQ62" s="466">
        <v>601403.18552829244</v>
      </c>
      <c r="BR62" s="466">
        <v>558265.66044900683</v>
      </c>
      <c r="BS62" s="466">
        <v>21059709.088841595</v>
      </c>
      <c r="BT62" s="466">
        <v>97731.615297946817</v>
      </c>
      <c r="BU62" s="466">
        <v>145438.86713403437</v>
      </c>
      <c r="BV62" s="466">
        <v>166189.26806876983</v>
      </c>
      <c r="BW62" s="466">
        <v>563799.32936905371</v>
      </c>
      <c r="BX62" s="466">
        <v>446083.09372391924</v>
      </c>
      <c r="BY62" s="466">
        <f>BM62+BN62+BO62+BP62+BQ62+BR62+BS62+BT62+BU62+BV62+BW62+BX62</f>
        <v>31229255.646386243</v>
      </c>
      <c r="BZ62" s="466">
        <v>229809.82749123688</v>
      </c>
      <c r="CA62" s="466">
        <v>215221.39238023703</v>
      </c>
      <c r="CB62" s="466">
        <v>-16423927.598522782</v>
      </c>
      <c r="CC62" s="466">
        <v>98050.604656985481</v>
      </c>
      <c r="CD62" s="466">
        <v>218069.02954431649</v>
      </c>
      <c r="CE62" s="466">
        <v>99008.843890836244</v>
      </c>
      <c r="CF62" s="466">
        <v>1238829.5847938571</v>
      </c>
      <c r="CG62" s="466">
        <v>-430477.70505758637</v>
      </c>
      <c r="CH62" s="466">
        <v>186709.58567017195</v>
      </c>
      <c r="CI62" s="466">
        <v>17660156.312886</v>
      </c>
      <c r="CJ62" s="466">
        <v>264566.77549657814</v>
      </c>
      <c r="CK62" s="466">
        <v>608807.9711233516</v>
      </c>
      <c r="CL62" s="466">
        <f>BZ62+CA62+CB62+CC62+CD62+CE62+CF62+CG62+CH62+CI62+CJ62+CK62</f>
        <v>3964824.6243532016</v>
      </c>
      <c r="CM62" s="466">
        <v>15576.995034217874</v>
      </c>
      <c r="CN62" s="466">
        <v>319450.5899682857</v>
      </c>
      <c r="CO62" s="466">
        <v>240738.83775663498</v>
      </c>
      <c r="CP62" s="466">
        <v>201776.75863795695</v>
      </c>
      <c r="CQ62" s="466">
        <v>14240.972124853994</v>
      </c>
      <c r="CR62" s="466">
        <v>168177.51765147736</v>
      </c>
      <c r="CS62" s="466">
        <v>988035.43824069435</v>
      </c>
      <c r="CT62" s="466">
        <v>793311.71190118522</v>
      </c>
      <c r="CU62" s="466">
        <v>1551735.0210315471</v>
      </c>
      <c r="CV62" s="466">
        <v>313124.36033216486</v>
      </c>
      <c r="CW62" s="466">
        <v>315236.23163912538</v>
      </c>
      <c r="CX62" s="466">
        <v>520960.93415122677</v>
      </c>
      <c r="CY62" s="466">
        <f>CM62+CN62+CO62+CP62+CQ62+CR62+CS62+CT62+CU62+CV62+CW62+CX62</f>
        <v>5442365.3684693705</v>
      </c>
      <c r="CZ62" s="466">
        <v>329367.26</v>
      </c>
      <c r="DA62" s="466">
        <v>-347496.29</v>
      </c>
      <c r="DB62" s="466">
        <v>284406.26</v>
      </c>
      <c r="DC62" s="466">
        <v>50536.37</v>
      </c>
      <c r="DD62" s="466">
        <v>150815.94</v>
      </c>
      <c r="DE62" s="466">
        <v>220838.08</v>
      </c>
      <c r="DF62" s="466">
        <v>104817.03</v>
      </c>
      <c r="DG62" s="466">
        <v>315729.52</v>
      </c>
      <c r="DH62" s="466">
        <v>252146.76</v>
      </c>
      <c r="DI62" s="466">
        <v>210916.07</v>
      </c>
      <c r="DJ62" s="466">
        <v>279028.45</v>
      </c>
      <c r="DK62" s="466">
        <v>229425.14</v>
      </c>
      <c r="DL62" s="466">
        <f>CZ62+DA62+DB62+DC62+DD62+DE62+DF62+DG62+DH62+DI62+DJ62+DK62</f>
        <v>2080530.5899999999</v>
      </c>
      <c r="DM62" s="466">
        <v>208446.17</v>
      </c>
      <c r="DN62" s="466">
        <v>213502.13</v>
      </c>
      <c r="DO62" s="466">
        <v>218525.05</v>
      </c>
      <c r="DP62" s="466">
        <v>161017.82</v>
      </c>
      <c r="DQ62" s="466">
        <v>210237.17</v>
      </c>
      <c r="DR62" s="466">
        <v>676466.27</v>
      </c>
      <c r="DS62" s="466">
        <v>332956.55</v>
      </c>
      <c r="DT62" s="466">
        <v>170370.13</v>
      </c>
      <c r="DU62" s="466">
        <v>239182.46</v>
      </c>
      <c r="DV62" s="466">
        <v>-1183382.8700000001</v>
      </c>
      <c r="DW62" s="466">
        <v>226707.59</v>
      </c>
      <c r="DX62" s="466">
        <v>350847.5</v>
      </c>
      <c r="DY62" s="466">
        <f>DM62+DN62+DO62+DP62+DQ62+DR62+DS62+DT62+DU62+DV62+DW62+DX62</f>
        <v>1824875.9700000004</v>
      </c>
      <c r="DZ62" s="466">
        <v>149940.20000000001</v>
      </c>
      <c r="EA62" s="466">
        <v>112563.86</v>
      </c>
      <c r="EB62" s="466">
        <v>202475.5</v>
      </c>
      <c r="EC62" s="466">
        <v>204300.58</v>
      </c>
      <c r="ED62" s="466">
        <v>242002.59</v>
      </c>
      <c r="EE62" s="466">
        <v>281097.7</v>
      </c>
      <c r="EF62" s="466">
        <v>240177.35</v>
      </c>
      <c r="EG62" s="466">
        <v>67460.760000000097</v>
      </c>
      <c r="EH62" s="466">
        <v>401766.89</v>
      </c>
      <c r="EI62" s="466">
        <v>300075.34000000003</v>
      </c>
      <c r="EJ62" s="466">
        <v>310048.90999999997</v>
      </c>
      <c r="EK62" s="466">
        <v>348490.63</v>
      </c>
      <c r="EL62" s="466">
        <f>DZ62+EA62+EB62+EC62+ED62+EE62+EF62+EG62+EH62+EI62+EJ62+EK62</f>
        <v>2860400.31</v>
      </c>
      <c r="EM62" s="466">
        <v>136231.66</v>
      </c>
      <c r="EN62" s="466">
        <v>99435.699999999924</v>
      </c>
      <c r="EO62" s="466">
        <v>310533.76000000001</v>
      </c>
      <c r="EP62" s="466">
        <v>174125.79</v>
      </c>
      <c r="EQ62" s="466">
        <v>291250.03999999998</v>
      </c>
      <c r="ER62" s="466">
        <v>529087.68000000005</v>
      </c>
      <c r="ES62" s="466">
        <v>199423.68</v>
      </c>
      <c r="ET62" s="466">
        <v>232455.93</v>
      </c>
      <c r="EU62" s="466">
        <v>250078.87</v>
      </c>
      <c r="EV62" s="466">
        <v>90824.69</v>
      </c>
      <c r="EW62" s="466">
        <v>1180661.04</v>
      </c>
      <c r="EX62" s="466">
        <v>515562.22</v>
      </c>
      <c r="EY62" s="466">
        <f>EM62+EN62+EO62+EP62+EQ62+ER62+ES62+ET62+EU62+EV62+EW62+EX62</f>
        <v>4009671.0599999996</v>
      </c>
      <c r="EZ62" s="466">
        <v>-20154.57</v>
      </c>
      <c r="FA62" s="466">
        <v>-245071.71</v>
      </c>
      <c r="FB62" s="466">
        <v>202979.35</v>
      </c>
      <c r="FC62" s="466">
        <v>-50152.160000000003</v>
      </c>
      <c r="FD62" s="466">
        <v>-23330.309999999878</v>
      </c>
      <c r="FE62" s="466">
        <v>-15542.64</v>
      </c>
      <c r="FF62" s="466">
        <v>-86001.77</v>
      </c>
      <c r="FG62" s="466">
        <v>-120100.39</v>
      </c>
      <c r="FH62" s="466">
        <v>-5433.0999999999585</v>
      </c>
      <c r="FI62" s="466">
        <v>58914250</v>
      </c>
      <c r="FJ62" s="466">
        <f>-26276766-0.2+2.75-0.42</f>
        <v>-26276763.870000001</v>
      </c>
      <c r="FK62" s="466">
        <f>-15290689-1.27+242530.44</f>
        <v>-15048159.83</v>
      </c>
      <c r="FL62" s="466">
        <f>FA62+FB62+FC62+FD62+FE62+FF62+FG62+FH62+EZ62+FI62+FK62+FJ62</f>
        <v>17226519.000000004</v>
      </c>
      <c r="FM62" s="466">
        <v>-12139255.370000001</v>
      </c>
      <c r="FN62" s="466">
        <v>-6583166.8900000006</v>
      </c>
      <c r="FO62" s="466">
        <v>-713495.07999999914</v>
      </c>
      <c r="FP62" s="466">
        <v>2675102.44</v>
      </c>
      <c r="FQ62" s="466">
        <v>-1888731.36</v>
      </c>
      <c r="FR62" s="466">
        <v>-306832.73000000068</v>
      </c>
      <c r="FS62" s="466">
        <v>4185013.55</v>
      </c>
      <c r="FT62" s="466">
        <v>3004846.37</v>
      </c>
      <c r="FU62" s="466">
        <v>-1423854.8</v>
      </c>
      <c r="FV62" s="466">
        <v>1042940.86</v>
      </c>
      <c r="FW62" s="466">
        <v>5870264.5999999996</v>
      </c>
      <c r="FX62" s="466">
        <v>5718306.9000000004</v>
      </c>
      <c r="FY62" s="466">
        <f>FM62+FN62+FO62+FP62+FQ62+FR62+FS62+FT62+FU62+FV62+FW62+FX62</f>
        <v>-558861.51000000164</v>
      </c>
      <c r="FZ62" s="466">
        <v>302354.61999999848</v>
      </c>
      <c r="GA62" s="466">
        <v>5680765.1100000013</v>
      </c>
      <c r="GB62" s="466">
        <v>10500707.240000002</v>
      </c>
      <c r="GC62" s="466">
        <v>-5704404.4099999992</v>
      </c>
      <c r="GD62" s="466">
        <v>-8167705.5000000009</v>
      </c>
      <c r="GE62" s="466">
        <v>5478872.1299999971</v>
      </c>
      <c r="GF62" s="466">
        <v>7199069.3600000013</v>
      </c>
      <c r="GG62" s="466">
        <v>9729758.0500000026</v>
      </c>
      <c r="GH62" s="466">
        <v>-4534988.6800000016</v>
      </c>
      <c r="GI62" s="466">
        <v>-5759416.7399999993</v>
      </c>
      <c r="GJ62" s="466">
        <v>-3243405.7099999972</v>
      </c>
      <c r="GK62" s="466">
        <v>-10183394.119999997</v>
      </c>
      <c r="GL62" s="466">
        <f>FZ62+GA62+GB62+GC62+GD62+GE62+GF62+GG62+GH62+GI62+GJ62+GK62</f>
        <v>1298211.3500000089</v>
      </c>
      <c r="GM62" s="466">
        <v>6031382.3199999994</v>
      </c>
      <c r="GN62" s="466">
        <v>5300341.37</v>
      </c>
      <c r="GO62" s="466">
        <v>22185507.809999999</v>
      </c>
      <c r="GP62" s="466">
        <v>-25901774.649999999</v>
      </c>
      <c r="GQ62" s="466">
        <v>1438676.1099999985</v>
      </c>
      <c r="GR62" s="466">
        <v>-1194771.4700000063</v>
      </c>
      <c r="GS62" s="466">
        <v>-3042918.3099999973</v>
      </c>
      <c r="GT62" s="466">
        <v>5889899.9799999995</v>
      </c>
      <c r="GU62" s="466">
        <v>-6358919.3900000006</v>
      </c>
      <c r="GV62" s="466">
        <v>869669.74999999953</v>
      </c>
      <c r="GW62" s="466">
        <v>4064961.4899999984</v>
      </c>
      <c r="GX62" s="466">
        <v>-9057785.8599999975</v>
      </c>
      <c r="GY62" s="466">
        <f>GM62+GN62+GO62+GP62+GQ62+GR62+GS62+GT62+GU62+GV62+GW62+GX62</f>
        <v>224269.14999999665</v>
      </c>
      <c r="GZ62" s="466">
        <v>36025258.269999996</v>
      </c>
      <c r="HA62" s="466">
        <v>-75979073.650000006</v>
      </c>
      <c r="HB62" s="466">
        <v>52495872.829999998</v>
      </c>
      <c r="HC62" s="466">
        <v>-6459437.7499999963</v>
      </c>
      <c r="HD62" s="466">
        <v>4225376.9799999986</v>
      </c>
      <c r="HE62" s="466">
        <v>-3738157.2000000011</v>
      </c>
      <c r="HF62" s="466">
        <v>-1364476.1100000055</v>
      </c>
      <c r="HG62" s="466">
        <v>11402334.750000002</v>
      </c>
      <c r="HH62" s="466">
        <v>-10193596.469999999</v>
      </c>
      <c r="HI62" s="466">
        <v>3301788.8899999997</v>
      </c>
      <c r="HJ62" s="466">
        <v>-11764.259999997666</v>
      </c>
      <c r="HK62" s="466">
        <v>-9056518.6299999971</v>
      </c>
      <c r="HL62" s="466">
        <f>GZ62+HA62+HB62+HC62+HD62+HE62+HF62+HG62+HH62+HI62+HJ62+HK62</f>
        <v>647607.64999999292</v>
      </c>
      <c r="HM62" s="466">
        <v>13715531.399999999</v>
      </c>
      <c r="HN62" s="466">
        <v>-4451913.4600000046</v>
      </c>
      <c r="HO62" s="466">
        <v>17770595.510000002</v>
      </c>
      <c r="HP62" s="466">
        <v>68042688.579999998</v>
      </c>
      <c r="HQ62" s="466">
        <v>-73434452.74999997</v>
      </c>
      <c r="HR62" s="466">
        <v>-6304385.5399999963</v>
      </c>
      <c r="HS62" s="466">
        <v>5504647.2100000056</v>
      </c>
      <c r="HT62" s="466">
        <v>-15851281.670000004</v>
      </c>
      <c r="HU62" s="466">
        <v>-480610.35999999964</v>
      </c>
      <c r="HV62" s="466">
        <v>53069426.95000001</v>
      </c>
      <c r="HW62" s="466">
        <v>2281467.2799999956</v>
      </c>
      <c r="HX62" s="466">
        <v>-11700897.609999994</v>
      </c>
      <c r="HY62" s="466">
        <f>HM62+HN62+HO62+HP62+HQ62+HR62+HS62+HT62+HU62+HV62+HW62+HX62</f>
        <v>48160815.540000051</v>
      </c>
      <c r="HZ62" s="466">
        <v>63510034.32</v>
      </c>
      <c r="IA62" s="466">
        <v>-50830349.540000007</v>
      </c>
      <c r="IB62" s="466">
        <v>46449507.70000001</v>
      </c>
      <c r="IC62" s="466">
        <v>-30586124.04000001</v>
      </c>
      <c r="ID62" s="466">
        <v>-14241737.759999998</v>
      </c>
      <c r="IE62" s="466">
        <v>-7568146.8799999962</v>
      </c>
      <c r="IF62" s="466">
        <v>25287692.159999989</v>
      </c>
      <c r="IG62" s="466">
        <v>-27969968.419999994</v>
      </c>
      <c r="IH62" s="466">
        <v>-1754891.7099999988</v>
      </c>
      <c r="II62" s="466">
        <v>11761882.660000002</v>
      </c>
      <c r="IJ62" s="466">
        <v>-18897321.839999996</v>
      </c>
      <c r="IK62" s="466">
        <v>6164061.1199999973</v>
      </c>
      <c r="IL62" s="466">
        <f>HZ62+IA62+IB62+IC62+ID62+IE62+IF62+IG62+IH62+II62+IJ62+IK62</f>
        <v>1324637.7699999996</v>
      </c>
      <c r="IM62" s="466">
        <v>32293763.52</v>
      </c>
      <c r="IN62" s="466">
        <v>8573145.7000000104</v>
      </c>
      <c r="IO62" s="466">
        <v>-29651646.140000008</v>
      </c>
      <c r="IP62" s="466">
        <v>5468668.1399999913</v>
      </c>
      <c r="IQ62" s="466">
        <v>10147594.999999991</v>
      </c>
      <c r="IR62" s="466">
        <v>-6343638.3300000019</v>
      </c>
      <c r="IS62" s="466">
        <v>5538565.4099999964</v>
      </c>
      <c r="IT62" s="466">
        <v>-15673721.949999996</v>
      </c>
      <c r="IU62" s="466">
        <v>15718094.850000005</v>
      </c>
      <c r="IV62" s="466">
        <v>-33909808.390000001</v>
      </c>
      <c r="IW62" s="466">
        <v>8852333.3900000025</v>
      </c>
      <c r="IX62" s="466">
        <v>-539334.58999999333</v>
      </c>
      <c r="IY62" s="466">
        <f>IM62+IN62+IO62+IP62+IQ62+IR62+IS62+IT62+IU62+IV62+IW62+IX62</f>
        <v>474016.61000000034</v>
      </c>
      <c r="IZ62" s="655">
        <v>57578521.13000001</v>
      </c>
      <c r="JA62" s="466">
        <v>-45760181.448999994</v>
      </c>
      <c r="JB62" s="466">
        <v>45960352.149000004</v>
      </c>
      <c r="JC62" s="466">
        <v>-33061255.38000001</v>
      </c>
      <c r="JD62" s="466">
        <v>1195900.94</v>
      </c>
      <c r="JE62" s="466">
        <v>-120861.52999999607</v>
      </c>
      <c r="JF62" s="466">
        <v>-15238001.660000002</v>
      </c>
      <c r="JG62" s="466">
        <v>2498185.439999999</v>
      </c>
      <c r="JH62" s="466">
        <v>1647265.0600000042</v>
      </c>
      <c r="JI62" s="466">
        <v>3430153.95</v>
      </c>
      <c r="JJ62" s="466">
        <v>-16624367.370000001</v>
      </c>
      <c r="JK62" s="466">
        <v>-2597910.3000000031</v>
      </c>
      <c r="JL62" s="466">
        <f>IZ62+JA62+JB62+JC62+JD62+JE62+JF62+JG62+JH62+JI62+JJ62+JK62</f>
        <v>-1092199.019999987</v>
      </c>
      <c r="JM62" s="655">
        <v>19228147.240000002</v>
      </c>
      <c r="JN62" s="466">
        <v>3410674.16</v>
      </c>
      <c r="JO62" s="466">
        <v>-132722.41999999993</v>
      </c>
      <c r="JP62" s="466">
        <v>195477849.07999998</v>
      </c>
      <c r="JQ62" s="466">
        <v>-100410650.34999999</v>
      </c>
      <c r="JR62" s="466">
        <v>41661662.759999998</v>
      </c>
      <c r="JS62" s="466">
        <v>3783875.0900000008</v>
      </c>
      <c r="JT62" s="466">
        <v>-42877431.799999997</v>
      </c>
      <c r="JU62" s="466">
        <v>-44278532.810000002</v>
      </c>
      <c r="JV62" s="466">
        <v>-33100991.580000002</v>
      </c>
      <c r="JW62" s="466">
        <v>-9967323.6000000015</v>
      </c>
      <c r="JX62" s="466">
        <v>-28679480.82</v>
      </c>
      <c r="JY62" s="466">
        <f>JM62+JN62+JO62+JP62+JQ62+JR62+JS62+JT62+JU62+JV62+JW62+JX62</f>
        <v>4115074.950000003</v>
      </c>
      <c r="JZ62" s="655">
        <v>35413209.970000006</v>
      </c>
      <c r="KA62" s="466">
        <v>-3465371.0599999996</v>
      </c>
      <c r="KB62" s="466">
        <v>17301551.739999998</v>
      </c>
      <c r="KC62" s="466">
        <v>7512758.040000001</v>
      </c>
      <c r="KD62" s="466">
        <v>-16540252.66</v>
      </c>
      <c r="KE62" s="466">
        <v>16223374.640000001</v>
      </c>
      <c r="KF62" s="466">
        <v>-25486473.390000001</v>
      </c>
      <c r="KG62" s="466">
        <v>13475096.129999999</v>
      </c>
      <c r="KH62" s="466">
        <v>-8912058.7699999996</v>
      </c>
      <c r="KI62" s="466">
        <v>-8041958.540000001</v>
      </c>
      <c r="KJ62" s="466">
        <v>9561851.7199999988</v>
      </c>
      <c r="KK62" s="466">
        <v>-38155339.109999999</v>
      </c>
      <c r="KL62" s="466">
        <f>JZ62+KA62+KB62+KC62+KD62+KE62+KF62+KG62+KH62+KI62+KJ62+KK62</f>
        <v>-1113611.2899999991</v>
      </c>
      <c r="KM62" s="655">
        <v>60347393.490000002</v>
      </c>
      <c r="KN62" s="466">
        <v>-14428601.370000001</v>
      </c>
      <c r="KO62" s="466">
        <v>-11263434.809999999</v>
      </c>
      <c r="KP62" s="466">
        <v>51470686.597000003</v>
      </c>
      <c r="KQ62" s="466">
        <v>-57178450.416999996</v>
      </c>
      <c r="KR62" s="466">
        <v>-5053678.8599999994</v>
      </c>
      <c r="KS62" s="466">
        <v>28239833.640000001</v>
      </c>
      <c r="KT62" s="466">
        <v>-37124534.719999999</v>
      </c>
      <c r="KU62" s="466">
        <v>20137513.809999999</v>
      </c>
      <c r="KV62" s="466">
        <v>-11819349.789999999</v>
      </c>
      <c r="KW62" s="466">
        <v>-3653276.49</v>
      </c>
      <c r="KX62" s="466">
        <v>-19773793.18</v>
      </c>
      <c r="KY62" s="466">
        <f>KM62+KN62+KO62+KP62+KQ62+KR62+KS62+KT62+KU62+KV62+KW62+KX62</f>
        <v>-99692.099999986589</v>
      </c>
      <c r="KZ62" s="655">
        <v>51559952.259999998</v>
      </c>
      <c r="LA62" s="466">
        <v>-12348737.16</v>
      </c>
      <c r="LB62" s="466">
        <v>0</v>
      </c>
      <c r="LC62" s="466">
        <v>0</v>
      </c>
      <c r="LD62" s="466">
        <v>0</v>
      </c>
      <c r="LE62" s="466">
        <v>0</v>
      </c>
      <c r="LF62" s="466">
        <v>0</v>
      </c>
      <c r="LG62" s="466">
        <v>0</v>
      </c>
      <c r="LH62" s="466">
        <v>0</v>
      </c>
      <c r="LI62" s="466">
        <v>0</v>
      </c>
      <c r="LJ62" s="466">
        <v>0</v>
      </c>
      <c r="LK62" s="466">
        <v>0</v>
      </c>
      <c r="LL62" s="511">
        <f>KZ62+LA62+LB62+LC62+LD62+LE62+LF62+LG62+LH62+LI62+LJ62+LK62</f>
        <v>39211215.099999994</v>
      </c>
    </row>
    <row r="63" spans="1:324" x14ac:dyDescent="0.2">
      <c r="A63" s="436"/>
      <c r="B63" s="437"/>
      <c r="C63" s="421" t="s">
        <v>1062</v>
      </c>
      <c r="D63" s="421" t="s">
        <v>1062</v>
      </c>
      <c r="E63" s="442"/>
      <c r="F63" s="442"/>
      <c r="G63" s="442"/>
      <c r="H63" s="442"/>
      <c r="I63" s="442"/>
      <c r="J63" s="442"/>
      <c r="K63" s="442"/>
      <c r="L63" s="442"/>
      <c r="M63" s="442"/>
      <c r="N63" s="442"/>
      <c r="O63" s="442"/>
      <c r="P63" s="442"/>
      <c r="Q63" s="442"/>
      <c r="R63" s="442"/>
      <c r="S63" s="442"/>
      <c r="T63" s="442"/>
      <c r="U63" s="442"/>
      <c r="V63" s="442"/>
      <c r="W63" s="442"/>
      <c r="X63" s="442"/>
      <c r="Y63" s="442"/>
      <c r="Z63" s="442"/>
      <c r="AA63" s="442"/>
      <c r="AB63" s="442"/>
      <c r="AC63" s="442"/>
      <c r="AD63" s="442"/>
      <c r="AE63" s="442"/>
      <c r="AF63" s="442"/>
      <c r="AG63" s="442"/>
      <c r="AH63" s="442"/>
      <c r="AI63" s="442"/>
      <c r="AJ63" s="442"/>
      <c r="AK63" s="442"/>
      <c r="AL63" s="442"/>
      <c r="AM63" s="442"/>
      <c r="AN63" s="442"/>
      <c r="AO63" s="442"/>
      <c r="AP63" s="442"/>
      <c r="AQ63" s="442"/>
      <c r="AR63" s="442"/>
      <c r="AS63" s="442"/>
      <c r="AT63" s="442"/>
      <c r="AU63" s="442"/>
      <c r="AV63" s="442"/>
      <c r="AW63" s="442"/>
      <c r="AX63" s="442"/>
      <c r="AY63" s="442"/>
      <c r="AZ63" s="442"/>
      <c r="BA63" s="442"/>
      <c r="BB63" s="442"/>
      <c r="BC63" s="442"/>
      <c r="BD63" s="442"/>
      <c r="BE63" s="442"/>
      <c r="BF63" s="442"/>
      <c r="BG63" s="442"/>
      <c r="BH63" s="442"/>
      <c r="BI63" s="442"/>
      <c r="BJ63" s="442"/>
      <c r="BK63" s="442"/>
      <c r="BL63" s="442"/>
      <c r="BM63" s="442"/>
      <c r="BN63" s="442"/>
      <c r="BO63" s="442"/>
      <c r="BP63" s="442"/>
      <c r="BQ63" s="442"/>
      <c r="BR63" s="442"/>
      <c r="BS63" s="442"/>
      <c r="BT63" s="442"/>
      <c r="BU63" s="442"/>
      <c r="BV63" s="442"/>
      <c r="BW63" s="442"/>
      <c r="BX63" s="442"/>
      <c r="BY63" s="442"/>
      <c r="BZ63" s="442"/>
      <c r="CA63" s="442"/>
      <c r="CB63" s="442"/>
      <c r="CC63" s="442"/>
      <c r="CD63" s="442"/>
      <c r="CE63" s="442"/>
      <c r="CF63" s="442"/>
      <c r="CG63" s="442"/>
      <c r="CH63" s="442"/>
      <c r="CI63" s="442"/>
      <c r="CJ63" s="442"/>
      <c r="CK63" s="442"/>
      <c r="CL63" s="442"/>
      <c r="CM63" s="442"/>
      <c r="CN63" s="442"/>
      <c r="CO63" s="442"/>
      <c r="CP63" s="442"/>
      <c r="CQ63" s="442"/>
      <c r="CR63" s="442"/>
      <c r="CS63" s="442"/>
      <c r="CT63" s="442"/>
      <c r="CU63" s="442"/>
      <c r="CV63" s="442"/>
      <c r="CW63" s="442"/>
      <c r="CX63" s="442"/>
      <c r="CY63" s="442"/>
      <c r="CZ63" s="442"/>
      <c r="DA63" s="442"/>
      <c r="DB63" s="442"/>
      <c r="DC63" s="442"/>
      <c r="DD63" s="442"/>
      <c r="DE63" s="442"/>
      <c r="DF63" s="442"/>
      <c r="DG63" s="442"/>
      <c r="DH63" s="442"/>
      <c r="DI63" s="442"/>
      <c r="DJ63" s="442"/>
      <c r="DK63" s="442"/>
      <c r="DL63" s="442"/>
      <c r="DM63" s="442"/>
      <c r="DN63" s="442"/>
      <c r="DO63" s="442"/>
      <c r="DP63" s="442"/>
      <c r="DQ63" s="442"/>
      <c r="DR63" s="442"/>
      <c r="DS63" s="442"/>
      <c r="DT63" s="442"/>
      <c r="DU63" s="442"/>
      <c r="DV63" s="442"/>
      <c r="DW63" s="442"/>
      <c r="DX63" s="442"/>
      <c r="DY63" s="442"/>
      <c r="DZ63" s="442"/>
      <c r="EA63" s="442"/>
      <c r="EB63" s="442"/>
      <c r="EC63" s="442"/>
      <c r="ED63" s="442"/>
      <c r="EE63" s="442"/>
      <c r="EF63" s="442"/>
      <c r="EG63" s="442"/>
      <c r="EH63" s="442"/>
      <c r="EI63" s="442"/>
      <c r="EJ63" s="442"/>
      <c r="EK63" s="442"/>
      <c r="EL63" s="442"/>
      <c r="EM63" s="442"/>
      <c r="EN63" s="442"/>
      <c r="EO63" s="442"/>
      <c r="EP63" s="442"/>
      <c r="EQ63" s="442"/>
      <c r="ER63" s="442"/>
      <c r="ES63" s="442"/>
      <c r="ET63" s="442"/>
      <c r="EU63" s="442"/>
      <c r="EV63" s="442"/>
      <c r="EW63" s="442"/>
      <c r="EX63" s="442"/>
      <c r="EY63" s="442"/>
      <c r="EZ63" s="442"/>
      <c r="FA63" s="442"/>
      <c r="FB63" s="442"/>
      <c r="FC63" s="442"/>
      <c r="FD63" s="442"/>
      <c r="FE63" s="442"/>
      <c r="FF63" s="442"/>
      <c r="FG63" s="442"/>
      <c r="FH63" s="442"/>
      <c r="FI63" s="442"/>
      <c r="FJ63" s="442"/>
      <c r="FK63" s="442"/>
      <c r="FL63" s="631"/>
      <c r="FM63" s="442"/>
      <c r="FN63" s="442"/>
      <c r="FO63" s="442"/>
      <c r="FP63" s="442"/>
      <c r="FQ63" s="442"/>
      <c r="FR63" s="442"/>
      <c r="FS63" s="442"/>
      <c r="FT63" s="442"/>
      <c r="FU63" s="442"/>
      <c r="FV63" s="442"/>
      <c r="FW63" s="442"/>
      <c r="FX63" s="442"/>
      <c r="FY63" s="631"/>
      <c r="FZ63" s="442"/>
      <c r="GA63" s="442"/>
      <c r="GB63" s="442"/>
      <c r="GC63" s="442"/>
      <c r="GD63" s="442"/>
      <c r="GE63" s="442"/>
      <c r="GF63" s="442"/>
      <c r="GG63" s="442"/>
      <c r="GH63" s="442"/>
      <c r="GI63" s="442"/>
      <c r="GJ63" s="442"/>
      <c r="GK63" s="442"/>
      <c r="GL63" s="631"/>
      <c r="GM63" s="442"/>
      <c r="GN63" s="442"/>
      <c r="GO63" s="442"/>
      <c r="GP63" s="442"/>
      <c r="GQ63" s="442"/>
      <c r="GR63" s="442"/>
      <c r="GS63" s="442"/>
      <c r="GT63" s="442"/>
      <c r="GU63" s="442"/>
      <c r="GV63" s="442"/>
      <c r="GW63" s="442"/>
      <c r="GX63" s="442"/>
      <c r="GY63" s="631"/>
      <c r="GZ63" s="442"/>
      <c r="HA63" s="442"/>
      <c r="HB63" s="442"/>
      <c r="HC63" s="442"/>
      <c r="HD63" s="442"/>
      <c r="HE63" s="442"/>
      <c r="HF63" s="442"/>
      <c r="HG63" s="442"/>
      <c r="HH63" s="442"/>
      <c r="HI63" s="442"/>
      <c r="HJ63" s="442"/>
      <c r="HK63" s="442"/>
      <c r="HL63" s="442"/>
      <c r="HM63" s="442"/>
      <c r="HN63" s="442"/>
      <c r="HO63" s="442"/>
      <c r="HP63" s="442"/>
      <c r="HQ63" s="442"/>
      <c r="HR63" s="442"/>
      <c r="HS63" s="442"/>
      <c r="HT63" s="442"/>
      <c r="HU63" s="442"/>
      <c r="HV63" s="442"/>
      <c r="HW63" s="442"/>
      <c r="HX63" s="442"/>
      <c r="HY63" s="442"/>
      <c r="HZ63" s="442"/>
      <c r="IA63" s="442"/>
      <c r="IB63" s="442"/>
      <c r="IC63" s="442"/>
      <c r="ID63" s="442"/>
      <c r="IE63" s="442"/>
      <c r="IF63" s="442"/>
      <c r="IG63" s="442"/>
      <c r="IH63" s="442"/>
      <c r="II63" s="442"/>
      <c r="IJ63" s="442"/>
      <c r="IK63" s="442"/>
      <c r="IL63" s="442"/>
      <c r="IM63" s="442"/>
      <c r="IN63" s="442"/>
      <c r="IO63" s="442"/>
      <c r="IP63" s="442"/>
      <c r="IQ63" s="442"/>
      <c r="IR63" s="442"/>
      <c r="IS63" s="442"/>
      <c r="IT63" s="442"/>
      <c r="IU63" s="442"/>
      <c r="IV63" s="442"/>
      <c r="IW63" s="442"/>
      <c r="IX63" s="442"/>
      <c r="IY63" s="442"/>
      <c r="IZ63" s="653"/>
      <c r="JA63" s="442"/>
      <c r="JB63" s="442"/>
      <c r="JC63" s="442"/>
      <c r="JD63" s="442"/>
      <c r="JE63" s="442"/>
      <c r="JF63" s="442"/>
      <c r="JG63" s="442"/>
      <c r="JH63" s="442"/>
      <c r="JI63" s="442"/>
      <c r="JJ63" s="442"/>
      <c r="JK63" s="442"/>
      <c r="JL63" s="442"/>
      <c r="JM63" s="653"/>
      <c r="JN63" s="442"/>
      <c r="JO63" s="442"/>
      <c r="JP63" s="442"/>
      <c r="JQ63" s="442"/>
      <c r="JR63" s="442"/>
      <c r="JS63" s="442"/>
      <c r="JT63" s="442"/>
      <c r="JU63" s="442"/>
      <c r="JV63" s="442"/>
      <c r="JW63" s="442"/>
      <c r="JX63" s="442"/>
      <c r="JY63" s="442"/>
      <c r="JZ63" s="653"/>
      <c r="KA63" s="442"/>
      <c r="KB63" s="442"/>
      <c r="KC63" s="442"/>
      <c r="KD63" s="442"/>
      <c r="KE63" s="442"/>
      <c r="KF63" s="442"/>
      <c r="KG63" s="442"/>
      <c r="KH63" s="442"/>
      <c r="KI63" s="442"/>
      <c r="KJ63" s="442"/>
      <c r="KK63" s="442"/>
      <c r="KL63" s="442"/>
      <c r="KM63" s="653"/>
      <c r="KN63" s="442"/>
      <c r="KO63" s="442"/>
      <c r="KP63" s="442"/>
      <c r="KQ63" s="442"/>
      <c r="KR63" s="442"/>
      <c r="KS63" s="442"/>
      <c r="KT63" s="442"/>
      <c r="KU63" s="442"/>
      <c r="KV63" s="442"/>
      <c r="KW63" s="442"/>
      <c r="KX63" s="442"/>
      <c r="KY63" s="442"/>
      <c r="KZ63" s="653"/>
      <c r="LA63" s="442"/>
      <c r="LB63" s="442"/>
      <c r="LC63" s="442"/>
      <c r="LD63" s="442"/>
      <c r="LE63" s="442"/>
      <c r="LF63" s="442"/>
      <c r="LG63" s="442"/>
      <c r="LH63" s="442"/>
      <c r="LI63" s="442"/>
      <c r="LJ63" s="442"/>
      <c r="LK63" s="442"/>
      <c r="LL63" s="512"/>
    </row>
    <row r="64" spans="1:324" ht="20.25" x14ac:dyDescent="0.3">
      <c r="A64" s="458">
        <v>71</v>
      </c>
      <c r="B64" s="459"/>
      <c r="C64" s="460" t="s">
        <v>166</v>
      </c>
      <c r="D64" s="460" t="s">
        <v>167</v>
      </c>
      <c r="E64" s="476">
        <f t="shared" ref="E64:X64" si="255">E66+E71+E75+E78+E81</f>
        <v>112928839.09197131</v>
      </c>
      <c r="F64" s="476">
        <f t="shared" si="255"/>
        <v>153120643.4651978</v>
      </c>
      <c r="G64" s="476">
        <f t="shared" si="255"/>
        <v>121786696.71173428</v>
      </c>
      <c r="H64" s="476">
        <f t="shared" si="255"/>
        <v>164672103.9893173</v>
      </c>
      <c r="I64" s="476">
        <f t="shared" si="255"/>
        <v>236738165.5817059</v>
      </c>
      <c r="J64" s="476">
        <f t="shared" si="255"/>
        <v>254231292.77249208</v>
      </c>
      <c r="K64" s="476">
        <f t="shared" si="255"/>
        <v>368177499.58270741</v>
      </c>
      <c r="L64" s="476">
        <f t="shared" si="255"/>
        <v>333103500.25037563</v>
      </c>
      <c r="M64" s="476">
        <f t="shared" si="255"/>
        <v>22063240.193957604</v>
      </c>
      <c r="N64" s="476">
        <f t="shared" si="255"/>
        <v>22300659.998080458</v>
      </c>
      <c r="O64" s="476">
        <f t="shared" si="255"/>
        <v>30012770.528793186</v>
      </c>
      <c r="P64" s="476">
        <f t="shared" si="255"/>
        <v>29404427.502921052</v>
      </c>
      <c r="Q64" s="476">
        <f t="shared" si="255"/>
        <v>29078368.53843265</v>
      </c>
      <c r="R64" s="476">
        <f t="shared" si="255"/>
        <v>42384331.781547323</v>
      </c>
      <c r="S64" s="476">
        <f t="shared" si="255"/>
        <v>41729290.988065429</v>
      </c>
      <c r="T64" s="476">
        <f t="shared" si="255"/>
        <v>31048214.235269576</v>
      </c>
      <c r="U64" s="476">
        <f t="shared" si="255"/>
        <v>30490955.304248039</v>
      </c>
      <c r="V64" s="476">
        <f t="shared" si="255"/>
        <v>36850647.158487737</v>
      </c>
      <c r="W64" s="476">
        <f t="shared" si="255"/>
        <v>35583616.32202471</v>
      </c>
      <c r="X64" s="476">
        <f t="shared" si="255"/>
        <v>47345263.39000167</v>
      </c>
      <c r="Y64" s="476">
        <f>M64+N64+O64+P64+Q64+R64+S64+T64+U64+V64+W64+X64</f>
        <v>398291785.94182944</v>
      </c>
      <c r="Z64" s="476">
        <f t="shared" ref="Z64:AK64" si="256">Z66+Z71+Z75+Z78+Z81</f>
        <v>29613728.859038554</v>
      </c>
      <c r="AA64" s="476">
        <f t="shared" si="256"/>
        <v>32385856.064680353</v>
      </c>
      <c r="AB64" s="476">
        <f t="shared" si="256"/>
        <v>64041970.324611925</v>
      </c>
      <c r="AC64" s="476">
        <f t="shared" si="256"/>
        <v>32243421.717534631</v>
      </c>
      <c r="AD64" s="476">
        <f t="shared" si="256"/>
        <v>31813808.043690544</v>
      </c>
      <c r="AE64" s="476">
        <f t="shared" si="256"/>
        <v>38640188.455892175</v>
      </c>
      <c r="AF64" s="476">
        <f t="shared" si="256"/>
        <v>56273008.695835419</v>
      </c>
      <c r="AG64" s="476">
        <f t="shared" si="256"/>
        <v>31349809.857369389</v>
      </c>
      <c r="AH64" s="476">
        <f t="shared" si="256"/>
        <v>34999068.041061595</v>
      </c>
      <c r="AI64" s="476">
        <f t="shared" si="256"/>
        <v>48150776.0313804</v>
      </c>
      <c r="AJ64" s="476">
        <f t="shared" si="256"/>
        <v>42189528.974294767</v>
      </c>
      <c r="AK64" s="476">
        <f t="shared" si="256"/>
        <v>138436237.37956938</v>
      </c>
      <c r="AL64" s="476">
        <f>Z64+AA64+AB64+AC64+AD64+AE64+AF64+AG64+AH64+AI64+AJ64+AK64</f>
        <v>580137402.44495916</v>
      </c>
      <c r="AM64" s="476">
        <f t="shared" ref="AM64:AX64" si="257">AM66+AM71+AM75+AM78+AM81</f>
        <v>36038869.657569692</v>
      </c>
      <c r="AN64" s="476">
        <f t="shared" si="257"/>
        <v>30434847.392700162</v>
      </c>
      <c r="AO64" s="476">
        <f t="shared" si="257"/>
        <v>33278226.225059815</v>
      </c>
      <c r="AP64" s="476">
        <f t="shared" si="257"/>
        <v>36236572.011809379</v>
      </c>
      <c r="AQ64" s="476">
        <f t="shared" si="257"/>
        <v>43137947.87155734</v>
      </c>
      <c r="AR64" s="476">
        <f t="shared" si="257"/>
        <v>54597312.943248205</v>
      </c>
      <c r="AS64" s="476">
        <f t="shared" si="257"/>
        <v>66852202.232807547</v>
      </c>
      <c r="AT64" s="476">
        <f t="shared" si="257"/>
        <v>34439727.219704561</v>
      </c>
      <c r="AU64" s="476">
        <f t="shared" si="257"/>
        <v>43985409.815681852</v>
      </c>
      <c r="AV64" s="476">
        <f t="shared" si="257"/>
        <v>76823633.665206149</v>
      </c>
      <c r="AW64" s="476">
        <f t="shared" si="257"/>
        <v>45303916.673844106</v>
      </c>
      <c r="AX64" s="476">
        <f t="shared" si="257"/>
        <v>57687810.588215649</v>
      </c>
      <c r="AY64" s="476">
        <f>AM64+AN64+AO64+AP64+AQ64+AR64+AS64+AT64+AU64+AV64+AW64+AX64</f>
        <v>558816476.29740453</v>
      </c>
      <c r="AZ64" s="476">
        <f t="shared" ref="AZ64:BK64" si="258">AZ66+AZ71+AZ75+AZ78+AZ81</f>
        <v>88718421.40352197</v>
      </c>
      <c r="BA64" s="476">
        <f t="shared" si="258"/>
        <v>37917475.511892848</v>
      </c>
      <c r="BB64" s="476">
        <f t="shared" si="258"/>
        <v>42635423.072149895</v>
      </c>
      <c r="BC64" s="476">
        <f t="shared" si="258"/>
        <v>41944253.041979633</v>
      </c>
      <c r="BD64" s="476">
        <f t="shared" si="258"/>
        <v>36373309.607160747</v>
      </c>
      <c r="BE64" s="476">
        <f t="shared" si="258"/>
        <v>77109109.530170262</v>
      </c>
      <c r="BF64" s="476">
        <f t="shared" si="258"/>
        <v>53179484.081747621</v>
      </c>
      <c r="BG64" s="476">
        <f t="shared" si="258"/>
        <v>43859819.724670343</v>
      </c>
      <c r="BH64" s="476">
        <f t="shared" si="258"/>
        <v>57543321.652436987</v>
      </c>
      <c r="BI64" s="476">
        <f t="shared" si="258"/>
        <v>44984476.67797529</v>
      </c>
      <c r="BJ64" s="476">
        <f t="shared" si="258"/>
        <v>38190035.841136709</v>
      </c>
      <c r="BK64" s="476">
        <f t="shared" si="258"/>
        <v>60257467.123518616</v>
      </c>
      <c r="BL64" s="476">
        <f>AZ64+BA64+BB64+BC64+BD64+BE64+BF64+BG64+BH64+BI64+BJ64+BK64</f>
        <v>622712597.26836097</v>
      </c>
      <c r="BM64" s="476">
        <f t="shared" ref="BM64:BX64" si="259">BM66+BM71+BM75+BM78+BM81</f>
        <v>30586182.530211989</v>
      </c>
      <c r="BN64" s="476">
        <f t="shared" si="259"/>
        <v>37604500.876731761</v>
      </c>
      <c r="BO64" s="476">
        <f t="shared" si="259"/>
        <v>98901442.564471722</v>
      </c>
      <c r="BP64" s="476">
        <f t="shared" si="259"/>
        <v>61542162.668294095</v>
      </c>
      <c r="BQ64" s="476">
        <f t="shared" si="259"/>
        <v>49762319.386329494</v>
      </c>
      <c r="BR64" s="476">
        <f t="shared" si="259"/>
        <v>51682576.987689868</v>
      </c>
      <c r="BS64" s="476">
        <f t="shared" si="259"/>
        <v>47902082.726422988</v>
      </c>
      <c r="BT64" s="476">
        <f t="shared" si="259"/>
        <v>47454707.595393106</v>
      </c>
      <c r="BU64" s="476">
        <f t="shared" si="259"/>
        <v>81976668.597312629</v>
      </c>
      <c r="BV64" s="476">
        <f t="shared" si="259"/>
        <v>47358320.066391259</v>
      </c>
      <c r="BW64" s="476">
        <f t="shared" si="259"/>
        <v>56355902.432356872</v>
      </c>
      <c r="BX64" s="476">
        <f t="shared" si="259"/>
        <v>65529405.866549835</v>
      </c>
      <c r="BY64" s="476">
        <f>BM64+BN64+BO64+BP64+BQ64+BR64+BS64+BT64+BU64+BV64+BW64+BX64</f>
        <v>676656272.29815555</v>
      </c>
      <c r="BZ64" s="476">
        <f t="shared" ref="BZ64:CK64" si="260">BZ66+BZ71+BZ75+BZ78+BZ81</f>
        <v>33522362.921674181</v>
      </c>
      <c r="CA64" s="476">
        <f t="shared" si="260"/>
        <v>34657321.400809556</v>
      </c>
      <c r="CB64" s="476">
        <f t="shared" si="260"/>
        <v>45238749.300826237</v>
      </c>
      <c r="CC64" s="476">
        <f t="shared" si="260"/>
        <v>39527373.837631449</v>
      </c>
      <c r="CD64" s="476">
        <f t="shared" si="260"/>
        <v>41855047.441829398</v>
      </c>
      <c r="CE64" s="476">
        <f t="shared" si="260"/>
        <v>58078136.185444847</v>
      </c>
      <c r="CF64" s="476">
        <f t="shared" si="260"/>
        <v>43673280.28488566</v>
      </c>
      <c r="CG64" s="476">
        <f t="shared" si="260"/>
        <v>43628941.410365552</v>
      </c>
      <c r="CH64" s="476">
        <f t="shared" si="260"/>
        <v>102077519.58283255</v>
      </c>
      <c r="CI64" s="476">
        <f t="shared" si="260"/>
        <v>68610821.421674192</v>
      </c>
      <c r="CJ64" s="476">
        <f t="shared" si="260"/>
        <v>56968339.802246541</v>
      </c>
      <c r="CK64" s="476">
        <f t="shared" si="260"/>
        <v>65430360.126859449</v>
      </c>
      <c r="CL64" s="476">
        <f>BZ64+CA64+CB64+CC64+CD64+CE64+CF64+CG64+CH64+CI64+CJ64+CK64</f>
        <v>633268253.71707952</v>
      </c>
      <c r="CM64" s="476">
        <f t="shared" ref="CM64:CX64" si="261">CM66+CM71+CM75+CM78+CM81</f>
        <v>38799077.386454687</v>
      </c>
      <c r="CN64" s="476">
        <f t="shared" si="261"/>
        <v>34912527.22871808</v>
      </c>
      <c r="CO64" s="476">
        <f t="shared" si="261"/>
        <v>42762765.129903197</v>
      </c>
      <c r="CP64" s="476">
        <f t="shared" si="261"/>
        <v>38834500.591261879</v>
      </c>
      <c r="CQ64" s="476">
        <f t="shared" si="261"/>
        <v>59669277.9067351</v>
      </c>
      <c r="CR64" s="476">
        <f t="shared" si="261"/>
        <v>48960520.974415675</v>
      </c>
      <c r="CS64" s="476">
        <f t="shared" si="261"/>
        <v>43501900.259138696</v>
      </c>
      <c r="CT64" s="476">
        <f t="shared" si="261"/>
        <v>63091209.21657487</v>
      </c>
      <c r="CU64" s="476">
        <f t="shared" si="261"/>
        <v>62265434.825411737</v>
      </c>
      <c r="CV64" s="476">
        <f t="shared" si="261"/>
        <v>67566512.636823297</v>
      </c>
      <c r="CW64" s="476">
        <f t="shared" si="261"/>
        <v>55382707.447588034</v>
      </c>
      <c r="CX64" s="476">
        <f t="shared" si="261"/>
        <v>77565889.562262997</v>
      </c>
      <c r="CY64" s="476">
        <f>CM64+CN64+CO64+CP64+CQ64+CR64+CS64+CT64+CU64+CV64+CW64+CX64</f>
        <v>633312323.16528833</v>
      </c>
      <c r="CZ64" s="476">
        <f t="shared" ref="CZ64:DK64" si="262">CZ66+CZ71+CZ75+CZ78+CZ81</f>
        <v>39922583.475132704</v>
      </c>
      <c r="DA64" s="476">
        <f t="shared" si="262"/>
        <v>42997133.92446354</v>
      </c>
      <c r="DB64" s="476">
        <f t="shared" si="262"/>
        <v>43425042.742728919</v>
      </c>
      <c r="DC64" s="476">
        <f t="shared" si="262"/>
        <v>53614618.352351002</v>
      </c>
      <c r="DD64" s="476">
        <f t="shared" si="262"/>
        <v>63753910.458865426</v>
      </c>
      <c r="DE64" s="476">
        <f t="shared" si="262"/>
        <v>57865865.077892214</v>
      </c>
      <c r="DF64" s="476">
        <f t="shared" si="262"/>
        <v>70121113.311438397</v>
      </c>
      <c r="DG64" s="476">
        <f t="shared" si="262"/>
        <v>69410036.59712778</v>
      </c>
      <c r="DH64" s="476">
        <f t="shared" si="262"/>
        <v>69023134.269999996</v>
      </c>
      <c r="DI64" s="476">
        <f t="shared" si="262"/>
        <v>65295784.182999983</v>
      </c>
      <c r="DJ64" s="476">
        <f t="shared" si="262"/>
        <v>68120986.843999997</v>
      </c>
      <c r="DK64" s="476">
        <f t="shared" si="262"/>
        <v>65676707.623000018</v>
      </c>
      <c r="DL64" s="476">
        <f>CZ64+DA64+DB64+DC64+DD64+DE64+DF64+DG64+DH64+DI64+DJ64+DK64</f>
        <v>709226916.86000001</v>
      </c>
      <c r="DM64" s="476">
        <f t="shared" ref="DM64:DX64" si="263">DM66+DM71+DM75+DM78+DM81</f>
        <v>46636515.010000005</v>
      </c>
      <c r="DN64" s="476">
        <f t="shared" si="263"/>
        <v>57960318.629999988</v>
      </c>
      <c r="DO64" s="476">
        <f t="shared" si="263"/>
        <v>59392686.480000004</v>
      </c>
      <c r="DP64" s="476">
        <f t="shared" si="263"/>
        <v>61612671.720000014</v>
      </c>
      <c r="DQ64" s="476">
        <f t="shared" si="263"/>
        <v>53147715.499999985</v>
      </c>
      <c r="DR64" s="476">
        <f t="shared" si="263"/>
        <v>64250739.299999997</v>
      </c>
      <c r="DS64" s="476">
        <f t="shared" si="263"/>
        <v>52691154.609999999</v>
      </c>
      <c r="DT64" s="476">
        <f t="shared" si="263"/>
        <v>98512945.050000042</v>
      </c>
      <c r="DU64" s="476">
        <f t="shared" si="263"/>
        <v>110589697.27999997</v>
      </c>
      <c r="DV64" s="476">
        <f t="shared" si="263"/>
        <v>61094806.477999985</v>
      </c>
      <c r="DW64" s="476">
        <f t="shared" si="263"/>
        <v>58144489.26500003</v>
      </c>
      <c r="DX64" s="476">
        <f t="shared" si="263"/>
        <v>130869608.20700005</v>
      </c>
      <c r="DY64" s="476">
        <f>DM64+DN64+DO64+DP64+DQ64+DR64+DS64+DT64+DU64+DV64+DW64+DX64</f>
        <v>854903347.53000009</v>
      </c>
      <c r="DZ64" s="476">
        <f t="shared" ref="DZ64:EK64" si="264">DZ66+DZ71+DZ75+DZ78+DZ81</f>
        <v>43849328.109999999</v>
      </c>
      <c r="EA64" s="476">
        <f t="shared" si="264"/>
        <v>49107705.419999994</v>
      </c>
      <c r="EB64" s="476">
        <f t="shared" si="264"/>
        <v>52161010.019999996</v>
      </c>
      <c r="EC64" s="476">
        <f t="shared" si="264"/>
        <v>47982502.900000006</v>
      </c>
      <c r="ED64" s="476">
        <f t="shared" si="264"/>
        <v>50592282.059</v>
      </c>
      <c r="EE64" s="476">
        <f t="shared" si="264"/>
        <v>59776353.020999998</v>
      </c>
      <c r="EF64" s="476">
        <f t="shared" si="264"/>
        <v>46368772.315999977</v>
      </c>
      <c r="EG64" s="476">
        <f t="shared" si="264"/>
        <v>69815964.944000006</v>
      </c>
      <c r="EH64" s="476">
        <f t="shared" si="264"/>
        <v>75121067.310000047</v>
      </c>
      <c r="EI64" s="476">
        <f t="shared" si="264"/>
        <v>54331269.11999999</v>
      </c>
      <c r="EJ64" s="476">
        <f t="shared" si="264"/>
        <v>57298436.359999985</v>
      </c>
      <c r="EK64" s="476">
        <f t="shared" si="264"/>
        <v>77655457.480000004</v>
      </c>
      <c r="EL64" s="476">
        <f>DZ64+EA64+EB64+EC64+ED64+EE64+EF64+EG64+EH64+EI64+EJ64+EK64</f>
        <v>684060149.06000006</v>
      </c>
      <c r="EM64" s="476">
        <f t="shared" ref="EM64:EX64" si="265">EM66+EM71+EM75+EM78+EM81</f>
        <v>53759881.579999998</v>
      </c>
      <c r="EN64" s="476">
        <f t="shared" si="265"/>
        <v>62124389.219999999</v>
      </c>
      <c r="EO64" s="476">
        <f t="shared" si="265"/>
        <v>58201428.902999997</v>
      </c>
      <c r="EP64" s="476">
        <f t="shared" si="265"/>
        <v>61224403.76699999</v>
      </c>
      <c r="EQ64" s="476">
        <f t="shared" si="265"/>
        <v>56213706.440000013</v>
      </c>
      <c r="ER64" s="476">
        <f t="shared" si="265"/>
        <v>60135933.629999995</v>
      </c>
      <c r="ES64" s="476">
        <f t="shared" si="265"/>
        <v>82985593.520000026</v>
      </c>
      <c r="ET64" s="476">
        <f t="shared" si="265"/>
        <v>129381690.36000001</v>
      </c>
      <c r="EU64" s="476">
        <f t="shared" si="265"/>
        <v>64099159.809999943</v>
      </c>
      <c r="EV64" s="476">
        <f t="shared" si="265"/>
        <v>59481632.460000053</v>
      </c>
      <c r="EW64" s="476">
        <f t="shared" si="265"/>
        <v>74674445.279999912</v>
      </c>
      <c r="EX64" s="476">
        <f t="shared" si="265"/>
        <v>160765874.42000002</v>
      </c>
      <c r="EY64" s="476">
        <f>EM64+EN64+EO64+EP64+EQ64+ER64+ES64+ET64+EU64+EV64+EW64+EX64</f>
        <v>923048139.3900001</v>
      </c>
      <c r="EZ64" s="476">
        <f t="shared" ref="EZ64:FH64" si="266">EZ66+EZ71+EZ75+EZ78+EZ81</f>
        <v>52287263.609999999</v>
      </c>
      <c r="FA64" s="476">
        <f t="shared" si="266"/>
        <v>95037504.593999997</v>
      </c>
      <c r="FB64" s="476">
        <f t="shared" si="266"/>
        <v>61362586.80399999</v>
      </c>
      <c r="FC64" s="476">
        <f t="shared" si="266"/>
        <v>53459775.192000009</v>
      </c>
      <c r="FD64" s="476">
        <f t="shared" si="266"/>
        <v>67201386.049999997</v>
      </c>
      <c r="FE64" s="476">
        <f t="shared" si="266"/>
        <v>66930976.790000021</v>
      </c>
      <c r="FF64" s="476">
        <f t="shared" si="266"/>
        <v>60531532.599999964</v>
      </c>
      <c r="FG64" s="476">
        <f t="shared" si="266"/>
        <v>69371265.210000023</v>
      </c>
      <c r="FH64" s="476">
        <f t="shared" si="266"/>
        <v>59563519.25</v>
      </c>
      <c r="FI64" s="476">
        <f>FI66+FI71+FI75+FI78+FI81</f>
        <v>65466226.540000014</v>
      </c>
      <c r="FJ64" s="476">
        <f>FJ66+FJ71+FJ75+FJ78+FJ81</f>
        <v>79482358.869999975</v>
      </c>
      <c r="FK64" s="476">
        <f>FK66+FK71+FK75+FK78+FK81</f>
        <v>97969178.51000002</v>
      </c>
      <c r="FL64" s="476">
        <f>FA64+FB64+FC64+FD64+FE64+FF64+FG64+FH64+EZ64+FI64+FK64+FJ64</f>
        <v>828663574.01999998</v>
      </c>
      <c r="FM64" s="476">
        <f t="shared" ref="FM64:FV64" si="267">FM66+FM71+FM75+FM78+FM81</f>
        <v>45359818.240000002</v>
      </c>
      <c r="FN64" s="476">
        <f t="shared" si="267"/>
        <v>104298695.82999997</v>
      </c>
      <c r="FO64" s="476">
        <f t="shared" si="267"/>
        <v>88464120.059999987</v>
      </c>
      <c r="FP64" s="476">
        <f t="shared" si="267"/>
        <v>56228685.799999982</v>
      </c>
      <c r="FQ64" s="476">
        <f t="shared" si="267"/>
        <v>52121211.520000011</v>
      </c>
      <c r="FR64" s="476">
        <f t="shared" si="267"/>
        <v>63556205.890000008</v>
      </c>
      <c r="FS64" s="476">
        <f t="shared" si="267"/>
        <v>60917025.699999958</v>
      </c>
      <c r="FT64" s="476">
        <f t="shared" si="267"/>
        <v>82404600.050000042</v>
      </c>
      <c r="FU64" s="476">
        <f t="shared" si="267"/>
        <v>53633434.8699999</v>
      </c>
      <c r="FV64" s="476">
        <f t="shared" si="267"/>
        <v>67595356.220000058</v>
      </c>
      <c r="FW64" s="476">
        <f>FW66+FW71+FW75+FW78+FW81</f>
        <v>67047735.319999985</v>
      </c>
      <c r="FX64" s="476">
        <f>FX66+FX71+FX75+FX78+FX81</f>
        <v>170680478.52999994</v>
      </c>
      <c r="FY64" s="476">
        <f>FM64+FN64+FO64+FP64+FQ64+FR64+FS64+FT64+FU64+FV64+FW64+FX64</f>
        <v>912307368.02999973</v>
      </c>
      <c r="FZ64" s="476">
        <f t="shared" ref="FZ64:GI64" si="268">FZ66+FZ71+FZ75+FZ78+FZ81</f>
        <v>54028370.530000001</v>
      </c>
      <c r="GA64" s="476">
        <f t="shared" si="268"/>
        <v>117521080.51000001</v>
      </c>
      <c r="GB64" s="476">
        <f t="shared" si="268"/>
        <v>66234785.849999994</v>
      </c>
      <c r="GC64" s="476">
        <f t="shared" si="268"/>
        <v>61223590.960000001</v>
      </c>
      <c r="GD64" s="476">
        <f t="shared" si="268"/>
        <v>63879914.050000012</v>
      </c>
      <c r="GE64" s="476">
        <f t="shared" si="268"/>
        <v>60632892.539999977</v>
      </c>
      <c r="GF64" s="476">
        <f t="shared" si="268"/>
        <v>164450647.66999999</v>
      </c>
      <c r="GG64" s="476">
        <f t="shared" si="268"/>
        <v>96444026.749999985</v>
      </c>
      <c r="GH64" s="476">
        <f t="shared" si="268"/>
        <v>61866841.010000005</v>
      </c>
      <c r="GI64" s="476">
        <f t="shared" si="268"/>
        <v>68512570.113999978</v>
      </c>
      <c r="GJ64" s="476">
        <f>GJ66+GJ71+GJ75+GJ78+GJ81</f>
        <v>77245227.07600002</v>
      </c>
      <c r="GK64" s="476">
        <f>GK66+GK71+GK75+GK78+GK81</f>
        <v>96974768.213999942</v>
      </c>
      <c r="GL64" s="476">
        <f>FZ64+GA64+GB64+GC64+GD64+GE64+GF64+GG64+GH64+GI64+GJ64+GK64</f>
        <v>989014715.27399993</v>
      </c>
      <c r="GM64" s="476">
        <f t="shared" ref="GM64:GV64" si="269">GM66+GM71+GM75+GM78+GM81</f>
        <v>63463422</v>
      </c>
      <c r="GN64" s="476">
        <f t="shared" si="269"/>
        <v>145669906.48999998</v>
      </c>
      <c r="GO64" s="476">
        <f t="shared" si="269"/>
        <v>53783186.119999997</v>
      </c>
      <c r="GP64" s="476">
        <f t="shared" si="269"/>
        <v>69097476.609999985</v>
      </c>
      <c r="GQ64" s="476">
        <f t="shared" si="269"/>
        <v>206959222.6699999</v>
      </c>
      <c r="GR64" s="476">
        <f t="shared" si="269"/>
        <v>102162304.47</v>
      </c>
      <c r="GS64" s="476">
        <f t="shared" si="269"/>
        <v>100266999.75000001</v>
      </c>
      <c r="GT64" s="476">
        <f t="shared" si="269"/>
        <v>88890259.369999945</v>
      </c>
      <c r="GU64" s="476">
        <f t="shared" si="269"/>
        <v>74804849.930000097</v>
      </c>
      <c r="GV64" s="476">
        <f t="shared" si="269"/>
        <v>102811538.13999996</v>
      </c>
      <c r="GW64" s="476">
        <f>GW66+GW71+GW75+GW78+GW81</f>
        <v>67693766.329999983</v>
      </c>
      <c r="GX64" s="476">
        <f>GX66+GX71+GX75+GX78+GX81</f>
        <v>108859569.80999996</v>
      </c>
      <c r="GY64" s="476">
        <f>GM64+GN64+GO64+GP64+GQ64+GR64+GS64+GT64+GU64+GV64+GW64+GX64</f>
        <v>1184462501.6899998</v>
      </c>
      <c r="GZ64" s="476">
        <f t="shared" ref="GZ64:HI64" si="270">GZ66+GZ71+GZ75+GZ78+GZ81</f>
        <v>55082755.919999987</v>
      </c>
      <c r="HA64" s="476">
        <f t="shared" si="270"/>
        <v>53026294.99000001</v>
      </c>
      <c r="HB64" s="476">
        <f t="shared" si="270"/>
        <v>53075674.392999992</v>
      </c>
      <c r="HC64" s="476">
        <f t="shared" si="270"/>
        <v>54823683.257000014</v>
      </c>
      <c r="HD64" s="476">
        <f t="shared" si="270"/>
        <v>115107064.64999999</v>
      </c>
      <c r="HE64" s="476">
        <f t="shared" si="270"/>
        <v>62746569.00000003</v>
      </c>
      <c r="HF64" s="476">
        <f t="shared" si="270"/>
        <v>111821730.34999999</v>
      </c>
      <c r="HG64" s="476">
        <f t="shared" si="270"/>
        <v>107270960.05099998</v>
      </c>
      <c r="HH64" s="476">
        <f t="shared" si="270"/>
        <v>99744094.759000003</v>
      </c>
      <c r="HI64" s="476">
        <f t="shared" si="270"/>
        <v>79505542.720000014</v>
      </c>
      <c r="HJ64" s="476">
        <f>HJ66+HJ71+HJ75+HJ78+HJ81</f>
        <v>67117534.519999966</v>
      </c>
      <c r="HK64" s="476">
        <f>HK66+HK71+HK75+HK78+HK81</f>
        <v>96882788.210000023</v>
      </c>
      <c r="HL64" s="476">
        <f>GZ64+HA64+HB64+HC64+HD64+HE64+HF64+HG64+HH64+HI64+HJ64+HK64</f>
        <v>956204692.82000017</v>
      </c>
      <c r="HM64" s="476">
        <f t="shared" ref="HM64:HV64" si="271">HM66+HM71+HM75+HM78+HM81</f>
        <v>57557230.5</v>
      </c>
      <c r="HN64" s="476">
        <f t="shared" si="271"/>
        <v>51337156.73999998</v>
      </c>
      <c r="HO64" s="476">
        <f t="shared" si="271"/>
        <v>58589318.860000014</v>
      </c>
      <c r="HP64" s="476">
        <f t="shared" si="271"/>
        <v>54913014.599999964</v>
      </c>
      <c r="HQ64" s="476">
        <f t="shared" si="271"/>
        <v>80685947.300000072</v>
      </c>
      <c r="HR64" s="476">
        <f t="shared" si="271"/>
        <v>153444762.55999997</v>
      </c>
      <c r="HS64" s="476">
        <f t="shared" si="271"/>
        <v>56585067.650000036</v>
      </c>
      <c r="HT64" s="476">
        <f t="shared" si="271"/>
        <v>148744608.73999995</v>
      </c>
      <c r="HU64" s="476">
        <f t="shared" si="271"/>
        <v>80922591.76000002</v>
      </c>
      <c r="HV64" s="476">
        <f t="shared" si="271"/>
        <v>66067085.089999951</v>
      </c>
      <c r="HW64" s="476">
        <f>HW66+HW71+HW75+HW78+HW81</f>
        <v>74177477.230000004</v>
      </c>
      <c r="HX64" s="476">
        <f>HX66+HX71+HX75+HX78+HX81</f>
        <v>80403932.300000027</v>
      </c>
      <c r="HY64" s="476">
        <f>HM64+HN64+HO64+HP64+HQ64+HR64+HS64+HT64+HU64+HV64+HW64+HX64</f>
        <v>963428193.32999992</v>
      </c>
      <c r="HZ64" s="476">
        <f t="shared" ref="HZ64:II64" si="272">HZ66+HZ71+HZ75+HZ78+HZ81</f>
        <v>98326638.653000027</v>
      </c>
      <c r="IA64" s="476">
        <f t="shared" si="272"/>
        <v>55341880.626999989</v>
      </c>
      <c r="IB64" s="476">
        <f t="shared" si="272"/>
        <v>63914387.951800019</v>
      </c>
      <c r="IC64" s="476">
        <f t="shared" si="272"/>
        <v>116541123.63819999</v>
      </c>
      <c r="ID64" s="476">
        <f t="shared" si="272"/>
        <v>197136089.71000001</v>
      </c>
      <c r="IE64" s="476">
        <f t="shared" si="272"/>
        <v>87826965.399999961</v>
      </c>
      <c r="IF64" s="476">
        <f t="shared" si="272"/>
        <v>87818155.830000043</v>
      </c>
      <c r="IG64" s="476">
        <f t="shared" si="272"/>
        <v>79033948.019999951</v>
      </c>
      <c r="IH64" s="476">
        <f t="shared" si="272"/>
        <v>81996787.452999994</v>
      </c>
      <c r="II64" s="476">
        <f t="shared" si="272"/>
        <v>74823402.787</v>
      </c>
      <c r="IJ64" s="476">
        <f>IJ66+IJ71+IJ75+IJ78+IJ81</f>
        <v>68774135.820000023</v>
      </c>
      <c r="IK64" s="476">
        <f>IK66+IK71+IK75+IK78+IK81</f>
        <v>77826712.209999979</v>
      </c>
      <c r="IL64" s="476">
        <f>HZ64+IA64+IB64+IC64+ID64+IE64+IF64+IG64+IH64+II64+IJ64+IK64</f>
        <v>1089360228.0999999</v>
      </c>
      <c r="IM64" s="476">
        <f t="shared" ref="IM64:IV64" si="273">IM66+IM71+IM75+IM78+IM81</f>
        <v>55033602.659999996</v>
      </c>
      <c r="IN64" s="476">
        <f t="shared" si="273"/>
        <v>57206474.179999992</v>
      </c>
      <c r="IO64" s="476">
        <f t="shared" si="273"/>
        <v>100631460.86</v>
      </c>
      <c r="IP64" s="476">
        <f t="shared" si="273"/>
        <v>67484773.689999998</v>
      </c>
      <c r="IQ64" s="476">
        <f t="shared" si="273"/>
        <v>116191914.29999997</v>
      </c>
      <c r="IR64" s="476">
        <f t="shared" si="273"/>
        <v>111277746.8097</v>
      </c>
      <c r="IS64" s="476">
        <f t="shared" si="273"/>
        <v>152407125.14030004</v>
      </c>
      <c r="IT64" s="476">
        <f t="shared" si="273"/>
        <v>104100003.73999995</v>
      </c>
      <c r="IU64" s="476">
        <f t="shared" si="273"/>
        <v>80410350.109999999</v>
      </c>
      <c r="IV64" s="476">
        <f t="shared" si="273"/>
        <v>346113421.17082006</v>
      </c>
      <c r="IW64" s="476">
        <f>IW66+IW71+IW75+IW78+IW81</f>
        <v>62452191.599179916</v>
      </c>
      <c r="IX64" s="476">
        <f>IX66+IX71+IX75+IX78+IX81</f>
        <v>97334367.400000036</v>
      </c>
      <c r="IY64" s="476">
        <f>IM64+IN64+IO64+IP64+IQ64+IR64+IS64+IT64+IU64+IV64+IW64+IX64</f>
        <v>1350643431.6600001</v>
      </c>
      <c r="IZ64" s="652">
        <f t="shared" ref="IZ64:JI64" si="274">IZ66+IZ71+IZ75+IZ78+IZ81</f>
        <v>55971799.82</v>
      </c>
      <c r="JA64" s="476">
        <f t="shared" si="274"/>
        <v>57116708.26349999</v>
      </c>
      <c r="JB64" s="476">
        <f t="shared" si="274"/>
        <v>59541147.726500005</v>
      </c>
      <c r="JC64" s="476">
        <f t="shared" si="274"/>
        <v>78015609.219999984</v>
      </c>
      <c r="JD64" s="476">
        <f t="shared" si="274"/>
        <v>141581559.11400002</v>
      </c>
      <c r="JE64" s="476">
        <f t="shared" si="274"/>
        <v>160378427.31</v>
      </c>
      <c r="JF64" s="476">
        <f t="shared" si="274"/>
        <v>129987781.67600006</v>
      </c>
      <c r="JG64" s="476">
        <f t="shared" si="274"/>
        <v>78396251.14729996</v>
      </c>
      <c r="JH64" s="476">
        <f t="shared" si="274"/>
        <v>100128785.02999994</v>
      </c>
      <c r="JI64" s="476">
        <f t="shared" si="274"/>
        <v>91634163.680000067</v>
      </c>
      <c r="JJ64" s="476">
        <f>JJ66+JJ71+JJ75+JJ78+JJ81</f>
        <v>78220443.709999993</v>
      </c>
      <c r="JK64" s="476">
        <f>JK66+JK71+JK75+JK78+JK81</f>
        <v>83210058.212700024</v>
      </c>
      <c r="JL64" s="476">
        <f>IZ64+JA64+JB64+JC64+JD64+JE64+JF64+JG64+JH64+JI64+JJ64+JK64</f>
        <v>1114182734.9100003</v>
      </c>
      <c r="JM64" s="652">
        <f t="shared" ref="JM64:JV64" si="275">JM66+JM71+JM75+JM78+JM81</f>
        <v>56655687.130000003</v>
      </c>
      <c r="JN64" s="476">
        <f t="shared" si="275"/>
        <v>79233884.669999987</v>
      </c>
      <c r="JO64" s="476">
        <f t="shared" si="275"/>
        <v>113782639.22000003</v>
      </c>
      <c r="JP64" s="476">
        <f t="shared" si="275"/>
        <v>84386549.256099984</v>
      </c>
      <c r="JQ64" s="476">
        <f t="shared" si="275"/>
        <v>156701877.5539</v>
      </c>
      <c r="JR64" s="476">
        <f t="shared" si="275"/>
        <v>98620289.110000014</v>
      </c>
      <c r="JS64" s="476">
        <f t="shared" si="275"/>
        <v>130741814.06440002</v>
      </c>
      <c r="JT64" s="476">
        <f t="shared" si="275"/>
        <v>67182838.885600001</v>
      </c>
      <c r="JU64" s="476">
        <f t="shared" si="275"/>
        <v>93363465.709999979</v>
      </c>
      <c r="JV64" s="476">
        <f t="shared" si="275"/>
        <v>73919820.570000023</v>
      </c>
      <c r="JW64" s="476">
        <f>JW66+JW71+JW75+JW78+JW81</f>
        <v>80027545.038399935</v>
      </c>
      <c r="JX64" s="476">
        <f>JX66+JX71+JX75+JX78+JX81</f>
        <v>83631865.661600053</v>
      </c>
      <c r="JY64" s="476">
        <f>JM64+JN64+JO64+JP64+JQ64+JR64+JS64+JT64+JU64+JV64+JW64+JX64</f>
        <v>1118248276.8699999</v>
      </c>
      <c r="JZ64" s="652">
        <f t="shared" ref="JZ64:KI64" si="276">JZ66+JZ71+JZ75+JZ78+JZ81</f>
        <v>121859994.22999999</v>
      </c>
      <c r="KA64" s="476">
        <f t="shared" si="276"/>
        <v>95700239.070000008</v>
      </c>
      <c r="KB64" s="476">
        <f t="shared" si="276"/>
        <v>66912077.499999985</v>
      </c>
      <c r="KC64" s="476">
        <f t="shared" si="276"/>
        <v>62671041.000000015</v>
      </c>
      <c r="KD64" s="476">
        <f t="shared" si="276"/>
        <v>248280850.81999999</v>
      </c>
      <c r="KE64" s="476">
        <f t="shared" si="276"/>
        <v>120787773.66</v>
      </c>
      <c r="KF64" s="476">
        <f t="shared" si="276"/>
        <v>101112315.49999999</v>
      </c>
      <c r="KG64" s="476">
        <f t="shared" si="276"/>
        <v>99585822.830000013</v>
      </c>
      <c r="KH64" s="476">
        <f t="shared" si="276"/>
        <v>107714368.29000001</v>
      </c>
      <c r="KI64" s="476">
        <f t="shared" si="276"/>
        <v>104425471</v>
      </c>
      <c r="KJ64" s="476">
        <f>KJ66+KJ71+KJ75+KJ78+KJ81</f>
        <v>81953435.860000014</v>
      </c>
      <c r="KK64" s="476">
        <f>KK66+KK71+KK75+KK78+KK81</f>
        <v>127349359.23</v>
      </c>
      <c r="KL64" s="476">
        <f>JZ64+KA64+KB64+KC64+KD64+KE64+KF64+KG64+KH64+KI64+KJ64+KK64</f>
        <v>1338352748.9900002</v>
      </c>
      <c r="KM64" s="652">
        <f t="shared" ref="KM64:KV64" si="277">KM66+KM71+KM75+KM78+KM81</f>
        <v>84833577.620000005</v>
      </c>
      <c r="KN64" s="476">
        <f t="shared" si="277"/>
        <v>167144631.77999997</v>
      </c>
      <c r="KO64" s="476">
        <f t="shared" si="277"/>
        <v>73575976.049999997</v>
      </c>
      <c r="KP64" s="476">
        <f t="shared" si="277"/>
        <v>99158349.859999985</v>
      </c>
      <c r="KQ64" s="476">
        <f t="shared" si="277"/>
        <v>102644156.42999999</v>
      </c>
      <c r="KR64" s="476">
        <f t="shared" si="277"/>
        <v>167037616.73000002</v>
      </c>
      <c r="KS64" s="476">
        <f t="shared" si="277"/>
        <v>116618780.83</v>
      </c>
      <c r="KT64" s="476">
        <f t="shared" si="277"/>
        <v>118019618.52000001</v>
      </c>
      <c r="KU64" s="476">
        <f t="shared" si="277"/>
        <v>133895927.39999999</v>
      </c>
      <c r="KV64" s="476">
        <f t="shared" si="277"/>
        <v>79366785.319999993</v>
      </c>
      <c r="KW64" s="476">
        <f>KW66+KW71+KW75+KW78+KW81</f>
        <v>138383837.18000001</v>
      </c>
      <c r="KX64" s="476">
        <f>KX66+KX71+KX75+KX78+KX81</f>
        <v>128493434.30099997</v>
      </c>
      <c r="KY64" s="476">
        <f>KM64+KN64+KO64+KP64+KQ64+KR64+KS64+KT64+KU64+KV64+KW64+KX64</f>
        <v>1409172692.0209999</v>
      </c>
      <c r="KZ64" s="652">
        <f t="shared" ref="KZ64:LI64" si="278">KZ66+KZ71+KZ75+KZ78+KZ81</f>
        <v>93220123.600000009</v>
      </c>
      <c r="LA64" s="476">
        <f t="shared" si="278"/>
        <v>85881961.039999992</v>
      </c>
      <c r="LB64" s="476">
        <f t="shared" si="278"/>
        <v>0</v>
      </c>
      <c r="LC64" s="476">
        <f t="shared" si="278"/>
        <v>0</v>
      </c>
      <c r="LD64" s="476">
        <f t="shared" si="278"/>
        <v>0</v>
      </c>
      <c r="LE64" s="476">
        <f t="shared" si="278"/>
        <v>0</v>
      </c>
      <c r="LF64" s="476">
        <f t="shared" si="278"/>
        <v>0</v>
      </c>
      <c r="LG64" s="476">
        <f t="shared" si="278"/>
        <v>0</v>
      </c>
      <c r="LH64" s="476">
        <f t="shared" si="278"/>
        <v>0</v>
      </c>
      <c r="LI64" s="476">
        <f t="shared" si="278"/>
        <v>0</v>
      </c>
      <c r="LJ64" s="476">
        <f>LJ66+LJ71+LJ75+LJ78+LJ81</f>
        <v>0</v>
      </c>
      <c r="LK64" s="476">
        <f>LK66+LK71+LK75+LK78+LK81</f>
        <v>0</v>
      </c>
      <c r="LL64" s="514">
        <f>KZ64+LA64+LB64+LC64+LD64+LE64+LF64+LG64+LH64+LI64+LJ64+LK64</f>
        <v>179102084.63999999</v>
      </c>
    </row>
    <row r="65" spans="1:324" x14ac:dyDescent="0.2">
      <c r="A65" s="436"/>
      <c r="B65" s="437"/>
      <c r="C65" s="421" t="s">
        <v>1062</v>
      </c>
      <c r="D65" s="421" t="s">
        <v>1062</v>
      </c>
      <c r="E65" s="442"/>
      <c r="F65" s="442"/>
      <c r="G65" s="442"/>
      <c r="H65" s="442"/>
      <c r="I65" s="442"/>
      <c r="J65" s="442"/>
      <c r="K65" s="442"/>
      <c r="L65" s="442"/>
      <c r="M65" s="442"/>
      <c r="N65" s="442"/>
      <c r="O65" s="442"/>
      <c r="P65" s="442"/>
      <c r="Q65" s="442"/>
      <c r="R65" s="442"/>
      <c r="S65" s="442"/>
      <c r="T65" s="442"/>
      <c r="U65" s="442"/>
      <c r="V65" s="442"/>
      <c r="W65" s="442"/>
      <c r="X65" s="442"/>
      <c r="Y65" s="442"/>
      <c r="Z65" s="442"/>
      <c r="AA65" s="442"/>
      <c r="AB65" s="442"/>
      <c r="AC65" s="442"/>
      <c r="AD65" s="442"/>
      <c r="AE65" s="442"/>
      <c r="AF65" s="442"/>
      <c r="AG65" s="442"/>
      <c r="AH65" s="442"/>
      <c r="AI65" s="442"/>
      <c r="AJ65" s="442"/>
      <c r="AK65" s="442"/>
      <c r="AL65" s="442"/>
      <c r="AM65" s="442"/>
      <c r="AN65" s="442"/>
      <c r="AO65" s="442"/>
      <c r="AP65" s="442"/>
      <c r="AQ65" s="442"/>
      <c r="AR65" s="442"/>
      <c r="AS65" s="442"/>
      <c r="AT65" s="442"/>
      <c r="AU65" s="442"/>
      <c r="AV65" s="442"/>
      <c r="AW65" s="442"/>
      <c r="AX65" s="442"/>
      <c r="AY65" s="442"/>
      <c r="AZ65" s="442"/>
      <c r="BA65" s="442"/>
      <c r="BB65" s="442"/>
      <c r="BC65" s="442"/>
      <c r="BD65" s="442"/>
      <c r="BE65" s="442"/>
      <c r="BF65" s="442"/>
      <c r="BG65" s="442"/>
      <c r="BH65" s="442"/>
      <c r="BI65" s="442"/>
      <c r="BJ65" s="442"/>
      <c r="BK65" s="442"/>
      <c r="BL65" s="442"/>
      <c r="BM65" s="442"/>
      <c r="BN65" s="442"/>
      <c r="BO65" s="442"/>
      <c r="BP65" s="442"/>
      <c r="BQ65" s="442"/>
      <c r="BR65" s="442"/>
      <c r="BS65" s="442"/>
      <c r="BT65" s="442"/>
      <c r="BU65" s="442"/>
      <c r="BV65" s="442"/>
      <c r="BW65" s="442"/>
      <c r="BX65" s="442"/>
      <c r="BY65" s="442"/>
      <c r="BZ65" s="442"/>
      <c r="CA65" s="442"/>
      <c r="CB65" s="442"/>
      <c r="CC65" s="442"/>
      <c r="CD65" s="442"/>
      <c r="CE65" s="442"/>
      <c r="CF65" s="442"/>
      <c r="CG65" s="442"/>
      <c r="CH65" s="442"/>
      <c r="CI65" s="442"/>
      <c r="CJ65" s="442"/>
      <c r="CK65" s="442"/>
      <c r="CL65" s="442"/>
      <c r="CM65" s="442"/>
      <c r="CN65" s="442"/>
      <c r="CO65" s="442"/>
      <c r="CP65" s="442"/>
      <c r="CQ65" s="442"/>
      <c r="CR65" s="442"/>
      <c r="CS65" s="442"/>
      <c r="CT65" s="442"/>
      <c r="CU65" s="442"/>
      <c r="CV65" s="442"/>
      <c r="CW65" s="442"/>
      <c r="CX65" s="442"/>
      <c r="CY65" s="442"/>
      <c r="CZ65" s="442"/>
      <c r="DA65" s="442"/>
      <c r="DB65" s="442"/>
      <c r="DC65" s="442"/>
      <c r="DD65" s="442"/>
      <c r="DE65" s="442"/>
      <c r="DF65" s="442"/>
      <c r="DG65" s="442"/>
      <c r="DH65" s="442"/>
      <c r="DI65" s="442"/>
      <c r="DJ65" s="442"/>
      <c r="DK65" s="442"/>
      <c r="DL65" s="442"/>
      <c r="DM65" s="442"/>
      <c r="DN65" s="442"/>
      <c r="DO65" s="442"/>
      <c r="DP65" s="442"/>
      <c r="DQ65" s="442"/>
      <c r="DR65" s="442"/>
      <c r="DS65" s="442"/>
      <c r="DT65" s="442"/>
      <c r="DU65" s="442"/>
      <c r="DV65" s="442"/>
      <c r="DW65" s="442"/>
      <c r="DX65" s="442"/>
      <c r="DY65" s="442"/>
      <c r="DZ65" s="442"/>
      <c r="EA65" s="442"/>
      <c r="EB65" s="442"/>
      <c r="EC65" s="442"/>
      <c r="ED65" s="442"/>
      <c r="EE65" s="442"/>
      <c r="EF65" s="442"/>
      <c r="EG65" s="442"/>
      <c r="EH65" s="442"/>
      <c r="EI65" s="442"/>
      <c r="EJ65" s="442"/>
      <c r="EK65" s="442"/>
      <c r="EL65" s="442"/>
      <c r="EM65" s="442"/>
      <c r="EN65" s="442"/>
      <c r="EO65" s="442"/>
      <c r="EP65" s="442"/>
      <c r="EQ65" s="442"/>
      <c r="ER65" s="442"/>
      <c r="ES65" s="442"/>
      <c r="ET65" s="442"/>
      <c r="EU65" s="442"/>
      <c r="EV65" s="442"/>
      <c r="EW65" s="442"/>
      <c r="EX65" s="442"/>
      <c r="EY65" s="442"/>
      <c r="EZ65" s="442"/>
      <c r="FA65" s="442"/>
      <c r="FB65" s="442"/>
      <c r="FC65" s="442"/>
      <c r="FD65" s="442"/>
      <c r="FE65" s="442"/>
      <c r="FF65" s="442"/>
      <c r="FG65" s="442"/>
      <c r="FH65" s="442"/>
      <c r="FI65" s="442"/>
      <c r="FJ65" s="442"/>
      <c r="FK65" s="442"/>
      <c r="FL65" s="442"/>
      <c r="FM65" s="442"/>
      <c r="FN65" s="442"/>
      <c r="FO65" s="442"/>
      <c r="FP65" s="442"/>
      <c r="FQ65" s="442"/>
      <c r="FR65" s="442"/>
      <c r="FS65" s="442"/>
      <c r="FT65" s="442"/>
      <c r="FU65" s="442"/>
      <c r="FV65" s="442"/>
      <c r="FW65" s="442"/>
      <c r="FX65" s="442"/>
      <c r="FY65" s="442"/>
      <c r="FZ65" s="442"/>
      <c r="GA65" s="442"/>
      <c r="GB65" s="442"/>
      <c r="GC65" s="442"/>
      <c r="GD65" s="442"/>
      <c r="GE65" s="442"/>
      <c r="GF65" s="442"/>
      <c r="GG65" s="442"/>
      <c r="GH65" s="442"/>
      <c r="GI65" s="442"/>
      <c r="GJ65" s="442"/>
      <c r="GK65" s="442"/>
      <c r="GL65" s="442"/>
      <c r="GM65" s="442"/>
      <c r="GN65" s="442"/>
      <c r="GO65" s="442"/>
      <c r="GP65" s="442"/>
      <c r="GQ65" s="442"/>
      <c r="GR65" s="442"/>
      <c r="GS65" s="442"/>
      <c r="GT65" s="442"/>
      <c r="GU65" s="442"/>
      <c r="GV65" s="442"/>
      <c r="GW65" s="442"/>
      <c r="GX65" s="442"/>
      <c r="GY65" s="442"/>
      <c r="GZ65" s="442"/>
      <c r="HA65" s="442"/>
      <c r="HB65" s="442"/>
      <c r="HC65" s="442"/>
      <c r="HD65" s="442"/>
      <c r="HE65" s="442"/>
      <c r="HF65" s="442"/>
      <c r="HG65" s="442"/>
      <c r="HH65" s="442"/>
      <c r="HI65" s="442"/>
      <c r="HJ65" s="442"/>
      <c r="HK65" s="442"/>
      <c r="HL65" s="442"/>
      <c r="HM65" s="442"/>
      <c r="HN65" s="442"/>
      <c r="HO65" s="442"/>
      <c r="HP65" s="442"/>
      <c r="HQ65" s="442"/>
      <c r="HR65" s="442"/>
      <c r="HS65" s="442"/>
      <c r="HT65" s="442"/>
      <c r="HU65" s="442"/>
      <c r="HV65" s="442"/>
      <c r="HW65" s="442"/>
      <c r="HX65" s="442"/>
      <c r="HY65" s="442"/>
      <c r="HZ65" s="442"/>
      <c r="IA65" s="442"/>
      <c r="IB65" s="442"/>
      <c r="IC65" s="442"/>
      <c r="ID65" s="442"/>
      <c r="IE65" s="442"/>
      <c r="IF65" s="442"/>
      <c r="IG65" s="442"/>
      <c r="IH65" s="442"/>
      <c r="II65" s="442"/>
      <c r="IJ65" s="442"/>
      <c r="IK65" s="442"/>
      <c r="IL65" s="442"/>
      <c r="IM65" s="442"/>
      <c r="IN65" s="442"/>
      <c r="IO65" s="442"/>
      <c r="IP65" s="442"/>
      <c r="IQ65" s="442"/>
      <c r="IR65" s="442"/>
      <c r="IS65" s="442"/>
      <c r="IT65" s="442"/>
      <c r="IU65" s="442"/>
      <c r="IV65" s="442"/>
      <c r="IW65" s="442"/>
      <c r="IX65" s="442"/>
      <c r="IY65" s="442"/>
      <c r="IZ65" s="653"/>
      <c r="JA65" s="442"/>
      <c r="JB65" s="442"/>
      <c r="JC65" s="442"/>
      <c r="JD65" s="442"/>
      <c r="JE65" s="442"/>
      <c r="JF65" s="442"/>
      <c r="JG65" s="442"/>
      <c r="JH65" s="442"/>
      <c r="JI65" s="442"/>
      <c r="JJ65" s="442"/>
      <c r="JK65" s="442"/>
      <c r="JL65" s="442"/>
      <c r="JM65" s="653"/>
      <c r="JN65" s="442"/>
      <c r="JO65" s="442"/>
      <c r="JP65" s="442"/>
      <c r="JQ65" s="442"/>
      <c r="JR65" s="442"/>
      <c r="JS65" s="442"/>
      <c r="JT65" s="442"/>
      <c r="JU65" s="442"/>
      <c r="JV65" s="442"/>
      <c r="JW65" s="442"/>
      <c r="JX65" s="442"/>
      <c r="JY65" s="442"/>
      <c r="JZ65" s="653"/>
      <c r="KA65" s="442"/>
      <c r="KB65" s="442"/>
      <c r="KC65" s="442"/>
      <c r="KD65" s="442"/>
      <c r="KE65" s="442"/>
      <c r="KF65" s="442"/>
      <c r="KG65" s="442"/>
      <c r="KH65" s="442"/>
      <c r="KI65" s="442"/>
      <c r="KJ65" s="442"/>
      <c r="KK65" s="442"/>
      <c r="KL65" s="442"/>
      <c r="KM65" s="653"/>
      <c r="KN65" s="442"/>
      <c r="KO65" s="442"/>
      <c r="KP65" s="442"/>
      <c r="KQ65" s="442"/>
      <c r="KR65" s="442"/>
      <c r="KS65" s="442"/>
      <c r="KT65" s="442"/>
      <c r="KU65" s="442"/>
      <c r="KV65" s="442"/>
      <c r="KW65" s="442"/>
      <c r="KX65" s="442"/>
      <c r="KY65" s="442"/>
      <c r="KZ65" s="653"/>
      <c r="LA65" s="442"/>
      <c r="LB65" s="442"/>
      <c r="LC65" s="442"/>
      <c r="LD65" s="442"/>
      <c r="LE65" s="442"/>
      <c r="LF65" s="442"/>
      <c r="LG65" s="442"/>
      <c r="LH65" s="442"/>
      <c r="LI65" s="442"/>
      <c r="LJ65" s="442"/>
      <c r="LK65" s="442"/>
      <c r="LL65" s="512"/>
    </row>
    <row r="66" spans="1:324" ht="18" x14ac:dyDescent="0.25">
      <c r="A66" s="461">
        <v>710</v>
      </c>
      <c r="B66" s="462"/>
      <c r="C66" s="463" t="s">
        <v>310</v>
      </c>
      <c r="D66" s="463" t="s">
        <v>311</v>
      </c>
      <c r="E66" s="474">
        <f t="shared" ref="E66:X66" si="279">SUM(E67:E69)</f>
        <v>38829056.084126189</v>
      </c>
      <c r="F66" s="474">
        <f t="shared" si="279"/>
        <v>52243085.461525626</v>
      </c>
      <c r="G66" s="474">
        <f t="shared" si="279"/>
        <v>44560995.660156906</v>
      </c>
      <c r="H66" s="474">
        <f t="shared" si="279"/>
        <v>27659401.602403611</v>
      </c>
      <c r="I66" s="474">
        <f t="shared" si="279"/>
        <v>34639162.911033213</v>
      </c>
      <c r="J66" s="474">
        <f t="shared" si="279"/>
        <v>40863094.641962945</v>
      </c>
      <c r="K66" s="474">
        <f t="shared" si="279"/>
        <v>100925609.24720414</v>
      </c>
      <c r="L66" s="474">
        <f t="shared" si="279"/>
        <v>98156333.667167425</v>
      </c>
      <c r="M66" s="474">
        <f t="shared" si="279"/>
        <v>5984034.3671340346</v>
      </c>
      <c r="N66" s="474">
        <f t="shared" si="279"/>
        <v>4765937.0269571021</v>
      </c>
      <c r="O66" s="474">
        <f t="shared" si="279"/>
        <v>5969432.8674678691</v>
      </c>
      <c r="P66" s="474">
        <f t="shared" si="279"/>
        <v>8853645.6168002002</v>
      </c>
      <c r="Q66" s="474">
        <f t="shared" si="279"/>
        <v>7897487.2167417798</v>
      </c>
      <c r="R66" s="474">
        <f t="shared" si="279"/>
        <v>14464365.958354201</v>
      </c>
      <c r="S66" s="474">
        <f t="shared" si="279"/>
        <v>14406910.388958436</v>
      </c>
      <c r="T66" s="474">
        <f t="shared" si="279"/>
        <v>9371890.818269074</v>
      </c>
      <c r="U66" s="474">
        <f t="shared" si="279"/>
        <v>9296606.9030211996</v>
      </c>
      <c r="V66" s="474">
        <f t="shared" si="279"/>
        <v>12627011.968452681</v>
      </c>
      <c r="W66" s="474">
        <f t="shared" si="279"/>
        <v>10354045.904648643</v>
      </c>
      <c r="X66" s="474">
        <f t="shared" si="279"/>
        <v>11259313.870430645</v>
      </c>
      <c r="Y66" s="474">
        <f>M66+N66+O66+P66+Q66+R66+S66+T66+U66+V66+W66+X66</f>
        <v>115250682.90723588</v>
      </c>
      <c r="Z66" s="474">
        <f t="shared" ref="Z66:AK66" si="280">SUM(Z67:Z69)</f>
        <v>8890276.1236020699</v>
      </c>
      <c r="AA66" s="474">
        <f t="shared" si="280"/>
        <v>6685425.6400851291</v>
      </c>
      <c r="AB66" s="474">
        <f t="shared" si="280"/>
        <v>39189460.901226848</v>
      </c>
      <c r="AC66" s="474">
        <f t="shared" si="280"/>
        <v>11009849.15869638</v>
      </c>
      <c r="AD66" s="474">
        <f t="shared" si="280"/>
        <v>9141718.8516942114</v>
      </c>
      <c r="AE66" s="474">
        <f t="shared" si="280"/>
        <v>13073537.167501252</v>
      </c>
      <c r="AF66" s="474">
        <f t="shared" si="280"/>
        <v>26776392.478425972</v>
      </c>
      <c r="AG66" s="474">
        <f t="shared" si="280"/>
        <v>9573124.0403939243</v>
      </c>
      <c r="AH66" s="474">
        <f t="shared" si="280"/>
        <v>12289665.46394592</v>
      </c>
      <c r="AI66" s="474">
        <f t="shared" si="280"/>
        <v>21394358.311884496</v>
      </c>
      <c r="AJ66" s="474">
        <f t="shared" si="280"/>
        <v>10210602.864296446</v>
      </c>
      <c r="AK66" s="474">
        <f t="shared" si="280"/>
        <v>103953155.40247872</v>
      </c>
      <c r="AL66" s="474">
        <f>Z66+AA66+AB66+AC66+AD66+AE66+AF66+AG66+AH66+AI66+AJ66+AK66</f>
        <v>272187566.40423137</v>
      </c>
      <c r="AM66" s="474">
        <f t="shared" ref="AM66:AX66" si="281">SUM(AM67:AM69)</f>
        <v>9408760.1710899696</v>
      </c>
      <c r="AN66" s="474">
        <f t="shared" si="281"/>
        <v>6550485.0777833406</v>
      </c>
      <c r="AO66" s="474">
        <f t="shared" si="281"/>
        <v>6040997.5990652647</v>
      </c>
      <c r="AP66" s="474">
        <f t="shared" si="281"/>
        <v>7917787.6556918724</v>
      </c>
      <c r="AQ66" s="474">
        <f t="shared" si="281"/>
        <v>7783902.9315640163</v>
      </c>
      <c r="AR66" s="474">
        <f t="shared" si="281"/>
        <v>7403992.7843014486</v>
      </c>
      <c r="AS66" s="474">
        <f t="shared" si="281"/>
        <v>30659765.784969129</v>
      </c>
      <c r="AT66" s="474">
        <f t="shared" si="281"/>
        <v>9357878.3070856258</v>
      </c>
      <c r="AU66" s="474">
        <f t="shared" si="281"/>
        <v>18916999.029919881</v>
      </c>
      <c r="AV66" s="474">
        <f t="shared" si="281"/>
        <v>37429187.265940577</v>
      </c>
      <c r="AW66" s="474">
        <f t="shared" si="281"/>
        <v>17792799.133324992</v>
      </c>
      <c r="AX66" s="474">
        <f t="shared" si="281"/>
        <v>23248875.960440658</v>
      </c>
      <c r="AY66" s="474">
        <f>AM66+AN66+AO66+AP66+AQ66+AR66+AS66+AT66+AU66+AV66+AW66+AX66</f>
        <v>182511431.70117679</v>
      </c>
      <c r="AZ66" s="474">
        <f t="shared" ref="AZ66:BK66" si="282">SUM(AZ67:AZ69)</f>
        <v>60848178.218953438</v>
      </c>
      <c r="BA66" s="474">
        <f t="shared" si="282"/>
        <v>14593924.701552331</v>
      </c>
      <c r="BB66" s="474">
        <f t="shared" si="282"/>
        <v>14068922.667668171</v>
      </c>
      <c r="BC66" s="474">
        <f t="shared" si="282"/>
        <v>14037048.722917709</v>
      </c>
      <c r="BD66" s="474">
        <f t="shared" si="282"/>
        <v>10072960.703471875</v>
      </c>
      <c r="BE66" s="474">
        <f t="shared" si="282"/>
        <v>40008909.338674687</v>
      </c>
      <c r="BF66" s="474">
        <f t="shared" si="282"/>
        <v>17402691.429561008</v>
      </c>
      <c r="BG66" s="474">
        <f t="shared" si="282"/>
        <v>19758376.470747788</v>
      </c>
      <c r="BH66" s="474">
        <f t="shared" si="282"/>
        <v>24607147.968786508</v>
      </c>
      <c r="BI66" s="474">
        <f t="shared" si="282"/>
        <v>18351248.547571361</v>
      </c>
      <c r="BJ66" s="474">
        <f t="shared" si="282"/>
        <v>9659857.5331330337</v>
      </c>
      <c r="BK66" s="474">
        <f t="shared" si="282"/>
        <v>22652552.452261727</v>
      </c>
      <c r="BL66" s="474">
        <f>AZ66+BA66+BB66+BC66+BD66+BE66+BF66+BG66+BH66+BI66+BJ66+BK66</f>
        <v>266061818.75529963</v>
      </c>
      <c r="BM66" s="474">
        <f t="shared" ref="BM66:BX66" si="283">SUM(BM67:BM69)</f>
        <v>10677712.824111169</v>
      </c>
      <c r="BN66" s="474">
        <f t="shared" si="283"/>
        <v>10509565.78158905</v>
      </c>
      <c r="BO66" s="474">
        <f t="shared" si="283"/>
        <v>12842997.153355036</v>
      </c>
      <c r="BP66" s="474">
        <f t="shared" si="283"/>
        <v>11475217.447421134</v>
      </c>
      <c r="BQ66" s="474">
        <f t="shared" si="283"/>
        <v>16646016.806835249</v>
      </c>
      <c r="BR66" s="474">
        <f t="shared" si="283"/>
        <v>19370048.214655317</v>
      </c>
      <c r="BS66" s="474">
        <f t="shared" si="283"/>
        <v>15194079.870514106</v>
      </c>
      <c r="BT66" s="474">
        <f t="shared" si="283"/>
        <v>20073688.080913045</v>
      </c>
      <c r="BU66" s="474">
        <f t="shared" si="283"/>
        <v>29164483.839217156</v>
      </c>
      <c r="BV66" s="474">
        <f t="shared" si="283"/>
        <v>15798059.829076944</v>
      </c>
      <c r="BW66" s="474">
        <f t="shared" si="283"/>
        <v>22150076.948172264</v>
      </c>
      <c r="BX66" s="474">
        <f t="shared" si="283"/>
        <v>22985680.383324996</v>
      </c>
      <c r="BY66" s="474">
        <f>BM66+BN66+BO66+BP66+BQ66+BR66+BS66+BT66+BU66+BV66+BW66+BX66</f>
        <v>206887627.17918551</v>
      </c>
      <c r="BZ66" s="474">
        <f t="shared" ref="BZ66:CK66" si="284">SUM(BZ67:BZ69)</f>
        <v>10995196.145885495</v>
      </c>
      <c r="CA66" s="474">
        <f t="shared" si="284"/>
        <v>12311692.029085297</v>
      </c>
      <c r="CB66" s="474">
        <f t="shared" si="284"/>
        <v>12709893.080579203</v>
      </c>
      <c r="CC66" s="474">
        <f t="shared" si="284"/>
        <v>15748286.531338677</v>
      </c>
      <c r="CD66" s="474">
        <f t="shared" si="284"/>
        <v>14497151.577616423</v>
      </c>
      <c r="CE66" s="474">
        <f t="shared" si="284"/>
        <v>30418095.611333668</v>
      </c>
      <c r="CF66" s="474">
        <f t="shared" si="284"/>
        <v>12783927.41478885</v>
      </c>
      <c r="CG66" s="474">
        <f t="shared" si="284"/>
        <v>18404290.93607077</v>
      </c>
      <c r="CH66" s="474">
        <f t="shared" si="284"/>
        <v>72038091.151143372</v>
      </c>
      <c r="CI66" s="474">
        <f t="shared" si="284"/>
        <v>39343263.2507094</v>
      </c>
      <c r="CJ66" s="474">
        <f t="shared" si="284"/>
        <v>27441706.21160908</v>
      </c>
      <c r="CK66" s="474">
        <f t="shared" si="284"/>
        <v>22179386.752879322</v>
      </c>
      <c r="CL66" s="474">
        <f>BZ66+CA66+CB66+CC66+CD66+CE66+CF66+CG66+CH66+CI66+CJ66+CK66</f>
        <v>288870980.69303954</v>
      </c>
      <c r="CM66" s="474">
        <f t="shared" ref="CM66:CX66" si="285">SUM(CM67:CM69)</f>
        <v>11873474.716700049</v>
      </c>
      <c r="CN66" s="474">
        <f t="shared" si="285"/>
        <v>12098610.506593224</v>
      </c>
      <c r="CO66" s="474">
        <f t="shared" si="285"/>
        <v>12794800.687614758</v>
      </c>
      <c r="CP66" s="474">
        <f t="shared" si="285"/>
        <v>12158022.635703553</v>
      </c>
      <c r="CQ66" s="474">
        <f t="shared" si="285"/>
        <v>30544175.027499583</v>
      </c>
      <c r="CR66" s="474">
        <f t="shared" si="285"/>
        <v>15302338.872433655</v>
      </c>
      <c r="CS66" s="474">
        <f t="shared" si="285"/>
        <v>12163264.163286591</v>
      </c>
      <c r="CT66" s="474">
        <f t="shared" si="285"/>
        <v>38072838.951760992</v>
      </c>
      <c r="CU66" s="474">
        <f t="shared" si="285"/>
        <v>33155177.879736274</v>
      </c>
      <c r="CV66" s="474">
        <f t="shared" si="285"/>
        <v>35924682.746153951</v>
      </c>
      <c r="CW66" s="474">
        <f t="shared" si="285"/>
        <v>22147154.691871129</v>
      </c>
      <c r="CX66" s="474">
        <f t="shared" si="285"/>
        <v>33883828.760940023</v>
      </c>
      <c r="CY66" s="474">
        <f>CM66+CN66+CO66+CP66+CQ66+CR66+CS66+CT66+CU66+CV66+CW66+CX66</f>
        <v>270118369.64029378</v>
      </c>
      <c r="CZ66" s="474">
        <f t="shared" ref="CZ66:DK66" si="286">SUM(CZ67:CZ69)</f>
        <v>12795154.790000001</v>
      </c>
      <c r="DA66" s="474">
        <f t="shared" si="286"/>
        <v>12354799.300000001</v>
      </c>
      <c r="DB66" s="474">
        <f t="shared" si="286"/>
        <v>13136726.969999999</v>
      </c>
      <c r="DC66" s="474">
        <f t="shared" si="286"/>
        <v>25477041.141667865</v>
      </c>
      <c r="DD66" s="474">
        <f t="shared" si="286"/>
        <v>15297956.841669442</v>
      </c>
      <c r="DE66" s="474">
        <f t="shared" si="286"/>
        <v>16064583.329216607</v>
      </c>
      <c r="DF66" s="474">
        <f t="shared" si="286"/>
        <v>37835976.144000009</v>
      </c>
      <c r="DG66" s="474">
        <f t="shared" si="286"/>
        <v>41511440.713446073</v>
      </c>
      <c r="DH66" s="474">
        <f t="shared" si="286"/>
        <v>36864978.870000005</v>
      </c>
      <c r="DI66" s="474">
        <f t="shared" si="286"/>
        <v>35012366.399999991</v>
      </c>
      <c r="DJ66" s="474">
        <f t="shared" si="286"/>
        <v>32921083.979999997</v>
      </c>
      <c r="DK66" s="474">
        <f t="shared" si="286"/>
        <v>20672003.950000014</v>
      </c>
      <c r="DL66" s="474">
        <f>CZ66+DA66+DB66+DC66+DD66+DE66+DF66+DG66+DH66+DI66+DJ66+DK66</f>
        <v>299944112.43000001</v>
      </c>
      <c r="DM66" s="474">
        <f t="shared" ref="DM66:DX66" si="287">SUM(DM67:DM69)</f>
        <v>17541373.23</v>
      </c>
      <c r="DN66" s="474">
        <f t="shared" si="287"/>
        <v>13820611.270000001</v>
      </c>
      <c r="DO66" s="474">
        <f t="shared" si="287"/>
        <v>20030217.450000003</v>
      </c>
      <c r="DP66" s="474">
        <f t="shared" si="287"/>
        <v>25602389.299999993</v>
      </c>
      <c r="DQ66" s="474">
        <f t="shared" si="287"/>
        <v>15293513.510000005</v>
      </c>
      <c r="DR66" s="474">
        <f t="shared" si="287"/>
        <v>29930979.309999995</v>
      </c>
      <c r="DS66" s="474">
        <f t="shared" si="287"/>
        <v>15355130.690000013</v>
      </c>
      <c r="DT66" s="474">
        <f t="shared" si="287"/>
        <v>66355755.629999995</v>
      </c>
      <c r="DU66" s="474">
        <f t="shared" si="287"/>
        <v>44528808.049999997</v>
      </c>
      <c r="DV66" s="474">
        <f t="shared" si="287"/>
        <v>23576132.387999997</v>
      </c>
      <c r="DW66" s="474">
        <f t="shared" si="287"/>
        <v>19891678.351999991</v>
      </c>
      <c r="DX66" s="474">
        <f t="shared" si="287"/>
        <v>46317347.940000013</v>
      </c>
      <c r="DY66" s="474">
        <f>DM66+DN66+DO66+DP66+DQ66+DR66+DS66+DT66+DU66+DV66+DW66+DX66</f>
        <v>338243937.12</v>
      </c>
      <c r="DZ66" s="474">
        <f t="shared" ref="DZ66:EK66" si="288">SUM(DZ67:DZ69)</f>
        <v>14380530.48</v>
      </c>
      <c r="EA66" s="474">
        <f t="shared" si="288"/>
        <v>12413804.82</v>
      </c>
      <c r="EB66" s="474">
        <f t="shared" si="288"/>
        <v>14227567.560000001</v>
      </c>
      <c r="EC66" s="474">
        <f t="shared" si="288"/>
        <v>14667992.579999996</v>
      </c>
      <c r="ED66" s="474">
        <f t="shared" si="288"/>
        <v>15043420.099000007</v>
      </c>
      <c r="EE66" s="474">
        <f t="shared" si="288"/>
        <v>20995746.490999997</v>
      </c>
      <c r="EF66" s="474">
        <f t="shared" si="288"/>
        <v>14217489.440000001</v>
      </c>
      <c r="EG66" s="474">
        <f t="shared" si="288"/>
        <v>35843582.129999995</v>
      </c>
      <c r="EH66" s="474">
        <f t="shared" si="288"/>
        <v>30287748.550000004</v>
      </c>
      <c r="EI66" s="474">
        <f t="shared" si="288"/>
        <v>18581694.000000004</v>
      </c>
      <c r="EJ66" s="474">
        <f t="shared" si="288"/>
        <v>16678574.699999986</v>
      </c>
      <c r="EK66" s="474">
        <f t="shared" si="288"/>
        <v>27300714.909999989</v>
      </c>
      <c r="EL66" s="474">
        <f>DZ66+EA66+EB66+EC66+ED66+EE66+EF66+EG66+EH66+EI66+EJ66+EK66</f>
        <v>234638865.75999999</v>
      </c>
      <c r="EM66" s="474">
        <f t="shared" ref="EM66:EX66" si="289">SUM(EM67:EM69)</f>
        <v>23035235.52</v>
      </c>
      <c r="EN66" s="474">
        <f t="shared" si="289"/>
        <v>13109480.969999999</v>
      </c>
      <c r="EO66" s="474">
        <f t="shared" si="289"/>
        <v>19811033.509999998</v>
      </c>
      <c r="EP66" s="474">
        <f t="shared" si="289"/>
        <v>21790526.730000004</v>
      </c>
      <c r="EQ66" s="474">
        <f t="shared" si="289"/>
        <v>22525897.469999995</v>
      </c>
      <c r="ER66" s="474">
        <f t="shared" si="289"/>
        <v>18998298.549999997</v>
      </c>
      <c r="ES66" s="474">
        <f t="shared" si="289"/>
        <v>42375883.110000007</v>
      </c>
      <c r="ET66" s="474">
        <f t="shared" si="289"/>
        <v>33565667.680000007</v>
      </c>
      <c r="EU66" s="474">
        <f t="shared" si="289"/>
        <v>23077823.49999997</v>
      </c>
      <c r="EV66" s="474">
        <f t="shared" si="289"/>
        <v>16658222.430000037</v>
      </c>
      <c r="EW66" s="474">
        <f t="shared" si="289"/>
        <v>26640645.43999996</v>
      </c>
      <c r="EX66" s="474">
        <f t="shared" si="289"/>
        <v>75344359.490000054</v>
      </c>
      <c r="EY66" s="474">
        <f>EM66+EN66+EO66+EP66+EQ66+ER66+ES66+ET66+EU66+EV66+EW66+EX66</f>
        <v>336933074.40000004</v>
      </c>
      <c r="EZ66" s="474">
        <f t="shared" ref="EZ66:FH66" si="290">SUM(EZ67:EZ69)</f>
        <v>19999665.469999999</v>
      </c>
      <c r="FA66" s="474">
        <f t="shared" si="290"/>
        <v>15240572.419999998</v>
      </c>
      <c r="FB66" s="474">
        <f t="shared" si="290"/>
        <v>20480323.030000001</v>
      </c>
      <c r="FC66" s="474">
        <f t="shared" si="290"/>
        <v>15554360.900000017</v>
      </c>
      <c r="FD66" s="474">
        <f t="shared" si="290"/>
        <v>30054215.379999992</v>
      </c>
      <c r="FE66" s="474">
        <f t="shared" si="290"/>
        <v>28796159.930000018</v>
      </c>
      <c r="FF66" s="474">
        <f t="shared" si="290"/>
        <v>19208698.369999979</v>
      </c>
      <c r="FG66" s="474">
        <f t="shared" si="290"/>
        <v>30143992.980000012</v>
      </c>
      <c r="FH66" s="474">
        <f t="shared" si="290"/>
        <v>26074227.960000005</v>
      </c>
      <c r="FI66" s="474">
        <f>SUM(FI67:FI69)</f>
        <v>22410823.170000009</v>
      </c>
      <c r="FJ66" s="474">
        <f>SUM(FJ67:FJ69)</f>
        <v>42017168.99999997</v>
      </c>
      <c r="FK66" s="474">
        <f>SUM(FK67:FK69)</f>
        <v>53960285.99000001</v>
      </c>
      <c r="FL66" s="474">
        <f>FA66+FB66+FC66+FD66+FE66+FF66+FG66+FH66+EZ66+FI66+FK66+FJ66</f>
        <v>323940494.60000002</v>
      </c>
      <c r="FM66" s="474">
        <f t="shared" ref="FM66:FV66" si="291">SUM(FM67:FM69)</f>
        <v>15016609.35</v>
      </c>
      <c r="FN66" s="474">
        <f t="shared" si="291"/>
        <v>14002574.259999998</v>
      </c>
      <c r="FO66" s="474">
        <f t="shared" si="291"/>
        <v>51003114.129999988</v>
      </c>
      <c r="FP66" s="474">
        <f t="shared" si="291"/>
        <v>22175544.519999996</v>
      </c>
      <c r="FQ66" s="474">
        <f t="shared" si="291"/>
        <v>15870386.540000003</v>
      </c>
      <c r="FR66" s="474">
        <f t="shared" si="291"/>
        <v>32088056.250000011</v>
      </c>
      <c r="FS66" s="474">
        <f t="shared" si="291"/>
        <v>20406375.33999997</v>
      </c>
      <c r="FT66" s="474">
        <f t="shared" si="291"/>
        <v>45697084.350000039</v>
      </c>
      <c r="FU66" s="474">
        <f t="shared" si="291"/>
        <v>22707600.839999922</v>
      </c>
      <c r="FV66" s="474">
        <f t="shared" si="291"/>
        <v>26101583.630000047</v>
      </c>
      <c r="FW66" s="474">
        <f>SUM(FW67:FW69)</f>
        <v>29687512.82</v>
      </c>
      <c r="FX66" s="474">
        <f>SUM(FX67:FX69)</f>
        <v>130073618.21999994</v>
      </c>
      <c r="FY66" s="474">
        <f>FM66+FN66+FO66+FP66+FQ66+FR66+FS66+FT66+FU66+FV66+FW66+FX66</f>
        <v>424830060.24999988</v>
      </c>
      <c r="FZ66" s="474">
        <f t="shared" ref="FZ66:GI66" si="292">SUM(FZ67:FZ69)</f>
        <v>22253507.280000001</v>
      </c>
      <c r="GA66" s="474">
        <f t="shared" si="292"/>
        <v>51210926.859999999</v>
      </c>
      <c r="GB66" s="474">
        <f t="shared" si="292"/>
        <v>33138508.460000005</v>
      </c>
      <c r="GC66" s="474">
        <f t="shared" si="292"/>
        <v>24704081.229999993</v>
      </c>
      <c r="GD66" s="474">
        <f t="shared" si="292"/>
        <v>27688270.080000017</v>
      </c>
      <c r="GE66" s="474">
        <f t="shared" si="292"/>
        <v>32181624.779999975</v>
      </c>
      <c r="GF66" s="474">
        <f t="shared" si="292"/>
        <v>127065110.09</v>
      </c>
      <c r="GG66" s="474">
        <f t="shared" si="292"/>
        <v>65499062.710000008</v>
      </c>
      <c r="GH66" s="474">
        <f t="shared" si="292"/>
        <v>31085486.030000009</v>
      </c>
      <c r="GI66" s="474">
        <f t="shared" si="292"/>
        <v>33203551.523999993</v>
      </c>
      <c r="GJ66" s="474">
        <f>SUM(GJ67:GJ69)</f>
        <v>43614387.166000046</v>
      </c>
      <c r="GK66" s="474">
        <f>SUM(GK67:GK69)</f>
        <v>66452860.783999935</v>
      </c>
      <c r="GL66" s="474">
        <f>FZ66+GA66+GB66+GC66+GD66+GE66+GF66+GG66+GH66+GI66+GJ66+GK66</f>
        <v>558097376.99400008</v>
      </c>
      <c r="GM66" s="474">
        <f t="shared" ref="GM66:GV66" si="293">SUM(GM67:GM69)</f>
        <v>25467479.639999993</v>
      </c>
      <c r="GN66" s="474">
        <f t="shared" si="293"/>
        <v>19033400.300000004</v>
      </c>
      <c r="GO66" s="474">
        <f t="shared" si="293"/>
        <v>18102493.860000003</v>
      </c>
      <c r="GP66" s="474">
        <f t="shared" si="293"/>
        <v>30605354.669999979</v>
      </c>
      <c r="GQ66" s="474">
        <f t="shared" si="293"/>
        <v>171457912.65999991</v>
      </c>
      <c r="GR66" s="474">
        <f t="shared" si="293"/>
        <v>72854307.150000006</v>
      </c>
      <c r="GS66" s="474">
        <f t="shared" si="293"/>
        <v>56107603.489999995</v>
      </c>
      <c r="GT66" s="474">
        <f t="shared" si="293"/>
        <v>61286642.719999954</v>
      </c>
      <c r="GU66" s="474">
        <f t="shared" si="293"/>
        <v>42082138.420000069</v>
      </c>
      <c r="GV66" s="474">
        <f t="shared" si="293"/>
        <v>52855087.159999982</v>
      </c>
      <c r="GW66" s="474">
        <f>SUM(GW67:GW69)</f>
        <v>35182286.170000002</v>
      </c>
      <c r="GX66" s="474">
        <f>SUM(GX67:GX69)</f>
        <v>54460329.819999963</v>
      </c>
      <c r="GY66" s="474">
        <f>GM66+GN66+GO66+GP66+GQ66+GR66+GS66+GT66+GU66+GV66+GW66+GX66</f>
        <v>639495036.05999982</v>
      </c>
      <c r="GZ66" s="474">
        <f t="shared" ref="GZ66:HI66" si="294">SUM(GZ67:GZ69)</f>
        <v>20127968.68999999</v>
      </c>
      <c r="HA66" s="474">
        <f t="shared" si="294"/>
        <v>18146634.879999999</v>
      </c>
      <c r="HB66" s="474">
        <f t="shared" si="294"/>
        <v>19224437.642999992</v>
      </c>
      <c r="HC66" s="474">
        <f t="shared" si="294"/>
        <v>17314849.727000017</v>
      </c>
      <c r="HD66" s="474">
        <f t="shared" si="294"/>
        <v>86874508.719999984</v>
      </c>
      <c r="HE66" s="474">
        <f t="shared" si="294"/>
        <v>31353831.780000024</v>
      </c>
      <c r="HF66" s="474">
        <f t="shared" si="294"/>
        <v>56420460.50999999</v>
      </c>
      <c r="HG66" s="474">
        <f t="shared" si="294"/>
        <v>74279960.06099999</v>
      </c>
      <c r="HH66" s="474">
        <f t="shared" si="294"/>
        <v>63153133.179000005</v>
      </c>
      <c r="HI66" s="474">
        <f t="shared" si="294"/>
        <v>40745546.490000024</v>
      </c>
      <c r="HJ66" s="474">
        <f>SUM(HJ67:HJ69)</f>
        <v>36886714.029999971</v>
      </c>
      <c r="HK66" s="474">
        <f>SUM(HK67:HK69)</f>
        <v>54538848.420000032</v>
      </c>
      <c r="HL66" s="474">
        <f>GZ66+HA66+HB66+HC66+HD66+HE66+HF66+HG66+HH66+HI66+HJ66+HK66</f>
        <v>519066894.13</v>
      </c>
      <c r="HM66" s="474">
        <f t="shared" ref="HM66:HV66" si="295">SUM(HM67:HM69)</f>
        <v>21772420.730000004</v>
      </c>
      <c r="HN66" s="474">
        <f t="shared" si="295"/>
        <v>19633833.329999994</v>
      </c>
      <c r="HO66" s="474">
        <f t="shared" si="295"/>
        <v>21590599.820000015</v>
      </c>
      <c r="HP66" s="474">
        <f t="shared" si="295"/>
        <v>19900438.389999971</v>
      </c>
      <c r="HQ66" s="474">
        <f t="shared" si="295"/>
        <v>47338827.310000047</v>
      </c>
      <c r="HR66" s="474">
        <f t="shared" si="295"/>
        <v>118098218.34999998</v>
      </c>
      <c r="HS66" s="474">
        <f t="shared" si="295"/>
        <v>22412978.030000038</v>
      </c>
      <c r="HT66" s="474">
        <f t="shared" si="295"/>
        <v>118926993.35999995</v>
      </c>
      <c r="HU66" s="474">
        <f t="shared" si="295"/>
        <v>45322267.010000005</v>
      </c>
      <c r="HV66" s="474">
        <f t="shared" si="295"/>
        <v>33489209.409999967</v>
      </c>
      <c r="HW66" s="474">
        <f>SUM(HW67:HW69)</f>
        <v>40580503.88000001</v>
      </c>
      <c r="HX66" s="474">
        <f>SUM(HX67:HX69)</f>
        <v>41848885.270000041</v>
      </c>
      <c r="HY66" s="474">
        <f>HM66+HN66+HO66+HP66+HQ66+HR66+HS66+HT66+HU66+HV66+HW66+HX66</f>
        <v>550915174.88999999</v>
      </c>
      <c r="HZ66" s="474">
        <f t="shared" ref="HZ66:II66" si="296">SUM(HZ67:HZ69)</f>
        <v>25275679.960000005</v>
      </c>
      <c r="IA66" s="474">
        <f t="shared" si="296"/>
        <v>21017063.639999993</v>
      </c>
      <c r="IB66" s="474">
        <f t="shared" si="296"/>
        <v>25650261.950000014</v>
      </c>
      <c r="IC66" s="474">
        <f t="shared" si="296"/>
        <v>83366189.589999959</v>
      </c>
      <c r="ID66" s="474">
        <f t="shared" si="296"/>
        <v>156562808.32000002</v>
      </c>
      <c r="IE66" s="474">
        <f t="shared" si="296"/>
        <v>56794497.189999953</v>
      </c>
      <c r="IF66" s="474">
        <f t="shared" si="296"/>
        <v>47903743.920000046</v>
      </c>
      <c r="IG66" s="474">
        <f t="shared" si="296"/>
        <v>43471359.509999961</v>
      </c>
      <c r="IH66" s="474">
        <f t="shared" si="296"/>
        <v>46718643.283000007</v>
      </c>
      <c r="II66" s="474">
        <f t="shared" si="296"/>
        <v>39285270.936999962</v>
      </c>
      <c r="IJ66" s="474">
        <f>SUM(IJ67:IJ69)</f>
        <v>23221850.72000004</v>
      </c>
      <c r="IK66" s="474">
        <f>SUM(IK67:IK69)</f>
        <v>47178677.580000006</v>
      </c>
      <c r="IL66" s="474">
        <f>HZ66+IA66+IB66+IC66+ID66+IE66+IF66+IG66+IH66+II66+IJ66+IK66</f>
        <v>616446046.60000002</v>
      </c>
      <c r="IM66" s="474">
        <f t="shared" ref="IM66:IV66" si="297">SUM(IM67:IM69)</f>
        <v>23023322.52</v>
      </c>
      <c r="IN66" s="474">
        <f t="shared" si="297"/>
        <v>20284169.039999995</v>
      </c>
      <c r="IO66" s="474">
        <f t="shared" si="297"/>
        <v>37871896.020000003</v>
      </c>
      <c r="IP66" s="474">
        <f t="shared" si="297"/>
        <v>25954846.409999993</v>
      </c>
      <c r="IQ66" s="474">
        <f t="shared" si="297"/>
        <v>76224556.849999994</v>
      </c>
      <c r="IR66" s="474">
        <f t="shared" si="297"/>
        <v>73369889.129700005</v>
      </c>
      <c r="IS66" s="474">
        <f t="shared" si="297"/>
        <v>99263281.270300031</v>
      </c>
      <c r="IT66" s="474">
        <f t="shared" si="297"/>
        <v>63833071.049999982</v>
      </c>
      <c r="IU66" s="474">
        <f t="shared" si="297"/>
        <v>47376283.859999999</v>
      </c>
      <c r="IV66" s="474">
        <f t="shared" si="297"/>
        <v>299972481.2737</v>
      </c>
      <c r="IW66" s="474">
        <f>SUM(IW67:IW69)</f>
        <v>26685430.736299969</v>
      </c>
      <c r="IX66" s="474">
        <f>SUM(IX67:IX69)</f>
        <v>42056154.640000045</v>
      </c>
      <c r="IY66" s="474">
        <f>IM66+IN66+IO66+IP66+IQ66+IR66+IS66+IT66+IU66+IV66+IW66+IX66</f>
        <v>835915382.79999995</v>
      </c>
      <c r="IZ66" s="654">
        <f t="shared" ref="IZ66:JI66" si="298">SUM(IZ67:IZ69)</f>
        <v>20490287.579999998</v>
      </c>
      <c r="JA66" s="474">
        <f t="shared" si="298"/>
        <v>20812430.51349999</v>
      </c>
      <c r="JB66" s="474">
        <f t="shared" si="298"/>
        <v>23097314.466500003</v>
      </c>
      <c r="JC66" s="474">
        <f t="shared" si="298"/>
        <v>31259649.109999988</v>
      </c>
      <c r="JD66" s="474">
        <f t="shared" si="298"/>
        <v>94244394.733999997</v>
      </c>
      <c r="JE66" s="474">
        <f t="shared" si="298"/>
        <v>124605153.53000002</v>
      </c>
      <c r="JF66" s="474">
        <f t="shared" si="298"/>
        <v>49510213.866000041</v>
      </c>
      <c r="JG66" s="474">
        <f t="shared" si="298"/>
        <v>39509526.847299963</v>
      </c>
      <c r="JH66" s="474">
        <f t="shared" si="298"/>
        <v>61550176.149999946</v>
      </c>
      <c r="JI66" s="474">
        <f t="shared" si="298"/>
        <v>47595379.920000076</v>
      </c>
      <c r="JJ66" s="474">
        <f>SUM(JJ67:JJ69)</f>
        <v>41490246.969999976</v>
      </c>
      <c r="JK66" s="474">
        <f>SUM(JK67:JK69)</f>
        <v>47407234.002700016</v>
      </c>
      <c r="JL66" s="474">
        <f>IZ66+JA66+JB66+JC66+JD66+JE66+JF66+JG66+JH66+JI66+JJ66+JK66</f>
        <v>601572007.69000006</v>
      </c>
      <c r="JM66" s="654">
        <f t="shared" ref="JM66:JV66" si="299">SUM(JM67:JM69)</f>
        <v>22138512.589999996</v>
      </c>
      <c r="JN66" s="474">
        <f t="shared" si="299"/>
        <v>29523525.139999993</v>
      </c>
      <c r="JO66" s="474">
        <f t="shared" si="299"/>
        <v>29325862.06000001</v>
      </c>
      <c r="JP66" s="474">
        <f t="shared" si="299"/>
        <v>22205026.966099981</v>
      </c>
      <c r="JQ66" s="474">
        <f t="shared" si="299"/>
        <v>28933139.023900002</v>
      </c>
      <c r="JR66" s="474">
        <f t="shared" si="299"/>
        <v>37500893.740000024</v>
      </c>
      <c r="JS66" s="474">
        <f t="shared" si="299"/>
        <v>83667406.804399997</v>
      </c>
      <c r="JT66" s="474">
        <f t="shared" si="299"/>
        <v>31508348.545600004</v>
      </c>
      <c r="JU66" s="474">
        <f t="shared" si="299"/>
        <v>55006071.36999999</v>
      </c>
      <c r="JV66" s="474">
        <f t="shared" si="299"/>
        <v>36137702.180000052</v>
      </c>
      <c r="JW66" s="474">
        <f>SUM(JW67:JW69)</f>
        <v>33004309.558399919</v>
      </c>
      <c r="JX66" s="474">
        <f>SUM(JX67:JX69)</f>
        <v>41135191.331600048</v>
      </c>
      <c r="JY66" s="474">
        <f>JM66+JN66+JO66+JP66+JQ66+JR66+JS66+JT66+JU66+JV66+JW66+JX66</f>
        <v>450085989.31000006</v>
      </c>
      <c r="JZ66" s="654">
        <f t="shared" ref="JZ66:KI66" si="300">SUM(JZ67:JZ69)</f>
        <v>24553073.52</v>
      </c>
      <c r="KA66" s="474">
        <f t="shared" si="300"/>
        <v>18414903.140000004</v>
      </c>
      <c r="KB66" s="474">
        <f t="shared" si="300"/>
        <v>21894395.519999996</v>
      </c>
      <c r="KC66" s="474">
        <f t="shared" si="300"/>
        <v>23868313.490000006</v>
      </c>
      <c r="KD66" s="474">
        <f t="shared" si="300"/>
        <v>185238144.78999999</v>
      </c>
      <c r="KE66" s="474">
        <f t="shared" si="300"/>
        <v>47715840.710000001</v>
      </c>
      <c r="KF66" s="474">
        <f t="shared" si="300"/>
        <v>41256543.539999999</v>
      </c>
      <c r="KG66" s="474">
        <f t="shared" si="300"/>
        <v>62243142.270000011</v>
      </c>
      <c r="KH66" s="474">
        <f t="shared" si="300"/>
        <v>60698209.770000003</v>
      </c>
      <c r="KI66" s="474">
        <f t="shared" si="300"/>
        <v>52130125.710000001</v>
      </c>
      <c r="KJ66" s="474">
        <f>SUM(KJ67:KJ69)</f>
        <v>30491808.230000004</v>
      </c>
      <c r="KK66" s="474">
        <f>SUM(KK67:KK69)</f>
        <v>61725428.460000001</v>
      </c>
      <c r="KL66" s="474">
        <f>JZ66+KA66+KB66+KC66+KD66+KE66+KF66+KG66+KH66+KI66+KJ66+KK66</f>
        <v>630229929.1500001</v>
      </c>
      <c r="KM66" s="654">
        <f t="shared" ref="KM66:KV66" si="301">SUM(KM67:KM69)</f>
        <v>22742968.760000002</v>
      </c>
      <c r="KN66" s="474">
        <f t="shared" si="301"/>
        <v>40818586.990000002</v>
      </c>
      <c r="KO66" s="474">
        <f t="shared" si="301"/>
        <v>30303617.839999996</v>
      </c>
      <c r="KP66" s="474">
        <f t="shared" si="301"/>
        <v>41326281.870000005</v>
      </c>
      <c r="KQ66" s="474">
        <f t="shared" si="301"/>
        <v>37430103.199999996</v>
      </c>
      <c r="KR66" s="474">
        <f t="shared" si="301"/>
        <v>77935188.440000013</v>
      </c>
      <c r="KS66" s="474">
        <f t="shared" si="301"/>
        <v>61794528.450000003</v>
      </c>
      <c r="KT66" s="474">
        <f t="shared" si="301"/>
        <v>64165692.960000016</v>
      </c>
      <c r="KU66" s="474">
        <f t="shared" si="301"/>
        <v>70622229.5</v>
      </c>
      <c r="KV66" s="474">
        <f t="shared" si="301"/>
        <v>37797604.690000005</v>
      </c>
      <c r="KW66" s="474">
        <f>SUM(KW67:KW69)</f>
        <v>45161002.82</v>
      </c>
      <c r="KX66" s="474">
        <f>SUM(KX67:KX69)</f>
        <v>66548575.280999988</v>
      </c>
      <c r="KY66" s="474">
        <f>KM66+KN66+KO66+KP66+KQ66+KR66+KS66+KT66+KU66+KV66+KW66+KX66</f>
        <v>596646380.801</v>
      </c>
      <c r="KZ66" s="654">
        <f t="shared" ref="KZ66:LI66" si="302">SUM(KZ67:KZ69)</f>
        <v>33660675.32</v>
      </c>
      <c r="LA66" s="474">
        <f t="shared" si="302"/>
        <v>38934479.670000002</v>
      </c>
      <c r="LB66" s="474">
        <f t="shared" si="302"/>
        <v>0</v>
      </c>
      <c r="LC66" s="474">
        <f t="shared" si="302"/>
        <v>0</v>
      </c>
      <c r="LD66" s="474">
        <f t="shared" si="302"/>
        <v>0</v>
      </c>
      <c r="LE66" s="474">
        <f t="shared" si="302"/>
        <v>0</v>
      </c>
      <c r="LF66" s="474">
        <f t="shared" si="302"/>
        <v>0</v>
      </c>
      <c r="LG66" s="474">
        <f t="shared" si="302"/>
        <v>0</v>
      </c>
      <c r="LH66" s="474">
        <f t="shared" si="302"/>
        <v>0</v>
      </c>
      <c r="LI66" s="474">
        <f t="shared" si="302"/>
        <v>0</v>
      </c>
      <c r="LJ66" s="474">
        <f>SUM(LJ67:LJ69)</f>
        <v>0</v>
      </c>
      <c r="LK66" s="474">
        <f>SUM(LK67:LK69)</f>
        <v>0</v>
      </c>
      <c r="LL66" s="515">
        <f>KZ66+LA66+LB66+LC66+LD66+LE66+LF66+LG66+LH66+LI66+LJ66+LK66</f>
        <v>72595154.99000001</v>
      </c>
    </row>
    <row r="67" spans="1:324" ht="15.75" x14ac:dyDescent="0.25">
      <c r="A67" s="419">
        <v>7100</v>
      </c>
      <c r="B67" s="420"/>
      <c r="C67" s="418" t="s">
        <v>670</v>
      </c>
      <c r="D67" s="418" t="s">
        <v>312</v>
      </c>
      <c r="E67" s="466">
        <v>665201.96962109837</v>
      </c>
      <c r="F67" s="466">
        <v>14919867.300951427</v>
      </c>
      <c r="G67" s="466">
        <v>4407273.4101151731</v>
      </c>
      <c r="H67" s="466">
        <v>271361.20847938576</v>
      </c>
      <c r="I67" s="466">
        <v>3341161.7426139209</v>
      </c>
      <c r="J67" s="466">
        <v>4490235.3530295454</v>
      </c>
      <c r="K67" s="466">
        <v>33519120.347187448</v>
      </c>
      <c r="L67" s="466">
        <v>26827392.75580037</v>
      </c>
      <c r="M67" s="466">
        <v>266569.90573360043</v>
      </c>
      <c r="N67" s="466">
        <v>33053.747287598067</v>
      </c>
      <c r="O67" s="466">
        <v>29884.326489734602</v>
      </c>
      <c r="P67" s="466">
        <v>23702.219996661661</v>
      </c>
      <c r="Q67" s="466">
        <v>194491.99244700384</v>
      </c>
      <c r="R67" s="466">
        <v>263022.09781338676</v>
      </c>
      <c r="S67" s="466">
        <v>4633885.5424803868</v>
      </c>
      <c r="T67" s="466">
        <v>2697410.0235770321</v>
      </c>
      <c r="U67" s="466">
        <v>1493326.9842263397</v>
      </c>
      <c r="V67" s="466">
        <v>4443737.4091554005</v>
      </c>
      <c r="W67" s="466">
        <v>4324280.6494324822</v>
      </c>
      <c r="X67" s="466">
        <v>-109099.87026372895</v>
      </c>
      <c r="Y67" s="466">
        <f>M67+N67+O67+P67+Q67+R67+S67+T67+U67+V67+W67+X67</f>
        <v>18294265.028375898</v>
      </c>
      <c r="Z67" s="466">
        <v>452123.79164580209</v>
      </c>
      <c r="AA67" s="466">
        <v>36175.095977299286</v>
      </c>
      <c r="AB67" s="466">
        <v>-7519.612752462026</v>
      </c>
      <c r="AC67" s="466">
        <v>220689.88407611419</v>
      </c>
      <c r="AD67" s="466">
        <v>173791.27929394093</v>
      </c>
      <c r="AE67" s="466">
        <v>199260.73835753632</v>
      </c>
      <c r="AF67" s="466">
        <v>17207208.277499583</v>
      </c>
      <c r="AG67" s="466">
        <v>2592016.3791520619</v>
      </c>
      <c r="AH67" s="466">
        <v>3838160.1026539817</v>
      </c>
      <c r="AI67" s="466">
        <v>8976077.1750125196</v>
      </c>
      <c r="AJ67" s="466">
        <v>1454375.941370389</v>
      </c>
      <c r="AK67" s="466">
        <v>959390.35561675858</v>
      </c>
      <c r="AL67" s="466">
        <f>Z67+AA67+AB67+AC67+AD67+AE67+AF67+AG67+AH67+AI67+AJ67+AK67</f>
        <v>36101749.407903522</v>
      </c>
      <c r="AM67" s="466">
        <v>2523.1180103488568</v>
      </c>
      <c r="AN67" s="466">
        <v>2357.7032214989149</v>
      </c>
      <c r="AO67" s="466">
        <v>1573.1931230178602</v>
      </c>
      <c r="AP67" s="466">
        <v>759.47254214655322</v>
      </c>
      <c r="AQ67" s="466">
        <v>60795.359706226009</v>
      </c>
      <c r="AR67" s="466">
        <v>180823.13052912705</v>
      </c>
      <c r="AS67" s="466">
        <v>21462885.133700553</v>
      </c>
      <c r="AT67" s="466">
        <v>1947409.4794692039</v>
      </c>
      <c r="AU67" s="466">
        <v>11885235.222667336</v>
      </c>
      <c r="AV67" s="466">
        <v>17181107.603071272</v>
      </c>
      <c r="AW67" s="466">
        <v>7722696.6841094969</v>
      </c>
      <c r="AX67" s="466">
        <v>1435846.4271407111</v>
      </c>
      <c r="AY67" s="466">
        <f>AM67+AN67+AO67+AP67+AQ67+AR67+AS67+AT67+AU67+AV67+AW67+AX67</f>
        <v>61884012.52729094</v>
      </c>
      <c r="AZ67" s="466">
        <v>48665986.699257225</v>
      </c>
      <c r="BA67" s="466">
        <v>4984087.742113173</v>
      </c>
      <c r="BB67" s="466">
        <v>3316480.9456685032</v>
      </c>
      <c r="BC67" s="466">
        <v>3069926.3068352519</v>
      </c>
      <c r="BD67" s="466">
        <v>1603906.6653730597</v>
      </c>
      <c r="BE67" s="466">
        <v>21891072.223418463</v>
      </c>
      <c r="BF67" s="466">
        <v>2578521.8710983139</v>
      </c>
      <c r="BG67" s="466">
        <v>11104051.175638456</v>
      </c>
      <c r="BH67" s="466">
        <v>9491792.3604990821</v>
      </c>
      <c r="BI67" s="466">
        <v>7698457.6460106829</v>
      </c>
      <c r="BJ67" s="466">
        <v>96758.455141045677</v>
      </c>
      <c r="BK67" s="466">
        <v>537993.24328158854</v>
      </c>
      <c r="BL67" s="466">
        <f>AZ67+BA67+BB67+BC67+BD67+BE67+BF67+BG67+BH67+BI67+BJ67+BK67</f>
        <v>115039035.33433484</v>
      </c>
      <c r="BM67" s="466">
        <v>65640.868594558502</v>
      </c>
      <c r="BN67" s="466">
        <v>208301.94320647637</v>
      </c>
      <c r="BO67" s="466">
        <v>7663.5080537472886</v>
      </c>
      <c r="BP67" s="466">
        <v>21303.875187781669</v>
      </c>
      <c r="BQ67" s="466">
        <v>3235744.4091971293</v>
      </c>
      <c r="BR67" s="466">
        <v>271339.90744450013</v>
      </c>
      <c r="BS67" s="466">
        <v>4362050.4098647982</v>
      </c>
      <c r="BT67" s="466">
        <v>6636450.4369053561</v>
      </c>
      <c r="BU67" s="466">
        <v>14086915.324361546</v>
      </c>
      <c r="BV67" s="466">
        <v>3585652.9582707393</v>
      </c>
      <c r="BW67" s="466">
        <v>11516890.732265066</v>
      </c>
      <c r="BX67" s="466">
        <v>6488329.5741111673</v>
      </c>
      <c r="BY67" s="466">
        <f>BM67+BN67+BO67+BP67+BQ67+BR67+BS67+BT67+BU67+BV67+BW67+BX67</f>
        <v>50486283.947462872</v>
      </c>
      <c r="BZ67" s="466">
        <v>43557.00216992155</v>
      </c>
      <c r="CA67" s="466">
        <v>43658.592054748791</v>
      </c>
      <c r="CB67" s="466">
        <v>37556.33450175263</v>
      </c>
      <c r="CC67" s="466">
        <v>37084.793857452853</v>
      </c>
      <c r="CD67" s="466">
        <v>76412.617426139201</v>
      </c>
      <c r="CE67" s="466">
        <v>15382784.526957104</v>
      </c>
      <c r="CF67" s="466">
        <v>2453386.1273159739</v>
      </c>
      <c r="CG67" s="466">
        <v>6411494.0426055733</v>
      </c>
      <c r="CH67" s="466">
        <v>56831496.818728082</v>
      </c>
      <c r="CI67" s="466">
        <v>26042404.069687869</v>
      </c>
      <c r="CJ67" s="466">
        <v>11595876.858370891</v>
      </c>
      <c r="CK67" s="466">
        <v>3032618.3523201495</v>
      </c>
      <c r="CL67" s="466">
        <f>BZ67+CA67+CB67+CC67+CD67+CE67+CF67+CG67+CH67+CI67+CJ67+CK67</f>
        <v>121988330.13599566</v>
      </c>
      <c r="CM67" s="466">
        <v>77132.365214488396</v>
      </c>
      <c r="CN67" s="466">
        <v>4499.3323318310804</v>
      </c>
      <c r="CO67" s="466">
        <v>539748.98259889835</v>
      </c>
      <c r="CP67" s="466">
        <v>69019.840218661338</v>
      </c>
      <c r="CQ67" s="466">
        <v>16185416.418168921</v>
      </c>
      <c r="CR67" s="466">
        <v>939923.98890001676</v>
      </c>
      <c r="CS67" s="466">
        <v>96633.867467868477</v>
      </c>
      <c r="CT67" s="466">
        <v>25809552.744700383</v>
      </c>
      <c r="CU67" s="466">
        <v>15454791.68173093</v>
      </c>
      <c r="CV67" s="466">
        <v>6785939.5531630777</v>
      </c>
      <c r="CW67" s="466">
        <v>6779188.5156067442</v>
      </c>
      <c r="CX67" s="466">
        <v>15508739.590135204</v>
      </c>
      <c r="CY67" s="466">
        <f>CM67+CN67+CO67+CP67+CQ67+CR67+CS67+CT67+CU67+CV67+CW67+CX67</f>
        <v>88250586.880237028</v>
      </c>
      <c r="CZ67" s="466">
        <v>41932.620000000003</v>
      </c>
      <c r="DA67" s="466">
        <v>208476.94</v>
      </c>
      <c r="DB67" s="466">
        <v>48308.26</v>
      </c>
      <c r="DC67" s="466">
        <v>10471184.390000001</v>
      </c>
      <c r="DD67" s="466">
        <v>116469.67</v>
      </c>
      <c r="DE67" s="466">
        <v>533792.17000000004</v>
      </c>
      <c r="DF67" s="466">
        <v>20166990.600000001</v>
      </c>
      <c r="DG67" s="466">
        <v>28871938.739999998</v>
      </c>
      <c r="DH67" s="466">
        <v>21250351.140000001</v>
      </c>
      <c r="DI67" s="466">
        <v>22487033.59</v>
      </c>
      <c r="DJ67" s="466">
        <v>19255501.759999998</v>
      </c>
      <c r="DK67" s="466">
        <v>1148759.1499999999</v>
      </c>
      <c r="DL67" s="466">
        <f>CZ67+DA67+DB67+DC67+DD67+DE67+DF67+DG67+DH67+DI67+DJ67+DK67</f>
        <v>124600739.03</v>
      </c>
      <c r="DM67" s="466">
        <v>495126.59</v>
      </c>
      <c r="DN67" s="466">
        <v>5139.2000000000135</v>
      </c>
      <c r="DO67" s="466">
        <v>2000128</v>
      </c>
      <c r="DP67" s="466">
        <v>8893377.1799999997</v>
      </c>
      <c r="DQ67" s="466">
        <v>212267.68</v>
      </c>
      <c r="DR67" s="466">
        <v>12093168.190000001</v>
      </c>
      <c r="DS67" s="466">
        <v>679340.23000000103</v>
      </c>
      <c r="DT67" s="466">
        <v>53363717.459999993</v>
      </c>
      <c r="DU67" s="466">
        <v>25298814.07</v>
      </c>
      <c r="DV67" s="466">
        <v>4908414.1680000015</v>
      </c>
      <c r="DW67" s="466">
        <v>4149284.7020000028</v>
      </c>
      <c r="DX67" s="466">
        <v>17836416.629999999</v>
      </c>
      <c r="DY67" s="466">
        <f>DM67+DN67+DO67+DP67+DQ67+DR67+DS67+DT67+DU67+DV67+DW67+DX67</f>
        <v>129935194.09999999</v>
      </c>
      <c r="DZ67" s="466">
        <v>0</v>
      </c>
      <c r="EA67" s="466">
        <v>457815.02</v>
      </c>
      <c r="EB67" s="466">
        <v>24982.06</v>
      </c>
      <c r="EC67" s="466">
        <v>1409.6</v>
      </c>
      <c r="ED67" s="466">
        <v>1177033.22</v>
      </c>
      <c r="EE67" s="466">
        <v>2317310.7799999998</v>
      </c>
      <c r="EF67" s="466">
        <v>643721.23</v>
      </c>
      <c r="EG67" s="466">
        <v>23613728.129999999</v>
      </c>
      <c r="EH67" s="466">
        <v>14305073.119999997</v>
      </c>
      <c r="EI67" s="466">
        <v>6141639.2699999996</v>
      </c>
      <c r="EJ67" s="466">
        <v>3040912.24</v>
      </c>
      <c r="EK67" s="466">
        <v>5380494.5999999996</v>
      </c>
      <c r="EL67" s="466">
        <f>DZ67+EA67+EB67+EC67+ED67+EE67+EF67+EG67+EH67+EI67+EJ67+EK67</f>
        <v>57104119.269999996</v>
      </c>
      <c r="EM67" s="466">
        <v>32891.31</v>
      </c>
      <c r="EN67" s="466">
        <v>216.41</v>
      </c>
      <c r="EO67" s="466">
        <v>383897.55</v>
      </c>
      <c r="EP67" s="466">
        <v>54905.47</v>
      </c>
      <c r="EQ67" s="466">
        <v>27440.22</v>
      </c>
      <c r="ER67" s="466">
        <v>982192.11</v>
      </c>
      <c r="ES67" s="466">
        <v>27356742.420000002</v>
      </c>
      <c r="ET67" s="466">
        <v>14419776.189999999</v>
      </c>
      <c r="EU67" s="466">
        <v>5438205.9900000002</v>
      </c>
      <c r="EV67" s="466">
        <v>686124.26</v>
      </c>
      <c r="EW67" s="466">
        <v>7907410.3399999999</v>
      </c>
      <c r="EX67" s="466">
        <v>35422843.780000001</v>
      </c>
      <c r="EY67" s="466">
        <f>EM67+EN67+EO67+EP67+EQ67+ER67+ES67+ET67+EU67+EV67+EW67+EX67</f>
        <v>92712646.049999997</v>
      </c>
      <c r="EZ67" s="466">
        <v>7650000</v>
      </c>
      <c r="FA67" s="466">
        <v>40928.339999999997</v>
      </c>
      <c r="FB67" s="466">
        <v>120847</v>
      </c>
      <c r="FC67" s="466">
        <v>47603.42</v>
      </c>
      <c r="FD67" s="466">
        <v>9757893.2400000002</v>
      </c>
      <c r="FE67" s="466">
        <v>1730895.23</v>
      </c>
      <c r="FF67" s="466">
        <v>515022.51</v>
      </c>
      <c r="FG67" s="466">
        <v>7036874.96</v>
      </c>
      <c r="FH67" s="466">
        <v>2617814.7799999998</v>
      </c>
      <c r="FI67" s="466">
        <v>1293522.3799999999</v>
      </c>
      <c r="FJ67" s="466">
        <v>21274122.959999997</v>
      </c>
      <c r="FK67" s="466">
        <v>10946079.969999999</v>
      </c>
      <c r="FL67" s="466">
        <f>FA67+FB67+FC67+FD67+FE67+FF67+FG67+FH67+EZ67+FI67+FK67+FJ67</f>
        <v>63031604.789999992</v>
      </c>
      <c r="FM67" s="466">
        <v>487367</v>
      </c>
      <c r="FN67" s="466">
        <v>141954.84</v>
      </c>
      <c r="FO67" s="466">
        <v>0</v>
      </c>
      <c r="FP67" s="466">
        <v>232917.76000000001</v>
      </c>
      <c r="FQ67" s="466">
        <v>409075.25</v>
      </c>
      <c r="FR67" s="466">
        <v>4570390.3899999997</v>
      </c>
      <c r="FS67" s="466">
        <v>6064492.9199999999</v>
      </c>
      <c r="FT67" s="466">
        <v>29501627.449999999</v>
      </c>
      <c r="FU67" s="466">
        <v>9018238.3100000005</v>
      </c>
      <c r="FV67" s="466">
        <v>3172481.73</v>
      </c>
      <c r="FW67" s="466">
        <v>11541607.439999999</v>
      </c>
      <c r="FX67" s="466">
        <v>93407702.989999995</v>
      </c>
      <c r="FY67" s="466">
        <f>FM67+FN67+FO67+FP67+FQ67+FR67+FS67+FT67+FU67+FV67+FW67+FX67</f>
        <v>158547856.07999998</v>
      </c>
      <c r="FZ67" s="466">
        <v>703230.25</v>
      </c>
      <c r="GA67" s="466">
        <v>407035.25</v>
      </c>
      <c r="GB67" s="466">
        <v>15531474.780000001</v>
      </c>
      <c r="GC67" s="466">
        <v>453583.66000000003</v>
      </c>
      <c r="GD67" s="466">
        <v>1741303.33</v>
      </c>
      <c r="GE67" s="466">
        <v>1202352.49</v>
      </c>
      <c r="GF67" s="466">
        <v>105283035.81</v>
      </c>
      <c r="GG67" s="466">
        <v>45779197</v>
      </c>
      <c r="GH67" s="466">
        <v>7304226.0599999977</v>
      </c>
      <c r="GI67" s="466">
        <v>8814223.0100000016</v>
      </c>
      <c r="GJ67" s="466">
        <v>17859089.32</v>
      </c>
      <c r="GK67" s="466">
        <v>7816888.3699999992</v>
      </c>
      <c r="GL67" s="466">
        <f>FZ67+GA67+GB67+GC67+GD67+GE67+GF67+GG67+GH67+GI67+GJ67+GK67</f>
        <v>212895639.32999998</v>
      </c>
      <c r="GM67" s="466">
        <v>3.51</v>
      </c>
      <c r="GN67" s="466">
        <v>0</v>
      </c>
      <c r="GO67" s="466">
        <v>100719.07999999999</v>
      </c>
      <c r="GP67" s="466">
        <v>455947.41000000003</v>
      </c>
      <c r="GQ67" s="466">
        <v>1327910.93</v>
      </c>
      <c r="GR67" s="466">
        <v>42067502.729999997</v>
      </c>
      <c r="GS67" s="466">
        <v>33187761.280000001</v>
      </c>
      <c r="GT67" s="466">
        <v>41309825.5</v>
      </c>
      <c r="GU67" s="466">
        <v>9446882.3699999973</v>
      </c>
      <c r="GV67" s="466">
        <v>18305107.090000004</v>
      </c>
      <c r="GW67" s="466">
        <v>13599632.59</v>
      </c>
      <c r="GX67" s="466">
        <v>3439977.6400000039</v>
      </c>
      <c r="GY67" s="466">
        <f>GM67+GN67+GO67+GP67+GQ67+GR67+GS67+GT67+GU67+GV67+GW67+GX67</f>
        <v>163241270.13000003</v>
      </c>
      <c r="GZ67" s="466">
        <v>1675429.9100000001</v>
      </c>
      <c r="HA67" s="466">
        <v>414.26000000000931</v>
      </c>
      <c r="HB67" s="466">
        <v>2098293.0499999998</v>
      </c>
      <c r="HC67" s="466">
        <v>115486.22999999998</v>
      </c>
      <c r="HD67" s="466">
        <v>60985402.090000004</v>
      </c>
      <c r="HE67" s="466">
        <v>2467643.0599999996</v>
      </c>
      <c r="HF67" s="466">
        <v>25502714.480000004</v>
      </c>
      <c r="HG67" s="466">
        <v>47837996.79999999</v>
      </c>
      <c r="HH67" s="466">
        <v>37310643.120000005</v>
      </c>
      <c r="HI67" s="466">
        <v>18672029.239999998</v>
      </c>
      <c r="HJ67" s="466">
        <v>11805712.85</v>
      </c>
      <c r="HK67" s="466">
        <v>14604826.210000003</v>
      </c>
      <c r="HL67" s="466">
        <f>GZ67+HA67+HB67+HC67+HD67+HE67+HF67+HG67+HH67+HI67+HJ67+HK67</f>
        <v>223076591.30000001</v>
      </c>
      <c r="HM67" s="466">
        <v>4011470.49</v>
      </c>
      <c r="HN67" s="466">
        <v>119009.07</v>
      </c>
      <c r="HO67" s="466">
        <v>156719.16</v>
      </c>
      <c r="HP67" s="466">
        <v>1773846.6300000004</v>
      </c>
      <c r="HQ67" s="466">
        <v>4408302.370000001</v>
      </c>
      <c r="HR67" s="466">
        <v>88050400.290000007</v>
      </c>
      <c r="HS67" s="466">
        <v>2560071.1399999978</v>
      </c>
      <c r="HT67" s="466">
        <v>88749806.710000008</v>
      </c>
      <c r="HU67" s="466">
        <v>12346688.579999996</v>
      </c>
      <c r="HV67" s="466">
        <v>9840680.5400000028</v>
      </c>
      <c r="HW67" s="466">
        <v>17053774.109999999</v>
      </c>
      <c r="HX67" s="466">
        <v>3044061.200000003</v>
      </c>
      <c r="HY67" s="466">
        <f>HM67+HN67+HO67+HP67+HQ67+HR67+HS67+HT67+HU67+HV67+HW67+HX67</f>
        <v>232114830.28999996</v>
      </c>
      <c r="HZ67" s="466">
        <v>0</v>
      </c>
      <c r="IA67" s="466">
        <v>1709910.5600000003</v>
      </c>
      <c r="IB67" s="466">
        <v>401283.92999999982</v>
      </c>
      <c r="IC67" s="466">
        <v>65878931.899999999</v>
      </c>
      <c r="ID67" s="466">
        <v>115269820.51000001</v>
      </c>
      <c r="IE67" s="466">
        <v>22488839.409999996</v>
      </c>
      <c r="IF67" s="466">
        <v>24600742.509999998</v>
      </c>
      <c r="IG67" s="466">
        <v>20744997.240000002</v>
      </c>
      <c r="IH67" s="466">
        <v>8753545.0599999949</v>
      </c>
      <c r="II67" s="466">
        <v>12705196.770000005</v>
      </c>
      <c r="IJ67" s="466">
        <v>650303.47999999707</v>
      </c>
      <c r="IK67" s="466">
        <v>4470535.7500000019</v>
      </c>
      <c r="IL67" s="466">
        <f>HZ67+IA67+IB67+IC67+ID67+IE67+IF67+IG67+IH67+II67+IJ67+IK67</f>
        <v>277674107.12</v>
      </c>
      <c r="IM67" s="466">
        <v>201045.17</v>
      </c>
      <c r="IN67" s="466">
        <v>99281.550000000017</v>
      </c>
      <c r="IO67" s="466">
        <v>16521.969999999972</v>
      </c>
      <c r="IP67" s="466">
        <v>3372843.82</v>
      </c>
      <c r="IQ67" s="466">
        <v>46088429.880000003</v>
      </c>
      <c r="IR67" s="466">
        <v>47674372.550000004</v>
      </c>
      <c r="IS67" s="466">
        <v>71231328.75</v>
      </c>
      <c r="IT67" s="466">
        <v>37208066.149999991</v>
      </c>
      <c r="IU67" s="466">
        <v>19099554.620000001</v>
      </c>
      <c r="IV67" s="466">
        <v>275290925.46999997</v>
      </c>
      <c r="IW67" s="466">
        <v>1607297.3000000007</v>
      </c>
      <c r="IX67" s="466">
        <v>1932394.5799999966</v>
      </c>
      <c r="IY67" s="466">
        <f>IM67+IN67+IO67+IP67+IQ67+IR67+IS67+IT67+IU67+IV67+IW67+IX67</f>
        <v>503822061.80999994</v>
      </c>
      <c r="IZ67" s="655">
        <v>57670.63</v>
      </c>
      <c r="JA67" s="466">
        <v>83468.179999999993</v>
      </c>
      <c r="JB67" s="466">
        <v>0</v>
      </c>
      <c r="JC67" s="466">
        <v>1516026.6199999996</v>
      </c>
      <c r="JD67" s="466">
        <v>67064735.079999998</v>
      </c>
      <c r="JE67" s="466">
        <v>89035476.750000015</v>
      </c>
      <c r="JF67" s="466">
        <v>17624944.460000001</v>
      </c>
      <c r="JG67" s="466">
        <v>15564763</v>
      </c>
      <c r="JH67" s="466">
        <v>29198008.470000003</v>
      </c>
      <c r="JI67" s="466">
        <v>21928261.640000001</v>
      </c>
      <c r="JJ67" s="466">
        <v>13647331.760000004</v>
      </c>
      <c r="JK67" s="466">
        <v>2445176.3499999968</v>
      </c>
      <c r="JL67" s="466">
        <f>IZ67+JA67+JB67+JC67+JD67+JE67+JF67+JG67+JH67+JI67+JJ67+JK67</f>
        <v>258165862.93999997</v>
      </c>
      <c r="JM67" s="655">
        <v>138660.87</v>
      </c>
      <c r="JN67" s="466">
        <v>19736.72</v>
      </c>
      <c r="JO67" s="466">
        <v>3519136.67</v>
      </c>
      <c r="JP67" s="466">
        <v>387118.74999999965</v>
      </c>
      <c r="JQ67" s="466">
        <v>542421.2899999998</v>
      </c>
      <c r="JR67" s="466">
        <v>16861242.710000001</v>
      </c>
      <c r="JS67" s="466">
        <v>57711945.050000004</v>
      </c>
      <c r="JT67" s="466">
        <v>7928918.0599999996</v>
      </c>
      <c r="JU67" s="466">
        <v>29742866.219999999</v>
      </c>
      <c r="JV67" s="466">
        <v>10595636.109999999</v>
      </c>
      <c r="JW67" s="466">
        <v>6766387.0899999999</v>
      </c>
      <c r="JX67" s="466">
        <v>2149859.1900000004</v>
      </c>
      <c r="JY67" s="466">
        <f>JM67+JN67+JO67+JP67+JQ67+JR67+JS67+JT67+JU67+JV67+JW67+JX67</f>
        <v>136363928.73000002</v>
      </c>
      <c r="JZ67" s="655">
        <v>493170.89</v>
      </c>
      <c r="KA67" s="466">
        <v>184145.09999999998</v>
      </c>
      <c r="KB67" s="466">
        <v>94914.290000000037</v>
      </c>
      <c r="KC67" s="466">
        <v>1420946.25</v>
      </c>
      <c r="KD67" s="466">
        <v>901408.63000000012</v>
      </c>
      <c r="KE67" s="466">
        <v>24104129.530000001</v>
      </c>
      <c r="KF67" s="466">
        <v>16169017.280000001</v>
      </c>
      <c r="KG67" s="466">
        <v>33980417.390000001</v>
      </c>
      <c r="KH67" s="466">
        <v>31522241.739999998</v>
      </c>
      <c r="KI67" s="466">
        <v>26140208.380000003</v>
      </c>
      <c r="KJ67" s="466">
        <v>3639104.95</v>
      </c>
      <c r="KK67" s="466">
        <v>20393511.359999999</v>
      </c>
      <c r="KL67" s="466">
        <f>JZ67+KA67+KB67+KC67+KD67+KE67+KF67+KG67+KH67+KI67+KJ67+KK67</f>
        <v>159043215.78999996</v>
      </c>
      <c r="KM67" s="655">
        <v>202433.88</v>
      </c>
      <c r="KN67" s="466">
        <v>111560.09000000001</v>
      </c>
      <c r="KO67" s="466">
        <v>2645893</v>
      </c>
      <c r="KP67" s="466">
        <v>6524371.7799999993</v>
      </c>
      <c r="KQ67" s="466">
        <v>1845004.2499999995</v>
      </c>
      <c r="KR67" s="466">
        <v>43573896.850000001</v>
      </c>
      <c r="KS67" s="466">
        <v>31180744.890000001</v>
      </c>
      <c r="KT67" s="466">
        <v>35159889.240000002</v>
      </c>
      <c r="KU67" s="466">
        <v>9530902.4300000016</v>
      </c>
      <c r="KV67" s="466">
        <v>7350583.3900000006</v>
      </c>
      <c r="KW67" s="466">
        <v>8120946.6699999999</v>
      </c>
      <c r="KX67" s="466">
        <v>13748310.83</v>
      </c>
      <c r="KY67" s="466">
        <f>KM67+KN67+KO67+KP67+KQ67+KR67+KS67+KT67+KU67+KV67+KW67+KX67</f>
        <v>159994537.30000001</v>
      </c>
      <c r="KZ67" s="655">
        <v>280.8</v>
      </c>
      <c r="LA67" s="466">
        <v>2260105.5499999998</v>
      </c>
      <c r="LB67" s="466">
        <v>0</v>
      </c>
      <c r="LC67" s="466">
        <v>0</v>
      </c>
      <c r="LD67" s="466">
        <v>0</v>
      </c>
      <c r="LE67" s="466">
        <v>0</v>
      </c>
      <c r="LF67" s="466">
        <v>0</v>
      </c>
      <c r="LG67" s="466">
        <v>0</v>
      </c>
      <c r="LH67" s="466">
        <v>0</v>
      </c>
      <c r="LI67" s="466">
        <v>0</v>
      </c>
      <c r="LJ67" s="466">
        <v>0</v>
      </c>
      <c r="LK67" s="466">
        <v>0</v>
      </c>
      <c r="LL67" s="511">
        <f>KZ67+LA67+LB67+LC67+LD67+LE67+LF67+LG67+LH67+LI67+LJ67+LK67</f>
        <v>2260386.3499999996</v>
      </c>
    </row>
    <row r="68" spans="1:324" ht="15.75" x14ac:dyDescent="0.25">
      <c r="A68" s="419">
        <v>7102</v>
      </c>
      <c r="B68" s="420"/>
      <c r="C68" s="418" t="s">
        <v>512</v>
      </c>
      <c r="D68" s="418" t="s">
        <v>313</v>
      </c>
      <c r="E68" s="466">
        <v>37862013.854114503</v>
      </c>
      <c r="F68" s="466">
        <v>34591917.042230017</v>
      </c>
      <c r="G68" s="466">
        <v>36717376.064096145</v>
      </c>
      <c r="H68" s="466">
        <v>22324152.896010686</v>
      </c>
      <c r="I68" s="466">
        <v>19822016.357870139</v>
      </c>
      <c r="J68" s="466">
        <v>20423844.099482559</v>
      </c>
      <c r="K68" s="466">
        <v>26395672.675680187</v>
      </c>
      <c r="L68" s="466">
        <v>28960152.729093641</v>
      </c>
      <c r="M68" s="466">
        <v>1863221.5481555667</v>
      </c>
      <c r="N68" s="466">
        <v>866706.56459689548</v>
      </c>
      <c r="O68" s="466">
        <v>1372339.7549657822</v>
      </c>
      <c r="P68" s="466">
        <v>2063077.2382323488</v>
      </c>
      <c r="Q68" s="466">
        <v>2731853.8450592551</v>
      </c>
      <c r="R68" s="466">
        <v>8876656.5692288447</v>
      </c>
      <c r="S68" s="466">
        <v>2493071.7609747956</v>
      </c>
      <c r="T68" s="466">
        <v>1846102.3628776502</v>
      </c>
      <c r="U68" s="466">
        <v>2658313.9909030213</v>
      </c>
      <c r="V68" s="466">
        <v>3311758.4581455523</v>
      </c>
      <c r="W68" s="466">
        <v>1302660.3464780513</v>
      </c>
      <c r="X68" s="466">
        <v>12452129.459564347</v>
      </c>
      <c r="Y68" s="466">
        <f>M68+N68+O68+P68+Q68+R68+S68+T68+U68+V68+W68+X68</f>
        <v>41837891.899182111</v>
      </c>
      <c r="Z68" s="466">
        <v>1354029.2573860793</v>
      </c>
      <c r="AA68" s="466">
        <v>1263561.5868385914</v>
      </c>
      <c r="AB68" s="466">
        <v>1858188.5705224506</v>
      </c>
      <c r="AC68" s="466">
        <v>4956354.696461359</v>
      </c>
      <c r="AD68" s="466">
        <v>2873395.5158988493</v>
      </c>
      <c r="AE68" s="466">
        <v>6925855.1981305294</v>
      </c>
      <c r="AF68" s="466">
        <v>3023139.8015356357</v>
      </c>
      <c r="AG68" s="466">
        <v>1417049.4223418469</v>
      </c>
      <c r="AH68" s="466">
        <v>1637782.0396010678</v>
      </c>
      <c r="AI68" s="466">
        <v>3699714.6435486577</v>
      </c>
      <c r="AJ68" s="466">
        <v>1603572.5794942426</v>
      </c>
      <c r="AK68" s="466">
        <v>4740431.2861375408</v>
      </c>
      <c r="AL68" s="466">
        <f>Z68+AA68+AB68+AC68+AD68+AE68+AF68+AG68+AH68+AI68+AJ68+AK68</f>
        <v>35353074.597896852</v>
      </c>
      <c r="AM68" s="466">
        <v>1983498.8145134368</v>
      </c>
      <c r="AN68" s="466">
        <v>1003547.5828325822</v>
      </c>
      <c r="AO68" s="466">
        <v>1293637.2707394424</v>
      </c>
      <c r="AP68" s="466">
        <v>1677751.6469704562</v>
      </c>
      <c r="AQ68" s="466">
        <v>1670375.9634034394</v>
      </c>
      <c r="AR68" s="466">
        <v>2607168.4131614077</v>
      </c>
      <c r="AS68" s="466">
        <v>1620581.3846603248</v>
      </c>
      <c r="AT68" s="466">
        <v>1523193.4400350542</v>
      </c>
      <c r="AU68" s="466">
        <v>1885123.4287681507</v>
      </c>
      <c r="AV68" s="466">
        <v>5596338.2769988319</v>
      </c>
      <c r="AW68" s="466">
        <v>2357545.8204807211</v>
      </c>
      <c r="AX68" s="466">
        <v>10700157.643506929</v>
      </c>
      <c r="AY68" s="466">
        <f>AM68+AN68+AO68+AP68+AQ68+AR68+AS68+AT68+AU68+AV68+AW68+AX68</f>
        <v>33918919.686070777</v>
      </c>
      <c r="AZ68" s="466">
        <v>5545545.5184026044</v>
      </c>
      <c r="BA68" s="466">
        <v>4260112.6976715075</v>
      </c>
      <c r="BB68" s="466">
        <v>4687974.0474044401</v>
      </c>
      <c r="BC68" s="466">
        <v>4662515.3483141381</v>
      </c>
      <c r="BD68" s="466">
        <v>1884691.4439576033</v>
      </c>
      <c r="BE68" s="466">
        <v>10129442.643506929</v>
      </c>
      <c r="BF68" s="466">
        <v>7827992.9528042087</v>
      </c>
      <c r="BG68" s="466">
        <v>1762294.8330412274</v>
      </c>
      <c r="BH68" s="466">
        <v>7097020.5377649786</v>
      </c>
      <c r="BI68" s="466">
        <v>3759967.6194708752</v>
      </c>
      <c r="BJ68" s="466">
        <v>2772969.2884326489</v>
      </c>
      <c r="BK68" s="466">
        <v>7475160.0870055091</v>
      </c>
      <c r="BL68" s="466">
        <f>AZ68+BA68+BB68+BC68+BD68+BE68+BF68+BG68+BH68+BI68+BJ68+BK68</f>
        <v>61865687.017776676</v>
      </c>
      <c r="BM68" s="466">
        <v>1632223.4767150728</v>
      </c>
      <c r="BN68" s="466">
        <v>3055159.5120180263</v>
      </c>
      <c r="BO68" s="466">
        <v>5623758.2314304803</v>
      </c>
      <c r="BP68" s="466">
        <v>4200776.1543148058</v>
      </c>
      <c r="BQ68" s="466">
        <v>4132743.9695376414</v>
      </c>
      <c r="BR68" s="466">
        <v>5293199.8567017196</v>
      </c>
      <c r="BS68" s="466">
        <v>1015208.0044650312</v>
      </c>
      <c r="BT68" s="466">
        <v>4356754.8034551824</v>
      </c>
      <c r="BU68" s="466">
        <v>5397478.9342346853</v>
      </c>
      <c r="BV68" s="466">
        <v>3672107.6556501426</v>
      </c>
      <c r="BW68" s="466">
        <v>1449603.8473960953</v>
      </c>
      <c r="BX68" s="466">
        <v>5408117.6768068774</v>
      </c>
      <c r="BY68" s="466">
        <f>BM68+BN68+BO68+BP68+BQ68+BR68+BS68+BT68+BU68+BV68+BW68+BX68</f>
        <v>45237132.122725755</v>
      </c>
      <c r="BZ68" s="466">
        <v>1374032.5346770161</v>
      </c>
      <c r="CA68" s="466">
        <v>3578542.5775746959</v>
      </c>
      <c r="CB68" s="466">
        <v>3067950.9037723253</v>
      </c>
      <c r="CC68" s="466">
        <v>5075230.2281755973</v>
      </c>
      <c r="CD68" s="466">
        <v>4041522.6506009027</v>
      </c>
      <c r="CE68" s="466">
        <v>3871129.6863211482</v>
      </c>
      <c r="CF68" s="466">
        <v>1140005.6039893164</v>
      </c>
      <c r="CG68" s="466">
        <v>1289714.7164496747</v>
      </c>
      <c r="CH68" s="466">
        <v>5162508.6952512115</v>
      </c>
      <c r="CI68" s="466">
        <v>4379126.4375312962</v>
      </c>
      <c r="CJ68" s="466">
        <v>4601754.6371640805</v>
      </c>
      <c r="CK68" s="466">
        <v>5318300.8440994816</v>
      </c>
      <c r="CL68" s="466">
        <f>BZ68+CA68+CB68+CC68+CD68+CE68+CF68+CG68+CH68+CI68+CJ68+CK68</f>
        <v>42899819.515606746</v>
      </c>
      <c r="CM68" s="466">
        <v>1499160.7927724922</v>
      </c>
      <c r="CN68" s="466">
        <v>2141074.6828158908</v>
      </c>
      <c r="CO68" s="466">
        <v>1531079.4787180766</v>
      </c>
      <c r="CP68" s="466">
        <v>2773897.9589384077</v>
      </c>
      <c r="CQ68" s="466">
        <v>3205351.2598481067</v>
      </c>
      <c r="CR68" s="466">
        <v>2218732.3115506582</v>
      </c>
      <c r="CS68" s="466">
        <v>1855370.483183109</v>
      </c>
      <c r="CT68" s="466">
        <v>1733962.2902270074</v>
      </c>
      <c r="CU68" s="466">
        <v>5509336.6403355049</v>
      </c>
      <c r="CV68" s="466">
        <v>4980614.297905189</v>
      </c>
      <c r="CW68" s="466">
        <v>3458923.7151560695</v>
      </c>
      <c r="CX68" s="466">
        <v>3816363.0231597386</v>
      </c>
      <c r="CY68" s="466">
        <f>CM68+CN68+CO68+CP68+CQ68+CR68+CS68+CT68+CU68+CV68+CW68+CX68</f>
        <v>34723866.934610248</v>
      </c>
      <c r="CZ68" s="466">
        <v>1674001.69</v>
      </c>
      <c r="DA68" s="466">
        <v>1497133.94</v>
      </c>
      <c r="DB68" s="466">
        <v>2944997.7</v>
      </c>
      <c r="DC68" s="466">
        <v>2947250.49</v>
      </c>
      <c r="DD68" s="466">
        <v>3510622.59</v>
      </c>
      <c r="DE68" s="466">
        <v>2868057.87</v>
      </c>
      <c r="DF68" s="466">
        <v>1906068.32</v>
      </c>
      <c r="DG68" s="466">
        <v>1688289.51</v>
      </c>
      <c r="DH68" s="466">
        <v>2197647.2400000002</v>
      </c>
      <c r="DI68" s="466">
        <v>2334443.33</v>
      </c>
      <c r="DJ68" s="466">
        <v>2150954.34</v>
      </c>
      <c r="DK68" s="466">
        <v>3575035.05</v>
      </c>
      <c r="DL68" s="466">
        <f>CZ68+DA68+DB68+DC68+DD68+DE68+DF68+DG68+DH68+DI68+DJ68+DK68</f>
        <v>29294502.07</v>
      </c>
      <c r="DM68" s="466">
        <v>2374168.69</v>
      </c>
      <c r="DN68" s="466">
        <v>3523597.45</v>
      </c>
      <c r="DO68" s="466">
        <v>6416369.1600000001</v>
      </c>
      <c r="DP68" s="466">
        <v>4446963.22</v>
      </c>
      <c r="DQ68" s="466">
        <v>3088459.74</v>
      </c>
      <c r="DR68" s="466">
        <v>3337132.83</v>
      </c>
      <c r="DS68" s="466">
        <v>4968682.72</v>
      </c>
      <c r="DT68" s="466">
        <v>3281313.62</v>
      </c>
      <c r="DU68" s="466">
        <v>6116060.1299999999</v>
      </c>
      <c r="DV68" s="466">
        <v>6978483.9700000007</v>
      </c>
      <c r="DW68" s="466">
        <v>4326722.7699999996</v>
      </c>
      <c r="DX68" s="466">
        <v>7260271.6500000004</v>
      </c>
      <c r="DY68" s="466">
        <f>DM68+DN68+DO68+DP68+DQ68+DR68+DS68+DT68+DU68+DV68+DW68+DX68</f>
        <v>56118225.949999996</v>
      </c>
      <c r="DZ68" s="466">
        <v>1861849.57</v>
      </c>
      <c r="EA68" s="466">
        <v>1607611.85</v>
      </c>
      <c r="EB68" s="466">
        <v>3700148.58</v>
      </c>
      <c r="EC68" s="466">
        <v>1132826.81</v>
      </c>
      <c r="ED68" s="466">
        <v>1271018.3999999999</v>
      </c>
      <c r="EE68" s="466">
        <v>1071558.58</v>
      </c>
      <c r="EF68" s="466">
        <v>990268.44000000088</v>
      </c>
      <c r="EG68" s="466">
        <v>931489.78</v>
      </c>
      <c r="EH68" s="466">
        <v>4064047.86</v>
      </c>
      <c r="EI68" s="466">
        <v>1527357.87</v>
      </c>
      <c r="EJ68" s="466">
        <v>1947233.59</v>
      </c>
      <c r="EK68" s="466">
        <v>3231022.03</v>
      </c>
      <c r="EL68" s="466">
        <f>DZ68+EA68+EB68+EC68+ED68+EE68+EF68+EG68+EH68+EI68+EJ68+EK68</f>
        <v>23336433.360000003</v>
      </c>
      <c r="EM68" s="466">
        <v>11081181.57</v>
      </c>
      <c r="EN68" s="466">
        <v>1959081.45</v>
      </c>
      <c r="EO68" s="466">
        <v>8703398.1199999973</v>
      </c>
      <c r="EP68" s="466">
        <v>9315733.0800000019</v>
      </c>
      <c r="EQ68" s="466">
        <v>908181.87</v>
      </c>
      <c r="ER68" s="466">
        <v>1002359.79</v>
      </c>
      <c r="ES68" s="466">
        <v>1175141.46</v>
      </c>
      <c r="ET68" s="466">
        <v>5717603.1099999994</v>
      </c>
      <c r="EU68" s="466">
        <v>2279767.4300000002</v>
      </c>
      <c r="EV68" s="466">
        <v>1329571.1200000001</v>
      </c>
      <c r="EW68" s="466">
        <v>1799229.2</v>
      </c>
      <c r="EX68" s="466">
        <v>4784487.67</v>
      </c>
      <c r="EY68" s="466">
        <f>EM68+EN68+EO68+EP68+EQ68+ER68+ES68+ET68+EU68+EV68+EW68+EX68</f>
        <v>50055735.869999997</v>
      </c>
      <c r="EZ68" s="466">
        <v>708986.69</v>
      </c>
      <c r="FA68" s="466">
        <v>732608.01</v>
      </c>
      <c r="FB68" s="466">
        <v>5186776.37</v>
      </c>
      <c r="FC68" s="466">
        <v>1558453.42</v>
      </c>
      <c r="FD68" s="466">
        <v>921672.53</v>
      </c>
      <c r="FE68" s="466">
        <v>3871752.15</v>
      </c>
      <c r="FF68" s="466">
        <v>1976541.94</v>
      </c>
      <c r="FG68" s="466">
        <v>1066146.71</v>
      </c>
      <c r="FH68" s="466">
        <v>5266482.95</v>
      </c>
      <c r="FI68" s="466">
        <v>5306414.1100000003</v>
      </c>
      <c r="FJ68" s="466">
        <v>4419131.9800000004</v>
      </c>
      <c r="FK68" s="466">
        <v>5182385.54</v>
      </c>
      <c r="FL68" s="466">
        <f>FA68+FB68+FC68+FD68+FE68+FF68+FG68+FH68+EZ68+FI68+FK68+FJ68</f>
        <v>36197352.399999999</v>
      </c>
      <c r="FM68" s="466">
        <v>1160830.4099999999</v>
      </c>
      <c r="FN68" s="466">
        <v>955055.51</v>
      </c>
      <c r="FO68" s="466">
        <v>26307180.039999992</v>
      </c>
      <c r="FP68" s="466">
        <v>578618.57999999996</v>
      </c>
      <c r="FQ68" s="466">
        <v>547104.78</v>
      </c>
      <c r="FR68" s="466">
        <v>835161.18</v>
      </c>
      <c r="FS68" s="466">
        <v>777079.41</v>
      </c>
      <c r="FT68" s="466">
        <v>369218.86</v>
      </c>
      <c r="FU68" s="466">
        <v>406868.37</v>
      </c>
      <c r="FV68" s="466">
        <v>378678.51</v>
      </c>
      <c r="FW68" s="466">
        <v>800840.91</v>
      </c>
      <c r="FX68" s="466">
        <v>2657551.75</v>
      </c>
      <c r="FY68" s="466">
        <f>FM68+FN68+FO68+FP68+FQ68+FR68+FS68+FT68+FU68+FV68+FW68+FX68</f>
        <v>35774188.309999995</v>
      </c>
      <c r="FZ68" s="466">
        <v>1340320.03</v>
      </c>
      <c r="GA68" s="466">
        <v>672311.25000000023</v>
      </c>
      <c r="GB68" s="466">
        <v>1928247.18</v>
      </c>
      <c r="GC68" s="466">
        <v>991255.67999999982</v>
      </c>
      <c r="GD68" s="466">
        <v>565545.15000000049</v>
      </c>
      <c r="GE68" s="466">
        <v>1930678.5699999998</v>
      </c>
      <c r="GF68" s="466">
        <v>1006246.2900000012</v>
      </c>
      <c r="GG68" s="466">
        <v>924476.4299999997</v>
      </c>
      <c r="GH68" s="466">
        <v>944044.79</v>
      </c>
      <c r="GI68" s="466">
        <v>1768523.9399999983</v>
      </c>
      <c r="GJ68" s="466">
        <v>839069.33000000217</v>
      </c>
      <c r="GK68" s="466">
        <v>22506911.350000001</v>
      </c>
      <c r="GL68" s="466">
        <f>FZ68+GA68+GB68+GC68+GD68+GE68+GF68+GG68+GH68+GI68+GJ68+GK68</f>
        <v>35417629.990000002</v>
      </c>
      <c r="GM68" s="466">
        <v>6902541.1200000001</v>
      </c>
      <c r="GN68" s="466">
        <v>472715.43999999989</v>
      </c>
      <c r="GO68" s="466">
        <v>898269.48999999987</v>
      </c>
      <c r="GP68" s="466">
        <v>7265316.8899999997</v>
      </c>
      <c r="GQ68" s="466">
        <v>804865.27000000014</v>
      </c>
      <c r="GR68" s="466">
        <v>2029961.2399999998</v>
      </c>
      <c r="GS68" s="466">
        <v>1198481.94</v>
      </c>
      <c r="GT68" s="466">
        <v>701183.2699999999</v>
      </c>
      <c r="GU68" s="466">
        <v>4718158.46</v>
      </c>
      <c r="GV68" s="466">
        <v>12050963.829999998</v>
      </c>
      <c r="GW68" s="466">
        <v>2140870.0699999994</v>
      </c>
      <c r="GX68" s="466">
        <v>4306272.91</v>
      </c>
      <c r="GY68" s="466">
        <f>GM68+GN68+GO68+GP68+GQ68+GR68+GS68+GT68+GU68+GV68+GW68+GX68</f>
        <v>43489599.930000007</v>
      </c>
      <c r="GZ68" s="466">
        <v>709411.08</v>
      </c>
      <c r="HA68" s="466">
        <v>628207.37</v>
      </c>
      <c r="HB68" s="466">
        <v>1225951.8700000001</v>
      </c>
      <c r="HC68" s="466">
        <v>707753.89000000036</v>
      </c>
      <c r="HD68" s="466">
        <v>721444.7300000001</v>
      </c>
      <c r="HE68" s="466">
        <v>1289137.08</v>
      </c>
      <c r="HF68" s="466">
        <v>5517433.5600000005</v>
      </c>
      <c r="HG68" s="466">
        <v>716733.31000000029</v>
      </c>
      <c r="HH68" s="466">
        <v>2240994.1</v>
      </c>
      <c r="HI68" s="466">
        <v>1209686.4099999999</v>
      </c>
      <c r="HJ68" s="466">
        <v>1095983.6399999999</v>
      </c>
      <c r="HK68" s="466">
        <v>1598884.6099999999</v>
      </c>
      <c r="HL68" s="466">
        <f>GZ68+HA68+HB68+HC68+HD68+HE68+HF68+HG68+HH68+HI68+HJ68+HK68</f>
        <v>17661621.650000002</v>
      </c>
      <c r="HM68" s="466">
        <v>646259.46</v>
      </c>
      <c r="HN68" s="466">
        <v>1071635.5400000003</v>
      </c>
      <c r="HO68" s="466">
        <v>3437627.5599999996</v>
      </c>
      <c r="HP68" s="466">
        <v>844495.86</v>
      </c>
      <c r="HQ68" s="466">
        <v>15483017.199999999</v>
      </c>
      <c r="HR68" s="466">
        <v>700350.91000000015</v>
      </c>
      <c r="HS68" s="466">
        <v>523312.74000000011</v>
      </c>
      <c r="HT68" s="466">
        <v>448425.94</v>
      </c>
      <c r="HU68" s="466">
        <v>8003507.2299999995</v>
      </c>
      <c r="HV68" s="466">
        <v>135035.61000000022</v>
      </c>
      <c r="HW68" s="466">
        <v>247073.66999999993</v>
      </c>
      <c r="HX68" s="466">
        <v>906150.57999999961</v>
      </c>
      <c r="HY68" s="466">
        <f>HM68+HN68+HO68+HP68+HQ68+HR68+HS68+HT68+HU68+HV68+HW68+HX68</f>
        <v>32446892.299999997</v>
      </c>
      <c r="HZ68" s="466">
        <v>4580988.5900000008</v>
      </c>
      <c r="IA68" s="466">
        <v>62712.529999999992</v>
      </c>
      <c r="IB68" s="466">
        <v>4480403.2299999995</v>
      </c>
      <c r="IC68" s="466">
        <v>266803.93999999994</v>
      </c>
      <c r="ID68" s="466">
        <v>13923851.33</v>
      </c>
      <c r="IE68" s="466">
        <v>1297476.6600000001</v>
      </c>
      <c r="IF68" s="466">
        <v>124386.15000000014</v>
      </c>
      <c r="IG68" s="466">
        <v>112329.40000000007</v>
      </c>
      <c r="IH68" s="466">
        <v>12503819.419999998</v>
      </c>
      <c r="II68" s="466">
        <v>45253.510000000206</v>
      </c>
      <c r="IJ68" s="466">
        <v>170332.1999999999</v>
      </c>
      <c r="IK68" s="466">
        <v>416255.88000000059</v>
      </c>
      <c r="IL68" s="466">
        <f>HZ68+IA68+IB68+IC68+ID68+IE68+IF68+IG68+IH68+II68+IJ68+IK68</f>
        <v>37984612.840000004</v>
      </c>
      <c r="IM68" s="466">
        <v>187830.03000000003</v>
      </c>
      <c r="IN68" s="466">
        <v>75951.030000000013</v>
      </c>
      <c r="IO68" s="466">
        <v>8147688.1199999982</v>
      </c>
      <c r="IP68" s="466">
        <v>175110.54999999996</v>
      </c>
      <c r="IQ68" s="466">
        <v>115798.00999999998</v>
      </c>
      <c r="IR68" s="466">
        <v>325659.25000000006</v>
      </c>
      <c r="IS68" s="466">
        <v>120528.22000000003</v>
      </c>
      <c r="IT68" s="466">
        <v>146609.38999999996</v>
      </c>
      <c r="IU68" s="466">
        <v>411765.63000000006</v>
      </c>
      <c r="IV68" s="466">
        <v>327047.29999999993</v>
      </c>
      <c r="IW68" s="466">
        <v>266776.08000000013</v>
      </c>
      <c r="IX68" s="466">
        <v>858468.32</v>
      </c>
      <c r="IY68" s="466">
        <f>IM68+IN68+IO68+IP68+IQ68+IR68+IS68+IT68+IU68+IV68+IW68+IX68</f>
        <v>11159231.930000002</v>
      </c>
      <c r="IZ68" s="655">
        <v>251795.88999999998</v>
      </c>
      <c r="JA68" s="466">
        <v>182212.02000000002</v>
      </c>
      <c r="JB68" s="466">
        <v>469934.08000000002</v>
      </c>
      <c r="JC68" s="466">
        <v>154663.78000000006</v>
      </c>
      <c r="JD68" s="466">
        <v>166942.40000000005</v>
      </c>
      <c r="JE68" s="466">
        <v>365925.04</v>
      </c>
      <c r="JF68" s="466">
        <v>6448533.2799999993</v>
      </c>
      <c r="JG68" s="466">
        <v>128151.74000000101</v>
      </c>
      <c r="JH68" s="466">
        <v>351341.90999999811</v>
      </c>
      <c r="JI68" s="466">
        <v>313239.55000000203</v>
      </c>
      <c r="JJ68" s="466">
        <v>238300.9599999997</v>
      </c>
      <c r="JK68" s="466">
        <v>424052.3500000005</v>
      </c>
      <c r="JL68" s="466">
        <f>IZ68+JA68+JB68+JC68+JD68+JE68+JF68+JG68+JH68+JI68+JJ68+JK68</f>
        <v>9495093</v>
      </c>
      <c r="JM68" s="655">
        <v>128230.13000000002</v>
      </c>
      <c r="JN68" s="466">
        <v>89470.499999999985</v>
      </c>
      <c r="JO68" s="466">
        <v>2378427.61</v>
      </c>
      <c r="JP68" s="466">
        <v>2292414.48</v>
      </c>
      <c r="JQ68" s="466">
        <v>5066726.3400000008</v>
      </c>
      <c r="JR68" s="466">
        <v>620364.82000000007</v>
      </c>
      <c r="JS68" s="466">
        <v>1206713.73</v>
      </c>
      <c r="JT68" s="466">
        <v>51687.910000000615</v>
      </c>
      <c r="JU68" s="466">
        <v>243365.77999999968</v>
      </c>
      <c r="JV68" s="466">
        <v>338533.99999999994</v>
      </c>
      <c r="JW68" s="466">
        <v>68056.62999999967</v>
      </c>
      <c r="JX68" s="466">
        <v>128511.22000000025</v>
      </c>
      <c r="JY68" s="466">
        <f>JM68+JN68+JO68+JP68+JQ68+JR68+JS68+JT68+JU68+JV68+JW68+JX68</f>
        <v>12612503.15</v>
      </c>
      <c r="JZ68" s="655">
        <v>2341770.5700000003</v>
      </c>
      <c r="KA68" s="466">
        <v>271404.28999999998</v>
      </c>
      <c r="KB68" s="466">
        <v>30378.619999999995</v>
      </c>
      <c r="KC68" s="466">
        <v>20632.950000000004</v>
      </c>
      <c r="KD68" s="466">
        <v>60383.23000000001</v>
      </c>
      <c r="KE68" s="466">
        <v>177104.8</v>
      </c>
      <c r="KF68" s="466">
        <v>316078.57999999996</v>
      </c>
      <c r="KG68" s="466">
        <v>-1282.2900000000218</v>
      </c>
      <c r="KH68" s="466">
        <v>27690.289999999994</v>
      </c>
      <c r="KI68" s="466">
        <v>30186.760000000046</v>
      </c>
      <c r="KJ68" s="466">
        <v>33791.829999999965</v>
      </c>
      <c r="KK68" s="466">
        <v>1267246.5399999998</v>
      </c>
      <c r="KL68" s="466">
        <f>JZ68+KA68+KB68+KC68+KD68+KE68+KF68+KG68+KH68+KI68+KJ68+KK68</f>
        <v>4575386.1700000009</v>
      </c>
      <c r="KM68" s="655">
        <v>76310.55</v>
      </c>
      <c r="KN68" s="466">
        <v>12778111.189999999</v>
      </c>
      <c r="KO68" s="466">
        <v>105288.42</v>
      </c>
      <c r="KP68" s="466">
        <v>811714.21</v>
      </c>
      <c r="KQ68" s="466">
        <v>329472.57999999996</v>
      </c>
      <c r="KR68" s="466">
        <v>305577.36000000004</v>
      </c>
      <c r="KS68" s="466">
        <v>2587813.44</v>
      </c>
      <c r="KT68" s="466">
        <v>2023395.81</v>
      </c>
      <c r="KU68" s="466">
        <v>23526205.740000002</v>
      </c>
      <c r="KV68" s="466">
        <v>3839555.82</v>
      </c>
      <c r="KW68" s="466">
        <v>4397330.18</v>
      </c>
      <c r="KX68" s="466">
        <v>8345131.9799999995</v>
      </c>
      <c r="KY68" s="466">
        <f>KM68+KN68+KO68+KP68+KQ68+KR68+KS68+KT68+KU68+KV68+KW68+KX68</f>
        <v>59125907.279999994</v>
      </c>
      <c r="KZ68" s="655">
        <v>11043126.960000001</v>
      </c>
      <c r="LA68" s="466">
        <v>9796283.2799999993</v>
      </c>
      <c r="LB68" s="466">
        <v>0</v>
      </c>
      <c r="LC68" s="466">
        <v>0</v>
      </c>
      <c r="LD68" s="466">
        <v>0</v>
      </c>
      <c r="LE68" s="466">
        <v>0</v>
      </c>
      <c r="LF68" s="466">
        <v>0</v>
      </c>
      <c r="LG68" s="466">
        <v>0</v>
      </c>
      <c r="LH68" s="466">
        <v>0</v>
      </c>
      <c r="LI68" s="466">
        <v>0</v>
      </c>
      <c r="LJ68" s="466">
        <v>0</v>
      </c>
      <c r="LK68" s="466">
        <v>0</v>
      </c>
      <c r="LL68" s="511">
        <f>KZ68+LA68+LB68+LC68+LD68+LE68+LF68+LG68+LH68+LI68+LJ68+LK68</f>
        <v>20839410.240000002</v>
      </c>
    </row>
    <row r="69" spans="1:324" ht="15.75" x14ac:dyDescent="0.25">
      <c r="A69" s="419">
        <v>7103</v>
      </c>
      <c r="B69" s="420"/>
      <c r="C69" s="418" t="s">
        <v>514</v>
      </c>
      <c r="D69" s="418" t="s">
        <v>314</v>
      </c>
      <c r="E69" s="466">
        <v>301840.26039058593</v>
      </c>
      <c r="F69" s="466">
        <v>2731301.1183441831</v>
      </c>
      <c r="G69" s="466">
        <v>3436346.1859455854</v>
      </c>
      <c r="H69" s="466">
        <v>5063887.4979135375</v>
      </c>
      <c r="I69" s="466">
        <v>11475984.810549159</v>
      </c>
      <c r="J69" s="466">
        <v>15949015.189450843</v>
      </c>
      <c r="K69" s="466">
        <v>41010816.224336505</v>
      </c>
      <c r="L69" s="466">
        <v>42368788.18227341</v>
      </c>
      <c r="M69" s="466">
        <v>3854242.9132448677</v>
      </c>
      <c r="N69" s="466">
        <v>3866176.7150726086</v>
      </c>
      <c r="O69" s="466">
        <v>4567208.7860123524</v>
      </c>
      <c r="P69" s="466">
        <v>6766866.1585711902</v>
      </c>
      <c r="Q69" s="466">
        <v>4971141.379235521</v>
      </c>
      <c r="R69" s="466">
        <v>5324687.29131197</v>
      </c>
      <c r="S69" s="466">
        <v>7279953.0855032541</v>
      </c>
      <c r="T69" s="466">
        <v>4828378.4318143902</v>
      </c>
      <c r="U69" s="466">
        <v>5144965.9278918384</v>
      </c>
      <c r="V69" s="466">
        <v>4871516.1011517281</v>
      </c>
      <c r="W69" s="466">
        <v>4727104.9087381102</v>
      </c>
      <c r="X69" s="466">
        <v>-1083715.7188699732</v>
      </c>
      <c r="Y69" s="466">
        <f>M69+N69+O69+P69+Q69+R69+S69+T69+U69+V69+W69+X69</f>
        <v>55118525.979677849</v>
      </c>
      <c r="Z69" s="466">
        <v>7084123.0745701883</v>
      </c>
      <c r="AA69" s="466">
        <v>5385688.9572692383</v>
      </c>
      <c r="AB69" s="466">
        <v>37338791.943456858</v>
      </c>
      <c r="AC69" s="466">
        <v>5832804.5781589057</v>
      </c>
      <c r="AD69" s="466">
        <v>6094532.0565014202</v>
      </c>
      <c r="AE69" s="466">
        <v>5948421.2310131872</v>
      </c>
      <c r="AF69" s="466">
        <v>6546044.3993907524</v>
      </c>
      <c r="AG69" s="466">
        <v>5564058.2389000151</v>
      </c>
      <c r="AH69" s="466">
        <v>6813723.3216908704</v>
      </c>
      <c r="AI69" s="466">
        <v>8718566.4933233187</v>
      </c>
      <c r="AJ69" s="466">
        <v>7152654.3434318136</v>
      </c>
      <c r="AK69" s="466">
        <v>98253333.760724425</v>
      </c>
      <c r="AL69" s="466">
        <f>Z69+AA69+AB69+AC69+AD69+AE69+AF69+AG69+AH69+AI69+AJ69+AK69</f>
        <v>200732742.398431</v>
      </c>
      <c r="AM69" s="466">
        <v>7422738.2385661835</v>
      </c>
      <c r="AN69" s="466">
        <v>5544579.7917292593</v>
      </c>
      <c r="AO69" s="466">
        <v>4745787.1352028046</v>
      </c>
      <c r="AP69" s="466">
        <v>6239276.5361792697</v>
      </c>
      <c r="AQ69" s="466">
        <v>6052731.6084543513</v>
      </c>
      <c r="AR69" s="466">
        <v>4616001.2406109143</v>
      </c>
      <c r="AS69" s="466">
        <v>7576299.2666082513</v>
      </c>
      <c r="AT69" s="466">
        <v>5887275.3875813689</v>
      </c>
      <c r="AU69" s="466">
        <v>5146640.3784843935</v>
      </c>
      <c r="AV69" s="466">
        <v>14651741.385870472</v>
      </c>
      <c r="AW69" s="466">
        <v>7712556.628734774</v>
      </c>
      <c r="AX69" s="466">
        <v>11112871.889793018</v>
      </c>
      <c r="AY69" s="466">
        <f>AM69+AN69+AO69+AP69+AQ69+AR69+AS69+AT69+AU69+AV69+AW69+AX69</f>
        <v>86708499.487815067</v>
      </c>
      <c r="AZ69" s="466">
        <v>6636646.001293608</v>
      </c>
      <c r="BA69" s="466">
        <v>5349724.2617676519</v>
      </c>
      <c r="BB69" s="466">
        <v>6064467.6745952265</v>
      </c>
      <c r="BC69" s="466">
        <v>6304607.0677683204</v>
      </c>
      <c r="BD69" s="466">
        <v>6584362.5941412123</v>
      </c>
      <c r="BE69" s="466">
        <v>7988394.4717492936</v>
      </c>
      <c r="BF69" s="466">
        <v>6996176.6056584846</v>
      </c>
      <c r="BG69" s="466">
        <v>6892030.4620681042</v>
      </c>
      <c r="BH69" s="466">
        <v>8018335.0705224462</v>
      </c>
      <c r="BI69" s="466">
        <v>6892823.2820898043</v>
      </c>
      <c r="BJ69" s="466">
        <v>6790129.7895593382</v>
      </c>
      <c r="BK69" s="466">
        <v>14639399.12197463</v>
      </c>
      <c r="BL69" s="466">
        <f>AZ69+BA69+BB69+BC69+BD69+BE69+BF69+BG69+BH69+BI69+BJ69+BK69</f>
        <v>89157096.403188109</v>
      </c>
      <c r="BM69" s="466">
        <v>8979848.4788015373</v>
      </c>
      <c r="BN69" s="466">
        <v>7246104.326364547</v>
      </c>
      <c r="BO69" s="466">
        <v>7211575.4138708077</v>
      </c>
      <c r="BP69" s="466">
        <v>7253137.4179185452</v>
      </c>
      <c r="BQ69" s="466">
        <v>9277528.4281004779</v>
      </c>
      <c r="BR69" s="466">
        <v>13805508.450509096</v>
      </c>
      <c r="BS69" s="466">
        <v>9816821.4561842773</v>
      </c>
      <c r="BT69" s="466">
        <v>9080482.840552507</v>
      </c>
      <c r="BU69" s="466">
        <v>9680089.5806209277</v>
      </c>
      <c r="BV69" s="466">
        <v>8540299.2151560616</v>
      </c>
      <c r="BW69" s="466">
        <v>9183582.3685111012</v>
      </c>
      <c r="BX69" s="466">
        <v>11089233.13240695</v>
      </c>
      <c r="BY69" s="466">
        <f>BM69+BN69+BO69+BP69+BQ69+BR69+BS69+BT69+BU69+BV69+BW69+BX69</f>
        <v>111164211.10899682</v>
      </c>
      <c r="BZ69" s="466">
        <v>9577606.6090385579</v>
      </c>
      <c r="CA69" s="466">
        <v>8689490.8594558518</v>
      </c>
      <c r="CB69" s="466">
        <v>9604385.8423051257</v>
      </c>
      <c r="CC69" s="466">
        <v>10635971.509305628</v>
      </c>
      <c r="CD69" s="466">
        <v>10379216.309589382</v>
      </c>
      <c r="CE69" s="466">
        <v>11164181.398055417</v>
      </c>
      <c r="CF69" s="466">
        <v>9190535.6834835596</v>
      </c>
      <c r="CG69" s="466">
        <v>10703082.177015522</v>
      </c>
      <c r="CH69" s="466">
        <v>10044085.637164075</v>
      </c>
      <c r="CI69" s="466">
        <v>8921732.7434902377</v>
      </c>
      <c r="CJ69" s="466">
        <v>11244074.716074107</v>
      </c>
      <c r="CK69" s="466">
        <v>13828467.556459691</v>
      </c>
      <c r="CL69" s="466">
        <f>BZ69+CA69+CB69+CC69+CD69+CE69+CF69+CG69+CH69+CI69+CJ69+CK69</f>
        <v>123982831.04143715</v>
      </c>
      <c r="CM69" s="466">
        <v>10297181.558713069</v>
      </c>
      <c r="CN69" s="466">
        <v>9953036.4914455023</v>
      </c>
      <c r="CO69" s="466">
        <v>10723972.226297783</v>
      </c>
      <c r="CP69" s="466">
        <v>9315104.8365464844</v>
      </c>
      <c r="CQ69" s="466">
        <v>11153407.349482555</v>
      </c>
      <c r="CR69" s="466">
        <v>12143682.57198298</v>
      </c>
      <c r="CS69" s="466">
        <v>10211259.812635614</v>
      </c>
      <c r="CT69" s="466">
        <v>10529323.9168336</v>
      </c>
      <c r="CU69" s="466">
        <v>12191049.557669841</v>
      </c>
      <c r="CV69" s="466">
        <v>24158128.895085689</v>
      </c>
      <c r="CW69" s="466">
        <v>11909042.461108318</v>
      </c>
      <c r="CX69" s="466">
        <v>14558726.14764508</v>
      </c>
      <c r="CY69" s="466">
        <f>CM69+CN69+CO69+CP69+CQ69+CR69+CS69+CT69+CU69+CV69+CW69+CX69</f>
        <v>147143915.82544649</v>
      </c>
      <c r="CZ69" s="466">
        <v>11079220.48</v>
      </c>
      <c r="DA69" s="466">
        <v>10649188.42</v>
      </c>
      <c r="DB69" s="466">
        <v>10143421.009999998</v>
      </c>
      <c r="DC69" s="466">
        <v>12058606.261667864</v>
      </c>
      <c r="DD69" s="466">
        <v>11670864.581669442</v>
      </c>
      <c r="DE69" s="466">
        <v>12662733.289216608</v>
      </c>
      <c r="DF69" s="466">
        <v>15762917.224000007</v>
      </c>
      <c r="DG69" s="466">
        <v>10951212.463446075</v>
      </c>
      <c r="DH69" s="466">
        <v>13416980.490000006</v>
      </c>
      <c r="DI69" s="466">
        <v>10190889.479999986</v>
      </c>
      <c r="DJ69" s="466">
        <v>11514627.879999999</v>
      </c>
      <c r="DK69" s="466">
        <v>15948209.750000015</v>
      </c>
      <c r="DL69" s="466">
        <f>CZ69+DA69+DB69+DC69+DD69+DE69+DF69+DG69+DH69+DI69+DJ69+DK69</f>
        <v>146048871.32999998</v>
      </c>
      <c r="DM69" s="466">
        <v>14672077.949999999</v>
      </c>
      <c r="DN69" s="466">
        <v>10291874.620000001</v>
      </c>
      <c r="DO69" s="466">
        <v>11613720.290000001</v>
      </c>
      <c r="DP69" s="466">
        <v>12262048.899999995</v>
      </c>
      <c r="DQ69" s="466">
        <v>11992786.090000005</v>
      </c>
      <c r="DR69" s="466">
        <v>14500678.289999994</v>
      </c>
      <c r="DS69" s="466">
        <v>9707107.7400000114</v>
      </c>
      <c r="DT69" s="466">
        <v>9710724.5500000045</v>
      </c>
      <c r="DU69" s="466">
        <v>13113933.849999996</v>
      </c>
      <c r="DV69" s="466">
        <v>11689234.249999996</v>
      </c>
      <c r="DW69" s="466">
        <v>11415670.879999988</v>
      </c>
      <c r="DX69" s="466">
        <v>21220659.660000011</v>
      </c>
      <c r="DY69" s="466">
        <f>DM69+DN69+DO69+DP69+DQ69+DR69+DS69+DT69+DU69+DV69+DW69+DX69</f>
        <v>152190517.06999999</v>
      </c>
      <c r="DZ69" s="466">
        <v>12518680.91</v>
      </c>
      <c r="EA69" s="466">
        <v>10348377.949999999</v>
      </c>
      <c r="EB69" s="466">
        <v>10502436.92</v>
      </c>
      <c r="EC69" s="466">
        <v>13533756.169999996</v>
      </c>
      <c r="ED69" s="466">
        <v>12595368.479000008</v>
      </c>
      <c r="EE69" s="466">
        <v>17606877.130999997</v>
      </c>
      <c r="EF69" s="466">
        <v>12583499.770000001</v>
      </c>
      <c r="EG69" s="466">
        <v>11298364.219999997</v>
      </c>
      <c r="EH69" s="466">
        <v>11918627.570000008</v>
      </c>
      <c r="EI69" s="466">
        <v>10912696.860000003</v>
      </c>
      <c r="EJ69" s="466">
        <v>11690428.869999986</v>
      </c>
      <c r="EK69" s="466">
        <v>18689198.27999999</v>
      </c>
      <c r="EL69" s="466">
        <f>DZ69+EA69+EB69+EC69+ED69+EE69+EF69+EG69+EH69+EI69+EJ69+EK69</f>
        <v>154198313.13</v>
      </c>
      <c r="EM69" s="466">
        <v>11921162.639999999</v>
      </c>
      <c r="EN69" s="466">
        <v>11150183.109999999</v>
      </c>
      <c r="EO69" s="466">
        <v>10723737.84</v>
      </c>
      <c r="EP69" s="466">
        <v>12419888.180000002</v>
      </c>
      <c r="EQ69" s="466">
        <v>21590275.379999995</v>
      </c>
      <c r="ER69" s="466">
        <v>17013746.649999999</v>
      </c>
      <c r="ES69" s="466">
        <v>13843999.230000006</v>
      </c>
      <c r="ET69" s="466">
        <v>13428288.380000008</v>
      </c>
      <c r="EU69" s="466">
        <v>15359850.079999968</v>
      </c>
      <c r="EV69" s="466">
        <v>14642527.050000036</v>
      </c>
      <c r="EW69" s="466">
        <v>16934005.899999961</v>
      </c>
      <c r="EX69" s="466">
        <v>35137028.040000051</v>
      </c>
      <c r="EY69" s="466">
        <f>EM69+EN69+EO69+EP69+EQ69+ER69+ES69+ET69+EU69+EV69+EW69+EX69</f>
        <v>194164692.48000005</v>
      </c>
      <c r="EZ69" s="466">
        <v>11640678.779999999</v>
      </c>
      <c r="FA69" s="466">
        <v>14467036.069999998</v>
      </c>
      <c r="FB69" s="466">
        <v>15172699.660000002</v>
      </c>
      <c r="FC69" s="466">
        <v>13948304.060000017</v>
      </c>
      <c r="FD69" s="466">
        <v>19374649.609999992</v>
      </c>
      <c r="FE69" s="466">
        <v>23193512.550000019</v>
      </c>
      <c r="FF69" s="466">
        <v>16717133.919999978</v>
      </c>
      <c r="FG69" s="466">
        <v>22040971.31000001</v>
      </c>
      <c r="FH69" s="466">
        <v>18189930.230000004</v>
      </c>
      <c r="FI69" s="466">
        <v>15810886.680000011</v>
      </c>
      <c r="FJ69" s="466">
        <v>16323914.059999969</v>
      </c>
      <c r="FK69" s="466">
        <v>37831820.480000012</v>
      </c>
      <c r="FL69" s="466">
        <f>FA69+FB69+FC69+FD69+FE69+FF69+FG69+FH69+EZ69+FI69+FK69+FJ69</f>
        <v>224711537.41000003</v>
      </c>
      <c r="FM69" s="466">
        <v>13368411.939999999</v>
      </c>
      <c r="FN69" s="466">
        <v>12905563.909999998</v>
      </c>
      <c r="FO69" s="466">
        <v>24695934.089999996</v>
      </c>
      <c r="FP69" s="466">
        <v>21364008.179999996</v>
      </c>
      <c r="FQ69" s="466">
        <v>14914206.510000004</v>
      </c>
      <c r="FR69" s="466">
        <v>26682504.680000011</v>
      </c>
      <c r="FS69" s="466">
        <v>13564803.00999997</v>
      </c>
      <c r="FT69" s="466">
        <v>15826238.040000044</v>
      </c>
      <c r="FU69" s="466">
        <v>13282494.159999924</v>
      </c>
      <c r="FV69" s="466">
        <v>22550423.390000045</v>
      </c>
      <c r="FW69" s="466">
        <v>17345064.470000003</v>
      </c>
      <c r="FX69" s="466">
        <v>34008363.479999952</v>
      </c>
      <c r="FY69" s="466">
        <f>FM69+FN69+FO69+FP69+FQ69+FR69+FS69+FT69+FU69+FV69+FW69+FX69</f>
        <v>230508015.85999995</v>
      </c>
      <c r="FZ69" s="466">
        <v>20209957</v>
      </c>
      <c r="GA69" s="466">
        <v>50131580.359999999</v>
      </c>
      <c r="GB69" s="466">
        <v>15678786.500000004</v>
      </c>
      <c r="GC69" s="466">
        <v>23259241.889999993</v>
      </c>
      <c r="GD69" s="466">
        <v>25381421.600000016</v>
      </c>
      <c r="GE69" s="466">
        <v>29048593.719999976</v>
      </c>
      <c r="GF69" s="466">
        <v>20775827.989999987</v>
      </c>
      <c r="GG69" s="466">
        <v>18795389.280000012</v>
      </c>
      <c r="GH69" s="466">
        <v>22837215.180000011</v>
      </c>
      <c r="GI69" s="466">
        <v>22620804.573999994</v>
      </c>
      <c r="GJ69" s="466">
        <v>24916228.516000044</v>
      </c>
      <c r="GK69" s="466">
        <v>36129061.063999936</v>
      </c>
      <c r="GL69" s="466">
        <f>FZ69+GA69+GB69+GC69+GD69+GE69+GF69+GG69+GH69+GI69+GJ69+GK69</f>
        <v>309784107.67399997</v>
      </c>
      <c r="GM69" s="466">
        <v>18564935.009999994</v>
      </c>
      <c r="GN69" s="466">
        <v>18560684.860000003</v>
      </c>
      <c r="GO69" s="466">
        <v>17103505.290000003</v>
      </c>
      <c r="GP69" s="466">
        <v>22884090.369999979</v>
      </c>
      <c r="GQ69" s="466">
        <v>169325136.45999992</v>
      </c>
      <c r="GR69" s="466">
        <v>28756843.18</v>
      </c>
      <c r="GS69" s="466">
        <v>21721360.27</v>
      </c>
      <c r="GT69" s="466">
        <v>19275633.949999951</v>
      </c>
      <c r="GU69" s="466">
        <v>27917097.590000071</v>
      </c>
      <c r="GV69" s="466">
        <v>22499016.239999983</v>
      </c>
      <c r="GW69" s="466">
        <v>19441783.510000002</v>
      </c>
      <c r="GX69" s="466">
        <v>46714079.269999959</v>
      </c>
      <c r="GY69" s="466">
        <f>GM69+GN69+GO69+GP69+GQ69+GR69+GS69+GT69+GU69+GV69+GW69+GX69</f>
        <v>432764165.99999988</v>
      </c>
      <c r="GZ69" s="466">
        <v>17743127.699999992</v>
      </c>
      <c r="HA69" s="466">
        <v>17518013.25</v>
      </c>
      <c r="HB69" s="466">
        <v>15900192.722999994</v>
      </c>
      <c r="HC69" s="466">
        <v>16491609.607000018</v>
      </c>
      <c r="HD69" s="466">
        <v>25167661.89999998</v>
      </c>
      <c r="HE69" s="466">
        <v>27597051.640000023</v>
      </c>
      <c r="HF69" s="466">
        <v>25400312.46999998</v>
      </c>
      <c r="HG69" s="466">
        <v>25725229.95099999</v>
      </c>
      <c r="HH69" s="466">
        <v>23601495.959000003</v>
      </c>
      <c r="HI69" s="466">
        <v>20863830.840000022</v>
      </c>
      <c r="HJ69" s="466">
        <v>23985017.539999973</v>
      </c>
      <c r="HK69" s="466">
        <v>38335137.600000031</v>
      </c>
      <c r="HL69" s="466">
        <f>GZ69+HA69+HB69+HC69+HD69+HE69+HF69+HG69+HH69+HI69+HJ69+HK69</f>
        <v>278328681.17999995</v>
      </c>
      <c r="HM69" s="466">
        <v>17114690.780000005</v>
      </c>
      <c r="HN69" s="466">
        <v>18443188.719999995</v>
      </c>
      <c r="HO69" s="466">
        <v>17996253.100000016</v>
      </c>
      <c r="HP69" s="466">
        <v>17282095.899999972</v>
      </c>
      <c r="HQ69" s="466">
        <v>27447507.740000051</v>
      </c>
      <c r="HR69" s="466">
        <v>29347467.149999976</v>
      </c>
      <c r="HS69" s="466">
        <v>19329594.150000039</v>
      </c>
      <c r="HT69" s="466">
        <v>29728760.709999956</v>
      </c>
      <c r="HU69" s="466">
        <v>24972071.200000014</v>
      </c>
      <c r="HV69" s="466">
        <v>23513493.259999964</v>
      </c>
      <c r="HW69" s="466">
        <v>23279656.100000005</v>
      </c>
      <c r="HX69" s="466">
        <v>37898673.490000039</v>
      </c>
      <c r="HY69" s="466">
        <f>HM69+HN69+HO69+HP69+HQ69+HR69+HS69+HT69+HU69+HV69+HW69+HX69</f>
        <v>286353452.30000001</v>
      </c>
      <c r="HZ69" s="466">
        <v>20694691.370000005</v>
      </c>
      <c r="IA69" s="466">
        <v>19244440.549999993</v>
      </c>
      <c r="IB69" s="466">
        <v>20768574.790000014</v>
      </c>
      <c r="IC69" s="466">
        <v>17220453.749999966</v>
      </c>
      <c r="ID69" s="466">
        <v>27369136.480000027</v>
      </c>
      <c r="IE69" s="466">
        <v>33008181.119999953</v>
      </c>
      <c r="IF69" s="466">
        <v>23178615.26000005</v>
      </c>
      <c r="IG69" s="466">
        <v>22614032.86999996</v>
      </c>
      <c r="IH69" s="466">
        <v>25461278.803000014</v>
      </c>
      <c r="II69" s="466">
        <v>26534820.656999953</v>
      </c>
      <c r="IJ69" s="466">
        <v>22401215.040000044</v>
      </c>
      <c r="IK69" s="466">
        <v>42291885.950000003</v>
      </c>
      <c r="IL69" s="466">
        <f>HZ69+IA69+IB69+IC69+ID69+IE69+IF69+IG69+IH69+II69+IJ69+IK69</f>
        <v>300787326.63999993</v>
      </c>
      <c r="IM69" s="466">
        <v>22634447.32</v>
      </c>
      <c r="IN69" s="466">
        <v>20108936.459999997</v>
      </c>
      <c r="IO69" s="466">
        <v>29707685.930000007</v>
      </c>
      <c r="IP69" s="466">
        <v>22406892.039999992</v>
      </c>
      <c r="IQ69" s="466">
        <v>30020328.959999997</v>
      </c>
      <c r="IR69" s="466">
        <v>25369857.329699997</v>
      </c>
      <c r="IS69" s="466">
        <v>27911424.300300039</v>
      </c>
      <c r="IT69" s="466">
        <v>26478395.509999994</v>
      </c>
      <c r="IU69" s="466">
        <v>27864963.609999999</v>
      </c>
      <c r="IV69" s="466">
        <v>24354508.503699988</v>
      </c>
      <c r="IW69" s="466">
        <v>24811357.35629997</v>
      </c>
      <c r="IX69" s="466">
        <v>39265291.740000047</v>
      </c>
      <c r="IY69" s="466">
        <f>IM69+IN69+IO69+IP69+IQ69+IR69+IS69+IT69+IU69+IV69+IW69+IX69</f>
        <v>320934089.06000006</v>
      </c>
      <c r="IZ69" s="655">
        <v>20180821.059999999</v>
      </c>
      <c r="JA69" s="466">
        <v>20546750.313499991</v>
      </c>
      <c r="JB69" s="466">
        <v>22627380.386500005</v>
      </c>
      <c r="JC69" s="466">
        <v>29588958.70999999</v>
      </c>
      <c r="JD69" s="466">
        <v>27012717.254000001</v>
      </c>
      <c r="JE69" s="466">
        <v>35203751.739999995</v>
      </c>
      <c r="JF69" s="466">
        <v>25436736.126000043</v>
      </c>
      <c r="JG69" s="466">
        <v>23816612.107299961</v>
      </c>
      <c r="JH69" s="466">
        <v>32000825.769999944</v>
      </c>
      <c r="JI69" s="466">
        <v>25353878.730000071</v>
      </c>
      <c r="JJ69" s="466">
        <v>27604614.249999974</v>
      </c>
      <c r="JK69" s="466">
        <v>44538005.30270002</v>
      </c>
      <c r="JL69" s="466">
        <f>IZ69+JA69+JB69+JC69+JD69+JE69+JF69+JG69+JH69+JI69+JJ69+JK69</f>
        <v>333911051.75000006</v>
      </c>
      <c r="JM69" s="655">
        <v>21871621.589999996</v>
      </c>
      <c r="JN69" s="466">
        <v>29414317.919999994</v>
      </c>
      <c r="JO69" s="466">
        <v>23428297.780000012</v>
      </c>
      <c r="JP69" s="466">
        <v>19525493.736099981</v>
      </c>
      <c r="JQ69" s="466">
        <v>23323991.393900003</v>
      </c>
      <c r="JR69" s="466">
        <v>20019286.21000002</v>
      </c>
      <c r="JS69" s="466">
        <v>24748748.024399988</v>
      </c>
      <c r="JT69" s="466">
        <v>23527742.575600002</v>
      </c>
      <c r="JU69" s="466">
        <v>25019839.369999986</v>
      </c>
      <c r="JV69" s="466">
        <v>25203532.070000049</v>
      </c>
      <c r="JW69" s="466">
        <v>26169865.838399921</v>
      </c>
      <c r="JX69" s="466">
        <v>38856820.921600044</v>
      </c>
      <c r="JY69" s="466">
        <f>JM69+JN69+JO69+JP69+JQ69+JR69+JS69+JT69+JU69+JV69+JW69+JX69</f>
        <v>301109557.42999995</v>
      </c>
      <c r="JZ69" s="655">
        <v>21718132.059999999</v>
      </c>
      <c r="KA69" s="466">
        <v>17959353.750000004</v>
      </c>
      <c r="KB69" s="466">
        <v>21769102.609999996</v>
      </c>
      <c r="KC69" s="466">
        <v>22426734.290000007</v>
      </c>
      <c r="KD69" s="466">
        <v>184276352.92999998</v>
      </c>
      <c r="KE69" s="466">
        <v>23434606.379999999</v>
      </c>
      <c r="KF69" s="466">
        <v>24771447.679999996</v>
      </c>
      <c r="KG69" s="466">
        <v>28264007.170000006</v>
      </c>
      <c r="KH69" s="466">
        <v>29148277.740000006</v>
      </c>
      <c r="KI69" s="466">
        <v>25959730.569999997</v>
      </c>
      <c r="KJ69" s="466">
        <v>26818911.450000003</v>
      </c>
      <c r="KK69" s="466">
        <v>40064670.560000002</v>
      </c>
      <c r="KL69" s="466">
        <f>JZ69+KA69+KB69+KC69+KD69+KE69+KF69+KG69+KH69+KI69+KJ69+KK69</f>
        <v>466611327.19</v>
      </c>
      <c r="KM69" s="655">
        <v>22464224.330000002</v>
      </c>
      <c r="KN69" s="466">
        <v>27928915.710000001</v>
      </c>
      <c r="KO69" s="466">
        <v>27552436.419999998</v>
      </c>
      <c r="KP69" s="466">
        <v>33990195.880000003</v>
      </c>
      <c r="KQ69" s="466">
        <v>35255626.369999997</v>
      </c>
      <c r="KR69" s="466">
        <v>34055714.230000012</v>
      </c>
      <c r="KS69" s="466">
        <v>28025970.120000001</v>
      </c>
      <c r="KT69" s="466">
        <v>26982407.910000011</v>
      </c>
      <c r="KU69" s="466">
        <v>37565121.329999998</v>
      </c>
      <c r="KV69" s="466">
        <v>26607465.480000004</v>
      </c>
      <c r="KW69" s="466">
        <v>32642725.969999999</v>
      </c>
      <c r="KX69" s="466">
        <v>44455132.470999986</v>
      </c>
      <c r="KY69" s="466">
        <f>KM69+KN69+KO69+KP69+KQ69+KR69+KS69+KT69+KU69+KV69+KW69+KX69</f>
        <v>377525936.22099996</v>
      </c>
      <c r="KZ69" s="655">
        <v>22617267.559999999</v>
      </c>
      <c r="LA69" s="466">
        <v>26878090.84</v>
      </c>
      <c r="LB69" s="466">
        <v>0</v>
      </c>
      <c r="LC69" s="466">
        <v>0</v>
      </c>
      <c r="LD69" s="466">
        <v>0</v>
      </c>
      <c r="LE69" s="466">
        <v>0</v>
      </c>
      <c r="LF69" s="466">
        <v>0</v>
      </c>
      <c r="LG69" s="466">
        <v>0</v>
      </c>
      <c r="LH69" s="466">
        <v>0</v>
      </c>
      <c r="LI69" s="466">
        <v>0</v>
      </c>
      <c r="LJ69" s="466">
        <v>0</v>
      </c>
      <c r="LK69" s="466">
        <v>0</v>
      </c>
      <c r="LL69" s="511">
        <f>KZ69+LA69+LB69+LC69+LD69+LE69+LF69+LG69+LH69+LI69+LJ69+LK69</f>
        <v>49495358.399999999</v>
      </c>
    </row>
    <row r="70" spans="1:324" x14ac:dyDescent="0.2">
      <c r="A70" s="436"/>
      <c r="B70" s="437"/>
      <c r="C70" s="421" t="s">
        <v>1062</v>
      </c>
      <c r="D70" s="421" t="s">
        <v>1062</v>
      </c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2"/>
      <c r="BG70" s="442"/>
      <c r="BH70" s="442"/>
      <c r="BI70" s="442"/>
      <c r="BJ70" s="442"/>
      <c r="BK70" s="442"/>
      <c r="BL70" s="442"/>
      <c r="BM70" s="442"/>
      <c r="BN70" s="442"/>
      <c r="BO70" s="442"/>
      <c r="BP70" s="442"/>
      <c r="BQ70" s="442"/>
      <c r="BR70" s="442"/>
      <c r="BS70" s="442"/>
      <c r="BT70" s="442"/>
      <c r="BU70" s="442"/>
      <c r="BV70" s="442"/>
      <c r="BW70" s="442"/>
      <c r="BX70" s="442"/>
      <c r="BY70" s="442"/>
      <c r="BZ70" s="442"/>
      <c r="CA70" s="442"/>
      <c r="CB70" s="442"/>
      <c r="CC70" s="442"/>
      <c r="CD70" s="442"/>
      <c r="CE70" s="442"/>
      <c r="CF70" s="442"/>
      <c r="CG70" s="442"/>
      <c r="CH70" s="442"/>
      <c r="CI70" s="442"/>
      <c r="CJ70" s="442"/>
      <c r="CK70" s="442"/>
      <c r="CL70" s="442"/>
      <c r="CM70" s="442"/>
      <c r="CN70" s="442"/>
      <c r="CO70" s="442"/>
      <c r="CP70" s="442"/>
      <c r="CQ70" s="442"/>
      <c r="CR70" s="442"/>
      <c r="CS70" s="442"/>
      <c r="CT70" s="442"/>
      <c r="CU70" s="442"/>
      <c r="CV70" s="442"/>
      <c r="CW70" s="442"/>
      <c r="CX70" s="442"/>
      <c r="CY70" s="442"/>
      <c r="CZ70" s="442"/>
      <c r="DA70" s="442"/>
      <c r="DB70" s="442"/>
      <c r="DC70" s="442"/>
      <c r="DD70" s="442"/>
      <c r="DE70" s="442"/>
      <c r="DF70" s="442"/>
      <c r="DG70" s="442"/>
      <c r="DH70" s="442"/>
      <c r="DI70" s="442"/>
      <c r="DJ70" s="442"/>
      <c r="DK70" s="442"/>
      <c r="DL70" s="442"/>
      <c r="DM70" s="442"/>
      <c r="DN70" s="442"/>
      <c r="DO70" s="442"/>
      <c r="DP70" s="442"/>
      <c r="DQ70" s="442"/>
      <c r="DR70" s="442"/>
      <c r="DS70" s="442"/>
      <c r="DT70" s="442"/>
      <c r="DU70" s="442"/>
      <c r="DV70" s="442"/>
      <c r="DW70" s="442"/>
      <c r="DX70" s="442"/>
      <c r="DY70" s="442"/>
      <c r="DZ70" s="442"/>
      <c r="EA70" s="442"/>
      <c r="EB70" s="442"/>
      <c r="EC70" s="442"/>
      <c r="ED70" s="442"/>
      <c r="EE70" s="442"/>
      <c r="EF70" s="442"/>
      <c r="EG70" s="442"/>
      <c r="EH70" s="442"/>
      <c r="EI70" s="442"/>
      <c r="EJ70" s="442"/>
      <c r="EK70" s="442"/>
      <c r="EL70" s="442"/>
      <c r="EM70" s="442"/>
      <c r="EN70" s="442"/>
      <c r="EO70" s="442"/>
      <c r="EP70" s="442"/>
      <c r="EQ70" s="442"/>
      <c r="ER70" s="442"/>
      <c r="ES70" s="442"/>
      <c r="ET70" s="442"/>
      <c r="EU70" s="442"/>
      <c r="EV70" s="442"/>
      <c r="EW70" s="442"/>
      <c r="EX70" s="442"/>
      <c r="EY70" s="442"/>
      <c r="EZ70" s="442"/>
      <c r="FA70" s="442"/>
      <c r="FB70" s="442"/>
      <c r="FC70" s="442"/>
      <c r="FD70" s="442"/>
      <c r="FE70" s="442"/>
      <c r="FF70" s="442"/>
      <c r="FG70" s="442"/>
      <c r="FH70" s="442"/>
      <c r="FI70" s="442"/>
      <c r="FJ70" s="442"/>
      <c r="FK70" s="442"/>
      <c r="FL70" s="442"/>
      <c r="FM70" s="442"/>
      <c r="FN70" s="442"/>
      <c r="FO70" s="442"/>
      <c r="FP70" s="442"/>
      <c r="FQ70" s="442"/>
      <c r="FR70" s="442"/>
      <c r="FS70" s="442"/>
      <c r="FT70" s="442"/>
      <c r="FU70" s="442"/>
      <c r="FV70" s="442"/>
      <c r="FW70" s="442"/>
      <c r="FX70" s="442"/>
      <c r="FY70" s="442"/>
      <c r="FZ70" s="442"/>
      <c r="GA70" s="442"/>
      <c r="GB70" s="442"/>
      <c r="GC70" s="442"/>
      <c r="GD70" s="442"/>
      <c r="GE70" s="442"/>
      <c r="GF70" s="442"/>
      <c r="GG70" s="442"/>
      <c r="GH70" s="442"/>
      <c r="GI70" s="442"/>
      <c r="GJ70" s="442"/>
      <c r="GK70" s="442"/>
      <c r="GL70" s="442"/>
      <c r="GM70" s="442"/>
      <c r="GN70" s="442"/>
      <c r="GO70" s="442"/>
      <c r="GP70" s="442"/>
      <c r="GQ70" s="442"/>
      <c r="GR70" s="442"/>
      <c r="GS70" s="442"/>
      <c r="GT70" s="442"/>
      <c r="GU70" s="442"/>
      <c r="GV70" s="442"/>
      <c r="GW70" s="442"/>
      <c r="GX70" s="442"/>
      <c r="GY70" s="442"/>
      <c r="GZ70" s="442"/>
      <c r="HA70" s="442"/>
      <c r="HB70" s="442"/>
      <c r="HC70" s="442"/>
      <c r="HD70" s="442"/>
      <c r="HE70" s="442"/>
      <c r="HF70" s="442"/>
      <c r="HG70" s="442"/>
      <c r="HH70" s="442"/>
      <c r="HI70" s="442"/>
      <c r="HJ70" s="442"/>
      <c r="HK70" s="442"/>
      <c r="HL70" s="442"/>
      <c r="HM70" s="442"/>
      <c r="HN70" s="442"/>
      <c r="HO70" s="442"/>
      <c r="HP70" s="442"/>
      <c r="HQ70" s="442"/>
      <c r="HR70" s="442"/>
      <c r="HS70" s="442"/>
      <c r="HT70" s="442"/>
      <c r="HU70" s="442"/>
      <c r="HV70" s="442"/>
      <c r="HW70" s="442"/>
      <c r="HX70" s="442"/>
      <c r="HY70" s="442"/>
      <c r="HZ70" s="442"/>
      <c r="IA70" s="442"/>
      <c r="IB70" s="442"/>
      <c r="IC70" s="442"/>
      <c r="ID70" s="442"/>
      <c r="IE70" s="442"/>
      <c r="IF70" s="442"/>
      <c r="IG70" s="442"/>
      <c r="IH70" s="442"/>
      <c r="II70" s="442"/>
      <c r="IJ70" s="442"/>
      <c r="IK70" s="442"/>
      <c r="IL70" s="442"/>
      <c r="IM70" s="442"/>
      <c r="IN70" s="442"/>
      <c r="IO70" s="442"/>
      <c r="IP70" s="442"/>
      <c r="IQ70" s="442"/>
      <c r="IR70" s="442"/>
      <c r="IS70" s="442"/>
      <c r="IT70" s="442"/>
      <c r="IU70" s="442"/>
      <c r="IV70" s="442"/>
      <c r="IW70" s="442"/>
      <c r="IX70" s="442"/>
      <c r="IY70" s="442"/>
      <c r="IZ70" s="653"/>
      <c r="JA70" s="442"/>
      <c r="JB70" s="442"/>
      <c r="JC70" s="442"/>
      <c r="JD70" s="442"/>
      <c r="JE70" s="442"/>
      <c r="JF70" s="442"/>
      <c r="JG70" s="442"/>
      <c r="JH70" s="442"/>
      <c r="JI70" s="442"/>
      <c r="JJ70" s="442"/>
      <c r="JK70" s="442"/>
      <c r="JL70" s="442"/>
      <c r="JM70" s="653"/>
      <c r="JN70" s="442"/>
      <c r="JO70" s="442"/>
      <c r="JP70" s="442"/>
      <c r="JQ70" s="442"/>
      <c r="JR70" s="442"/>
      <c r="JS70" s="442"/>
      <c r="JT70" s="442"/>
      <c r="JU70" s="442"/>
      <c r="JV70" s="442"/>
      <c r="JW70" s="442"/>
      <c r="JX70" s="442"/>
      <c r="JY70" s="442"/>
      <c r="JZ70" s="653"/>
      <c r="KA70" s="442"/>
      <c r="KB70" s="442"/>
      <c r="KC70" s="442"/>
      <c r="KD70" s="442"/>
      <c r="KE70" s="442"/>
      <c r="KF70" s="442"/>
      <c r="KG70" s="442"/>
      <c r="KH70" s="442"/>
      <c r="KI70" s="442"/>
      <c r="KJ70" s="442"/>
      <c r="KK70" s="442"/>
      <c r="KL70" s="442"/>
      <c r="KM70" s="653"/>
      <c r="KN70" s="442"/>
      <c r="KO70" s="442"/>
      <c r="KP70" s="442"/>
      <c r="KQ70" s="442"/>
      <c r="KR70" s="442"/>
      <c r="KS70" s="442"/>
      <c r="KT70" s="442"/>
      <c r="KU70" s="442"/>
      <c r="KV70" s="442"/>
      <c r="KW70" s="442"/>
      <c r="KX70" s="442"/>
      <c r="KY70" s="442"/>
      <c r="KZ70" s="653"/>
      <c r="LA70" s="442"/>
      <c r="LB70" s="442"/>
      <c r="LC70" s="442"/>
      <c r="LD70" s="442"/>
      <c r="LE70" s="442"/>
      <c r="LF70" s="442"/>
      <c r="LG70" s="442"/>
      <c r="LH70" s="442"/>
      <c r="LI70" s="442"/>
      <c r="LJ70" s="442"/>
      <c r="LK70" s="442"/>
      <c r="LL70" s="512"/>
    </row>
    <row r="71" spans="1:324" ht="18" x14ac:dyDescent="0.25">
      <c r="A71" s="461">
        <v>711</v>
      </c>
      <c r="B71" s="462"/>
      <c r="C71" s="463" t="s">
        <v>517</v>
      </c>
      <c r="D71" s="463" t="s">
        <v>518</v>
      </c>
      <c r="E71" s="474">
        <f t="shared" ref="E71:X71" si="303">E72+E73</f>
        <v>14658312.468703054</v>
      </c>
      <c r="F71" s="474">
        <f t="shared" si="303"/>
        <v>23351548.155566685</v>
      </c>
      <c r="G71" s="474">
        <f t="shared" si="303"/>
        <v>24781626.606576532</v>
      </c>
      <c r="H71" s="474">
        <f t="shared" si="303"/>
        <v>34596023.20146887</v>
      </c>
      <c r="I71" s="474">
        <f t="shared" si="303"/>
        <v>36774077.783341676</v>
      </c>
      <c r="J71" s="474">
        <f t="shared" si="303"/>
        <v>43614834.752128199</v>
      </c>
      <c r="K71" s="474">
        <f t="shared" si="303"/>
        <v>49672396.094141215</v>
      </c>
      <c r="L71" s="474">
        <f t="shared" si="303"/>
        <v>56854001.836087465</v>
      </c>
      <c r="M71" s="474">
        <f t="shared" si="303"/>
        <v>4201260.5308796531</v>
      </c>
      <c r="N71" s="474">
        <f t="shared" si="303"/>
        <v>5296305.4419128699</v>
      </c>
      <c r="O71" s="474">
        <f t="shared" si="303"/>
        <v>8219506.3194792196</v>
      </c>
      <c r="P71" s="474">
        <f t="shared" si="303"/>
        <v>6794413.2348522786</v>
      </c>
      <c r="Q71" s="474">
        <f t="shared" si="303"/>
        <v>8366421.5428559501</v>
      </c>
      <c r="R71" s="474">
        <f t="shared" si="303"/>
        <v>8061029.0747788362</v>
      </c>
      <c r="S71" s="474">
        <f t="shared" si="303"/>
        <v>7271855.8345852122</v>
      </c>
      <c r="T71" s="474">
        <f t="shared" si="303"/>
        <v>6025825.9561008178</v>
      </c>
      <c r="U71" s="474">
        <f t="shared" si="303"/>
        <v>6513012.7959856447</v>
      </c>
      <c r="V71" s="474">
        <f t="shared" si="303"/>
        <v>7197013.8521532305</v>
      </c>
      <c r="W71" s="474">
        <f t="shared" si="303"/>
        <v>7807185.2721165102</v>
      </c>
      <c r="X71" s="474">
        <f t="shared" si="303"/>
        <v>7556474.5750709418</v>
      </c>
      <c r="Y71" s="474">
        <f>M71+N71+O71+P71+Q71+R71+S71+T71+U71+V71+W71+X71</f>
        <v>83310304.430771172</v>
      </c>
      <c r="Z71" s="474">
        <f t="shared" ref="Z71:AK71" si="304">Z72+Z73</f>
        <v>6704045.9889000151</v>
      </c>
      <c r="AA71" s="474">
        <f t="shared" si="304"/>
        <v>6497243.640126856</v>
      </c>
      <c r="AB71" s="474">
        <f t="shared" si="304"/>
        <v>7691582.7933984306</v>
      </c>
      <c r="AC71" s="474">
        <f t="shared" si="304"/>
        <v>7617394.8598731421</v>
      </c>
      <c r="AD71" s="474">
        <f t="shared" si="304"/>
        <v>8513025.1150475703</v>
      </c>
      <c r="AE71" s="474">
        <f t="shared" si="304"/>
        <v>8140826.5540811215</v>
      </c>
      <c r="AF71" s="474">
        <f t="shared" si="304"/>
        <v>7578308.8474378213</v>
      </c>
      <c r="AG71" s="474">
        <f t="shared" si="304"/>
        <v>6205037.1939576045</v>
      </c>
      <c r="AH71" s="474">
        <f t="shared" si="304"/>
        <v>6763291.9998748116</v>
      </c>
      <c r="AI71" s="474">
        <f t="shared" si="304"/>
        <v>7834443.8511934588</v>
      </c>
      <c r="AJ71" s="474">
        <f t="shared" si="304"/>
        <v>7731687.9822650645</v>
      </c>
      <c r="AK71" s="474">
        <f t="shared" si="304"/>
        <v>7030878.3766483059</v>
      </c>
      <c r="AL71" s="474">
        <f>Z71+AA71+AB71+AC71+AD71+AE71+AF71+AG71+AH71+AI71+AJ71+AK71</f>
        <v>88307767.202804208</v>
      </c>
      <c r="AM71" s="474">
        <f t="shared" ref="AM71:AX71" si="305">AM72+AM73</f>
        <v>6565066.4742530473</v>
      </c>
      <c r="AN71" s="474">
        <f t="shared" si="305"/>
        <v>6577452.3535720259</v>
      </c>
      <c r="AO71" s="474">
        <f t="shared" si="305"/>
        <v>7918972.0101402113</v>
      </c>
      <c r="AP71" s="474">
        <f t="shared" si="305"/>
        <v>9372280.4364463389</v>
      </c>
      <c r="AQ71" s="474">
        <f t="shared" si="305"/>
        <v>9068196.0348439328</v>
      </c>
      <c r="AR71" s="474">
        <f t="shared" si="305"/>
        <v>9059372.2710732762</v>
      </c>
      <c r="AS71" s="474">
        <f t="shared" si="305"/>
        <v>10711849.894216323</v>
      </c>
      <c r="AT71" s="474">
        <f t="shared" si="305"/>
        <v>6460727.4003922539</v>
      </c>
      <c r="AU71" s="474">
        <f t="shared" si="305"/>
        <v>6718480.8379652798</v>
      </c>
      <c r="AV71" s="474">
        <f t="shared" si="305"/>
        <v>7933454.0696461359</v>
      </c>
      <c r="AW71" s="474">
        <f t="shared" si="305"/>
        <v>7371700.6538140541</v>
      </c>
      <c r="AX71" s="474">
        <f t="shared" si="305"/>
        <v>7192848.7128609605</v>
      </c>
      <c r="AY71" s="474">
        <f>AM71+AN71+AO71+AP71+AQ71+AR71+AS71+AT71+AU71+AV71+AW71+AX71</f>
        <v>94950401.149223834</v>
      </c>
      <c r="AZ71" s="474">
        <f t="shared" ref="AZ71:BK71" si="306">AZ72+AZ73</f>
        <v>6410033.535219498</v>
      </c>
      <c r="BA71" s="474">
        <f t="shared" si="306"/>
        <v>6692001.3266149238</v>
      </c>
      <c r="BB71" s="474">
        <f t="shared" si="306"/>
        <v>9316625.9298531134</v>
      </c>
      <c r="BC71" s="474">
        <f t="shared" si="306"/>
        <v>7761247.9191704225</v>
      </c>
      <c r="BD71" s="474">
        <f t="shared" si="306"/>
        <v>9067710.7311383765</v>
      </c>
      <c r="BE71" s="474">
        <f t="shared" si="306"/>
        <v>7975063.4589801375</v>
      </c>
      <c r="BF71" s="474">
        <f t="shared" si="306"/>
        <v>7633565.6126690023</v>
      </c>
      <c r="BG71" s="474">
        <f t="shared" si="306"/>
        <v>5591380.7459105328</v>
      </c>
      <c r="BH71" s="474">
        <f t="shared" si="306"/>
        <v>6929779.4509263905</v>
      </c>
      <c r="BI71" s="474">
        <f t="shared" si="306"/>
        <v>7104403.2409864813</v>
      </c>
      <c r="BJ71" s="474">
        <f t="shared" si="306"/>
        <v>6709953.3457686529</v>
      </c>
      <c r="BK71" s="474">
        <f t="shared" si="306"/>
        <v>8091577.0184026044</v>
      </c>
      <c r="BL71" s="474">
        <f>AZ71+BA71+BB71+BC71+BD71+BE71+BF71+BG71+BH71+BI71+BJ71+BK71</f>
        <v>89283342.315640122</v>
      </c>
      <c r="BM71" s="474">
        <f t="shared" ref="BM71:BX71" si="307">BM72+BM73</f>
        <v>6244948.0196962105</v>
      </c>
      <c r="BN71" s="474">
        <f t="shared" si="307"/>
        <v>6991422.066975465</v>
      </c>
      <c r="BO71" s="474">
        <f t="shared" si="307"/>
        <v>7617707.4223418459</v>
      </c>
      <c r="BP71" s="474">
        <f t="shared" si="307"/>
        <v>7521945.3027457856</v>
      </c>
      <c r="BQ71" s="474">
        <f t="shared" si="307"/>
        <v>9359639.3824069425</v>
      </c>
      <c r="BR71" s="474">
        <f t="shared" si="307"/>
        <v>6595299.9466282772</v>
      </c>
      <c r="BS71" s="474">
        <f t="shared" si="307"/>
        <v>5740966.0391837768</v>
      </c>
      <c r="BT71" s="474">
        <f t="shared" si="307"/>
        <v>6356960.4031463843</v>
      </c>
      <c r="BU71" s="474">
        <f t="shared" si="307"/>
        <v>5840361.7300951425</v>
      </c>
      <c r="BV71" s="474">
        <f t="shared" si="307"/>
        <v>5926780.678183944</v>
      </c>
      <c r="BW71" s="474">
        <f t="shared" si="307"/>
        <v>6509790.5294608586</v>
      </c>
      <c r="BX71" s="474">
        <f t="shared" si="307"/>
        <v>6540189.3111333661</v>
      </c>
      <c r="BY71" s="474">
        <f>BM71+BN71+BO71+BP71+BQ71+BR71+BS71+BT71+BU71+BV71+BW71+BX71</f>
        <v>81246010.83199802</v>
      </c>
      <c r="BZ71" s="474">
        <f t="shared" ref="BZ71:CK71" si="308">BZ72+BZ73</f>
        <v>5552027.066349525</v>
      </c>
      <c r="CA71" s="474">
        <f t="shared" si="308"/>
        <v>4856813.0961024873</v>
      </c>
      <c r="CB71" s="474">
        <f t="shared" si="308"/>
        <v>5817775.453012852</v>
      </c>
      <c r="CC71" s="474">
        <f t="shared" si="308"/>
        <v>5843992.5006676679</v>
      </c>
      <c r="CD71" s="474">
        <f t="shared" si="308"/>
        <v>6506247.1586546497</v>
      </c>
      <c r="CE71" s="474">
        <f t="shared" si="308"/>
        <v>6779151.3708896693</v>
      </c>
      <c r="CF71" s="474">
        <f t="shared" si="308"/>
        <v>5477651.666666666</v>
      </c>
      <c r="CG71" s="474">
        <f t="shared" si="308"/>
        <v>4660258.0932231685</v>
      </c>
      <c r="CH71" s="474">
        <f t="shared" si="308"/>
        <v>5855624.7337673176</v>
      </c>
      <c r="CI71" s="474">
        <f t="shared" si="308"/>
        <v>5602457.9736688351</v>
      </c>
      <c r="CJ71" s="474">
        <f t="shared" si="308"/>
        <v>6333229.3385912199</v>
      </c>
      <c r="CK71" s="474">
        <f t="shared" si="308"/>
        <v>6442646.3076281101</v>
      </c>
      <c r="CL71" s="474">
        <f>BZ71+CA71+CB71+CC71+CD71+CE71+CF71+CG71+CH71+CI71+CJ71+CK71</f>
        <v>69727874.759222165</v>
      </c>
      <c r="CM71" s="474">
        <f t="shared" ref="CM71:CX71" si="309">CM72+CM73</f>
        <v>5573462.0877149068</v>
      </c>
      <c r="CN71" s="474">
        <f t="shared" si="309"/>
        <v>5424881.3983057914</v>
      </c>
      <c r="CO71" s="474">
        <f t="shared" si="309"/>
        <v>6403209.7699465882</v>
      </c>
      <c r="CP71" s="474">
        <f t="shared" si="309"/>
        <v>5414680.0221582372</v>
      </c>
      <c r="CQ71" s="474">
        <f t="shared" si="309"/>
        <v>7018433.7406526469</v>
      </c>
      <c r="CR71" s="474">
        <f t="shared" si="309"/>
        <v>6868497.9837255869</v>
      </c>
      <c r="CS71" s="474">
        <f t="shared" si="309"/>
        <v>5908400.8157235859</v>
      </c>
      <c r="CT71" s="474">
        <f t="shared" si="309"/>
        <v>4854528.0196544826</v>
      </c>
      <c r="CU71" s="474">
        <f t="shared" si="309"/>
        <v>5852929.0430228673</v>
      </c>
      <c r="CV71" s="474">
        <f t="shared" si="309"/>
        <v>6119421.9875646792</v>
      </c>
      <c r="CW71" s="474">
        <f t="shared" si="309"/>
        <v>6270812.552829246</v>
      </c>
      <c r="CX71" s="474">
        <f t="shared" si="309"/>
        <v>6425128.4559339006</v>
      </c>
      <c r="CY71" s="474">
        <f>CM71+CN71+CO71+CP71+CQ71+CR71+CS71+CT71+CU71+CV71+CW71+CX71</f>
        <v>72134385.877232522</v>
      </c>
      <c r="CZ71" s="474">
        <f t="shared" ref="CZ71:DK71" si="310">CZ72+CZ73</f>
        <v>6745825.6899999995</v>
      </c>
      <c r="DA71" s="474">
        <f t="shared" si="310"/>
        <v>6482847.5500000007</v>
      </c>
      <c r="DB71" s="474">
        <f t="shared" si="310"/>
        <v>6531024.5899999999</v>
      </c>
      <c r="DC71" s="474">
        <f t="shared" si="310"/>
        <v>6075921.5700000003</v>
      </c>
      <c r="DD71" s="474">
        <f t="shared" si="310"/>
        <v>6287884.25</v>
      </c>
      <c r="DE71" s="474">
        <f t="shared" si="310"/>
        <v>6207508.8300000001</v>
      </c>
      <c r="DF71" s="474">
        <f t="shared" si="310"/>
        <v>6355131.1999999993</v>
      </c>
      <c r="DG71" s="474">
        <f t="shared" si="310"/>
        <v>4841054.95</v>
      </c>
      <c r="DH71" s="474">
        <f t="shared" si="310"/>
        <v>6096005.8699999992</v>
      </c>
      <c r="DI71" s="474">
        <f t="shared" si="310"/>
        <v>6755759.3200000003</v>
      </c>
      <c r="DJ71" s="474">
        <f t="shared" si="310"/>
        <v>6743118.7599999998</v>
      </c>
      <c r="DK71" s="474">
        <f t="shared" si="310"/>
        <v>6459161.6099999994</v>
      </c>
      <c r="DL71" s="474">
        <f>CZ71+DA71+DB71+DC71+DD71+DE71+DF71+DG71+DH71+DI71+DJ71+DK71</f>
        <v>75581244.189999998</v>
      </c>
      <c r="DM71" s="474">
        <f t="shared" ref="DM71:DX71" si="311">DM72+DM73</f>
        <v>5764663.8799999999</v>
      </c>
      <c r="DN71" s="474">
        <f t="shared" si="311"/>
        <v>6017865.0199999996</v>
      </c>
      <c r="DO71" s="474">
        <f t="shared" si="311"/>
        <v>6088809.6799999997</v>
      </c>
      <c r="DP71" s="474">
        <f t="shared" si="311"/>
        <v>6914662.8100000005</v>
      </c>
      <c r="DQ71" s="474">
        <f t="shared" si="311"/>
        <v>6003732.1200000001</v>
      </c>
      <c r="DR71" s="474">
        <f t="shared" si="311"/>
        <v>6193396.4299999997</v>
      </c>
      <c r="DS71" s="474">
        <f t="shared" si="311"/>
        <v>6181611.3700000001</v>
      </c>
      <c r="DT71" s="474">
        <f t="shared" si="311"/>
        <v>4539858.37</v>
      </c>
      <c r="DU71" s="474">
        <f t="shared" si="311"/>
        <v>6278625.2000000002</v>
      </c>
      <c r="DV71" s="474">
        <f t="shared" si="311"/>
        <v>6503384.04</v>
      </c>
      <c r="DW71" s="474">
        <f t="shared" si="311"/>
        <v>5848543.9100000001</v>
      </c>
      <c r="DX71" s="474">
        <f t="shared" si="311"/>
        <v>7411162.8300000001</v>
      </c>
      <c r="DY71" s="474">
        <f>DM71+DN71+DO71+DP71+DQ71+DR71+DS71+DT71+DU71+DV71+DW71+DX71</f>
        <v>73746315.659999996</v>
      </c>
      <c r="DZ71" s="474">
        <f t="shared" ref="DZ71:EK71" si="312">DZ72+DZ73</f>
        <v>5542386.8900000006</v>
      </c>
      <c r="EA71" s="474">
        <f t="shared" si="312"/>
        <v>6149967.9500000002</v>
      </c>
      <c r="EB71" s="474">
        <f t="shared" si="312"/>
        <v>6873785.6699999999</v>
      </c>
      <c r="EC71" s="474">
        <f t="shared" si="312"/>
        <v>6332545.5199999996</v>
      </c>
      <c r="ED71" s="474">
        <f t="shared" si="312"/>
        <v>6311529.0899999999</v>
      </c>
      <c r="EE71" s="474">
        <f t="shared" si="312"/>
        <v>7277287.6400000006</v>
      </c>
      <c r="EF71" s="474">
        <f t="shared" si="312"/>
        <v>7056527.2400000002</v>
      </c>
      <c r="EG71" s="474">
        <f t="shared" si="312"/>
        <v>5706443.1600000001</v>
      </c>
      <c r="EH71" s="474">
        <f t="shared" si="312"/>
        <v>6780438.6699999999</v>
      </c>
      <c r="EI71" s="474">
        <f t="shared" si="312"/>
        <v>7124574.5700000003</v>
      </c>
      <c r="EJ71" s="474">
        <f t="shared" si="312"/>
        <v>7359326.2000000002</v>
      </c>
      <c r="EK71" s="474">
        <f t="shared" si="312"/>
        <v>7306666.0999999996</v>
      </c>
      <c r="EL71" s="474">
        <f>DZ71+EA71+EB71+EC71+ED71+EE71+EF71+EG71+EH71+EI71+EJ71+EK71</f>
        <v>79821478.699999988</v>
      </c>
      <c r="EM71" s="474">
        <f t="shared" ref="EM71:EX71" si="313">EM72+EM73</f>
        <v>5990174.5899999999</v>
      </c>
      <c r="EN71" s="474">
        <f t="shared" si="313"/>
        <v>6155325.0299999993</v>
      </c>
      <c r="EO71" s="474">
        <f t="shared" si="313"/>
        <v>7436778.4199999999</v>
      </c>
      <c r="EP71" s="474">
        <f t="shared" si="313"/>
        <v>6561887.4299999997</v>
      </c>
      <c r="EQ71" s="474">
        <f t="shared" si="313"/>
        <v>7114468.7599999998</v>
      </c>
      <c r="ER71" s="474">
        <f t="shared" si="313"/>
        <v>7161517.8300000001</v>
      </c>
      <c r="ES71" s="474">
        <f t="shared" si="313"/>
        <v>6548755.1699999999</v>
      </c>
      <c r="ET71" s="474">
        <f t="shared" si="313"/>
        <v>5653998.5</v>
      </c>
      <c r="EU71" s="474">
        <f t="shared" si="313"/>
        <v>6973452.3900000006</v>
      </c>
      <c r="EV71" s="474">
        <f t="shared" si="313"/>
        <v>7305718.9000000004</v>
      </c>
      <c r="EW71" s="474">
        <f t="shared" si="313"/>
        <v>7991440.3200000003</v>
      </c>
      <c r="EX71" s="474">
        <f t="shared" si="313"/>
        <v>8662104.5399999991</v>
      </c>
      <c r="EY71" s="474">
        <f>EM71+EN71+EO71+EP71+EQ71+ER71+ES71+ET71+EU71+EV71+EW71+EX71</f>
        <v>83555621.879999995</v>
      </c>
      <c r="EZ71" s="474">
        <f t="shared" ref="EZ71:FH71" si="314">EZ72+EZ73</f>
        <v>6164601.3599999994</v>
      </c>
      <c r="FA71" s="474">
        <f t="shared" si="314"/>
        <v>5367154.8499999996</v>
      </c>
      <c r="FB71" s="474">
        <f t="shared" si="314"/>
        <v>7392698.3549999995</v>
      </c>
      <c r="FC71" s="474">
        <f t="shared" si="314"/>
        <v>6087786.4749999996</v>
      </c>
      <c r="FD71" s="474">
        <f t="shared" si="314"/>
        <v>6314585.8100000005</v>
      </c>
      <c r="FE71" s="474">
        <f t="shared" si="314"/>
        <v>7523594.8099999996</v>
      </c>
      <c r="FF71" s="474">
        <f t="shared" si="314"/>
        <v>6525709.71</v>
      </c>
      <c r="FG71" s="474">
        <f t="shared" si="314"/>
        <v>5526292.1699999999</v>
      </c>
      <c r="FH71" s="474">
        <f t="shared" si="314"/>
        <v>6760065.9199999999</v>
      </c>
      <c r="FI71" s="474">
        <f>FI72+FI73</f>
        <v>6049528.5800000001</v>
      </c>
      <c r="FJ71" s="474">
        <f>FJ72+FJ73</f>
        <v>6867702.1299999999</v>
      </c>
      <c r="FK71" s="474">
        <f>FK72+FK73</f>
        <v>7518423.9399999995</v>
      </c>
      <c r="FL71" s="474">
        <f>FA71+FB71+FC71+FD71+FE71+FF71+FG71+FH71+EZ71+FI71+FK71+FJ71</f>
        <v>78098144.109999999</v>
      </c>
      <c r="FM71" s="474">
        <f t="shared" ref="FM71:FV71" si="315">FM72+FM73</f>
        <v>6544162.25</v>
      </c>
      <c r="FN71" s="474">
        <f t="shared" si="315"/>
        <v>6005570.5800000001</v>
      </c>
      <c r="FO71" s="474">
        <f t="shared" si="315"/>
        <v>6873021.2300000004</v>
      </c>
      <c r="FP71" s="474">
        <f t="shared" si="315"/>
        <v>6644141.4700000007</v>
      </c>
      <c r="FQ71" s="474">
        <f t="shared" si="315"/>
        <v>7128406.2799999993</v>
      </c>
      <c r="FR71" s="474">
        <f t="shared" si="315"/>
        <v>7539662.1300000008</v>
      </c>
      <c r="FS71" s="474">
        <f t="shared" si="315"/>
        <v>7112421.7199999997</v>
      </c>
      <c r="FT71" s="474">
        <f t="shared" si="315"/>
        <v>5798259.0899999999</v>
      </c>
      <c r="FU71" s="474">
        <f t="shared" si="315"/>
        <v>6124997.71</v>
      </c>
      <c r="FV71" s="474">
        <f t="shared" si="315"/>
        <v>6878127.6799999997</v>
      </c>
      <c r="FW71" s="474">
        <f>FW72+FW73</f>
        <v>7017840.21</v>
      </c>
      <c r="FX71" s="474">
        <f>FX72+FX73</f>
        <v>6349052.6600000001</v>
      </c>
      <c r="FY71" s="474">
        <f>FM71+FN71+FO71+FP71+FQ71+FR71+FS71+FT71+FU71+FV71+FW71+FX71</f>
        <v>80015663.00999999</v>
      </c>
      <c r="FZ71" s="474">
        <f t="shared" ref="FZ71:GI71" si="316">FZ72+FZ73</f>
        <v>5974279.6899999995</v>
      </c>
      <c r="GA71" s="474">
        <f t="shared" si="316"/>
        <v>5476644.5199999996</v>
      </c>
      <c r="GB71" s="474">
        <f t="shared" si="316"/>
        <v>5776071.2299999995</v>
      </c>
      <c r="GC71" s="474">
        <f t="shared" si="316"/>
        <v>6454721.3299999982</v>
      </c>
      <c r="GD71" s="474">
        <f t="shared" si="316"/>
        <v>6216119.0700000003</v>
      </c>
      <c r="GE71" s="474">
        <f t="shared" si="316"/>
        <v>5744100.0600000005</v>
      </c>
      <c r="GF71" s="474">
        <f t="shared" si="316"/>
        <v>6317480.8499999996</v>
      </c>
      <c r="GG71" s="474">
        <f t="shared" si="316"/>
        <v>4947470.6899999995</v>
      </c>
      <c r="GH71" s="474">
        <f t="shared" si="316"/>
        <v>6404365.9499999993</v>
      </c>
      <c r="GI71" s="474">
        <f t="shared" si="316"/>
        <v>6589421.8100000005</v>
      </c>
      <c r="GJ71" s="474">
        <f>GJ72+GJ73</f>
        <v>6250264.6799999997</v>
      </c>
      <c r="GK71" s="474">
        <f>GK72+GK73</f>
        <v>7283093.3899999997</v>
      </c>
      <c r="GL71" s="474">
        <f>FZ71+GA71+GB71+GC71+GD71+GE71+GF71+GG71+GH71+GI71+GJ71+GK71</f>
        <v>73434033.269999996</v>
      </c>
      <c r="GM71" s="474">
        <f t="shared" ref="GM71:GV71" si="317">GM72+GM73</f>
        <v>6174655.9700000007</v>
      </c>
      <c r="GN71" s="474">
        <f t="shared" si="317"/>
        <v>5577604.0299999993</v>
      </c>
      <c r="GO71" s="474">
        <f t="shared" si="317"/>
        <v>6154880.8499999996</v>
      </c>
      <c r="GP71" s="474">
        <f t="shared" si="317"/>
        <v>5988206.1600000001</v>
      </c>
      <c r="GQ71" s="474">
        <f t="shared" si="317"/>
        <v>5977626.0099999998</v>
      </c>
      <c r="GR71" s="474">
        <f t="shared" si="317"/>
        <v>6565683.3499999996</v>
      </c>
      <c r="GS71" s="474">
        <f t="shared" si="317"/>
        <v>6199108.5900000008</v>
      </c>
      <c r="GT71" s="474">
        <f t="shared" si="317"/>
        <v>4351150.66</v>
      </c>
      <c r="GU71" s="474">
        <f t="shared" si="317"/>
        <v>6525848.2400000012</v>
      </c>
      <c r="GV71" s="474">
        <f t="shared" si="317"/>
        <v>6772634.1599999983</v>
      </c>
      <c r="GW71" s="474">
        <f>GW72+GW73</f>
        <v>5535693.2299999995</v>
      </c>
      <c r="GX71" s="474">
        <f>GX72+GX73</f>
        <v>6295181.2400000002</v>
      </c>
      <c r="GY71" s="474">
        <f>GM71+GN71+GO71+GP71+GQ71+GR71+GS71+GT71+GU71+GV71+GW71+GX71</f>
        <v>72118272.489999995</v>
      </c>
      <c r="GZ71" s="474">
        <f t="shared" ref="GZ71:HI71" si="318">GZ72+GZ73</f>
        <v>5221654.8900000006</v>
      </c>
      <c r="HA71" s="474">
        <f t="shared" si="318"/>
        <v>4909353.26</v>
      </c>
      <c r="HB71" s="474">
        <f t="shared" si="318"/>
        <v>6239895.7400000002</v>
      </c>
      <c r="HC71" s="474">
        <f t="shared" si="318"/>
        <v>5821164.419999999</v>
      </c>
      <c r="HD71" s="474">
        <f t="shared" si="318"/>
        <v>5594962.9099999992</v>
      </c>
      <c r="HE71" s="474">
        <f t="shared" si="318"/>
        <v>6111495.2200000007</v>
      </c>
      <c r="HF71" s="474">
        <f t="shared" si="318"/>
        <v>6128627.7199999988</v>
      </c>
      <c r="HG71" s="474">
        <f t="shared" si="318"/>
        <v>4825926.25</v>
      </c>
      <c r="HH71" s="474">
        <f t="shared" si="318"/>
        <v>5918029.9900000021</v>
      </c>
      <c r="HI71" s="474">
        <f t="shared" si="318"/>
        <v>5882711.5300000012</v>
      </c>
      <c r="HJ71" s="474">
        <f>HJ72+HJ73</f>
        <v>5966701.7299999986</v>
      </c>
      <c r="HK71" s="474">
        <f>HK72+HK73</f>
        <v>6372250.120000001</v>
      </c>
      <c r="HL71" s="474">
        <f>GZ71+HA71+HB71+HC71+HD71+HE71+HF71+HG71+HH71+HI71+HJ71+HK71</f>
        <v>68992773.780000001</v>
      </c>
      <c r="HM71" s="474">
        <f t="shared" ref="HM71:HV71" si="319">HM72+HM73</f>
        <v>4961632.7200000007</v>
      </c>
      <c r="HN71" s="474">
        <f t="shared" si="319"/>
        <v>5188894.4800000004</v>
      </c>
      <c r="HO71" s="474">
        <f t="shared" si="319"/>
        <v>6129209.5800000001</v>
      </c>
      <c r="HP71" s="474">
        <f t="shared" si="319"/>
        <v>5640050.25</v>
      </c>
      <c r="HQ71" s="474">
        <f t="shared" si="319"/>
        <v>5711091.8600000003</v>
      </c>
      <c r="HR71" s="474">
        <f t="shared" si="319"/>
        <v>6093910.9600000009</v>
      </c>
      <c r="HS71" s="474">
        <f t="shared" si="319"/>
        <v>5045357.3800000008</v>
      </c>
      <c r="HT71" s="474">
        <f t="shared" si="319"/>
        <v>4594082.419999999</v>
      </c>
      <c r="HU71" s="474">
        <f t="shared" si="319"/>
        <v>5964034.370000002</v>
      </c>
      <c r="HV71" s="474">
        <f t="shared" si="319"/>
        <v>5461052.660000002</v>
      </c>
      <c r="HW71" s="474">
        <f>HW72+HW73</f>
        <v>5782742.129999999</v>
      </c>
      <c r="HX71" s="474">
        <f>HX72+HX73</f>
        <v>5942578.5999999996</v>
      </c>
      <c r="HY71" s="474">
        <f>HM71+HN71+HO71+HP71+HQ71+HR71+HS71+HT71+HU71+HV71+HW71+HX71</f>
        <v>66514637.410000019</v>
      </c>
      <c r="HZ71" s="474">
        <f t="shared" ref="HZ71:II71" si="320">HZ72+HZ73</f>
        <v>5391338.4299999997</v>
      </c>
      <c r="IA71" s="474">
        <f t="shared" si="320"/>
        <v>5180592.49</v>
      </c>
      <c r="IB71" s="474">
        <f t="shared" si="320"/>
        <v>6159434.7999999998</v>
      </c>
      <c r="IC71" s="474">
        <f t="shared" si="320"/>
        <v>5545047.4199999999</v>
      </c>
      <c r="ID71" s="474">
        <f t="shared" si="320"/>
        <v>6106092.6199999992</v>
      </c>
      <c r="IE71" s="474">
        <f t="shared" si="320"/>
        <v>6545260.2899999991</v>
      </c>
      <c r="IF71" s="474">
        <f t="shared" si="320"/>
        <v>6158246.2400000002</v>
      </c>
      <c r="IG71" s="474">
        <f t="shared" si="320"/>
        <v>4715984.0000000009</v>
      </c>
      <c r="IH71" s="474">
        <f t="shared" si="320"/>
        <v>5496366.540000001</v>
      </c>
      <c r="II71" s="474">
        <f t="shared" si="320"/>
        <v>5836916.9900000002</v>
      </c>
      <c r="IJ71" s="474">
        <f>IJ72+IJ73</f>
        <v>5524270.9900000002</v>
      </c>
      <c r="IK71" s="474">
        <f>IK72+IK73</f>
        <v>5499533.3999999994</v>
      </c>
      <c r="IL71" s="474">
        <f>HZ71+IA71+IB71+IC71+ID71+IE71+IF71+IG71+IH71+II71+IJ71+IK71</f>
        <v>68159084.210000008</v>
      </c>
      <c r="IM71" s="474">
        <f t="shared" ref="IM71:IV71" si="321">IM72+IM73</f>
        <v>5275385.6500000004</v>
      </c>
      <c r="IN71" s="474">
        <f t="shared" si="321"/>
        <v>5234442.5299999993</v>
      </c>
      <c r="IO71" s="474">
        <f t="shared" si="321"/>
        <v>5737151.4399999995</v>
      </c>
      <c r="IP71" s="474">
        <f t="shared" si="321"/>
        <v>5661519.5600000005</v>
      </c>
      <c r="IQ71" s="474">
        <f t="shared" si="321"/>
        <v>6154857.8800000008</v>
      </c>
      <c r="IR71" s="474">
        <f t="shared" si="321"/>
        <v>5697184.8200000003</v>
      </c>
      <c r="IS71" s="474">
        <f t="shared" si="321"/>
        <v>5595956.0899999999</v>
      </c>
      <c r="IT71" s="474">
        <f t="shared" si="321"/>
        <v>4876950.7199999988</v>
      </c>
      <c r="IU71" s="474">
        <f t="shared" si="321"/>
        <v>5379038.5599999996</v>
      </c>
      <c r="IV71" s="474">
        <f t="shared" si="321"/>
        <v>6233325.3900000006</v>
      </c>
      <c r="IW71" s="474">
        <f>IW72+IW73</f>
        <v>5800185.2599999988</v>
      </c>
      <c r="IX71" s="474">
        <f>IX72+IX73</f>
        <v>5575801.9100000011</v>
      </c>
      <c r="IY71" s="474">
        <f>IM71+IN71+IO71+IP71+IQ71+IR71+IS71+IT71+IU71+IV71+IW71+IX71</f>
        <v>67221799.810000002</v>
      </c>
      <c r="IZ71" s="654">
        <f t="shared" ref="IZ71:JI71" si="322">IZ72+IZ73</f>
        <v>5183594.0600000005</v>
      </c>
      <c r="JA71" s="474">
        <f t="shared" si="322"/>
        <v>5266332.8100000005</v>
      </c>
      <c r="JB71" s="474">
        <f t="shared" si="322"/>
        <v>5702661.4099999983</v>
      </c>
      <c r="JC71" s="474">
        <f t="shared" si="322"/>
        <v>6024293.4500000011</v>
      </c>
      <c r="JD71" s="474">
        <f t="shared" si="322"/>
        <v>6117785.3999999985</v>
      </c>
      <c r="JE71" s="474">
        <f t="shared" si="322"/>
        <v>5795304.2800000012</v>
      </c>
      <c r="JF71" s="474">
        <f t="shared" si="322"/>
        <v>5852958.9399999995</v>
      </c>
      <c r="JG71" s="474">
        <f t="shared" si="322"/>
        <v>4570261.78</v>
      </c>
      <c r="JH71" s="474">
        <f t="shared" si="322"/>
        <v>5519444.8999999985</v>
      </c>
      <c r="JI71" s="474">
        <f t="shared" si="322"/>
        <v>5999367.0300000012</v>
      </c>
      <c r="JJ71" s="474">
        <f>JJ72+JJ73</f>
        <v>5301628.2899999991</v>
      </c>
      <c r="JK71" s="474">
        <f>JK72+JK73</f>
        <v>5459943.7599999998</v>
      </c>
      <c r="JL71" s="474">
        <f>IZ71+JA71+JB71+JC71+JD71+JE71+JF71+JG71+JH71+JI71+JJ71+JK71</f>
        <v>66793576.109999992</v>
      </c>
      <c r="JM71" s="654">
        <f t="shared" ref="JM71:JV71" si="323">JM72+JM73</f>
        <v>4790490.7799999993</v>
      </c>
      <c r="JN71" s="474">
        <f t="shared" si="323"/>
        <v>5027447.1000000006</v>
      </c>
      <c r="JO71" s="474">
        <f t="shared" si="323"/>
        <v>4440376.6399999987</v>
      </c>
      <c r="JP71" s="474">
        <f t="shared" si="323"/>
        <v>2086322.53</v>
      </c>
      <c r="JQ71" s="474">
        <f t="shared" si="323"/>
        <v>3645741.8500000006</v>
      </c>
      <c r="JR71" s="474">
        <f t="shared" si="323"/>
        <v>5835503.5300000012</v>
      </c>
      <c r="JS71" s="474">
        <f t="shared" si="323"/>
        <v>6125837.29</v>
      </c>
      <c r="JT71" s="474">
        <f t="shared" si="323"/>
        <v>4553282.03</v>
      </c>
      <c r="JU71" s="474">
        <f t="shared" si="323"/>
        <v>5708929.1000000006</v>
      </c>
      <c r="JV71" s="474">
        <f t="shared" si="323"/>
        <v>5889359.9699999997</v>
      </c>
      <c r="JW71" s="474">
        <f>JW72+JW73</f>
        <v>5047868.6500000004</v>
      </c>
      <c r="JX71" s="474">
        <f>JX72+JX73</f>
        <v>4515625.5100000007</v>
      </c>
      <c r="JY71" s="474">
        <f>JM71+JN71+JO71+JP71+JQ71+JR71+JS71+JT71+JU71+JV71+JW71+JX71</f>
        <v>57666784.979999997</v>
      </c>
      <c r="JZ71" s="654">
        <f t="shared" ref="JZ71:KI71" si="324">JZ72+JZ73</f>
        <v>4237787.2799999993</v>
      </c>
      <c r="KA71" s="474">
        <f t="shared" si="324"/>
        <v>4625263.9200000009</v>
      </c>
      <c r="KB71" s="474">
        <f t="shared" si="324"/>
        <v>6071592.1399999997</v>
      </c>
      <c r="KC71" s="474">
        <f t="shared" si="324"/>
        <v>5363909.1300000008</v>
      </c>
      <c r="KD71" s="474">
        <f t="shared" si="324"/>
        <v>6083848.71</v>
      </c>
      <c r="KE71" s="474">
        <f t="shared" si="324"/>
        <v>5488374.8300000001</v>
      </c>
      <c r="KF71" s="474">
        <f t="shared" si="324"/>
        <v>6034322.8300000001</v>
      </c>
      <c r="KG71" s="474">
        <f t="shared" si="324"/>
        <v>5123895.3900000006</v>
      </c>
      <c r="KH71" s="474">
        <f t="shared" si="324"/>
        <v>5495654.4799999986</v>
      </c>
      <c r="KI71" s="474">
        <f t="shared" si="324"/>
        <v>5625371.5</v>
      </c>
      <c r="KJ71" s="474">
        <f>KJ72+KJ73</f>
        <v>5815244.9399999985</v>
      </c>
      <c r="KK71" s="474">
        <f>KK72+KK73</f>
        <v>5743699.4900000002</v>
      </c>
      <c r="KL71" s="474">
        <f>JZ71+KA71+KB71+KC71+KD71+KE71+KF71+KG71+KH71+KI71+KJ71+KK71</f>
        <v>65708964.639999993</v>
      </c>
      <c r="KM71" s="654">
        <f t="shared" ref="KM71:KV71" si="325">KM72+KM73</f>
        <v>5470053.3499999996</v>
      </c>
      <c r="KN71" s="474">
        <f t="shared" si="325"/>
        <v>5530846.3799999999</v>
      </c>
      <c r="KO71" s="474">
        <f t="shared" si="325"/>
        <v>7014303.2999999998</v>
      </c>
      <c r="KP71" s="474">
        <f t="shared" si="325"/>
        <v>7013541.2099999981</v>
      </c>
      <c r="KQ71" s="474">
        <f t="shared" si="325"/>
        <v>7014655.9600000009</v>
      </c>
      <c r="KR71" s="474">
        <f t="shared" si="325"/>
        <v>7157730.6600000001</v>
      </c>
      <c r="KS71" s="474">
        <f t="shared" si="325"/>
        <v>5948576.3500000006</v>
      </c>
      <c r="KT71" s="474">
        <f t="shared" si="325"/>
        <v>5491281.4500000011</v>
      </c>
      <c r="KU71" s="474">
        <f t="shared" si="325"/>
        <v>6307714.6500000004</v>
      </c>
      <c r="KV71" s="474">
        <f t="shared" si="325"/>
        <v>5492885.8600000013</v>
      </c>
      <c r="KW71" s="474">
        <f>KW72+KW73</f>
        <v>5915033.2599999998</v>
      </c>
      <c r="KX71" s="474">
        <f>KX72+KX73</f>
        <v>5993325.8100000005</v>
      </c>
      <c r="KY71" s="474">
        <f>KM71+KN71+KO71+KP71+KQ71+KR71+KS71+KT71+KU71+KV71+KW71+KX71</f>
        <v>74349948.24000001</v>
      </c>
      <c r="KZ71" s="654">
        <f t="shared" ref="KZ71:LI71" si="326">KZ72+KZ73</f>
        <v>5231191.3600000003</v>
      </c>
      <c r="LA71" s="474">
        <f t="shared" si="326"/>
        <v>5753943.1600000001</v>
      </c>
      <c r="LB71" s="474">
        <f t="shared" si="326"/>
        <v>0</v>
      </c>
      <c r="LC71" s="474">
        <f t="shared" si="326"/>
        <v>0</v>
      </c>
      <c r="LD71" s="474">
        <f t="shared" si="326"/>
        <v>0</v>
      </c>
      <c r="LE71" s="474">
        <f t="shared" si="326"/>
        <v>0</v>
      </c>
      <c r="LF71" s="474">
        <f t="shared" si="326"/>
        <v>0</v>
      </c>
      <c r="LG71" s="474">
        <f t="shared" si="326"/>
        <v>0</v>
      </c>
      <c r="LH71" s="474">
        <f t="shared" si="326"/>
        <v>0</v>
      </c>
      <c r="LI71" s="474">
        <f t="shared" si="326"/>
        <v>0</v>
      </c>
      <c r="LJ71" s="474">
        <f>LJ72+LJ73</f>
        <v>0</v>
      </c>
      <c r="LK71" s="474">
        <f>LK72+LK73</f>
        <v>0</v>
      </c>
      <c r="LL71" s="515">
        <f>KZ71+LA71+LB71+LC71+LD71+LE71+LF71+LG71+LH71+LI71+LJ71+LK71</f>
        <v>10985134.52</v>
      </c>
    </row>
    <row r="72" spans="1:324" ht="15.75" x14ac:dyDescent="0.25">
      <c r="A72" s="419">
        <v>7110</v>
      </c>
      <c r="B72" s="420"/>
      <c r="C72" s="418" t="s">
        <v>519</v>
      </c>
      <c r="D72" s="418" t="s">
        <v>520</v>
      </c>
      <c r="E72" s="466">
        <v>7263257.3860791186</v>
      </c>
      <c r="F72" s="466">
        <v>11110177.766649975</v>
      </c>
      <c r="G72" s="466">
        <v>13301051.57736605</v>
      </c>
      <c r="H72" s="466">
        <v>14432139.87648139</v>
      </c>
      <c r="I72" s="466">
        <v>16950016.691704221</v>
      </c>
      <c r="J72" s="466">
        <v>21563470.205307964</v>
      </c>
      <c r="K72" s="466">
        <v>25917317.643131364</v>
      </c>
      <c r="L72" s="466">
        <v>29704264.730428979</v>
      </c>
      <c r="M72" s="466">
        <v>2347389.8509848104</v>
      </c>
      <c r="N72" s="466">
        <v>2422906.3307461189</v>
      </c>
      <c r="O72" s="466">
        <v>3573613.5824987483</v>
      </c>
      <c r="P72" s="466">
        <v>2432248.5748622934</v>
      </c>
      <c r="Q72" s="466">
        <v>2697618.161784343</v>
      </c>
      <c r="R72" s="466">
        <v>2826924.6273577036</v>
      </c>
      <c r="S72" s="466">
        <v>2348049.3763562008</v>
      </c>
      <c r="T72" s="466">
        <v>1533567.394299783</v>
      </c>
      <c r="U72" s="466">
        <v>2475607.9646553164</v>
      </c>
      <c r="V72" s="466">
        <v>2612755.2821732601</v>
      </c>
      <c r="W72" s="466">
        <v>2729336.1735102655</v>
      </c>
      <c r="X72" s="466">
        <v>2748335.8562426972</v>
      </c>
      <c r="Y72" s="466">
        <f>M72+N72+O72+P72+Q72+R72+S72+T72+U72+V72+W72+X72</f>
        <v>30748353.175471541</v>
      </c>
      <c r="Z72" s="466">
        <v>2455807.1436321153</v>
      </c>
      <c r="AA72" s="466">
        <v>2544126.4391170088</v>
      </c>
      <c r="AB72" s="466">
        <v>3006725.1129193781</v>
      </c>
      <c r="AC72" s="466">
        <v>2787377.0621348689</v>
      </c>
      <c r="AD72" s="466">
        <v>2738759.555583375</v>
      </c>
      <c r="AE72" s="466">
        <v>3294723.1860707728</v>
      </c>
      <c r="AF72" s="466">
        <v>2692074.0810799529</v>
      </c>
      <c r="AG72" s="466">
        <v>1890524.3097980304</v>
      </c>
      <c r="AH72" s="466">
        <v>2905958.2705307966</v>
      </c>
      <c r="AI72" s="466">
        <v>3268206.1476798533</v>
      </c>
      <c r="AJ72" s="466">
        <v>3042628.0052578868</v>
      </c>
      <c r="AK72" s="466">
        <v>2802317.320939743</v>
      </c>
      <c r="AL72" s="466">
        <f>Z72+AA72+AB72+AC72+AD72+AE72+AF72+AG72+AH72+AI72+AJ72+AK72</f>
        <v>33429226.634743784</v>
      </c>
      <c r="AM72" s="466">
        <v>2331552.8391754301</v>
      </c>
      <c r="AN72" s="466">
        <v>2310339.7602653983</v>
      </c>
      <c r="AO72" s="466">
        <v>2553436.4011016525</v>
      </c>
      <c r="AP72" s="466">
        <v>2598718.9946169266</v>
      </c>
      <c r="AQ72" s="466">
        <v>2341254.0951427147</v>
      </c>
      <c r="AR72" s="466">
        <v>2327649.3255716912</v>
      </c>
      <c r="AS72" s="466">
        <v>2340455.1254798858</v>
      </c>
      <c r="AT72" s="466">
        <v>1418397.1049073609</v>
      </c>
      <c r="AU72" s="466">
        <v>2447732.0872976133</v>
      </c>
      <c r="AV72" s="466">
        <v>2981914.6875312971</v>
      </c>
      <c r="AW72" s="466">
        <v>2770973.2425304623</v>
      </c>
      <c r="AX72" s="466">
        <v>2821493.5967701557</v>
      </c>
      <c r="AY72" s="466">
        <f>AM72+AN72+AO72+AP72+AQ72+AR72+AS72+AT72+AU72+AV72+AW72+AX72</f>
        <v>29243917.260390587</v>
      </c>
      <c r="AZ72" s="466">
        <v>2345098.9841846107</v>
      </c>
      <c r="BA72" s="466">
        <v>2661261.1115005836</v>
      </c>
      <c r="BB72" s="466">
        <v>2703645.990402271</v>
      </c>
      <c r="BC72" s="466">
        <v>2866454.5859622764</v>
      </c>
      <c r="BD72" s="466">
        <v>2534583.1190535813</v>
      </c>
      <c r="BE72" s="466">
        <v>2923179.9053163086</v>
      </c>
      <c r="BF72" s="466">
        <v>2479712.3100901353</v>
      </c>
      <c r="BG72" s="466">
        <v>1595312.589050242</v>
      </c>
      <c r="BH72" s="466">
        <v>2848622.7030128529</v>
      </c>
      <c r="BI72" s="466">
        <v>2667714.8886663332</v>
      </c>
      <c r="BJ72" s="466">
        <v>2681541.9719162071</v>
      </c>
      <c r="BK72" s="466">
        <v>2984266.9195459858</v>
      </c>
      <c r="BL72" s="466">
        <f>AZ72+BA72+BB72+BC72+BD72+BE72+BF72+BG72+BH72+BI72+BJ72+BK72</f>
        <v>31291395.078701384</v>
      </c>
      <c r="BM72" s="466">
        <v>2243314.6600734433</v>
      </c>
      <c r="BN72" s="466">
        <v>2479234.6107911863</v>
      </c>
      <c r="BO72" s="466">
        <v>3081345.227925221</v>
      </c>
      <c r="BP72" s="466">
        <v>2747435.6359122023</v>
      </c>
      <c r="BQ72" s="466">
        <v>2676913.9891921212</v>
      </c>
      <c r="BR72" s="466">
        <v>2732324.8984309803</v>
      </c>
      <c r="BS72" s="466">
        <v>2238927.9700801205</v>
      </c>
      <c r="BT72" s="466">
        <v>1676054.105366383</v>
      </c>
      <c r="BU72" s="466">
        <v>2564038.4511350361</v>
      </c>
      <c r="BV72" s="466">
        <v>2779850.616508096</v>
      </c>
      <c r="BW72" s="466">
        <v>3201887.5227007181</v>
      </c>
      <c r="BX72" s="466">
        <v>3518331.4991654148</v>
      </c>
      <c r="BY72" s="466">
        <f>BM72+BN72+BO72+BP72+BQ72+BR72+BS72+BT72+BU72+BV72+BW72+BX72</f>
        <v>31939659.187280923</v>
      </c>
      <c r="BZ72" s="466">
        <v>2463088.9816808542</v>
      </c>
      <c r="CA72" s="466">
        <v>2258405.8193540312</v>
      </c>
      <c r="CB72" s="466">
        <v>2856295.0224503418</v>
      </c>
      <c r="CC72" s="466">
        <v>2682817.767192455</v>
      </c>
      <c r="CD72" s="466">
        <v>2744451.157194125</v>
      </c>
      <c r="CE72" s="466">
        <v>3062530.7304289769</v>
      </c>
      <c r="CF72" s="466">
        <v>2319038.2196210986</v>
      </c>
      <c r="CG72" s="466">
        <v>1867069.788140544</v>
      </c>
      <c r="CH72" s="466">
        <v>2827588.0946002337</v>
      </c>
      <c r="CI72" s="466">
        <v>2833033.4634868973</v>
      </c>
      <c r="CJ72" s="466">
        <v>3312058.9866466364</v>
      </c>
      <c r="CK72" s="466">
        <v>3320362.9840594232</v>
      </c>
      <c r="CL72" s="466">
        <f>BZ72+CA72+CB72+CC72+CD72+CE72+CF72+CG72+CH72+CI72+CJ72+CK72</f>
        <v>32546741.01485562</v>
      </c>
      <c r="CM72" s="466">
        <v>2582341.3219412458</v>
      </c>
      <c r="CN72" s="466">
        <v>2558898.5872558835</v>
      </c>
      <c r="CO72" s="466">
        <v>3169021.8889584383</v>
      </c>
      <c r="CP72" s="466">
        <v>2628765.4531797697</v>
      </c>
      <c r="CQ72" s="466">
        <v>3367756.5271657496</v>
      </c>
      <c r="CR72" s="466">
        <v>3151661.4725838751</v>
      </c>
      <c r="CS72" s="466">
        <v>2589628.1542730769</v>
      </c>
      <c r="CT72" s="466">
        <v>1880318.2013436824</v>
      </c>
      <c r="CU72" s="466">
        <v>2859543.2398597901</v>
      </c>
      <c r="CV72" s="466">
        <v>2996312.4273076281</v>
      </c>
      <c r="CW72" s="466">
        <v>3262590.0520781176</v>
      </c>
      <c r="CX72" s="466">
        <v>3534432.3025788679</v>
      </c>
      <c r="CY72" s="466">
        <f>CM72+CN72+CO72+CP72+CQ72+CR72+CS72+CT72+CU72+CV72+CW72+CX72</f>
        <v>34581269.628526121</v>
      </c>
      <c r="CZ72" s="466">
        <v>3221056.65</v>
      </c>
      <c r="DA72" s="466">
        <v>3191015.62</v>
      </c>
      <c r="DB72" s="466">
        <v>3007501.75</v>
      </c>
      <c r="DC72" s="466">
        <v>3067872.68</v>
      </c>
      <c r="DD72" s="466">
        <v>2749591.85</v>
      </c>
      <c r="DE72" s="466">
        <v>2794036.25</v>
      </c>
      <c r="DF72" s="466">
        <v>2710784.4</v>
      </c>
      <c r="DG72" s="466">
        <v>1900123.71</v>
      </c>
      <c r="DH72" s="466">
        <v>2879270.84</v>
      </c>
      <c r="DI72" s="466">
        <v>3457994.2</v>
      </c>
      <c r="DJ72" s="466">
        <v>3211618.49</v>
      </c>
      <c r="DK72" s="466">
        <v>3597505.36</v>
      </c>
      <c r="DL72" s="466">
        <f>CZ72+DA72+DB72+DC72+DD72+DE72+DF72+DG72+DH72+DI72+DJ72+DK72</f>
        <v>35788371.799999997</v>
      </c>
      <c r="DM72" s="466">
        <v>2618057.15</v>
      </c>
      <c r="DN72" s="466">
        <v>2836592.17</v>
      </c>
      <c r="DO72" s="466">
        <v>3015497.09</v>
      </c>
      <c r="DP72" s="466">
        <v>3384139.37</v>
      </c>
      <c r="DQ72" s="466">
        <v>2867525.94</v>
      </c>
      <c r="DR72" s="466">
        <v>3016175.18</v>
      </c>
      <c r="DS72" s="466">
        <v>2601260.19</v>
      </c>
      <c r="DT72" s="466">
        <v>1795417.04</v>
      </c>
      <c r="DU72" s="466">
        <v>3061412.41</v>
      </c>
      <c r="DV72" s="466">
        <v>3329179.13</v>
      </c>
      <c r="DW72" s="466">
        <v>3385187.1</v>
      </c>
      <c r="DX72" s="466">
        <v>4130932.22</v>
      </c>
      <c r="DY72" s="466">
        <f>DM72+DN72+DO72+DP72+DQ72+DR72+DS72+DT72+DU72+DV72+DW72+DX72</f>
        <v>36041374.990000002</v>
      </c>
      <c r="DZ72" s="466">
        <v>2935847.41</v>
      </c>
      <c r="EA72" s="466">
        <v>3250122.75</v>
      </c>
      <c r="EB72" s="466">
        <v>3909788.48</v>
      </c>
      <c r="EC72" s="466">
        <v>3367936.45</v>
      </c>
      <c r="ED72" s="466">
        <v>3387746.03</v>
      </c>
      <c r="EE72" s="466">
        <v>4141927.54</v>
      </c>
      <c r="EF72" s="466">
        <v>3560565.75</v>
      </c>
      <c r="EG72" s="466">
        <v>3088176.12</v>
      </c>
      <c r="EH72" s="466">
        <v>3915533.85</v>
      </c>
      <c r="EI72" s="466">
        <v>4373169.82</v>
      </c>
      <c r="EJ72" s="466">
        <v>4865485.25</v>
      </c>
      <c r="EK72" s="466">
        <v>4921236.71</v>
      </c>
      <c r="EL72" s="466">
        <f>DZ72+EA72+EB72+EC72+ED72+EE72+EF72+EG72+EH72+EI72+EJ72+EK72</f>
        <v>45717536.160000004</v>
      </c>
      <c r="EM72" s="466">
        <v>3826101.27</v>
      </c>
      <c r="EN72" s="466">
        <v>3975527.36</v>
      </c>
      <c r="EO72" s="466">
        <v>4576946.8600000003</v>
      </c>
      <c r="EP72" s="466">
        <v>4039421.75</v>
      </c>
      <c r="EQ72" s="466">
        <v>4429363.8499999996</v>
      </c>
      <c r="ER72" s="466">
        <v>4263755.3899999997</v>
      </c>
      <c r="ES72" s="466">
        <v>3553272.61</v>
      </c>
      <c r="ET72" s="466">
        <v>2915161.62</v>
      </c>
      <c r="EU72" s="466">
        <v>4361044.79</v>
      </c>
      <c r="EV72" s="466">
        <v>4554640.71</v>
      </c>
      <c r="EW72" s="466">
        <v>5056797.76</v>
      </c>
      <c r="EX72" s="466">
        <v>5305962.76</v>
      </c>
      <c r="EY72" s="466">
        <f>EM72+EN72+EO72+EP72+EQ72+ER72+ES72+ET72+EU72+EV72+EW72+EX72</f>
        <v>50857996.729999997</v>
      </c>
      <c r="EZ72" s="466">
        <v>3547065.92</v>
      </c>
      <c r="FA72" s="466">
        <v>2963551.03</v>
      </c>
      <c r="FB72" s="466">
        <v>4388270.09</v>
      </c>
      <c r="FC72" s="466">
        <v>3542890.64</v>
      </c>
      <c r="FD72" s="466">
        <v>3221082.48</v>
      </c>
      <c r="FE72" s="466">
        <v>4367401.8499999996</v>
      </c>
      <c r="FF72" s="466">
        <v>3235727.53</v>
      </c>
      <c r="FG72" s="466">
        <v>2657748.42</v>
      </c>
      <c r="FH72" s="466">
        <v>3576249.48</v>
      </c>
      <c r="FI72" s="466">
        <v>3550791.31</v>
      </c>
      <c r="FJ72" s="466">
        <v>4033325.04</v>
      </c>
      <c r="FK72" s="466">
        <v>4405725.55</v>
      </c>
      <c r="FL72" s="466">
        <f>FA72+FB72+FC72+FD72+FE72+FF72+FG72+FH72+EZ72+FI72+FK72+FJ72</f>
        <v>43489829.339999996</v>
      </c>
      <c r="FM72" s="466">
        <v>3598198.4</v>
      </c>
      <c r="FN72" s="466">
        <v>3360067.15</v>
      </c>
      <c r="FO72" s="466">
        <v>3186385.62</v>
      </c>
      <c r="FP72" s="466">
        <v>3202338.91</v>
      </c>
      <c r="FQ72" s="466">
        <v>3404268.9</v>
      </c>
      <c r="FR72" s="466">
        <v>3641790.74</v>
      </c>
      <c r="FS72" s="466">
        <v>3216525.96</v>
      </c>
      <c r="FT72" s="466">
        <v>2509567.02</v>
      </c>
      <c r="FU72" s="466">
        <v>3227766.76</v>
      </c>
      <c r="FV72" s="466">
        <v>4009522.37</v>
      </c>
      <c r="FW72" s="466">
        <v>3751908.7</v>
      </c>
      <c r="FX72" s="466">
        <v>3352702.34</v>
      </c>
      <c r="FY72" s="466">
        <f>FM72+FN72+FO72+FP72+FQ72+FR72+FS72+FT72+FU72+FV72+FW72+FX72</f>
        <v>40461042.870000005</v>
      </c>
      <c r="FZ72" s="466">
        <v>3246368.4099999992</v>
      </c>
      <c r="GA72" s="466">
        <v>2995575.99</v>
      </c>
      <c r="GB72" s="466">
        <v>3127248.03</v>
      </c>
      <c r="GC72" s="466">
        <v>3388943.2499999991</v>
      </c>
      <c r="GD72" s="466">
        <v>3220805.3200000008</v>
      </c>
      <c r="GE72" s="466">
        <v>2834882.4800000004</v>
      </c>
      <c r="GF72" s="466">
        <v>3000927.92</v>
      </c>
      <c r="GG72" s="466">
        <v>2179672.3699999996</v>
      </c>
      <c r="GH72" s="466">
        <v>3753483.0099999993</v>
      </c>
      <c r="GI72" s="466">
        <v>3780544.8900000006</v>
      </c>
      <c r="GJ72" s="466">
        <v>3598941.51</v>
      </c>
      <c r="GK72" s="466">
        <v>4509023.5699999994</v>
      </c>
      <c r="GL72" s="466">
        <f>FZ72+GA72+GB72+GC72+GD72+GE72+GF72+GG72+GH72+GI72+GJ72+GK72</f>
        <v>39636416.75</v>
      </c>
      <c r="GM72" s="466">
        <v>3551364.0900000003</v>
      </c>
      <c r="GN72" s="466">
        <v>3466385.07</v>
      </c>
      <c r="GO72" s="466">
        <v>3696603.92</v>
      </c>
      <c r="GP72" s="466">
        <v>3601244.6199999992</v>
      </c>
      <c r="GQ72" s="466">
        <v>3313500.83</v>
      </c>
      <c r="GR72" s="466">
        <v>3823466.91</v>
      </c>
      <c r="GS72" s="466">
        <v>2979972.4999999995</v>
      </c>
      <c r="GT72" s="466">
        <v>1975653.3200000003</v>
      </c>
      <c r="GU72" s="466">
        <v>3647963</v>
      </c>
      <c r="GV72" s="466">
        <v>4109610.1999999988</v>
      </c>
      <c r="GW72" s="466">
        <v>3267898.3499999996</v>
      </c>
      <c r="GX72" s="466">
        <v>3697335.19</v>
      </c>
      <c r="GY72" s="466">
        <f>GM72+GN72+GO72+GP72+GQ72+GR72+GS72+GT72+GU72+GV72+GW72+GX72</f>
        <v>41130998</v>
      </c>
      <c r="GZ72" s="466">
        <v>2985072.1100000003</v>
      </c>
      <c r="HA72" s="466">
        <v>2596619.16</v>
      </c>
      <c r="HB72" s="466">
        <v>3471064.4299999997</v>
      </c>
      <c r="HC72" s="466">
        <v>3074212.82</v>
      </c>
      <c r="HD72" s="466">
        <v>2878000.02</v>
      </c>
      <c r="HE72" s="466">
        <v>2945305.4799999991</v>
      </c>
      <c r="HF72" s="466">
        <v>3071475.5300000003</v>
      </c>
      <c r="HG72" s="466">
        <v>2178124.98</v>
      </c>
      <c r="HH72" s="466">
        <v>3255227.85</v>
      </c>
      <c r="HI72" s="466">
        <v>3463975.5300000003</v>
      </c>
      <c r="HJ72" s="466">
        <v>3402042.9699999997</v>
      </c>
      <c r="HK72" s="466">
        <v>3671658.77</v>
      </c>
      <c r="HL72" s="466">
        <f>GZ72+HA72+HB72+HC72+HD72+HE72+HF72+HG72+HH72+HI72+HJ72+HK72</f>
        <v>36992779.650000006</v>
      </c>
      <c r="HM72" s="466">
        <v>2597038.2400000007</v>
      </c>
      <c r="HN72" s="466">
        <v>2766369.4300000006</v>
      </c>
      <c r="HO72" s="466">
        <v>3515286.93</v>
      </c>
      <c r="HP72" s="466">
        <v>2995516.92</v>
      </c>
      <c r="HQ72" s="466">
        <v>2689479.13</v>
      </c>
      <c r="HR72" s="466">
        <v>3106233.5300000003</v>
      </c>
      <c r="HS72" s="466">
        <v>2002043.3000000007</v>
      </c>
      <c r="HT72" s="466">
        <v>1766113.25</v>
      </c>
      <c r="HU72" s="466">
        <v>2907573.540000001</v>
      </c>
      <c r="HV72" s="466">
        <v>2790436.7300000009</v>
      </c>
      <c r="HW72" s="466">
        <v>3066724.5999999992</v>
      </c>
      <c r="HX72" s="466">
        <v>3036827.36</v>
      </c>
      <c r="HY72" s="466">
        <f>HM72+HN72+HO72+HP72+HQ72+HR72+HS72+HT72+HU72+HV72+HW72+HX72</f>
        <v>33239642.960000001</v>
      </c>
      <c r="HZ72" s="466">
        <v>2575553.5799999996</v>
      </c>
      <c r="IA72" s="466">
        <v>2657230.58</v>
      </c>
      <c r="IB72" s="466">
        <v>3019222.0599999996</v>
      </c>
      <c r="IC72" s="466">
        <v>2608554.5499999998</v>
      </c>
      <c r="ID72" s="466">
        <v>2689011.6799999992</v>
      </c>
      <c r="IE72" s="466">
        <v>2887009.8699999992</v>
      </c>
      <c r="IF72" s="466">
        <v>2765420.43</v>
      </c>
      <c r="IG72" s="466">
        <v>1698090.87</v>
      </c>
      <c r="IH72" s="466">
        <v>2581973.9000000004</v>
      </c>
      <c r="II72" s="466">
        <v>2855618.5999999996</v>
      </c>
      <c r="IJ72" s="466">
        <v>2709332.6900000004</v>
      </c>
      <c r="IK72" s="466">
        <v>2796133.78</v>
      </c>
      <c r="IL72" s="466">
        <f>HZ72+IA72+IB72+IC72+ID72+IE72+IF72+IG72+IH72+II72+IJ72+IK72</f>
        <v>31843152.590000007</v>
      </c>
      <c r="IM72" s="466">
        <v>2397324.5</v>
      </c>
      <c r="IN72" s="466">
        <v>2626478.2799999993</v>
      </c>
      <c r="IO72" s="466">
        <v>2685289.1399999997</v>
      </c>
      <c r="IP72" s="466">
        <v>2670593.0599999996</v>
      </c>
      <c r="IQ72" s="466">
        <v>2669210.4700000002</v>
      </c>
      <c r="IR72" s="466">
        <v>2288475.14</v>
      </c>
      <c r="IS72" s="466">
        <v>2120978.33</v>
      </c>
      <c r="IT72" s="466">
        <v>1836128.4</v>
      </c>
      <c r="IU72" s="466">
        <v>2441821.0499999998</v>
      </c>
      <c r="IV72" s="466">
        <v>2830805.3599999994</v>
      </c>
      <c r="IW72" s="466">
        <v>2731699.0600000005</v>
      </c>
      <c r="IX72" s="466">
        <v>2678000.1499999994</v>
      </c>
      <c r="IY72" s="466">
        <f>IM72+IN72+IO72+IP72+IQ72+IR72+IS72+IT72+IU72+IV72+IW72+IX72</f>
        <v>29976802.939999998</v>
      </c>
      <c r="IZ72" s="655">
        <v>2302240.7599999993</v>
      </c>
      <c r="JA72" s="466">
        <v>2344453.17</v>
      </c>
      <c r="JB72" s="466">
        <v>2535862.6299999994</v>
      </c>
      <c r="JC72" s="466">
        <v>2721923.9400000004</v>
      </c>
      <c r="JD72" s="466">
        <v>2575608.4900000002</v>
      </c>
      <c r="JE72" s="466">
        <v>2422184.0700000003</v>
      </c>
      <c r="JF72" s="466">
        <v>2055912.6899999995</v>
      </c>
      <c r="JG72" s="466">
        <v>1659965.4499999997</v>
      </c>
      <c r="JH72" s="466">
        <v>2368217.7499999995</v>
      </c>
      <c r="JI72" s="466">
        <v>2778848.4600000004</v>
      </c>
      <c r="JJ72" s="466">
        <v>2533025.25</v>
      </c>
      <c r="JK72" s="466">
        <v>2523269.23</v>
      </c>
      <c r="JL72" s="466">
        <f>IZ72+JA72+JB72+JC72+JD72+JE72+JF72+JG72+JH72+JI72+JJ72+JK72</f>
        <v>28821511.890000001</v>
      </c>
      <c r="JM72" s="655">
        <v>2252617.59</v>
      </c>
      <c r="JN72" s="466">
        <v>2049841.65</v>
      </c>
      <c r="JO72" s="466">
        <v>1761396.03</v>
      </c>
      <c r="JP72" s="466">
        <v>629479.79</v>
      </c>
      <c r="JQ72" s="466">
        <v>1524473.63</v>
      </c>
      <c r="JR72" s="466">
        <v>2585095.64</v>
      </c>
      <c r="JS72" s="466">
        <v>2862999.27</v>
      </c>
      <c r="JT72" s="466">
        <v>1708756.99</v>
      </c>
      <c r="JU72" s="466">
        <v>2701006.8</v>
      </c>
      <c r="JV72" s="466">
        <v>2755830.8</v>
      </c>
      <c r="JW72" s="466">
        <v>2342224.5</v>
      </c>
      <c r="JX72" s="466">
        <v>2064101.23</v>
      </c>
      <c r="JY72" s="466">
        <f>JM72+JN72+JO72+JP72+JQ72+JR72+JS72+JT72+JU72+JV72+JW72+JX72</f>
        <v>25237823.920000002</v>
      </c>
      <c r="JZ72" s="655">
        <v>1556074.86</v>
      </c>
      <c r="KA72" s="466">
        <v>1850886.14</v>
      </c>
      <c r="KB72" s="466">
        <v>2977511.24</v>
      </c>
      <c r="KC72" s="466">
        <v>2373653.9900000002</v>
      </c>
      <c r="KD72" s="466">
        <v>2569282.79</v>
      </c>
      <c r="KE72" s="466">
        <v>2521115.02</v>
      </c>
      <c r="KF72" s="466">
        <v>2191766.52</v>
      </c>
      <c r="KG72" s="466">
        <v>1778374.97</v>
      </c>
      <c r="KH72" s="466">
        <v>2375245.0499999998</v>
      </c>
      <c r="KI72" s="466">
        <v>2338511.9700000002</v>
      </c>
      <c r="KJ72" s="466">
        <v>2633608.0099999998</v>
      </c>
      <c r="KK72" s="466">
        <v>2761725.65</v>
      </c>
      <c r="KL72" s="466">
        <f>JZ72+KA72+KB72+KC72+KD72+KE72+KF72+KG72+KH72+KI72+KJ72+KK72</f>
        <v>27927756.209999993</v>
      </c>
      <c r="KM72" s="655">
        <v>2268354.27</v>
      </c>
      <c r="KN72" s="466">
        <v>2080989.08</v>
      </c>
      <c r="KO72" s="466">
        <v>2682701.0499999998</v>
      </c>
      <c r="KP72" s="466">
        <v>2463350.83</v>
      </c>
      <c r="KQ72" s="466">
        <v>2521721.4300000002</v>
      </c>
      <c r="KR72" s="466">
        <v>2612989.7200000002</v>
      </c>
      <c r="KS72" s="466">
        <v>2026515.64</v>
      </c>
      <c r="KT72" s="466">
        <v>1751993.13</v>
      </c>
      <c r="KU72" s="466">
        <v>2455792.9900000002</v>
      </c>
      <c r="KV72" s="466">
        <v>2483514.9900000002</v>
      </c>
      <c r="KW72" s="466">
        <v>2587211.4700000002</v>
      </c>
      <c r="KX72" s="466">
        <v>2604063.14</v>
      </c>
      <c r="KY72" s="466">
        <f>KM72+KN72+KO72+KP72+KQ72+KR72+KS72+KT72+KU72+KV72+KW72+KX72</f>
        <v>28539197.740000002</v>
      </c>
      <c r="KZ72" s="655">
        <v>2391716.2400000002</v>
      </c>
      <c r="LA72" s="466">
        <v>2156809.58</v>
      </c>
      <c r="LB72" s="466">
        <v>0</v>
      </c>
      <c r="LC72" s="466">
        <v>0</v>
      </c>
      <c r="LD72" s="466">
        <v>0</v>
      </c>
      <c r="LE72" s="466">
        <v>0</v>
      </c>
      <c r="LF72" s="466">
        <v>0</v>
      </c>
      <c r="LG72" s="466">
        <v>0</v>
      </c>
      <c r="LH72" s="466">
        <v>0</v>
      </c>
      <c r="LI72" s="466">
        <v>0</v>
      </c>
      <c r="LJ72" s="466">
        <v>0</v>
      </c>
      <c r="LK72" s="466">
        <v>0</v>
      </c>
      <c r="LL72" s="511">
        <f>KZ72+LA72+LB72+LC72+LD72+LE72+LF72+LG72+LH72+LI72+LJ72+LK72</f>
        <v>4548525.82</v>
      </c>
    </row>
    <row r="73" spans="1:324" ht="15.75" x14ac:dyDescent="0.25">
      <c r="A73" s="419">
        <v>7111</v>
      </c>
      <c r="B73" s="420"/>
      <c r="C73" s="418" t="s">
        <v>673</v>
      </c>
      <c r="D73" s="418" t="s">
        <v>315</v>
      </c>
      <c r="E73" s="466">
        <v>7395055.0826239362</v>
      </c>
      <c r="F73" s="466">
        <v>12241370.38891671</v>
      </c>
      <c r="G73" s="466">
        <v>11480575.029210482</v>
      </c>
      <c r="H73" s="466">
        <v>20163883.324987482</v>
      </c>
      <c r="I73" s="466">
        <v>19824061.091637459</v>
      </c>
      <c r="J73" s="466">
        <v>22051364.546820231</v>
      </c>
      <c r="K73" s="466">
        <v>23755078.451009851</v>
      </c>
      <c r="L73" s="466">
        <v>27149737.10565849</v>
      </c>
      <c r="M73" s="466">
        <v>1853870.6798948424</v>
      </c>
      <c r="N73" s="466">
        <v>2873399.111166751</v>
      </c>
      <c r="O73" s="466">
        <v>4645892.7369804708</v>
      </c>
      <c r="P73" s="466">
        <v>4362164.6599899847</v>
      </c>
      <c r="Q73" s="466">
        <v>5668803.3810716067</v>
      </c>
      <c r="R73" s="466">
        <v>5234104.4474211326</v>
      </c>
      <c r="S73" s="466">
        <v>4923806.4582290109</v>
      </c>
      <c r="T73" s="466">
        <v>4492258.561801035</v>
      </c>
      <c r="U73" s="466">
        <v>4037404.8313303287</v>
      </c>
      <c r="V73" s="466">
        <v>4584258.5699799703</v>
      </c>
      <c r="W73" s="466">
        <v>5077849.0986062447</v>
      </c>
      <c r="X73" s="466">
        <v>4808138.7188282441</v>
      </c>
      <c r="Y73" s="466">
        <f>M73+N73+O73+P73+Q73+R73+S73+T73+U73+V73+W73+X73</f>
        <v>52561951.25529962</v>
      </c>
      <c r="Z73" s="466">
        <v>4248238.8452679003</v>
      </c>
      <c r="AA73" s="466">
        <v>3953117.2010098472</v>
      </c>
      <c r="AB73" s="466">
        <v>4684857.6804790525</v>
      </c>
      <c r="AC73" s="466">
        <v>4830017.7977382736</v>
      </c>
      <c r="AD73" s="466">
        <v>5774265.5594641957</v>
      </c>
      <c r="AE73" s="466">
        <v>4846103.3680103486</v>
      </c>
      <c r="AF73" s="466">
        <v>4886234.7663578689</v>
      </c>
      <c r="AG73" s="466">
        <v>4314512.8841595743</v>
      </c>
      <c r="AH73" s="466">
        <v>3857333.7293440145</v>
      </c>
      <c r="AI73" s="466">
        <v>4566237.7035136055</v>
      </c>
      <c r="AJ73" s="466">
        <v>4689059.9770071777</v>
      </c>
      <c r="AK73" s="466">
        <v>4228561.055708563</v>
      </c>
      <c r="AL73" s="466">
        <f>Z73+AA73+AB73+AC73+AD73+AE73+AF73+AG73+AH73+AI73+AJ73+AK73</f>
        <v>54878540.568060428</v>
      </c>
      <c r="AM73" s="466">
        <v>4233513.6350776171</v>
      </c>
      <c r="AN73" s="466">
        <v>4267112.5933066271</v>
      </c>
      <c r="AO73" s="466">
        <v>5365535.6090385588</v>
      </c>
      <c r="AP73" s="466">
        <v>6773561.4418294122</v>
      </c>
      <c r="AQ73" s="466">
        <v>6726941.9397012191</v>
      </c>
      <c r="AR73" s="466">
        <v>6731722.9455015855</v>
      </c>
      <c r="AS73" s="466">
        <v>8371394.7687364379</v>
      </c>
      <c r="AT73" s="466">
        <v>5042330.295484893</v>
      </c>
      <c r="AU73" s="466">
        <v>4270748.750667667</v>
      </c>
      <c r="AV73" s="466">
        <v>4951539.3821148388</v>
      </c>
      <c r="AW73" s="466">
        <v>4600727.4112835918</v>
      </c>
      <c r="AX73" s="466">
        <v>4371355.1160908053</v>
      </c>
      <c r="AY73" s="466">
        <f>AM73+AN73+AO73+AP73+AQ73+AR73+AS73+AT73+AU73+AV73+AW73+AX73</f>
        <v>65706483.888833247</v>
      </c>
      <c r="AZ73" s="466">
        <v>4064934.5510348869</v>
      </c>
      <c r="BA73" s="466">
        <v>4030740.2151143397</v>
      </c>
      <c r="BB73" s="466">
        <v>6612979.9394508423</v>
      </c>
      <c r="BC73" s="466">
        <v>4894793.3332081456</v>
      </c>
      <c r="BD73" s="466">
        <v>6533127.6120847948</v>
      </c>
      <c r="BE73" s="466">
        <v>5051883.5536638293</v>
      </c>
      <c r="BF73" s="466">
        <v>5153853.3025788674</v>
      </c>
      <c r="BG73" s="466">
        <v>3996068.1568602906</v>
      </c>
      <c r="BH73" s="466">
        <v>4081156.7479135375</v>
      </c>
      <c r="BI73" s="466">
        <v>4436688.3523201486</v>
      </c>
      <c r="BJ73" s="466">
        <v>4028411.3738524457</v>
      </c>
      <c r="BK73" s="466">
        <v>5107310.0988566186</v>
      </c>
      <c r="BL73" s="466">
        <f>AZ73+BA73+BB73+BC73+BD73+BE73+BF73+BG73+BH73+BI73+BJ73+BK73</f>
        <v>57991947.236938752</v>
      </c>
      <c r="BM73" s="466">
        <v>4001633.3596227672</v>
      </c>
      <c r="BN73" s="466">
        <v>4512187.4561842782</v>
      </c>
      <c r="BO73" s="466">
        <v>4536362.1944166254</v>
      </c>
      <c r="BP73" s="466">
        <v>4774509.6668335833</v>
      </c>
      <c r="BQ73" s="466">
        <v>6682725.3932148218</v>
      </c>
      <c r="BR73" s="466">
        <v>3862975.0481972969</v>
      </c>
      <c r="BS73" s="466">
        <v>3502038.0691036568</v>
      </c>
      <c r="BT73" s="466">
        <v>4680906.2977800015</v>
      </c>
      <c r="BU73" s="466">
        <v>3276323.2789601069</v>
      </c>
      <c r="BV73" s="466">
        <v>3146930.061675848</v>
      </c>
      <c r="BW73" s="466">
        <v>3307903.0067601404</v>
      </c>
      <c r="BX73" s="466">
        <v>3021857.8119679512</v>
      </c>
      <c r="BY73" s="466">
        <f>BM73+BN73+BO73+BP73+BQ73+BR73+BS73+BT73+BU73+BV73+BW73+BX73</f>
        <v>49306351.644717082</v>
      </c>
      <c r="BZ73" s="466">
        <v>3088938.0846686708</v>
      </c>
      <c r="CA73" s="466">
        <v>2598407.2767484561</v>
      </c>
      <c r="CB73" s="466">
        <v>2961480.4305625106</v>
      </c>
      <c r="CC73" s="466">
        <v>3161174.7334752129</v>
      </c>
      <c r="CD73" s="466">
        <v>3761796.0014605247</v>
      </c>
      <c r="CE73" s="466">
        <v>3716620.6404606919</v>
      </c>
      <c r="CF73" s="466">
        <v>3158613.4470455679</v>
      </c>
      <c r="CG73" s="466">
        <v>2793188.3050826243</v>
      </c>
      <c r="CH73" s="466">
        <v>3028036.6391670839</v>
      </c>
      <c r="CI73" s="466">
        <v>2769424.5101819378</v>
      </c>
      <c r="CJ73" s="466">
        <v>3021170.3519445839</v>
      </c>
      <c r="CK73" s="466">
        <v>3122283.3235686864</v>
      </c>
      <c r="CL73" s="466">
        <f>BZ73+CA73+CB73+CC73+CD73+CE73+CF73+CG73+CH73+CI73+CJ73+CK73</f>
        <v>37181133.744366549</v>
      </c>
      <c r="CM73" s="466">
        <v>2991120.7657736605</v>
      </c>
      <c r="CN73" s="466">
        <v>2865982.8110499079</v>
      </c>
      <c r="CO73" s="466">
        <v>3234187.8809881494</v>
      </c>
      <c r="CP73" s="466">
        <v>2785914.568978467</v>
      </c>
      <c r="CQ73" s="466">
        <v>3650677.2134868968</v>
      </c>
      <c r="CR73" s="466">
        <v>3716836.5111417123</v>
      </c>
      <c r="CS73" s="466">
        <v>3318772.661450509</v>
      </c>
      <c r="CT73" s="466">
        <v>2974209.8183108005</v>
      </c>
      <c r="CU73" s="466">
        <v>2993385.8031630777</v>
      </c>
      <c r="CV73" s="466">
        <v>3123109.5602570516</v>
      </c>
      <c r="CW73" s="466">
        <v>3008222.5007511284</v>
      </c>
      <c r="CX73" s="466">
        <v>2890696.1533550322</v>
      </c>
      <c r="CY73" s="466">
        <f>CM73+CN73+CO73+CP73+CQ73+CR73+CS73+CT73+CU73+CV73+CW73+CX73</f>
        <v>37553116.248706393</v>
      </c>
      <c r="CZ73" s="466">
        <v>3524769.04</v>
      </c>
      <c r="DA73" s="466">
        <v>3291831.93</v>
      </c>
      <c r="DB73" s="466">
        <v>3523522.84</v>
      </c>
      <c r="DC73" s="466">
        <v>3008048.89</v>
      </c>
      <c r="DD73" s="466">
        <v>3538292.4</v>
      </c>
      <c r="DE73" s="466">
        <v>3413472.58</v>
      </c>
      <c r="DF73" s="466">
        <v>3644346.8</v>
      </c>
      <c r="DG73" s="466">
        <v>2940931.24</v>
      </c>
      <c r="DH73" s="466">
        <v>3216735.03</v>
      </c>
      <c r="DI73" s="466">
        <v>3297765.12</v>
      </c>
      <c r="DJ73" s="466">
        <v>3531500.27</v>
      </c>
      <c r="DK73" s="466">
        <v>2861656.25</v>
      </c>
      <c r="DL73" s="466">
        <f>CZ73+DA73+DB73+DC73+DD73+DE73+DF73+DG73+DH73+DI73+DJ73+DK73</f>
        <v>39792872.390000001</v>
      </c>
      <c r="DM73" s="466">
        <v>3146606.73</v>
      </c>
      <c r="DN73" s="466">
        <v>3181272.85</v>
      </c>
      <c r="DO73" s="466">
        <v>3073312.59</v>
      </c>
      <c r="DP73" s="466">
        <v>3530523.44</v>
      </c>
      <c r="DQ73" s="466">
        <v>3136206.18</v>
      </c>
      <c r="DR73" s="466">
        <v>3177221.25</v>
      </c>
      <c r="DS73" s="466">
        <v>3580351.18</v>
      </c>
      <c r="DT73" s="466">
        <v>2744441.33</v>
      </c>
      <c r="DU73" s="466">
        <v>3217212.79</v>
      </c>
      <c r="DV73" s="466">
        <v>3174204.91</v>
      </c>
      <c r="DW73" s="466">
        <v>2463356.81</v>
      </c>
      <c r="DX73" s="466">
        <v>3280230.61</v>
      </c>
      <c r="DY73" s="466">
        <f>DM73+DN73+DO73+DP73+DQ73+DR73+DS73+DT73+DU73+DV73+DW73+DX73</f>
        <v>37704940.669999994</v>
      </c>
      <c r="DZ73" s="466">
        <v>2606539.48</v>
      </c>
      <c r="EA73" s="466">
        <v>2899845.2</v>
      </c>
      <c r="EB73" s="466">
        <v>2963997.19</v>
      </c>
      <c r="EC73" s="466">
        <v>2964609.07</v>
      </c>
      <c r="ED73" s="466">
        <v>2923783.06</v>
      </c>
      <c r="EE73" s="466">
        <v>3135360.1</v>
      </c>
      <c r="EF73" s="466">
        <v>3495961.49</v>
      </c>
      <c r="EG73" s="466">
        <v>2618267.04</v>
      </c>
      <c r="EH73" s="466">
        <v>2864904.82</v>
      </c>
      <c r="EI73" s="466">
        <v>2751404.75</v>
      </c>
      <c r="EJ73" s="466">
        <v>2493840.9500000002</v>
      </c>
      <c r="EK73" s="466">
        <v>2385429.39</v>
      </c>
      <c r="EL73" s="466">
        <f>DZ73+EA73+EB73+EC73+ED73+EE73+EF73+EG73+EH73+EI73+EJ73+EK73</f>
        <v>34103942.539999999</v>
      </c>
      <c r="EM73" s="466">
        <v>2164073.3199999998</v>
      </c>
      <c r="EN73" s="466">
        <v>2179797.67</v>
      </c>
      <c r="EO73" s="466">
        <v>2859831.56</v>
      </c>
      <c r="EP73" s="466">
        <v>2522465.6800000002</v>
      </c>
      <c r="EQ73" s="466">
        <v>2685104.91</v>
      </c>
      <c r="ER73" s="466">
        <v>2897762.44</v>
      </c>
      <c r="ES73" s="466">
        <v>2995482.56</v>
      </c>
      <c r="ET73" s="466">
        <v>2738836.88</v>
      </c>
      <c r="EU73" s="466">
        <v>2612407.6</v>
      </c>
      <c r="EV73" s="466">
        <v>2751078.19</v>
      </c>
      <c r="EW73" s="466">
        <v>2934642.56</v>
      </c>
      <c r="EX73" s="466">
        <v>3356141.78</v>
      </c>
      <c r="EY73" s="466">
        <f>EM73+EN73+EO73+EP73+EQ73+ER73+ES73+ET73+EU73+EV73+EW73+EX73</f>
        <v>32697625.150000002</v>
      </c>
      <c r="EZ73" s="466">
        <v>2617535.44</v>
      </c>
      <c r="FA73" s="466">
        <v>2403603.8199999998</v>
      </c>
      <c r="FB73" s="466">
        <v>3004428.2649999997</v>
      </c>
      <c r="FC73" s="466">
        <v>2544895.835</v>
      </c>
      <c r="FD73" s="466">
        <v>3093503.33</v>
      </c>
      <c r="FE73" s="466">
        <v>3156192.96</v>
      </c>
      <c r="FF73" s="466">
        <v>3289982.18</v>
      </c>
      <c r="FG73" s="466">
        <v>2868543.75</v>
      </c>
      <c r="FH73" s="466">
        <v>3183816.44</v>
      </c>
      <c r="FI73" s="466">
        <v>2498737.27</v>
      </c>
      <c r="FJ73" s="466">
        <v>2834377.09</v>
      </c>
      <c r="FK73" s="466">
        <v>3112698.39</v>
      </c>
      <c r="FL73" s="466">
        <f>FA73+FB73+FC73+FD73+FE73+FF73+FG73+FH73+EZ73+FI73+FK73+FJ73</f>
        <v>34608314.770000003</v>
      </c>
      <c r="FM73" s="466">
        <v>2945963.85</v>
      </c>
      <c r="FN73" s="466">
        <v>2645503.4300000002</v>
      </c>
      <c r="FO73" s="466">
        <v>3686635.61</v>
      </c>
      <c r="FP73" s="466">
        <v>3441802.56</v>
      </c>
      <c r="FQ73" s="466">
        <v>3724137.38</v>
      </c>
      <c r="FR73" s="466">
        <v>3897871.39</v>
      </c>
      <c r="FS73" s="466">
        <v>3895895.76</v>
      </c>
      <c r="FT73" s="466">
        <v>3288692.07</v>
      </c>
      <c r="FU73" s="466">
        <v>2897230.95</v>
      </c>
      <c r="FV73" s="466">
        <v>2868605.31</v>
      </c>
      <c r="FW73" s="466">
        <v>3265931.51</v>
      </c>
      <c r="FX73" s="466">
        <v>2996350.32</v>
      </c>
      <c r="FY73" s="466">
        <f>FM73+FN73+FO73+FP73+FQ73+FR73+FS73+FT73+FU73+FV73+FW73+FX73</f>
        <v>39554620.140000001</v>
      </c>
      <c r="FZ73" s="466">
        <v>2727911.28</v>
      </c>
      <c r="GA73" s="466">
        <v>2481068.5299999998</v>
      </c>
      <c r="GB73" s="466">
        <v>2648823.1999999997</v>
      </c>
      <c r="GC73" s="466">
        <v>3065778.0799999991</v>
      </c>
      <c r="GD73" s="466">
        <v>2995313.7499999991</v>
      </c>
      <c r="GE73" s="466">
        <v>2909217.58</v>
      </c>
      <c r="GF73" s="466">
        <v>3316552.9299999992</v>
      </c>
      <c r="GG73" s="466">
        <v>2767798.3200000003</v>
      </c>
      <c r="GH73" s="466">
        <v>2650882.94</v>
      </c>
      <c r="GI73" s="466">
        <v>2808876.9200000004</v>
      </c>
      <c r="GJ73" s="466">
        <v>2651323.17</v>
      </c>
      <c r="GK73" s="466">
        <v>2774069.8200000003</v>
      </c>
      <c r="GL73" s="466">
        <f>FZ73+GA73+GB73+GC73+GD73+GE73+GF73+GG73+GH73+GI73+GJ73+GK73</f>
        <v>33797616.520000003</v>
      </c>
      <c r="GM73" s="466">
        <v>2623291.88</v>
      </c>
      <c r="GN73" s="466">
        <v>2111218.9599999995</v>
      </c>
      <c r="GO73" s="466">
        <v>2458276.9299999997</v>
      </c>
      <c r="GP73" s="466">
        <v>2386961.5400000005</v>
      </c>
      <c r="GQ73" s="466">
        <v>2664125.1799999997</v>
      </c>
      <c r="GR73" s="466">
        <v>2742216.4399999995</v>
      </c>
      <c r="GS73" s="466">
        <v>3219136.0900000012</v>
      </c>
      <c r="GT73" s="466">
        <v>2375497.3399999994</v>
      </c>
      <c r="GU73" s="466">
        <v>2877885.2400000012</v>
      </c>
      <c r="GV73" s="466">
        <v>2663023.96</v>
      </c>
      <c r="GW73" s="466">
        <v>2267794.88</v>
      </c>
      <c r="GX73" s="466">
        <v>2597846.0499999998</v>
      </c>
      <c r="GY73" s="466">
        <f>GM73+GN73+GO73+GP73+GQ73+GR73+GS73+GT73+GU73+GV73+GW73+GX73</f>
        <v>30987274.490000002</v>
      </c>
      <c r="GZ73" s="466">
        <v>2236582.7800000007</v>
      </c>
      <c r="HA73" s="466">
        <v>2312734.1</v>
      </c>
      <c r="HB73" s="466">
        <v>2768831.3100000005</v>
      </c>
      <c r="HC73" s="466">
        <v>2746951.5999999992</v>
      </c>
      <c r="HD73" s="466">
        <v>2716962.8899999992</v>
      </c>
      <c r="HE73" s="466">
        <v>3166189.7400000012</v>
      </c>
      <c r="HF73" s="466">
        <v>3057152.189999999</v>
      </c>
      <c r="HG73" s="466">
        <v>2647801.27</v>
      </c>
      <c r="HH73" s="466">
        <v>2662802.1400000015</v>
      </c>
      <c r="HI73" s="466">
        <v>2418736.0000000014</v>
      </c>
      <c r="HJ73" s="466">
        <v>2564658.7599999984</v>
      </c>
      <c r="HK73" s="466">
        <v>2700591.350000001</v>
      </c>
      <c r="HL73" s="466">
        <f>GZ73+HA73+HB73+HC73+HD73+HE73+HF73+HG73+HH73+HI73+HJ73+HK73</f>
        <v>31999994.129999999</v>
      </c>
      <c r="HM73" s="466">
        <v>2364594.48</v>
      </c>
      <c r="HN73" s="466">
        <v>2422525.0500000003</v>
      </c>
      <c r="HO73" s="466">
        <v>2613922.65</v>
      </c>
      <c r="HP73" s="466">
        <v>2644533.33</v>
      </c>
      <c r="HQ73" s="466">
        <v>3021612.7300000004</v>
      </c>
      <c r="HR73" s="466">
        <v>2987677.43</v>
      </c>
      <c r="HS73" s="466">
        <v>3043314.0799999996</v>
      </c>
      <c r="HT73" s="466">
        <v>2827969.169999999</v>
      </c>
      <c r="HU73" s="466">
        <v>3056460.830000001</v>
      </c>
      <c r="HV73" s="466">
        <v>2670615.9300000006</v>
      </c>
      <c r="HW73" s="466">
        <v>2716017.5299999993</v>
      </c>
      <c r="HX73" s="466">
        <v>2905751.2399999998</v>
      </c>
      <c r="HY73" s="466">
        <f>HM73+HN73+HO73+HP73+HQ73+HR73+HS73+HT73+HU73+HV73+HW73+HX73</f>
        <v>33274994.449999999</v>
      </c>
      <c r="HZ73" s="466">
        <v>2815784.85</v>
      </c>
      <c r="IA73" s="466">
        <v>2523361.9099999997</v>
      </c>
      <c r="IB73" s="466">
        <v>3140212.74</v>
      </c>
      <c r="IC73" s="466">
        <v>2936492.8699999996</v>
      </c>
      <c r="ID73" s="466">
        <v>3417080.9399999995</v>
      </c>
      <c r="IE73" s="466">
        <v>3658250.4199999995</v>
      </c>
      <c r="IF73" s="466">
        <v>3392825.8099999996</v>
      </c>
      <c r="IG73" s="466">
        <v>3017893.1300000008</v>
      </c>
      <c r="IH73" s="466">
        <v>2914392.6400000006</v>
      </c>
      <c r="II73" s="466">
        <v>2981298.39</v>
      </c>
      <c r="IJ73" s="466">
        <v>2814938.3000000003</v>
      </c>
      <c r="IK73" s="466">
        <v>2703399.6199999996</v>
      </c>
      <c r="IL73" s="466">
        <f>HZ73+IA73+IB73+IC73+ID73+IE73+IF73+IG73+IH73+II73+IJ73+IK73</f>
        <v>36315931.61999999</v>
      </c>
      <c r="IM73" s="466">
        <v>2878061.15</v>
      </c>
      <c r="IN73" s="466">
        <v>2607964.2500000005</v>
      </c>
      <c r="IO73" s="466">
        <v>3051862.3</v>
      </c>
      <c r="IP73" s="466">
        <v>2990926.5000000005</v>
      </c>
      <c r="IQ73" s="466">
        <v>3485647.41</v>
      </c>
      <c r="IR73" s="466">
        <v>3408709.6799999997</v>
      </c>
      <c r="IS73" s="466">
        <v>3474977.7600000002</v>
      </c>
      <c r="IT73" s="466">
        <v>3040822.3199999994</v>
      </c>
      <c r="IU73" s="466">
        <v>2937217.51</v>
      </c>
      <c r="IV73" s="466">
        <v>3402520.0300000007</v>
      </c>
      <c r="IW73" s="466">
        <v>3068486.1999999983</v>
      </c>
      <c r="IX73" s="466">
        <v>2897801.7600000016</v>
      </c>
      <c r="IY73" s="466">
        <f>IM73+IN73+IO73+IP73+IQ73+IR73+IS73+IT73+IU73+IV73+IW73+IX73</f>
        <v>37244996.870000005</v>
      </c>
      <c r="IZ73" s="655">
        <v>2881353.3000000007</v>
      </c>
      <c r="JA73" s="466">
        <v>2921879.64</v>
      </c>
      <c r="JB73" s="466">
        <v>3166798.7799999989</v>
      </c>
      <c r="JC73" s="466">
        <v>3302369.5100000007</v>
      </c>
      <c r="JD73" s="466">
        <v>3542176.9099999988</v>
      </c>
      <c r="JE73" s="466">
        <v>3373120.2100000014</v>
      </c>
      <c r="JF73" s="466">
        <v>3797046.2500000005</v>
      </c>
      <c r="JG73" s="466">
        <v>2910296.3300000005</v>
      </c>
      <c r="JH73" s="466">
        <v>3151227.1499999994</v>
      </c>
      <c r="JI73" s="466">
        <v>3220518.5700000003</v>
      </c>
      <c r="JJ73" s="466">
        <v>2768603.0399999991</v>
      </c>
      <c r="JK73" s="466">
        <v>2936674.5300000003</v>
      </c>
      <c r="JL73" s="466">
        <f>IZ73+JA73+JB73+JC73+JD73+JE73+JF73+JG73+JH73+JI73+JJ73+JK73</f>
        <v>37972064.219999999</v>
      </c>
      <c r="JM73" s="655">
        <v>2537873.19</v>
      </c>
      <c r="JN73" s="466">
        <v>2977605.4500000007</v>
      </c>
      <c r="JO73" s="466">
        <v>2678980.6099999985</v>
      </c>
      <c r="JP73" s="466">
        <v>1456842.74</v>
      </c>
      <c r="JQ73" s="466">
        <v>2121268.2200000007</v>
      </c>
      <c r="JR73" s="466">
        <v>3250407.8900000006</v>
      </c>
      <c r="JS73" s="466">
        <v>3262838.02</v>
      </c>
      <c r="JT73" s="466">
        <v>2844525.04</v>
      </c>
      <c r="JU73" s="466">
        <v>3007922.3000000007</v>
      </c>
      <c r="JV73" s="466">
        <v>3133529.17</v>
      </c>
      <c r="JW73" s="466">
        <v>2705644.15</v>
      </c>
      <c r="JX73" s="466">
        <v>2451524.2800000007</v>
      </c>
      <c r="JY73" s="466">
        <f>JM73+JN73+JO73+JP73+JQ73+JR73+JS73+JT73+JU73+JV73+JW73+JX73</f>
        <v>32428961.060000002</v>
      </c>
      <c r="JZ73" s="655">
        <v>2681712.4199999995</v>
      </c>
      <c r="KA73" s="466">
        <v>2774377.7800000007</v>
      </c>
      <c r="KB73" s="466">
        <v>3094080.8999999994</v>
      </c>
      <c r="KC73" s="466">
        <v>2990255.14</v>
      </c>
      <c r="KD73" s="466">
        <v>3514565.92</v>
      </c>
      <c r="KE73" s="466">
        <v>2967259.8100000005</v>
      </c>
      <c r="KF73" s="466">
        <v>3842556.31</v>
      </c>
      <c r="KG73" s="466">
        <v>3345520.4200000004</v>
      </c>
      <c r="KH73" s="466">
        <v>3120409.4299999992</v>
      </c>
      <c r="KI73" s="466">
        <v>3286859.5299999993</v>
      </c>
      <c r="KJ73" s="466">
        <v>3181636.9299999988</v>
      </c>
      <c r="KK73" s="466">
        <v>2981973.8400000003</v>
      </c>
      <c r="KL73" s="466">
        <f>JZ73+KA73+KB73+KC73+KD73+KE73+KF73+KG73+KH73+KI73+KJ73+KK73</f>
        <v>37781208.43</v>
      </c>
      <c r="KM73" s="655">
        <v>3201699.08</v>
      </c>
      <c r="KN73" s="466">
        <v>3449857.3</v>
      </c>
      <c r="KO73" s="466">
        <v>4331602.25</v>
      </c>
      <c r="KP73" s="466">
        <v>4550190.379999998</v>
      </c>
      <c r="KQ73" s="466">
        <v>4492934.5300000012</v>
      </c>
      <c r="KR73" s="466">
        <v>4544740.9399999995</v>
      </c>
      <c r="KS73" s="466">
        <v>3922060.7100000009</v>
      </c>
      <c r="KT73" s="466">
        <v>3739288.3200000008</v>
      </c>
      <c r="KU73" s="466">
        <v>3851921.66</v>
      </c>
      <c r="KV73" s="466">
        <v>3009370.8700000006</v>
      </c>
      <c r="KW73" s="466">
        <v>3327821.7899999996</v>
      </c>
      <c r="KX73" s="466">
        <v>3389262.67</v>
      </c>
      <c r="KY73" s="466">
        <f>KM73+KN73+KO73+KP73+KQ73+KR73+KS73+KT73+KU73+KV73+KW73+KX73</f>
        <v>45810750.5</v>
      </c>
      <c r="KZ73" s="655">
        <v>2839475.12</v>
      </c>
      <c r="LA73" s="466">
        <v>3597133.5800000005</v>
      </c>
      <c r="LB73" s="466">
        <v>0</v>
      </c>
      <c r="LC73" s="466">
        <v>0</v>
      </c>
      <c r="LD73" s="466">
        <v>0</v>
      </c>
      <c r="LE73" s="466">
        <v>0</v>
      </c>
      <c r="LF73" s="466">
        <v>0</v>
      </c>
      <c r="LG73" s="466">
        <v>0</v>
      </c>
      <c r="LH73" s="466">
        <v>0</v>
      </c>
      <c r="LI73" s="466">
        <v>0</v>
      </c>
      <c r="LJ73" s="466">
        <v>0</v>
      </c>
      <c r="LK73" s="466">
        <v>0</v>
      </c>
      <c r="LL73" s="511">
        <f>KZ73+LA73+LB73+LC73+LD73+LE73+LF73+LG73+LH73+LI73+LJ73+LK73</f>
        <v>6436608.7000000011</v>
      </c>
    </row>
    <row r="74" spans="1:324" x14ac:dyDescent="0.2">
      <c r="A74" s="436"/>
      <c r="B74" s="437"/>
      <c r="C74" s="421" t="s">
        <v>1062</v>
      </c>
      <c r="D74" s="421" t="s">
        <v>1062</v>
      </c>
      <c r="E74" s="442"/>
      <c r="F74" s="442"/>
      <c r="G74" s="442"/>
      <c r="H74" s="442"/>
      <c r="I74" s="442"/>
      <c r="J74" s="442"/>
      <c r="K74" s="442"/>
      <c r="L74" s="442"/>
      <c r="M74" s="442"/>
      <c r="N74" s="442"/>
      <c r="O74" s="442"/>
      <c r="P74" s="442"/>
      <c r="Q74" s="442"/>
      <c r="R74" s="442"/>
      <c r="S74" s="442"/>
      <c r="T74" s="442"/>
      <c r="U74" s="442"/>
      <c r="V74" s="442"/>
      <c r="W74" s="442"/>
      <c r="X74" s="442"/>
      <c r="Y74" s="442"/>
      <c r="Z74" s="442"/>
      <c r="AA74" s="442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2"/>
      <c r="AP74" s="442"/>
      <c r="AQ74" s="442"/>
      <c r="AR74" s="442"/>
      <c r="AS74" s="442"/>
      <c r="AT74" s="442"/>
      <c r="AU74" s="442"/>
      <c r="AV74" s="442"/>
      <c r="AW74" s="442"/>
      <c r="AX74" s="442"/>
      <c r="AY74" s="442"/>
      <c r="AZ74" s="442"/>
      <c r="BA74" s="442"/>
      <c r="BB74" s="442"/>
      <c r="BC74" s="442"/>
      <c r="BD74" s="442"/>
      <c r="BE74" s="442"/>
      <c r="BF74" s="442"/>
      <c r="BG74" s="442"/>
      <c r="BH74" s="442"/>
      <c r="BI74" s="442"/>
      <c r="BJ74" s="442"/>
      <c r="BK74" s="442"/>
      <c r="BL74" s="442"/>
      <c r="BM74" s="442"/>
      <c r="BN74" s="442"/>
      <c r="BO74" s="442"/>
      <c r="BP74" s="442"/>
      <c r="BQ74" s="442"/>
      <c r="BR74" s="442"/>
      <c r="BS74" s="442"/>
      <c r="BT74" s="442"/>
      <c r="BU74" s="442"/>
      <c r="BV74" s="442"/>
      <c r="BW74" s="442"/>
      <c r="BX74" s="442"/>
      <c r="BY74" s="442"/>
      <c r="BZ74" s="442"/>
      <c r="CA74" s="442"/>
      <c r="CB74" s="442"/>
      <c r="CC74" s="442"/>
      <c r="CD74" s="442"/>
      <c r="CE74" s="442"/>
      <c r="CF74" s="442"/>
      <c r="CG74" s="442"/>
      <c r="CH74" s="442"/>
      <c r="CI74" s="442"/>
      <c r="CJ74" s="442"/>
      <c r="CK74" s="442"/>
      <c r="CL74" s="442"/>
      <c r="CM74" s="442"/>
      <c r="CN74" s="442"/>
      <c r="CO74" s="442"/>
      <c r="CP74" s="442"/>
      <c r="CQ74" s="442"/>
      <c r="CR74" s="442"/>
      <c r="CS74" s="442"/>
      <c r="CT74" s="442"/>
      <c r="CU74" s="442"/>
      <c r="CV74" s="442"/>
      <c r="CW74" s="442"/>
      <c r="CX74" s="442"/>
      <c r="CY74" s="442"/>
      <c r="CZ74" s="442"/>
      <c r="DA74" s="442"/>
      <c r="DB74" s="442"/>
      <c r="DC74" s="442"/>
      <c r="DD74" s="442"/>
      <c r="DE74" s="442"/>
      <c r="DF74" s="442"/>
      <c r="DG74" s="442"/>
      <c r="DH74" s="442"/>
      <c r="DI74" s="442"/>
      <c r="DJ74" s="442"/>
      <c r="DK74" s="442"/>
      <c r="DL74" s="442"/>
      <c r="DM74" s="442"/>
      <c r="DN74" s="442"/>
      <c r="DO74" s="442"/>
      <c r="DP74" s="442"/>
      <c r="DQ74" s="442"/>
      <c r="DR74" s="442"/>
      <c r="DS74" s="442"/>
      <c r="DT74" s="442"/>
      <c r="DU74" s="442"/>
      <c r="DV74" s="442"/>
      <c r="DW74" s="442"/>
      <c r="DX74" s="442"/>
      <c r="DY74" s="442"/>
      <c r="DZ74" s="442"/>
      <c r="EA74" s="442"/>
      <c r="EB74" s="442"/>
      <c r="EC74" s="442"/>
      <c r="ED74" s="442"/>
      <c r="EE74" s="442"/>
      <c r="EF74" s="442"/>
      <c r="EG74" s="442"/>
      <c r="EH74" s="442"/>
      <c r="EI74" s="442"/>
      <c r="EJ74" s="442"/>
      <c r="EK74" s="442"/>
      <c r="EL74" s="442"/>
      <c r="EM74" s="442"/>
      <c r="EN74" s="442"/>
      <c r="EO74" s="442"/>
      <c r="EP74" s="442"/>
      <c r="EQ74" s="442"/>
      <c r="ER74" s="442"/>
      <c r="ES74" s="442"/>
      <c r="ET74" s="442"/>
      <c r="EU74" s="442"/>
      <c r="EV74" s="442"/>
      <c r="EW74" s="442"/>
      <c r="EX74" s="442"/>
      <c r="EY74" s="442"/>
      <c r="EZ74" s="442"/>
      <c r="FA74" s="442"/>
      <c r="FB74" s="442"/>
      <c r="FC74" s="442"/>
      <c r="FD74" s="442"/>
      <c r="FE74" s="442"/>
      <c r="FF74" s="442"/>
      <c r="FG74" s="442"/>
      <c r="FH74" s="442"/>
      <c r="FI74" s="442"/>
      <c r="FJ74" s="442"/>
      <c r="FK74" s="442"/>
      <c r="FL74" s="442"/>
      <c r="FM74" s="442"/>
      <c r="FN74" s="442"/>
      <c r="FO74" s="442"/>
      <c r="FP74" s="442"/>
      <c r="FQ74" s="442"/>
      <c r="FR74" s="442"/>
      <c r="FS74" s="442"/>
      <c r="FT74" s="442"/>
      <c r="FU74" s="442"/>
      <c r="FV74" s="442"/>
      <c r="FW74" s="442"/>
      <c r="FX74" s="442"/>
      <c r="FY74" s="442"/>
      <c r="FZ74" s="442"/>
      <c r="GA74" s="442"/>
      <c r="GB74" s="442"/>
      <c r="GC74" s="442"/>
      <c r="GD74" s="442"/>
      <c r="GE74" s="442"/>
      <c r="GF74" s="442"/>
      <c r="GG74" s="442"/>
      <c r="GH74" s="442"/>
      <c r="GI74" s="442"/>
      <c r="GJ74" s="442"/>
      <c r="GK74" s="442"/>
      <c r="GL74" s="442"/>
      <c r="GM74" s="442"/>
      <c r="GN74" s="442"/>
      <c r="GO74" s="442"/>
      <c r="GP74" s="442"/>
      <c r="GQ74" s="442"/>
      <c r="GR74" s="442"/>
      <c r="GS74" s="442"/>
      <c r="GT74" s="442"/>
      <c r="GU74" s="442"/>
      <c r="GV74" s="442"/>
      <c r="GW74" s="442"/>
      <c r="GX74" s="442"/>
      <c r="GY74" s="442"/>
      <c r="GZ74" s="442"/>
      <c r="HA74" s="442"/>
      <c r="HB74" s="442"/>
      <c r="HC74" s="442"/>
      <c r="HD74" s="442"/>
      <c r="HE74" s="442"/>
      <c r="HF74" s="442"/>
      <c r="HG74" s="442"/>
      <c r="HH74" s="442"/>
      <c r="HI74" s="442"/>
      <c r="HJ74" s="442"/>
      <c r="HK74" s="442"/>
      <c r="HL74" s="442"/>
      <c r="HM74" s="442"/>
      <c r="HN74" s="442"/>
      <c r="HO74" s="442"/>
      <c r="HP74" s="442"/>
      <c r="HQ74" s="442"/>
      <c r="HR74" s="442"/>
      <c r="HS74" s="442"/>
      <c r="HT74" s="442"/>
      <c r="HU74" s="442"/>
      <c r="HV74" s="442"/>
      <c r="HW74" s="442"/>
      <c r="HX74" s="442"/>
      <c r="HY74" s="442"/>
      <c r="HZ74" s="442"/>
      <c r="IA74" s="442"/>
      <c r="IB74" s="442"/>
      <c r="IC74" s="442"/>
      <c r="ID74" s="442"/>
      <c r="IE74" s="442"/>
      <c r="IF74" s="442"/>
      <c r="IG74" s="442"/>
      <c r="IH74" s="442"/>
      <c r="II74" s="442"/>
      <c r="IJ74" s="442"/>
      <c r="IK74" s="442"/>
      <c r="IL74" s="442"/>
      <c r="IM74" s="442"/>
      <c r="IN74" s="442"/>
      <c r="IO74" s="442"/>
      <c r="IP74" s="442"/>
      <c r="IQ74" s="442"/>
      <c r="IR74" s="442"/>
      <c r="IS74" s="442"/>
      <c r="IT74" s="442"/>
      <c r="IU74" s="442"/>
      <c r="IV74" s="442"/>
      <c r="IW74" s="442"/>
      <c r="IX74" s="442"/>
      <c r="IY74" s="442"/>
      <c r="IZ74" s="653"/>
      <c r="JA74" s="442"/>
      <c r="JB74" s="442"/>
      <c r="JC74" s="442"/>
      <c r="JD74" s="442"/>
      <c r="JE74" s="442"/>
      <c r="JF74" s="442"/>
      <c r="JG74" s="442"/>
      <c r="JH74" s="442"/>
      <c r="JI74" s="442"/>
      <c r="JJ74" s="442"/>
      <c r="JK74" s="442"/>
      <c r="JL74" s="442"/>
      <c r="JM74" s="653"/>
      <c r="JN74" s="442"/>
      <c r="JO74" s="442"/>
      <c r="JP74" s="442"/>
      <c r="JQ74" s="442"/>
      <c r="JR74" s="442"/>
      <c r="JS74" s="442"/>
      <c r="JT74" s="442"/>
      <c r="JU74" s="442"/>
      <c r="JV74" s="442"/>
      <c r="JW74" s="442"/>
      <c r="JX74" s="442"/>
      <c r="JY74" s="442"/>
      <c r="JZ74" s="653"/>
      <c r="KA74" s="442"/>
      <c r="KB74" s="442"/>
      <c r="KC74" s="442"/>
      <c r="KD74" s="442"/>
      <c r="KE74" s="442"/>
      <c r="KF74" s="442"/>
      <c r="KG74" s="442"/>
      <c r="KH74" s="442"/>
      <c r="KI74" s="442"/>
      <c r="KJ74" s="442"/>
      <c r="KK74" s="442"/>
      <c r="KL74" s="442"/>
      <c r="KM74" s="653"/>
      <c r="KN74" s="442"/>
      <c r="KO74" s="442"/>
      <c r="KP74" s="442"/>
      <c r="KQ74" s="442"/>
      <c r="KR74" s="442"/>
      <c r="KS74" s="442"/>
      <c r="KT74" s="442"/>
      <c r="KU74" s="442"/>
      <c r="KV74" s="442"/>
      <c r="KW74" s="442"/>
      <c r="KX74" s="442"/>
      <c r="KY74" s="442"/>
      <c r="KZ74" s="653"/>
      <c r="LA74" s="442"/>
      <c r="LB74" s="442"/>
      <c r="LC74" s="442"/>
      <c r="LD74" s="442"/>
      <c r="LE74" s="442"/>
      <c r="LF74" s="442"/>
      <c r="LG74" s="442"/>
      <c r="LH74" s="442"/>
      <c r="LI74" s="442"/>
      <c r="LJ74" s="442"/>
      <c r="LK74" s="442"/>
      <c r="LL74" s="512"/>
    </row>
    <row r="75" spans="1:324" ht="18" x14ac:dyDescent="0.25">
      <c r="A75" s="461">
        <v>712</v>
      </c>
      <c r="B75" s="462"/>
      <c r="C75" s="463" t="s">
        <v>316</v>
      </c>
      <c r="D75" s="463" t="s">
        <v>524</v>
      </c>
      <c r="E75" s="474">
        <f t="shared" ref="E75:X75" si="327">E76</f>
        <v>2623130.5291270241</v>
      </c>
      <c r="F75" s="474">
        <f t="shared" si="327"/>
        <v>5345063.4284760477</v>
      </c>
      <c r="G75" s="474">
        <f t="shared" si="327"/>
        <v>7547346.0190285435</v>
      </c>
      <c r="H75" s="474">
        <f t="shared" si="327"/>
        <v>11618765.64847271</v>
      </c>
      <c r="I75" s="474">
        <f t="shared" si="327"/>
        <v>15397563.011183443</v>
      </c>
      <c r="J75" s="474">
        <f t="shared" si="327"/>
        <v>16360974.795526626</v>
      </c>
      <c r="K75" s="474">
        <f t="shared" si="327"/>
        <v>23269871.473877482</v>
      </c>
      <c r="L75" s="474">
        <f t="shared" si="327"/>
        <v>28348022.033049576</v>
      </c>
      <c r="M75" s="474">
        <f t="shared" si="327"/>
        <v>2290966.3770655985</v>
      </c>
      <c r="N75" s="474">
        <f t="shared" si="327"/>
        <v>2673047.937781672</v>
      </c>
      <c r="O75" s="474">
        <f t="shared" si="327"/>
        <v>3131625.7487898516</v>
      </c>
      <c r="P75" s="474">
        <f t="shared" si="327"/>
        <v>2566394.5899265567</v>
      </c>
      <c r="Q75" s="474">
        <f t="shared" si="327"/>
        <v>2500581.9460857958</v>
      </c>
      <c r="R75" s="474">
        <f t="shared" si="327"/>
        <v>2846958.7368135541</v>
      </c>
      <c r="S75" s="474">
        <f t="shared" si="327"/>
        <v>2630748.3531547319</v>
      </c>
      <c r="T75" s="474">
        <f t="shared" si="327"/>
        <v>2340872.3118427643</v>
      </c>
      <c r="U75" s="474">
        <f t="shared" si="327"/>
        <v>2560081.972500416</v>
      </c>
      <c r="V75" s="474">
        <f t="shared" si="327"/>
        <v>2657076.0233266572</v>
      </c>
      <c r="W75" s="474">
        <f t="shared" si="327"/>
        <v>2761972.6031130026</v>
      </c>
      <c r="X75" s="474">
        <f t="shared" si="327"/>
        <v>3154708.6741779344</v>
      </c>
      <c r="Y75" s="474">
        <f>M75+N75+O75+P75+Q75+R75+S75+T75+U75+V75+W75+X75</f>
        <v>32115035.274578538</v>
      </c>
      <c r="Z75" s="474">
        <f t="shared" ref="Z75:AK75" si="328">Z76</f>
        <v>2402881.816683358</v>
      </c>
      <c r="AA75" s="474">
        <f t="shared" si="328"/>
        <v>2566981.6753880824</v>
      </c>
      <c r="AB75" s="474">
        <f t="shared" si="328"/>
        <v>2948572.1001084964</v>
      </c>
      <c r="AC75" s="474">
        <f t="shared" si="328"/>
        <v>2685825.9859372396</v>
      </c>
      <c r="AD75" s="474">
        <f t="shared" si="328"/>
        <v>2746872.7048906703</v>
      </c>
      <c r="AE75" s="474">
        <f t="shared" si="328"/>
        <v>2866911.9731680853</v>
      </c>
      <c r="AF75" s="474">
        <f t="shared" si="328"/>
        <v>2909729.9713737271</v>
      </c>
      <c r="AG75" s="474">
        <f t="shared" si="328"/>
        <v>2464148.2252545473</v>
      </c>
      <c r="AH75" s="474">
        <f t="shared" si="328"/>
        <v>2533756.409364047</v>
      </c>
      <c r="AI75" s="474">
        <f t="shared" si="328"/>
        <v>3015176.7435319657</v>
      </c>
      <c r="AJ75" s="474">
        <f t="shared" si="328"/>
        <v>2914226.4855199475</v>
      </c>
      <c r="AK75" s="474">
        <f t="shared" si="328"/>
        <v>2964200.3536554831</v>
      </c>
      <c r="AL75" s="474">
        <f>Z75+AA75+AB75+AC75+AD75+AE75+AF75+AG75+AH75+AI75+AJ75+AK75</f>
        <v>33019284.444875646</v>
      </c>
      <c r="AM75" s="474">
        <f t="shared" ref="AM75:AX75" si="329">AM76</f>
        <v>2445312.5949757965</v>
      </c>
      <c r="AN75" s="474">
        <f t="shared" si="329"/>
        <v>2552460.9247899624</v>
      </c>
      <c r="AO75" s="474">
        <f t="shared" si="329"/>
        <v>2974173.4279057481</v>
      </c>
      <c r="AP75" s="474">
        <f t="shared" si="329"/>
        <v>3053792.8054164574</v>
      </c>
      <c r="AQ75" s="474">
        <f t="shared" si="329"/>
        <v>2721517.6223501912</v>
      </c>
      <c r="AR75" s="474">
        <f t="shared" si="329"/>
        <v>2758659.6104573528</v>
      </c>
      <c r="AS75" s="474">
        <f t="shared" si="329"/>
        <v>2760205.2614338174</v>
      </c>
      <c r="AT75" s="474">
        <f t="shared" si="329"/>
        <v>2600264.8677599742</v>
      </c>
      <c r="AU75" s="474">
        <f t="shared" si="329"/>
        <v>2983430.7929811389</v>
      </c>
      <c r="AV75" s="474">
        <f t="shared" si="329"/>
        <v>3235174.2679853104</v>
      </c>
      <c r="AW75" s="474">
        <f t="shared" si="329"/>
        <v>2925284.5533717242</v>
      </c>
      <c r="AX75" s="474">
        <f t="shared" si="329"/>
        <v>3266142.8423885843</v>
      </c>
      <c r="AY75" s="474">
        <f>AM75+AN75+AO75+AP75+AQ75+AR75+AS75+AT75+AU75+AV75+AW75+AX75</f>
        <v>34276419.571816057</v>
      </c>
      <c r="AZ75" s="474">
        <f t="shared" ref="AZ75:BK75" si="330">AZ76</f>
        <v>2151949.732807545</v>
      </c>
      <c r="BA75" s="474">
        <f t="shared" si="330"/>
        <v>2910527.501543982</v>
      </c>
      <c r="BB75" s="474">
        <f t="shared" si="330"/>
        <v>3015816.4230512436</v>
      </c>
      <c r="BC75" s="474">
        <f t="shared" si="330"/>
        <v>3146782.4416207634</v>
      </c>
      <c r="BD75" s="474">
        <f t="shared" si="330"/>
        <v>2613631.1958771488</v>
      </c>
      <c r="BE75" s="474">
        <f t="shared" si="330"/>
        <v>3014446.7456184276</v>
      </c>
      <c r="BF75" s="474">
        <f t="shared" si="330"/>
        <v>3315609.7131947922</v>
      </c>
      <c r="BG75" s="474">
        <f t="shared" si="330"/>
        <v>2287923.8662577202</v>
      </c>
      <c r="BH75" s="474">
        <f t="shared" si="330"/>
        <v>3086573.5031714248</v>
      </c>
      <c r="BI75" s="474">
        <f t="shared" si="330"/>
        <v>3172306.1127107325</v>
      </c>
      <c r="BJ75" s="474">
        <f t="shared" si="330"/>
        <v>3149745.3999332334</v>
      </c>
      <c r="BK75" s="474">
        <f t="shared" si="330"/>
        <v>3743927.1288599563</v>
      </c>
      <c r="BL75" s="474">
        <f>AZ75+BA75+BB75+BC75+BD75+BE75+BF75+BG75+BH75+BI75+BJ75+BK75</f>
        <v>35609239.76464697</v>
      </c>
      <c r="BM75" s="474">
        <f t="shared" ref="BM75:BX75" si="331">BM76</f>
        <v>2482695.3292021365</v>
      </c>
      <c r="BN75" s="474">
        <f t="shared" si="331"/>
        <v>2960124.7324737096</v>
      </c>
      <c r="BO75" s="474">
        <f t="shared" si="331"/>
        <v>3342576.3988900022</v>
      </c>
      <c r="BP75" s="474">
        <f t="shared" si="331"/>
        <v>3219756.7584293108</v>
      </c>
      <c r="BQ75" s="474">
        <f t="shared" si="331"/>
        <v>3273263.5272492077</v>
      </c>
      <c r="BR75" s="474">
        <f t="shared" si="331"/>
        <v>3255036.5741946255</v>
      </c>
      <c r="BS75" s="474">
        <f t="shared" si="331"/>
        <v>3039665.7414455027</v>
      </c>
      <c r="BT75" s="474">
        <f t="shared" si="331"/>
        <v>2542424.9655316309</v>
      </c>
      <c r="BU75" s="474">
        <f t="shared" si="331"/>
        <v>3151249.0701051573</v>
      </c>
      <c r="BV75" s="474">
        <f t="shared" si="331"/>
        <v>2876343.342805875</v>
      </c>
      <c r="BW75" s="474">
        <f t="shared" si="331"/>
        <v>3003995.4355700226</v>
      </c>
      <c r="BX75" s="474">
        <f t="shared" si="331"/>
        <v>3555797.7499582716</v>
      </c>
      <c r="BY75" s="474">
        <f>BM75+BN75+BO75+BP75+BQ75+BR75+BS75+BT75+BU75+BV75+BW75+BX75</f>
        <v>36702929.625855453</v>
      </c>
      <c r="BZ75" s="474">
        <f t="shared" ref="BZ75:CK75" si="332">BZ76</f>
        <v>2277764.4585211147</v>
      </c>
      <c r="CA75" s="474">
        <f t="shared" si="332"/>
        <v>2341114.7593056252</v>
      </c>
      <c r="CB75" s="474">
        <f t="shared" si="332"/>
        <v>2960758.9908195632</v>
      </c>
      <c r="CC75" s="474">
        <f t="shared" si="332"/>
        <v>2627284.4172926056</v>
      </c>
      <c r="CD75" s="474">
        <f t="shared" si="332"/>
        <v>2562919.7182440325</v>
      </c>
      <c r="CE75" s="474">
        <f t="shared" si="332"/>
        <v>3053568.233141379</v>
      </c>
      <c r="CF75" s="474">
        <f t="shared" si="332"/>
        <v>2634839.4428309132</v>
      </c>
      <c r="CG75" s="474">
        <f t="shared" si="332"/>
        <v>2479018.9222583869</v>
      </c>
      <c r="CH75" s="474">
        <f t="shared" si="332"/>
        <v>2822505.2173259892</v>
      </c>
      <c r="CI75" s="474">
        <f t="shared" si="332"/>
        <v>2981064.0788265741</v>
      </c>
      <c r="CJ75" s="474">
        <f t="shared" si="332"/>
        <v>3250836.1040727757</v>
      </c>
      <c r="CK75" s="474">
        <f t="shared" si="332"/>
        <v>3439102.1607828406</v>
      </c>
      <c r="CL75" s="474">
        <f>BZ75+CA75+CB75+CC75+CD75+CE75+CF75+CG75+CH75+CI75+CJ75+CK75</f>
        <v>33430776.503421802</v>
      </c>
      <c r="CM75" s="474">
        <f t="shared" ref="CM75:CX75" si="333">CM76</f>
        <v>2981965.3265731931</v>
      </c>
      <c r="CN75" s="474">
        <f t="shared" si="333"/>
        <v>3089670.9764229683</v>
      </c>
      <c r="CO75" s="474">
        <f t="shared" si="333"/>
        <v>3910721.770238691</v>
      </c>
      <c r="CP75" s="474">
        <f t="shared" si="333"/>
        <v>3412903.8563261563</v>
      </c>
      <c r="CQ75" s="474">
        <f t="shared" si="333"/>
        <v>3559974.0241195122</v>
      </c>
      <c r="CR75" s="474">
        <f t="shared" si="333"/>
        <v>3964095.5767401112</v>
      </c>
      <c r="CS75" s="474">
        <f t="shared" si="333"/>
        <v>3552936.4109080289</v>
      </c>
      <c r="CT75" s="474">
        <f t="shared" si="333"/>
        <v>3410398.6247287584</v>
      </c>
      <c r="CU75" s="474">
        <f t="shared" si="333"/>
        <v>3787311.9089884828</v>
      </c>
      <c r="CV75" s="474">
        <f t="shared" si="333"/>
        <v>4073999.6338674692</v>
      </c>
      <c r="CW75" s="474">
        <f t="shared" si="333"/>
        <v>4360612.7072275085</v>
      </c>
      <c r="CX75" s="474">
        <f t="shared" si="333"/>
        <v>4705848.5673927562</v>
      </c>
      <c r="CY75" s="474">
        <f>CM75+CN75+CO75+CP75+CQ75+CR75+CS75+CT75+CU75+CV75+CW75+CX75</f>
        <v>44810439.383533634</v>
      </c>
      <c r="CZ75" s="474">
        <f t="shared" ref="CZ75:DK75" si="334">CZ76</f>
        <v>3244528.89</v>
      </c>
      <c r="DA75" s="474">
        <f t="shared" si="334"/>
        <v>3486190.4909999999</v>
      </c>
      <c r="DB75" s="474">
        <f t="shared" si="334"/>
        <v>4114083.8289999999</v>
      </c>
      <c r="DC75" s="474">
        <f t="shared" si="334"/>
        <v>3964335.08</v>
      </c>
      <c r="DD75" s="474">
        <f t="shared" si="334"/>
        <v>4048299.54</v>
      </c>
      <c r="DE75" s="474">
        <f t="shared" si="334"/>
        <v>4322603.96</v>
      </c>
      <c r="DF75" s="474">
        <f t="shared" si="334"/>
        <v>4105521.26</v>
      </c>
      <c r="DG75" s="474">
        <f t="shared" si="334"/>
        <v>3737606.19</v>
      </c>
      <c r="DH75" s="474">
        <f t="shared" si="334"/>
        <v>4103336.26</v>
      </c>
      <c r="DI75" s="474">
        <f t="shared" si="334"/>
        <v>4546071.8600000003</v>
      </c>
      <c r="DJ75" s="474">
        <f t="shared" si="334"/>
        <v>4614358.3</v>
      </c>
      <c r="DK75" s="474">
        <f t="shared" si="334"/>
        <v>4898153.75</v>
      </c>
      <c r="DL75" s="474">
        <f>CZ75+DA75+DB75+DC75+DD75+DE75+DF75+DG75+DH75+DI75+DJ75+DK75</f>
        <v>49185089.410000004</v>
      </c>
      <c r="DM75" s="474">
        <f t="shared" ref="DM75:DX75" si="335">DM76</f>
        <v>4416919.76</v>
      </c>
      <c r="DN75" s="474">
        <f t="shared" si="335"/>
        <v>5095630.43</v>
      </c>
      <c r="DO75" s="474">
        <f t="shared" si="335"/>
        <v>5128846.83</v>
      </c>
      <c r="DP75" s="474">
        <f t="shared" si="335"/>
        <v>5977158.3099999996</v>
      </c>
      <c r="DQ75" s="474">
        <f t="shared" si="335"/>
        <v>5409478.54</v>
      </c>
      <c r="DR75" s="474">
        <f t="shared" si="335"/>
        <v>5641591.71</v>
      </c>
      <c r="DS75" s="474">
        <f t="shared" si="335"/>
        <v>6469895.9000000004</v>
      </c>
      <c r="DT75" s="474">
        <f t="shared" si="335"/>
        <v>5636288.4899999993</v>
      </c>
      <c r="DU75" s="474">
        <f t="shared" si="335"/>
        <v>6547137.8399999989</v>
      </c>
      <c r="DV75" s="474">
        <f t="shared" si="335"/>
        <v>6839734.1900000013</v>
      </c>
      <c r="DW75" s="474">
        <f t="shared" si="335"/>
        <v>6238327.9730000012</v>
      </c>
      <c r="DX75" s="474">
        <f t="shared" si="335"/>
        <v>7471285.2870000005</v>
      </c>
      <c r="DY75" s="474">
        <f>DM75+DN75+DO75+DP75+DQ75+DR75+DS75+DT75+DU75+DV75+DW75+DX75</f>
        <v>70872295.260000005</v>
      </c>
      <c r="DZ75" s="474">
        <f t="shared" ref="DZ75:EK75" si="336">DZ76</f>
        <v>4687918.03</v>
      </c>
      <c r="EA75" s="474">
        <f t="shared" si="336"/>
        <v>5560409.4100000011</v>
      </c>
      <c r="EB75" s="474">
        <f t="shared" si="336"/>
        <v>7557662.5</v>
      </c>
      <c r="EC75" s="474">
        <f t="shared" si="336"/>
        <v>7014745.169999999</v>
      </c>
      <c r="ED75" s="474">
        <f t="shared" si="336"/>
        <v>6594602.04</v>
      </c>
      <c r="EE75" s="474">
        <f t="shared" si="336"/>
        <v>7022208.8300000001</v>
      </c>
      <c r="EF75" s="474">
        <f t="shared" si="336"/>
        <v>7898574.9100000011</v>
      </c>
      <c r="EG75" s="474">
        <f t="shared" si="336"/>
        <v>6268556.8500000006</v>
      </c>
      <c r="EH75" s="474">
        <f t="shared" si="336"/>
        <v>6948706.3100000005</v>
      </c>
      <c r="EI75" s="474">
        <f t="shared" si="336"/>
        <v>6655496.4200000018</v>
      </c>
      <c r="EJ75" s="474">
        <f t="shared" si="336"/>
        <v>7776001.290000001</v>
      </c>
      <c r="EK75" s="474">
        <f t="shared" si="336"/>
        <v>7656789.0600000015</v>
      </c>
      <c r="EL75" s="474">
        <f>DZ75+EA75+EB75+EC75+ED75+EE75+EF75+EG75+EH75+EI75+EJ75+EK75</f>
        <v>81641670.820000008</v>
      </c>
      <c r="EM75" s="474">
        <f t="shared" ref="EM75:FK75" si="337">EM76</f>
        <v>5211234.0599999996</v>
      </c>
      <c r="EN75" s="474">
        <f t="shared" si="337"/>
        <v>5934295.6499999994</v>
      </c>
      <c r="EO75" s="474">
        <f t="shared" si="337"/>
        <v>7544473.669999999</v>
      </c>
      <c r="EP75" s="474">
        <f t="shared" si="337"/>
        <v>7014370.6199999992</v>
      </c>
      <c r="EQ75" s="474">
        <f t="shared" si="337"/>
        <v>7042099.3100000015</v>
      </c>
      <c r="ER75" s="474">
        <f t="shared" si="337"/>
        <v>7539708.9099999992</v>
      </c>
      <c r="ES75" s="474">
        <f t="shared" si="337"/>
        <v>7231608.8200000012</v>
      </c>
      <c r="ET75" s="474">
        <f t="shared" si="337"/>
        <v>7169682.4600000009</v>
      </c>
      <c r="EU75" s="474">
        <f t="shared" si="337"/>
        <v>6717719.8999999985</v>
      </c>
      <c r="EV75" s="474">
        <f t="shared" si="337"/>
        <v>6578220.6500000004</v>
      </c>
      <c r="EW75" s="474">
        <f t="shared" si="337"/>
        <v>6593677.4100000001</v>
      </c>
      <c r="EX75" s="474">
        <f t="shared" si="337"/>
        <v>7169729.4100000011</v>
      </c>
      <c r="EY75" s="474">
        <f>EM75+EN75+EO75+EP75+EQ75+ER75+ES75+ET75+EU75+EV75+EW75+EX75</f>
        <v>81746820.86999999</v>
      </c>
      <c r="EZ75" s="474">
        <f t="shared" si="337"/>
        <v>6064840.7900000019</v>
      </c>
      <c r="FA75" s="474">
        <f t="shared" si="337"/>
        <v>6263351.8499999996</v>
      </c>
      <c r="FB75" s="474">
        <f t="shared" si="337"/>
        <v>7602978.6499999985</v>
      </c>
      <c r="FC75" s="474">
        <f t="shared" si="337"/>
        <v>6593728.6100000013</v>
      </c>
      <c r="FD75" s="474">
        <f t="shared" si="337"/>
        <v>7315749.3800000008</v>
      </c>
      <c r="FE75" s="474">
        <f t="shared" si="337"/>
        <v>7597326.3400000008</v>
      </c>
      <c r="FF75" s="474">
        <f t="shared" si="337"/>
        <v>6493268.1799999997</v>
      </c>
      <c r="FG75" s="474">
        <f t="shared" si="337"/>
        <v>7488883.2799999993</v>
      </c>
      <c r="FH75" s="474">
        <f t="shared" si="337"/>
        <v>7142450.9600000028</v>
      </c>
      <c r="FI75" s="474">
        <f t="shared" si="337"/>
        <v>5975574.7899999972</v>
      </c>
      <c r="FJ75" s="474">
        <f t="shared" si="337"/>
        <v>6703797.5600000024</v>
      </c>
      <c r="FK75" s="474">
        <f t="shared" si="337"/>
        <v>7739040.4700000007</v>
      </c>
      <c r="FL75" s="474">
        <f>FA75+FB75+FC75+FD75+FE75+FF75+FG75+FH75+EZ75+FI75+FK75+FJ75</f>
        <v>82980990.859999999</v>
      </c>
      <c r="FM75" s="474">
        <f t="shared" ref="FM75:HZ75" si="338">FM76</f>
        <v>5918734.8900000006</v>
      </c>
      <c r="FN75" s="474">
        <f t="shared" si="338"/>
        <v>5502211.8300000001</v>
      </c>
      <c r="FO75" s="474">
        <f t="shared" si="338"/>
        <v>6658632.21</v>
      </c>
      <c r="FP75" s="474">
        <f t="shared" si="338"/>
        <v>5885717.5900000008</v>
      </c>
      <c r="FQ75" s="474">
        <f t="shared" si="338"/>
        <v>4744652</v>
      </c>
      <c r="FR75" s="474">
        <f t="shared" si="338"/>
        <v>5540202.5600000005</v>
      </c>
      <c r="FS75" s="474">
        <f t="shared" si="338"/>
        <v>7042607.2000000011</v>
      </c>
      <c r="FT75" s="474">
        <f t="shared" si="338"/>
        <v>6449454.9199999981</v>
      </c>
      <c r="FU75" s="474">
        <f t="shared" si="338"/>
        <v>6266091.8900000015</v>
      </c>
      <c r="FV75" s="474">
        <f t="shared" si="338"/>
        <v>7535725.2100000009</v>
      </c>
      <c r="FW75" s="474">
        <f t="shared" si="338"/>
        <v>6707658.3200000012</v>
      </c>
      <c r="FX75" s="474">
        <f t="shared" si="338"/>
        <v>6073529.1700000009</v>
      </c>
      <c r="FY75" s="474">
        <f>FM75+FN75+FO75+FP75+FQ75+FR75+FS75+FT75+FU75+FV75+FW75+FX75</f>
        <v>74325217.790000007</v>
      </c>
      <c r="FZ75" s="474">
        <f t="shared" si="338"/>
        <v>5407348.6299999999</v>
      </c>
      <c r="GA75" s="474">
        <f t="shared" si="338"/>
        <v>5494198.3600000022</v>
      </c>
      <c r="GB75" s="474">
        <f t="shared" si="338"/>
        <v>6024801.5399999982</v>
      </c>
      <c r="GC75" s="474">
        <f t="shared" si="338"/>
        <v>7280908.5499999998</v>
      </c>
      <c r="GD75" s="474">
        <f t="shared" si="338"/>
        <v>6576338.8399999989</v>
      </c>
      <c r="GE75" s="474">
        <f t="shared" si="338"/>
        <v>6738750.4000000004</v>
      </c>
      <c r="GF75" s="474">
        <f t="shared" si="338"/>
        <v>7031262.0699999975</v>
      </c>
      <c r="GG75" s="474">
        <f t="shared" si="338"/>
        <v>6558724.5199999986</v>
      </c>
      <c r="GH75" s="474">
        <f t="shared" si="338"/>
        <v>6700452.7800000049</v>
      </c>
      <c r="GI75" s="474">
        <f t="shared" si="338"/>
        <v>7429963.2999999961</v>
      </c>
      <c r="GJ75" s="474">
        <f t="shared" si="338"/>
        <v>7963524.4300000006</v>
      </c>
      <c r="GK75" s="474">
        <f t="shared" si="338"/>
        <v>7647775.7199999997</v>
      </c>
      <c r="GL75" s="474">
        <f>FZ75+GA75+GB75+GC75+GD75+GE75+GF75+GG75+GH75+GI75+GJ75+GK75</f>
        <v>80854049.140000001</v>
      </c>
      <c r="GM75" s="474">
        <f t="shared" si="338"/>
        <v>6903017.0199999996</v>
      </c>
      <c r="GN75" s="474">
        <f t="shared" si="338"/>
        <v>6373042.7200000007</v>
      </c>
      <c r="GO75" s="474">
        <f t="shared" si="338"/>
        <v>7630258.5599999987</v>
      </c>
      <c r="GP75" s="474">
        <f t="shared" si="338"/>
        <v>8176636.7999999989</v>
      </c>
      <c r="GQ75" s="474">
        <f t="shared" si="338"/>
        <v>7868826</v>
      </c>
      <c r="GR75" s="474">
        <f t="shared" si="338"/>
        <v>7439552.7800000003</v>
      </c>
      <c r="GS75" s="474">
        <f t="shared" si="338"/>
        <v>8446452.1500000004</v>
      </c>
      <c r="GT75" s="474">
        <f t="shared" si="338"/>
        <v>6834634.1699999971</v>
      </c>
      <c r="GU75" s="474">
        <f t="shared" si="338"/>
        <v>8017635.9200000018</v>
      </c>
      <c r="GV75" s="474">
        <f t="shared" si="338"/>
        <v>7818100.9199999981</v>
      </c>
      <c r="GW75" s="474">
        <f t="shared" si="338"/>
        <v>6809270.5700000012</v>
      </c>
      <c r="GX75" s="474">
        <f t="shared" si="338"/>
        <v>10273046.269999998</v>
      </c>
      <c r="GY75" s="474">
        <f>GM75+GN75+GO75+GP75+GQ75+GR75+GS75+GT75+GU75+GV75+GW75+GX75</f>
        <v>92590473.879999995</v>
      </c>
      <c r="GZ75" s="474">
        <f t="shared" si="338"/>
        <v>5576924.1199999992</v>
      </c>
      <c r="HA75" s="474">
        <f t="shared" si="338"/>
        <v>6234277.8000000007</v>
      </c>
      <c r="HB75" s="474">
        <f t="shared" si="338"/>
        <v>7145492.4199999999</v>
      </c>
      <c r="HC75" s="474">
        <f t="shared" si="338"/>
        <v>7430385.0099999998</v>
      </c>
      <c r="HD75" s="474">
        <f t="shared" si="338"/>
        <v>6825945.3299999991</v>
      </c>
      <c r="HE75" s="474">
        <f t="shared" si="338"/>
        <v>7658198.3400000008</v>
      </c>
      <c r="HF75" s="474">
        <f t="shared" si="338"/>
        <v>7822963.0199999986</v>
      </c>
      <c r="HG75" s="474">
        <f t="shared" si="338"/>
        <v>7395262.5600000042</v>
      </c>
      <c r="HH75" s="474">
        <f t="shared" si="338"/>
        <v>7455163.9399999967</v>
      </c>
      <c r="HI75" s="474">
        <f t="shared" si="338"/>
        <v>6846354.7300000042</v>
      </c>
      <c r="HJ75" s="474">
        <f t="shared" si="338"/>
        <v>2870251.339999998</v>
      </c>
      <c r="HK75" s="474">
        <f t="shared" si="338"/>
        <v>6019091.5699999984</v>
      </c>
      <c r="HL75" s="474">
        <f>GZ75+HA75+HB75+HC75+HD75+HE75+HF75+HG75+HH75+HI75+HJ75+HK75</f>
        <v>79280310.180000007</v>
      </c>
      <c r="HM75" s="474">
        <f t="shared" si="338"/>
        <v>4025941.5899999994</v>
      </c>
      <c r="HN75" s="474">
        <f t="shared" si="338"/>
        <v>4653999.42</v>
      </c>
      <c r="HO75" s="474">
        <f t="shared" si="338"/>
        <v>4879315.5099999988</v>
      </c>
      <c r="HP75" s="474">
        <f t="shared" si="338"/>
        <v>5299638.9900000021</v>
      </c>
      <c r="HQ75" s="474">
        <f t="shared" si="338"/>
        <v>5762827.4000000022</v>
      </c>
      <c r="HR75" s="474">
        <f t="shared" si="338"/>
        <v>7446391.5799999973</v>
      </c>
      <c r="HS75" s="474">
        <f t="shared" si="338"/>
        <v>7666192.1699999971</v>
      </c>
      <c r="HT75" s="474">
        <f t="shared" si="338"/>
        <v>7352138.9399999967</v>
      </c>
      <c r="HU75" s="474">
        <f t="shared" si="338"/>
        <v>7728999.1600000039</v>
      </c>
      <c r="HV75" s="474">
        <f t="shared" si="338"/>
        <v>7240653.3199999966</v>
      </c>
      <c r="HW75" s="474">
        <f t="shared" si="338"/>
        <v>7749532.9799999995</v>
      </c>
      <c r="HX75" s="474">
        <f t="shared" si="338"/>
        <v>7202047.3300000085</v>
      </c>
      <c r="HY75" s="474">
        <f>HM75+HN75+HO75+HP75+HQ75+HR75+HS75+HT75+HU75+HV75+HW75+HX75</f>
        <v>77007678.390000015</v>
      </c>
      <c r="HZ75" s="474">
        <f t="shared" si="338"/>
        <v>6786469.1099999994</v>
      </c>
      <c r="IA75" s="474">
        <f t="shared" ref="IA75:IK75" si="339">IA76</f>
        <v>6786472.7299999995</v>
      </c>
      <c r="IB75" s="474">
        <f t="shared" si="339"/>
        <v>8021886.2700000014</v>
      </c>
      <c r="IC75" s="474">
        <f t="shared" si="339"/>
        <v>7187563.5799999982</v>
      </c>
      <c r="ID75" s="474">
        <f t="shared" si="339"/>
        <v>8569902.4799999986</v>
      </c>
      <c r="IE75" s="474">
        <f t="shared" si="339"/>
        <v>8540387.7899999972</v>
      </c>
      <c r="IF75" s="474">
        <f t="shared" si="339"/>
        <v>8713602</v>
      </c>
      <c r="IG75" s="474">
        <f t="shared" si="339"/>
        <v>8413057.1699999999</v>
      </c>
      <c r="IH75" s="474">
        <f t="shared" si="339"/>
        <v>7558282.21</v>
      </c>
      <c r="II75" s="474">
        <f t="shared" si="339"/>
        <v>8076230.7400000002</v>
      </c>
      <c r="IJ75" s="474">
        <f t="shared" si="339"/>
        <v>8088990.6900000041</v>
      </c>
      <c r="IK75" s="474">
        <f t="shared" si="339"/>
        <v>7451600.4699999951</v>
      </c>
      <c r="IL75" s="474">
        <f>HZ75+IA75+IB75+IC75+ID75+IE75+IF75+IG75+IH75+II75+IJ75+IK75</f>
        <v>94194445.23999998</v>
      </c>
      <c r="IM75" s="474">
        <f t="shared" ref="IM75:KZ75" si="340">IM76</f>
        <v>7552748.3400000008</v>
      </c>
      <c r="IN75" s="474">
        <f t="shared" si="340"/>
        <v>6335019.7199999997</v>
      </c>
      <c r="IO75" s="474">
        <f t="shared" si="340"/>
        <v>6706892.3800000018</v>
      </c>
      <c r="IP75" s="474">
        <f t="shared" si="340"/>
        <v>7345271.3400000008</v>
      </c>
      <c r="IQ75" s="474">
        <f t="shared" si="340"/>
        <v>9037526.8199999984</v>
      </c>
      <c r="IR75" s="474">
        <f t="shared" si="340"/>
        <v>7535846.3600000022</v>
      </c>
      <c r="IS75" s="474">
        <f t="shared" si="340"/>
        <v>9123408.4199999999</v>
      </c>
      <c r="IT75" s="474">
        <f t="shared" si="340"/>
        <v>8892392.6999999974</v>
      </c>
      <c r="IU75" s="474">
        <f t="shared" si="340"/>
        <v>7840677.4899999993</v>
      </c>
      <c r="IV75" s="474">
        <f t="shared" si="340"/>
        <v>7495655.9671200803</v>
      </c>
      <c r="IW75" s="474">
        <f t="shared" si="340"/>
        <v>6093444.9728799183</v>
      </c>
      <c r="IX75" s="474">
        <f t="shared" si="340"/>
        <v>6323347.3099999977</v>
      </c>
      <c r="IY75" s="474">
        <f>IM75+IN75+IO75+IP75+IQ75+IR75+IS75+IT75+IU75+IV75+IW75+IX75</f>
        <v>90282231.819999993</v>
      </c>
      <c r="IZ75" s="654">
        <f t="shared" si="340"/>
        <v>7476813.8499999996</v>
      </c>
      <c r="JA75" s="474">
        <f t="shared" si="340"/>
        <v>8484721.3200000003</v>
      </c>
      <c r="JB75" s="474">
        <f t="shared" si="340"/>
        <v>8427856.7300000023</v>
      </c>
      <c r="JC75" s="474">
        <f t="shared" si="340"/>
        <v>9575304.9199999981</v>
      </c>
      <c r="JD75" s="474">
        <f t="shared" si="340"/>
        <v>10099265.310000001</v>
      </c>
      <c r="JE75" s="474">
        <f t="shared" si="340"/>
        <v>8657433.2700000033</v>
      </c>
      <c r="JF75" s="474">
        <f t="shared" si="340"/>
        <v>10034453.720000001</v>
      </c>
      <c r="JG75" s="474">
        <f t="shared" si="340"/>
        <v>9366349.2800000012</v>
      </c>
      <c r="JH75" s="474">
        <f t="shared" si="340"/>
        <v>8747397.0999999959</v>
      </c>
      <c r="JI75" s="474">
        <f t="shared" si="340"/>
        <v>9507482.5099999942</v>
      </c>
      <c r="JJ75" s="474">
        <f t="shared" si="340"/>
        <v>8512642.1200000048</v>
      </c>
      <c r="JK75" s="474">
        <f t="shared" si="340"/>
        <v>9251264.6499999985</v>
      </c>
      <c r="JL75" s="474">
        <f>IZ75+JA75+JB75+JC75+JD75+JE75+JF75+JG75+JH75+JI75+JJ75+JK75</f>
        <v>108140984.78</v>
      </c>
      <c r="JM75" s="654">
        <f t="shared" si="340"/>
        <v>8477156.0500000007</v>
      </c>
      <c r="JN75" s="474">
        <f t="shared" si="340"/>
        <v>9542123.0399999991</v>
      </c>
      <c r="JO75" s="474">
        <f t="shared" si="340"/>
        <v>6583218.5100000007</v>
      </c>
      <c r="JP75" s="474">
        <f t="shared" si="340"/>
        <v>2675174.1199999987</v>
      </c>
      <c r="JQ75" s="474">
        <f t="shared" si="340"/>
        <v>5438294.6400000025</v>
      </c>
      <c r="JR75" s="474">
        <f t="shared" si="340"/>
        <v>9247819.6500000022</v>
      </c>
      <c r="JS75" s="474">
        <f t="shared" si="340"/>
        <v>10726756.67</v>
      </c>
      <c r="JT75" s="474">
        <f t="shared" si="340"/>
        <v>9194993.3499999996</v>
      </c>
      <c r="JU75" s="474">
        <f t="shared" si="340"/>
        <v>9967404.8399999999</v>
      </c>
      <c r="JV75" s="474">
        <f t="shared" si="340"/>
        <v>9829890.049999997</v>
      </c>
      <c r="JW75" s="474">
        <f t="shared" si="340"/>
        <v>8646523.4100000001</v>
      </c>
      <c r="JX75" s="474">
        <f t="shared" si="340"/>
        <v>8512814.6900000051</v>
      </c>
      <c r="JY75" s="474">
        <f>JM75+JN75+JO75+JP75+JQ75+JR75+JS75+JT75+JU75+JV75+JW75+JX75</f>
        <v>98842169.020000011</v>
      </c>
      <c r="JZ75" s="654">
        <f t="shared" si="340"/>
        <v>6771108.9900000012</v>
      </c>
      <c r="KA75" s="474">
        <f t="shared" si="340"/>
        <v>7820112.8399999999</v>
      </c>
      <c r="KB75" s="474">
        <f t="shared" si="340"/>
        <v>9189559.5999999978</v>
      </c>
      <c r="KC75" s="474">
        <f t="shared" si="340"/>
        <v>8238649.5000000009</v>
      </c>
      <c r="KD75" s="474">
        <f t="shared" si="340"/>
        <v>9808674.2599999998</v>
      </c>
      <c r="KE75" s="474">
        <f t="shared" si="340"/>
        <v>10301423.560000002</v>
      </c>
      <c r="KF75" s="474">
        <f t="shared" si="340"/>
        <v>10750233.210000001</v>
      </c>
      <c r="KG75" s="474">
        <f t="shared" si="340"/>
        <v>9008054.4000000022</v>
      </c>
      <c r="KH75" s="474">
        <f t="shared" si="340"/>
        <v>8118858.1699999971</v>
      </c>
      <c r="KI75" s="474">
        <f t="shared" si="340"/>
        <v>8457756.9200000018</v>
      </c>
      <c r="KJ75" s="474">
        <f t="shared" si="340"/>
        <v>8788487.6500000022</v>
      </c>
      <c r="KK75" s="474">
        <f t="shared" si="340"/>
        <v>8659340.370000001</v>
      </c>
      <c r="KL75" s="474">
        <f>JZ75+KA75+KB75+KC75+KD75+KE75+KF75+KG75+KH75+KI75+KJ75+KK75</f>
        <v>105912259.47000001</v>
      </c>
      <c r="KM75" s="654">
        <f t="shared" si="340"/>
        <v>7223096.79</v>
      </c>
      <c r="KN75" s="474">
        <f t="shared" si="340"/>
        <v>7501316.6499999994</v>
      </c>
      <c r="KO75" s="474">
        <f t="shared" si="340"/>
        <v>7691026.8899999987</v>
      </c>
      <c r="KP75" s="474">
        <f t="shared" si="340"/>
        <v>7543571.9799999995</v>
      </c>
      <c r="KQ75" s="474">
        <f t="shared" si="340"/>
        <v>9137389.9799999986</v>
      </c>
      <c r="KR75" s="474">
        <f t="shared" si="340"/>
        <v>8775528.3599999994</v>
      </c>
      <c r="KS75" s="474">
        <f t="shared" si="340"/>
        <v>7782712.3500000015</v>
      </c>
      <c r="KT75" s="474">
        <f t="shared" si="340"/>
        <v>8136107.0800000001</v>
      </c>
      <c r="KU75" s="474">
        <f t="shared" si="340"/>
        <v>7714314.9100000001</v>
      </c>
      <c r="KV75" s="474">
        <f t="shared" si="340"/>
        <v>8251817.2199999997</v>
      </c>
      <c r="KW75" s="474">
        <f t="shared" si="340"/>
        <v>8977514.8800000008</v>
      </c>
      <c r="KX75" s="474">
        <f t="shared" si="340"/>
        <v>17601737.57</v>
      </c>
      <c r="KY75" s="474">
        <f>KM75+KN75+KO75+KP75+KQ75+KR75+KS75+KT75+KU75+KV75+KW75+KX75</f>
        <v>106336134.66</v>
      </c>
      <c r="KZ75" s="654">
        <f t="shared" si="340"/>
        <v>20900128.140000001</v>
      </c>
      <c r="LA75" s="474">
        <f t="shared" ref="LA75:LK75" si="341">LA76</f>
        <v>8316068.6800000006</v>
      </c>
      <c r="LB75" s="474">
        <f t="shared" si="341"/>
        <v>0</v>
      </c>
      <c r="LC75" s="474">
        <f t="shared" si="341"/>
        <v>0</v>
      </c>
      <c r="LD75" s="474">
        <f t="shared" si="341"/>
        <v>0</v>
      </c>
      <c r="LE75" s="474">
        <f t="shared" si="341"/>
        <v>0</v>
      </c>
      <c r="LF75" s="474">
        <f t="shared" si="341"/>
        <v>0</v>
      </c>
      <c r="LG75" s="474">
        <f t="shared" si="341"/>
        <v>0</v>
      </c>
      <c r="LH75" s="474">
        <f t="shared" si="341"/>
        <v>0</v>
      </c>
      <c r="LI75" s="474">
        <f t="shared" si="341"/>
        <v>0</v>
      </c>
      <c r="LJ75" s="474">
        <f t="shared" si="341"/>
        <v>0</v>
      </c>
      <c r="LK75" s="474">
        <f t="shared" si="341"/>
        <v>0</v>
      </c>
      <c r="LL75" s="515">
        <f>KZ75+LA75+LB75+LC75+LD75+LE75+LF75+LG75+LH75+LI75+LJ75+LK75</f>
        <v>29216196.82</v>
      </c>
    </row>
    <row r="76" spans="1:324" ht="15.75" x14ac:dyDescent="0.25">
      <c r="A76" s="419">
        <v>7120</v>
      </c>
      <c r="B76" s="420"/>
      <c r="C76" s="418" t="s">
        <v>174</v>
      </c>
      <c r="D76" s="418" t="s">
        <v>317</v>
      </c>
      <c r="E76" s="466">
        <v>2623130.5291270241</v>
      </c>
      <c r="F76" s="466">
        <v>5345063.4284760477</v>
      </c>
      <c r="G76" s="466">
        <v>7547346.0190285435</v>
      </c>
      <c r="H76" s="466">
        <v>11618765.64847271</v>
      </c>
      <c r="I76" s="466">
        <v>15397563.011183443</v>
      </c>
      <c r="J76" s="466">
        <v>16360974.795526626</v>
      </c>
      <c r="K76" s="466">
        <v>23269871.473877482</v>
      </c>
      <c r="L76" s="466">
        <v>28348022.033049576</v>
      </c>
      <c r="M76" s="466">
        <v>2290966.3770655985</v>
      </c>
      <c r="N76" s="466">
        <v>2673047.937781672</v>
      </c>
      <c r="O76" s="466">
        <v>3131625.7487898516</v>
      </c>
      <c r="P76" s="466">
        <v>2566394.5899265567</v>
      </c>
      <c r="Q76" s="466">
        <v>2500581.9460857958</v>
      </c>
      <c r="R76" s="466">
        <v>2846958.7368135541</v>
      </c>
      <c r="S76" s="466">
        <v>2630748.3531547319</v>
      </c>
      <c r="T76" s="466">
        <v>2340872.3118427643</v>
      </c>
      <c r="U76" s="466">
        <v>2560081.972500416</v>
      </c>
      <c r="V76" s="466">
        <v>2657076.0233266572</v>
      </c>
      <c r="W76" s="466">
        <v>2761972.6031130026</v>
      </c>
      <c r="X76" s="466">
        <v>3154708.6741779344</v>
      </c>
      <c r="Y76" s="466">
        <f>M76+N76+O76+P76+Q76+R76+S76+T76+U76+V76+W76+X76</f>
        <v>32115035.274578538</v>
      </c>
      <c r="Z76" s="466">
        <v>2402881.816683358</v>
      </c>
      <c r="AA76" s="466">
        <v>2566981.6753880824</v>
      </c>
      <c r="AB76" s="466">
        <v>2948572.1001084964</v>
      </c>
      <c r="AC76" s="466">
        <v>2685825.9859372396</v>
      </c>
      <c r="AD76" s="466">
        <v>2746872.7048906703</v>
      </c>
      <c r="AE76" s="466">
        <v>2866911.9731680853</v>
      </c>
      <c r="AF76" s="466">
        <v>2909729.9713737271</v>
      </c>
      <c r="AG76" s="466">
        <v>2464148.2252545473</v>
      </c>
      <c r="AH76" s="466">
        <v>2533756.409364047</v>
      </c>
      <c r="AI76" s="466">
        <v>3015176.7435319657</v>
      </c>
      <c r="AJ76" s="466">
        <v>2914226.4855199475</v>
      </c>
      <c r="AK76" s="466">
        <v>2964200.3536554831</v>
      </c>
      <c r="AL76" s="466">
        <f>Z76+AA76+AB76+AC76+AD76+AE76+AF76+AG76+AH76+AI76+AJ76+AK76</f>
        <v>33019284.444875646</v>
      </c>
      <c r="AM76" s="466">
        <v>2445312.5949757965</v>
      </c>
      <c r="AN76" s="466">
        <v>2552460.9247899624</v>
      </c>
      <c r="AO76" s="466">
        <v>2974173.4279057481</v>
      </c>
      <c r="AP76" s="466">
        <v>3053792.8054164574</v>
      </c>
      <c r="AQ76" s="466">
        <v>2721517.6223501912</v>
      </c>
      <c r="AR76" s="466">
        <v>2758659.6104573528</v>
      </c>
      <c r="AS76" s="466">
        <v>2760205.2614338174</v>
      </c>
      <c r="AT76" s="466">
        <v>2600264.8677599742</v>
      </c>
      <c r="AU76" s="466">
        <v>2983430.7929811389</v>
      </c>
      <c r="AV76" s="466">
        <v>3235174.2679853104</v>
      </c>
      <c r="AW76" s="466">
        <v>2925284.5533717242</v>
      </c>
      <c r="AX76" s="466">
        <v>3266142.8423885843</v>
      </c>
      <c r="AY76" s="466">
        <f>AM76+AN76+AO76+AP76+AQ76+AR76+AS76+AT76+AU76+AV76+AW76+AX76</f>
        <v>34276419.571816057</v>
      </c>
      <c r="AZ76" s="466">
        <v>2151949.732807545</v>
      </c>
      <c r="BA76" s="466">
        <v>2910527.501543982</v>
      </c>
      <c r="BB76" s="466">
        <v>3015816.4230512436</v>
      </c>
      <c r="BC76" s="466">
        <v>3146782.4416207634</v>
      </c>
      <c r="BD76" s="466">
        <v>2613631.1958771488</v>
      </c>
      <c r="BE76" s="466">
        <v>3014446.7456184276</v>
      </c>
      <c r="BF76" s="466">
        <v>3315609.7131947922</v>
      </c>
      <c r="BG76" s="466">
        <v>2287923.8662577202</v>
      </c>
      <c r="BH76" s="466">
        <v>3086573.5031714248</v>
      </c>
      <c r="BI76" s="466">
        <v>3172306.1127107325</v>
      </c>
      <c r="BJ76" s="466">
        <v>3149745.3999332334</v>
      </c>
      <c r="BK76" s="466">
        <v>3743927.1288599563</v>
      </c>
      <c r="BL76" s="466">
        <f>AZ76+BA76+BB76+BC76+BD76+BE76+BF76+BG76+BH76+BI76+BJ76+BK76</f>
        <v>35609239.76464697</v>
      </c>
      <c r="BM76" s="466">
        <v>2482695.3292021365</v>
      </c>
      <c r="BN76" s="466">
        <v>2960124.7324737096</v>
      </c>
      <c r="BO76" s="466">
        <v>3342576.3988900022</v>
      </c>
      <c r="BP76" s="466">
        <v>3219756.7584293108</v>
      </c>
      <c r="BQ76" s="466">
        <v>3273263.5272492077</v>
      </c>
      <c r="BR76" s="466">
        <v>3255036.5741946255</v>
      </c>
      <c r="BS76" s="466">
        <v>3039665.7414455027</v>
      </c>
      <c r="BT76" s="466">
        <v>2542424.9655316309</v>
      </c>
      <c r="BU76" s="466">
        <v>3151249.0701051573</v>
      </c>
      <c r="BV76" s="466">
        <v>2876343.342805875</v>
      </c>
      <c r="BW76" s="466">
        <v>3003995.4355700226</v>
      </c>
      <c r="BX76" s="466">
        <v>3555797.7499582716</v>
      </c>
      <c r="BY76" s="466">
        <f>BM76+BN76+BO76+BP76+BQ76+BR76+BS76+BT76+BU76+BV76+BW76+BX76</f>
        <v>36702929.625855453</v>
      </c>
      <c r="BZ76" s="466">
        <v>2277764.4585211147</v>
      </c>
      <c r="CA76" s="466">
        <v>2341114.7593056252</v>
      </c>
      <c r="CB76" s="466">
        <v>2960758.9908195632</v>
      </c>
      <c r="CC76" s="466">
        <v>2627284.4172926056</v>
      </c>
      <c r="CD76" s="466">
        <v>2562919.7182440325</v>
      </c>
      <c r="CE76" s="466">
        <v>3053568.233141379</v>
      </c>
      <c r="CF76" s="466">
        <v>2634839.4428309132</v>
      </c>
      <c r="CG76" s="466">
        <v>2479018.9222583869</v>
      </c>
      <c r="CH76" s="466">
        <v>2822505.2173259892</v>
      </c>
      <c r="CI76" s="466">
        <v>2981064.0788265741</v>
      </c>
      <c r="CJ76" s="466">
        <v>3250836.1040727757</v>
      </c>
      <c r="CK76" s="466">
        <v>3439102.1607828406</v>
      </c>
      <c r="CL76" s="466">
        <f>BZ76+CA76+CB76+CC76+CD76+CE76+CF76+CG76+CH76+CI76+CJ76+CK76</f>
        <v>33430776.503421802</v>
      </c>
      <c r="CM76" s="466">
        <v>2981965.3265731931</v>
      </c>
      <c r="CN76" s="466">
        <v>3089670.9764229683</v>
      </c>
      <c r="CO76" s="466">
        <v>3910721.770238691</v>
      </c>
      <c r="CP76" s="466">
        <v>3412903.8563261563</v>
      </c>
      <c r="CQ76" s="466">
        <v>3559974.0241195122</v>
      </c>
      <c r="CR76" s="466">
        <v>3964095.5767401112</v>
      </c>
      <c r="CS76" s="466">
        <v>3552936.4109080289</v>
      </c>
      <c r="CT76" s="466">
        <v>3410398.6247287584</v>
      </c>
      <c r="CU76" s="466">
        <v>3787311.9089884828</v>
      </c>
      <c r="CV76" s="466">
        <v>4073999.6338674692</v>
      </c>
      <c r="CW76" s="466">
        <v>4360612.7072275085</v>
      </c>
      <c r="CX76" s="466">
        <v>4705848.5673927562</v>
      </c>
      <c r="CY76" s="466">
        <f>CM76+CN76+CO76+CP76+CQ76+CR76+CS76+CT76+CU76+CV76+CW76+CX76</f>
        <v>44810439.383533634</v>
      </c>
      <c r="CZ76" s="466">
        <v>3244528.89</v>
      </c>
      <c r="DA76" s="466">
        <v>3486190.4909999999</v>
      </c>
      <c r="DB76" s="466">
        <v>4114083.8289999999</v>
      </c>
      <c r="DC76" s="466">
        <v>3964335.08</v>
      </c>
      <c r="DD76" s="466">
        <v>4048299.54</v>
      </c>
      <c r="DE76" s="466">
        <v>4322603.96</v>
      </c>
      <c r="DF76" s="466">
        <v>4105521.26</v>
      </c>
      <c r="DG76" s="466">
        <v>3737606.19</v>
      </c>
      <c r="DH76" s="466">
        <v>4103336.26</v>
      </c>
      <c r="DI76" s="466">
        <v>4546071.8600000003</v>
      </c>
      <c r="DJ76" s="466">
        <v>4614358.3</v>
      </c>
      <c r="DK76" s="466">
        <v>4898153.75</v>
      </c>
      <c r="DL76" s="466">
        <f>CZ76+DA76+DB76+DC76+DD76+DE76+DF76+DG76+DH76+DI76+DJ76+DK76</f>
        <v>49185089.410000004</v>
      </c>
      <c r="DM76" s="466">
        <v>4416919.76</v>
      </c>
      <c r="DN76" s="466">
        <v>5095630.43</v>
      </c>
      <c r="DO76" s="466">
        <v>5128846.83</v>
      </c>
      <c r="DP76" s="466">
        <v>5977158.3099999996</v>
      </c>
      <c r="DQ76" s="466">
        <v>5409478.54</v>
      </c>
      <c r="DR76" s="466">
        <v>5641591.71</v>
      </c>
      <c r="DS76" s="466">
        <v>6469895.9000000004</v>
      </c>
      <c r="DT76" s="466">
        <v>5636288.4899999993</v>
      </c>
      <c r="DU76" s="466">
        <v>6547137.8399999989</v>
      </c>
      <c r="DV76" s="466">
        <v>6839734.1900000013</v>
      </c>
      <c r="DW76" s="466">
        <v>6238327.9730000012</v>
      </c>
      <c r="DX76" s="466">
        <v>7471285.2870000005</v>
      </c>
      <c r="DY76" s="466">
        <f>DM76+DN76+DO76+DP76+DQ76+DR76+DS76+DT76+DU76+DV76+DW76+DX76</f>
        <v>70872295.260000005</v>
      </c>
      <c r="DZ76" s="466">
        <v>4687918.03</v>
      </c>
      <c r="EA76" s="466">
        <v>5560409.4100000011</v>
      </c>
      <c r="EB76" s="466">
        <v>7557662.5</v>
      </c>
      <c r="EC76" s="466">
        <v>7014745.169999999</v>
      </c>
      <c r="ED76" s="466">
        <v>6594602.04</v>
      </c>
      <c r="EE76" s="466">
        <v>7022208.8300000001</v>
      </c>
      <c r="EF76" s="466">
        <v>7898574.9100000011</v>
      </c>
      <c r="EG76" s="466">
        <v>6268556.8500000006</v>
      </c>
      <c r="EH76" s="466">
        <v>6948706.3100000005</v>
      </c>
      <c r="EI76" s="466">
        <v>6655496.4200000018</v>
      </c>
      <c r="EJ76" s="466">
        <v>7776001.290000001</v>
      </c>
      <c r="EK76" s="466">
        <v>7656789.0600000015</v>
      </c>
      <c r="EL76" s="466">
        <f>DZ76+EA76+EB76+EC76+ED76+EE76+EF76+EG76+EH76+EI76+EJ76+EK76</f>
        <v>81641670.820000008</v>
      </c>
      <c r="EM76" s="466">
        <v>5211234.0599999996</v>
      </c>
      <c r="EN76" s="466">
        <v>5934295.6499999994</v>
      </c>
      <c r="EO76" s="466">
        <v>7544473.669999999</v>
      </c>
      <c r="EP76" s="466">
        <v>7014370.6199999992</v>
      </c>
      <c r="EQ76" s="466">
        <v>7042099.3100000015</v>
      </c>
      <c r="ER76" s="466">
        <v>7539708.9099999992</v>
      </c>
      <c r="ES76" s="466">
        <v>7231608.8200000012</v>
      </c>
      <c r="ET76" s="466">
        <v>7169682.4600000009</v>
      </c>
      <c r="EU76" s="466">
        <v>6717719.8999999985</v>
      </c>
      <c r="EV76" s="466">
        <v>6578220.6500000004</v>
      </c>
      <c r="EW76" s="466">
        <v>6593677.4100000001</v>
      </c>
      <c r="EX76" s="466">
        <v>7169729.4100000011</v>
      </c>
      <c r="EY76" s="466">
        <f>EM76+EN76+EO76+EP76+EQ76+ER76+ES76+ET76+EU76+EV76+EW76+EX76</f>
        <v>81746820.86999999</v>
      </c>
      <c r="EZ76" s="466">
        <v>6064840.7900000019</v>
      </c>
      <c r="FA76" s="466">
        <v>6263351.8499999996</v>
      </c>
      <c r="FB76" s="466">
        <v>7602978.6499999985</v>
      </c>
      <c r="FC76" s="466">
        <v>6593728.6100000013</v>
      </c>
      <c r="FD76" s="466">
        <v>7315749.3800000008</v>
      </c>
      <c r="FE76" s="466">
        <v>7597326.3400000008</v>
      </c>
      <c r="FF76" s="466">
        <v>6493268.1799999997</v>
      </c>
      <c r="FG76" s="466">
        <v>7488883.2799999993</v>
      </c>
      <c r="FH76" s="466">
        <v>7142450.9600000028</v>
      </c>
      <c r="FI76" s="466">
        <v>5975574.7899999972</v>
      </c>
      <c r="FJ76" s="466">
        <v>6703797.5600000024</v>
      </c>
      <c r="FK76" s="466">
        <v>7739040.4700000007</v>
      </c>
      <c r="FL76" s="466">
        <f>FA76+FB76+FC76+FD76+FE76+FF76+FG76+FH76+EZ76+FI76+FK76+FJ76</f>
        <v>82980990.859999999</v>
      </c>
      <c r="FM76" s="466">
        <v>5918734.8900000006</v>
      </c>
      <c r="FN76" s="466">
        <v>5502211.8300000001</v>
      </c>
      <c r="FO76" s="466">
        <v>6658632.21</v>
      </c>
      <c r="FP76" s="466">
        <v>5885717.5900000008</v>
      </c>
      <c r="FQ76" s="466">
        <v>4744652</v>
      </c>
      <c r="FR76" s="466">
        <v>5540202.5600000005</v>
      </c>
      <c r="FS76" s="466">
        <v>7042607.2000000011</v>
      </c>
      <c r="FT76" s="466">
        <v>6449454.9199999981</v>
      </c>
      <c r="FU76" s="466">
        <v>6266091.8900000015</v>
      </c>
      <c r="FV76" s="466">
        <v>7535725.2100000009</v>
      </c>
      <c r="FW76" s="466">
        <v>6707658.3200000012</v>
      </c>
      <c r="FX76" s="466">
        <v>6073529.1700000009</v>
      </c>
      <c r="FY76" s="466">
        <f>FM76+FN76+FO76+FP76+FQ76+FR76+FS76+FT76+FU76+FV76+FW76+FX76</f>
        <v>74325217.790000007</v>
      </c>
      <c r="FZ76" s="466">
        <v>5407348.6299999999</v>
      </c>
      <c r="GA76" s="466">
        <v>5494198.3600000022</v>
      </c>
      <c r="GB76" s="466">
        <v>6024801.5399999982</v>
      </c>
      <c r="GC76" s="466">
        <v>7280908.5499999998</v>
      </c>
      <c r="GD76" s="466">
        <v>6576338.8399999989</v>
      </c>
      <c r="GE76" s="466">
        <v>6738750.4000000004</v>
      </c>
      <c r="GF76" s="466">
        <v>7031262.0699999975</v>
      </c>
      <c r="GG76" s="466">
        <v>6558724.5199999986</v>
      </c>
      <c r="GH76" s="466">
        <v>6700452.7800000049</v>
      </c>
      <c r="GI76" s="466">
        <v>7429963.2999999961</v>
      </c>
      <c r="GJ76" s="466">
        <v>7963524.4300000006</v>
      </c>
      <c r="GK76" s="466">
        <v>7647775.7199999997</v>
      </c>
      <c r="GL76" s="466">
        <f>FZ76+GA76+GB76+GC76+GD76+GE76+GF76+GG76+GH76+GI76+GJ76+GK76</f>
        <v>80854049.140000001</v>
      </c>
      <c r="GM76" s="466">
        <v>6903017.0199999996</v>
      </c>
      <c r="GN76" s="466">
        <v>6373042.7200000007</v>
      </c>
      <c r="GO76" s="466">
        <v>7630258.5599999987</v>
      </c>
      <c r="GP76" s="466">
        <v>8176636.7999999989</v>
      </c>
      <c r="GQ76" s="466">
        <v>7868826</v>
      </c>
      <c r="GR76" s="466">
        <v>7439552.7800000003</v>
      </c>
      <c r="GS76" s="466">
        <v>8446452.1500000004</v>
      </c>
      <c r="GT76" s="466">
        <v>6834634.1699999971</v>
      </c>
      <c r="GU76" s="466">
        <v>8017635.9200000018</v>
      </c>
      <c r="GV76" s="466">
        <v>7818100.9199999981</v>
      </c>
      <c r="GW76" s="466">
        <v>6809270.5700000012</v>
      </c>
      <c r="GX76" s="466">
        <v>10273046.269999998</v>
      </c>
      <c r="GY76" s="466">
        <f>GM76+GN76+GO76+GP76+GQ76+GR76+GS76+GT76+GU76+GV76+GW76+GX76</f>
        <v>92590473.879999995</v>
      </c>
      <c r="GZ76" s="466">
        <v>5576924.1199999992</v>
      </c>
      <c r="HA76" s="466">
        <v>6234277.8000000007</v>
      </c>
      <c r="HB76" s="466">
        <v>7145492.4199999999</v>
      </c>
      <c r="HC76" s="466">
        <v>7430385.0099999998</v>
      </c>
      <c r="HD76" s="466">
        <v>6825945.3299999991</v>
      </c>
      <c r="HE76" s="466">
        <v>7658198.3400000008</v>
      </c>
      <c r="HF76" s="466">
        <v>7822963.0199999986</v>
      </c>
      <c r="HG76" s="466">
        <v>7395262.5600000042</v>
      </c>
      <c r="HH76" s="466">
        <v>7455163.9399999967</v>
      </c>
      <c r="HI76" s="466">
        <v>6846354.7300000042</v>
      </c>
      <c r="HJ76" s="466">
        <v>2870251.339999998</v>
      </c>
      <c r="HK76" s="466">
        <v>6019091.5699999984</v>
      </c>
      <c r="HL76" s="466">
        <f>GZ76+HA76+HB76+HC76+HD76+HE76+HF76+HG76+HH76+HI76+HJ76+HK76</f>
        <v>79280310.180000007</v>
      </c>
      <c r="HM76" s="466">
        <v>4025941.5899999994</v>
      </c>
      <c r="HN76" s="466">
        <v>4653999.42</v>
      </c>
      <c r="HO76" s="466">
        <v>4879315.5099999988</v>
      </c>
      <c r="HP76" s="466">
        <v>5299638.9900000021</v>
      </c>
      <c r="HQ76" s="466">
        <v>5762827.4000000022</v>
      </c>
      <c r="HR76" s="466">
        <v>7446391.5799999973</v>
      </c>
      <c r="HS76" s="466">
        <v>7666192.1699999971</v>
      </c>
      <c r="HT76" s="466">
        <v>7352138.9399999967</v>
      </c>
      <c r="HU76" s="466">
        <v>7728999.1600000039</v>
      </c>
      <c r="HV76" s="466">
        <v>7240653.3199999966</v>
      </c>
      <c r="HW76" s="466">
        <v>7749532.9799999995</v>
      </c>
      <c r="HX76" s="466">
        <v>7202047.3300000085</v>
      </c>
      <c r="HY76" s="466">
        <f>HM76+HN76+HO76+HP76+HQ76+HR76+HS76+HT76+HU76+HV76+HW76+HX76</f>
        <v>77007678.390000015</v>
      </c>
      <c r="HZ76" s="466">
        <v>6786469.1099999994</v>
      </c>
      <c r="IA76" s="466">
        <v>6786472.7299999995</v>
      </c>
      <c r="IB76" s="466">
        <v>8021886.2700000014</v>
      </c>
      <c r="IC76" s="466">
        <v>7187563.5799999982</v>
      </c>
      <c r="ID76" s="466">
        <v>8569902.4799999986</v>
      </c>
      <c r="IE76" s="466">
        <v>8540387.7899999972</v>
      </c>
      <c r="IF76" s="466">
        <v>8713602</v>
      </c>
      <c r="IG76" s="466">
        <v>8413057.1699999999</v>
      </c>
      <c r="IH76" s="466">
        <v>7558282.21</v>
      </c>
      <c r="II76" s="466">
        <v>8076230.7400000002</v>
      </c>
      <c r="IJ76" s="466">
        <v>8088990.6900000041</v>
      </c>
      <c r="IK76" s="466">
        <v>7451600.4699999951</v>
      </c>
      <c r="IL76" s="466">
        <f>HZ76+IA76+IB76+IC76+ID76+IE76+IF76+IG76+IH76+II76+IJ76+IK76</f>
        <v>94194445.23999998</v>
      </c>
      <c r="IM76" s="466">
        <v>7552748.3400000008</v>
      </c>
      <c r="IN76" s="466">
        <v>6335019.7199999997</v>
      </c>
      <c r="IO76" s="466">
        <v>6706892.3800000018</v>
      </c>
      <c r="IP76" s="466">
        <v>7345271.3400000008</v>
      </c>
      <c r="IQ76" s="466">
        <v>9037526.8199999984</v>
      </c>
      <c r="IR76" s="466">
        <v>7535846.3600000022</v>
      </c>
      <c r="IS76" s="466">
        <v>9123408.4199999999</v>
      </c>
      <c r="IT76" s="466">
        <v>8892392.6999999974</v>
      </c>
      <c r="IU76" s="466">
        <v>7840677.4899999993</v>
      </c>
      <c r="IV76" s="466">
        <v>7495655.9671200803</v>
      </c>
      <c r="IW76" s="466">
        <v>6093444.9728799183</v>
      </c>
      <c r="IX76" s="466">
        <v>6323347.3099999977</v>
      </c>
      <c r="IY76" s="466">
        <f>IM76+IN76+IO76+IP76+IQ76+IR76+IS76+IT76+IU76+IV76+IW76+IX76</f>
        <v>90282231.819999993</v>
      </c>
      <c r="IZ76" s="655">
        <v>7476813.8499999996</v>
      </c>
      <c r="JA76" s="466">
        <v>8484721.3200000003</v>
      </c>
      <c r="JB76" s="466">
        <v>8427856.7300000023</v>
      </c>
      <c r="JC76" s="466">
        <v>9575304.9199999981</v>
      </c>
      <c r="JD76" s="466">
        <v>10099265.310000001</v>
      </c>
      <c r="JE76" s="466">
        <v>8657433.2700000033</v>
      </c>
      <c r="JF76" s="466">
        <v>10034453.720000001</v>
      </c>
      <c r="JG76" s="466">
        <v>9366349.2800000012</v>
      </c>
      <c r="JH76" s="466">
        <v>8747397.0999999959</v>
      </c>
      <c r="JI76" s="466">
        <v>9507482.5099999942</v>
      </c>
      <c r="JJ76" s="466">
        <v>8512642.1200000048</v>
      </c>
      <c r="JK76" s="466">
        <v>9251264.6499999985</v>
      </c>
      <c r="JL76" s="466">
        <f>IZ76+JA76+JB76+JC76+JD76+JE76+JF76+JG76+JH76+JI76+JJ76+JK76</f>
        <v>108140984.78</v>
      </c>
      <c r="JM76" s="655">
        <v>8477156.0500000007</v>
      </c>
      <c r="JN76" s="466">
        <v>9542123.0399999991</v>
      </c>
      <c r="JO76" s="466">
        <v>6583218.5100000007</v>
      </c>
      <c r="JP76" s="466">
        <v>2675174.1199999987</v>
      </c>
      <c r="JQ76" s="466">
        <v>5438294.6400000025</v>
      </c>
      <c r="JR76" s="466">
        <v>9247819.6500000022</v>
      </c>
      <c r="JS76" s="466">
        <v>10726756.67</v>
      </c>
      <c r="JT76" s="466">
        <v>9194993.3499999996</v>
      </c>
      <c r="JU76" s="466">
        <v>9967404.8399999999</v>
      </c>
      <c r="JV76" s="466">
        <v>9829890.049999997</v>
      </c>
      <c r="JW76" s="466">
        <v>8646523.4100000001</v>
      </c>
      <c r="JX76" s="466">
        <v>8512814.6900000051</v>
      </c>
      <c r="JY76" s="466">
        <f>JM76+JN76+JO76+JP76+JQ76+JR76+JS76+JT76+JU76+JV76+JW76+JX76</f>
        <v>98842169.020000011</v>
      </c>
      <c r="JZ76" s="655">
        <v>6771108.9900000012</v>
      </c>
      <c r="KA76" s="466">
        <v>7820112.8399999999</v>
      </c>
      <c r="KB76" s="466">
        <v>9189559.5999999978</v>
      </c>
      <c r="KC76" s="466">
        <v>8238649.5000000009</v>
      </c>
      <c r="KD76" s="466">
        <v>9808674.2599999998</v>
      </c>
      <c r="KE76" s="466">
        <v>10301423.560000002</v>
      </c>
      <c r="KF76" s="466">
        <v>10750233.210000001</v>
      </c>
      <c r="KG76" s="466">
        <v>9008054.4000000022</v>
      </c>
      <c r="KH76" s="466">
        <v>8118858.1699999971</v>
      </c>
      <c r="KI76" s="466">
        <v>8457756.9200000018</v>
      </c>
      <c r="KJ76" s="466">
        <v>8788487.6500000022</v>
      </c>
      <c r="KK76" s="466">
        <v>8659340.370000001</v>
      </c>
      <c r="KL76" s="466">
        <f>JZ76+KA76+KB76+KC76+KD76+KE76+KF76+KG76+KH76+KI76+KJ76+KK76</f>
        <v>105912259.47000001</v>
      </c>
      <c r="KM76" s="655">
        <v>7223096.79</v>
      </c>
      <c r="KN76" s="466">
        <v>7501316.6499999994</v>
      </c>
      <c r="KO76" s="466">
        <v>7691026.8899999987</v>
      </c>
      <c r="KP76" s="466">
        <v>7543571.9799999995</v>
      </c>
      <c r="KQ76" s="466">
        <v>9137389.9799999986</v>
      </c>
      <c r="KR76" s="466">
        <v>8775528.3599999994</v>
      </c>
      <c r="KS76" s="466">
        <v>7782712.3500000015</v>
      </c>
      <c r="KT76" s="466">
        <v>8136107.0800000001</v>
      </c>
      <c r="KU76" s="466">
        <v>7714314.9100000001</v>
      </c>
      <c r="KV76" s="466">
        <v>8251817.2199999997</v>
      </c>
      <c r="KW76" s="466">
        <v>8977514.8800000008</v>
      </c>
      <c r="KX76" s="466">
        <v>17601737.57</v>
      </c>
      <c r="KY76" s="466">
        <f>KM76+KN76+KO76+KP76+KQ76+KR76+KS76+KT76+KU76+KV76+KW76+KX76</f>
        <v>106336134.66</v>
      </c>
      <c r="KZ76" s="655">
        <v>20900128.140000001</v>
      </c>
      <c r="LA76" s="466">
        <v>8316068.6800000006</v>
      </c>
      <c r="LB76" s="466">
        <v>0</v>
      </c>
      <c r="LC76" s="466">
        <v>0</v>
      </c>
      <c r="LD76" s="466">
        <v>0</v>
      </c>
      <c r="LE76" s="466">
        <v>0</v>
      </c>
      <c r="LF76" s="466">
        <v>0</v>
      </c>
      <c r="LG76" s="466">
        <v>0</v>
      </c>
      <c r="LH76" s="466">
        <v>0</v>
      </c>
      <c r="LI76" s="466">
        <v>0</v>
      </c>
      <c r="LJ76" s="466">
        <v>0</v>
      </c>
      <c r="LK76" s="466">
        <v>0</v>
      </c>
      <c r="LL76" s="511">
        <f>KZ76+LA76+LB76+LC76+LD76+LE76+LF76+LG76+LH76+LI76+LJ76+LK76</f>
        <v>29216196.82</v>
      </c>
    </row>
    <row r="77" spans="1:324" x14ac:dyDescent="0.2">
      <c r="A77" s="436"/>
      <c r="B77" s="437"/>
      <c r="C77" s="421" t="s">
        <v>1062</v>
      </c>
      <c r="D77" s="421" t="s">
        <v>1062</v>
      </c>
      <c r="E77" s="442"/>
      <c r="F77" s="442"/>
      <c r="G77" s="442"/>
      <c r="H77" s="442"/>
      <c r="I77" s="442"/>
      <c r="J77" s="442"/>
      <c r="K77" s="442"/>
      <c r="L77" s="442"/>
      <c r="M77" s="442"/>
      <c r="N77" s="442"/>
      <c r="O77" s="442"/>
      <c r="P77" s="442"/>
      <c r="Q77" s="442"/>
      <c r="R77" s="442"/>
      <c r="S77" s="442"/>
      <c r="T77" s="442"/>
      <c r="U77" s="442"/>
      <c r="V77" s="442"/>
      <c r="W77" s="442"/>
      <c r="X77" s="442"/>
      <c r="Y77" s="442"/>
      <c r="Z77" s="442"/>
      <c r="AA77" s="442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2"/>
      <c r="AP77" s="442"/>
      <c r="AQ77" s="442"/>
      <c r="AR77" s="442"/>
      <c r="AS77" s="442"/>
      <c r="AT77" s="442"/>
      <c r="AU77" s="442"/>
      <c r="AV77" s="442"/>
      <c r="AW77" s="442"/>
      <c r="AX77" s="442"/>
      <c r="AY77" s="442"/>
      <c r="AZ77" s="442"/>
      <c r="BA77" s="442"/>
      <c r="BB77" s="442"/>
      <c r="BC77" s="442"/>
      <c r="BD77" s="442"/>
      <c r="BE77" s="442"/>
      <c r="BF77" s="442"/>
      <c r="BG77" s="442"/>
      <c r="BH77" s="442"/>
      <c r="BI77" s="442"/>
      <c r="BJ77" s="442"/>
      <c r="BK77" s="442"/>
      <c r="BL77" s="442"/>
      <c r="BM77" s="442"/>
      <c r="BN77" s="442"/>
      <c r="BO77" s="442"/>
      <c r="BP77" s="442"/>
      <c r="BQ77" s="442"/>
      <c r="BR77" s="442"/>
      <c r="BS77" s="442"/>
      <c r="BT77" s="442"/>
      <c r="BU77" s="442"/>
      <c r="BV77" s="442"/>
      <c r="BW77" s="442"/>
      <c r="BX77" s="442"/>
      <c r="BY77" s="442"/>
      <c r="BZ77" s="442"/>
      <c r="CA77" s="442"/>
      <c r="CB77" s="442"/>
      <c r="CC77" s="442"/>
      <c r="CD77" s="442"/>
      <c r="CE77" s="442"/>
      <c r="CF77" s="442"/>
      <c r="CG77" s="442"/>
      <c r="CH77" s="442"/>
      <c r="CI77" s="442"/>
      <c r="CJ77" s="442"/>
      <c r="CK77" s="442"/>
      <c r="CL77" s="442"/>
      <c r="CM77" s="442"/>
      <c r="CN77" s="442"/>
      <c r="CO77" s="442"/>
      <c r="CP77" s="442"/>
      <c r="CQ77" s="442"/>
      <c r="CR77" s="442"/>
      <c r="CS77" s="442"/>
      <c r="CT77" s="442"/>
      <c r="CU77" s="442"/>
      <c r="CV77" s="442"/>
      <c r="CW77" s="442"/>
      <c r="CX77" s="442"/>
      <c r="CY77" s="442"/>
      <c r="CZ77" s="442"/>
      <c r="DA77" s="442"/>
      <c r="DB77" s="442"/>
      <c r="DC77" s="442"/>
      <c r="DD77" s="442"/>
      <c r="DE77" s="442"/>
      <c r="DF77" s="442"/>
      <c r="DG77" s="442"/>
      <c r="DH77" s="442"/>
      <c r="DI77" s="442"/>
      <c r="DJ77" s="442"/>
      <c r="DK77" s="442"/>
      <c r="DL77" s="442"/>
      <c r="DM77" s="442"/>
      <c r="DN77" s="442"/>
      <c r="DO77" s="442"/>
      <c r="DP77" s="442"/>
      <c r="DQ77" s="442"/>
      <c r="DR77" s="442"/>
      <c r="DS77" s="442"/>
      <c r="DT77" s="442"/>
      <c r="DU77" s="442"/>
      <c r="DV77" s="442"/>
      <c r="DW77" s="442"/>
      <c r="DX77" s="442"/>
      <c r="DY77" s="442"/>
      <c r="DZ77" s="442"/>
      <c r="EA77" s="442"/>
      <c r="EB77" s="442"/>
      <c r="EC77" s="442"/>
      <c r="ED77" s="442"/>
      <c r="EE77" s="442"/>
      <c r="EF77" s="442"/>
      <c r="EG77" s="442"/>
      <c r="EH77" s="442"/>
      <c r="EI77" s="442"/>
      <c r="EJ77" s="442"/>
      <c r="EK77" s="442"/>
      <c r="EL77" s="442"/>
      <c r="EM77" s="442"/>
      <c r="EN77" s="442"/>
      <c r="EO77" s="442"/>
      <c r="EP77" s="442"/>
      <c r="EQ77" s="442"/>
      <c r="ER77" s="442"/>
      <c r="ES77" s="442"/>
      <c r="ET77" s="442"/>
      <c r="EU77" s="442"/>
      <c r="EV77" s="442"/>
      <c r="EW77" s="442"/>
      <c r="EX77" s="442"/>
      <c r="EY77" s="442"/>
      <c r="EZ77" s="442"/>
      <c r="FA77" s="442"/>
      <c r="FB77" s="442"/>
      <c r="FC77" s="442"/>
      <c r="FD77" s="442"/>
      <c r="FE77" s="442"/>
      <c r="FF77" s="442"/>
      <c r="FG77" s="442"/>
      <c r="FH77" s="442"/>
      <c r="FI77" s="442"/>
      <c r="FJ77" s="442"/>
      <c r="FK77" s="442"/>
      <c r="FL77" s="442"/>
      <c r="FM77" s="442"/>
      <c r="FN77" s="442"/>
      <c r="FO77" s="442"/>
      <c r="FP77" s="442"/>
      <c r="FQ77" s="442"/>
      <c r="FR77" s="442"/>
      <c r="FS77" s="442"/>
      <c r="FT77" s="442"/>
      <c r="FU77" s="442"/>
      <c r="FV77" s="442"/>
      <c r="FW77" s="442"/>
      <c r="FX77" s="442"/>
      <c r="FY77" s="442"/>
      <c r="FZ77" s="442"/>
      <c r="GA77" s="442"/>
      <c r="GB77" s="442"/>
      <c r="GC77" s="442"/>
      <c r="GD77" s="442"/>
      <c r="GE77" s="442"/>
      <c r="GF77" s="442"/>
      <c r="GG77" s="442"/>
      <c r="GH77" s="442"/>
      <c r="GI77" s="442"/>
      <c r="GJ77" s="442"/>
      <c r="GK77" s="442"/>
      <c r="GL77" s="442"/>
      <c r="GM77" s="442"/>
      <c r="GN77" s="442"/>
      <c r="GO77" s="442"/>
      <c r="GP77" s="442"/>
      <c r="GQ77" s="442"/>
      <c r="GR77" s="442"/>
      <c r="GS77" s="442"/>
      <c r="GT77" s="442"/>
      <c r="GU77" s="442"/>
      <c r="GV77" s="442"/>
      <c r="GW77" s="442"/>
      <c r="GX77" s="442"/>
      <c r="GY77" s="442"/>
      <c r="GZ77" s="442"/>
      <c r="HA77" s="442"/>
      <c r="HB77" s="442"/>
      <c r="HC77" s="442"/>
      <c r="HD77" s="442"/>
      <c r="HE77" s="442"/>
      <c r="HF77" s="442"/>
      <c r="HG77" s="442"/>
      <c r="HH77" s="442"/>
      <c r="HI77" s="442"/>
      <c r="HJ77" s="442"/>
      <c r="HK77" s="442"/>
      <c r="HL77" s="442"/>
      <c r="HM77" s="442"/>
      <c r="HN77" s="442"/>
      <c r="HO77" s="442"/>
      <c r="HP77" s="442"/>
      <c r="HQ77" s="442"/>
      <c r="HR77" s="442"/>
      <c r="HS77" s="442"/>
      <c r="HT77" s="442"/>
      <c r="HU77" s="442"/>
      <c r="HV77" s="442"/>
      <c r="HW77" s="442"/>
      <c r="HX77" s="442"/>
      <c r="HY77" s="442"/>
      <c r="HZ77" s="442"/>
      <c r="IA77" s="442"/>
      <c r="IB77" s="442"/>
      <c r="IC77" s="442"/>
      <c r="ID77" s="442"/>
      <c r="IE77" s="442"/>
      <c r="IF77" s="442"/>
      <c r="IG77" s="442"/>
      <c r="IH77" s="442"/>
      <c r="II77" s="442"/>
      <c r="IJ77" s="442"/>
      <c r="IK77" s="442"/>
      <c r="IL77" s="442"/>
      <c r="IM77" s="442"/>
      <c r="IN77" s="442"/>
      <c r="IO77" s="442"/>
      <c r="IP77" s="442"/>
      <c r="IQ77" s="442"/>
      <c r="IR77" s="442"/>
      <c r="IS77" s="442"/>
      <c r="IT77" s="442"/>
      <c r="IU77" s="442"/>
      <c r="IV77" s="442"/>
      <c r="IW77" s="442"/>
      <c r="IX77" s="442"/>
      <c r="IY77" s="442"/>
      <c r="IZ77" s="653"/>
      <c r="JA77" s="442"/>
      <c r="JB77" s="442"/>
      <c r="JC77" s="442"/>
      <c r="JD77" s="442"/>
      <c r="JE77" s="442"/>
      <c r="JF77" s="442"/>
      <c r="JG77" s="442"/>
      <c r="JH77" s="442"/>
      <c r="JI77" s="442"/>
      <c r="JJ77" s="442"/>
      <c r="JK77" s="442"/>
      <c r="JL77" s="442"/>
      <c r="JM77" s="653"/>
      <c r="JN77" s="442"/>
      <c r="JO77" s="442"/>
      <c r="JP77" s="442"/>
      <c r="JQ77" s="442"/>
      <c r="JR77" s="442"/>
      <c r="JS77" s="442"/>
      <c r="JT77" s="442"/>
      <c r="JU77" s="442"/>
      <c r="JV77" s="442"/>
      <c r="JW77" s="442"/>
      <c r="JX77" s="442"/>
      <c r="JY77" s="442"/>
      <c r="JZ77" s="653"/>
      <c r="KA77" s="442"/>
      <c r="KB77" s="442"/>
      <c r="KC77" s="442"/>
      <c r="KD77" s="442"/>
      <c r="KE77" s="442"/>
      <c r="KF77" s="442"/>
      <c r="KG77" s="442"/>
      <c r="KH77" s="442"/>
      <c r="KI77" s="442"/>
      <c r="KJ77" s="442"/>
      <c r="KK77" s="442"/>
      <c r="KL77" s="442"/>
      <c r="KM77" s="653"/>
      <c r="KN77" s="442"/>
      <c r="KO77" s="442"/>
      <c r="KP77" s="442"/>
      <c r="KQ77" s="442"/>
      <c r="KR77" s="442"/>
      <c r="KS77" s="442"/>
      <c r="KT77" s="442"/>
      <c r="KU77" s="442"/>
      <c r="KV77" s="442"/>
      <c r="KW77" s="442"/>
      <c r="KX77" s="442"/>
      <c r="KY77" s="442"/>
      <c r="KZ77" s="653"/>
      <c r="LA77" s="442"/>
      <c r="LB77" s="442"/>
      <c r="LC77" s="442"/>
      <c r="LD77" s="442"/>
      <c r="LE77" s="442"/>
      <c r="LF77" s="442"/>
      <c r="LG77" s="442"/>
      <c r="LH77" s="442"/>
      <c r="LI77" s="442"/>
      <c r="LJ77" s="442"/>
      <c r="LK77" s="442"/>
      <c r="LL77" s="512"/>
    </row>
    <row r="78" spans="1:324" ht="18" x14ac:dyDescent="0.25">
      <c r="A78" s="461">
        <v>713</v>
      </c>
      <c r="B78" s="462"/>
      <c r="C78" s="463" t="s">
        <v>527</v>
      </c>
      <c r="D78" s="463" t="s">
        <v>318</v>
      </c>
      <c r="E78" s="474">
        <f t="shared" ref="E78:X78" si="342">E79</f>
        <v>5890573.3600400612</v>
      </c>
      <c r="F78" s="474">
        <f t="shared" si="342"/>
        <v>19932828.409280587</v>
      </c>
      <c r="G78" s="474">
        <f t="shared" si="342"/>
        <v>6923514.4383241534</v>
      </c>
      <c r="H78" s="474">
        <f t="shared" si="342"/>
        <v>21558942.580537476</v>
      </c>
      <c r="I78" s="474">
        <f t="shared" si="342"/>
        <v>20849357.369387418</v>
      </c>
      <c r="J78" s="474">
        <f t="shared" si="342"/>
        <v>28376268.56952095</v>
      </c>
      <c r="K78" s="474">
        <f t="shared" si="342"/>
        <v>35922191.620764479</v>
      </c>
      <c r="L78" s="474">
        <f t="shared" si="342"/>
        <v>24328133.867467869</v>
      </c>
      <c r="M78" s="474">
        <f t="shared" si="342"/>
        <v>2335174.7343515274</v>
      </c>
      <c r="N78" s="474">
        <f t="shared" si="342"/>
        <v>1988221.4201719251</v>
      </c>
      <c r="O78" s="474">
        <f t="shared" si="342"/>
        <v>3713022.0975630106</v>
      </c>
      <c r="P78" s="474">
        <f t="shared" si="342"/>
        <v>3758145.8110499084</v>
      </c>
      <c r="Q78" s="474">
        <f t="shared" si="342"/>
        <v>2340887.3446002346</v>
      </c>
      <c r="R78" s="474">
        <f t="shared" si="342"/>
        <v>3739616.2137372741</v>
      </c>
      <c r="S78" s="474">
        <f t="shared" si="342"/>
        <v>3648824.0985645135</v>
      </c>
      <c r="T78" s="474">
        <f t="shared" si="342"/>
        <v>2688455.4536387911</v>
      </c>
      <c r="U78" s="474">
        <f t="shared" si="342"/>
        <v>2245408.3908362552</v>
      </c>
      <c r="V78" s="474">
        <f t="shared" si="342"/>
        <v>2663914.5892171599</v>
      </c>
      <c r="W78" s="474">
        <f t="shared" si="342"/>
        <v>2981315.4967033872</v>
      </c>
      <c r="X78" s="474">
        <f t="shared" si="342"/>
        <v>5764782.8620847948</v>
      </c>
      <c r="Y78" s="474">
        <f>M78+N78+O78+P78+Q78+R78+S78+T78+U78+V78+W78+X78</f>
        <v>37867768.512518778</v>
      </c>
      <c r="Z78" s="474">
        <f t="shared" ref="Z78:AK78" si="343">Z79</f>
        <v>2667180.2435319652</v>
      </c>
      <c r="AA78" s="474">
        <f t="shared" si="343"/>
        <v>2256023.9332331833</v>
      </c>
      <c r="AB78" s="474">
        <f t="shared" si="343"/>
        <v>3281171.4440410621</v>
      </c>
      <c r="AC78" s="474">
        <f t="shared" si="343"/>
        <v>2421095.3481054911</v>
      </c>
      <c r="AD78" s="474">
        <f t="shared" si="343"/>
        <v>2928641.0595059264</v>
      </c>
      <c r="AE78" s="474">
        <f t="shared" si="343"/>
        <v>4039687.6769320653</v>
      </c>
      <c r="AF78" s="474">
        <f t="shared" si="343"/>
        <v>3175224.6736771818</v>
      </c>
      <c r="AG78" s="474">
        <f t="shared" si="343"/>
        <v>2334506.3229010194</v>
      </c>
      <c r="AH78" s="474">
        <f t="shared" si="343"/>
        <v>2663222.0527875144</v>
      </c>
      <c r="AI78" s="474">
        <f t="shared" si="343"/>
        <v>3365691.1619095309</v>
      </c>
      <c r="AJ78" s="474">
        <f t="shared" si="343"/>
        <v>3763577.8223168096</v>
      </c>
      <c r="AK78" s="474">
        <f t="shared" si="343"/>
        <v>4739930.3571190117</v>
      </c>
      <c r="AL78" s="474">
        <f>Z78+AA78+AB78+AC78+AD78+AE78+AF78+AG78+AH78+AI78+AJ78+AK78</f>
        <v>37635952.09606076</v>
      </c>
      <c r="AM78" s="474">
        <f t="shared" ref="AM78:AX78" si="344">AM79</f>
        <v>2650433.7386496407</v>
      </c>
      <c r="AN78" s="474">
        <f t="shared" si="344"/>
        <v>2613980.8105074274</v>
      </c>
      <c r="AO78" s="474">
        <f t="shared" si="344"/>
        <v>2496179.0334251374</v>
      </c>
      <c r="AP78" s="474">
        <f t="shared" si="344"/>
        <v>2909489.9432482063</v>
      </c>
      <c r="AQ78" s="474">
        <f t="shared" si="344"/>
        <v>2768161.8178517786</v>
      </c>
      <c r="AR78" s="474">
        <f t="shared" si="344"/>
        <v>2104942.0968536139</v>
      </c>
      <c r="AS78" s="474">
        <f t="shared" si="344"/>
        <v>3141945.7804623595</v>
      </c>
      <c r="AT78" s="474">
        <f t="shared" si="344"/>
        <v>2645265.2547988663</v>
      </c>
      <c r="AU78" s="474">
        <f t="shared" si="344"/>
        <v>2120342.8556584879</v>
      </c>
      <c r="AV78" s="474">
        <f t="shared" si="344"/>
        <v>3196596.7878484405</v>
      </c>
      <c r="AW78" s="474">
        <f t="shared" si="344"/>
        <v>2659616.8886246043</v>
      </c>
      <c r="AX78" s="474">
        <f t="shared" si="344"/>
        <v>3438886.6123351678</v>
      </c>
      <c r="AY78" s="474">
        <f>AM78+AN78+AO78+AP78+AQ78+AR78+AS78+AT78+AU78+AV78+AW78+AX78</f>
        <v>32745841.620263729</v>
      </c>
      <c r="AZ78" s="474">
        <f t="shared" ref="AZ78:BK78" si="345">AZ79</f>
        <v>2684637.7926890338</v>
      </c>
      <c r="BA78" s="474">
        <f t="shared" si="345"/>
        <v>2379379.5181939579</v>
      </c>
      <c r="BB78" s="474">
        <f t="shared" si="345"/>
        <v>2213961.7894341508</v>
      </c>
      <c r="BC78" s="474">
        <f t="shared" si="345"/>
        <v>1600179.0110999832</v>
      </c>
      <c r="BD78" s="474">
        <f t="shared" si="345"/>
        <v>2066858.1898681358</v>
      </c>
      <c r="BE78" s="474">
        <f t="shared" si="345"/>
        <v>2145118.2683191453</v>
      </c>
      <c r="BF78" s="474">
        <f t="shared" si="345"/>
        <v>2348681.4360290435</v>
      </c>
      <c r="BG78" s="474">
        <f t="shared" si="345"/>
        <v>2716433.4359455849</v>
      </c>
      <c r="BH78" s="474">
        <f t="shared" si="345"/>
        <v>1548703.2067267569</v>
      </c>
      <c r="BI78" s="474">
        <f t="shared" si="345"/>
        <v>2093070.3626272739</v>
      </c>
      <c r="BJ78" s="474">
        <f t="shared" si="345"/>
        <v>3128515.56029878</v>
      </c>
      <c r="BK78" s="474">
        <f t="shared" si="345"/>
        <v>2659579.2777499598</v>
      </c>
      <c r="BL78" s="474">
        <f>AZ78+BA78+BB78+BC78+BD78+BE78+BF78+BG78+BH78+BI78+BJ78+BK78</f>
        <v>27585117.848981801</v>
      </c>
      <c r="BM78" s="474">
        <f t="shared" ref="BM78:BX78" si="346">BM79</f>
        <v>1458851.0641378732</v>
      </c>
      <c r="BN78" s="474">
        <f t="shared" si="346"/>
        <v>1526086.1169671172</v>
      </c>
      <c r="BO78" s="474">
        <f t="shared" si="346"/>
        <v>1889269.735144383</v>
      </c>
      <c r="BP78" s="474">
        <f t="shared" si="346"/>
        <v>1970324.6854448339</v>
      </c>
      <c r="BQ78" s="474">
        <f t="shared" si="346"/>
        <v>1917906.4111584043</v>
      </c>
      <c r="BR78" s="474">
        <f t="shared" si="346"/>
        <v>2318695.6723001171</v>
      </c>
      <c r="BS78" s="474">
        <f t="shared" si="346"/>
        <v>2735374.7442413624</v>
      </c>
      <c r="BT78" s="474">
        <f t="shared" si="346"/>
        <v>1844477.0176932064</v>
      </c>
      <c r="BU78" s="474">
        <f t="shared" si="346"/>
        <v>1978860.9274328165</v>
      </c>
      <c r="BV78" s="474">
        <f t="shared" si="346"/>
        <v>1781911.1890335493</v>
      </c>
      <c r="BW78" s="474">
        <f t="shared" si="346"/>
        <v>2443624.8307461189</v>
      </c>
      <c r="BX78" s="474">
        <f t="shared" si="346"/>
        <v>1814879.6753880822</v>
      </c>
      <c r="BY78" s="474">
        <f>BM78+BN78+BO78+BP78+BQ78+BR78+BS78+BT78+BU78+BV78+BW78+BX78</f>
        <v>23680262.069687866</v>
      </c>
      <c r="BZ78" s="474">
        <f t="shared" ref="BZ78:CK78" si="347">BZ79</f>
        <v>1612810.9086129197</v>
      </c>
      <c r="CA78" s="474">
        <f t="shared" si="347"/>
        <v>1774074.4280170258</v>
      </c>
      <c r="CB78" s="474">
        <f t="shared" si="347"/>
        <v>1833096.0148138879</v>
      </c>
      <c r="CC78" s="474">
        <f t="shared" si="347"/>
        <v>1771387.1879068599</v>
      </c>
      <c r="CD78" s="474">
        <f t="shared" si="347"/>
        <v>1651349.0171507266</v>
      </c>
      <c r="CE78" s="474">
        <f t="shared" si="347"/>
        <v>2600225.418627941</v>
      </c>
      <c r="CF78" s="474">
        <f t="shared" si="347"/>
        <v>2365242.6261892845</v>
      </c>
      <c r="CG78" s="474">
        <f t="shared" si="347"/>
        <v>990830.65961442224</v>
      </c>
      <c r="CH78" s="474">
        <f t="shared" si="347"/>
        <v>1957287.8621682511</v>
      </c>
      <c r="CI78" s="474">
        <f t="shared" si="347"/>
        <v>1827479.5411033223</v>
      </c>
      <c r="CJ78" s="474">
        <f t="shared" si="347"/>
        <v>2307575.4094840214</v>
      </c>
      <c r="CK78" s="474">
        <f t="shared" si="347"/>
        <v>2298639.4444166254</v>
      </c>
      <c r="CL78" s="474">
        <f>BZ78+CA78+CB78+CC78+CD78+CE78+CF78+CG78+CH78+CI78+CJ78+CK78</f>
        <v>22989998.518105291</v>
      </c>
      <c r="CM78" s="474">
        <f t="shared" ref="CM78:CX78" si="348">CM79</f>
        <v>1969216.3293690537</v>
      </c>
      <c r="CN78" s="474">
        <f t="shared" si="348"/>
        <v>1802493.7170338845</v>
      </c>
      <c r="CO78" s="474">
        <f t="shared" si="348"/>
        <v>2305947.2750792857</v>
      </c>
      <c r="CP78" s="474">
        <f t="shared" si="348"/>
        <v>1835642.0184026035</v>
      </c>
      <c r="CQ78" s="474">
        <f t="shared" si="348"/>
        <v>1970495.1150893013</v>
      </c>
      <c r="CR78" s="474">
        <f t="shared" si="348"/>
        <v>2117518.2329701614</v>
      </c>
      <c r="CS78" s="474">
        <f t="shared" si="348"/>
        <v>2306989.9064012687</v>
      </c>
      <c r="CT78" s="474">
        <f t="shared" si="348"/>
        <v>1796693.9870639292</v>
      </c>
      <c r="CU78" s="474">
        <f t="shared" si="348"/>
        <v>2091144.4444235789</v>
      </c>
      <c r="CV78" s="474">
        <f t="shared" si="348"/>
        <v>2005026.2219162087</v>
      </c>
      <c r="CW78" s="474">
        <f t="shared" si="348"/>
        <v>2623084.9527207473</v>
      </c>
      <c r="CX78" s="474">
        <f t="shared" si="348"/>
        <v>3277808.7018027101</v>
      </c>
      <c r="CY78" s="474">
        <f>CM78+CN78+CO78+CP78+CQ78+CR78+CS78+CT78+CU78+CV78+CW78+CX78</f>
        <v>26102060.902272739</v>
      </c>
      <c r="CZ78" s="474">
        <f t="shared" ref="CZ78:DK78" si="349">CZ79</f>
        <v>1548112</v>
      </c>
      <c r="DA78" s="474">
        <f t="shared" si="349"/>
        <v>1704240.58</v>
      </c>
      <c r="DB78" s="474">
        <f t="shared" si="349"/>
        <v>1733865.4</v>
      </c>
      <c r="DC78" s="474">
        <f t="shared" si="349"/>
        <v>1549105.3006831363</v>
      </c>
      <c r="DD78" s="474">
        <f t="shared" si="349"/>
        <v>2944971.540659518</v>
      </c>
      <c r="DE78" s="474">
        <f t="shared" si="349"/>
        <v>1958674.8196756099</v>
      </c>
      <c r="DF78" s="474">
        <f t="shared" si="349"/>
        <v>2094139.19</v>
      </c>
      <c r="DG78" s="474">
        <f t="shared" si="349"/>
        <v>2037251.1689817337</v>
      </c>
      <c r="DH78" s="474">
        <f t="shared" si="349"/>
        <v>1481808.25</v>
      </c>
      <c r="DI78" s="474">
        <f t="shared" si="349"/>
        <v>1928991.1</v>
      </c>
      <c r="DJ78" s="474">
        <f t="shared" si="349"/>
        <v>2467685.1340000001</v>
      </c>
      <c r="DK78" s="474">
        <f t="shared" si="349"/>
        <v>2884601.1860000025</v>
      </c>
      <c r="DL78" s="474">
        <f>CZ78+DA78+DB78+DC78+DD78+DE78+DF78+DG78+DH78+DI78+DJ78+DK78</f>
        <v>24333445.670000002</v>
      </c>
      <c r="DM78" s="474">
        <f t="shared" ref="DM78:DX78" si="350">DM79</f>
        <v>1678933.94</v>
      </c>
      <c r="DN78" s="474">
        <f t="shared" si="350"/>
        <v>2132462.7599999998</v>
      </c>
      <c r="DO78" s="474">
        <f t="shared" si="350"/>
        <v>1638430.36</v>
      </c>
      <c r="DP78" s="474">
        <f t="shared" si="350"/>
        <v>1854289.31</v>
      </c>
      <c r="DQ78" s="474">
        <f t="shared" si="350"/>
        <v>1743907.02</v>
      </c>
      <c r="DR78" s="474">
        <f t="shared" si="350"/>
        <v>2230875.39</v>
      </c>
      <c r="DS78" s="474">
        <f t="shared" si="350"/>
        <v>2122868.88</v>
      </c>
      <c r="DT78" s="474">
        <f t="shared" si="350"/>
        <v>1772699.88</v>
      </c>
      <c r="DU78" s="474">
        <f t="shared" si="350"/>
        <v>2002635.07</v>
      </c>
      <c r="DV78" s="474">
        <f t="shared" si="350"/>
        <v>1750696.71</v>
      </c>
      <c r="DW78" s="474">
        <f t="shared" si="350"/>
        <v>4166990.99</v>
      </c>
      <c r="DX78" s="474">
        <f t="shared" si="350"/>
        <v>3071033.63</v>
      </c>
      <c r="DY78" s="474">
        <f>DM78+DN78+DO78+DP78+DQ78+DR78+DS78+DT78+DU78+DV78+DW78+DX78</f>
        <v>26165823.940000001</v>
      </c>
      <c r="DZ78" s="474">
        <f t="shared" ref="DZ78:EK78" si="351">DZ79</f>
        <v>1560836.71</v>
      </c>
      <c r="EA78" s="474">
        <f t="shared" si="351"/>
        <v>1665942.02</v>
      </c>
      <c r="EB78" s="474">
        <f t="shared" si="351"/>
        <v>2036722.23</v>
      </c>
      <c r="EC78" s="474">
        <f t="shared" si="351"/>
        <v>1795580.94</v>
      </c>
      <c r="ED78" s="474">
        <f t="shared" si="351"/>
        <v>1977665.6</v>
      </c>
      <c r="EE78" s="474">
        <f t="shared" si="351"/>
        <v>2069360.82</v>
      </c>
      <c r="EF78" s="474">
        <f t="shared" si="351"/>
        <v>2048802.37</v>
      </c>
      <c r="EG78" s="474">
        <f t="shared" si="351"/>
        <v>1955210.9</v>
      </c>
      <c r="EH78" s="474">
        <f t="shared" si="351"/>
        <v>1746598.28</v>
      </c>
      <c r="EI78" s="474">
        <f t="shared" si="351"/>
        <v>2157257.4700000002</v>
      </c>
      <c r="EJ78" s="474">
        <f t="shared" si="351"/>
        <v>1860300.2200000056</v>
      </c>
      <c r="EK78" s="474">
        <f t="shared" si="351"/>
        <v>3598215.97</v>
      </c>
      <c r="EL78" s="474">
        <f>DZ78+EA78+EB78+EC78+ED78+EE78+EF78+EG78+EH78+EI78+EJ78+EK78</f>
        <v>24472493.530000005</v>
      </c>
      <c r="EM78" s="474">
        <f t="shared" ref="EM78:FK78" si="352">EM79</f>
        <v>1502968.75</v>
      </c>
      <c r="EN78" s="474">
        <f t="shared" si="352"/>
        <v>1506050.32</v>
      </c>
      <c r="EO78" s="474">
        <f t="shared" si="352"/>
        <v>1879277.36</v>
      </c>
      <c r="EP78" s="474">
        <f t="shared" si="352"/>
        <v>1680774.05</v>
      </c>
      <c r="EQ78" s="474">
        <f t="shared" si="352"/>
        <v>1805680.53</v>
      </c>
      <c r="ER78" s="474">
        <f t="shared" si="352"/>
        <v>2223979.4</v>
      </c>
      <c r="ES78" s="474">
        <f t="shared" si="352"/>
        <v>2543638.52</v>
      </c>
      <c r="ET78" s="474">
        <f t="shared" si="352"/>
        <v>1560807.61</v>
      </c>
      <c r="EU78" s="474">
        <f t="shared" si="352"/>
        <v>1817198.34</v>
      </c>
      <c r="EV78" s="474">
        <f t="shared" si="352"/>
        <v>1947972.91</v>
      </c>
      <c r="EW78" s="474">
        <f t="shared" si="352"/>
        <v>1801815.4</v>
      </c>
      <c r="EX78" s="474">
        <f t="shared" si="352"/>
        <v>2771023.13</v>
      </c>
      <c r="EY78" s="474">
        <f>EM78+EN78+EO78+EP78+EQ78+ER78+ES78+ET78+EU78+EV78+EW78+EX78</f>
        <v>23041186.319999997</v>
      </c>
      <c r="EZ78" s="474">
        <f t="shared" si="352"/>
        <v>1704339.66</v>
      </c>
      <c r="FA78" s="474">
        <f t="shared" si="352"/>
        <v>1417643.43</v>
      </c>
      <c r="FB78" s="474">
        <f t="shared" si="352"/>
        <v>1688970.433</v>
      </c>
      <c r="FC78" s="474">
        <f t="shared" si="352"/>
        <v>1823250.0970000001</v>
      </c>
      <c r="FD78" s="474">
        <f t="shared" si="352"/>
        <v>1965693.33</v>
      </c>
      <c r="FE78" s="474">
        <f t="shared" si="352"/>
        <v>2174834.84</v>
      </c>
      <c r="FF78" s="474">
        <f t="shared" si="352"/>
        <v>1981591.98</v>
      </c>
      <c r="FG78" s="474">
        <f t="shared" si="352"/>
        <v>2114400.94</v>
      </c>
      <c r="FH78" s="474">
        <f t="shared" si="352"/>
        <v>1902266.34</v>
      </c>
      <c r="FI78" s="474">
        <f t="shared" si="352"/>
        <v>2194432.11</v>
      </c>
      <c r="FJ78" s="474">
        <f t="shared" si="352"/>
        <v>2046301.86</v>
      </c>
      <c r="FK78" s="474">
        <f t="shared" si="352"/>
        <v>2530993</v>
      </c>
      <c r="FL78" s="474">
        <f>FA78+FB78+FC78+FD78+FE78+FF78+FG78+FH78+EZ78+FI78+FK78+FJ78</f>
        <v>23544718.02</v>
      </c>
      <c r="FM78" s="474">
        <f t="shared" ref="FM78:HZ78" si="353">FM79</f>
        <v>1693115.89</v>
      </c>
      <c r="FN78" s="474">
        <f t="shared" si="353"/>
        <v>1865615.2</v>
      </c>
      <c r="FO78" s="474">
        <f t="shared" si="353"/>
        <v>1553225.16</v>
      </c>
      <c r="FP78" s="474">
        <f t="shared" si="353"/>
        <v>1868749.34</v>
      </c>
      <c r="FQ78" s="474">
        <f t="shared" si="353"/>
        <v>1789492.22</v>
      </c>
      <c r="FR78" s="474">
        <f t="shared" si="353"/>
        <v>2085115.16</v>
      </c>
      <c r="FS78" s="474">
        <f t="shared" si="353"/>
        <v>2096057.82</v>
      </c>
      <c r="FT78" s="474">
        <f t="shared" si="353"/>
        <v>1960810.76</v>
      </c>
      <c r="FU78" s="474">
        <f t="shared" si="353"/>
        <v>2186668.1800000002</v>
      </c>
      <c r="FV78" s="474">
        <f t="shared" si="353"/>
        <v>2004391.27</v>
      </c>
      <c r="FW78" s="474">
        <f t="shared" si="353"/>
        <v>2407580.15</v>
      </c>
      <c r="FX78" s="474">
        <f t="shared" si="353"/>
        <v>2600766.81</v>
      </c>
      <c r="FY78" s="474">
        <f>FM78+FN78+FO78+FP78+FQ78+FR78+FS78+FT78+FU78+FV78+FW78+FX78</f>
        <v>24111587.959999997</v>
      </c>
      <c r="FZ78" s="474">
        <f t="shared" si="353"/>
        <v>1626682.91</v>
      </c>
      <c r="GA78" s="474">
        <f t="shared" si="353"/>
        <v>1397979.3299999998</v>
      </c>
      <c r="GB78" s="474">
        <f t="shared" si="353"/>
        <v>1749399.72</v>
      </c>
      <c r="GC78" s="474">
        <f t="shared" si="353"/>
        <v>1867655.9</v>
      </c>
      <c r="GD78" s="474">
        <f t="shared" si="353"/>
        <v>2573354.8999999994</v>
      </c>
      <c r="GE78" s="474">
        <f t="shared" si="353"/>
        <v>1768438.8099999998</v>
      </c>
      <c r="GF78" s="474">
        <f t="shared" si="353"/>
        <v>2340660.04</v>
      </c>
      <c r="GG78" s="474">
        <f t="shared" si="353"/>
        <v>2928551.8699999992</v>
      </c>
      <c r="GH78" s="474">
        <f t="shared" si="353"/>
        <v>2007341.2999999982</v>
      </c>
      <c r="GI78" s="474">
        <f t="shared" si="353"/>
        <v>1922644.87</v>
      </c>
      <c r="GJ78" s="474">
        <f t="shared" si="353"/>
        <v>2469565.9800000023</v>
      </c>
      <c r="GK78" s="474">
        <f t="shared" si="353"/>
        <v>2359063.1100000027</v>
      </c>
      <c r="GL78" s="474">
        <f>FZ78+GA78+GB78+GC78+GD78+GE78+GF78+GG78+GH78+GI78+GJ78+GK78</f>
        <v>25011338.740000006</v>
      </c>
      <c r="GM78" s="474">
        <f t="shared" si="353"/>
        <v>2138905.73</v>
      </c>
      <c r="GN78" s="474">
        <f t="shared" si="353"/>
        <v>1815426.1999999995</v>
      </c>
      <c r="GO78" s="474">
        <f t="shared" si="353"/>
        <v>1841313.7200000002</v>
      </c>
      <c r="GP78" s="474">
        <f t="shared" si="353"/>
        <v>1859727.0999999996</v>
      </c>
      <c r="GQ78" s="474">
        <f t="shared" si="353"/>
        <v>1981319.410000002</v>
      </c>
      <c r="GR78" s="474">
        <f t="shared" si="353"/>
        <v>2164034.1399999978</v>
      </c>
      <c r="GS78" s="474">
        <f t="shared" si="353"/>
        <v>2446943.1000000024</v>
      </c>
      <c r="GT78" s="474">
        <f t="shared" si="353"/>
        <v>1979441.4399999955</v>
      </c>
      <c r="GU78" s="474">
        <f t="shared" si="353"/>
        <v>2176941.0600000024</v>
      </c>
      <c r="GV78" s="474">
        <f t="shared" si="353"/>
        <v>2326504.1999999993</v>
      </c>
      <c r="GW78" s="474">
        <f t="shared" si="353"/>
        <v>1916090.159999999</v>
      </c>
      <c r="GX78" s="474">
        <f t="shared" si="353"/>
        <v>2218105.1600000039</v>
      </c>
      <c r="GY78" s="474">
        <f>GM78+GN78+GO78+GP78+GQ78+GR78+GS78+GT78+GU78+GV78+GW78+GX78</f>
        <v>24864751.420000002</v>
      </c>
      <c r="GZ78" s="474">
        <f t="shared" si="353"/>
        <v>2715623.34</v>
      </c>
      <c r="HA78" s="474">
        <f t="shared" si="353"/>
        <v>1917571.5399999996</v>
      </c>
      <c r="HB78" s="474">
        <f t="shared" si="353"/>
        <v>2232185.3800000008</v>
      </c>
      <c r="HC78" s="474">
        <f t="shared" si="353"/>
        <v>1905950.65</v>
      </c>
      <c r="HD78" s="474">
        <f t="shared" si="353"/>
        <v>1287837.3099999996</v>
      </c>
      <c r="HE78" s="474">
        <f t="shared" si="353"/>
        <v>2597840.8699999996</v>
      </c>
      <c r="HF78" s="474">
        <f t="shared" si="353"/>
        <v>2532918.9699999997</v>
      </c>
      <c r="HG78" s="474">
        <f t="shared" si="353"/>
        <v>2026153.4099999976</v>
      </c>
      <c r="HH78" s="474">
        <f t="shared" si="353"/>
        <v>2073910.6100000017</v>
      </c>
      <c r="HI78" s="474">
        <f t="shared" si="353"/>
        <v>2340171.4400000023</v>
      </c>
      <c r="HJ78" s="474">
        <f t="shared" si="353"/>
        <v>2158846.6099999994</v>
      </c>
      <c r="HK78" s="474">
        <f t="shared" si="353"/>
        <v>2798372.8799999962</v>
      </c>
      <c r="HL78" s="474">
        <f>GZ78+HA78+HB78+HC78+HD78+HE78+HF78+HG78+HH78+HI78+HJ78+HK78</f>
        <v>26587383.009999994</v>
      </c>
      <c r="HM78" s="474">
        <f t="shared" si="353"/>
        <v>1731364.3699999999</v>
      </c>
      <c r="HN78" s="474">
        <f t="shared" si="353"/>
        <v>2170891.0099999998</v>
      </c>
      <c r="HO78" s="474">
        <f t="shared" si="353"/>
        <v>2134709.2999999998</v>
      </c>
      <c r="HP78" s="474">
        <f t="shared" si="353"/>
        <v>1869617.149999999</v>
      </c>
      <c r="HQ78" s="474">
        <f t="shared" si="353"/>
        <v>2302297.7899999982</v>
      </c>
      <c r="HR78" s="474">
        <f t="shared" si="353"/>
        <v>2344382.7600000044</v>
      </c>
      <c r="HS78" s="474">
        <f t="shared" si="353"/>
        <v>2803398.0899999994</v>
      </c>
      <c r="HT78" s="474">
        <f t="shared" si="353"/>
        <v>2254063.3100000038</v>
      </c>
      <c r="HU78" s="474">
        <f t="shared" si="353"/>
        <v>2032908.579999994</v>
      </c>
      <c r="HV78" s="474">
        <f t="shared" si="353"/>
        <v>2056737.1799999967</v>
      </c>
      <c r="HW78" s="474">
        <f t="shared" si="353"/>
        <v>1914508.6000000036</v>
      </c>
      <c r="HX78" s="474">
        <f t="shared" si="353"/>
        <v>3878576.090000005</v>
      </c>
      <c r="HY78" s="474">
        <f>HM78+HN78+HO78+HP78+HQ78+HR78+HS78+HT78+HU78+HV78+HW78+HX78</f>
        <v>27493454.230000004</v>
      </c>
      <c r="HZ78" s="474">
        <f t="shared" si="353"/>
        <v>1753784.3299999996</v>
      </c>
      <c r="IA78" s="474">
        <f t="shared" ref="IA78:IK78" si="354">IA79</f>
        <v>2015044.4000000001</v>
      </c>
      <c r="IB78" s="474">
        <f t="shared" si="354"/>
        <v>2601942.8918000003</v>
      </c>
      <c r="IC78" s="474">
        <f t="shared" si="354"/>
        <v>1782418.3182000006</v>
      </c>
      <c r="ID78" s="474">
        <f t="shared" si="354"/>
        <v>2590799.54</v>
      </c>
      <c r="IE78" s="474">
        <f t="shared" si="354"/>
        <v>2517963.5699999989</v>
      </c>
      <c r="IF78" s="474">
        <f t="shared" si="354"/>
        <v>2446091.7899999954</v>
      </c>
      <c r="IG78" s="474">
        <f t="shared" si="354"/>
        <v>2686354.2</v>
      </c>
      <c r="IH78" s="474">
        <f t="shared" si="354"/>
        <v>2354669.7500000047</v>
      </c>
      <c r="II78" s="474">
        <f t="shared" si="354"/>
        <v>2163534.1899999976</v>
      </c>
      <c r="IJ78" s="474">
        <f t="shared" si="354"/>
        <v>2367996.6400000025</v>
      </c>
      <c r="IK78" s="474">
        <f t="shared" si="354"/>
        <v>2757650.2099999981</v>
      </c>
      <c r="IL78" s="474">
        <f>HZ78+IA78+IB78+IC78+ID78+IE78+IF78+IG78+IH78+II78+IJ78+IK78</f>
        <v>28038249.829999994</v>
      </c>
      <c r="IM78" s="474">
        <f t="shared" ref="IM78:KZ78" si="355">IM79</f>
        <v>2076033.7699999993</v>
      </c>
      <c r="IN78" s="474">
        <f t="shared" si="355"/>
        <v>2253467.1</v>
      </c>
      <c r="IO78" s="474">
        <f t="shared" si="355"/>
        <v>1927518.4900000005</v>
      </c>
      <c r="IP78" s="474">
        <f t="shared" si="355"/>
        <v>2103734.1899999985</v>
      </c>
      <c r="IQ78" s="474">
        <f t="shared" si="355"/>
        <v>2385006.580000001</v>
      </c>
      <c r="IR78" s="474">
        <f t="shared" si="355"/>
        <v>2478898.3700000024</v>
      </c>
      <c r="IS78" s="474">
        <f t="shared" si="355"/>
        <v>2796272.4899999956</v>
      </c>
      <c r="IT78" s="474">
        <f t="shared" si="355"/>
        <v>3702937.9900000012</v>
      </c>
      <c r="IU78" s="474">
        <f t="shared" si="355"/>
        <v>1700384.5800000029</v>
      </c>
      <c r="IV78" s="474">
        <f t="shared" si="355"/>
        <v>2216698.2599999965</v>
      </c>
      <c r="IW78" s="474">
        <f t="shared" si="355"/>
        <v>3073497.4700000016</v>
      </c>
      <c r="IX78" s="474">
        <f t="shared" si="355"/>
        <v>2833618.77</v>
      </c>
      <c r="IY78" s="474">
        <f>IM78+IN78+IO78+IP78+IQ78+IR78+IS78+IT78+IU78+IV78+IW78+IX78</f>
        <v>29548068.060000002</v>
      </c>
      <c r="IZ78" s="654">
        <f t="shared" si="355"/>
        <v>1742324.7999999998</v>
      </c>
      <c r="JA78" s="474">
        <f t="shared" si="355"/>
        <v>2697354.9499999997</v>
      </c>
      <c r="JB78" s="474">
        <f t="shared" si="355"/>
        <v>1991964.1600000004</v>
      </c>
      <c r="JC78" s="474">
        <f t="shared" si="355"/>
        <v>2083326.149999999</v>
      </c>
      <c r="JD78" s="474">
        <f t="shared" si="355"/>
        <v>2205119.2500000005</v>
      </c>
      <c r="JE78" s="474">
        <f t="shared" si="355"/>
        <v>2353918.8400000003</v>
      </c>
      <c r="JF78" s="474">
        <f t="shared" si="355"/>
        <v>3279076.7599999988</v>
      </c>
      <c r="JG78" s="474">
        <f t="shared" si="355"/>
        <v>2987224.0800000043</v>
      </c>
      <c r="JH78" s="474">
        <f t="shared" si="355"/>
        <v>2190515.4599999986</v>
      </c>
      <c r="JI78" s="474">
        <f t="shared" si="355"/>
        <v>2332946.6899999981</v>
      </c>
      <c r="JJ78" s="474">
        <f t="shared" si="355"/>
        <v>2000909.3199999873</v>
      </c>
      <c r="JK78" s="474">
        <f t="shared" si="355"/>
        <v>2998447.1100000148</v>
      </c>
      <c r="JL78" s="474">
        <f>IZ78+JA78+JB78+JC78+JD78+JE78+JF78+JG78+JH78+JI78+JJ78+JK78</f>
        <v>28863127.57</v>
      </c>
      <c r="JM78" s="654">
        <f t="shared" si="355"/>
        <v>2078768.64</v>
      </c>
      <c r="JN78" s="474">
        <f t="shared" si="355"/>
        <v>2265625.9700000002</v>
      </c>
      <c r="JO78" s="474">
        <f t="shared" si="355"/>
        <v>2082887.3300000012</v>
      </c>
      <c r="JP78" s="474">
        <f t="shared" si="355"/>
        <v>1753276.9099999983</v>
      </c>
      <c r="JQ78" s="474">
        <f t="shared" si="355"/>
        <v>983417.63000000082</v>
      </c>
      <c r="JR78" s="474">
        <f t="shared" si="355"/>
        <v>1871665.6399999994</v>
      </c>
      <c r="JS78" s="474">
        <f t="shared" si="355"/>
        <v>2896918.6300000008</v>
      </c>
      <c r="JT78" s="474">
        <f t="shared" si="355"/>
        <v>2701920.5700000022</v>
      </c>
      <c r="JU78" s="474">
        <f t="shared" si="355"/>
        <v>2455670.8100000019</v>
      </c>
      <c r="JV78" s="474">
        <f t="shared" si="355"/>
        <v>2224487.6499999939</v>
      </c>
      <c r="JW78" s="474">
        <f t="shared" si="355"/>
        <v>1863806.8400000033</v>
      </c>
      <c r="JX78" s="474">
        <f t="shared" si="355"/>
        <v>2822277.4499999979</v>
      </c>
      <c r="JY78" s="474">
        <f>JM78+JN78+JO78+JP78+JQ78+JR78+JS78+JT78+JU78+JV78+JW78+JX78</f>
        <v>26000724.07</v>
      </c>
      <c r="JZ78" s="654">
        <f t="shared" si="355"/>
        <v>1326137.2500000002</v>
      </c>
      <c r="KA78" s="474">
        <f t="shared" si="355"/>
        <v>1781321.0300000003</v>
      </c>
      <c r="KB78" s="474">
        <f t="shared" si="355"/>
        <v>1975207.6500000001</v>
      </c>
      <c r="KC78" s="474">
        <f t="shared" si="355"/>
        <v>2133542.1499999994</v>
      </c>
      <c r="KD78" s="474">
        <f t="shared" si="355"/>
        <v>1848537.19</v>
      </c>
      <c r="KE78" s="474">
        <f t="shared" si="355"/>
        <v>2983104.2600000002</v>
      </c>
      <c r="KF78" s="474">
        <f t="shared" si="355"/>
        <v>3055381.1100000003</v>
      </c>
      <c r="KG78" s="474">
        <f t="shared" si="355"/>
        <v>3090677.459999999</v>
      </c>
      <c r="KH78" s="474">
        <f t="shared" si="355"/>
        <v>2512623.06</v>
      </c>
      <c r="KI78" s="474">
        <f t="shared" si="355"/>
        <v>3110488.5000000005</v>
      </c>
      <c r="KJ78" s="474">
        <f t="shared" si="355"/>
        <v>2431317.5500000003</v>
      </c>
      <c r="KK78" s="474">
        <f t="shared" si="355"/>
        <v>3208698.0000000009</v>
      </c>
      <c r="KL78" s="474">
        <f>JZ78+KA78+KB78+KC78+KD78+KE78+KF78+KG78+KH78+KI78+KJ78+KK78</f>
        <v>29457035.210000001</v>
      </c>
      <c r="KM78" s="654">
        <f t="shared" si="355"/>
        <v>1672782.7799999998</v>
      </c>
      <c r="KN78" s="474">
        <f t="shared" si="355"/>
        <v>2650673.6799999997</v>
      </c>
      <c r="KO78" s="474">
        <f t="shared" si="355"/>
        <v>2299427.8600000003</v>
      </c>
      <c r="KP78" s="474">
        <f t="shared" si="355"/>
        <v>2734944.79</v>
      </c>
      <c r="KQ78" s="474">
        <f t="shared" si="355"/>
        <v>2665061.1999999993</v>
      </c>
      <c r="KR78" s="474">
        <f t="shared" si="355"/>
        <v>2999385.3299999996</v>
      </c>
      <c r="KS78" s="474">
        <f t="shared" si="355"/>
        <v>3303188.3299999996</v>
      </c>
      <c r="KT78" s="474">
        <f t="shared" si="355"/>
        <v>3365607.0999999996</v>
      </c>
      <c r="KU78" s="474">
        <f t="shared" si="355"/>
        <v>2411375.4300000006</v>
      </c>
      <c r="KV78" s="474">
        <f t="shared" si="355"/>
        <v>2770949.7200000007</v>
      </c>
      <c r="KW78" s="474">
        <f t="shared" si="355"/>
        <v>2845880.5899999994</v>
      </c>
      <c r="KX78" s="474">
        <f t="shared" si="355"/>
        <v>3474085.7299999981</v>
      </c>
      <c r="KY78" s="474">
        <f>KM78+KN78+KO78+KP78+KQ78+KR78+KS78+KT78+KU78+KV78+KW78+KX78</f>
        <v>33193362.539999995</v>
      </c>
      <c r="KZ78" s="654">
        <f t="shared" si="355"/>
        <v>2227487.81</v>
      </c>
      <c r="LA78" s="474">
        <f t="shared" ref="LA78:LK78" si="356">LA79</f>
        <v>2546022.54</v>
      </c>
      <c r="LB78" s="474">
        <f t="shared" si="356"/>
        <v>0</v>
      </c>
      <c r="LC78" s="474">
        <f t="shared" si="356"/>
        <v>0</v>
      </c>
      <c r="LD78" s="474">
        <f t="shared" si="356"/>
        <v>0</v>
      </c>
      <c r="LE78" s="474">
        <f t="shared" si="356"/>
        <v>0</v>
      </c>
      <c r="LF78" s="474">
        <f t="shared" si="356"/>
        <v>0</v>
      </c>
      <c r="LG78" s="474">
        <f t="shared" si="356"/>
        <v>0</v>
      </c>
      <c r="LH78" s="474">
        <f t="shared" si="356"/>
        <v>0</v>
      </c>
      <c r="LI78" s="474">
        <f t="shared" si="356"/>
        <v>0</v>
      </c>
      <c r="LJ78" s="474">
        <f t="shared" si="356"/>
        <v>0</v>
      </c>
      <c r="LK78" s="474">
        <f t="shared" si="356"/>
        <v>0</v>
      </c>
      <c r="LL78" s="515">
        <f>KZ78+LA78+LB78+LC78+LD78+LE78+LF78+LG78+LH78+LI78+LJ78+LK78</f>
        <v>4773510.3499999996</v>
      </c>
    </row>
    <row r="79" spans="1:324" ht="15.75" x14ac:dyDescent="0.25">
      <c r="A79" s="419">
        <v>7130</v>
      </c>
      <c r="B79" s="420"/>
      <c r="C79" s="418" t="s">
        <v>529</v>
      </c>
      <c r="D79" s="418" t="s">
        <v>319</v>
      </c>
      <c r="E79" s="466">
        <v>5890573.3600400612</v>
      </c>
      <c r="F79" s="466">
        <v>19932828.409280587</v>
      </c>
      <c r="G79" s="466">
        <v>6923514.4383241534</v>
      </c>
      <c r="H79" s="466">
        <v>21558942.580537476</v>
      </c>
      <c r="I79" s="466">
        <v>20849357.369387418</v>
      </c>
      <c r="J79" s="466">
        <v>28376268.56952095</v>
      </c>
      <c r="K79" s="466">
        <v>35922191.620764479</v>
      </c>
      <c r="L79" s="466">
        <v>24328133.867467869</v>
      </c>
      <c r="M79" s="466">
        <v>2335174.7343515274</v>
      </c>
      <c r="N79" s="466">
        <v>1988221.4201719251</v>
      </c>
      <c r="O79" s="466">
        <v>3713022.0975630106</v>
      </c>
      <c r="P79" s="466">
        <v>3758145.8110499084</v>
      </c>
      <c r="Q79" s="466">
        <v>2340887.3446002346</v>
      </c>
      <c r="R79" s="466">
        <v>3739616.2137372741</v>
      </c>
      <c r="S79" s="466">
        <v>3648824.0985645135</v>
      </c>
      <c r="T79" s="466">
        <v>2688455.4536387911</v>
      </c>
      <c r="U79" s="466">
        <v>2245408.3908362552</v>
      </c>
      <c r="V79" s="466">
        <v>2663914.5892171599</v>
      </c>
      <c r="W79" s="466">
        <v>2981315.4967033872</v>
      </c>
      <c r="X79" s="466">
        <v>5764782.8620847948</v>
      </c>
      <c r="Y79" s="466">
        <f>M79+N79+O79+P79+Q79+R79+S79+T79+U79+V79+W79+X79</f>
        <v>37867768.512518778</v>
      </c>
      <c r="Z79" s="466">
        <v>2667180.2435319652</v>
      </c>
      <c r="AA79" s="466">
        <v>2256023.9332331833</v>
      </c>
      <c r="AB79" s="466">
        <v>3281171.4440410621</v>
      </c>
      <c r="AC79" s="466">
        <v>2421095.3481054911</v>
      </c>
      <c r="AD79" s="466">
        <v>2928641.0595059264</v>
      </c>
      <c r="AE79" s="466">
        <v>4039687.6769320653</v>
      </c>
      <c r="AF79" s="466">
        <v>3175224.6736771818</v>
      </c>
      <c r="AG79" s="466">
        <v>2334506.3229010194</v>
      </c>
      <c r="AH79" s="466">
        <v>2663222.0527875144</v>
      </c>
      <c r="AI79" s="466">
        <v>3365691.1619095309</v>
      </c>
      <c r="AJ79" s="466">
        <v>3763577.8223168096</v>
      </c>
      <c r="AK79" s="466">
        <v>4739930.3571190117</v>
      </c>
      <c r="AL79" s="466">
        <f>Z79+AA79+AB79+AC79+AD79+AE79+AF79+AG79+AH79+AI79+AJ79+AK79</f>
        <v>37635952.09606076</v>
      </c>
      <c r="AM79" s="466">
        <v>2650433.7386496407</v>
      </c>
      <c r="AN79" s="466">
        <v>2613980.8105074274</v>
      </c>
      <c r="AO79" s="466">
        <v>2496179.0334251374</v>
      </c>
      <c r="AP79" s="466">
        <v>2909489.9432482063</v>
      </c>
      <c r="AQ79" s="466">
        <v>2768161.8178517786</v>
      </c>
      <c r="AR79" s="466">
        <v>2104942.0968536139</v>
      </c>
      <c r="AS79" s="466">
        <v>3141945.7804623595</v>
      </c>
      <c r="AT79" s="466">
        <v>2645265.2547988663</v>
      </c>
      <c r="AU79" s="466">
        <v>2120342.8556584879</v>
      </c>
      <c r="AV79" s="466">
        <v>3196596.7878484405</v>
      </c>
      <c r="AW79" s="466">
        <v>2659616.8886246043</v>
      </c>
      <c r="AX79" s="466">
        <v>3438886.6123351678</v>
      </c>
      <c r="AY79" s="466">
        <f>AM79+AN79+AO79+AP79+AQ79+AR79+AS79+AT79+AU79+AV79+AW79+AX79</f>
        <v>32745841.620263729</v>
      </c>
      <c r="AZ79" s="466">
        <v>2684637.7926890338</v>
      </c>
      <c r="BA79" s="466">
        <v>2379379.5181939579</v>
      </c>
      <c r="BB79" s="466">
        <v>2213961.7894341508</v>
      </c>
      <c r="BC79" s="466">
        <v>1600179.0110999832</v>
      </c>
      <c r="BD79" s="466">
        <v>2066858.1898681358</v>
      </c>
      <c r="BE79" s="466">
        <v>2145118.2683191453</v>
      </c>
      <c r="BF79" s="466">
        <v>2348681.4360290435</v>
      </c>
      <c r="BG79" s="466">
        <v>2716433.4359455849</v>
      </c>
      <c r="BH79" s="466">
        <v>1548703.2067267569</v>
      </c>
      <c r="BI79" s="466">
        <v>2093070.3626272739</v>
      </c>
      <c r="BJ79" s="466">
        <v>3128515.56029878</v>
      </c>
      <c r="BK79" s="466">
        <v>2659579.2777499598</v>
      </c>
      <c r="BL79" s="466">
        <f>AZ79+BA79+BB79+BC79+BD79+BE79+BF79+BG79+BH79+BI79+BJ79+BK79</f>
        <v>27585117.848981801</v>
      </c>
      <c r="BM79" s="466">
        <v>1458851.0641378732</v>
      </c>
      <c r="BN79" s="466">
        <v>1526086.1169671172</v>
      </c>
      <c r="BO79" s="466">
        <v>1889269.735144383</v>
      </c>
      <c r="BP79" s="466">
        <v>1970324.6854448339</v>
      </c>
      <c r="BQ79" s="466">
        <v>1917906.4111584043</v>
      </c>
      <c r="BR79" s="466">
        <v>2318695.6723001171</v>
      </c>
      <c r="BS79" s="466">
        <v>2735374.7442413624</v>
      </c>
      <c r="BT79" s="466">
        <v>1844477.0176932064</v>
      </c>
      <c r="BU79" s="466">
        <v>1978860.9274328165</v>
      </c>
      <c r="BV79" s="466">
        <v>1781911.1890335493</v>
      </c>
      <c r="BW79" s="466">
        <v>2443624.8307461189</v>
      </c>
      <c r="BX79" s="466">
        <v>1814879.6753880822</v>
      </c>
      <c r="BY79" s="466">
        <f>BM79+BN79+BO79+BP79+BQ79+BR79+BS79+BT79+BU79+BV79+BW79+BX79</f>
        <v>23680262.069687866</v>
      </c>
      <c r="BZ79" s="466">
        <v>1612810.9086129197</v>
      </c>
      <c r="CA79" s="466">
        <v>1774074.4280170258</v>
      </c>
      <c r="CB79" s="466">
        <v>1833096.0148138879</v>
      </c>
      <c r="CC79" s="466">
        <v>1771387.1879068599</v>
      </c>
      <c r="CD79" s="466">
        <v>1651349.0171507266</v>
      </c>
      <c r="CE79" s="466">
        <v>2600225.418627941</v>
      </c>
      <c r="CF79" s="466">
        <v>2365242.6261892845</v>
      </c>
      <c r="CG79" s="466">
        <v>990830.65961442224</v>
      </c>
      <c r="CH79" s="466">
        <v>1957287.8621682511</v>
      </c>
      <c r="CI79" s="466">
        <v>1827479.5411033223</v>
      </c>
      <c r="CJ79" s="466">
        <v>2307575.4094840214</v>
      </c>
      <c r="CK79" s="466">
        <v>2298639.4444166254</v>
      </c>
      <c r="CL79" s="466">
        <f>BZ79+CA79+CB79+CC79+CD79+CE79+CF79+CG79+CH79+CI79+CJ79+CK79</f>
        <v>22989998.518105291</v>
      </c>
      <c r="CM79" s="466">
        <v>1969216.3293690537</v>
      </c>
      <c r="CN79" s="466">
        <v>1802493.7170338845</v>
      </c>
      <c r="CO79" s="466">
        <v>2305947.2750792857</v>
      </c>
      <c r="CP79" s="466">
        <v>1835642.0184026035</v>
      </c>
      <c r="CQ79" s="466">
        <v>1970495.1150893013</v>
      </c>
      <c r="CR79" s="466">
        <v>2117518.2329701614</v>
      </c>
      <c r="CS79" s="466">
        <v>2306989.9064012687</v>
      </c>
      <c r="CT79" s="466">
        <v>1796693.9870639292</v>
      </c>
      <c r="CU79" s="466">
        <v>2091144.4444235789</v>
      </c>
      <c r="CV79" s="466">
        <v>2005026.2219162087</v>
      </c>
      <c r="CW79" s="466">
        <v>2623084.9527207473</v>
      </c>
      <c r="CX79" s="466">
        <v>3277808.7018027101</v>
      </c>
      <c r="CY79" s="466">
        <f>CM79+CN79+CO79+CP79+CQ79+CR79+CS79+CT79+CU79+CV79+CW79+CX79</f>
        <v>26102060.902272739</v>
      </c>
      <c r="CZ79" s="466">
        <v>1548112</v>
      </c>
      <c r="DA79" s="466">
        <v>1704240.58</v>
      </c>
      <c r="DB79" s="466">
        <v>1733865.4</v>
      </c>
      <c r="DC79" s="466">
        <v>1549105.3006831363</v>
      </c>
      <c r="DD79" s="466">
        <v>2944971.540659518</v>
      </c>
      <c r="DE79" s="466">
        <v>1958674.8196756099</v>
      </c>
      <c r="DF79" s="466">
        <v>2094139.19</v>
      </c>
      <c r="DG79" s="466">
        <v>2037251.1689817337</v>
      </c>
      <c r="DH79" s="466">
        <v>1481808.25</v>
      </c>
      <c r="DI79" s="466">
        <v>1928991.1</v>
      </c>
      <c r="DJ79" s="466">
        <v>2467685.1340000001</v>
      </c>
      <c r="DK79" s="466">
        <v>2884601.1860000025</v>
      </c>
      <c r="DL79" s="466">
        <f>CZ79+DA79+DB79+DC79+DD79+DE79+DF79+DG79+DH79+DI79+DJ79+DK79</f>
        <v>24333445.670000002</v>
      </c>
      <c r="DM79" s="466">
        <v>1678933.94</v>
      </c>
      <c r="DN79" s="466">
        <v>2132462.7599999998</v>
      </c>
      <c r="DO79" s="466">
        <v>1638430.36</v>
      </c>
      <c r="DP79" s="466">
        <v>1854289.31</v>
      </c>
      <c r="DQ79" s="466">
        <v>1743907.02</v>
      </c>
      <c r="DR79" s="466">
        <v>2230875.39</v>
      </c>
      <c r="DS79" s="466">
        <v>2122868.88</v>
      </c>
      <c r="DT79" s="466">
        <v>1772699.88</v>
      </c>
      <c r="DU79" s="466">
        <v>2002635.07</v>
      </c>
      <c r="DV79" s="466">
        <v>1750696.71</v>
      </c>
      <c r="DW79" s="466">
        <v>4166990.99</v>
      </c>
      <c r="DX79" s="466">
        <v>3071033.63</v>
      </c>
      <c r="DY79" s="466">
        <f>DM79+DN79+DO79+DP79+DQ79+DR79+DS79+DT79+DU79+DV79+DW79+DX79</f>
        <v>26165823.940000001</v>
      </c>
      <c r="DZ79" s="466">
        <v>1560836.71</v>
      </c>
      <c r="EA79" s="466">
        <v>1665942.02</v>
      </c>
      <c r="EB79" s="466">
        <v>2036722.23</v>
      </c>
      <c r="EC79" s="466">
        <v>1795580.94</v>
      </c>
      <c r="ED79" s="466">
        <v>1977665.6</v>
      </c>
      <c r="EE79" s="466">
        <v>2069360.82</v>
      </c>
      <c r="EF79" s="466">
        <v>2048802.37</v>
      </c>
      <c r="EG79" s="466">
        <v>1955210.9</v>
      </c>
      <c r="EH79" s="466">
        <v>1746598.28</v>
      </c>
      <c r="EI79" s="466">
        <v>2157257.4700000002</v>
      </c>
      <c r="EJ79" s="466">
        <v>1860300.2200000056</v>
      </c>
      <c r="EK79" s="466">
        <v>3598215.97</v>
      </c>
      <c r="EL79" s="466">
        <f>DZ79+EA79+EB79+EC79+ED79+EE79+EF79+EG79+EH79+EI79+EJ79+EK79</f>
        <v>24472493.530000005</v>
      </c>
      <c r="EM79" s="466">
        <v>1502968.75</v>
      </c>
      <c r="EN79" s="466">
        <v>1506050.32</v>
      </c>
      <c r="EO79" s="466">
        <v>1879277.36</v>
      </c>
      <c r="EP79" s="466">
        <v>1680774.05</v>
      </c>
      <c r="EQ79" s="466">
        <v>1805680.53</v>
      </c>
      <c r="ER79" s="466">
        <v>2223979.4</v>
      </c>
      <c r="ES79" s="466">
        <v>2543638.52</v>
      </c>
      <c r="ET79" s="466">
        <v>1560807.61</v>
      </c>
      <c r="EU79" s="466">
        <v>1817198.34</v>
      </c>
      <c r="EV79" s="466">
        <v>1947972.91</v>
      </c>
      <c r="EW79" s="466">
        <v>1801815.4</v>
      </c>
      <c r="EX79" s="466">
        <v>2771023.13</v>
      </c>
      <c r="EY79" s="466">
        <f>EM79+EN79+EO79+EP79+EQ79+ER79+ES79+ET79+EU79+EV79+EW79+EX79</f>
        <v>23041186.319999997</v>
      </c>
      <c r="EZ79" s="466">
        <v>1704339.66</v>
      </c>
      <c r="FA79" s="466">
        <v>1417643.43</v>
      </c>
      <c r="FB79" s="466">
        <v>1688970.433</v>
      </c>
      <c r="FC79" s="466">
        <v>1823250.0970000001</v>
      </c>
      <c r="FD79" s="466">
        <v>1965693.33</v>
      </c>
      <c r="FE79" s="466">
        <v>2174834.84</v>
      </c>
      <c r="FF79" s="466">
        <v>1981591.98</v>
      </c>
      <c r="FG79" s="466">
        <v>2114400.94</v>
      </c>
      <c r="FH79" s="466">
        <v>1902266.34</v>
      </c>
      <c r="FI79" s="466">
        <v>2194432.11</v>
      </c>
      <c r="FJ79" s="466">
        <v>2046301.86</v>
      </c>
      <c r="FK79" s="466">
        <v>2530993</v>
      </c>
      <c r="FL79" s="466">
        <f>FA79+FB79+FC79+FD79+FE79+FF79+FG79+FH79+EZ79+FI79+FK79+FJ79</f>
        <v>23544718.02</v>
      </c>
      <c r="FM79" s="466">
        <v>1693115.89</v>
      </c>
      <c r="FN79" s="466">
        <v>1865615.2</v>
      </c>
      <c r="FO79" s="466">
        <v>1553225.16</v>
      </c>
      <c r="FP79" s="466">
        <v>1868749.34</v>
      </c>
      <c r="FQ79" s="466">
        <v>1789492.22</v>
      </c>
      <c r="FR79" s="466">
        <v>2085115.16</v>
      </c>
      <c r="FS79" s="466">
        <v>2096057.82</v>
      </c>
      <c r="FT79" s="466">
        <v>1960810.76</v>
      </c>
      <c r="FU79" s="466">
        <v>2186668.1800000002</v>
      </c>
      <c r="FV79" s="466">
        <v>2004391.27</v>
      </c>
      <c r="FW79" s="466">
        <v>2407580.15</v>
      </c>
      <c r="FX79" s="466">
        <v>2600766.81</v>
      </c>
      <c r="FY79" s="466">
        <f>FM79+FN79+FO79+FP79+FQ79+FR79+FS79+FT79+FU79+FV79+FW79+FX79</f>
        <v>24111587.959999997</v>
      </c>
      <c r="FZ79" s="466">
        <v>1626682.91</v>
      </c>
      <c r="GA79" s="466">
        <v>1397979.3299999998</v>
      </c>
      <c r="GB79" s="466">
        <v>1749399.72</v>
      </c>
      <c r="GC79" s="466">
        <v>1867655.9</v>
      </c>
      <c r="GD79" s="466">
        <v>2573354.8999999994</v>
      </c>
      <c r="GE79" s="466">
        <v>1768438.8099999998</v>
      </c>
      <c r="GF79" s="466">
        <v>2340660.04</v>
      </c>
      <c r="GG79" s="466">
        <v>2928551.8699999992</v>
      </c>
      <c r="GH79" s="466">
        <v>2007341.2999999982</v>
      </c>
      <c r="GI79" s="466">
        <v>1922644.87</v>
      </c>
      <c r="GJ79" s="466">
        <v>2469565.9800000023</v>
      </c>
      <c r="GK79" s="466">
        <v>2359063.1100000027</v>
      </c>
      <c r="GL79" s="466">
        <f>FZ79+GA79+GB79+GC79+GD79+GE79+GF79+GG79+GH79+GI79+GJ79+GK79</f>
        <v>25011338.740000006</v>
      </c>
      <c r="GM79" s="466">
        <v>2138905.73</v>
      </c>
      <c r="GN79" s="466">
        <v>1815426.1999999995</v>
      </c>
      <c r="GO79" s="466">
        <v>1841313.7200000002</v>
      </c>
      <c r="GP79" s="466">
        <v>1859727.0999999996</v>
      </c>
      <c r="GQ79" s="466">
        <v>1981319.410000002</v>
      </c>
      <c r="GR79" s="466">
        <v>2164034.1399999978</v>
      </c>
      <c r="GS79" s="466">
        <v>2446943.1000000024</v>
      </c>
      <c r="GT79" s="466">
        <v>1979441.4399999955</v>
      </c>
      <c r="GU79" s="466">
        <v>2176941.0600000024</v>
      </c>
      <c r="GV79" s="466">
        <v>2326504.1999999993</v>
      </c>
      <c r="GW79" s="466">
        <v>1916090.159999999</v>
      </c>
      <c r="GX79" s="466">
        <v>2218105.1600000039</v>
      </c>
      <c r="GY79" s="466">
        <f>GM79+GN79+GO79+GP79+GQ79+GR79+GS79+GT79+GU79+GV79+GW79+GX79</f>
        <v>24864751.420000002</v>
      </c>
      <c r="GZ79" s="466">
        <v>2715623.34</v>
      </c>
      <c r="HA79" s="466">
        <v>1917571.5399999996</v>
      </c>
      <c r="HB79" s="466">
        <v>2232185.3800000008</v>
      </c>
      <c r="HC79" s="466">
        <v>1905950.65</v>
      </c>
      <c r="HD79" s="466">
        <v>1287837.3099999996</v>
      </c>
      <c r="HE79" s="466">
        <v>2597840.8699999996</v>
      </c>
      <c r="HF79" s="466">
        <v>2532918.9699999997</v>
      </c>
      <c r="HG79" s="466">
        <v>2026153.4099999976</v>
      </c>
      <c r="HH79" s="466">
        <v>2073910.6100000017</v>
      </c>
      <c r="HI79" s="466">
        <v>2340171.4400000023</v>
      </c>
      <c r="HJ79" s="466">
        <v>2158846.6099999994</v>
      </c>
      <c r="HK79" s="466">
        <v>2798372.8799999962</v>
      </c>
      <c r="HL79" s="466">
        <f>GZ79+HA79+HB79+HC79+HD79+HE79+HF79+HG79+HH79+HI79+HJ79+HK79</f>
        <v>26587383.009999994</v>
      </c>
      <c r="HM79" s="466">
        <v>1731364.3699999999</v>
      </c>
      <c r="HN79" s="466">
        <v>2170891.0099999998</v>
      </c>
      <c r="HO79" s="466">
        <v>2134709.2999999998</v>
      </c>
      <c r="HP79" s="466">
        <v>1869617.149999999</v>
      </c>
      <c r="HQ79" s="466">
        <v>2302297.7899999982</v>
      </c>
      <c r="HR79" s="466">
        <v>2344382.7600000044</v>
      </c>
      <c r="HS79" s="466">
        <v>2803398.0899999994</v>
      </c>
      <c r="HT79" s="466">
        <v>2254063.3100000038</v>
      </c>
      <c r="HU79" s="466">
        <v>2032908.579999994</v>
      </c>
      <c r="HV79" s="466">
        <v>2056737.1799999967</v>
      </c>
      <c r="HW79" s="466">
        <v>1914508.6000000036</v>
      </c>
      <c r="HX79" s="466">
        <v>3878576.090000005</v>
      </c>
      <c r="HY79" s="466">
        <f>HM79+HN79+HO79+HP79+HQ79+HR79+HS79+HT79+HU79+HV79+HW79+HX79</f>
        <v>27493454.230000004</v>
      </c>
      <c r="HZ79" s="466">
        <v>1753784.3299999996</v>
      </c>
      <c r="IA79" s="466">
        <v>2015044.4000000001</v>
      </c>
      <c r="IB79" s="466">
        <v>2601942.8918000003</v>
      </c>
      <c r="IC79" s="466">
        <v>1782418.3182000006</v>
      </c>
      <c r="ID79" s="466">
        <v>2590799.54</v>
      </c>
      <c r="IE79" s="466">
        <v>2517963.5699999989</v>
      </c>
      <c r="IF79" s="466">
        <v>2446091.7899999954</v>
      </c>
      <c r="IG79" s="466">
        <v>2686354.2</v>
      </c>
      <c r="IH79" s="466">
        <v>2354669.7500000047</v>
      </c>
      <c r="II79" s="466">
        <v>2163534.1899999976</v>
      </c>
      <c r="IJ79" s="466">
        <v>2367996.6400000025</v>
      </c>
      <c r="IK79" s="466">
        <v>2757650.2099999981</v>
      </c>
      <c r="IL79" s="466">
        <f>HZ79+IA79+IB79+IC79+ID79+IE79+IF79+IG79+IH79+II79+IJ79+IK79</f>
        <v>28038249.829999994</v>
      </c>
      <c r="IM79" s="466">
        <v>2076033.7699999993</v>
      </c>
      <c r="IN79" s="466">
        <v>2253467.1</v>
      </c>
      <c r="IO79" s="466">
        <v>1927518.4900000005</v>
      </c>
      <c r="IP79" s="466">
        <v>2103734.1899999985</v>
      </c>
      <c r="IQ79" s="466">
        <v>2385006.580000001</v>
      </c>
      <c r="IR79" s="466">
        <v>2478898.3700000024</v>
      </c>
      <c r="IS79" s="466">
        <v>2796272.4899999956</v>
      </c>
      <c r="IT79" s="466">
        <v>3702937.9900000012</v>
      </c>
      <c r="IU79" s="466">
        <v>1700384.5800000029</v>
      </c>
      <c r="IV79" s="466">
        <v>2216698.2599999965</v>
      </c>
      <c r="IW79" s="466">
        <v>3073497.4700000016</v>
      </c>
      <c r="IX79" s="466">
        <v>2833618.77</v>
      </c>
      <c r="IY79" s="466">
        <f>IM79+IN79+IO79+IP79+IQ79+IR79+IS79+IT79+IU79+IV79+IW79+IX79</f>
        <v>29548068.060000002</v>
      </c>
      <c r="IZ79" s="655">
        <v>1742324.7999999998</v>
      </c>
      <c r="JA79" s="466">
        <v>2697354.9499999997</v>
      </c>
      <c r="JB79" s="466">
        <v>1991964.1600000004</v>
      </c>
      <c r="JC79" s="466">
        <v>2083326.149999999</v>
      </c>
      <c r="JD79" s="466">
        <v>2205119.2500000005</v>
      </c>
      <c r="JE79" s="466">
        <v>2353918.8400000003</v>
      </c>
      <c r="JF79" s="466">
        <v>3279076.7599999988</v>
      </c>
      <c r="JG79" s="466">
        <v>2987224.0800000043</v>
      </c>
      <c r="JH79" s="466">
        <v>2190515.4599999986</v>
      </c>
      <c r="JI79" s="466">
        <v>2332946.6899999981</v>
      </c>
      <c r="JJ79" s="466">
        <v>2000909.3199999873</v>
      </c>
      <c r="JK79" s="466">
        <v>2998447.1100000148</v>
      </c>
      <c r="JL79" s="466">
        <f>IZ79+JA79+JB79+JC79+JD79+JE79+JF79+JG79+JH79+JI79+JJ79+JK79</f>
        <v>28863127.57</v>
      </c>
      <c r="JM79" s="655">
        <v>2078768.64</v>
      </c>
      <c r="JN79" s="466">
        <v>2265625.9700000002</v>
      </c>
      <c r="JO79" s="466">
        <v>2082887.3300000012</v>
      </c>
      <c r="JP79" s="466">
        <v>1753276.9099999983</v>
      </c>
      <c r="JQ79" s="466">
        <v>983417.63000000082</v>
      </c>
      <c r="JR79" s="466">
        <v>1871665.6399999994</v>
      </c>
      <c r="JS79" s="466">
        <v>2896918.6300000008</v>
      </c>
      <c r="JT79" s="466">
        <v>2701920.5700000022</v>
      </c>
      <c r="JU79" s="466">
        <v>2455670.8100000019</v>
      </c>
      <c r="JV79" s="466">
        <v>2224487.6499999939</v>
      </c>
      <c r="JW79" s="466">
        <v>1863806.8400000033</v>
      </c>
      <c r="JX79" s="466">
        <v>2822277.4499999979</v>
      </c>
      <c r="JY79" s="466">
        <f>JM79+JN79+JO79+JP79+JQ79+JR79+JS79+JT79+JU79+JV79+JW79+JX79</f>
        <v>26000724.07</v>
      </c>
      <c r="JZ79" s="655">
        <v>1326137.2500000002</v>
      </c>
      <c r="KA79" s="466">
        <v>1781321.0300000003</v>
      </c>
      <c r="KB79" s="466">
        <v>1975207.6500000001</v>
      </c>
      <c r="KC79" s="466">
        <v>2133542.1499999994</v>
      </c>
      <c r="KD79" s="466">
        <v>1848537.19</v>
      </c>
      <c r="KE79" s="466">
        <v>2983104.2600000002</v>
      </c>
      <c r="KF79" s="466">
        <v>3055381.1100000003</v>
      </c>
      <c r="KG79" s="466">
        <v>3090677.459999999</v>
      </c>
      <c r="KH79" s="466">
        <v>2512623.06</v>
      </c>
      <c r="KI79" s="466">
        <v>3110488.5000000005</v>
      </c>
      <c r="KJ79" s="466">
        <v>2431317.5500000003</v>
      </c>
      <c r="KK79" s="466">
        <v>3208698.0000000009</v>
      </c>
      <c r="KL79" s="466">
        <f>JZ79+KA79+KB79+KC79+KD79+KE79+KF79+KG79+KH79+KI79+KJ79+KK79</f>
        <v>29457035.210000001</v>
      </c>
      <c r="KM79" s="655">
        <v>1672782.7799999998</v>
      </c>
      <c r="KN79" s="466">
        <v>2650673.6799999997</v>
      </c>
      <c r="KO79" s="466">
        <v>2299427.8600000003</v>
      </c>
      <c r="KP79" s="466">
        <v>2734944.79</v>
      </c>
      <c r="KQ79" s="466">
        <v>2665061.1999999993</v>
      </c>
      <c r="KR79" s="466">
        <v>2999385.3299999996</v>
      </c>
      <c r="KS79" s="466">
        <v>3303188.3299999996</v>
      </c>
      <c r="KT79" s="466">
        <v>3365607.0999999996</v>
      </c>
      <c r="KU79" s="466">
        <v>2411375.4300000006</v>
      </c>
      <c r="KV79" s="466">
        <v>2770949.7200000007</v>
      </c>
      <c r="KW79" s="466">
        <v>2845880.5899999994</v>
      </c>
      <c r="KX79" s="466">
        <v>3474085.7299999981</v>
      </c>
      <c r="KY79" s="466">
        <f>KM79+KN79+KO79+KP79+KQ79+KR79+KS79+KT79+KU79+KV79+KW79+KX79</f>
        <v>33193362.539999995</v>
      </c>
      <c r="KZ79" s="655">
        <v>2227487.81</v>
      </c>
      <c r="LA79" s="466">
        <v>2546022.54</v>
      </c>
      <c r="LB79" s="466">
        <v>0</v>
      </c>
      <c r="LC79" s="466">
        <v>0</v>
      </c>
      <c r="LD79" s="466">
        <v>0</v>
      </c>
      <c r="LE79" s="466">
        <v>0</v>
      </c>
      <c r="LF79" s="466">
        <v>0</v>
      </c>
      <c r="LG79" s="466">
        <v>0</v>
      </c>
      <c r="LH79" s="466">
        <v>0</v>
      </c>
      <c r="LI79" s="466">
        <v>0</v>
      </c>
      <c r="LJ79" s="466">
        <v>0</v>
      </c>
      <c r="LK79" s="466">
        <v>0</v>
      </c>
      <c r="LL79" s="511">
        <f>KZ79+LA79+LB79+LC79+LD79+LE79+LF79+LG79+LH79+LI79+LJ79+LK79</f>
        <v>4773510.3499999996</v>
      </c>
    </row>
    <row r="80" spans="1:324" x14ac:dyDescent="0.2">
      <c r="A80" s="436"/>
      <c r="B80" s="437"/>
      <c r="C80" s="421" t="s">
        <v>1062</v>
      </c>
      <c r="D80" s="421" t="s">
        <v>1062</v>
      </c>
      <c r="E80" s="442"/>
      <c r="F80" s="442"/>
      <c r="G80" s="442"/>
      <c r="H80" s="442"/>
      <c r="I80" s="442"/>
      <c r="J80" s="442"/>
      <c r="K80" s="442"/>
      <c r="L80" s="442"/>
      <c r="M80" s="442"/>
      <c r="N80" s="442"/>
      <c r="O80" s="442"/>
      <c r="P80" s="442"/>
      <c r="Q80" s="442"/>
      <c r="R80" s="442"/>
      <c r="S80" s="442"/>
      <c r="T80" s="442"/>
      <c r="U80" s="442"/>
      <c r="V80" s="442"/>
      <c r="W80" s="442"/>
      <c r="X80" s="442"/>
      <c r="Y80" s="442"/>
      <c r="Z80" s="442"/>
      <c r="AA80" s="442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2"/>
      <c r="AP80" s="442"/>
      <c r="AQ80" s="442"/>
      <c r="AR80" s="442"/>
      <c r="AS80" s="442"/>
      <c r="AT80" s="442"/>
      <c r="AU80" s="442"/>
      <c r="AV80" s="442"/>
      <c r="AW80" s="442"/>
      <c r="AX80" s="442"/>
      <c r="AY80" s="442"/>
      <c r="AZ80" s="442"/>
      <c r="BA80" s="442"/>
      <c r="BB80" s="442"/>
      <c r="BC80" s="442"/>
      <c r="BD80" s="442"/>
      <c r="BE80" s="442"/>
      <c r="BF80" s="442"/>
      <c r="BG80" s="442"/>
      <c r="BH80" s="442"/>
      <c r="BI80" s="442"/>
      <c r="BJ80" s="442"/>
      <c r="BK80" s="442"/>
      <c r="BL80" s="442"/>
      <c r="BM80" s="442"/>
      <c r="BN80" s="442"/>
      <c r="BO80" s="442"/>
      <c r="BP80" s="442"/>
      <c r="BQ80" s="442"/>
      <c r="BR80" s="442"/>
      <c r="BS80" s="442"/>
      <c r="BT80" s="442"/>
      <c r="BU80" s="442"/>
      <c r="BV80" s="442"/>
      <c r="BW80" s="442"/>
      <c r="BX80" s="442"/>
      <c r="BY80" s="442"/>
      <c r="BZ80" s="442"/>
      <c r="CA80" s="442"/>
      <c r="CB80" s="442"/>
      <c r="CC80" s="442"/>
      <c r="CD80" s="442"/>
      <c r="CE80" s="442"/>
      <c r="CF80" s="442"/>
      <c r="CG80" s="442"/>
      <c r="CH80" s="442"/>
      <c r="CI80" s="442"/>
      <c r="CJ80" s="442"/>
      <c r="CK80" s="442"/>
      <c r="CL80" s="442"/>
      <c r="CM80" s="442"/>
      <c r="CN80" s="442"/>
      <c r="CO80" s="442"/>
      <c r="CP80" s="442"/>
      <c r="CQ80" s="442"/>
      <c r="CR80" s="442"/>
      <c r="CS80" s="442"/>
      <c r="CT80" s="442"/>
      <c r="CU80" s="442"/>
      <c r="CV80" s="442"/>
      <c r="CW80" s="442"/>
      <c r="CX80" s="442"/>
      <c r="CY80" s="442"/>
      <c r="CZ80" s="442"/>
      <c r="DA80" s="442"/>
      <c r="DB80" s="442"/>
      <c r="DC80" s="442"/>
      <c r="DD80" s="442"/>
      <c r="DE80" s="442"/>
      <c r="DF80" s="442"/>
      <c r="DG80" s="442"/>
      <c r="DH80" s="442"/>
      <c r="DI80" s="442"/>
      <c r="DJ80" s="442"/>
      <c r="DK80" s="442"/>
      <c r="DL80" s="442"/>
      <c r="DM80" s="442"/>
      <c r="DN80" s="442"/>
      <c r="DO80" s="442"/>
      <c r="DP80" s="442"/>
      <c r="DQ80" s="442"/>
      <c r="DR80" s="442"/>
      <c r="DS80" s="442"/>
      <c r="DT80" s="442"/>
      <c r="DU80" s="442"/>
      <c r="DV80" s="442"/>
      <c r="DW80" s="442"/>
      <c r="DX80" s="442"/>
      <c r="DY80" s="442"/>
      <c r="DZ80" s="442"/>
      <c r="EA80" s="442"/>
      <c r="EB80" s="442"/>
      <c r="EC80" s="442"/>
      <c r="ED80" s="442"/>
      <c r="EE80" s="442"/>
      <c r="EF80" s="442"/>
      <c r="EG80" s="442"/>
      <c r="EH80" s="442"/>
      <c r="EI80" s="442"/>
      <c r="EJ80" s="442"/>
      <c r="EK80" s="442"/>
      <c r="EL80" s="442"/>
      <c r="EM80" s="442"/>
      <c r="EN80" s="442"/>
      <c r="EO80" s="442"/>
      <c r="EP80" s="442"/>
      <c r="EQ80" s="442"/>
      <c r="ER80" s="442"/>
      <c r="ES80" s="442"/>
      <c r="ET80" s="442"/>
      <c r="EU80" s="442"/>
      <c r="EV80" s="442"/>
      <c r="EW80" s="442"/>
      <c r="EX80" s="442"/>
      <c r="EY80" s="442"/>
      <c r="EZ80" s="442"/>
      <c r="FA80" s="442"/>
      <c r="FB80" s="442"/>
      <c r="FC80" s="442"/>
      <c r="FD80" s="442"/>
      <c r="FE80" s="442"/>
      <c r="FF80" s="442"/>
      <c r="FG80" s="442"/>
      <c r="FH80" s="442"/>
      <c r="FI80" s="442"/>
      <c r="FJ80" s="442"/>
      <c r="FK80" s="442"/>
      <c r="FL80" s="442"/>
      <c r="FM80" s="442"/>
      <c r="FN80" s="442"/>
      <c r="FO80" s="442"/>
      <c r="FP80" s="442"/>
      <c r="FQ80" s="442"/>
      <c r="FR80" s="442"/>
      <c r="FS80" s="442"/>
      <c r="FT80" s="442"/>
      <c r="FU80" s="442"/>
      <c r="FV80" s="442"/>
      <c r="FW80" s="442"/>
      <c r="FX80" s="442"/>
      <c r="FY80" s="442"/>
      <c r="FZ80" s="442"/>
      <c r="GA80" s="442"/>
      <c r="GB80" s="442"/>
      <c r="GC80" s="442"/>
      <c r="GD80" s="442"/>
      <c r="GE80" s="442"/>
      <c r="GF80" s="442"/>
      <c r="GG80" s="442"/>
      <c r="GH80" s="442"/>
      <c r="GI80" s="442"/>
      <c r="GJ80" s="442"/>
      <c r="GK80" s="442"/>
      <c r="GL80" s="442"/>
      <c r="GM80" s="442"/>
      <c r="GN80" s="442"/>
      <c r="GO80" s="442"/>
      <c r="GP80" s="442"/>
      <c r="GQ80" s="442"/>
      <c r="GR80" s="442"/>
      <c r="GS80" s="442"/>
      <c r="GT80" s="442"/>
      <c r="GU80" s="442"/>
      <c r="GV80" s="442"/>
      <c r="GW80" s="442"/>
      <c r="GX80" s="442"/>
      <c r="GY80" s="442"/>
      <c r="GZ80" s="442"/>
      <c r="HA80" s="442"/>
      <c r="HB80" s="442"/>
      <c r="HC80" s="442"/>
      <c r="HD80" s="442"/>
      <c r="HE80" s="442"/>
      <c r="HF80" s="442"/>
      <c r="HG80" s="442"/>
      <c r="HH80" s="442"/>
      <c r="HI80" s="442"/>
      <c r="HJ80" s="442"/>
      <c r="HK80" s="442"/>
      <c r="HL80" s="442"/>
      <c r="HM80" s="442"/>
      <c r="HN80" s="442"/>
      <c r="HO80" s="442"/>
      <c r="HP80" s="442"/>
      <c r="HQ80" s="442"/>
      <c r="HR80" s="442"/>
      <c r="HS80" s="442"/>
      <c r="HT80" s="442"/>
      <c r="HU80" s="442"/>
      <c r="HV80" s="442"/>
      <c r="HW80" s="442"/>
      <c r="HX80" s="442"/>
      <c r="HY80" s="442"/>
      <c r="HZ80" s="442"/>
      <c r="IA80" s="442"/>
      <c r="IB80" s="442"/>
      <c r="IC80" s="442"/>
      <c r="ID80" s="442"/>
      <c r="IE80" s="442"/>
      <c r="IF80" s="442"/>
      <c r="IG80" s="442"/>
      <c r="IH80" s="442"/>
      <c r="II80" s="442"/>
      <c r="IJ80" s="442"/>
      <c r="IK80" s="442"/>
      <c r="IL80" s="442"/>
      <c r="IM80" s="442"/>
      <c r="IN80" s="442"/>
      <c r="IO80" s="442"/>
      <c r="IP80" s="442"/>
      <c r="IQ80" s="442"/>
      <c r="IR80" s="442"/>
      <c r="IS80" s="442"/>
      <c r="IT80" s="442"/>
      <c r="IU80" s="442"/>
      <c r="IV80" s="442"/>
      <c r="IW80" s="442"/>
      <c r="IX80" s="442"/>
      <c r="IY80" s="442"/>
      <c r="IZ80" s="653"/>
      <c r="JA80" s="442"/>
      <c r="JB80" s="442"/>
      <c r="JC80" s="442"/>
      <c r="JD80" s="442"/>
      <c r="JE80" s="442"/>
      <c r="JF80" s="442"/>
      <c r="JG80" s="442"/>
      <c r="JH80" s="442"/>
      <c r="JI80" s="442"/>
      <c r="JJ80" s="442"/>
      <c r="JK80" s="442"/>
      <c r="JL80" s="442"/>
      <c r="JM80" s="653"/>
      <c r="JN80" s="442"/>
      <c r="JO80" s="442"/>
      <c r="JP80" s="442"/>
      <c r="JQ80" s="442"/>
      <c r="JR80" s="442"/>
      <c r="JS80" s="442"/>
      <c r="JT80" s="442"/>
      <c r="JU80" s="442"/>
      <c r="JV80" s="442"/>
      <c r="JW80" s="442"/>
      <c r="JX80" s="442"/>
      <c r="JY80" s="442"/>
      <c r="JZ80" s="653"/>
      <c r="KA80" s="442"/>
      <c r="KB80" s="442"/>
      <c r="KC80" s="442"/>
      <c r="KD80" s="442"/>
      <c r="KE80" s="442"/>
      <c r="KF80" s="442"/>
      <c r="KG80" s="442"/>
      <c r="KH80" s="442"/>
      <c r="KI80" s="442"/>
      <c r="KJ80" s="442"/>
      <c r="KK80" s="442"/>
      <c r="KL80" s="442"/>
      <c r="KM80" s="653"/>
      <c r="KN80" s="442"/>
      <c r="KO80" s="442"/>
      <c r="KP80" s="442"/>
      <c r="KQ80" s="442"/>
      <c r="KR80" s="442"/>
      <c r="KS80" s="442"/>
      <c r="KT80" s="442"/>
      <c r="KU80" s="442"/>
      <c r="KV80" s="442"/>
      <c r="KW80" s="442"/>
      <c r="KX80" s="442"/>
      <c r="KY80" s="442"/>
      <c r="KZ80" s="653"/>
      <c r="LA80" s="442"/>
      <c r="LB80" s="442"/>
      <c r="LC80" s="442"/>
      <c r="LD80" s="442"/>
      <c r="LE80" s="442"/>
      <c r="LF80" s="442"/>
      <c r="LG80" s="442"/>
      <c r="LH80" s="442"/>
      <c r="LI80" s="442"/>
      <c r="LJ80" s="442"/>
      <c r="LK80" s="442"/>
      <c r="LL80" s="512"/>
    </row>
    <row r="81" spans="1:324" ht="18" x14ac:dyDescent="0.25">
      <c r="A81" s="461">
        <v>714</v>
      </c>
      <c r="B81" s="462"/>
      <c r="C81" s="463" t="s">
        <v>532</v>
      </c>
      <c r="D81" s="463" t="s">
        <v>533</v>
      </c>
      <c r="E81" s="474">
        <f t="shared" ref="E81:X81" si="357">E82+E83</f>
        <v>50927766.649974972</v>
      </c>
      <c r="F81" s="474">
        <f t="shared" si="357"/>
        <v>52248118.010348856</v>
      </c>
      <c r="G81" s="474">
        <f t="shared" si="357"/>
        <v>37973213.987648144</v>
      </c>
      <c r="H81" s="474">
        <f t="shared" si="357"/>
        <v>69238970.956434652</v>
      </c>
      <c r="I81" s="474">
        <f t="shared" si="357"/>
        <v>129078004.50676015</v>
      </c>
      <c r="J81" s="474">
        <f t="shared" si="357"/>
        <v>125016120.01335336</v>
      </c>
      <c r="K81" s="474">
        <f t="shared" si="357"/>
        <v>158387431.14672008</v>
      </c>
      <c r="L81" s="474">
        <f t="shared" si="357"/>
        <v>125417008.84660324</v>
      </c>
      <c r="M81" s="474">
        <f t="shared" si="357"/>
        <v>7251804.1845267909</v>
      </c>
      <c r="N81" s="474">
        <f t="shared" si="357"/>
        <v>7577148.1712568859</v>
      </c>
      <c r="O81" s="474">
        <f t="shared" si="357"/>
        <v>8979183.4954932388</v>
      </c>
      <c r="P81" s="474">
        <f t="shared" si="357"/>
        <v>7431828.2502921056</v>
      </c>
      <c r="Q81" s="474">
        <f t="shared" si="357"/>
        <v>7972990.4881488904</v>
      </c>
      <c r="R81" s="474">
        <f t="shared" si="357"/>
        <v>13272361.797863461</v>
      </c>
      <c r="S81" s="474">
        <f t="shared" si="357"/>
        <v>13770952.312802536</v>
      </c>
      <c r="T81" s="474">
        <f t="shared" si="357"/>
        <v>10621169.695418129</v>
      </c>
      <c r="U81" s="474">
        <f t="shared" si="357"/>
        <v>9875845.2419045232</v>
      </c>
      <c r="V81" s="474">
        <f t="shared" si="357"/>
        <v>11705630.725338006</v>
      </c>
      <c r="W81" s="474">
        <f t="shared" si="357"/>
        <v>11679097.04544317</v>
      </c>
      <c r="X81" s="474">
        <f t="shared" si="357"/>
        <v>19609983.408237349</v>
      </c>
      <c r="Y81" s="474">
        <f>M81+N81+O81+P81+Q81+R81+S81+T81+U81+V81+W81+X81</f>
        <v>129747994.81672509</v>
      </c>
      <c r="Z81" s="474">
        <f t="shared" ref="Z81:AK81" si="358">Z82+Z83</f>
        <v>8949344.6863211486</v>
      </c>
      <c r="AA81" s="474">
        <f t="shared" si="358"/>
        <v>14380181.175847104</v>
      </c>
      <c r="AB81" s="474">
        <f t="shared" si="358"/>
        <v>10931183.085837087</v>
      </c>
      <c r="AC81" s="474">
        <f t="shared" si="358"/>
        <v>8509256.3649223819</v>
      </c>
      <c r="AD81" s="474">
        <f t="shared" si="358"/>
        <v>8483550.3125521652</v>
      </c>
      <c r="AE81" s="474">
        <f t="shared" si="358"/>
        <v>10519225.084209651</v>
      </c>
      <c r="AF81" s="474">
        <f t="shared" si="358"/>
        <v>15833352.724920714</v>
      </c>
      <c r="AG81" s="474">
        <f t="shared" si="358"/>
        <v>10772994.074862294</v>
      </c>
      <c r="AH81" s="474">
        <f t="shared" si="358"/>
        <v>10749132.115089301</v>
      </c>
      <c r="AI81" s="474">
        <f t="shared" si="358"/>
        <v>12541105.962860953</v>
      </c>
      <c r="AJ81" s="474">
        <f t="shared" si="358"/>
        <v>17569433.819896497</v>
      </c>
      <c r="AK81" s="474">
        <f t="shared" si="358"/>
        <v>19748072.889667846</v>
      </c>
      <c r="AL81" s="474">
        <f>Z81+AA81+AB81+AC81+AD81+AE81+AF81+AG81+AH81+AI81+AJ81+AK81</f>
        <v>148986832.29698715</v>
      </c>
      <c r="AM81" s="474">
        <f t="shared" ref="AM81:AX81" si="359">AM82+AM83</f>
        <v>14969296.678601239</v>
      </c>
      <c r="AN81" s="474">
        <f t="shared" si="359"/>
        <v>12140468.226047404</v>
      </c>
      <c r="AO81" s="474">
        <f t="shared" si="359"/>
        <v>13847904.154523453</v>
      </c>
      <c r="AP81" s="474">
        <f t="shared" si="359"/>
        <v>12983221.171006508</v>
      </c>
      <c r="AQ81" s="474">
        <f t="shared" si="359"/>
        <v>20796169.464947421</v>
      </c>
      <c r="AR81" s="474">
        <f t="shared" si="359"/>
        <v>33270346.180562515</v>
      </c>
      <c r="AS81" s="474">
        <f t="shared" si="359"/>
        <v>19578435.511725917</v>
      </c>
      <c r="AT81" s="474">
        <f t="shared" si="359"/>
        <v>13375591.389667841</v>
      </c>
      <c r="AU81" s="474">
        <f t="shared" si="359"/>
        <v>13246156.299157064</v>
      </c>
      <c r="AV81" s="474">
        <f t="shared" si="359"/>
        <v>25029221.273785681</v>
      </c>
      <c r="AW81" s="474">
        <f t="shared" si="359"/>
        <v>14554515.444708733</v>
      </c>
      <c r="AX81" s="474">
        <f t="shared" si="359"/>
        <v>20541056.460190281</v>
      </c>
      <c r="AY81" s="474">
        <f>AM81+AN81+AO81+AP81+AQ81+AR81+AS81+AT81+AU81+AV81+AW81+AX81</f>
        <v>214332382.25492406</v>
      </c>
      <c r="AZ81" s="474">
        <f t="shared" ref="AZ81:BK81" si="360">AZ82+AZ83</f>
        <v>16623622.123852447</v>
      </c>
      <c r="BA81" s="474">
        <f t="shared" si="360"/>
        <v>11341642.46398765</v>
      </c>
      <c r="BB81" s="474">
        <f t="shared" si="360"/>
        <v>14020096.262143215</v>
      </c>
      <c r="BC81" s="474">
        <f t="shared" si="360"/>
        <v>15398994.947170755</v>
      </c>
      <c r="BD81" s="474">
        <f t="shared" si="360"/>
        <v>12552148.786805205</v>
      </c>
      <c r="BE81" s="474">
        <f t="shared" si="360"/>
        <v>23965571.718577862</v>
      </c>
      <c r="BF81" s="474">
        <f t="shared" si="360"/>
        <v>22478935.890293777</v>
      </c>
      <c r="BG81" s="474">
        <f t="shared" si="360"/>
        <v>13505705.205808718</v>
      </c>
      <c r="BH81" s="474">
        <f t="shared" si="360"/>
        <v>21371117.522825908</v>
      </c>
      <c r="BI81" s="474">
        <f t="shared" si="360"/>
        <v>14263448.414079441</v>
      </c>
      <c r="BJ81" s="474">
        <f t="shared" si="360"/>
        <v>15541964.00200301</v>
      </c>
      <c r="BK81" s="474">
        <f t="shared" si="360"/>
        <v>23109831.24624436</v>
      </c>
      <c r="BL81" s="474">
        <f>AZ81+BA81+BB81+BC81+BD81+BE81+BF81+BG81+BH81+BI81+BJ81+BK81</f>
        <v>204173078.58379236</v>
      </c>
      <c r="BM81" s="474">
        <f t="shared" ref="BM81:BX81" si="361">BM82+BM83</f>
        <v>9721975.293064598</v>
      </c>
      <c r="BN81" s="474">
        <f t="shared" si="361"/>
        <v>15617302.178726424</v>
      </c>
      <c r="BO81" s="474">
        <f t="shared" si="361"/>
        <v>73208891.854740456</v>
      </c>
      <c r="BP81" s="474">
        <f t="shared" si="361"/>
        <v>37354918.474253029</v>
      </c>
      <c r="BQ81" s="474">
        <f t="shared" si="361"/>
        <v>18565493.258679688</v>
      </c>
      <c r="BR81" s="474">
        <f t="shared" si="361"/>
        <v>20143496.57991153</v>
      </c>
      <c r="BS81" s="474">
        <f t="shared" si="361"/>
        <v>21191996.331038237</v>
      </c>
      <c r="BT81" s="474">
        <f t="shared" si="361"/>
        <v>16637157.128108837</v>
      </c>
      <c r="BU81" s="474">
        <f t="shared" si="361"/>
        <v>41841713.030462362</v>
      </c>
      <c r="BV81" s="474">
        <f t="shared" si="361"/>
        <v>20975225.027290944</v>
      </c>
      <c r="BW81" s="474">
        <f t="shared" si="361"/>
        <v>22248414.688407607</v>
      </c>
      <c r="BX81" s="474">
        <f t="shared" si="361"/>
        <v>30632858.746745121</v>
      </c>
      <c r="BY81" s="474">
        <f>BM81+BN81+BO81+BP81+BQ81+BR81+BS81+BT81+BU81+BV81+BW81+BX81</f>
        <v>328139442.59142882</v>
      </c>
      <c r="BZ81" s="474">
        <f t="shared" ref="BZ81:CK81" si="362">BZ82+BZ83</f>
        <v>13084564.342305128</v>
      </c>
      <c r="CA81" s="474">
        <f t="shared" si="362"/>
        <v>13373627.088299118</v>
      </c>
      <c r="CB81" s="474">
        <f t="shared" si="362"/>
        <v>21917225.761600733</v>
      </c>
      <c r="CC81" s="474">
        <f t="shared" si="362"/>
        <v>13536423.200425636</v>
      </c>
      <c r="CD81" s="474">
        <f t="shared" si="362"/>
        <v>16637379.970163573</v>
      </c>
      <c r="CE81" s="474">
        <f t="shared" si="362"/>
        <v>15227095.551452186</v>
      </c>
      <c r="CF81" s="474">
        <f t="shared" si="362"/>
        <v>20411619.134409953</v>
      </c>
      <c r="CG81" s="474">
        <f t="shared" si="362"/>
        <v>17094542.799198803</v>
      </c>
      <c r="CH81" s="474">
        <f t="shared" si="362"/>
        <v>19404010.618427627</v>
      </c>
      <c r="CI81" s="474">
        <f t="shared" si="362"/>
        <v>18856556.577366058</v>
      </c>
      <c r="CJ81" s="474">
        <f t="shared" si="362"/>
        <v>17634992.738489445</v>
      </c>
      <c r="CK81" s="474">
        <f t="shared" si="362"/>
        <v>31070585.461152554</v>
      </c>
      <c r="CL81" s="474">
        <f>BZ81+CA81+CB81+CC81+CD81+CE81+CF81+CG81+CH81+CI81+CJ81+CK81</f>
        <v>218248623.24329081</v>
      </c>
      <c r="CM81" s="474">
        <f t="shared" ref="CM81:CX81" si="363">CM82+CM83</f>
        <v>16400958.926097482</v>
      </c>
      <c r="CN81" s="474">
        <f t="shared" si="363"/>
        <v>12496870.630362209</v>
      </c>
      <c r="CO81" s="474">
        <f t="shared" si="363"/>
        <v>17348085.627023876</v>
      </c>
      <c r="CP81" s="474">
        <f t="shared" si="363"/>
        <v>16013252.058671333</v>
      </c>
      <c r="CQ81" s="474">
        <f t="shared" si="363"/>
        <v>16576199.999374056</v>
      </c>
      <c r="CR81" s="474">
        <f t="shared" si="363"/>
        <v>20708070.308546167</v>
      </c>
      <c r="CS81" s="474">
        <f t="shared" si="363"/>
        <v>19570308.962819222</v>
      </c>
      <c r="CT81" s="474">
        <f t="shared" si="363"/>
        <v>14956749.633366704</v>
      </c>
      <c r="CU81" s="474">
        <f t="shared" si="363"/>
        <v>17378871.549240533</v>
      </c>
      <c r="CV81" s="474">
        <f t="shared" si="363"/>
        <v>19443382.047320992</v>
      </c>
      <c r="CW81" s="474">
        <f t="shared" si="363"/>
        <v>19981042.542939402</v>
      </c>
      <c r="CX81" s="474">
        <f t="shared" si="363"/>
        <v>29273275.076193608</v>
      </c>
      <c r="CY81" s="474">
        <f>CM81+CN81+CO81+CP81+CQ81+CR81+CS81+CT81+CU81+CV81+CW81+CX81</f>
        <v>220147067.36195558</v>
      </c>
      <c r="CZ81" s="474">
        <f t="shared" ref="CZ81:DK81" si="364">CZ82+CZ83</f>
        <v>15588962.105132699</v>
      </c>
      <c r="DA81" s="474">
        <f t="shared" si="364"/>
        <v>18969056.003463533</v>
      </c>
      <c r="DB81" s="474">
        <f t="shared" si="364"/>
        <v>17909341.953728922</v>
      </c>
      <c r="DC81" s="474">
        <f t="shared" si="364"/>
        <v>16548215.260000004</v>
      </c>
      <c r="DD81" s="474">
        <f t="shared" si="364"/>
        <v>35174798.28653647</v>
      </c>
      <c r="DE81" s="474">
        <f t="shared" si="364"/>
        <v>29312494.139000002</v>
      </c>
      <c r="DF81" s="474">
        <f t="shared" si="364"/>
        <v>19730345.517438393</v>
      </c>
      <c r="DG81" s="474">
        <f t="shared" si="364"/>
        <v>17282683.574699979</v>
      </c>
      <c r="DH81" s="474">
        <f t="shared" si="364"/>
        <v>20477005.019999996</v>
      </c>
      <c r="DI81" s="474">
        <f t="shared" si="364"/>
        <v>17052595.502999991</v>
      </c>
      <c r="DJ81" s="474">
        <f t="shared" si="364"/>
        <v>21374740.670000006</v>
      </c>
      <c r="DK81" s="474">
        <f t="shared" si="364"/>
        <v>30762787.127000004</v>
      </c>
      <c r="DL81" s="474">
        <f>CZ81+DA81+DB81+DC81+DD81+DE81+DF81+DG81+DH81+DI81+DJ81+DK81</f>
        <v>260183025.15999997</v>
      </c>
      <c r="DM81" s="474">
        <f t="shared" ref="DM81:DX81" si="365">DM82+DM83</f>
        <v>17234624.200000003</v>
      </c>
      <c r="DN81" s="474">
        <f t="shared" si="365"/>
        <v>30893749.149999991</v>
      </c>
      <c r="DO81" s="474">
        <f t="shared" si="365"/>
        <v>26506382.160000008</v>
      </c>
      <c r="DP81" s="474">
        <f t="shared" si="365"/>
        <v>21264171.990000017</v>
      </c>
      <c r="DQ81" s="474">
        <f t="shared" si="365"/>
        <v>24697084.309999976</v>
      </c>
      <c r="DR81" s="474">
        <f t="shared" si="365"/>
        <v>20253896.460000005</v>
      </c>
      <c r="DS81" s="474">
        <f t="shared" si="365"/>
        <v>22561647.769999981</v>
      </c>
      <c r="DT81" s="474">
        <f t="shared" si="365"/>
        <v>20208342.680000044</v>
      </c>
      <c r="DU81" s="474">
        <f t="shared" si="365"/>
        <v>51232491.119999975</v>
      </c>
      <c r="DV81" s="474">
        <f t="shared" si="365"/>
        <v>22424859.14999998</v>
      </c>
      <c r="DW81" s="474">
        <f t="shared" si="365"/>
        <v>21998948.040000036</v>
      </c>
      <c r="DX81" s="474">
        <f t="shared" si="365"/>
        <v>66598778.520000026</v>
      </c>
      <c r="DY81" s="474">
        <f>DM81+DN81+DO81+DP81+DQ81+DR81+DS81+DT81+DU81+DV81+DW81+DX81</f>
        <v>345874975.55000007</v>
      </c>
      <c r="DZ81" s="474">
        <f t="shared" ref="DZ81:EK81" si="366">DZ82+DZ83</f>
        <v>17677656</v>
      </c>
      <c r="EA81" s="474">
        <f t="shared" si="366"/>
        <v>23317581.219999995</v>
      </c>
      <c r="EB81" s="474">
        <f t="shared" si="366"/>
        <v>21465272.059999991</v>
      </c>
      <c r="EC81" s="474">
        <f t="shared" si="366"/>
        <v>18171638.690000013</v>
      </c>
      <c r="ED81" s="474">
        <f t="shared" si="366"/>
        <v>20665065.229999997</v>
      </c>
      <c r="EE81" s="474">
        <f t="shared" si="366"/>
        <v>22411749.240000002</v>
      </c>
      <c r="EF81" s="474">
        <f t="shared" si="366"/>
        <v>15147378.355999978</v>
      </c>
      <c r="EG81" s="474">
        <f t="shared" si="366"/>
        <v>20042171.904000007</v>
      </c>
      <c r="EH81" s="474">
        <f t="shared" si="366"/>
        <v>29357575.500000034</v>
      </c>
      <c r="EI81" s="474">
        <f t="shared" si="366"/>
        <v>19812246.659999978</v>
      </c>
      <c r="EJ81" s="474">
        <f t="shared" si="366"/>
        <v>23624233.949999992</v>
      </c>
      <c r="EK81" s="474">
        <f t="shared" si="366"/>
        <v>31793071.440000013</v>
      </c>
      <c r="EL81" s="474">
        <f>DZ81+EA81+EB81+EC81+ED81+EE81+EF81+EG81+EH81+EI81+EJ81+EK81</f>
        <v>263485640.25</v>
      </c>
      <c r="EM81" s="474">
        <f t="shared" ref="EM81:EX81" si="367">EM82+EM83</f>
        <v>18020268.66</v>
      </c>
      <c r="EN81" s="474">
        <f t="shared" si="367"/>
        <v>35419237.25</v>
      </c>
      <c r="EO81" s="474">
        <f t="shared" si="367"/>
        <v>21529865.943</v>
      </c>
      <c r="EP81" s="474">
        <f t="shared" si="367"/>
        <v>24176844.936999992</v>
      </c>
      <c r="EQ81" s="474">
        <f t="shared" si="367"/>
        <v>17725560.370000012</v>
      </c>
      <c r="ER81" s="474">
        <f t="shared" si="367"/>
        <v>24212428.940000005</v>
      </c>
      <c r="ES81" s="474">
        <f t="shared" si="367"/>
        <v>24285707.900000013</v>
      </c>
      <c r="ET81" s="474">
        <f t="shared" si="367"/>
        <v>81431534.109999999</v>
      </c>
      <c r="EU81" s="474">
        <f t="shared" si="367"/>
        <v>25512965.679999966</v>
      </c>
      <c r="EV81" s="474">
        <f t="shared" si="367"/>
        <v>26991497.570000023</v>
      </c>
      <c r="EW81" s="474">
        <f t="shared" si="367"/>
        <v>31646866.709999949</v>
      </c>
      <c r="EX81" s="474">
        <f t="shared" si="367"/>
        <v>66818657.849999957</v>
      </c>
      <c r="EY81" s="474">
        <f>EM81+EN81+EO81+EP81+EQ81+ER81+ES81+ET81+EU81+EV81+EW81+EX81</f>
        <v>397771435.9199999</v>
      </c>
      <c r="EZ81" s="474">
        <f t="shared" ref="EZ81:FH81" si="368">EZ82+EZ83</f>
        <v>18353816.329999998</v>
      </c>
      <c r="FA81" s="474">
        <f t="shared" si="368"/>
        <v>66748782.044</v>
      </c>
      <c r="FB81" s="474">
        <f t="shared" si="368"/>
        <v>24197616.335999995</v>
      </c>
      <c r="FC81" s="474">
        <f t="shared" si="368"/>
        <v>23400649.109999996</v>
      </c>
      <c r="FD81" s="474">
        <f t="shared" si="368"/>
        <v>21551142.150000006</v>
      </c>
      <c r="FE81" s="474">
        <f t="shared" si="368"/>
        <v>20839060.870000001</v>
      </c>
      <c r="FF81" s="474">
        <f t="shared" si="368"/>
        <v>26322264.359999985</v>
      </c>
      <c r="FG81" s="474">
        <f t="shared" si="368"/>
        <v>24097695.840000015</v>
      </c>
      <c r="FH81" s="474">
        <f t="shared" si="368"/>
        <v>17684508.069999989</v>
      </c>
      <c r="FI81" s="474">
        <f>FI82+FI83</f>
        <v>28835867.890000008</v>
      </c>
      <c r="FJ81" s="474">
        <f>FJ82+FJ83</f>
        <v>21847388.320000008</v>
      </c>
      <c r="FK81" s="474">
        <f>FK82+FK83</f>
        <v>26220435.110000018</v>
      </c>
      <c r="FL81" s="474">
        <f>FA81+FB81+FC81+FD81+FE81+FF81+FG81+FH81+EZ81+FI81+FK81+FJ81</f>
        <v>320099226.42999995</v>
      </c>
      <c r="FM81" s="474">
        <f t="shared" ref="FM81:FV81" si="369">FM82+FM83</f>
        <v>16187195.859999998</v>
      </c>
      <c r="FN81" s="474">
        <f t="shared" si="369"/>
        <v>76922723.959999979</v>
      </c>
      <c r="FO81" s="474">
        <f t="shared" si="369"/>
        <v>22376127.330000009</v>
      </c>
      <c r="FP81" s="474">
        <f t="shared" si="369"/>
        <v>19654532.879999984</v>
      </c>
      <c r="FQ81" s="474">
        <f t="shared" si="369"/>
        <v>22588274.480000012</v>
      </c>
      <c r="FR81" s="474">
        <f t="shared" si="369"/>
        <v>16303169.789999999</v>
      </c>
      <c r="FS81" s="474">
        <f t="shared" si="369"/>
        <v>24259563.61999999</v>
      </c>
      <c r="FT81" s="474">
        <f t="shared" si="369"/>
        <v>22498990.930000003</v>
      </c>
      <c r="FU81" s="474">
        <f t="shared" si="369"/>
        <v>16348076.249999981</v>
      </c>
      <c r="FV81" s="474">
        <f t="shared" si="369"/>
        <v>25075528.43</v>
      </c>
      <c r="FW81" s="474">
        <f>FW82+FW83</f>
        <v>21227143.819999985</v>
      </c>
      <c r="FX81" s="474">
        <f>FX82+FX83</f>
        <v>25583511.670000017</v>
      </c>
      <c r="FY81" s="474">
        <f>FM81+FN81+FO81+FP81+FQ81+FR81+FS81+FT81+FU81+FV81+FW81+FX81</f>
        <v>309024839.01999992</v>
      </c>
      <c r="FZ81" s="474">
        <f t="shared" ref="FZ81:GI81" si="370">FZ82+FZ83</f>
        <v>18766552.02</v>
      </c>
      <c r="GA81" s="474">
        <f t="shared" si="370"/>
        <v>53941331.440000013</v>
      </c>
      <c r="GB81" s="474">
        <f t="shared" si="370"/>
        <v>19546004.899999995</v>
      </c>
      <c r="GC81" s="474">
        <f t="shared" si="370"/>
        <v>20916223.95000001</v>
      </c>
      <c r="GD81" s="474">
        <f t="shared" si="370"/>
        <v>20825831.159999996</v>
      </c>
      <c r="GE81" s="474">
        <f t="shared" si="370"/>
        <v>14199978.489999998</v>
      </c>
      <c r="GF81" s="474">
        <f t="shared" si="370"/>
        <v>21696134.620000008</v>
      </c>
      <c r="GG81" s="474">
        <f t="shared" si="370"/>
        <v>16510216.959999982</v>
      </c>
      <c r="GH81" s="474">
        <f t="shared" si="370"/>
        <v>15669194.950000005</v>
      </c>
      <c r="GI81" s="474">
        <f t="shared" si="370"/>
        <v>19366988.609999992</v>
      </c>
      <c r="GJ81" s="474">
        <f>GJ82+GJ83</f>
        <v>16947484.81999997</v>
      </c>
      <c r="GK81" s="474">
        <f>GK82+GK83</f>
        <v>13231975.210000014</v>
      </c>
      <c r="GL81" s="474">
        <f>FZ81+GA81+GB81+GC81+GD81+GE81+GF81+GG81+GH81+GI81+GJ81+GK81</f>
        <v>251617917.12999997</v>
      </c>
      <c r="GM81" s="474">
        <f t="shared" ref="GM81:GV81" si="371">GM82+GM83</f>
        <v>22779363.640000008</v>
      </c>
      <c r="GN81" s="474">
        <f t="shared" si="371"/>
        <v>112870433.23999998</v>
      </c>
      <c r="GO81" s="474">
        <f t="shared" si="371"/>
        <v>20054239.129999995</v>
      </c>
      <c r="GP81" s="474">
        <f t="shared" si="371"/>
        <v>22467551.880000003</v>
      </c>
      <c r="GQ81" s="474">
        <f t="shared" si="371"/>
        <v>19673538.59</v>
      </c>
      <c r="GR81" s="474">
        <f t="shared" si="371"/>
        <v>13138727.04999999</v>
      </c>
      <c r="GS81" s="474">
        <f t="shared" si="371"/>
        <v>27066892.420000006</v>
      </c>
      <c r="GT81" s="474">
        <f t="shared" si="371"/>
        <v>14438390.379999999</v>
      </c>
      <c r="GU81" s="474">
        <f t="shared" si="371"/>
        <v>16002286.290000025</v>
      </c>
      <c r="GV81" s="474">
        <f t="shared" si="371"/>
        <v>33039211.699999981</v>
      </c>
      <c r="GW81" s="474">
        <f>GW82+GW83</f>
        <v>18250426.199999992</v>
      </c>
      <c r="GX81" s="474">
        <f>GX82+GX83</f>
        <v>35612907.319999978</v>
      </c>
      <c r="GY81" s="474">
        <f>GM81+GN81+GO81+GP81+GQ81+GR81+GS81+GT81+GU81+GV81+GW81+GX81</f>
        <v>355393967.83999997</v>
      </c>
      <c r="GZ81" s="474">
        <f t="shared" ref="GZ81:HI81" si="372">GZ82+GZ83</f>
        <v>21440584.879999999</v>
      </c>
      <c r="HA81" s="474">
        <f t="shared" si="372"/>
        <v>21818457.510000005</v>
      </c>
      <c r="HB81" s="474">
        <f t="shared" si="372"/>
        <v>18233663.209999993</v>
      </c>
      <c r="HC81" s="474">
        <f t="shared" si="372"/>
        <v>22351333.450000003</v>
      </c>
      <c r="HD81" s="474">
        <f t="shared" si="372"/>
        <v>14523810.380000008</v>
      </c>
      <c r="HE81" s="474">
        <f t="shared" si="372"/>
        <v>15025202.790000008</v>
      </c>
      <c r="HF81" s="474">
        <f t="shared" si="372"/>
        <v>38916760.13000001</v>
      </c>
      <c r="HG81" s="474">
        <f t="shared" si="372"/>
        <v>18743657.77</v>
      </c>
      <c r="HH81" s="474">
        <f t="shared" si="372"/>
        <v>21143857.04000001</v>
      </c>
      <c r="HI81" s="474">
        <f t="shared" si="372"/>
        <v>23690758.529999979</v>
      </c>
      <c r="HJ81" s="474">
        <f>HJ82+HJ83</f>
        <v>19235020.809999999</v>
      </c>
      <c r="HK81" s="474">
        <f>HK82+HK83</f>
        <v>27154225.219999988</v>
      </c>
      <c r="HL81" s="474">
        <f>GZ81+HA81+HB81+HC81+HD81+HE81+HF81+HG81+HH81+HI81+HJ81+HK81</f>
        <v>262277331.72000003</v>
      </c>
      <c r="HM81" s="474">
        <f t="shared" ref="HM81:HV81" si="373">HM82+HM83</f>
        <v>25065871.089999992</v>
      </c>
      <c r="HN81" s="474">
        <f t="shared" si="373"/>
        <v>19689538.499999989</v>
      </c>
      <c r="HO81" s="474">
        <f t="shared" si="373"/>
        <v>23855484.650000002</v>
      </c>
      <c r="HP81" s="474">
        <f t="shared" si="373"/>
        <v>22203269.819999993</v>
      </c>
      <c r="HQ81" s="474">
        <f t="shared" si="373"/>
        <v>19570902.940000013</v>
      </c>
      <c r="HR81" s="474">
        <f t="shared" si="373"/>
        <v>19461858.909999985</v>
      </c>
      <c r="HS81" s="474">
        <f t="shared" si="373"/>
        <v>18657141.98</v>
      </c>
      <c r="HT81" s="474">
        <f t="shared" si="373"/>
        <v>15617330.710000006</v>
      </c>
      <c r="HU81" s="474">
        <f t="shared" si="373"/>
        <v>19874382.640000008</v>
      </c>
      <c r="HV81" s="474">
        <f t="shared" si="373"/>
        <v>17819432.519999981</v>
      </c>
      <c r="HW81" s="474">
        <f>HW82+HW83</f>
        <v>18150189.640000004</v>
      </c>
      <c r="HX81" s="474">
        <f>HX82+HX83</f>
        <v>21531845.009999976</v>
      </c>
      <c r="HY81" s="474">
        <f>HM81+HN81+HO81+HP81+HQ81+HR81+HS81+HT81+HU81+HV81+HW81+HX81</f>
        <v>241497248.40999997</v>
      </c>
      <c r="HZ81" s="474">
        <f t="shared" ref="HZ81:II81" si="374">HZ82+HZ83</f>
        <v>59119366.823000021</v>
      </c>
      <c r="IA81" s="474">
        <f t="shared" si="374"/>
        <v>20342707.366999995</v>
      </c>
      <c r="IB81" s="474">
        <f t="shared" si="374"/>
        <v>21480862.039999995</v>
      </c>
      <c r="IC81" s="474">
        <f t="shared" si="374"/>
        <v>18659904.730000012</v>
      </c>
      <c r="ID81" s="474">
        <f t="shared" si="374"/>
        <v>23306486.749999993</v>
      </c>
      <c r="IE81" s="474">
        <f t="shared" si="374"/>
        <v>13428856.560000017</v>
      </c>
      <c r="IF81" s="474">
        <f t="shared" si="374"/>
        <v>22596471.879999995</v>
      </c>
      <c r="IG81" s="474">
        <f t="shared" si="374"/>
        <v>19747193.139999986</v>
      </c>
      <c r="IH81" s="474">
        <f t="shared" si="374"/>
        <v>19868825.669999976</v>
      </c>
      <c r="II81" s="474">
        <f t="shared" si="374"/>
        <v>19461449.93000003</v>
      </c>
      <c r="IJ81" s="474">
        <f>IJ82+IJ83</f>
        <v>29571026.779999986</v>
      </c>
      <c r="IK81" s="474">
        <f>IK82+IK83</f>
        <v>14939250.549999973</v>
      </c>
      <c r="IL81" s="474">
        <f>HZ81+IA81+IB81+IC81+ID81+IE81+IF81+IG81+IH81+II81+IJ81+IK81</f>
        <v>282522402.21999997</v>
      </c>
      <c r="IM81" s="474">
        <f t="shared" ref="IM81:IV81" si="375">IM82+IM83</f>
        <v>17106112.379999999</v>
      </c>
      <c r="IN81" s="474">
        <f t="shared" si="375"/>
        <v>23099375.790000003</v>
      </c>
      <c r="IO81" s="474">
        <f t="shared" si="375"/>
        <v>48388002.529999994</v>
      </c>
      <c r="IP81" s="474">
        <f t="shared" si="375"/>
        <v>26419402.190000013</v>
      </c>
      <c r="IQ81" s="474">
        <f t="shared" si="375"/>
        <v>22389966.169999991</v>
      </c>
      <c r="IR81" s="474">
        <f t="shared" si="375"/>
        <v>22195928.129999995</v>
      </c>
      <c r="IS81" s="474">
        <f t="shared" si="375"/>
        <v>35628206.87000002</v>
      </c>
      <c r="IT81" s="474">
        <f t="shared" si="375"/>
        <v>22794651.279999975</v>
      </c>
      <c r="IU81" s="474">
        <f t="shared" si="375"/>
        <v>18113965.619999986</v>
      </c>
      <c r="IV81" s="474">
        <f t="shared" si="375"/>
        <v>30195260.280000016</v>
      </c>
      <c r="IW81" s="474">
        <f>IW82+IW83</f>
        <v>20799633.160000034</v>
      </c>
      <c r="IX81" s="474">
        <f>IX82+IX83</f>
        <v>40545444.769999996</v>
      </c>
      <c r="IY81" s="474">
        <f>IM81+IN81+IO81+IP81+IQ81+IR81+IS81+IT81+IU81+IV81+IW81+IX81</f>
        <v>327675949.16999996</v>
      </c>
      <c r="IZ81" s="654">
        <f t="shared" ref="IZ81:JI81" si="376">IZ82+IZ83</f>
        <v>21078779.530000001</v>
      </c>
      <c r="JA81" s="474">
        <f t="shared" si="376"/>
        <v>19855868.669999998</v>
      </c>
      <c r="JB81" s="474">
        <f t="shared" si="376"/>
        <v>20321350.959999993</v>
      </c>
      <c r="JC81" s="474">
        <f t="shared" si="376"/>
        <v>29073035.59</v>
      </c>
      <c r="JD81" s="474">
        <f t="shared" si="376"/>
        <v>28914994.420000006</v>
      </c>
      <c r="JE81" s="474">
        <f t="shared" si="376"/>
        <v>18966617.389999993</v>
      </c>
      <c r="JF81" s="474">
        <f t="shared" si="376"/>
        <v>61311078.390000015</v>
      </c>
      <c r="JG81" s="474">
        <f t="shared" si="376"/>
        <v>21962889.159999993</v>
      </c>
      <c r="JH81" s="474">
        <f t="shared" si="376"/>
        <v>22121251.419999994</v>
      </c>
      <c r="JI81" s="474">
        <f t="shared" si="376"/>
        <v>26198987.530000005</v>
      </c>
      <c r="JJ81" s="474">
        <f>JJ82+JJ83</f>
        <v>20915017.010000024</v>
      </c>
      <c r="JK81" s="474">
        <f>JK82+JK83</f>
        <v>18093168.689999994</v>
      </c>
      <c r="JL81" s="474">
        <f>IZ81+JA81+JB81+JC81+JD81+JE81+JF81+JG81+JH81+JI81+JJ81+JK81</f>
        <v>308813038.76000005</v>
      </c>
      <c r="JM81" s="654">
        <f t="shared" ref="JM81:JV81" si="377">JM82+JM83</f>
        <v>19170759.07</v>
      </c>
      <c r="JN81" s="474">
        <f t="shared" si="377"/>
        <v>32875163.420000002</v>
      </c>
      <c r="JO81" s="474">
        <f t="shared" si="377"/>
        <v>71350294.680000022</v>
      </c>
      <c r="JP81" s="474">
        <f t="shared" si="377"/>
        <v>55666748.730000004</v>
      </c>
      <c r="JQ81" s="474">
        <f t="shared" si="377"/>
        <v>117701284.40999998</v>
      </c>
      <c r="JR81" s="474">
        <f t="shared" si="377"/>
        <v>44164406.549999982</v>
      </c>
      <c r="JS81" s="474">
        <f t="shared" si="377"/>
        <v>27324894.670000024</v>
      </c>
      <c r="JT81" s="474">
        <f t="shared" si="377"/>
        <v>19224294.389999997</v>
      </c>
      <c r="JU81" s="474">
        <f t="shared" si="377"/>
        <v>20225389.589999996</v>
      </c>
      <c r="JV81" s="474">
        <f t="shared" si="377"/>
        <v>19838380.719999991</v>
      </c>
      <c r="JW81" s="474">
        <f>JW82+JW83</f>
        <v>31465036.580000021</v>
      </c>
      <c r="JX81" s="474">
        <f>JX82+JX83</f>
        <v>26645956.680000003</v>
      </c>
      <c r="JY81" s="474">
        <f>JM81+JN81+JO81+JP81+JQ81+JR81+JS81+JT81+JU81+JV81+JW81+JX81</f>
        <v>485652609.49000001</v>
      </c>
      <c r="JZ81" s="654">
        <f t="shared" ref="JZ81:KI81" si="378">JZ82+JZ83</f>
        <v>84971887.189999998</v>
      </c>
      <c r="KA81" s="474">
        <f t="shared" si="378"/>
        <v>63058638.140000001</v>
      </c>
      <c r="KB81" s="474">
        <f t="shared" si="378"/>
        <v>27781322.589999992</v>
      </c>
      <c r="KC81" s="474">
        <f t="shared" si="378"/>
        <v>23066626.730000012</v>
      </c>
      <c r="KD81" s="474">
        <f t="shared" si="378"/>
        <v>45301645.869999997</v>
      </c>
      <c r="KE81" s="474">
        <f t="shared" si="378"/>
        <v>54299030.300000004</v>
      </c>
      <c r="KF81" s="474">
        <f t="shared" si="378"/>
        <v>40015834.809999987</v>
      </c>
      <c r="KG81" s="474">
        <f t="shared" si="378"/>
        <v>20120053.309999999</v>
      </c>
      <c r="KH81" s="474">
        <f t="shared" si="378"/>
        <v>30889022.810000002</v>
      </c>
      <c r="KI81" s="474">
        <f t="shared" si="378"/>
        <v>35101728.369999997</v>
      </c>
      <c r="KJ81" s="474">
        <f>KJ82+KJ83</f>
        <v>34426577.49000001</v>
      </c>
      <c r="KK81" s="474">
        <f>KK82+KK83</f>
        <v>48012192.909999996</v>
      </c>
      <c r="KL81" s="474">
        <f>JZ81+KA81+KB81+KC81+KD81+KE81+KF81+KG81+KH81+KI81+KJ81+KK81</f>
        <v>507044560.51999998</v>
      </c>
      <c r="KM81" s="654">
        <f t="shared" ref="KM81:KV81" si="379">KM82+KM83</f>
        <v>47724675.939999998</v>
      </c>
      <c r="KN81" s="474">
        <f t="shared" si="379"/>
        <v>110643208.07999998</v>
      </c>
      <c r="KO81" s="474">
        <f t="shared" si="379"/>
        <v>26267600.160000004</v>
      </c>
      <c r="KP81" s="474">
        <f t="shared" si="379"/>
        <v>40540010.00999999</v>
      </c>
      <c r="KQ81" s="474">
        <f t="shared" si="379"/>
        <v>46396946.090000004</v>
      </c>
      <c r="KR81" s="474">
        <f t="shared" si="379"/>
        <v>70169783.939999998</v>
      </c>
      <c r="KS81" s="474">
        <f t="shared" si="379"/>
        <v>37789775.349999994</v>
      </c>
      <c r="KT81" s="474">
        <f t="shared" si="379"/>
        <v>36860929.930000015</v>
      </c>
      <c r="KU81" s="474">
        <f t="shared" si="379"/>
        <v>46840292.909999982</v>
      </c>
      <c r="KV81" s="474">
        <f t="shared" si="379"/>
        <v>25053527.829999994</v>
      </c>
      <c r="KW81" s="474">
        <f>KW82+KW83</f>
        <v>75484405.63000001</v>
      </c>
      <c r="KX81" s="474">
        <f>KX82+KX83</f>
        <v>34875709.909999989</v>
      </c>
      <c r="KY81" s="474">
        <f>KM81+KN81+KO81+KP81+KQ81+KR81+KS81+KT81+KU81+KV81+KW81+KX81</f>
        <v>598646865.77999985</v>
      </c>
      <c r="KZ81" s="654">
        <f t="shared" ref="KZ81:LI81" si="380">KZ82+KZ83</f>
        <v>31200640.970000003</v>
      </c>
      <c r="LA81" s="474">
        <f t="shared" si="380"/>
        <v>30331446.989999995</v>
      </c>
      <c r="LB81" s="474">
        <f t="shared" si="380"/>
        <v>0</v>
      </c>
      <c r="LC81" s="474">
        <f t="shared" si="380"/>
        <v>0</v>
      </c>
      <c r="LD81" s="474">
        <f t="shared" si="380"/>
        <v>0</v>
      </c>
      <c r="LE81" s="474">
        <f t="shared" si="380"/>
        <v>0</v>
      </c>
      <c r="LF81" s="474">
        <f t="shared" si="380"/>
        <v>0</v>
      </c>
      <c r="LG81" s="474">
        <f t="shared" si="380"/>
        <v>0</v>
      </c>
      <c r="LH81" s="474">
        <f t="shared" si="380"/>
        <v>0</v>
      </c>
      <c r="LI81" s="474">
        <f t="shared" si="380"/>
        <v>0</v>
      </c>
      <c r="LJ81" s="474">
        <f>LJ82+LJ83</f>
        <v>0</v>
      </c>
      <c r="LK81" s="474">
        <f>LK82+LK83</f>
        <v>0</v>
      </c>
      <c r="LL81" s="515">
        <f>KZ81+LA81+LB81+LC81+LD81+LE81+LF81+LG81+LH81+LI81+LJ81+LK81</f>
        <v>61532087.959999993</v>
      </c>
    </row>
    <row r="82" spans="1:324" ht="15.75" x14ac:dyDescent="0.25">
      <c r="A82" s="419">
        <v>7140</v>
      </c>
      <c r="B82" s="420"/>
      <c r="C82" s="418" t="s">
        <v>674</v>
      </c>
      <c r="D82" s="418" t="s">
        <v>320</v>
      </c>
      <c r="E82" s="466">
        <v>31533867.467868473</v>
      </c>
      <c r="F82" s="466">
        <v>20745693.540310465</v>
      </c>
      <c r="G82" s="466">
        <v>9784313.9709564354</v>
      </c>
      <c r="H82" s="466">
        <v>11204957.436154233</v>
      </c>
      <c r="I82" s="466">
        <v>13867355.199465867</v>
      </c>
      <c r="J82" s="466">
        <v>24704031.046569858</v>
      </c>
      <c r="K82" s="466">
        <v>27417805.875479888</v>
      </c>
      <c r="L82" s="466">
        <v>12888036.220998164</v>
      </c>
      <c r="M82" s="466">
        <v>1819992.4887330998</v>
      </c>
      <c r="N82" s="466">
        <v>1158900.8512769155</v>
      </c>
      <c r="O82" s="466">
        <v>1081355.3663829078</v>
      </c>
      <c r="P82" s="466">
        <v>890473.20981472218</v>
      </c>
      <c r="Q82" s="466">
        <v>913570.35553329997</v>
      </c>
      <c r="R82" s="466">
        <v>1004740.4439993324</v>
      </c>
      <c r="S82" s="466">
        <v>940143.54865631787</v>
      </c>
      <c r="T82" s="466">
        <v>980011.68419295619</v>
      </c>
      <c r="U82" s="466">
        <v>918064.59689534304</v>
      </c>
      <c r="V82" s="466">
        <v>1005278.7514605242</v>
      </c>
      <c r="W82" s="466">
        <v>1160227.841762644</v>
      </c>
      <c r="X82" s="466">
        <v>1280733.600400601</v>
      </c>
      <c r="Y82" s="466">
        <f>M82+N82+O82+P82+Q82+R82+S82+T82+U82+V82+W82+X82</f>
        <v>13153492.739108661</v>
      </c>
      <c r="Z82" s="466">
        <v>1219424.9707895175</v>
      </c>
      <c r="AA82" s="466">
        <v>1006342.8476047405</v>
      </c>
      <c r="AB82" s="466">
        <v>1264200.4673677185</v>
      </c>
      <c r="AC82" s="466">
        <v>1073531.1300283759</v>
      </c>
      <c r="AD82" s="466">
        <v>1106455.5166082457</v>
      </c>
      <c r="AE82" s="466">
        <v>1194295.6100817893</v>
      </c>
      <c r="AF82" s="466">
        <v>1255716.9086963779</v>
      </c>
      <c r="AG82" s="466">
        <v>1072842.5972291774</v>
      </c>
      <c r="AH82" s="466">
        <v>1248668.8365882158</v>
      </c>
      <c r="AI82" s="466">
        <v>1299344.8506092473</v>
      </c>
      <c r="AJ82" s="466">
        <v>1351848.6062426975</v>
      </c>
      <c r="AK82" s="466">
        <v>1511004.0060090136</v>
      </c>
      <c r="AL82" s="466">
        <f>Z82+AA82+AB82+AC82+AD82+AE82+AF82+AG82+AH82+AI82+AJ82+AK82</f>
        <v>14603676.347855117</v>
      </c>
      <c r="AM82" s="466">
        <v>1520697.7132365217</v>
      </c>
      <c r="AN82" s="466">
        <v>1698376.7317643133</v>
      </c>
      <c r="AO82" s="466">
        <v>1342563.8457686531</v>
      </c>
      <c r="AP82" s="466">
        <v>549974.96244366548</v>
      </c>
      <c r="AQ82" s="466">
        <v>1298940.0767818394</v>
      </c>
      <c r="AR82" s="466">
        <v>1503421.7993657154</v>
      </c>
      <c r="AS82" s="466">
        <v>1554636.1208479386</v>
      </c>
      <c r="AT82" s="466">
        <v>1224904.0227007179</v>
      </c>
      <c r="AU82" s="466">
        <v>1520393.0896344518</v>
      </c>
      <c r="AV82" s="466">
        <v>1752532.9661158405</v>
      </c>
      <c r="AW82" s="466">
        <v>1637927.7249207145</v>
      </c>
      <c r="AX82" s="466">
        <v>2990374.8163912538</v>
      </c>
      <c r="AY82" s="466">
        <f>AM82+AN82+AO82+AP82+AQ82+AR82+AS82+AT82+AU82+AV82+AW82+AX82</f>
        <v>18594743.869971626</v>
      </c>
      <c r="AZ82" s="466">
        <v>1684330.6626606577</v>
      </c>
      <c r="BA82" s="466">
        <v>1565706.8936738442</v>
      </c>
      <c r="BB82" s="466">
        <v>1588912.5354698715</v>
      </c>
      <c r="BC82" s="466">
        <v>1608450.1752628945</v>
      </c>
      <c r="BD82" s="466">
        <v>1591224.3365047572</v>
      </c>
      <c r="BE82" s="466">
        <v>1906180.1034885664</v>
      </c>
      <c r="BF82" s="466">
        <v>1914434.1512268404</v>
      </c>
      <c r="BG82" s="466">
        <v>1432782.5070939744</v>
      </c>
      <c r="BH82" s="466">
        <v>1744328.9934902354</v>
      </c>
      <c r="BI82" s="466">
        <v>1972917.7098981806</v>
      </c>
      <c r="BJ82" s="466">
        <v>1856434.651977967</v>
      </c>
      <c r="BK82" s="466">
        <v>3212911.0332164913</v>
      </c>
      <c r="BL82" s="466">
        <f>AZ82+BA82+BB82+BC82+BD82+BE82+BF82+BG82+BH82+BI82+BJ82+BK82</f>
        <v>22078613.753964283</v>
      </c>
      <c r="BM82" s="466">
        <v>1463891.6708395928</v>
      </c>
      <c r="BN82" s="466">
        <v>1692647.304289768</v>
      </c>
      <c r="BO82" s="466">
        <v>1909038.5578367552</v>
      </c>
      <c r="BP82" s="466">
        <v>1771344.5167751629</v>
      </c>
      <c r="BQ82" s="466">
        <v>2116612.418627942</v>
      </c>
      <c r="BR82" s="466">
        <v>2229231.3470205311</v>
      </c>
      <c r="BS82" s="466">
        <v>1834430.8128859957</v>
      </c>
      <c r="BT82" s="466">
        <v>1769420.797863462</v>
      </c>
      <c r="BU82" s="466">
        <v>1908717.2425304626</v>
      </c>
      <c r="BV82" s="466">
        <v>1937819.228843265</v>
      </c>
      <c r="BW82" s="466">
        <v>1881801.8694708731</v>
      </c>
      <c r="BX82" s="466">
        <v>3113603.7389417463</v>
      </c>
      <c r="BY82" s="466">
        <f>BM82+BN82+BO82+BP82+BQ82+BR82+BS82+BT82+BU82+BV82+BW82+BX82</f>
        <v>23628559.505925559</v>
      </c>
      <c r="BZ82" s="466">
        <v>1579853.1130028376</v>
      </c>
      <c r="CA82" s="466">
        <v>1344153.7305958939</v>
      </c>
      <c r="CB82" s="466">
        <v>1703843.2648973463</v>
      </c>
      <c r="CC82" s="466">
        <v>1716357.8701385413</v>
      </c>
      <c r="CD82" s="466">
        <v>1701310.2987815058</v>
      </c>
      <c r="CE82" s="466">
        <v>2064404.9407444499</v>
      </c>
      <c r="CF82" s="466">
        <v>1822467.0338841598</v>
      </c>
      <c r="CG82" s="466">
        <v>1651811.0499081956</v>
      </c>
      <c r="CH82" s="466">
        <v>1893640.4606910367</v>
      </c>
      <c r="CI82" s="466">
        <v>1810503.2548823236</v>
      </c>
      <c r="CJ82" s="466">
        <v>2087189.1170088465</v>
      </c>
      <c r="CK82" s="466">
        <v>3050304.6236020699</v>
      </c>
      <c r="CL82" s="466">
        <f>BZ82+CA82+CB82+CC82+CD82+CE82+CF82+CG82+CH82+CI82+CJ82+CK82</f>
        <v>22425838.758137207</v>
      </c>
      <c r="CM82" s="466">
        <v>1771115.0058420964</v>
      </c>
      <c r="CN82" s="466">
        <v>1063895.8437656485</v>
      </c>
      <c r="CO82" s="466">
        <v>2267284.2597229178</v>
      </c>
      <c r="CP82" s="466">
        <v>1872679.8531130031</v>
      </c>
      <c r="CQ82" s="466">
        <v>1991111.6675012519</v>
      </c>
      <c r="CR82" s="466">
        <v>2054481.722583876</v>
      </c>
      <c r="CS82" s="466">
        <v>2030758.6379569354</v>
      </c>
      <c r="CT82" s="466">
        <v>1877854.2814221333</v>
      </c>
      <c r="CU82" s="466">
        <v>1703759.8063762311</v>
      </c>
      <c r="CV82" s="466">
        <v>2078822.4002670671</v>
      </c>
      <c r="CW82" s="466">
        <v>1943269.070272075</v>
      </c>
      <c r="CX82" s="466">
        <v>2602862.627274245</v>
      </c>
      <c r="CY82" s="466">
        <f>CM82+CN82+CO82+CP82+CQ82+CR82+CS82+CT82+CU82+CV82+CW82+CX82</f>
        <v>23257895.176097482</v>
      </c>
      <c r="CZ82" s="466">
        <v>1042173</v>
      </c>
      <c r="DA82" s="466">
        <v>1346992</v>
      </c>
      <c r="DB82" s="466">
        <v>2455120.0099999998</v>
      </c>
      <c r="DC82" s="466">
        <v>1818717.15</v>
      </c>
      <c r="DD82" s="466">
        <v>1807466</v>
      </c>
      <c r="DE82" s="466">
        <v>2048997.19</v>
      </c>
      <c r="DF82" s="466">
        <v>1895521.4</v>
      </c>
      <c r="DG82" s="466">
        <v>1806633.56</v>
      </c>
      <c r="DH82" s="466">
        <v>1745587.62</v>
      </c>
      <c r="DI82" s="466">
        <v>1863990.97</v>
      </c>
      <c r="DJ82" s="466">
        <v>1854474.96</v>
      </c>
      <c r="DK82" s="466">
        <v>2189129</v>
      </c>
      <c r="DL82" s="466">
        <f>CZ82+DA82+DB82+DC82+DD82+DE82+DF82+DG82+DH82+DI82+DJ82+DK82</f>
        <v>21874802.859999999</v>
      </c>
      <c r="DM82" s="466">
        <v>1604532.26</v>
      </c>
      <c r="DN82" s="466">
        <v>1540963</v>
      </c>
      <c r="DO82" s="466">
        <v>1748735</v>
      </c>
      <c r="DP82" s="466">
        <v>1756331</v>
      </c>
      <c r="DQ82" s="466">
        <v>1746847</v>
      </c>
      <c r="DR82" s="466">
        <v>1594588</v>
      </c>
      <c r="DS82" s="466">
        <v>1581823</v>
      </c>
      <c r="DT82" s="466">
        <v>1342654.46</v>
      </c>
      <c r="DU82" s="466">
        <v>1502212</v>
      </c>
      <c r="DV82" s="466">
        <v>1533608</v>
      </c>
      <c r="DW82" s="466">
        <v>1716321</v>
      </c>
      <c r="DX82" s="466">
        <v>1773767</v>
      </c>
      <c r="DY82" s="466">
        <f>DM82+DN82+DO82+DP82+DQ82+DR82+DS82+DT82+DU82+DV82+DW82+DX82</f>
        <v>19442381.719999999</v>
      </c>
      <c r="DZ82" s="466">
        <v>1452296</v>
      </c>
      <c r="EA82" s="466">
        <v>1593230</v>
      </c>
      <c r="EB82" s="466">
        <v>1751068</v>
      </c>
      <c r="EC82" s="466">
        <v>1668897</v>
      </c>
      <c r="ED82" s="466">
        <v>1795298</v>
      </c>
      <c r="EE82" s="466">
        <v>1633933</v>
      </c>
      <c r="EF82" s="466">
        <v>1584950</v>
      </c>
      <c r="EG82" s="466">
        <v>1356729</v>
      </c>
      <c r="EH82" s="466">
        <v>1579714</v>
      </c>
      <c r="EI82" s="466">
        <v>1586941.76</v>
      </c>
      <c r="EJ82" s="466">
        <v>1843611</v>
      </c>
      <c r="EK82" s="466">
        <v>1830802</v>
      </c>
      <c r="EL82" s="466">
        <f>DZ82+EA82+EB82+EC82+ED82+EE82+EF82+EG82+EH82+EI82+EJ82+EK82</f>
        <v>19677469.759999998</v>
      </c>
      <c r="EM82" s="466">
        <v>1389641.26</v>
      </c>
      <c r="EN82" s="466">
        <v>1307540.04</v>
      </c>
      <c r="EO82" s="466">
        <v>1839184</v>
      </c>
      <c r="EP82" s="466">
        <v>1483447</v>
      </c>
      <c r="EQ82" s="466">
        <v>1928729</v>
      </c>
      <c r="ER82" s="466">
        <v>1905590</v>
      </c>
      <c r="ES82" s="466">
        <v>1812413</v>
      </c>
      <c r="ET82" s="466">
        <v>1837802</v>
      </c>
      <c r="EU82" s="466">
        <v>2041385</v>
      </c>
      <c r="EV82" s="466">
        <v>2648626</v>
      </c>
      <c r="EW82" s="466">
        <v>3369295</v>
      </c>
      <c r="EX82" s="466">
        <v>3972657</v>
      </c>
      <c r="EY82" s="466">
        <f>EM82+EN82+EO82+EP82+EQ82+ER82+ES82+ET82+EU82+EV82+EW82+EX82</f>
        <v>25536309.300000001</v>
      </c>
      <c r="EZ82" s="466">
        <v>1774332</v>
      </c>
      <c r="FA82" s="466">
        <v>1716054</v>
      </c>
      <c r="FB82" s="466">
        <v>1800794</v>
      </c>
      <c r="FC82" s="466">
        <v>1371001</v>
      </c>
      <c r="FD82" s="466">
        <v>1497041</v>
      </c>
      <c r="FE82" s="466">
        <v>1368212</v>
      </c>
      <c r="FF82" s="466">
        <v>1450492</v>
      </c>
      <c r="FG82" s="466">
        <v>1287241</v>
      </c>
      <c r="FH82" s="466">
        <v>1338337</v>
      </c>
      <c r="FI82" s="466">
        <v>650121</v>
      </c>
      <c r="FJ82" s="466">
        <v>1640179.22</v>
      </c>
      <c r="FK82" s="466">
        <v>1766407.93</v>
      </c>
      <c r="FL82" s="466">
        <f>FA82+FB82+FC82+FD82+FE82+FF82+FG82+FH82+EZ82+FI82+FK82+FJ82</f>
        <v>17660212.149999999</v>
      </c>
      <c r="FM82" s="466">
        <v>1406279.76</v>
      </c>
      <c r="FN82" s="466">
        <v>1378135.81</v>
      </c>
      <c r="FO82" s="466">
        <v>1541464.54</v>
      </c>
      <c r="FP82" s="466">
        <v>1493817.19</v>
      </c>
      <c r="FQ82" s="466">
        <v>1789424.38</v>
      </c>
      <c r="FR82" s="466">
        <v>1588550.14</v>
      </c>
      <c r="FS82" s="466">
        <v>1690498.83</v>
      </c>
      <c r="FT82" s="466">
        <v>1643534.89</v>
      </c>
      <c r="FU82" s="466">
        <v>1530707.45</v>
      </c>
      <c r="FV82" s="466">
        <v>1765470.86</v>
      </c>
      <c r="FW82" s="466">
        <v>1822119.97</v>
      </c>
      <c r="FX82" s="466">
        <v>2717030.96</v>
      </c>
      <c r="FY82" s="466">
        <f>FM82+FN82+FO82+FP82+FQ82+FR82+FS82+FT82+FU82+FV82+FW82+FX82</f>
        <v>20367034.780000001</v>
      </c>
      <c r="FZ82" s="466">
        <v>2081878.4999999998</v>
      </c>
      <c r="GA82" s="466">
        <v>2610967.0599999996</v>
      </c>
      <c r="GB82" s="466">
        <v>2296845.9300000002</v>
      </c>
      <c r="GC82" s="466">
        <v>2067699.0499999998</v>
      </c>
      <c r="GD82" s="466">
        <v>1564209.53</v>
      </c>
      <c r="GE82" s="466">
        <v>1246040.7500000002</v>
      </c>
      <c r="GF82" s="466">
        <v>587161.88000000012</v>
      </c>
      <c r="GG82" s="466">
        <v>1283890.1100000001</v>
      </c>
      <c r="GH82" s="466">
        <v>1251520.57</v>
      </c>
      <c r="GI82" s="466">
        <v>1498443.43</v>
      </c>
      <c r="GJ82" s="466">
        <v>1619216.6500000001</v>
      </c>
      <c r="GK82" s="466">
        <v>1510237.08</v>
      </c>
      <c r="GL82" s="466">
        <f>FZ82+GA82+GB82+GC82+GD82+GE82+GF82+GG82+GH82+GI82+GJ82+GK82</f>
        <v>19618110.539999999</v>
      </c>
      <c r="GM82" s="466">
        <v>1384045.01</v>
      </c>
      <c r="GN82" s="466">
        <v>1315796.0199999998</v>
      </c>
      <c r="GO82" s="466">
        <v>1341926.2499999998</v>
      </c>
      <c r="GP82" s="466">
        <v>1424521.7800000003</v>
      </c>
      <c r="GQ82" s="466">
        <v>1506322.7599999995</v>
      </c>
      <c r="GR82" s="466">
        <v>1280769.0500000005</v>
      </c>
      <c r="GS82" s="466">
        <v>1303001.9099999999</v>
      </c>
      <c r="GT82" s="466">
        <v>1178502.4300000002</v>
      </c>
      <c r="GU82" s="466">
        <v>1302823.8899999999</v>
      </c>
      <c r="GV82" s="466">
        <v>1304432.33</v>
      </c>
      <c r="GW82" s="466">
        <v>1302902.6599999999</v>
      </c>
      <c r="GX82" s="466">
        <v>1441561.1500000001</v>
      </c>
      <c r="GY82" s="466">
        <f>GM82+GN82+GO82+GP82+GQ82+GR82+GS82+GT82+GU82+GV82+GW82+GX82</f>
        <v>16086605.24</v>
      </c>
      <c r="GZ82" s="466">
        <v>53734.799999999996</v>
      </c>
      <c r="HA82" s="466">
        <v>38586</v>
      </c>
      <c r="HB82" s="466">
        <v>46013.39</v>
      </c>
      <c r="HC82" s="466">
        <v>95634.28</v>
      </c>
      <c r="HD82" s="466">
        <v>97530.65</v>
      </c>
      <c r="HE82" s="466">
        <v>93045.49</v>
      </c>
      <c r="HF82" s="466">
        <v>70746.759999999995</v>
      </c>
      <c r="HG82" s="466">
        <v>123418.72</v>
      </c>
      <c r="HH82" s="466">
        <v>162628.04999999999</v>
      </c>
      <c r="HI82" s="466">
        <v>309612.51</v>
      </c>
      <c r="HJ82" s="466">
        <v>317721.88</v>
      </c>
      <c r="HK82" s="466">
        <v>274773.2</v>
      </c>
      <c r="HL82" s="466">
        <f>GZ82+HA82+HB82+HC82+HD82+HE82+HF82+HG82+HH82+HI82+HJ82+HK82</f>
        <v>1683445.7299999997</v>
      </c>
      <c r="HM82" s="466">
        <v>108301.47</v>
      </c>
      <c r="HN82" s="466">
        <v>126402.52</v>
      </c>
      <c r="HO82" s="466">
        <v>135331.18</v>
      </c>
      <c r="HP82" s="466">
        <v>123750.29</v>
      </c>
      <c r="HQ82" s="466">
        <v>152431.32</v>
      </c>
      <c r="HR82" s="466">
        <v>191820.47</v>
      </c>
      <c r="HS82" s="466">
        <v>110622.57999999999</v>
      </c>
      <c r="HT82" s="466">
        <v>96353.919999999998</v>
      </c>
      <c r="HU82" s="466">
        <v>67721.91</v>
      </c>
      <c r="HV82" s="466">
        <v>35229.31</v>
      </c>
      <c r="HW82" s="466">
        <v>149549.99</v>
      </c>
      <c r="HX82" s="466">
        <v>154445.04</v>
      </c>
      <c r="HY82" s="466">
        <f>HM82+HN82+HO82+HP82+HQ82+HR82+HS82+HT82+HU82+HV82+HW82+HX82</f>
        <v>1451960</v>
      </c>
      <c r="HZ82" s="466">
        <v>88587.239999999991</v>
      </c>
      <c r="IA82" s="466">
        <v>97557.73</v>
      </c>
      <c r="IB82" s="466">
        <v>124103.37</v>
      </c>
      <c r="IC82" s="466">
        <v>115716.89</v>
      </c>
      <c r="ID82" s="466">
        <v>188655.08</v>
      </c>
      <c r="IE82" s="466">
        <v>97308.88</v>
      </c>
      <c r="IF82" s="466">
        <v>58409.21</v>
      </c>
      <c r="IG82" s="466">
        <v>72008.63</v>
      </c>
      <c r="IH82" s="466">
        <v>60438.16</v>
      </c>
      <c r="II82" s="466">
        <v>43305.35</v>
      </c>
      <c r="IJ82" s="466">
        <v>69806.070000000007</v>
      </c>
      <c r="IK82" s="466">
        <v>138752.74</v>
      </c>
      <c r="IL82" s="466">
        <f>HZ82+IA82+IB82+IC82+ID82+IE82+IF82+IG82+IH82+II82+IJ82+IK82</f>
        <v>1154649.3499999999</v>
      </c>
      <c r="IM82" s="466">
        <v>95528.46</v>
      </c>
      <c r="IN82" s="466">
        <v>88511.450000000012</v>
      </c>
      <c r="IO82" s="466">
        <v>5990.03</v>
      </c>
      <c r="IP82" s="466">
        <v>83569.13</v>
      </c>
      <c r="IQ82" s="466">
        <v>235514.71000000002</v>
      </c>
      <c r="IR82" s="466">
        <v>99612.43</v>
      </c>
      <c r="IS82" s="466">
        <v>186653.9</v>
      </c>
      <c r="IT82" s="466">
        <v>118509.79</v>
      </c>
      <c r="IU82" s="466">
        <v>124954.55</v>
      </c>
      <c r="IV82" s="466">
        <v>135767.93</v>
      </c>
      <c r="IW82" s="466">
        <v>150262.12</v>
      </c>
      <c r="IX82" s="466">
        <v>139915.99</v>
      </c>
      <c r="IY82" s="466">
        <f>IM82+IN82+IO82+IP82+IQ82+IR82+IS82+IT82+IU82+IV82+IW82+IX82</f>
        <v>1464790.49</v>
      </c>
      <c r="IZ82" s="655">
        <v>40778.26</v>
      </c>
      <c r="JA82" s="466">
        <v>50415.02</v>
      </c>
      <c r="JB82" s="466">
        <v>134239.78</v>
      </c>
      <c r="JC82" s="466">
        <v>145241.96000000002</v>
      </c>
      <c r="JD82" s="466">
        <v>96495.5</v>
      </c>
      <c r="JE82" s="466">
        <v>207558.34999999998</v>
      </c>
      <c r="JF82" s="466">
        <v>132698.35</v>
      </c>
      <c r="JG82" s="466">
        <v>30983.120000000003</v>
      </c>
      <c r="JH82" s="466">
        <v>106195.37</v>
      </c>
      <c r="JI82" s="466">
        <v>69204.259999999995</v>
      </c>
      <c r="JJ82" s="466">
        <v>105519.36</v>
      </c>
      <c r="JK82" s="466">
        <v>159406.91</v>
      </c>
      <c r="JL82" s="466">
        <f>IZ82+JA82+JB82+JC82+JD82+JE82+JF82+JG82+JH82+JI82+JJ82+JK82</f>
        <v>1278736.24</v>
      </c>
      <c r="JM82" s="655">
        <v>96020.06</v>
      </c>
      <c r="JN82" s="466">
        <v>147007.20000000001</v>
      </c>
      <c r="JO82" s="466">
        <v>70254.67</v>
      </c>
      <c r="JP82" s="466">
        <v>164549.57999999999</v>
      </c>
      <c r="JQ82" s="466">
        <v>60415.38</v>
      </c>
      <c r="JR82" s="466">
        <v>93024.31</v>
      </c>
      <c r="JS82" s="466">
        <v>94158.76</v>
      </c>
      <c r="JT82" s="466">
        <v>118589.53</v>
      </c>
      <c r="JU82" s="466">
        <v>35212.29</v>
      </c>
      <c r="JV82" s="466">
        <v>57872.959999999999</v>
      </c>
      <c r="JW82" s="466">
        <v>80370.009999999995</v>
      </c>
      <c r="JX82" s="466">
        <v>134601.01</v>
      </c>
      <c r="JY82" s="466">
        <f>JM82+JN82+JO82+JP82+JQ82+JR82+JS82+JT82+JU82+JV82+JW82+JX82</f>
        <v>1152075.76</v>
      </c>
      <c r="JZ82" s="655">
        <v>75221.72</v>
      </c>
      <c r="KA82" s="466">
        <v>127592.15</v>
      </c>
      <c r="KB82" s="466">
        <v>113694.3</v>
      </c>
      <c r="KC82" s="466">
        <v>55622.79</v>
      </c>
      <c r="KD82" s="466">
        <v>73875.75</v>
      </c>
      <c r="KE82" s="466">
        <v>123554.26</v>
      </c>
      <c r="KF82" s="466">
        <v>128261.42</v>
      </c>
      <c r="KG82" s="466">
        <v>69105.89</v>
      </c>
      <c r="KH82" s="466">
        <v>45407.72</v>
      </c>
      <c r="KI82" s="466">
        <v>97835.91</v>
      </c>
      <c r="KJ82" s="466">
        <v>72108.44</v>
      </c>
      <c r="KK82" s="466">
        <v>92935.22</v>
      </c>
      <c r="KL82" s="466">
        <f>JZ82+KA82+KB82+KC82+KD82+KE82+KF82+KG82+KH82+KI82+KJ82+KK82</f>
        <v>1075215.57</v>
      </c>
      <c r="KM82" s="655">
        <v>54137.66</v>
      </c>
      <c r="KN82" s="466">
        <v>146139.76999999999</v>
      </c>
      <c r="KO82" s="466">
        <v>155281.81</v>
      </c>
      <c r="KP82" s="466">
        <v>75522.87</v>
      </c>
      <c r="KQ82" s="466">
        <v>108121.23</v>
      </c>
      <c r="KR82" s="466">
        <v>83781.03</v>
      </c>
      <c r="KS82" s="466">
        <v>40694.160000000003</v>
      </c>
      <c r="KT82" s="466">
        <v>44939.75</v>
      </c>
      <c r="KU82" s="466">
        <v>77315.73</v>
      </c>
      <c r="KV82" s="466">
        <v>94984.99</v>
      </c>
      <c r="KW82" s="466">
        <v>118749.4</v>
      </c>
      <c r="KX82" s="466">
        <v>102158.97</v>
      </c>
      <c r="KY82" s="466">
        <f>KM82+KN82+KO82+KP82+KQ82+KR82+KS82+KT82+KU82+KV82+KW82+KX82</f>
        <v>1101827.3700000001</v>
      </c>
      <c r="KZ82" s="655">
        <v>101830.15999999999</v>
      </c>
      <c r="LA82" s="466">
        <v>118117.91</v>
      </c>
      <c r="LB82" s="466">
        <v>0</v>
      </c>
      <c r="LC82" s="466">
        <v>0</v>
      </c>
      <c r="LD82" s="466">
        <v>0</v>
      </c>
      <c r="LE82" s="466">
        <v>0</v>
      </c>
      <c r="LF82" s="466">
        <v>0</v>
      </c>
      <c r="LG82" s="466">
        <v>0</v>
      </c>
      <c r="LH82" s="466">
        <v>0</v>
      </c>
      <c r="LI82" s="466">
        <v>0</v>
      </c>
      <c r="LJ82" s="466">
        <v>0</v>
      </c>
      <c r="LK82" s="466">
        <v>0</v>
      </c>
      <c r="LL82" s="511">
        <f>KZ82+LA82+LB82+LC82+LD82+LE82+LF82+LG82+LH82+LI82+LJ82+LK82</f>
        <v>219948.07</v>
      </c>
    </row>
    <row r="83" spans="1:324" ht="15.75" x14ac:dyDescent="0.25">
      <c r="A83" s="419">
        <v>7141</v>
      </c>
      <c r="B83" s="420"/>
      <c r="C83" s="418" t="s">
        <v>537</v>
      </c>
      <c r="D83" s="418" t="s">
        <v>538</v>
      </c>
      <c r="E83" s="466">
        <v>19393899.182106495</v>
      </c>
      <c r="F83" s="466">
        <v>31502424.470038392</v>
      </c>
      <c r="G83" s="466">
        <v>28188900.016691707</v>
      </c>
      <c r="H83" s="466">
        <v>58034013.520280421</v>
      </c>
      <c r="I83" s="466">
        <v>115210649.30729428</v>
      </c>
      <c r="J83" s="466">
        <v>100312088.96678351</v>
      </c>
      <c r="K83" s="466">
        <v>130969625.2712402</v>
      </c>
      <c r="L83" s="466">
        <v>112528972.62560508</v>
      </c>
      <c r="M83" s="466">
        <v>5431811.6957936911</v>
      </c>
      <c r="N83" s="466">
        <v>6418247.3199799703</v>
      </c>
      <c r="O83" s="466">
        <v>7897828.1291103316</v>
      </c>
      <c r="P83" s="466">
        <v>6541355.0404773839</v>
      </c>
      <c r="Q83" s="466">
        <v>7059420.1326155905</v>
      </c>
      <c r="R83" s="466">
        <v>12267621.353864128</v>
      </c>
      <c r="S83" s="466">
        <v>12830808.764146218</v>
      </c>
      <c r="T83" s="466">
        <v>9641158.0112251732</v>
      </c>
      <c r="U83" s="466">
        <v>8957780.6450091805</v>
      </c>
      <c r="V83" s="466">
        <v>10700351.973877482</v>
      </c>
      <c r="W83" s="466">
        <v>10518869.203680526</v>
      </c>
      <c r="X83" s="466">
        <v>18329249.807836749</v>
      </c>
      <c r="Y83" s="466">
        <f>M83+N83+O83+P83+Q83+R83+S83+T83+U83+V83+W83+X83</f>
        <v>116594502.07761642</v>
      </c>
      <c r="Z83" s="466">
        <v>7729919.7155316304</v>
      </c>
      <c r="AA83" s="466">
        <v>13373838.328242363</v>
      </c>
      <c r="AB83" s="466">
        <v>9666982.6184693687</v>
      </c>
      <c r="AC83" s="466">
        <v>7435725.2348940065</v>
      </c>
      <c r="AD83" s="466">
        <v>7377094.7959439186</v>
      </c>
      <c r="AE83" s="466">
        <v>9324929.4741278607</v>
      </c>
      <c r="AF83" s="466">
        <v>14577635.816224337</v>
      </c>
      <c r="AG83" s="466">
        <v>9700151.4776331168</v>
      </c>
      <c r="AH83" s="466">
        <v>9500463.2785010859</v>
      </c>
      <c r="AI83" s="466">
        <v>11241761.112251706</v>
      </c>
      <c r="AJ83" s="466">
        <v>16217585.213653801</v>
      </c>
      <c r="AK83" s="466">
        <v>18237068.883658834</v>
      </c>
      <c r="AL83" s="466">
        <f>Z83+AA83+AB83+AC83+AD83+AE83+AF83+AG83+AH83+AI83+AJ83+AK83</f>
        <v>134383155.94913203</v>
      </c>
      <c r="AM83" s="466">
        <v>13448598.965364717</v>
      </c>
      <c r="AN83" s="466">
        <v>10442091.494283091</v>
      </c>
      <c r="AO83" s="466">
        <v>12505340.3087548</v>
      </c>
      <c r="AP83" s="466">
        <v>12433246.208562844</v>
      </c>
      <c r="AQ83" s="466">
        <v>19497229.388165582</v>
      </c>
      <c r="AR83" s="466">
        <v>31766924.381196801</v>
      </c>
      <c r="AS83" s="466">
        <v>18023799.390877981</v>
      </c>
      <c r="AT83" s="466">
        <v>12150687.366967123</v>
      </c>
      <c r="AU83" s="466">
        <v>11725763.209522612</v>
      </c>
      <c r="AV83" s="466">
        <v>23276688.307669841</v>
      </c>
      <c r="AW83" s="466">
        <v>12916587.719788019</v>
      </c>
      <c r="AX83" s="466">
        <v>17550681.643799029</v>
      </c>
      <c r="AY83" s="466">
        <f>AM83+AN83+AO83+AP83+AQ83+AR83+AS83+AT83+AU83+AV83+AW83+AX83</f>
        <v>195737638.38495246</v>
      </c>
      <c r="AZ83" s="466">
        <v>14939291.461191788</v>
      </c>
      <c r="BA83" s="466">
        <v>9775935.5703138057</v>
      </c>
      <c r="BB83" s="466">
        <v>12431183.726673344</v>
      </c>
      <c r="BC83" s="466">
        <v>13790544.77190786</v>
      </c>
      <c r="BD83" s="466">
        <v>10960924.450300448</v>
      </c>
      <c r="BE83" s="466">
        <v>22059391.615089297</v>
      </c>
      <c r="BF83" s="466">
        <v>20564501.739066936</v>
      </c>
      <c r="BG83" s="466">
        <v>12072922.698714742</v>
      </c>
      <c r="BH83" s="466">
        <v>19626788.529335674</v>
      </c>
      <c r="BI83" s="466">
        <v>12290530.704181259</v>
      </c>
      <c r="BJ83" s="466">
        <v>13685529.350025043</v>
      </c>
      <c r="BK83" s="466">
        <v>19896920.213027868</v>
      </c>
      <c r="BL83" s="466">
        <f>AZ83+BA83+BB83+BC83+BD83+BE83+BF83+BG83+BH83+BI83+BJ83+BK83</f>
        <v>182094464.82982805</v>
      </c>
      <c r="BM83" s="466">
        <v>8258083.6222250052</v>
      </c>
      <c r="BN83" s="466">
        <v>13924654.874436656</v>
      </c>
      <c r="BO83" s="466">
        <v>71299853.2969037</v>
      </c>
      <c r="BP83" s="466">
        <v>35583573.957477868</v>
      </c>
      <c r="BQ83" s="466">
        <v>16448880.840051744</v>
      </c>
      <c r="BR83" s="466">
        <v>17914265.232891001</v>
      </c>
      <c r="BS83" s="466">
        <v>19357565.518152241</v>
      </c>
      <c r="BT83" s="466">
        <v>14867736.330245374</v>
      </c>
      <c r="BU83" s="466">
        <v>39932995.787931897</v>
      </c>
      <c r="BV83" s="466">
        <v>19037405.79844768</v>
      </c>
      <c r="BW83" s="466">
        <v>20366612.818936735</v>
      </c>
      <c r="BX83" s="466">
        <v>27519255.007803373</v>
      </c>
      <c r="BY83" s="466">
        <f>BM83+BN83+BO83+BP83+BQ83+BR83+BS83+BT83+BU83+BV83+BW83+BX83</f>
        <v>304510883.08550328</v>
      </c>
      <c r="BZ83" s="466">
        <v>11504711.229302289</v>
      </c>
      <c r="CA83" s="466">
        <v>12029473.357703224</v>
      </c>
      <c r="CB83" s="466">
        <v>20213382.496703386</v>
      </c>
      <c r="CC83" s="466">
        <v>11820065.330287095</v>
      </c>
      <c r="CD83" s="466">
        <v>14936069.671382066</v>
      </c>
      <c r="CE83" s="466">
        <v>13162690.610707736</v>
      </c>
      <c r="CF83" s="466">
        <v>18589152.100525793</v>
      </c>
      <c r="CG83" s="466">
        <v>15442731.749290606</v>
      </c>
      <c r="CH83" s="466">
        <v>17510370.157736592</v>
      </c>
      <c r="CI83" s="466">
        <v>17046053.322483733</v>
      </c>
      <c r="CJ83" s="466">
        <v>15547803.621480599</v>
      </c>
      <c r="CK83" s="466">
        <v>28020280.837550484</v>
      </c>
      <c r="CL83" s="466">
        <f>BZ83+CA83+CB83+CC83+CD83+CE83+CF83+CG83+CH83+CI83+CJ83+CK83</f>
        <v>195822784.48515359</v>
      </c>
      <c r="CM83" s="466">
        <v>14629843.920255385</v>
      </c>
      <c r="CN83" s="466">
        <v>11432974.786596561</v>
      </c>
      <c r="CO83" s="466">
        <v>15080801.367300959</v>
      </c>
      <c r="CP83" s="466">
        <v>14140572.20555833</v>
      </c>
      <c r="CQ83" s="466">
        <v>14585088.331872804</v>
      </c>
      <c r="CR83" s="466">
        <v>18653588.585962292</v>
      </c>
      <c r="CS83" s="466">
        <v>17539550.324862286</v>
      </c>
      <c r="CT83" s="466">
        <v>13078895.351944571</v>
      </c>
      <c r="CU83" s="466">
        <v>15675111.742864303</v>
      </c>
      <c r="CV83" s="466">
        <v>17364559.647053923</v>
      </c>
      <c r="CW83" s="466">
        <v>18037773.472667325</v>
      </c>
      <c r="CX83" s="466">
        <v>26670412.448919363</v>
      </c>
      <c r="CY83" s="466">
        <f>CM83+CN83+CO83+CP83+CQ83+CR83+CS83+CT83+CU83+CV83+CW83+CX83</f>
        <v>196889172.1858581</v>
      </c>
      <c r="CZ83" s="466">
        <v>14546789.105132699</v>
      </c>
      <c r="DA83" s="466">
        <v>17622064.003463533</v>
      </c>
      <c r="DB83" s="466">
        <v>15454221.943728924</v>
      </c>
      <c r="DC83" s="466">
        <v>14729498.110000003</v>
      </c>
      <c r="DD83" s="466">
        <v>33367332.286536466</v>
      </c>
      <c r="DE83" s="466">
        <v>27263496.949000001</v>
      </c>
      <c r="DF83" s="466">
        <v>17834824.117438395</v>
      </c>
      <c r="DG83" s="466">
        <v>15476050.014699981</v>
      </c>
      <c r="DH83" s="466">
        <v>18731417.399999995</v>
      </c>
      <c r="DI83" s="466">
        <v>15188604.532999992</v>
      </c>
      <c r="DJ83" s="466">
        <v>19520265.710000005</v>
      </c>
      <c r="DK83" s="466">
        <v>28573658.127000004</v>
      </c>
      <c r="DL83" s="466">
        <f>CZ83+DA83+DB83+DC83+DD83+DE83+DF83+DG83+DH83+DI83+DJ83+DK83</f>
        <v>238308222.30000004</v>
      </c>
      <c r="DM83" s="466">
        <v>15630091.940000001</v>
      </c>
      <c r="DN83" s="466">
        <v>29352786.149999991</v>
      </c>
      <c r="DO83" s="466">
        <v>24757647.160000008</v>
      </c>
      <c r="DP83" s="466">
        <v>19507840.990000017</v>
      </c>
      <c r="DQ83" s="466">
        <v>22950237.309999976</v>
      </c>
      <c r="DR83" s="466">
        <v>18659308.460000005</v>
      </c>
      <c r="DS83" s="466">
        <v>20979824.769999981</v>
      </c>
      <c r="DT83" s="466">
        <v>18865688.220000044</v>
      </c>
      <c r="DU83" s="466">
        <v>49730279.119999975</v>
      </c>
      <c r="DV83" s="466">
        <v>20891251.14999998</v>
      </c>
      <c r="DW83" s="466">
        <v>20282627.040000036</v>
      </c>
      <c r="DX83" s="466">
        <v>64825011.520000026</v>
      </c>
      <c r="DY83" s="466">
        <f>DM83+DN83+DO83+DP83+DQ83+DR83+DS83+DT83+DU83+DV83+DW83+DX83</f>
        <v>326432593.83000004</v>
      </c>
      <c r="DZ83" s="466">
        <v>16225360.000000002</v>
      </c>
      <c r="EA83" s="466">
        <v>21724351.219999995</v>
      </c>
      <c r="EB83" s="466">
        <v>19714204.059999991</v>
      </c>
      <c r="EC83" s="466">
        <v>16502741.690000011</v>
      </c>
      <c r="ED83" s="466">
        <v>18869767.229999997</v>
      </c>
      <c r="EE83" s="466">
        <v>20777816.240000002</v>
      </c>
      <c r="EF83" s="466">
        <v>13562428.355999978</v>
      </c>
      <c r="EG83" s="466">
        <v>18685442.904000007</v>
      </c>
      <c r="EH83" s="466">
        <v>27777861.500000034</v>
      </c>
      <c r="EI83" s="466">
        <v>18225304.899999976</v>
      </c>
      <c r="EJ83" s="466">
        <v>21780622.949999992</v>
      </c>
      <c r="EK83" s="466">
        <v>29962269.440000013</v>
      </c>
      <c r="EL83" s="466">
        <f>DZ83+EA83+EB83+EC83+ED83+EE83+EF83+EG83+EH83+EI83+EJ83+EK83</f>
        <v>243808170.49000001</v>
      </c>
      <c r="EM83" s="466">
        <v>16630627.399999999</v>
      </c>
      <c r="EN83" s="466">
        <v>34111697.210000001</v>
      </c>
      <c r="EO83" s="466">
        <v>19690681.943</v>
      </c>
      <c r="EP83" s="466">
        <v>22693397.936999992</v>
      </c>
      <c r="EQ83" s="466">
        <v>15796831.370000014</v>
      </c>
      <c r="ER83" s="466">
        <v>22306838.940000005</v>
      </c>
      <c r="ES83" s="466">
        <v>22473294.900000013</v>
      </c>
      <c r="ET83" s="466">
        <v>79593732.109999999</v>
      </c>
      <c r="EU83" s="466">
        <v>23471580.679999966</v>
      </c>
      <c r="EV83" s="466">
        <v>24342871.570000023</v>
      </c>
      <c r="EW83" s="466">
        <v>28277571.709999949</v>
      </c>
      <c r="EX83" s="466">
        <v>62846000.849999957</v>
      </c>
      <c r="EY83" s="466">
        <f>EM83+EN83+EO83+EP83+EQ83+ER83+ES83+ET83+EU83+EV83+EW83+EX83</f>
        <v>372235126.61999995</v>
      </c>
      <c r="EZ83" s="466">
        <v>16579484.33</v>
      </c>
      <c r="FA83" s="466">
        <v>65032728.044</v>
      </c>
      <c r="FB83" s="466">
        <v>22396822.335999995</v>
      </c>
      <c r="FC83" s="466">
        <v>22029648.109999996</v>
      </c>
      <c r="FD83" s="466">
        <v>20054101.150000006</v>
      </c>
      <c r="FE83" s="466">
        <v>19470848.870000001</v>
      </c>
      <c r="FF83" s="466">
        <v>24871772.359999985</v>
      </c>
      <c r="FG83" s="466">
        <v>22810454.840000015</v>
      </c>
      <c r="FH83" s="466">
        <v>16346171.069999989</v>
      </c>
      <c r="FI83" s="466">
        <v>28185746.890000008</v>
      </c>
      <c r="FJ83" s="466">
        <v>20207209.100000009</v>
      </c>
      <c r="FK83" s="466">
        <v>24454027.180000018</v>
      </c>
      <c r="FL83" s="466">
        <f>FA83+FB83+FC83+FD83+FE83+FF83+FG83+FH83+EZ83+FI83+FK83+FJ83</f>
        <v>302439014.28000003</v>
      </c>
      <c r="FM83" s="466">
        <v>14780916.099999998</v>
      </c>
      <c r="FN83" s="466">
        <v>75544588.149999976</v>
      </c>
      <c r="FO83" s="466">
        <v>20834662.79000001</v>
      </c>
      <c r="FP83" s="466">
        <v>18160715.689999983</v>
      </c>
      <c r="FQ83" s="466">
        <v>20798850.100000013</v>
      </c>
      <c r="FR83" s="466">
        <v>14714619.649999999</v>
      </c>
      <c r="FS83" s="466">
        <v>22569064.789999988</v>
      </c>
      <c r="FT83" s="466">
        <v>20855456.040000003</v>
      </c>
      <c r="FU83" s="466">
        <v>14817368.799999982</v>
      </c>
      <c r="FV83" s="466">
        <v>23310057.57</v>
      </c>
      <c r="FW83" s="466">
        <v>19405023.849999987</v>
      </c>
      <c r="FX83" s="466">
        <v>22866480.710000016</v>
      </c>
      <c r="FY83" s="466">
        <f>FM83+FN83+FO83+FP83+FQ83+FR83+FS83+FT83+FU83+FV83+FW83+FX83</f>
        <v>288657804.23999995</v>
      </c>
      <c r="FZ83" s="466">
        <v>16684673.52</v>
      </c>
      <c r="GA83" s="466">
        <v>51330364.38000001</v>
      </c>
      <c r="GB83" s="466">
        <v>17249158.969999995</v>
      </c>
      <c r="GC83" s="466">
        <v>18848524.90000001</v>
      </c>
      <c r="GD83" s="466">
        <v>19261621.629999995</v>
      </c>
      <c r="GE83" s="466">
        <v>12953937.739999998</v>
      </c>
      <c r="GF83" s="466">
        <v>21108972.74000001</v>
      </c>
      <c r="GG83" s="466">
        <v>15226326.849999983</v>
      </c>
      <c r="GH83" s="466">
        <v>14417674.380000005</v>
      </c>
      <c r="GI83" s="466">
        <v>17868545.179999992</v>
      </c>
      <c r="GJ83" s="466">
        <v>15328268.169999972</v>
      </c>
      <c r="GK83" s="466">
        <v>11721738.130000014</v>
      </c>
      <c r="GL83" s="466">
        <f>FZ83+GA83+GB83+GC83+GD83+GE83+GF83+GG83+GH83+GI83+GJ83+GK83</f>
        <v>231999806.59</v>
      </c>
      <c r="GM83" s="466">
        <v>21395318.630000006</v>
      </c>
      <c r="GN83" s="466">
        <v>111554637.21999998</v>
      </c>
      <c r="GO83" s="466">
        <v>18712312.879999995</v>
      </c>
      <c r="GP83" s="466">
        <v>21043030.100000001</v>
      </c>
      <c r="GQ83" s="466">
        <v>18167215.830000002</v>
      </c>
      <c r="GR83" s="466">
        <v>11857957.999999989</v>
      </c>
      <c r="GS83" s="466">
        <v>25763890.510000005</v>
      </c>
      <c r="GT83" s="466">
        <v>13259887.949999999</v>
      </c>
      <c r="GU83" s="466">
        <v>14699462.400000025</v>
      </c>
      <c r="GV83" s="466">
        <v>31734779.369999979</v>
      </c>
      <c r="GW83" s="466">
        <v>16947523.539999992</v>
      </c>
      <c r="GX83" s="466">
        <v>34171346.169999979</v>
      </c>
      <c r="GY83" s="466">
        <f>GM83+GN83+GO83+GP83+GQ83+GR83+GS83+GT83+GU83+GV83+GW83+GX83</f>
        <v>339307362.60000002</v>
      </c>
      <c r="GZ83" s="466">
        <v>21386850.079999998</v>
      </c>
      <c r="HA83" s="466">
        <v>21779871.510000005</v>
      </c>
      <c r="HB83" s="466">
        <v>18187649.819999993</v>
      </c>
      <c r="HC83" s="466">
        <v>22255699.170000002</v>
      </c>
      <c r="HD83" s="466">
        <v>14426279.730000008</v>
      </c>
      <c r="HE83" s="466">
        <v>14932157.300000008</v>
      </c>
      <c r="HF83" s="466">
        <v>38846013.370000012</v>
      </c>
      <c r="HG83" s="466">
        <v>18620239.050000001</v>
      </c>
      <c r="HH83" s="466">
        <v>20981228.99000001</v>
      </c>
      <c r="HI83" s="466">
        <v>23381146.019999977</v>
      </c>
      <c r="HJ83" s="466">
        <v>18917298.93</v>
      </c>
      <c r="HK83" s="466">
        <v>26879452.019999988</v>
      </c>
      <c r="HL83" s="466">
        <f>GZ83+HA83+HB83+HC83+HD83+HE83+HF83+HG83+HH83+HI83+HJ83+HK83</f>
        <v>260593885.99000001</v>
      </c>
      <c r="HM83" s="466">
        <v>24957569.619999994</v>
      </c>
      <c r="HN83" s="466">
        <v>19563135.979999989</v>
      </c>
      <c r="HO83" s="466">
        <v>23720153.470000003</v>
      </c>
      <c r="HP83" s="466">
        <v>22079519.529999994</v>
      </c>
      <c r="HQ83" s="466">
        <v>19418471.620000012</v>
      </c>
      <c r="HR83" s="466">
        <v>19270038.439999986</v>
      </c>
      <c r="HS83" s="466">
        <v>18546519.400000002</v>
      </c>
      <c r="HT83" s="466">
        <v>15520976.790000007</v>
      </c>
      <c r="HU83" s="466">
        <v>19806660.730000008</v>
      </c>
      <c r="HV83" s="466">
        <v>17784203.209999982</v>
      </c>
      <c r="HW83" s="466">
        <v>18000639.650000006</v>
      </c>
      <c r="HX83" s="466">
        <v>21377399.969999976</v>
      </c>
      <c r="HY83" s="466">
        <f>HM83+HN83+HO83+HP83+HQ83+HR83+HS83+HT83+HU83+HV83+HW83+HX83</f>
        <v>240045288.40999994</v>
      </c>
      <c r="HZ83" s="466">
        <v>59030779.583000019</v>
      </c>
      <c r="IA83" s="466">
        <v>20245149.636999995</v>
      </c>
      <c r="IB83" s="466">
        <v>21356758.669999994</v>
      </c>
      <c r="IC83" s="466">
        <v>18544187.840000011</v>
      </c>
      <c r="ID83" s="466">
        <v>23117831.669999994</v>
      </c>
      <c r="IE83" s="466">
        <v>13331547.680000016</v>
      </c>
      <c r="IF83" s="466">
        <v>22538062.669999994</v>
      </c>
      <c r="IG83" s="466">
        <v>19675184.509999987</v>
      </c>
      <c r="IH83" s="466">
        <v>19808387.509999976</v>
      </c>
      <c r="II83" s="466">
        <v>19418144.580000028</v>
      </c>
      <c r="IJ83" s="466">
        <v>29501220.709999986</v>
      </c>
      <c r="IK83" s="466">
        <v>14800497.809999973</v>
      </c>
      <c r="IL83" s="466">
        <f>HZ83+IA83+IB83+IC83+ID83+IE83+IF83+IG83+IH83+II83+IJ83+IK83</f>
        <v>281367752.87</v>
      </c>
      <c r="IM83" s="466">
        <v>17010583.919999998</v>
      </c>
      <c r="IN83" s="466">
        <v>23010864.340000004</v>
      </c>
      <c r="IO83" s="466">
        <v>48382012.499999993</v>
      </c>
      <c r="IP83" s="466">
        <v>26335833.060000014</v>
      </c>
      <c r="IQ83" s="466">
        <v>22154451.45999999</v>
      </c>
      <c r="IR83" s="466">
        <v>22096315.699999996</v>
      </c>
      <c r="IS83" s="466">
        <v>35441552.970000021</v>
      </c>
      <c r="IT83" s="466">
        <v>22676141.489999976</v>
      </c>
      <c r="IU83" s="466">
        <v>17989011.069999985</v>
      </c>
      <c r="IV83" s="466">
        <v>30059492.350000016</v>
      </c>
      <c r="IW83" s="466">
        <v>20649371.040000033</v>
      </c>
      <c r="IX83" s="466">
        <v>40405528.779999994</v>
      </c>
      <c r="IY83" s="466">
        <f>IM83+IN83+IO83+IP83+IQ83+IR83+IS83+IT83+IU83+IV83+IW83+IX83</f>
        <v>326211158.68000001</v>
      </c>
      <c r="IZ83" s="655">
        <v>21038001.27</v>
      </c>
      <c r="JA83" s="466">
        <v>19805453.649999999</v>
      </c>
      <c r="JB83" s="466">
        <v>20187111.179999992</v>
      </c>
      <c r="JC83" s="466">
        <v>28927793.629999999</v>
      </c>
      <c r="JD83" s="466">
        <v>28818498.920000006</v>
      </c>
      <c r="JE83" s="466">
        <v>18759059.039999992</v>
      </c>
      <c r="JF83" s="466">
        <v>61178380.040000014</v>
      </c>
      <c r="JG83" s="466">
        <v>21931906.039999992</v>
      </c>
      <c r="JH83" s="466">
        <v>22015056.049999993</v>
      </c>
      <c r="JI83" s="466">
        <v>26129783.270000003</v>
      </c>
      <c r="JJ83" s="466">
        <v>20809497.650000025</v>
      </c>
      <c r="JK83" s="466">
        <v>17933761.779999994</v>
      </c>
      <c r="JL83" s="466">
        <f>IZ83+JA83+JB83+JC83+JD83+JE83+JF83+JG83+JH83+JI83+JJ83+JK83</f>
        <v>307534302.51999998</v>
      </c>
      <c r="JM83" s="655">
        <v>19074739.010000002</v>
      </c>
      <c r="JN83" s="466">
        <v>32728156.220000003</v>
      </c>
      <c r="JO83" s="466">
        <v>71280040.01000002</v>
      </c>
      <c r="JP83" s="466">
        <v>55502199.150000006</v>
      </c>
      <c r="JQ83" s="466">
        <v>117640869.02999999</v>
      </c>
      <c r="JR83" s="466">
        <v>44071382.23999998</v>
      </c>
      <c r="JS83" s="466">
        <v>27230735.910000023</v>
      </c>
      <c r="JT83" s="466">
        <v>19105704.859999996</v>
      </c>
      <c r="JU83" s="466">
        <v>20190177.299999997</v>
      </c>
      <c r="JV83" s="466">
        <v>19780507.75999999</v>
      </c>
      <c r="JW83" s="466">
        <v>31384666.570000019</v>
      </c>
      <c r="JX83" s="466">
        <v>26511355.670000002</v>
      </c>
      <c r="JY83" s="466">
        <f>JM83+JN83+JO83+JP83+JQ83+JR83+JS83+JT83+JU83+JV83+JW83+JX83</f>
        <v>484500533.73000002</v>
      </c>
      <c r="JZ83" s="655">
        <v>84896665.469999999</v>
      </c>
      <c r="KA83" s="466">
        <v>62931045.990000002</v>
      </c>
      <c r="KB83" s="466">
        <v>27667628.289999992</v>
      </c>
      <c r="KC83" s="466">
        <v>23011003.940000013</v>
      </c>
      <c r="KD83" s="466">
        <v>45227770.119999997</v>
      </c>
      <c r="KE83" s="466">
        <v>54175476.040000007</v>
      </c>
      <c r="KF83" s="466">
        <v>39887573.389999986</v>
      </c>
      <c r="KG83" s="466">
        <v>20050947.419999998</v>
      </c>
      <c r="KH83" s="466">
        <v>30843615.090000004</v>
      </c>
      <c r="KI83" s="466">
        <v>35003892.460000001</v>
      </c>
      <c r="KJ83" s="466">
        <v>34354469.050000012</v>
      </c>
      <c r="KK83" s="466">
        <v>47919257.689999998</v>
      </c>
      <c r="KL83" s="466">
        <f>JZ83+KA83+KB83+KC83+KD83+KE83+KF83+KG83+KH83+KI83+KJ83+KK83</f>
        <v>505969344.94999999</v>
      </c>
      <c r="KM83" s="655">
        <v>47670538.280000001</v>
      </c>
      <c r="KN83" s="466">
        <v>110497068.30999999</v>
      </c>
      <c r="KO83" s="466">
        <v>26112318.350000005</v>
      </c>
      <c r="KP83" s="466">
        <v>40464487.139999993</v>
      </c>
      <c r="KQ83" s="466">
        <v>46288824.860000007</v>
      </c>
      <c r="KR83" s="466">
        <v>70086002.909999996</v>
      </c>
      <c r="KS83" s="466">
        <v>37749081.189999998</v>
      </c>
      <c r="KT83" s="466">
        <v>36815990.180000015</v>
      </c>
      <c r="KU83" s="466">
        <v>46762977.179999985</v>
      </c>
      <c r="KV83" s="466">
        <v>24958542.839999996</v>
      </c>
      <c r="KW83" s="466">
        <v>75365656.230000004</v>
      </c>
      <c r="KX83" s="466">
        <v>34773550.93999999</v>
      </c>
      <c r="KY83" s="466">
        <f>KM83+KN83+KO83+KP83+KQ83+KR83+KS83+KT83+KU83+KV83+KW83+KX83</f>
        <v>597545038.40999985</v>
      </c>
      <c r="KZ83" s="655">
        <v>31098810.810000002</v>
      </c>
      <c r="LA83" s="466">
        <v>30213329.079999994</v>
      </c>
      <c r="LB83" s="466">
        <v>0</v>
      </c>
      <c r="LC83" s="466">
        <v>0</v>
      </c>
      <c r="LD83" s="466">
        <v>0</v>
      </c>
      <c r="LE83" s="466">
        <v>0</v>
      </c>
      <c r="LF83" s="466">
        <v>0</v>
      </c>
      <c r="LG83" s="466">
        <v>0</v>
      </c>
      <c r="LH83" s="466">
        <v>0</v>
      </c>
      <c r="LI83" s="466">
        <v>0</v>
      </c>
      <c r="LJ83" s="466">
        <v>0</v>
      </c>
      <c r="LK83" s="466">
        <v>0</v>
      </c>
      <c r="LL83" s="511">
        <f>KZ83+LA83+LB83+LC83+LD83+LE83+LF83+LG83+LH83+LI83+LJ83+LK83</f>
        <v>61312139.890000001</v>
      </c>
    </row>
    <row r="84" spans="1:324" x14ac:dyDescent="0.2">
      <c r="A84" s="436"/>
      <c r="B84" s="437"/>
      <c r="C84" s="421" t="s">
        <v>1062</v>
      </c>
      <c r="D84" s="421" t="s">
        <v>1062</v>
      </c>
      <c r="E84" s="442"/>
      <c r="F84" s="442"/>
      <c r="G84" s="442"/>
      <c r="H84" s="442"/>
      <c r="I84" s="442"/>
      <c r="J84" s="442"/>
      <c r="K84" s="442"/>
      <c r="L84" s="442"/>
      <c r="M84" s="442"/>
      <c r="N84" s="442"/>
      <c r="O84" s="442"/>
      <c r="P84" s="442"/>
      <c r="Q84" s="442"/>
      <c r="R84" s="442"/>
      <c r="S84" s="442"/>
      <c r="T84" s="442"/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2"/>
      <c r="AP84" s="442"/>
      <c r="AQ84" s="442"/>
      <c r="AR84" s="442"/>
      <c r="AS84" s="442"/>
      <c r="AT84" s="442"/>
      <c r="AU84" s="442"/>
      <c r="AV84" s="442"/>
      <c r="AW84" s="442"/>
      <c r="AX84" s="442"/>
      <c r="AY84" s="442"/>
      <c r="AZ84" s="442"/>
      <c r="BA84" s="442"/>
      <c r="BB84" s="442"/>
      <c r="BC84" s="442"/>
      <c r="BD84" s="442"/>
      <c r="BE84" s="442"/>
      <c r="BF84" s="442"/>
      <c r="BG84" s="442"/>
      <c r="BH84" s="442"/>
      <c r="BI84" s="442"/>
      <c r="BJ84" s="442"/>
      <c r="BK84" s="442"/>
      <c r="BL84" s="442"/>
      <c r="BM84" s="442"/>
      <c r="BN84" s="442"/>
      <c r="BO84" s="442"/>
      <c r="BP84" s="442"/>
      <c r="BQ84" s="442"/>
      <c r="BR84" s="442"/>
      <c r="BS84" s="442"/>
      <c r="BT84" s="442"/>
      <c r="BU84" s="442"/>
      <c r="BV84" s="442"/>
      <c r="BW84" s="442"/>
      <c r="BX84" s="442"/>
      <c r="BY84" s="442"/>
      <c r="BZ84" s="442"/>
      <c r="CA84" s="442"/>
      <c r="CB84" s="442"/>
      <c r="CC84" s="442"/>
      <c r="CD84" s="442"/>
      <c r="CE84" s="442"/>
      <c r="CF84" s="442"/>
      <c r="CG84" s="442"/>
      <c r="CH84" s="442"/>
      <c r="CI84" s="442"/>
      <c r="CJ84" s="442"/>
      <c r="CK84" s="442"/>
      <c r="CL84" s="442"/>
      <c r="CM84" s="442"/>
      <c r="CN84" s="442"/>
      <c r="CO84" s="442"/>
      <c r="CP84" s="442"/>
      <c r="CQ84" s="442"/>
      <c r="CR84" s="442"/>
      <c r="CS84" s="442"/>
      <c r="CT84" s="442"/>
      <c r="CU84" s="442"/>
      <c r="CV84" s="442"/>
      <c r="CW84" s="442"/>
      <c r="CX84" s="442"/>
      <c r="CY84" s="442"/>
      <c r="CZ84" s="442"/>
      <c r="DA84" s="442"/>
      <c r="DB84" s="442"/>
      <c r="DC84" s="442"/>
      <c r="DD84" s="442"/>
      <c r="DE84" s="442"/>
      <c r="DF84" s="442"/>
      <c r="DG84" s="442"/>
      <c r="DH84" s="442"/>
      <c r="DI84" s="442"/>
      <c r="DJ84" s="442"/>
      <c r="DK84" s="442"/>
      <c r="DL84" s="442"/>
      <c r="DM84" s="442"/>
      <c r="DN84" s="442"/>
      <c r="DO84" s="442"/>
      <c r="DP84" s="442"/>
      <c r="DQ84" s="442"/>
      <c r="DR84" s="442"/>
      <c r="DS84" s="442"/>
      <c r="DT84" s="442"/>
      <c r="DU84" s="442"/>
      <c r="DV84" s="442"/>
      <c r="DW84" s="442"/>
      <c r="DX84" s="442"/>
      <c r="DY84" s="442"/>
      <c r="DZ84" s="442"/>
      <c r="EA84" s="442"/>
      <c r="EB84" s="442"/>
      <c r="EC84" s="442"/>
      <c r="ED84" s="442"/>
      <c r="EE84" s="442"/>
      <c r="EF84" s="442"/>
      <c r="EG84" s="442"/>
      <c r="EH84" s="442"/>
      <c r="EI84" s="442"/>
      <c r="EJ84" s="442"/>
      <c r="EK84" s="442"/>
      <c r="EL84" s="442"/>
      <c r="EM84" s="442"/>
      <c r="EN84" s="442"/>
      <c r="EO84" s="442"/>
      <c r="EP84" s="442"/>
      <c r="EQ84" s="442"/>
      <c r="ER84" s="442"/>
      <c r="ES84" s="442"/>
      <c r="ET84" s="442"/>
      <c r="EU84" s="442"/>
      <c r="EV84" s="442"/>
      <c r="EW84" s="442"/>
      <c r="EX84" s="442"/>
      <c r="EY84" s="442"/>
      <c r="EZ84" s="442"/>
      <c r="FA84" s="442"/>
      <c r="FB84" s="442"/>
      <c r="FC84" s="442"/>
      <c r="FD84" s="442"/>
      <c r="FE84" s="442"/>
      <c r="FF84" s="442"/>
      <c r="FG84" s="442"/>
      <c r="FH84" s="442"/>
      <c r="FI84" s="442"/>
      <c r="FJ84" s="442"/>
      <c r="FK84" s="442"/>
      <c r="FL84" s="442"/>
      <c r="FM84" s="442"/>
      <c r="FN84" s="442"/>
      <c r="FO84" s="442"/>
      <c r="FP84" s="442"/>
      <c r="FQ84" s="442"/>
      <c r="FR84" s="442"/>
      <c r="FS84" s="442"/>
      <c r="FT84" s="442"/>
      <c r="FU84" s="442"/>
      <c r="FV84" s="442"/>
      <c r="FW84" s="442"/>
      <c r="FX84" s="442"/>
      <c r="FY84" s="442"/>
      <c r="FZ84" s="442"/>
      <c r="GA84" s="442"/>
      <c r="GB84" s="442"/>
      <c r="GC84" s="442"/>
      <c r="GD84" s="442"/>
      <c r="GE84" s="442"/>
      <c r="GF84" s="442"/>
      <c r="GG84" s="442"/>
      <c r="GH84" s="442"/>
      <c r="GI84" s="442"/>
      <c r="GJ84" s="442"/>
      <c r="GK84" s="442"/>
      <c r="GL84" s="442"/>
      <c r="GM84" s="442"/>
      <c r="GN84" s="442"/>
      <c r="GO84" s="442"/>
      <c r="GP84" s="442"/>
      <c r="GQ84" s="442"/>
      <c r="GR84" s="442"/>
      <c r="GS84" s="442"/>
      <c r="GT84" s="442"/>
      <c r="GU84" s="442"/>
      <c r="GV84" s="442"/>
      <c r="GW84" s="442"/>
      <c r="GX84" s="442"/>
      <c r="GY84" s="442"/>
      <c r="GZ84" s="442"/>
      <c r="HA84" s="442"/>
      <c r="HB84" s="442"/>
      <c r="HC84" s="442"/>
      <c r="HD84" s="442"/>
      <c r="HE84" s="442"/>
      <c r="HF84" s="442"/>
      <c r="HG84" s="442"/>
      <c r="HH84" s="442"/>
      <c r="HI84" s="442"/>
      <c r="HJ84" s="442"/>
      <c r="HK84" s="442"/>
      <c r="HL84" s="442"/>
      <c r="HM84" s="442"/>
      <c r="HN84" s="442"/>
      <c r="HO84" s="442"/>
      <c r="HP84" s="442"/>
      <c r="HQ84" s="442"/>
      <c r="HR84" s="442"/>
      <c r="HS84" s="442"/>
      <c r="HT84" s="442"/>
      <c r="HU84" s="442"/>
      <c r="HV84" s="442"/>
      <c r="HW84" s="442"/>
      <c r="HX84" s="442"/>
      <c r="HY84" s="442"/>
      <c r="HZ84" s="442"/>
      <c r="IA84" s="442"/>
      <c r="IB84" s="442"/>
      <c r="IC84" s="442"/>
      <c r="ID84" s="442"/>
      <c r="IE84" s="442"/>
      <c r="IF84" s="442"/>
      <c r="IG84" s="442"/>
      <c r="IH84" s="442"/>
      <c r="II84" s="442"/>
      <c r="IJ84" s="442"/>
      <c r="IK84" s="442"/>
      <c r="IL84" s="442"/>
      <c r="IM84" s="442"/>
      <c r="IN84" s="442"/>
      <c r="IO84" s="442"/>
      <c r="IP84" s="442"/>
      <c r="IQ84" s="442"/>
      <c r="IR84" s="442"/>
      <c r="IS84" s="442"/>
      <c r="IT84" s="442"/>
      <c r="IU84" s="442"/>
      <c r="IV84" s="442"/>
      <c r="IW84" s="442"/>
      <c r="IX84" s="442"/>
      <c r="IY84" s="442"/>
      <c r="IZ84" s="653"/>
      <c r="JA84" s="442"/>
      <c r="JB84" s="442"/>
      <c r="JC84" s="442"/>
      <c r="JD84" s="442"/>
      <c r="JE84" s="442"/>
      <c r="JF84" s="442"/>
      <c r="JG84" s="442"/>
      <c r="JH84" s="442"/>
      <c r="JI84" s="442"/>
      <c r="JJ84" s="442"/>
      <c r="JK84" s="442"/>
      <c r="JL84" s="442"/>
      <c r="JM84" s="653"/>
      <c r="JN84" s="442"/>
      <c r="JO84" s="442"/>
      <c r="JP84" s="442"/>
      <c r="JQ84" s="442"/>
      <c r="JR84" s="442"/>
      <c r="JS84" s="442"/>
      <c r="JT84" s="442"/>
      <c r="JU84" s="442"/>
      <c r="JV84" s="442"/>
      <c r="JW84" s="442"/>
      <c r="JX84" s="442"/>
      <c r="JY84" s="442"/>
      <c r="JZ84" s="653"/>
      <c r="KA84" s="442"/>
      <c r="KB84" s="442"/>
      <c r="KC84" s="442"/>
      <c r="KD84" s="442"/>
      <c r="KE84" s="442"/>
      <c r="KF84" s="442"/>
      <c r="KG84" s="442"/>
      <c r="KH84" s="442"/>
      <c r="KI84" s="442"/>
      <c r="KJ84" s="442"/>
      <c r="KK84" s="442"/>
      <c r="KL84" s="442"/>
      <c r="KM84" s="653"/>
      <c r="KN84" s="442"/>
      <c r="KO84" s="442"/>
      <c r="KP84" s="442"/>
      <c r="KQ84" s="442"/>
      <c r="KR84" s="442"/>
      <c r="KS84" s="442"/>
      <c r="KT84" s="442"/>
      <c r="KU84" s="442"/>
      <c r="KV84" s="442"/>
      <c r="KW84" s="442"/>
      <c r="KX84" s="442"/>
      <c r="KY84" s="442"/>
      <c r="KZ84" s="653"/>
      <c r="LA84" s="442"/>
      <c r="LB84" s="442"/>
      <c r="LC84" s="442"/>
      <c r="LD84" s="442"/>
      <c r="LE84" s="442"/>
      <c r="LF84" s="442"/>
      <c r="LG84" s="442"/>
      <c r="LH84" s="442"/>
      <c r="LI84" s="442"/>
      <c r="LJ84" s="442"/>
      <c r="LK84" s="442"/>
      <c r="LL84" s="512"/>
    </row>
    <row r="85" spans="1:324" ht="20.25" x14ac:dyDescent="0.3">
      <c r="A85" s="458">
        <v>72</v>
      </c>
      <c r="B85" s="459"/>
      <c r="C85" s="460" t="s">
        <v>168</v>
      </c>
      <c r="D85" s="460" t="s">
        <v>540</v>
      </c>
      <c r="E85" s="476">
        <f t="shared" ref="E85:X85" si="381">E87+E93+E97</f>
        <v>7596803.5386412954</v>
      </c>
      <c r="F85" s="476">
        <f t="shared" si="381"/>
        <v>6140469.0368886665</v>
      </c>
      <c r="G85" s="476">
        <f t="shared" si="381"/>
        <v>6458199.7996995496</v>
      </c>
      <c r="H85" s="476">
        <f t="shared" si="381"/>
        <v>7610912.2016357882</v>
      </c>
      <c r="I85" s="476">
        <f t="shared" si="381"/>
        <v>7253668.0020030057</v>
      </c>
      <c r="J85" s="476">
        <f t="shared" si="381"/>
        <v>15877591.387080621</v>
      </c>
      <c r="K85" s="476">
        <f t="shared" si="381"/>
        <v>18658137.205808714</v>
      </c>
      <c r="L85" s="476">
        <f t="shared" si="381"/>
        <v>26831284.426639959</v>
      </c>
      <c r="M85" s="476">
        <f t="shared" si="381"/>
        <v>2058792.8518611251</v>
      </c>
      <c r="N85" s="476">
        <f t="shared" si="381"/>
        <v>2164523.9125771988</v>
      </c>
      <c r="O85" s="476">
        <f t="shared" si="381"/>
        <v>2719484.2332248371</v>
      </c>
      <c r="P85" s="476">
        <f t="shared" si="381"/>
        <v>1923714.019362377</v>
      </c>
      <c r="Q85" s="476">
        <f t="shared" si="381"/>
        <v>2083603.520864631</v>
      </c>
      <c r="R85" s="476">
        <f t="shared" si="381"/>
        <v>2415167.3485227847</v>
      </c>
      <c r="S85" s="476">
        <f t="shared" si="381"/>
        <v>1659027.7206225998</v>
      </c>
      <c r="T85" s="476">
        <f t="shared" si="381"/>
        <v>2022273.6584460023</v>
      </c>
      <c r="U85" s="476">
        <f t="shared" si="381"/>
        <v>2706357.0595476544</v>
      </c>
      <c r="V85" s="476">
        <f t="shared" si="381"/>
        <v>2385682.362710733</v>
      </c>
      <c r="W85" s="476">
        <f t="shared" si="381"/>
        <v>2625608.8066683356</v>
      </c>
      <c r="X85" s="476">
        <f t="shared" si="381"/>
        <v>15605185.495743619</v>
      </c>
      <c r="Y85" s="476">
        <f>M85+N85+O85+P85+Q85+R85+S85+T85+U85+V85+W85+X85</f>
        <v>40369420.990151897</v>
      </c>
      <c r="Z85" s="476">
        <f t="shared" ref="Z85:AK85" si="382">Z87+Z93+Z97</f>
        <v>1840691.1408779835</v>
      </c>
      <c r="AA85" s="476">
        <f t="shared" si="382"/>
        <v>2030046.2725338007</v>
      </c>
      <c r="AB85" s="476">
        <f t="shared" si="382"/>
        <v>2880572.627065599</v>
      </c>
      <c r="AC85" s="476">
        <f t="shared" si="382"/>
        <v>6030227.4743365049</v>
      </c>
      <c r="AD85" s="476">
        <f t="shared" si="382"/>
        <v>2700121.3698464357</v>
      </c>
      <c r="AE85" s="476">
        <f t="shared" si="382"/>
        <v>2459874.9641545648</v>
      </c>
      <c r="AF85" s="476">
        <f t="shared" si="382"/>
        <v>2764037.0371807721</v>
      </c>
      <c r="AG85" s="476">
        <f t="shared" si="382"/>
        <v>2055346.53839092</v>
      </c>
      <c r="AH85" s="476">
        <f t="shared" si="382"/>
        <v>2729247.8318728078</v>
      </c>
      <c r="AI85" s="476">
        <f t="shared" si="382"/>
        <v>4485258.8242780846</v>
      </c>
      <c r="AJ85" s="476">
        <f t="shared" si="382"/>
        <v>4530391.5211984646</v>
      </c>
      <c r="AK85" s="476">
        <f t="shared" si="382"/>
        <v>8052033.1035302989</v>
      </c>
      <c r="AL85" s="476">
        <f>Z85+AA85+AB85+AC85+AD85+AE85+AF85+AG85+AH85+AI85+AJ85+AK85</f>
        <v>42557848.705266237</v>
      </c>
      <c r="AM85" s="476">
        <f t="shared" ref="AM85:AX85" si="383">AM87+AM93+AM97</f>
        <v>2794709.2341846102</v>
      </c>
      <c r="AN85" s="476">
        <f t="shared" si="383"/>
        <v>2796931.9135369724</v>
      </c>
      <c r="AO85" s="476">
        <f t="shared" si="383"/>
        <v>2821755.0299198795</v>
      </c>
      <c r="AP85" s="476">
        <f t="shared" si="383"/>
        <v>4801181.2514187954</v>
      </c>
      <c r="AQ85" s="476">
        <f t="shared" si="383"/>
        <v>3050330.0515773683</v>
      </c>
      <c r="AR85" s="476">
        <f t="shared" si="383"/>
        <v>4700705.5172759118</v>
      </c>
      <c r="AS85" s="476">
        <f t="shared" si="383"/>
        <v>3142682.7548405929</v>
      </c>
      <c r="AT85" s="476">
        <f t="shared" si="383"/>
        <v>6251987.6626189305</v>
      </c>
      <c r="AU85" s="476">
        <f t="shared" si="383"/>
        <v>3561642.9080704376</v>
      </c>
      <c r="AV85" s="476">
        <f t="shared" si="383"/>
        <v>5593836.3406359507</v>
      </c>
      <c r="AW85" s="476">
        <f t="shared" si="383"/>
        <v>9501198.7721165139</v>
      </c>
      <c r="AX85" s="476">
        <f t="shared" si="383"/>
        <v>14267130.469078623</v>
      </c>
      <c r="AY85" s="476">
        <f>AM85+AN85+AO85+AP85+AQ85+AR85+AS85+AT85+AU85+AV85+AW85+AX85</f>
        <v>63284091.905274585</v>
      </c>
      <c r="AZ85" s="476">
        <f t="shared" ref="AZ85:BK85" si="384">AZ87+AZ93+AZ97</f>
        <v>2934658.2927724924</v>
      </c>
      <c r="BA85" s="476">
        <f t="shared" si="384"/>
        <v>2419815.4815556668</v>
      </c>
      <c r="BB85" s="476">
        <f t="shared" si="384"/>
        <v>2445501.3736855285</v>
      </c>
      <c r="BC85" s="476">
        <f t="shared" si="384"/>
        <v>5143921.1477633137</v>
      </c>
      <c r="BD85" s="476">
        <f t="shared" si="384"/>
        <v>3528232.5139375739</v>
      </c>
      <c r="BE85" s="476">
        <f t="shared" si="384"/>
        <v>3052138.1951677506</v>
      </c>
      <c r="BF85" s="476">
        <f t="shared" si="384"/>
        <v>7203305.5575029254</v>
      </c>
      <c r="BG85" s="476">
        <f t="shared" si="384"/>
        <v>3375519.2846770147</v>
      </c>
      <c r="BH85" s="476">
        <f t="shared" si="384"/>
        <v>5572595.0762393605</v>
      </c>
      <c r="BI85" s="476">
        <f t="shared" si="384"/>
        <v>7516138.9713737238</v>
      </c>
      <c r="BJ85" s="476">
        <f t="shared" si="384"/>
        <v>5811952.7173259854</v>
      </c>
      <c r="BK85" s="476">
        <f t="shared" si="384"/>
        <v>17165032.40043398</v>
      </c>
      <c r="BL85" s="476">
        <f>AZ85+BA85+BB85+BC85+BD85+BE85+BF85+BG85+BH85+BI85+BJ85+BK85</f>
        <v>66168811.01243531</v>
      </c>
      <c r="BM85" s="476">
        <f t="shared" ref="BM85:BX85" si="385">BM87+BM93+BM97</f>
        <v>3111974.4692038056</v>
      </c>
      <c r="BN85" s="476">
        <f t="shared" si="385"/>
        <v>7256368.17430312</v>
      </c>
      <c r="BO85" s="476">
        <f t="shared" si="385"/>
        <v>4782011.3837005533</v>
      </c>
      <c r="BP85" s="476">
        <f t="shared" si="385"/>
        <v>6319196.5577950254</v>
      </c>
      <c r="BQ85" s="476">
        <f t="shared" si="385"/>
        <v>3775069.0875897203</v>
      </c>
      <c r="BR85" s="476">
        <f t="shared" si="385"/>
        <v>4164116.6876982097</v>
      </c>
      <c r="BS85" s="476">
        <f t="shared" si="385"/>
        <v>6031808.3960524164</v>
      </c>
      <c r="BT85" s="476">
        <f t="shared" si="385"/>
        <v>3873577.4151644101</v>
      </c>
      <c r="BU85" s="476">
        <f t="shared" si="385"/>
        <v>5855229.7276331158</v>
      </c>
      <c r="BV85" s="476">
        <f t="shared" si="385"/>
        <v>9724819.1173009612</v>
      </c>
      <c r="BW85" s="476">
        <f t="shared" si="385"/>
        <v>10621944.13866633</v>
      </c>
      <c r="BX85" s="476">
        <f t="shared" si="385"/>
        <v>21077274.830662675</v>
      </c>
      <c r="BY85" s="476">
        <f>BM85+BN85+BO85+BP85+BQ85+BR85+BS85+BT85+BU85+BV85+BW85+BX85</f>
        <v>86593389.985770345</v>
      </c>
      <c r="BZ85" s="476">
        <f t="shared" ref="BZ85:CK85" si="386">BZ87+BZ93+BZ97</f>
        <v>7441006.4629861452</v>
      </c>
      <c r="CA85" s="476">
        <f t="shared" si="386"/>
        <v>5323971.3456434645</v>
      </c>
      <c r="CB85" s="476">
        <f t="shared" si="386"/>
        <v>6419185.9508846626</v>
      </c>
      <c r="CC85" s="476">
        <f t="shared" si="386"/>
        <v>2873347.9142880971</v>
      </c>
      <c r="CD85" s="476">
        <f t="shared" si="386"/>
        <v>5993921.8597896863</v>
      </c>
      <c r="CE85" s="476">
        <f t="shared" si="386"/>
        <v>7943343.2049741261</v>
      </c>
      <c r="CF85" s="476">
        <f t="shared" si="386"/>
        <v>11297830.404064428</v>
      </c>
      <c r="CG85" s="476">
        <f t="shared" si="386"/>
        <v>7088112.4817225831</v>
      </c>
      <c r="CH85" s="476">
        <f t="shared" si="386"/>
        <v>9493320.2105241269</v>
      </c>
      <c r="CI85" s="476">
        <f t="shared" si="386"/>
        <v>12391015.900058432</v>
      </c>
      <c r="CJ85" s="476">
        <f t="shared" si="386"/>
        <v>8866736.8090469129</v>
      </c>
      <c r="CK85" s="476">
        <f t="shared" si="386"/>
        <v>28292526.034760483</v>
      </c>
      <c r="CL85" s="476">
        <f>BZ85+CA85+CB85+CC85+CD85+CE85+CF85+CG85+CH85+CI85+CJ85+CK85</f>
        <v>113424318.57874313</v>
      </c>
      <c r="CM85" s="476">
        <f t="shared" ref="CM85:CX85" si="387">CM87+CM93+CM97</f>
        <v>14659390.739442499</v>
      </c>
      <c r="CN85" s="476">
        <f t="shared" si="387"/>
        <v>7716674.0252879299</v>
      </c>
      <c r="CO85" s="476">
        <f t="shared" si="387"/>
        <v>6966420.4580203714</v>
      </c>
      <c r="CP85" s="476">
        <f t="shared" si="387"/>
        <v>8265147.6573610343</v>
      </c>
      <c r="CQ85" s="476">
        <f t="shared" si="387"/>
        <v>13293827.303997656</v>
      </c>
      <c r="CR85" s="476">
        <f t="shared" si="387"/>
        <v>8900440.4459188823</v>
      </c>
      <c r="CS85" s="476">
        <f t="shared" si="387"/>
        <v>10447182.174636964</v>
      </c>
      <c r="CT85" s="476">
        <f t="shared" si="387"/>
        <v>11971729.861959601</v>
      </c>
      <c r="CU85" s="476">
        <f t="shared" si="387"/>
        <v>20039776.876898713</v>
      </c>
      <c r="CV85" s="476">
        <f t="shared" si="387"/>
        <v>19409748.854698729</v>
      </c>
      <c r="CW85" s="476">
        <f t="shared" si="387"/>
        <v>25716626.21494744</v>
      </c>
      <c r="CX85" s="476">
        <f t="shared" si="387"/>
        <v>19408319.620263692</v>
      </c>
      <c r="CY85" s="476">
        <f>CM85+CN85+CO85+CP85+CQ85+CR85+CS85+CT85+CU85+CV85+CW85+CX85</f>
        <v>166795284.23343354</v>
      </c>
      <c r="CZ85" s="476">
        <f t="shared" ref="CZ85:DK85" si="388">CZ87+CZ93+CZ97</f>
        <v>7455023.1499999994</v>
      </c>
      <c r="DA85" s="476">
        <f t="shared" si="388"/>
        <v>6112847.3599999994</v>
      </c>
      <c r="DB85" s="476">
        <f t="shared" si="388"/>
        <v>6102591.6100000003</v>
      </c>
      <c r="DC85" s="476">
        <f t="shared" si="388"/>
        <v>5985591.9000000004</v>
      </c>
      <c r="DD85" s="476">
        <f t="shared" si="388"/>
        <v>4098860.890000016</v>
      </c>
      <c r="DE85" s="476">
        <f t="shared" si="388"/>
        <v>5099868.58</v>
      </c>
      <c r="DF85" s="476">
        <f t="shared" si="388"/>
        <v>13524123.360000007</v>
      </c>
      <c r="DG85" s="476">
        <f t="shared" si="388"/>
        <v>17109654.619999982</v>
      </c>
      <c r="DH85" s="476">
        <f t="shared" si="388"/>
        <v>8930451.7499999981</v>
      </c>
      <c r="DI85" s="476">
        <f t="shared" si="388"/>
        <v>14557063.509999994</v>
      </c>
      <c r="DJ85" s="476">
        <f t="shared" si="388"/>
        <v>15694358.629999988</v>
      </c>
      <c r="DK85" s="476">
        <f t="shared" si="388"/>
        <v>31880098.999999993</v>
      </c>
      <c r="DL85" s="476">
        <f>CZ85+DA85+DB85+DC85+DD85+DE85+DF85+DG85+DH85+DI85+DJ85+DK85</f>
        <v>136550534.35999998</v>
      </c>
      <c r="DM85" s="476">
        <f t="shared" ref="DM85:DX85" si="389">DM87+DM93+DM97</f>
        <v>11138017.980000002</v>
      </c>
      <c r="DN85" s="476">
        <f t="shared" si="389"/>
        <v>9579244.6099999994</v>
      </c>
      <c r="DO85" s="476">
        <f t="shared" si="389"/>
        <v>7327598</v>
      </c>
      <c r="DP85" s="476">
        <f t="shared" si="389"/>
        <v>6167025.7899999926</v>
      </c>
      <c r="DQ85" s="476">
        <f t="shared" si="389"/>
        <v>5790208.0800000113</v>
      </c>
      <c r="DR85" s="476">
        <f t="shared" si="389"/>
        <v>14943530.710000001</v>
      </c>
      <c r="DS85" s="476">
        <f t="shared" si="389"/>
        <v>12925645.489999996</v>
      </c>
      <c r="DT85" s="476">
        <f t="shared" si="389"/>
        <v>6844975.7399999909</v>
      </c>
      <c r="DU85" s="476">
        <f t="shared" si="389"/>
        <v>8993343.5900000017</v>
      </c>
      <c r="DV85" s="476">
        <f t="shared" si="389"/>
        <v>6112427.6800000081</v>
      </c>
      <c r="DW85" s="476">
        <f t="shared" si="389"/>
        <v>6234406.0999999736</v>
      </c>
      <c r="DX85" s="476">
        <f t="shared" si="389"/>
        <v>21209047.770000003</v>
      </c>
      <c r="DY85" s="476">
        <f>DM85+DN85+DO85+DP85+DQ85+DR85+DS85+DT85+DU85+DV85+DW85+DX85</f>
        <v>117265471.53999999</v>
      </c>
      <c r="DZ85" s="476">
        <f t="shared" ref="DZ85:EK85" si="390">DZ87+DZ93+DZ97</f>
        <v>2848720.52</v>
      </c>
      <c r="EA85" s="476">
        <f t="shared" si="390"/>
        <v>5928568.4499999993</v>
      </c>
      <c r="EB85" s="476">
        <f t="shared" si="390"/>
        <v>5301638.1399999997</v>
      </c>
      <c r="EC85" s="476">
        <f t="shared" si="390"/>
        <v>3866082.01</v>
      </c>
      <c r="ED85" s="476">
        <f t="shared" si="390"/>
        <v>15499492.089999992</v>
      </c>
      <c r="EE85" s="476">
        <f t="shared" si="390"/>
        <v>10377193.140000001</v>
      </c>
      <c r="EF85" s="476">
        <f t="shared" si="390"/>
        <v>8224819.8500000071</v>
      </c>
      <c r="EG85" s="476">
        <f t="shared" si="390"/>
        <v>6367916.0500000017</v>
      </c>
      <c r="EH85" s="476">
        <f t="shared" si="390"/>
        <v>4681868.2200000007</v>
      </c>
      <c r="EI85" s="476">
        <f t="shared" si="390"/>
        <v>6778056.2699999996</v>
      </c>
      <c r="EJ85" s="476">
        <f t="shared" si="390"/>
        <v>9210638.7100000009</v>
      </c>
      <c r="EK85" s="476">
        <f t="shared" si="390"/>
        <v>27464215.770000022</v>
      </c>
      <c r="EL85" s="476">
        <f>DZ85+EA85+EB85+EC85+ED85+EE85+EF85+EG85+EH85+EI85+EJ85+EK85</f>
        <v>106549209.22000004</v>
      </c>
      <c r="EM85" s="476">
        <f t="shared" ref="EM85:EX85" si="391">EM87+EM93+EM97</f>
        <v>2255129.5499999998</v>
      </c>
      <c r="EN85" s="476">
        <f t="shared" si="391"/>
        <v>2717690.63</v>
      </c>
      <c r="EO85" s="476">
        <f t="shared" si="391"/>
        <v>4851728.3899999997</v>
      </c>
      <c r="EP85" s="476">
        <f t="shared" si="391"/>
        <v>7299198.8800000027</v>
      </c>
      <c r="EQ85" s="476">
        <f t="shared" si="391"/>
        <v>5335329.8000000007</v>
      </c>
      <c r="ER85" s="476">
        <f t="shared" si="391"/>
        <v>5315113.5799999926</v>
      </c>
      <c r="ES85" s="476">
        <f t="shared" si="391"/>
        <v>9360970.6600000113</v>
      </c>
      <c r="ET85" s="476">
        <f t="shared" si="391"/>
        <v>13454760.149999995</v>
      </c>
      <c r="EU85" s="476">
        <f t="shared" si="391"/>
        <v>3256753.269999993</v>
      </c>
      <c r="EV85" s="476">
        <f t="shared" si="391"/>
        <v>7310609.1600000001</v>
      </c>
      <c r="EW85" s="476">
        <f t="shared" si="391"/>
        <v>31102818.789999995</v>
      </c>
      <c r="EX85" s="476">
        <f t="shared" si="391"/>
        <v>83465564.479999974</v>
      </c>
      <c r="EY85" s="476">
        <f>EM85+EN85+EO85+EP85+EQ85+ER85+ES85+ET85+EU85+EV85+EW85+EX85</f>
        <v>175725667.33999997</v>
      </c>
      <c r="EZ85" s="476">
        <f t="shared" ref="EZ85:FH85" si="392">EZ87+EZ93+EZ97</f>
        <v>1976394.38</v>
      </c>
      <c r="FA85" s="476">
        <f t="shared" si="392"/>
        <v>2744407.2199999997</v>
      </c>
      <c r="FB85" s="476">
        <f t="shared" si="392"/>
        <v>2846545.82</v>
      </c>
      <c r="FC85" s="476">
        <f t="shared" si="392"/>
        <v>10909358.519999996</v>
      </c>
      <c r="FD85" s="476">
        <f t="shared" si="392"/>
        <v>3371477.0900000073</v>
      </c>
      <c r="FE85" s="476">
        <f t="shared" si="392"/>
        <v>7300815.249999987</v>
      </c>
      <c r="FF85" s="476">
        <f t="shared" si="392"/>
        <v>5096836.04</v>
      </c>
      <c r="FG85" s="476">
        <f t="shared" si="392"/>
        <v>4190499.100000001</v>
      </c>
      <c r="FH85" s="476">
        <f t="shared" si="392"/>
        <v>5125831.9200000074</v>
      </c>
      <c r="FI85" s="476">
        <f>FI87+FI93+FI97</f>
        <v>3632872.97</v>
      </c>
      <c r="FJ85" s="476">
        <f>FJ87+FJ93+FJ97</f>
        <v>6109429.6699999999</v>
      </c>
      <c r="FK85" s="476">
        <f>FK87+FK93+FK97</f>
        <v>11951691.07</v>
      </c>
      <c r="FL85" s="476">
        <f>FA85+FB85+FC85+FD85+FE85+FF85+FG85+FH85+EZ85+FI85+FK85+FJ85</f>
        <v>65256159.050000004</v>
      </c>
      <c r="FM85" s="476">
        <f t="shared" ref="FM85:FV85" si="393">FM87+FM93+FM97</f>
        <v>2213558.12</v>
      </c>
      <c r="FN85" s="476">
        <f t="shared" si="393"/>
        <v>4197904.28</v>
      </c>
      <c r="FO85" s="476">
        <f t="shared" si="393"/>
        <v>4074252.54</v>
      </c>
      <c r="FP85" s="476">
        <f t="shared" si="393"/>
        <v>2445090.7999999998</v>
      </c>
      <c r="FQ85" s="476">
        <f t="shared" si="393"/>
        <v>3527644.7</v>
      </c>
      <c r="FR85" s="476">
        <f t="shared" si="393"/>
        <v>4843216.83</v>
      </c>
      <c r="FS85" s="476">
        <f t="shared" si="393"/>
        <v>4700765.169999999</v>
      </c>
      <c r="FT85" s="476">
        <f t="shared" si="393"/>
        <v>2893835.1599999992</v>
      </c>
      <c r="FU85" s="476">
        <f t="shared" si="393"/>
        <v>4140780.3899999997</v>
      </c>
      <c r="FV85" s="476">
        <f t="shared" si="393"/>
        <v>3550146.3199999835</v>
      </c>
      <c r="FW85" s="476">
        <f>FW87+FW93+FW97</f>
        <v>5338674.92</v>
      </c>
      <c r="FX85" s="476">
        <f>FX87+FX93+FX97</f>
        <v>20619543.880000003</v>
      </c>
      <c r="FY85" s="476">
        <f>FM85+FN85+FO85+FP85+FQ85+FR85+FS85+FT85+FU85+FV85+FW85+FX85</f>
        <v>62545413.109999992</v>
      </c>
      <c r="FZ85" s="476">
        <f t="shared" ref="FZ85:GI85" si="394">FZ87+FZ93+FZ97</f>
        <v>4038715.31</v>
      </c>
      <c r="GA85" s="476">
        <f t="shared" si="394"/>
        <v>3534211.21</v>
      </c>
      <c r="GB85" s="476">
        <f t="shared" si="394"/>
        <v>3089925.6399999997</v>
      </c>
      <c r="GC85" s="476">
        <f t="shared" si="394"/>
        <v>4119651.6800000006</v>
      </c>
      <c r="GD85" s="476">
        <f t="shared" si="394"/>
        <v>4580891.6500000004</v>
      </c>
      <c r="GE85" s="476">
        <f t="shared" si="394"/>
        <v>4438871.03</v>
      </c>
      <c r="GF85" s="476">
        <f t="shared" si="394"/>
        <v>5814284.9200000018</v>
      </c>
      <c r="GG85" s="476">
        <f t="shared" si="394"/>
        <v>2668160.0999999968</v>
      </c>
      <c r="GH85" s="476">
        <f t="shared" si="394"/>
        <v>4351359.4400000013</v>
      </c>
      <c r="GI85" s="476">
        <f t="shared" si="394"/>
        <v>4686457.089999998</v>
      </c>
      <c r="GJ85" s="476">
        <f>GJ87+GJ93+GJ97</f>
        <v>5499753.0400000028</v>
      </c>
      <c r="GK85" s="476">
        <f>GK87+GK93+GK97</f>
        <v>20227930.529999997</v>
      </c>
      <c r="GL85" s="476">
        <f>FZ85+GA85+GB85+GC85+GD85+GE85+GF85+GG85+GH85+GI85+GJ85+GK85</f>
        <v>67050211.640000001</v>
      </c>
      <c r="GM85" s="476">
        <f t="shared" ref="GM85:GV85" si="395">GM87+GM93+GM97</f>
        <v>3777790.22</v>
      </c>
      <c r="GN85" s="476">
        <f t="shared" si="395"/>
        <v>4431599.16</v>
      </c>
      <c r="GO85" s="476">
        <f t="shared" si="395"/>
        <v>3425151.05</v>
      </c>
      <c r="GP85" s="476">
        <f t="shared" si="395"/>
        <v>2962428.06</v>
      </c>
      <c r="GQ85" s="476">
        <f t="shared" si="395"/>
        <v>3544136.3600000003</v>
      </c>
      <c r="GR85" s="476">
        <f t="shared" si="395"/>
        <v>3963138.4400000032</v>
      </c>
      <c r="GS85" s="476">
        <f t="shared" si="395"/>
        <v>4744911.120000001</v>
      </c>
      <c r="GT85" s="476">
        <f t="shared" si="395"/>
        <v>3893737.9399999995</v>
      </c>
      <c r="GU85" s="476">
        <f t="shared" si="395"/>
        <v>4442190.1699999962</v>
      </c>
      <c r="GV85" s="476">
        <f t="shared" si="395"/>
        <v>4059527.5499999989</v>
      </c>
      <c r="GW85" s="476">
        <f>GW87+GW93+GW97</f>
        <v>4003532.3400000026</v>
      </c>
      <c r="GX85" s="476">
        <f>GX87+GX93+GX97</f>
        <v>9758569.6000000052</v>
      </c>
      <c r="GY85" s="476">
        <f>GM85+GN85+GO85+GP85+GQ85+GR85+GS85+GT85+GU85+GV85+GW85+GX85</f>
        <v>53006712.010000005</v>
      </c>
      <c r="GZ85" s="476">
        <f t="shared" ref="GZ85:HI85" si="396">GZ87+GZ93+GZ97</f>
        <v>3264699.97</v>
      </c>
      <c r="HA85" s="476">
        <f t="shared" si="396"/>
        <v>3722379.6599999997</v>
      </c>
      <c r="HB85" s="476">
        <f t="shared" si="396"/>
        <v>3823754.1999999997</v>
      </c>
      <c r="HC85" s="476">
        <f t="shared" si="396"/>
        <v>4531843.99</v>
      </c>
      <c r="HD85" s="476">
        <f t="shared" si="396"/>
        <v>4177017.9799999986</v>
      </c>
      <c r="HE85" s="476">
        <f t="shared" si="396"/>
        <v>7457819.110000005</v>
      </c>
      <c r="HF85" s="476">
        <f t="shared" si="396"/>
        <v>11122097.929999996</v>
      </c>
      <c r="HG85" s="476">
        <f t="shared" si="396"/>
        <v>6712426.3100000024</v>
      </c>
      <c r="HH85" s="476">
        <f t="shared" si="396"/>
        <v>8335491.200000002</v>
      </c>
      <c r="HI85" s="476">
        <f t="shared" si="396"/>
        <v>9578395.320000004</v>
      </c>
      <c r="HJ85" s="476">
        <f>HJ87+HJ93+HJ97</f>
        <v>19941180.279999994</v>
      </c>
      <c r="HK85" s="476">
        <f>HK87+HK93+HK97</f>
        <v>13634382.879999988</v>
      </c>
      <c r="HL85" s="476">
        <f>GZ85+HA85+HB85+HC85+HD85+HE85+HF85+HG85+HH85+HI85+HJ85+HK85</f>
        <v>96301488.830000013</v>
      </c>
      <c r="HM85" s="476">
        <f t="shared" ref="HM85:HV85" si="397">HM87+HM93+HM97</f>
        <v>4771897.6400000006</v>
      </c>
      <c r="HN85" s="476">
        <f t="shared" si="397"/>
        <v>6013057.0800000019</v>
      </c>
      <c r="HO85" s="476">
        <f t="shared" si="397"/>
        <v>3889187.2899999982</v>
      </c>
      <c r="HP85" s="476">
        <f t="shared" si="397"/>
        <v>6508823.9199999999</v>
      </c>
      <c r="HQ85" s="476">
        <f t="shared" si="397"/>
        <v>4701401.910000002</v>
      </c>
      <c r="HR85" s="476">
        <f t="shared" si="397"/>
        <v>6315352.2100000018</v>
      </c>
      <c r="HS85" s="476">
        <f t="shared" si="397"/>
        <v>7218943.1999999937</v>
      </c>
      <c r="HT85" s="476">
        <f t="shared" si="397"/>
        <v>5564972.8500000071</v>
      </c>
      <c r="HU85" s="476">
        <f t="shared" si="397"/>
        <v>8408928.4699999969</v>
      </c>
      <c r="HV85" s="476">
        <f t="shared" si="397"/>
        <v>5594954.9399999939</v>
      </c>
      <c r="HW85" s="476">
        <f>HW87+HW93+HW97</f>
        <v>9830265.1999999955</v>
      </c>
      <c r="HX85" s="476">
        <f>HX87+HX93+HX97</f>
        <v>27407611.150000021</v>
      </c>
      <c r="HY85" s="476">
        <f>HM85+HN85+HO85+HP85+HQ85+HR85+HS85+HT85+HU85+HV85+HW85+HX85</f>
        <v>96225395.860000029</v>
      </c>
      <c r="HZ85" s="476">
        <f t="shared" ref="HZ85:II85" si="398">HZ87+HZ93+HZ97</f>
        <v>5353931.78</v>
      </c>
      <c r="IA85" s="476">
        <f t="shared" si="398"/>
        <v>4447771.07</v>
      </c>
      <c r="IB85" s="476">
        <f t="shared" si="398"/>
        <v>6679169.4799999995</v>
      </c>
      <c r="IC85" s="476">
        <f t="shared" si="398"/>
        <v>6209217.0900000008</v>
      </c>
      <c r="ID85" s="476">
        <f t="shared" si="398"/>
        <v>7297505.7799999965</v>
      </c>
      <c r="IE85" s="476">
        <f t="shared" si="398"/>
        <v>10805122.989999998</v>
      </c>
      <c r="IF85" s="476">
        <f t="shared" si="398"/>
        <v>5610166.4700000025</v>
      </c>
      <c r="IG85" s="476">
        <f t="shared" si="398"/>
        <v>5788905.9400000051</v>
      </c>
      <c r="IH85" s="476">
        <f t="shared" si="398"/>
        <v>5975896.0499999998</v>
      </c>
      <c r="II85" s="476">
        <f t="shared" si="398"/>
        <v>7830620.2199999988</v>
      </c>
      <c r="IJ85" s="476">
        <f>IJ87+IJ93+IJ97</f>
        <v>11045839.400000017</v>
      </c>
      <c r="IK85" s="476">
        <f>IK87+IK93+IK97</f>
        <v>14122286.909999967</v>
      </c>
      <c r="IL85" s="476">
        <f>HZ85+IA85+IB85+IC85+ID85+IE85+IF85+IG85+IH85+II85+IJ85+IK85</f>
        <v>91166433.179999977</v>
      </c>
      <c r="IM85" s="476">
        <f t="shared" ref="IM85:IV85" si="399">IM87+IM93+IM97</f>
        <v>7691939.0200000014</v>
      </c>
      <c r="IN85" s="476">
        <f t="shared" si="399"/>
        <v>11139953.160000004</v>
      </c>
      <c r="IO85" s="476">
        <f t="shared" si="399"/>
        <v>9738411.9499999955</v>
      </c>
      <c r="IP85" s="476">
        <f t="shared" si="399"/>
        <v>10254488.379999997</v>
      </c>
      <c r="IQ85" s="476">
        <f t="shared" si="399"/>
        <v>9390151.9100000039</v>
      </c>
      <c r="IR85" s="476">
        <f t="shared" si="399"/>
        <v>17633962.669999998</v>
      </c>
      <c r="IS85" s="476">
        <f t="shared" si="399"/>
        <v>17603650</v>
      </c>
      <c r="IT85" s="476">
        <f t="shared" si="399"/>
        <v>8819454.5999999903</v>
      </c>
      <c r="IU85" s="476">
        <f t="shared" si="399"/>
        <v>17436733.850000005</v>
      </c>
      <c r="IV85" s="476">
        <f t="shared" si="399"/>
        <v>16191646.180000011</v>
      </c>
      <c r="IW85" s="476">
        <f>IW87+IW93+IW97</f>
        <v>12873627.620000005</v>
      </c>
      <c r="IX85" s="476">
        <f>IX87+IX93+IX97</f>
        <v>14041598.169999968</v>
      </c>
      <c r="IY85" s="476">
        <f>IM85+IN85+IO85+IP85+IQ85+IR85+IS85+IT85+IU85+IV85+IW85+IX85</f>
        <v>152815617.50999999</v>
      </c>
      <c r="IZ85" s="652">
        <f t="shared" ref="IZ85:JI85" si="400">IZ87+IZ93+IZ97</f>
        <v>7605134.6600000001</v>
      </c>
      <c r="JA85" s="476">
        <f t="shared" si="400"/>
        <v>8199393.2199999988</v>
      </c>
      <c r="JB85" s="476">
        <f t="shared" si="400"/>
        <v>8117939.0000000019</v>
      </c>
      <c r="JC85" s="476">
        <f t="shared" si="400"/>
        <v>10369507.51</v>
      </c>
      <c r="JD85" s="476">
        <f t="shared" si="400"/>
        <v>11532322.639999997</v>
      </c>
      <c r="JE85" s="476">
        <f t="shared" si="400"/>
        <v>9264696.0899999999</v>
      </c>
      <c r="JF85" s="476">
        <f t="shared" si="400"/>
        <v>14977479.109999999</v>
      </c>
      <c r="JG85" s="476">
        <f t="shared" si="400"/>
        <v>7281859.8099999977</v>
      </c>
      <c r="JH85" s="476">
        <f t="shared" si="400"/>
        <v>12126873.609999994</v>
      </c>
      <c r="JI85" s="476">
        <f t="shared" si="400"/>
        <v>15302019.609999999</v>
      </c>
      <c r="JJ85" s="476">
        <f>JJ87+JJ93+JJ97</f>
        <v>11921068.199999997</v>
      </c>
      <c r="JK85" s="476">
        <f>JK87+JK93+JK97</f>
        <v>19663579.200000014</v>
      </c>
      <c r="JL85" s="476">
        <f>IZ85+JA85+JB85+JC85+JD85+JE85+JF85+JG85+JH85+JI85+JJ85+JK85</f>
        <v>136361872.66000003</v>
      </c>
      <c r="JM85" s="652">
        <f t="shared" ref="JM85:JV85" si="401">JM87+JM93+JM97</f>
        <v>11272206.5</v>
      </c>
      <c r="JN85" s="476">
        <f t="shared" si="401"/>
        <v>12155062.740000002</v>
      </c>
      <c r="JO85" s="476">
        <f t="shared" si="401"/>
        <v>7773132.2400000039</v>
      </c>
      <c r="JP85" s="476">
        <f t="shared" si="401"/>
        <v>5747042.8599999938</v>
      </c>
      <c r="JQ85" s="476">
        <f t="shared" si="401"/>
        <v>6269103.5900000017</v>
      </c>
      <c r="JR85" s="476">
        <f t="shared" si="401"/>
        <v>8077877.7599999988</v>
      </c>
      <c r="JS85" s="476">
        <f t="shared" si="401"/>
        <v>10898757.250000002</v>
      </c>
      <c r="JT85" s="476">
        <f t="shared" si="401"/>
        <v>9838166.0299999993</v>
      </c>
      <c r="JU85" s="476">
        <f t="shared" si="401"/>
        <v>10556998.069999997</v>
      </c>
      <c r="JV85" s="476">
        <f t="shared" si="401"/>
        <v>18147207.230000008</v>
      </c>
      <c r="JW85" s="476">
        <f>JW87+JW93+JW97</f>
        <v>14603655.210000001</v>
      </c>
      <c r="JX85" s="476">
        <f>JX87+JX93+JX97</f>
        <v>31597557.189999998</v>
      </c>
      <c r="JY85" s="476">
        <f>JM85+JN85+JO85+JP85+JQ85+JR85+JS85+JT85+JU85+JV85+JW85+JX85</f>
        <v>146936766.66999999</v>
      </c>
      <c r="JZ85" s="652">
        <f t="shared" ref="JZ85:KI85" si="402">JZ87+JZ93+JZ97</f>
        <v>4132440.75</v>
      </c>
      <c r="KA85" s="476">
        <f t="shared" si="402"/>
        <v>14424906.460000001</v>
      </c>
      <c r="KB85" s="476">
        <f t="shared" si="402"/>
        <v>17806731.740000002</v>
      </c>
      <c r="KC85" s="476">
        <f t="shared" si="402"/>
        <v>16433061.039999999</v>
      </c>
      <c r="KD85" s="476">
        <f t="shared" si="402"/>
        <v>15295865.889999999</v>
      </c>
      <c r="KE85" s="476">
        <f t="shared" si="402"/>
        <v>23180194.169999998</v>
      </c>
      <c r="KF85" s="476">
        <f t="shared" si="402"/>
        <v>23354454.34</v>
      </c>
      <c r="KG85" s="476">
        <f t="shared" si="402"/>
        <v>13393990.91</v>
      </c>
      <c r="KH85" s="476">
        <f t="shared" si="402"/>
        <v>19214936</v>
      </c>
      <c r="KI85" s="476">
        <f t="shared" si="402"/>
        <v>27479917.610000003</v>
      </c>
      <c r="KJ85" s="476">
        <f>KJ87+KJ93+KJ97</f>
        <v>26793528.879999995</v>
      </c>
      <c r="KK85" s="476">
        <f>KK87+KK93+KK97</f>
        <v>26795193.75</v>
      </c>
      <c r="KL85" s="476">
        <f>JZ85+KA85+KB85+KC85+KD85+KE85+KF85+KG85+KH85+KI85+KJ85+KK85</f>
        <v>228305221.54000002</v>
      </c>
      <c r="KM85" s="652">
        <f t="shared" ref="KM85:KV85" si="403">KM87+KM93+KM97</f>
        <v>18540573.169999998</v>
      </c>
      <c r="KN85" s="476">
        <f t="shared" si="403"/>
        <v>23637236.93</v>
      </c>
      <c r="KO85" s="476">
        <f t="shared" si="403"/>
        <v>21890256.949999999</v>
      </c>
      <c r="KP85" s="476">
        <f t="shared" si="403"/>
        <v>22973590.899999999</v>
      </c>
      <c r="KQ85" s="476">
        <f t="shared" si="403"/>
        <v>22049534.530000001</v>
      </c>
      <c r="KR85" s="476">
        <f t="shared" si="403"/>
        <v>21243179.430000003</v>
      </c>
      <c r="KS85" s="476">
        <f t="shared" si="403"/>
        <v>22549451.279999997</v>
      </c>
      <c r="KT85" s="476">
        <f t="shared" si="403"/>
        <v>22466411.630000003</v>
      </c>
      <c r="KU85" s="476">
        <f t="shared" si="403"/>
        <v>19243844.91</v>
      </c>
      <c r="KV85" s="476">
        <f t="shared" si="403"/>
        <v>26691177.039999999</v>
      </c>
      <c r="KW85" s="476">
        <f>KW87+KW93+KW97</f>
        <v>24616508.950000003</v>
      </c>
      <c r="KX85" s="476">
        <f>KX87+KX93+KX97</f>
        <v>21711916.809999999</v>
      </c>
      <c r="KY85" s="476">
        <f>KM85+KN85+KO85+KP85+KQ85+KR85+KS85+KT85+KU85+KV85+KW85+KX85</f>
        <v>267613682.52999997</v>
      </c>
      <c r="KZ85" s="652">
        <f t="shared" ref="KZ85:LI85" si="404">KZ87+KZ93+KZ97</f>
        <v>14976159.539999999</v>
      </c>
      <c r="LA85" s="476">
        <f t="shared" si="404"/>
        <v>20131431.220000003</v>
      </c>
      <c r="LB85" s="476">
        <f t="shared" si="404"/>
        <v>0</v>
      </c>
      <c r="LC85" s="476">
        <f t="shared" si="404"/>
        <v>0</v>
      </c>
      <c r="LD85" s="476">
        <f t="shared" si="404"/>
        <v>0</v>
      </c>
      <c r="LE85" s="476">
        <f t="shared" si="404"/>
        <v>0</v>
      </c>
      <c r="LF85" s="476">
        <f t="shared" si="404"/>
        <v>0</v>
      </c>
      <c r="LG85" s="476">
        <f t="shared" si="404"/>
        <v>0</v>
      </c>
      <c r="LH85" s="476">
        <f t="shared" si="404"/>
        <v>0</v>
      </c>
      <c r="LI85" s="476">
        <f t="shared" si="404"/>
        <v>0</v>
      </c>
      <c r="LJ85" s="476">
        <f>LJ87+LJ93+LJ97</f>
        <v>0</v>
      </c>
      <c r="LK85" s="476">
        <f>LK87+LK93+LK97</f>
        <v>0</v>
      </c>
      <c r="LL85" s="514">
        <f>KZ85+LA85+LB85+LC85+LD85+LE85+LF85+LG85+LH85+LI85+LJ85+LK85</f>
        <v>35107590.760000005</v>
      </c>
    </row>
    <row r="86" spans="1:324" x14ac:dyDescent="0.2">
      <c r="A86" s="436"/>
      <c r="B86" s="437"/>
      <c r="C86" s="421" t="s">
        <v>1062</v>
      </c>
      <c r="D86" s="421" t="s">
        <v>1062</v>
      </c>
      <c r="E86" s="442"/>
      <c r="F86" s="442"/>
      <c r="G86" s="442"/>
      <c r="H86" s="442"/>
      <c r="I86" s="442"/>
      <c r="J86" s="442"/>
      <c r="K86" s="442"/>
      <c r="L86" s="442"/>
      <c r="M86" s="442"/>
      <c r="N86" s="442"/>
      <c r="O86" s="442"/>
      <c r="P86" s="442"/>
      <c r="Q86" s="442"/>
      <c r="R86" s="442"/>
      <c r="S86" s="442"/>
      <c r="T86" s="442"/>
      <c r="U86" s="442"/>
      <c r="V86" s="442"/>
      <c r="W86" s="442"/>
      <c r="X86" s="442"/>
      <c r="Y86" s="442"/>
      <c r="Z86" s="442"/>
      <c r="AA86" s="442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2"/>
      <c r="AP86" s="442"/>
      <c r="AQ86" s="442"/>
      <c r="AR86" s="442"/>
      <c r="AS86" s="442"/>
      <c r="AT86" s="442"/>
      <c r="AU86" s="442"/>
      <c r="AV86" s="442"/>
      <c r="AW86" s="442"/>
      <c r="AX86" s="442"/>
      <c r="AY86" s="442"/>
      <c r="AZ86" s="442"/>
      <c r="BA86" s="442"/>
      <c r="BB86" s="442"/>
      <c r="BC86" s="442"/>
      <c r="BD86" s="442"/>
      <c r="BE86" s="442"/>
      <c r="BF86" s="442"/>
      <c r="BG86" s="442"/>
      <c r="BH86" s="442"/>
      <c r="BI86" s="442"/>
      <c r="BJ86" s="442"/>
      <c r="BK86" s="442"/>
      <c r="BL86" s="442"/>
      <c r="BM86" s="442"/>
      <c r="BN86" s="442"/>
      <c r="BO86" s="442"/>
      <c r="BP86" s="442"/>
      <c r="BQ86" s="442"/>
      <c r="BR86" s="442"/>
      <c r="BS86" s="442"/>
      <c r="BT86" s="442"/>
      <c r="BU86" s="442"/>
      <c r="BV86" s="442"/>
      <c r="BW86" s="442"/>
      <c r="BX86" s="442"/>
      <c r="BY86" s="442"/>
      <c r="BZ86" s="442"/>
      <c r="CA86" s="442"/>
      <c r="CB86" s="442"/>
      <c r="CC86" s="442"/>
      <c r="CD86" s="442"/>
      <c r="CE86" s="442"/>
      <c r="CF86" s="442"/>
      <c r="CG86" s="442"/>
      <c r="CH86" s="442"/>
      <c r="CI86" s="442"/>
      <c r="CJ86" s="442"/>
      <c r="CK86" s="442"/>
      <c r="CL86" s="442"/>
      <c r="CM86" s="442"/>
      <c r="CN86" s="442"/>
      <c r="CO86" s="442"/>
      <c r="CP86" s="442"/>
      <c r="CQ86" s="442"/>
      <c r="CR86" s="442"/>
      <c r="CS86" s="442"/>
      <c r="CT86" s="442"/>
      <c r="CU86" s="442"/>
      <c r="CV86" s="442"/>
      <c r="CW86" s="442"/>
      <c r="CX86" s="442"/>
      <c r="CY86" s="442"/>
      <c r="CZ86" s="442"/>
      <c r="DA86" s="442"/>
      <c r="DB86" s="442"/>
      <c r="DC86" s="442"/>
      <c r="DD86" s="442"/>
      <c r="DE86" s="442"/>
      <c r="DF86" s="442"/>
      <c r="DG86" s="442"/>
      <c r="DH86" s="442"/>
      <c r="DI86" s="442"/>
      <c r="DJ86" s="442"/>
      <c r="DK86" s="442"/>
      <c r="DL86" s="442"/>
      <c r="DM86" s="442"/>
      <c r="DN86" s="442"/>
      <c r="DO86" s="442"/>
      <c r="DP86" s="442"/>
      <c r="DQ86" s="442"/>
      <c r="DR86" s="442"/>
      <c r="DS86" s="442"/>
      <c r="DT86" s="442"/>
      <c r="DU86" s="442"/>
      <c r="DV86" s="442"/>
      <c r="DW86" s="442"/>
      <c r="DX86" s="442"/>
      <c r="DY86" s="442"/>
      <c r="DZ86" s="442"/>
      <c r="EA86" s="442"/>
      <c r="EB86" s="442"/>
      <c r="EC86" s="442"/>
      <c r="ED86" s="442"/>
      <c r="EE86" s="442"/>
      <c r="EF86" s="442"/>
      <c r="EG86" s="442"/>
      <c r="EH86" s="442"/>
      <c r="EI86" s="442"/>
      <c r="EJ86" s="442"/>
      <c r="EK86" s="442"/>
      <c r="EL86" s="442"/>
      <c r="EM86" s="442"/>
      <c r="EN86" s="442"/>
      <c r="EO86" s="442"/>
      <c r="EP86" s="442"/>
      <c r="EQ86" s="442"/>
      <c r="ER86" s="442"/>
      <c r="ES86" s="442"/>
      <c r="ET86" s="442"/>
      <c r="EU86" s="442"/>
      <c r="EV86" s="442"/>
      <c r="EW86" s="442"/>
      <c r="EX86" s="442"/>
      <c r="EY86" s="442"/>
      <c r="EZ86" s="442"/>
      <c r="FA86" s="442"/>
      <c r="FB86" s="442"/>
      <c r="FC86" s="442"/>
      <c r="FD86" s="442"/>
      <c r="FE86" s="442"/>
      <c r="FF86" s="442"/>
      <c r="FG86" s="442"/>
      <c r="FH86" s="442"/>
      <c r="FI86" s="442"/>
      <c r="FJ86" s="442"/>
      <c r="FK86" s="442"/>
      <c r="FL86" s="442"/>
      <c r="FM86" s="442"/>
      <c r="FN86" s="442"/>
      <c r="FO86" s="442"/>
      <c r="FP86" s="442"/>
      <c r="FQ86" s="442"/>
      <c r="FR86" s="442"/>
      <c r="FS86" s="442"/>
      <c r="FT86" s="442"/>
      <c r="FU86" s="442"/>
      <c r="FV86" s="442"/>
      <c r="FW86" s="442"/>
      <c r="FX86" s="442"/>
      <c r="FY86" s="442"/>
      <c r="FZ86" s="442"/>
      <c r="GA86" s="442"/>
      <c r="GB86" s="442"/>
      <c r="GC86" s="442"/>
      <c r="GD86" s="442"/>
      <c r="GE86" s="442"/>
      <c r="GF86" s="442"/>
      <c r="GG86" s="442"/>
      <c r="GH86" s="442"/>
      <c r="GI86" s="442"/>
      <c r="GJ86" s="442"/>
      <c r="GK86" s="442"/>
      <c r="GL86" s="442"/>
      <c r="GM86" s="442"/>
      <c r="GN86" s="442"/>
      <c r="GO86" s="442"/>
      <c r="GP86" s="442"/>
      <c r="GQ86" s="442"/>
      <c r="GR86" s="442"/>
      <c r="GS86" s="442"/>
      <c r="GT86" s="442"/>
      <c r="GU86" s="442"/>
      <c r="GV86" s="442"/>
      <c r="GW86" s="442"/>
      <c r="GX86" s="442"/>
      <c r="GY86" s="442"/>
      <c r="GZ86" s="442"/>
      <c r="HA86" s="442"/>
      <c r="HB86" s="442"/>
      <c r="HC86" s="442"/>
      <c r="HD86" s="442"/>
      <c r="HE86" s="442"/>
      <c r="HF86" s="442"/>
      <c r="HG86" s="442"/>
      <c r="HH86" s="442"/>
      <c r="HI86" s="442"/>
      <c r="HJ86" s="442"/>
      <c r="HK86" s="442"/>
      <c r="HL86" s="442"/>
      <c r="HM86" s="442"/>
      <c r="HN86" s="442"/>
      <c r="HO86" s="442"/>
      <c r="HP86" s="442"/>
      <c r="HQ86" s="442"/>
      <c r="HR86" s="442"/>
      <c r="HS86" s="442"/>
      <c r="HT86" s="442"/>
      <c r="HU86" s="442"/>
      <c r="HV86" s="442"/>
      <c r="HW86" s="442"/>
      <c r="HX86" s="442"/>
      <c r="HY86" s="442"/>
      <c r="HZ86" s="442"/>
      <c r="IA86" s="442"/>
      <c r="IB86" s="442"/>
      <c r="IC86" s="442"/>
      <c r="ID86" s="442"/>
      <c r="IE86" s="442"/>
      <c r="IF86" s="442"/>
      <c r="IG86" s="442"/>
      <c r="IH86" s="442"/>
      <c r="II86" s="442"/>
      <c r="IJ86" s="442"/>
      <c r="IK86" s="442"/>
      <c r="IL86" s="442"/>
      <c r="IM86" s="442"/>
      <c r="IN86" s="442"/>
      <c r="IO86" s="442"/>
      <c r="IP86" s="442"/>
      <c r="IQ86" s="442"/>
      <c r="IR86" s="442"/>
      <c r="IS86" s="442"/>
      <c r="IT86" s="442"/>
      <c r="IU86" s="442"/>
      <c r="IV86" s="442"/>
      <c r="IW86" s="442"/>
      <c r="IX86" s="442"/>
      <c r="IY86" s="442"/>
      <c r="IZ86" s="653"/>
      <c r="JA86" s="442"/>
      <c r="JB86" s="442"/>
      <c r="JC86" s="442"/>
      <c r="JD86" s="442"/>
      <c r="JE86" s="442"/>
      <c r="JF86" s="442"/>
      <c r="JG86" s="442"/>
      <c r="JH86" s="442"/>
      <c r="JI86" s="442"/>
      <c r="JJ86" s="442"/>
      <c r="JK86" s="442"/>
      <c r="JL86" s="442"/>
      <c r="JM86" s="653"/>
      <c r="JN86" s="442"/>
      <c r="JO86" s="442"/>
      <c r="JP86" s="442"/>
      <c r="JQ86" s="442"/>
      <c r="JR86" s="442"/>
      <c r="JS86" s="442"/>
      <c r="JT86" s="442"/>
      <c r="JU86" s="442"/>
      <c r="JV86" s="442"/>
      <c r="JW86" s="442"/>
      <c r="JX86" s="442"/>
      <c r="JY86" s="442"/>
      <c r="JZ86" s="653"/>
      <c r="KA86" s="442"/>
      <c r="KB86" s="442"/>
      <c r="KC86" s="442"/>
      <c r="KD86" s="442"/>
      <c r="KE86" s="442"/>
      <c r="KF86" s="442"/>
      <c r="KG86" s="442"/>
      <c r="KH86" s="442"/>
      <c r="KI86" s="442"/>
      <c r="KJ86" s="442"/>
      <c r="KK86" s="442"/>
      <c r="KL86" s="442"/>
      <c r="KM86" s="653"/>
      <c r="KN86" s="442"/>
      <c r="KO86" s="442"/>
      <c r="KP86" s="442"/>
      <c r="KQ86" s="442"/>
      <c r="KR86" s="442"/>
      <c r="KS86" s="442"/>
      <c r="KT86" s="442"/>
      <c r="KU86" s="442"/>
      <c r="KV86" s="442"/>
      <c r="KW86" s="442"/>
      <c r="KX86" s="442"/>
      <c r="KY86" s="442"/>
      <c r="KZ86" s="653"/>
      <c r="LA86" s="442"/>
      <c r="LB86" s="442"/>
      <c r="LC86" s="442"/>
      <c r="LD86" s="442"/>
      <c r="LE86" s="442"/>
      <c r="LF86" s="442"/>
      <c r="LG86" s="442"/>
      <c r="LH86" s="442"/>
      <c r="LI86" s="442"/>
      <c r="LJ86" s="442"/>
      <c r="LK86" s="442"/>
      <c r="LL86" s="512"/>
    </row>
    <row r="87" spans="1:324" ht="18" x14ac:dyDescent="0.25">
      <c r="A87" s="461">
        <v>720</v>
      </c>
      <c r="B87" s="462"/>
      <c r="C87" s="463" t="s">
        <v>542</v>
      </c>
      <c r="D87" s="463" t="s">
        <v>321</v>
      </c>
      <c r="E87" s="474">
        <f t="shared" ref="E87:L87" si="405">SUM(E88:E91)</f>
        <v>7596803.5386412954</v>
      </c>
      <c r="F87" s="474">
        <f t="shared" si="405"/>
        <v>6140469.0368886665</v>
      </c>
      <c r="G87" s="474">
        <f t="shared" si="405"/>
        <v>6458199.7996995496</v>
      </c>
      <c r="H87" s="474">
        <f t="shared" si="405"/>
        <v>7610912.2016357882</v>
      </c>
      <c r="I87" s="474">
        <f t="shared" si="405"/>
        <v>7253668.0020030057</v>
      </c>
      <c r="J87" s="474">
        <f t="shared" si="405"/>
        <v>15877591.387080621</v>
      </c>
      <c r="K87" s="474">
        <f t="shared" si="405"/>
        <v>18658137.205808714</v>
      </c>
      <c r="L87" s="474">
        <f t="shared" si="405"/>
        <v>14675350.525788683</v>
      </c>
      <c r="M87" s="474">
        <f t="shared" ref="M87:X87" si="406">SUM(M88:M91)</f>
        <v>1059301.9488399266</v>
      </c>
      <c r="N87" s="474">
        <f t="shared" si="406"/>
        <v>1117780.78329995</v>
      </c>
      <c r="O87" s="474">
        <f t="shared" si="406"/>
        <v>1369016.8655065931</v>
      </c>
      <c r="P87" s="474">
        <f t="shared" si="406"/>
        <v>1264343.0837923551</v>
      </c>
      <c r="Q87" s="474">
        <f t="shared" si="406"/>
        <v>1279935.6899515947</v>
      </c>
      <c r="R87" s="474">
        <f t="shared" si="406"/>
        <v>1836762.432815891</v>
      </c>
      <c r="S87" s="474">
        <f t="shared" si="406"/>
        <v>1019187.8024119509</v>
      </c>
      <c r="T87" s="474">
        <f t="shared" si="406"/>
        <v>760361.8448923385</v>
      </c>
      <c r="U87" s="474">
        <f t="shared" si="406"/>
        <v>1718942.6045317976</v>
      </c>
      <c r="V87" s="474">
        <f t="shared" si="406"/>
        <v>1861199.805541646</v>
      </c>
      <c r="W87" s="474">
        <f t="shared" si="406"/>
        <v>1640205.6185528289</v>
      </c>
      <c r="X87" s="474">
        <f t="shared" si="406"/>
        <v>3972015.244533468</v>
      </c>
      <c r="Y87" s="474">
        <f>M87+N87+O87+P87+Q87+R87+S87+T87+U87+V87+W87+X87</f>
        <v>18899053.724670336</v>
      </c>
      <c r="Z87" s="474">
        <f t="shared" ref="Z87:AK87" si="407">SUM(Z88:Z91)</f>
        <v>1012890.9280587548</v>
      </c>
      <c r="AA87" s="474">
        <f t="shared" si="407"/>
        <v>1018261.9293523618</v>
      </c>
      <c r="AB87" s="474">
        <f t="shared" si="407"/>
        <v>2043163.7971540652</v>
      </c>
      <c r="AC87" s="474">
        <f t="shared" si="407"/>
        <v>1622628.9198380907</v>
      </c>
      <c r="AD87" s="474">
        <f t="shared" si="407"/>
        <v>1954703.6286513098</v>
      </c>
      <c r="AE87" s="474">
        <f t="shared" si="407"/>
        <v>1428247.7541729256</v>
      </c>
      <c r="AF87" s="474">
        <f t="shared" si="407"/>
        <v>1399166.0264980809</v>
      </c>
      <c r="AG87" s="474">
        <f t="shared" si="407"/>
        <v>1029588.321899516</v>
      </c>
      <c r="AH87" s="474">
        <f t="shared" si="407"/>
        <v>1312885.6636204289</v>
      </c>
      <c r="AI87" s="474">
        <f t="shared" si="407"/>
        <v>1439258.1899933238</v>
      </c>
      <c r="AJ87" s="474">
        <f t="shared" si="407"/>
        <v>1751689.9438324152</v>
      </c>
      <c r="AK87" s="474">
        <f t="shared" si="407"/>
        <v>2638700.2359789703</v>
      </c>
      <c r="AL87" s="474">
        <f>Z87+AA87+AB87+AC87+AD87+AE87+AF87+AG87+AH87+AI87+AJ87+AK87</f>
        <v>18651185.339050241</v>
      </c>
      <c r="AM87" s="474">
        <f t="shared" ref="AM87:AX87" si="408">SUM(AM88:AM91)</f>
        <v>1612552.1570689369</v>
      </c>
      <c r="AN87" s="474">
        <f t="shared" si="408"/>
        <v>926502.83533633768</v>
      </c>
      <c r="AO87" s="474">
        <f t="shared" si="408"/>
        <v>1580595.7493323325</v>
      </c>
      <c r="AP87" s="474">
        <f t="shared" si="408"/>
        <v>3245659.0597980302</v>
      </c>
      <c r="AQ87" s="474">
        <f t="shared" si="408"/>
        <v>1661241.2847604749</v>
      </c>
      <c r="AR87" s="474">
        <f t="shared" si="408"/>
        <v>1659670.2643965937</v>
      </c>
      <c r="AS87" s="474">
        <f t="shared" si="408"/>
        <v>1845255.4019362372</v>
      </c>
      <c r="AT87" s="474">
        <f t="shared" si="408"/>
        <v>1901055.1847354374</v>
      </c>
      <c r="AU87" s="474">
        <f t="shared" si="408"/>
        <v>1343847.9364463363</v>
      </c>
      <c r="AV87" s="474">
        <f t="shared" si="408"/>
        <v>1765865.6635369698</v>
      </c>
      <c r="AW87" s="474">
        <f t="shared" si="408"/>
        <v>4134411.9182106527</v>
      </c>
      <c r="AX87" s="474">
        <f t="shared" si="408"/>
        <v>7290404.4413703904</v>
      </c>
      <c r="AY87" s="474">
        <f>AM87+AN87+AO87+AP87+AQ87+AR87+AS87+AT87+AU87+AV87+AW87+AX87</f>
        <v>28967061.896928728</v>
      </c>
      <c r="AZ87" s="474">
        <f t="shared" ref="AZ87:BK87" si="409">SUM(AZ88:AZ91)</f>
        <v>1183949.343390085</v>
      </c>
      <c r="BA87" s="474">
        <f t="shared" si="409"/>
        <v>1640029.7658988484</v>
      </c>
      <c r="BB87" s="474">
        <f t="shared" si="409"/>
        <v>1068564.6952512101</v>
      </c>
      <c r="BC87" s="474">
        <f t="shared" si="409"/>
        <v>3434272.4914455032</v>
      </c>
      <c r="BD87" s="474">
        <f t="shared" si="409"/>
        <v>1936133.1584460025</v>
      </c>
      <c r="BE87" s="474">
        <f t="shared" si="409"/>
        <v>2249883.848898347</v>
      </c>
      <c r="BF87" s="474">
        <f t="shared" si="409"/>
        <v>1406836.3799031889</v>
      </c>
      <c r="BG87" s="474">
        <f t="shared" si="409"/>
        <v>2091611.4553079607</v>
      </c>
      <c r="BH87" s="474">
        <f t="shared" si="409"/>
        <v>3874406.1226840266</v>
      </c>
      <c r="BI87" s="474">
        <f t="shared" si="409"/>
        <v>2637029.9925304637</v>
      </c>
      <c r="BJ87" s="474">
        <f t="shared" si="409"/>
        <v>3620842.6405441486</v>
      </c>
      <c r="BK87" s="474">
        <f t="shared" si="409"/>
        <v>6109787.2764563467</v>
      </c>
      <c r="BL87" s="474">
        <f>AZ87+BA87+BB87+BC87+BD87+BE87+BF87+BG87+BH87+BI87+BJ87+BK87</f>
        <v>31253347.170756139</v>
      </c>
      <c r="BM87" s="474">
        <f t="shared" ref="BM87:BX87" si="410">SUM(BM88:BM91)</f>
        <v>1518830.8364212986</v>
      </c>
      <c r="BN87" s="474">
        <f t="shared" si="410"/>
        <v>3862655.7227507923</v>
      </c>
      <c r="BO87" s="474">
        <f t="shared" si="410"/>
        <v>3131797.9250542489</v>
      </c>
      <c r="BP87" s="474">
        <f t="shared" si="410"/>
        <v>3436572.9071523957</v>
      </c>
      <c r="BQ87" s="474">
        <f t="shared" si="410"/>
        <v>1803577.3403438507</v>
      </c>
      <c r="BR87" s="474">
        <f t="shared" si="410"/>
        <v>1600325.5774912352</v>
      </c>
      <c r="BS87" s="474">
        <f t="shared" si="410"/>
        <v>2531573.626606578</v>
      </c>
      <c r="BT87" s="474">
        <f t="shared" si="410"/>
        <v>1401527.7679435823</v>
      </c>
      <c r="BU87" s="474">
        <f t="shared" si="410"/>
        <v>2034482.9658237346</v>
      </c>
      <c r="BV87" s="474">
        <f t="shared" si="410"/>
        <v>2759860.4690368911</v>
      </c>
      <c r="BW87" s="474">
        <f t="shared" si="410"/>
        <v>2373552.4629861456</v>
      </c>
      <c r="BX87" s="474">
        <f t="shared" si="410"/>
        <v>5212691.6319061927</v>
      </c>
      <c r="BY87" s="474">
        <f>BM87+BN87+BO87+BP87+BQ87+BR87+BS87+BT87+BU87+BV87+BW87+BX87</f>
        <v>31667449.23351695</v>
      </c>
      <c r="BZ87" s="474">
        <f t="shared" ref="BZ87:CK87" si="411">SUM(BZ88:BZ91)</f>
        <v>1380540.5055082624</v>
      </c>
      <c r="CA87" s="474">
        <f t="shared" si="411"/>
        <v>1501166.1047404446</v>
      </c>
      <c r="CB87" s="474">
        <f t="shared" si="411"/>
        <v>2772790.0875062598</v>
      </c>
      <c r="CC87" s="474">
        <f t="shared" si="411"/>
        <v>1435152.1158404252</v>
      </c>
      <c r="CD87" s="474">
        <f t="shared" si="411"/>
        <v>1818552.5391420475</v>
      </c>
      <c r="CE87" s="474">
        <f t="shared" si="411"/>
        <v>2252188.740652645</v>
      </c>
      <c r="CF87" s="474">
        <f t="shared" si="411"/>
        <v>2825812.327115675</v>
      </c>
      <c r="CG87" s="474">
        <f t="shared" si="411"/>
        <v>3519638.0769487582</v>
      </c>
      <c r="CH87" s="474">
        <f t="shared" si="411"/>
        <v>2908199.2202470349</v>
      </c>
      <c r="CI87" s="474">
        <f t="shared" si="411"/>
        <v>1941234.6985895517</v>
      </c>
      <c r="CJ87" s="474">
        <f t="shared" si="411"/>
        <v>2972387.6828576257</v>
      </c>
      <c r="CK87" s="474">
        <f t="shared" si="411"/>
        <v>9643220.9311049934</v>
      </c>
      <c r="CL87" s="474">
        <f>BZ87+CA87+CB87+CC87+CD87+CE87+CF87+CG87+CH87+CI87+CJ87+CK87</f>
        <v>34970883.030253723</v>
      </c>
      <c r="CM87" s="474">
        <f t="shared" ref="CM87:CX87" si="412">SUM(CM88:CM91)</f>
        <v>2387094.9337756638</v>
      </c>
      <c r="CN87" s="474">
        <f t="shared" si="412"/>
        <v>2010214.1514354865</v>
      </c>
      <c r="CO87" s="474">
        <f t="shared" si="412"/>
        <v>1020722.8451009849</v>
      </c>
      <c r="CP87" s="474">
        <f t="shared" si="412"/>
        <v>4152399.4263061252</v>
      </c>
      <c r="CQ87" s="474">
        <f t="shared" si="412"/>
        <v>2165756.0450676023</v>
      </c>
      <c r="CR87" s="474">
        <f t="shared" si="412"/>
        <v>3041067.7125271251</v>
      </c>
      <c r="CS87" s="474">
        <f t="shared" si="412"/>
        <v>4251334.4519278938</v>
      </c>
      <c r="CT87" s="474">
        <f t="shared" si="412"/>
        <v>2164688.4112418573</v>
      </c>
      <c r="CU87" s="474">
        <f t="shared" si="412"/>
        <v>2114416.2847604747</v>
      </c>
      <c r="CV87" s="474">
        <f t="shared" si="412"/>
        <v>6270419.8059589425</v>
      </c>
      <c r="CW87" s="474">
        <f t="shared" si="412"/>
        <v>7416644.7183274869</v>
      </c>
      <c r="CX87" s="474">
        <f t="shared" si="412"/>
        <v>7688737.7311383747</v>
      </c>
      <c r="CY87" s="474">
        <f>CM87+CN87+CO87+CP87+CQ87+CR87+CS87+CT87+CU87+CV87+CW87+CX87</f>
        <v>44683496.517568022</v>
      </c>
      <c r="CZ87" s="474">
        <f t="shared" ref="CZ87:DK87" si="413">SUM(CZ88:CZ91)</f>
        <v>2626522.9299999997</v>
      </c>
      <c r="DA87" s="474">
        <f t="shared" si="413"/>
        <v>2555768.8699999996</v>
      </c>
      <c r="DB87" s="474">
        <f t="shared" si="413"/>
        <v>1303454.24</v>
      </c>
      <c r="DC87" s="474">
        <f t="shared" si="413"/>
        <v>1939746.34</v>
      </c>
      <c r="DD87" s="474">
        <f t="shared" si="413"/>
        <v>840252.23</v>
      </c>
      <c r="DE87" s="474">
        <f t="shared" si="413"/>
        <v>2179072.96</v>
      </c>
      <c r="DF87" s="474">
        <f t="shared" si="413"/>
        <v>3693598.04</v>
      </c>
      <c r="DG87" s="474">
        <f t="shared" si="413"/>
        <v>2935816.7899999996</v>
      </c>
      <c r="DH87" s="474">
        <f t="shared" si="413"/>
        <v>1784186.18</v>
      </c>
      <c r="DI87" s="474">
        <f t="shared" si="413"/>
        <v>4004321.43</v>
      </c>
      <c r="DJ87" s="474">
        <f t="shared" si="413"/>
        <v>6618966.7400000002</v>
      </c>
      <c r="DK87" s="474">
        <f t="shared" si="413"/>
        <v>16149298.880000001</v>
      </c>
      <c r="DL87" s="474">
        <f>CZ87+DA87+DB87+DC87+DD87+DE87+DF87+DG87+DH87+DI87+DJ87+DK87</f>
        <v>46631005.630000003</v>
      </c>
      <c r="DM87" s="474">
        <f t="shared" ref="DM87:DX87" si="414">SUM(DM88:DM91)</f>
        <v>2861933.3800000004</v>
      </c>
      <c r="DN87" s="474">
        <f t="shared" si="414"/>
        <v>833698.74</v>
      </c>
      <c r="DO87" s="474">
        <f t="shared" si="414"/>
        <v>2267673.5699999998</v>
      </c>
      <c r="DP87" s="474">
        <f t="shared" si="414"/>
        <v>1849075.51</v>
      </c>
      <c r="DQ87" s="474">
        <f t="shared" si="414"/>
        <v>2529713.2199999997</v>
      </c>
      <c r="DR87" s="474">
        <f t="shared" si="414"/>
        <v>2431489.11</v>
      </c>
      <c r="DS87" s="474">
        <f t="shared" si="414"/>
        <v>2174630.0199999996</v>
      </c>
      <c r="DT87" s="474">
        <f t="shared" si="414"/>
        <v>1514757.3599999999</v>
      </c>
      <c r="DU87" s="474">
        <f t="shared" si="414"/>
        <v>4940590.0699999994</v>
      </c>
      <c r="DV87" s="474">
        <f t="shared" si="414"/>
        <v>1308945.8499999999</v>
      </c>
      <c r="DW87" s="474">
        <f t="shared" si="414"/>
        <v>2468829.7799999998</v>
      </c>
      <c r="DX87" s="474">
        <f t="shared" si="414"/>
        <v>6619263.9699999979</v>
      </c>
      <c r="DY87" s="474">
        <f>DM87+DN87+DO87+DP87+DQ87+DR87+DS87+DT87+DU87+DV87+DW87+DX87</f>
        <v>31800600.579999998</v>
      </c>
      <c r="DZ87" s="474">
        <f t="shared" ref="DZ87:EK87" si="415">SUM(DZ88:DZ91)</f>
        <v>1209115.3900000001</v>
      </c>
      <c r="EA87" s="474">
        <f t="shared" si="415"/>
        <v>3106783.0999999996</v>
      </c>
      <c r="EB87" s="474">
        <f t="shared" si="415"/>
        <v>1030378.65</v>
      </c>
      <c r="EC87" s="474">
        <f t="shared" si="415"/>
        <v>1006009.6799999999</v>
      </c>
      <c r="ED87" s="474">
        <f t="shared" si="415"/>
        <v>3918918.67</v>
      </c>
      <c r="EE87" s="474">
        <f t="shared" si="415"/>
        <v>3658179.9700000007</v>
      </c>
      <c r="EF87" s="474">
        <f t="shared" si="415"/>
        <v>2884912.2499999995</v>
      </c>
      <c r="EG87" s="474">
        <f t="shared" si="415"/>
        <v>1164681.3200000024</v>
      </c>
      <c r="EH87" s="474">
        <f t="shared" si="415"/>
        <v>2384680.56</v>
      </c>
      <c r="EI87" s="474">
        <f t="shared" si="415"/>
        <v>1872990.8399999999</v>
      </c>
      <c r="EJ87" s="474">
        <f t="shared" si="415"/>
        <v>2854147.7800000003</v>
      </c>
      <c r="EK87" s="474">
        <f t="shared" si="415"/>
        <v>13120014.679999996</v>
      </c>
      <c r="EL87" s="474">
        <f>DZ87+EA87+EB87+EC87+ED87+EE87+EF87+EG87+EH87+EI87+EJ87+EK87</f>
        <v>38210812.890000001</v>
      </c>
      <c r="EM87" s="474">
        <f t="shared" ref="EM87:EX87" si="416">SUM(EM88:EM91)</f>
        <v>938643.59</v>
      </c>
      <c r="EN87" s="474">
        <f t="shared" si="416"/>
        <v>1446509.7399999998</v>
      </c>
      <c r="EO87" s="474">
        <f t="shared" si="416"/>
        <v>2189081.4899999998</v>
      </c>
      <c r="EP87" s="474">
        <f t="shared" si="416"/>
        <v>1436457.8900000001</v>
      </c>
      <c r="EQ87" s="474">
        <f t="shared" si="416"/>
        <v>2092578.58</v>
      </c>
      <c r="ER87" s="474">
        <f t="shared" si="416"/>
        <v>1726602.73</v>
      </c>
      <c r="ES87" s="474">
        <f t="shared" si="416"/>
        <v>1777051.02</v>
      </c>
      <c r="ET87" s="474">
        <f t="shared" si="416"/>
        <v>1182607.2000000009</v>
      </c>
      <c r="EU87" s="474">
        <f t="shared" si="416"/>
        <v>2107038.7800000003</v>
      </c>
      <c r="EV87" s="474">
        <f t="shared" si="416"/>
        <v>2434849.94</v>
      </c>
      <c r="EW87" s="474">
        <f t="shared" si="416"/>
        <v>29503496.520000003</v>
      </c>
      <c r="EX87" s="474">
        <f t="shared" si="416"/>
        <v>68048547.189999983</v>
      </c>
      <c r="EY87" s="474">
        <f>EM87+EN87+EO87+EP87+EQ87+ER87+ES87+ET87+EU87+EV87+EW87+EX87</f>
        <v>114883464.66999999</v>
      </c>
      <c r="EZ87" s="474">
        <f t="shared" ref="EZ87:FH87" si="417">SUM(EZ88:EZ91)</f>
        <v>1250991.6599999999</v>
      </c>
      <c r="FA87" s="474">
        <f t="shared" si="417"/>
        <v>1579197.57</v>
      </c>
      <c r="FB87" s="474">
        <f t="shared" si="417"/>
        <v>1322360.1599999999</v>
      </c>
      <c r="FC87" s="474">
        <f t="shared" si="417"/>
        <v>2475334.98</v>
      </c>
      <c r="FD87" s="474">
        <f t="shared" si="417"/>
        <v>1070329.1200000006</v>
      </c>
      <c r="FE87" s="474">
        <f t="shared" si="417"/>
        <v>2493777.42</v>
      </c>
      <c r="FF87" s="474">
        <f t="shared" si="417"/>
        <v>1876802.95</v>
      </c>
      <c r="FG87" s="474">
        <f t="shared" si="417"/>
        <v>988733.53000000119</v>
      </c>
      <c r="FH87" s="474">
        <f t="shared" si="417"/>
        <v>1324396.6599999999</v>
      </c>
      <c r="FI87" s="474">
        <f>SUM(FI88:FI91)</f>
        <v>1153572.56</v>
      </c>
      <c r="FJ87" s="474">
        <f>SUM(FJ88:FJ91)</f>
        <v>2755739.75</v>
      </c>
      <c r="FK87" s="474">
        <f>SUM(FK88:FK91)</f>
        <v>6795150.1799999997</v>
      </c>
      <c r="FL87" s="474">
        <f>FA87+FB87+FC87+FD87+FE87+FF87+FG87+FH87+EZ87+FI87+FK87+FJ87</f>
        <v>25086386.539999999</v>
      </c>
      <c r="FM87" s="474">
        <f t="shared" ref="FM87:FV87" si="418">SUM(FM88:FM91)</f>
        <v>782335.04</v>
      </c>
      <c r="FN87" s="474">
        <f t="shared" si="418"/>
        <v>3483146.54</v>
      </c>
      <c r="FO87" s="474">
        <f t="shared" si="418"/>
        <v>1382055.29</v>
      </c>
      <c r="FP87" s="474">
        <f t="shared" si="418"/>
        <v>762941.49</v>
      </c>
      <c r="FQ87" s="474">
        <f t="shared" si="418"/>
        <v>1848421.33</v>
      </c>
      <c r="FR87" s="474">
        <f t="shared" si="418"/>
        <v>2440451.41</v>
      </c>
      <c r="FS87" s="474">
        <f t="shared" si="418"/>
        <v>142632.76999999996</v>
      </c>
      <c r="FT87" s="474">
        <f t="shared" si="418"/>
        <v>978408.22999999928</v>
      </c>
      <c r="FU87" s="474">
        <f t="shared" si="418"/>
        <v>1868284.6800000002</v>
      </c>
      <c r="FV87" s="474">
        <f t="shared" si="418"/>
        <v>1161178.8700000001</v>
      </c>
      <c r="FW87" s="474">
        <f>SUM(FW88:FW91)</f>
        <v>1808459.7899999998</v>
      </c>
      <c r="FX87" s="474">
        <f>SUM(FX88:FX91)</f>
        <v>5349410.8</v>
      </c>
      <c r="FY87" s="474">
        <f>FM87+FN87+FO87+FP87+FQ87+FR87+FS87+FT87+FU87+FV87+FW87+FX87</f>
        <v>22007726.239999998</v>
      </c>
      <c r="FZ87" s="474">
        <f t="shared" ref="FZ87:GI87" si="419">SUM(FZ88:FZ91)</f>
        <v>1112667.19</v>
      </c>
      <c r="GA87" s="474">
        <f t="shared" si="419"/>
        <v>1075616.6900000002</v>
      </c>
      <c r="GB87" s="474">
        <f t="shared" si="419"/>
        <v>611362.48999999987</v>
      </c>
      <c r="GC87" s="474">
        <f t="shared" si="419"/>
        <v>1114596.6700000002</v>
      </c>
      <c r="GD87" s="474">
        <f t="shared" si="419"/>
        <v>1797912.48</v>
      </c>
      <c r="GE87" s="474">
        <f t="shared" si="419"/>
        <v>1059877.6100000003</v>
      </c>
      <c r="GF87" s="474">
        <f t="shared" si="419"/>
        <v>1070368.99</v>
      </c>
      <c r="GG87" s="474">
        <f t="shared" si="419"/>
        <v>915576.8199999996</v>
      </c>
      <c r="GH87" s="474">
        <f t="shared" si="419"/>
        <v>787097.52000000048</v>
      </c>
      <c r="GI87" s="474">
        <f t="shared" si="419"/>
        <v>1145572.82</v>
      </c>
      <c r="GJ87" s="474">
        <f>SUM(GJ88:GJ91)</f>
        <v>2446686.9200000013</v>
      </c>
      <c r="GK87" s="474">
        <f>SUM(GK88:GK91)</f>
        <v>15372387.679999998</v>
      </c>
      <c r="GL87" s="474">
        <f>FZ87+GA87+GB87+GC87+GD87+GE87+GF87+GG87+GH87+GI87+GJ87+GK87</f>
        <v>28509723.880000003</v>
      </c>
      <c r="GM87" s="474">
        <f t="shared" ref="GM87:GV87" si="420">SUM(GM88:GM91)</f>
        <v>595174.55999999994</v>
      </c>
      <c r="GN87" s="474">
        <f t="shared" si="420"/>
        <v>411703.44000000006</v>
      </c>
      <c r="GO87" s="474">
        <f t="shared" si="420"/>
        <v>630625.05000000005</v>
      </c>
      <c r="GP87" s="474">
        <f t="shared" si="420"/>
        <v>499918.2100000002</v>
      </c>
      <c r="GQ87" s="474">
        <f t="shared" si="420"/>
        <v>1201308.1700000002</v>
      </c>
      <c r="GR87" s="474">
        <f t="shared" si="420"/>
        <v>1226257.2800000003</v>
      </c>
      <c r="GS87" s="474">
        <f t="shared" si="420"/>
        <v>878291.46999999951</v>
      </c>
      <c r="GT87" s="474">
        <f t="shared" si="420"/>
        <v>1443956.0100000005</v>
      </c>
      <c r="GU87" s="474">
        <f t="shared" si="420"/>
        <v>1243620.4899999995</v>
      </c>
      <c r="GV87" s="474">
        <f t="shared" si="420"/>
        <v>790615.72999999975</v>
      </c>
      <c r="GW87" s="474">
        <f>SUM(GW88:GW91)</f>
        <v>645806.87</v>
      </c>
      <c r="GX87" s="474">
        <f>SUM(GX88:GX91)</f>
        <v>4427925.7000000011</v>
      </c>
      <c r="GY87" s="474">
        <f>GM87+GN87+GO87+GP87+GQ87+GR87+GS87+GT87+GU87+GV87+GW87+GX87</f>
        <v>13995202.98</v>
      </c>
      <c r="GZ87" s="474">
        <f t="shared" ref="GZ87:HI87" si="421">SUM(GZ88:GZ91)</f>
        <v>687950.30999999994</v>
      </c>
      <c r="HA87" s="474">
        <f t="shared" si="421"/>
        <v>441513.36000000004</v>
      </c>
      <c r="HB87" s="474">
        <f t="shared" si="421"/>
        <v>1223126.44</v>
      </c>
      <c r="HC87" s="474">
        <f t="shared" si="421"/>
        <v>1294850.69</v>
      </c>
      <c r="HD87" s="474">
        <f t="shared" si="421"/>
        <v>1383875.15</v>
      </c>
      <c r="HE87" s="474">
        <f t="shared" si="421"/>
        <v>3997864.62</v>
      </c>
      <c r="HF87" s="474">
        <f t="shared" si="421"/>
        <v>6366454.3500000006</v>
      </c>
      <c r="HG87" s="474">
        <f t="shared" si="421"/>
        <v>3052394.42</v>
      </c>
      <c r="HH87" s="474">
        <f t="shared" si="421"/>
        <v>1484201.4100000008</v>
      </c>
      <c r="HI87" s="474">
        <f t="shared" si="421"/>
        <v>4745609.3099999996</v>
      </c>
      <c r="HJ87" s="474">
        <f>SUM(HJ88:HJ91)</f>
        <v>14648891.809999999</v>
      </c>
      <c r="HK87" s="474">
        <f>SUM(HK88:HK91)</f>
        <v>5376454.5400000028</v>
      </c>
      <c r="HL87" s="474">
        <f>GZ87+HA87+HB87+HC87+HD87+HE87+HF87+HG87+HH87+HI87+HJ87+HK87</f>
        <v>44703186.410000011</v>
      </c>
      <c r="HM87" s="474">
        <f t="shared" ref="HM87:HV87" si="422">SUM(HM88:HM91)</f>
        <v>1390279.58</v>
      </c>
      <c r="HN87" s="474">
        <f t="shared" si="422"/>
        <v>862162.89000000013</v>
      </c>
      <c r="HO87" s="474">
        <f t="shared" si="422"/>
        <v>897799.42999999982</v>
      </c>
      <c r="HP87" s="474">
        <f t="shared" si="422"/>
        <v>2327113.0999999996</v>
      </c>
      <c r="HQ87" s="474">
        <f t="shared" si="422"/>
        <v>1569992.6700000002</v>
      </c>
      <c r="HR87" s="474">
        <f t="shared" si="422"/>
        <v>2244634.5400000005</v>
      </c>
      <c r="HS87" s="474">
        <f t="shared" si="422"/>
        <v>4526327.8699999982</v>
      </c>
      <c r="HT87" s="474">
        <f t="shared" si="422"/>
        <v>2946941.8199999994</v>
      </c>
      <c r="HU87" s="474">
        <f t="shared" si="422"/>
        <v>2230991.1700000009</v>
      </c>
      <c r="HV87" s="474">
        <f t="shared" si="422"/>
        <v>2120936.17</v>
      </c>
      <c r="HW87" s="474">
        <f>SUM(HW88:HW91)</f>
        <v>3994909.6600000011</v>
      </c>
      <c r="HX87" s="474">
        <f>SUM(HX88:HX91)</f>
        <v>18116361.510000002</v>
      </c>
      <c r="HY87" s="474">
        <f>HM87+HN87+HO87+HP87+HQ87+HR87+HS87+HT87+HU87+HV87+HW87+HX87</f>
        <v>43228450.410000004</v>
      </c>
      <c r="HZ87" s="474">
        <f t="shared" ref="HZ87:II87" si="423">SUM(HZ88:HZ91)</f>
        <v>1015797.02</v>
      </c>
      <c r="IA87" s="474">
        <f t="shared" si="423"/>
        <v>1208183.6399999999</v>
      </c>
      <c r="IB87" s="474">
        <f t="shared" si="423"/>
        <v>1479461.87</v>
      </c>
      <c r="IC87" s="474">
        <f t="shared" si="423"/>
        <v>1978292.7900000003</v>
      </c>
      <c r="ID87" s="474">
        <f t="shared" si="423"/>
        <v>2211105.54</v>
      </c>
      <c r="IE87" s="474">
        <f t="shared" si="423"/>
        <v>5454732.1099999994</v>
      </c>
      <c r="IF87" s="474">
        <f t="shared" si="423"/>
        <v>1760694.9899999995</v>
      </c>
      <c r="IG87" s="474">
        <f t="shared" si="423"/>
        <v>943707.31</v>
      </c>
      <c r="IH87" s="474">
        <f t="shared" si="423"/>
        <v>823783.81000000075</v>
      </c>
      <c r="II87" s="474">
        <f t="shared" si="423"/>
        <v>1558219.5499999993</v>
      </c>
      <c r="IJ87" s="474">
        <f>SUM(IJ88:IJ91)</f>
        <v>3869893.6600000006</v>
      </c>
      <c r="IK87" s="474">
        <f>SUM(IK88:IK91)</f>
        <v>2039485.5299999996</v>
      </c>
      <c r="IL87" s="474">
        <f>HZ87+IA87+IB87+IC87+ID87+IE87+IF87+IG87+IH87+II87+IJ87+IK87</f>
        <v>24343357.820000004</v>
      </c>
      <c r="IM87" s="474">
        <f t="shared" ref="IM87:IV87" si="424">SUM(IM88:IM91)</f>
        <v>884129.91999999993</v>
      </c>
      <c r="IN87" s="474">
        <f t="shared" si="424"/>
        <v>4609491.12</v>
      </c>
      <c r="IO87" s="474">
        <f t="shared" si="424"/>
        <v>2426389.6699999995</v>
      </c>
      <c r="IP87" s="474">
        <f t="shared" si="424"/>
        <v>2083844.0400000003</v>
      </c>
      <c r="IQ87" s="474">
        <f t="shared" si="424"/>
        <v>2538047.88</v>
      </c>
      <c r="IR87" s="474">
        <f t="shared" si="424"/>
        <v>5801059.9499999993</v>
      </c>
      <c r="IS87" s="474">
        <f t="shared" si="424"/>
        <v>2347417.4000000013</v>
      </c>
      <c r="IT87" s="474">
        <f t="shared" si="424"/>
        <v>784762.49999999942</v>
      </c>
      <c r="IU87" s="474">
        <f t="shared" si="424"/>
        <v>4398960.8500000006</v>
      </c>
      <c r="IV87" s="474">
        <f t="shared" si="424"/>
        <v>1206943.3200000003</v>
      </c>
      <c r="IW87" s="474">
        <f>SUM(IW88:IW91)</f>
        <v>2036320.7100000007</v>
      </c>
      <c r="IX87" s="474">
        <f>SUM(IX88:IX91)</f>
        <v>4609600.0900000008</v>
      </c>
      <c r="IY87" s="474">
        <f>IM87+IN87+IO87+IP87+IQ87+IR87+IS87+IT87+IU87+IV87+IW87+IX87</f>
        <v>33726967.450000003</v>
      </c>
      <c r="IZ87" s="654">
        <f t="shared" ref="IZ87:JI87" si="425">SUM(IZ88:IZ91)</f>
        <v>904409.65000000014</v>
      </c>
      <c r="JA87" s="474">
        <f t="shared" si="425"/>
        <v>1918799.8699999996</v>
      </c>
      <c r="JB87" s="474">
        <f t="shared" si="425"/>
        <v>705210.77</v>
      </c>
      <c r="JC87" s="474">
        <f t="shared" si="425"/>
        <v>1412141.76</v>
      </c>
      <c r="JD87" s="474">
        <f t="shared" si="425"/>
        <v>3430708.0999999996</v>
      </c>
      <c r="JE87" s="474">
        <f t="shared" si="425"/>
        <v>1997199.2799999998</v>
      </c>
      <c r="JF87" s="474">
        <f t="shared" si="425"/>
        <v>2938889.6799999988</v>
      </c>
      <c r="JG87" s="474">
        <f t="shared" si="425"/>
        <v>2085108.6800000009</v>
      </c>
      <c r="JH87" s="474">
        <f t="shared" si="425"/>
        <v>2665154.1900000009</v>
      </c>
      <c r="JI87" s="474">
        <f t="shared" si="425"/>
        <v>1347324.45</v>
      </c>
      <c r="JJ87" s="474">
        <f>SUM(JJ88:JJ91)</f>
        <v>2470857.5799999991</v>
      </c>
      <c r="JK87" s="474">
        <f>SUM(JK88:JK91)</f>
        <v>6652150.8799999999</v>
      </c>
      <c r="JL87" s="474">
        <f>IZ87+JA87+JB87+JC87+JD87+JE87+JF87+JG87+JH87+JI87+JJ87+JK87</f>
        <v>28527954.889999997</v>
      </c>
      <c r="JM87" s="654">
        <f t="shared" ref="JM87:JV87" si="426">SUM(JM88:JM91)</f>
        <v>3224367.0800000005</v>
      </c>
      <c r="JN87" s="474">
        <f t="shared" si="426"/>
        <v>506807.69999999984</v>
      </c>
      <c r="JO87" s="474">
        <f t="shared" si="426"/>
        <v>1388999.1199999996</v>
      </c>
      <c r="JP87" s="474">
        <f t="shared" si="426"/>
        <v>461850.64000000013</v>
      </c>
      <c r="JQ87" s="474">
        <f t="shared" si="426"/>
        <v>1024348.1500000004</v>
      </c>
      <c r="JR87" s="474">
        <f t="shared" si="426"/>
        <v>992745.07</v>
      </c>
      <c r="JS87" s="474">
        <f t="shared" si="426"/>
        <v>1795919.7000000007</v>
      </c>
      <c r="JT87" s="474">
        <f t="shared" si="426"/>
        <v>1051694.689999999</v>
      </c>
      <c r="JU87" s="474">
        <f t="shared" si="426"/>
        <v>760611.44000000041</v>
      </c>
      <c r="JV87" s="474">
        <f t="shared" si="426"/>
        <v>1050488.6200000003</v>
      </c>
      <c r="JW87" s="474">
        <f>SUM(JW88:JW91)</f>
        <v>1986584.1099999985</v>
      </c>
      <c r="JX87" s="474">
        <f>SUM(JX88:JX91)</f>
        <v>2834464.4200000013</v>
      </c>
      <c r="JY87" s="474">
        <f>JM87+JN87+JO87+JP87+JQ87+JR87+JS87+JT87+JU87+JV87+JW87+JX87</f>
        <v>17078880.740000006</v>
      </c>
      <c r="JZ87" s="654">
        <f t="shared" ref="JZ87:KI87" si="427">SUM(JZ88:JZ91)</f>
        <v>1117736.8400000001</v>
      </c>
      <c r="KA87" s="474">
        <f t="shared" si="427"/>
        <v>557359.37999999989</v>
      </c>
      <c r="KB87" s="474">
        <f t="shared" si="427"/>
        <v>972465.00999999978</v>
      </c>
      <c r="KC87" s="474">
        <f t="shared" si="427"/>
        <v>728863.1</v>
      </c>
      <c r="KD87" s="474">
        <f t="shared" si="427"/>
        <v>2773704.1</v>
      </c>
      <c r="KE87" s="474">
        <f t="shared" si="427"/>
        <v>2485708.6399999992</v>
      </c>
      <c r="KF87" s="474">
        <f t="shared" si="427"/>
        <v>1856635.2</v>
      </c>
      <c r="KG87" s="474">
        <f t="shared" si="427"/>
        <v>2736351.96</v>
      </c>
      <c r="KH87" s="474">
        <f t="shared" si="427"/>
        <v>1297320.4300000002</v>
      </c>
      <c r="KI87" s="474">
        <f t="shared" si="427"/>
        <v>11462541.120000003</v>
      </c>
      <c r="KJ87" s="474">
        <f>SUM(KJ88:KJ91)</f>
        <v>2033774.4199999995</v>
      </c>
      <c r="KK87" s="474">
        <f>SUM(KK88:KK91)</f>
        <v>4391674.1899999995</v>
      </c>
      <c r="KL87" s="474">
        <f>JZ87+KA87+KB87+KC87+KD87+KE87+KF87+KG87+KH87+KI87+KJ87+KK87</f>
        <v>32414134.390000001</v>
      </c>
      <c r="KM87" s="654">
        <f t="shared" ref="KM87:KV87" si="428">SUM(KM88:KM91)</f>
        <v>2589065.6100000003</v>
      </c>
      <c r="KN87" s="474">
        <f t="shared" si="428"/>
        <v>1858471.4400000002</v>
      </c>
      <c r="KO87" s="474">
        <f t="shared" si="428"/>
        <v>1511962.2500000002</v>
      </c>
      <c r="KP87" s="474">
        <f t="shared" si="428"/>
        <v>1972221.25</v>
      </c>
      <c r="KQ87" s="474">
        <f t="shared" si="428"/>
        <v>2059382.67</v>
      </c>
      <c r="KR87" s="474">
        <f t="shared" si="428"/>
        <v>2935911.73</v>
      </c>
      <c r="KS87" s="474">
        <f t="shared" si="428"/>
        <v>2161214.6800000006</v>
      </c>
      <c r="KT87" s="474">
        <f t="shared" si="428"/>
        <v>10785621.23</v>
      </c>
      <c r="KU87" s="474">
        <f t="shared" si="428"/>
        <v>1913519.5299999998</v>
      </c>
      <c r="KV87" s="474">
        <f t="shared" si="428"/>
        <v>8180737.8800000008</v>
      </c>
      <c r="KW87" s="474">
        <f>SUM(KW88:KW91)</f>
        <v>1214556.08</v>
      </c>
      <c r="KX87" s="474">
        <f>SUM(KX88:KX91)</f>
        <v>3397226.4800000004</v>
      </c>
      <c r="KY87" s="474">
        <f>KM87+KN87+KO87+KP87+KQ87+KR87+KS87+KT87+KU87+KV87+KW87+KX87</f>
        <v>40579890.829999998</v>
      </c>
      <c r="KZ87" s="654">
        <f t="shared" ref="KZ87:LI87" si="429">SUM(KZ88:KZ91)</f>
        <v>836254.41999999993</v>
      </c>
      <c r="LA87" s="474">
        <f t="shared" si="429"/>
        <v>1691002.2099999997</v>
      </c>
      <c r="LB87" s="474">
        <f t="shared" si="429"/>
        <v>0</v>
      </c>
      <c r="LC87" s="474">
        <f t="shared" si="429"/>
        <v>0</v>
      </c>
      <c r="LD87" s="474">
        <f t="shared" si="429"/>
        <v>0</v>
      </c>
      <c r="LE87" s="474">
        <f t="shared" si="429"/>
        <v>0</v>
      </c>
      <c r="LF87" s="474">
        <f t="shared" si="429"/>
        <v>0</v>
      </c>
      <c r="LG87" s="474">
        <f t="shared" si="429"/>
        <v>0</v>
      </c>
      <c r="LH87" s="474">
        <f t="shared" si="429"/>
        <v>0</v>
      </c>
      <c r="LI87" s="474">
        <f t="shared" si="429"/>
        <v>0</v>
      </c>
      <c r="LJ87" s="474">
        <f>SUM(LJ88:LJ91)</f>
        <v>0</v>
      </c>
      <c r="LK87" s="474">
        <f>SUM(LK88:LK91)</f>
        <v>0</v>
      </c>
      <c r="LL87" s="515">
        <f>KZ87+LA87+LB87+LC87+LD87+LE87+LF87+LG87+LH87+LI87+LJ87+LK87</f>
        <v>2527256.63</v>
      </c>
    </row>
    <row r="88" spans="1:324" ht="15.75" x14ac:dyDescent="0.25">
      <c r="A88" s="419">
        <v>7200</v>
      </c>
      <c r="B88" s="420"/>
      <c r="C88" s="418" t="s">
        <v>544</v>
      </c>
      <c r="D88" s="418" t="s">
        <v>322</v>
      </c>
      <c r="E88" s="466">
        <v>0</v>
      </c>
      <c r="F88" s="466">
        <v>0</v>
      </c>
      <c r="G88" s="466">
        <v>0</v>
      </c>
      <c r="H88" s="466">
        <v>0</v>
      </c>
      <c r="I88" s="466">
        <v>0</v>
      </c>
      <c r="J88" s="466">
        <v>0</v>
      </c>
      <c r="K88" s="466">
        <v>3806530.6292772493</v>
      </c>
      <c r="L88" s="466">
        <v>14197696.544817226</v>
      </c>
      <c r="M88" s="466">
        <v>1015315.6012351862</v>
      </c>
      <c r="N88" s="466">
        <v>974410.40982306795</v>
      </c>
      <c r="O88" s="466">
        <v>1248741.0309213819</v>
      </c>
      <c r="P88" s="466">
        <v>1257794.7320981473</v>
      </c>
      <c r="Q88" s="466">
        <v>1253797.5243698887</v>
      </c>
      <c r="R88" s="466">
        <v>1800261.4813887503</v>
      </c>
      <c r="S88" s="466">
        <v>966993.27341011493</v>
      </c>
      <c r="T88" s="466">
        <v>734956.92046402942</v>
      </c>
      <c r="U88" s="466">
        <v>1689470.1022366884</v>
      </c>
      <c r="V88" s="466">
        <v>1472069.8092138208</v>
      </c>
      <c r="W88" s="466">
        <v>1589476.8997663157</v>
      </c>
      <c r="X88" s="466">
        <v>3789716.5706893685</v>
      </c>
      <c r="Y88" s="466">
        <f>M88+N88+O88+P88+Q88+R88+S88+T88+U88+V88+W88+X88</f>
        <v>17793004.35561676</v>
      </c>
      <c r="Z88" s="466">
        <v>1008094.9215489902</v>
      </c>
      <c r="AA88" s="466">
        <v>931588.59931564017</v>
      </c>
      <c r="AB88" s="466">
        <v>1963248.2782089808</v>
      </c>
      <c r="AC88" s="466">
        <v>1565156.0855867136</v>
      </c>
      <c r="AD88" s="466">
        <v>1887209.2884326484</v>
      </c>
      <c r="AE88" s="466">
        <v>908057.14613587002</v>
      </c>
      <c r="AF88" s="466">
        <v>1326644.6204723758</v>
      </c>
      <c r="AG88" s="466">
        <v>1010550.6023618763</v>
      </c>
      <c r="AH88" s="466">
        <v>1308965.2381071593</v>
      </c>
      <c r="AI88" s="466">
        <v>1421711.6352445339</v>
      </c>
      <c r="AJ88" s="466">
        <v>1712444.7202887663</v>
      </c>
      <c r="AK88" s="466">
        <v>2449037.5757386098</v>
      </c>
      <c r="AL88" s="466">
        <f>Z88+AA88+AB88+AC88+AD88+AE88+AF88+AG88+AH88+AI88+AJ88+AK88</f>
        <v>17492708.711442165</v>
      </c>
      <c r="AM88" s="466">
        <v>1505448.4701218496</v>
      </c>
      <c r="AN88" s="466">
        <v>651037.91295276233</v>
      </c>
      <c r="AO88" s="466">
        <v>1557378.6922049748</v>
      </c>
      <c r="AP88" s="466">
        <v>1933224.8447671505</v>
      </c>
      <c r="AQ88" s="466">
        <v>1649746.684985813</v>
      </c>
      <c r="AR88" s="466">
        <v>1559466.1448005331</v>
      </c>
      <c r="AS88" s="466">
        <v>1810574.761433817</v>
      </c>
      <c r="AT88" s="466">
        <v>1879535.0042146563</v>
      </c>
      <c r="AU88" s="466">
        <v>1119172.6101652479</v>
      </c>
      <c r="AV88" s="466">
        <v>1734071.3181438802</v>
      </c>
      <c r="AW88" s="466">
        <v>3274550.1047821767</v>
      </c>
      <c r="AX88" s="466">
        <v>7243016.7653980982</v>
      </c>
      <c r="AY88" s="466">
        <f>AM88+AN88+AO88+AP88+AQ88+AR88+AS88+AT88+AU88+AV88+AW88+AX88</f>
        <v>25917223.313970961</v>
      </c>
      <c r="AZ88" s="466">
        <v>1016780.6200968119</v>
      </c>
      <c r="BA88" s="466">
        <v>905013.80287097313</v>
      </c>
      <c r="BB88" s="466">
        <v>1028462.070480721</v>
      </c>
      <c r="BC88" s="466">
        <v>3357776.6672926066</v>
      </c>
      <c r="BD88" s="466">
        <v>1924740.8188532803</v>
      </c>
      <c r="BE88" s="466">
        <v>2127190.6982557164</v>
      </c>
      <c r="BF88" s="466">
        <v>1009723.7046820237</v>
      </c>
      <c r="BG88" s="466">
        <v>2089046.9752545473</v>
      </c>
      <c r="BH88" s="466">
        <v>3850532.5080954772</v>
      </c>
      <c r="BI88" s="466">
        <v>2611777.0171507276</v>
      </c>
      <c r="BJ88" s="466">
        <v>3818416.8453513593</v>
      </c>
      <c r="BK88" s="466">
        <v>6022617.4092388544</v>
      </c>
      <c r="BL88" s="466">
        <f>AZ88+BA88+BB88+BC88+BD88+BE88+BF88+BG88+BH88+BI88+BJ88+BK88</f>
        <v>29762079.137623101</v>
      </c>
      <c r="BM88" s="466">
        <v>1379479.6585294609</v>
      </c>
      <c r="BN88" s="466">
        <v>3831726.9879819728</v>
      </c>
      <c r="BO88" s="466">
        <v>3104110.4373643803</v>
      </c>
      <c r="BP88" s="466">
        <v>3411345.3567017196</v>
      </c>
      <c r="BQ88" s="466">
        <v>1791238.1565681871</v>
      </c>
      <c r="BR88" s="466">
        <v>1511377.7115256202</v>
      </c>
      <c r="BS88" s="466">
        <v>2537108.8739359048</v>
      </c>
      <c r="BT88" s="466">
        <v>1347301.6208062095</v>
      </c>
      <c r="BU88" s="466">
        <v>1978404.8472709053</v>
      </c>
      <c r="BV88" s="466">
        <v>2671204.5821231869</v>
      </c>
      <c r="BW88" s="466">
        <v>2425128.8233600394</v>
      </c>
      <c r="BX88" s="466">
        <v>5044397.3708479386</v>
      </c>
      <c r="BY88" s="466">
        <f>BM88+BN88+BO88+BP88+BQ88+BR88+BS88+BT88+BU88+BV88+BW88+BX88</f>
        <v>31032824.427015528</v>
      </c>
      <c r="BZ88" s="466">
        <v>1338371.4227174094</v>
      </c>
      <c r="CA88" s="466">
        <v>1441015.2196210988</v>
      </c>
      <c r="CB88" s="466">
        <v>2748240.5251627443</v>
      </c>
      <c r="CC88" s="466">
        <v>1395457.0176514753</v>
      </c>
      <c r="CD88" s="466">
        <v>1339656.1320313816</v>
      </c>
      <c r="CE88" s="466">
        <v>2237916.6380403936</v>
      </c>
      <c r="CF88" s="466">
        <v>2800475.432857621</v>
      </c>
      <c r="CG88" s="466">
        <v>2409416.723877484</v>
      </c>
      <c r="CH88" s="466">
        <v>2857817.490903019</v>
      </c>
      <c r="CI88" s="466">
        <v>1898083.8893340018</v>
      </c>
      <c r="CJ88" s="466">
        <v>2935554.7774161301</v>
      </c>
      <c r="CK88" s="466">
        <v>9523392.2246703412</v>
      </c>
      <c r="CL88" s="466">
        <f>BZ88+CA88+CB88+CC88+CD88+CE88+CF88+CG88+CH88+CI88+CJ88+CK88</f>
        <v>32925397.494283095</v>
      </c>
      <c r="CM88" s="466">
        <v>2327090.0264146221</v>
      </c>
      <c r="CN88" s="466">
        <v>1663309.3054581874</v>
      </c>
      <c r="CO88" s="466">
        <v>970833.06914538483</v>
      </c>
      <c r="CP88" s="466">
        <v>4137349.5293773985</v>
      </c>
      <c r="CQ88" s="466">
        <v>2130939.2347270916</v>
      </c>
      <c r="CR88" s="466">
        <v>2977223.126189285</v>
      </c>
      <c r="CS88" s="466">
        <v>4150194.0770322173</v>
      </c>
      <c r="CT88" s="466">
        <v>2159942.3616257664</v>
      </c>
      <c r="CU88" s="466">
        <v>2031593.2599315643</v>
      </c>
      <c r="CV88" s="466">
        <v>6248649.5255383113</v>
      </c>
      <c r="CW88" s="466">
        <v>7346263.326865294</v>
      </c>
      <c r="CX88" s="466">
        <v>7133822.9371974627</v>
      </c>
      <c r="CY88" s="466">
        <f>CM88+CN88+CO88+CP88+CQ88+CR88+CS88+CT88+CU88+CV88+CW88+CX88</f>
        <v>43277209.779502586</v>
      </c>
      <c r="CZ88" s="466">
        <v>2447493.27</v>
      </c>
      <c r="DA88" s="466">
        <v>2542515.3199999998</v>
      </c>
      <c r="DB88" s="466">
        <v>1268098.53</v>
      </c>
      <c r="DC88" s="466">
        <v>1838214.42</v>
      </c>
      <c r="DD88" s="466">
        <v>782331.33</v>
      </c>
      <c r="DE88" s="466">
        <v>1809432.16</v>
      </c>
      <c r="DF88" s="466">
        <v>3646541.12</v>
      </c>
      <c r="DG88" s="466">
        <v>2898357.26</v>
      </c>
      <c r="DH88" s="466">
        <v>1534799.98</v>
      </c>
      <c r="DI88" s="466">
        <v>3898227.8</v>
      </c>
      <c r="DJ88" s="466">
        <v>6572106.0999999996</v>
      </c>
      <c r="DK88" s="466">
        <v>16019615.369999999</v>
      </c>
      <c r="DL88" s="466">
        <f>CZ88+DA88+DB88+DC88+DD88+DE88+DF88+DG88+DH88+DI88+DJ88+DK88</f>
        <v>45257732.659999996</v>
      </c>
      <c r="DM88" s="466">
        <v>2823802.72</v>
      </c>
      <c r="DN88" s="466">
        <v>571884.23</v>
      </c>
      <c r="DO88" s="466">
        <v>2218730.67</v>
      </c>
      <c r="DP88" s="466">
        <v>1412848.99</v>
      </c>
      <c r="DQ88" s="466">
        <v>2474733.61</v>
      </c>
      <c r="DR88" s="466">
        <v>2347583.33</v>
      </c>
      <c r="DS88" s="466">
        <v>2124967.15</v>
      </c>
      <c r="DT88" s="466">
        <v>1400173.77</v>
      </c>
      <c r="DU88" s="466">
        <v>4689571.34</v>
      </c>
      <c r="DV88" s="466">
        <v>1063243.31</v>
      </c>
      <c r="DW88" s="466">
        <v>2066246.7</v>
      </c>
      <c r="DX88" s="466">
        <v>6287326.5399999982</v>
      </c>
      <c r="DY88" s="466">
        <f>DM88+DN88+DO88+DP88+DQ88+DR88+DS88+DT88+DU88+DV88+DW88+DX88</f>
        <v>29481112.359999999</v>
      </c>
      <c r="DZ88" s="466">
        <v>1089366.55</v>
      </c>
      <c r="EA88" s="466">
        <v>3028114.8</v>
      </c>
      <c r="EB88" s="466">
        <v>766768.04</v>
      </c>
      <c r="EC88" s="466">
        <v>933605.69</v>
      </c>
      <c r="ED88" s="466">
        <v>3718531.91</v>
      </c>
      <c r="EE88" s="466">
        <v>3553399.41</v>
      </c>
      <c r="EF88" s="466">
        <v>2653205.77</v>
      </c>
      <c r="EG88" s="466">
        <v>900481.0800000024</v>
      </c>
      <c r="EH88" s="466">
        <v>1998199.91</v>
      </c>
      <c r="EI88" s="466">
        <v>1950032.43</v>
      </c>
      <c r="EJ88" s="466">
        <v>2238841.19</v>
      </c>
      <c r="EK88" s="466">
        <v>9923380.4699999969</v>
      </c>
      <c r="EL88" s="466">
        <f>DZ88+EA88+EB88+EC88+ED88+EE88+EF88+EG88+EH88+EI88+EJ88+EK88</f>
        <v>32753927.25</v>
      </c>
      <c r="EM88" s="466">
        <v>843209.38</v>
      </c>
      <c r="EN88" s="466">
        <v>1312737.43</v>
      </c>
      <c r="EO88" s="466">
        <v>2224555.58</v>
      </c>
      <c r="EP88" s="466">
        <v>1112965.26</v>
      </c>
      <c r="EQ88" s="466">
        <v>1651103.03</v>
      </c>
      <c r="ER88" s="466">
        <v>1320214.53</v>
      </c>
      <c r="ES88" s="466">
        <v>1425899.37</v>
      </c>
      <c r="ET88" s="466">
        <v>909207.88000000094</v>
      </c>
      <c r="EU88" s="466">
        <v>1843109.1</v>
      </c>
      <c r="EV88" s="466">
        <v>2056249.82</v>
      </c>
      <c r="EW88" s="466">
        <v>27862415.130000003</v>
      </c>
      <c r="EX88" s="466">
        <v>57498443.109999985</v>
      </c>
      <c r="EY88" s="466">
        <f>EM88+EN88+EO88+EP88+EQ88+ER88+ES88+ET88+EU88+EV88+EW88+EX88</f>
        <v>100060109.61999999</v>
      </c>
      <c r="EZ88" s="466">
        <v>940959.71</v>
      </c>
      <c r="FA88" s="466">
        <v>1460445.02</v>
      </c>
      <c r="FB88" s="466">
        <v>1186259.72</v>
      </c>
      <c r="FC88" s="466">
        <v>2279186.73</v>
      </c>
      <c r="FD88" s="466">
        <v>863035.58000000054</v>
      </c>
      <c r="FE88" s="466">
        <v>2460739.88</v>
      </c>
      <c r="FF88" s="466">
        <v>1602805.14</v>
      </c>
      <c r="FG88" s="466">
        <v>875716.88000000117</v>
      </c>
      <c r="FH88" s="466">
        <v>1260779.25</v>
      </c>
      <c r="FI88" s="466">
        <v>1115258.23</v>
      </c>
      <c r="FJ88" s="466">
        <v>2345941.9700000002</v>
      </c>
      <c r="FK88" s="466">
        <v>3443836.63</v>
      </c>
      <c r="FL88" s="466">
        <f>FA88+FB88+FC88+FD88+FE88+FF88+FG88+FH88+EZ88+FI88+FK88+FJ88</f>
        <v>19834964.739999998</v>
      </c>
      <c r="FM88" s="466">
        <v>726733.31</v>
      </c>
      <c r="FN88" s="466">
        <v>3472716.24</v>
      </c>
      <c r="FO88" s="466">
        <v>1350341.72</v>
      </c>
      <c r="FP88" s="466">
        <v>669904.24</v>
      </c>
      <c r="FQ88" s="466">
        <v>1448797.86</v>
      </c>
      <c r="FR88" s="466">
        <v>829417.95</v>
      </c>
      <c r="FS88" s="466">
        <v>1626836.07</v>
      </c>
      <c r="FT88" s="466">
        <v>975703.57999999926</v>
      </c>
      <c r="FU88" s="466">
        <v>1811561.8</v>
      </c>
      <c r="FV88" s="466">
        <v>1136970.71</v>
      </c>
      <c r="FW88" s="466">
        <v>1743150.69</v>
      </c>
      <c r="FX88" s="466">
        <v>3651867.55</v>
      </c>
      <c r="FY88" s="466">
        <f>FM88+FN88+FO88+FP88+FQ88+FR88+FS88+FT88+FU88+FV88+FW88+FX88</f>
        <v>19444001.719999999</v>
      </c>
      <c r="FZ88" s="466">
        <v>1070277.06</v>
      </c>
      <c r="GA88" s="466">
        <v>1015268.7100000001</v>
      </c>
      <c r="GB88" s="466">
        <v>557036.21999999986</v>
      </c>
      <c r="GC88" s="466">
        <v>1085988.0900000001</v>
      </c>
      <c r="GD88" s="466">
        <v>1658391.15</v>
      </c>
      <c r="GE88" s="466">
        <v>962861.58000000031</v>
      </c>
      <c r="GF88" s="466">
        <v>860060.95</v>
      </c>
      <c r="GG88" s="466">
        <v>854771.36999999965</v>
      </c>
      <c r="GH88" s="466">
        <v>738086.76000000036</v>
      </c>
      <c r="GI88" s="466">
        <v>1118241.6900000002</v>
      </c>
      <c r="GJ88" s="466">
        <v>2254065.9300000016</v>
      </c>
      <c r="GK88" s="466">
        <v>9945783.1799999978</v>
      </c>
      <c r="GL88" s="466">
        <f>FZ88+GA88+GB88+GC88+GD88+GE88+GF88+GG88+GH88+GI88+GJ88+GK88</f>
        <v>22120832.689999998</v>
      </c>
      <c r="GM88" s="466">
        <v>509357.74999999994</v>
      </c>
      <c r="GN88" s="466">
        <v>365062.74000000005</v>
      </c>
      <c r="GO88" s="466">
        <v>354926.41</v>
      </c>
      <c r="GP88" s="466">
        <v>469905.11000000022</v>
      </c>
      <c r="GQ88" s="466">
        <v>968888.91000000015</v>
      </c>
      <c r="GR88" s="466">
        <v>810890.13000000024</v>
      </c>
      <c r="GS88" s="466">
        <v>832539.39999999944</v>
      </c>
      <c r="GT88" s="466">
        <v>1389158.1500000006</v>
      </c>
      <c r="GU88" s="466">
        <v>1166734.5299999993</v>
      </c>
      <c r="GV88" s="466">
        <v>723414.88999999978</v>
      </c>
      <c r="GW88" s="466">
        <v>513946.76</v>
      </c>
      <c r="GX88" s="466">
        <v>2730845.3500000006</v>
      </c>
      <c r="GY88" s="466">
        <f>GM88+GN88+GO88+GP88+GQ88+GR88+GS88+GT88+GU88+GV88+GW88+GX88</f>
        <v>10835670.129999999</v>
      </c>
      <c r="GZ88" s="466">
        <v>604555.53</v>
      </c>
      <c r="HA88" s="466">
        <v>276218.81</v>
      </c>
      <c r="HB88" s="466">
        <v>290247.7</v>
      </c>
      <c r="HC88" s="466">
        <v>389018.98</v>
      </c>
      <c r="HD88" s="466">
        <v>1245728.08</v>
      </c>
      <c r="HE88" s="466">
        <v>1761757.2099999997</v>
      </c>
      <c r="HF88" s="466">
        <v>3042383.7300000004</v>
      </c>
      <c r="HG88" s="466">
        <v>2994973.5700000003</v>
      </c>
      <c r="HH88" s="466">
        <v>1412591.2100000004</v>
      </c>
      <c r="HI88" s="466">
        <v>3189182.9199999995</v>
      </c>
      <c r="HJ88" s="466">
        <v>14202280.609999999</v>
      </c>
      <c r="HK88" s="466">
        <v>4015675.7000000034</v>
      </c>
      <c r="HL88" s="466">
        <f>GZ88+HA88+HB88+HC88+HD88+HE88+HF88+HG88+HH88+HI88+HJ88+HK88</f>
        <v>33424614.050000004</v>
      </c>
      <c r="HM88" s="466">
        <v>1303826.22</v>
      </c>
      <c r="HN88" s="466">
        <v>621350.1100000001</v>
      </c>
      <c r="HO88" s="466">
        <v>812889.70999999985</v>
      </c>
      <c r="HP88" s="466">
        <v>1938003.66</v>
      </c>
      <c r="HQ88" s="466">
        <v>1245074.9400000002</v>
      </c>
      <c r="HR88" s="466">
        <v>1667734.9700000002</v>
      </c>
      <c r="HS88" s="466">
        <v>3811311.1999999983</v>
      </c>
      <c r="HT88" s="466">
        <v>2313093.9199999995</v>
      </c>
      <c r="HU88" s="466">
        <v>861081.46000000089</v>
      </c>
      <c r="HV88" s="466">
        <v>1718924.35</v>
      </c>
      <c r="HW88" s="466">
        <v>3252628.8400000012</v>
      </c>
      <c r="HX88" s="466">
        <v>17968745.140000001</v>
      </c>
      <c r="HY88" s="466">
        <f>HM88+HN88+HO88+HP88+HQ88+HR88+HS88+HT88+HU88+HV88+HW88+HX88</f>
        <v>37514664.519999996</v>
      </c>
      <c r="HZ88" s="466">
        <v>444738.64</v>
      </c>
      <c r="IA88" s="466">
        <v>1189679.21</v>
      </c>
      <c r="IB88" s="466">
        <v>1407278.8900000001</v>
      </c>
      <c r="IC88" s="466">
        <v>1953373.0300000003</v>
      </c>
      <c r="ID88" s="466">
        <v>2045431.3500000003</v>
      </c>
      <c r="IE88" s="466">
        <v>5243531.3599999994</v>
      </c>
      <c r="IF88" s="466">
        <v>1715053.5299999993</v>
      </c>
      <c r="IG88" s="466">
        <v>868489.87000000011</v>
      </c>
      <c r="IH88" s="466">
        <v>781027.7500000007</v>
      </c>
      <c r="II88" s="466">
        <v>1449976.3799999994</v>
      </c>
      <c r="IJ88" s="466">
        <v>2074294.0200000009</v>
      </c>
      <c r="IK88" s="466">
        <v>1873697.1399999994</v>
      </c>
      <c r="IL88" s="466">
        <f>HZ88+IA88+IB88+IC88+ID88+IE88+IF88+IG88+IH88+II88+IJ88+IK88</f>
        <v>21046571.169999998</v>
      </c>
      <c r="IM88" s="466">
        <v>646405.5</v>
      </c>
      <c r="IN88" s="466">
        <v>4557886.04</v>
      </c>
      <c r="IO88" s="466">
        <v>2377993.84</v>
      </c>
      <c r="IP88" s="466">
        <v>2049946.8200000003</v>
      </c>
      <c r="IQ88" s="466">
        <v>2196906.6900000004</v>
      </c>
      <c r="IR88" s="466">
        <v>5658101.0599999996</v>
      </c>
      <c r="IS88" s="466">
        <v>2287623.7700000009</v>
      </c>
      <c r="IT88" s="466">
        <v>494631.24999999942</v>
      </c>
      <c r="IU88" s="466">
        <v>3675519.0500000003</v>
      </c>
      <c r="IV88" s="466">
        <v>1164752.0800000003</v>
      </c>
      <c r="IW88" s="466">
        <v>1850497.5600000005</v>
      </c>
      <c r="IX88" s="466">
        <v>4423312.4000000004</v>
      </c>
      <c r="IY88" s="466">
        <f>IM88+IN88+IO88+IP88+IQ88+IR88+IS88+IT88+IU88+IV88+IW88+IX88</f>
        <v>31383576.060000002</v>
      </c>
      <c r="IZ88" s="655">
        <v>802301.85000000009</v>
      </c>
      <c r="JA88" s="466">
        <v>1741551.4499999997</v>
      </c>
      <c r="JB88" s="466">
        <v>387916.24</v>
      </c>
      <c r="JC88" s="466">
        <v>1157029.9100000001</v>
      </c>
      <c r="JD88" s="466">
        <v>3256184.26</v>
      </c>
      <c r="JE88" s="466">
        <v>1943898.45</v>
      </c>
      <c r="JF88" s="466">
        <v>2842606.4299999988</v>
      </c>
      <c r="JG88" s="466">
        <v>1991120.0200000007</v>
      </c>
      <c r="JH88" s="466">
        <v>2520531.1800000006</v>
      </c>
      <c r="JI88" s="466">
        <v>1243527.99</v>
      </c>
      <c r="JJ88" s="466">
        <v>2266512.3399999994</v>
      </c>
      <c r="JK88" s="466">
        <v>6584344.4800000004</v>
      </c>
      <c r="JL88" s="466">
        <f>IZ88+JA88+JB88+JC88+JD88+JE88+JF88+JG88+JH88+JI88+JJ88+JK88</f>
        <v>26737524.600000001</v>
      </c>
      <c r="JM88" s="655">
        <v>2406795.2800000003</v>
      </c>
      <c r="JN88" s="466">
        <v>420055.99999999988</v>
      </c>
      <c r="JO88" s="466">
        <v>1312738.7999999998</v>
      </c>
      <c r="JP88" s="466">
        <v>443359.03000000009</v>
      </c>
      <c r="JQ88" s="466">
        <v>954409.36000000034</v>
      </c>
      <c r="JR88" s="466">
        <v>969691.22</v>
      </c>
      <c r="JS88" s="466">
        <v>1719671.2000000007</v>
      </c>
      <c r="JT88" s="466">
        <v>1017845.019999999</v>
      </c>
      <c r="JU88" s="466">
        <v>769121.28000000038</v>
      </c>
      <c r="JV88" s="466">
        <v>1022263.7800000003</v>
      </c>
      <c r="JW88" s="466">
        <v>1667262.6999999986</v>
      </c>
      <c r="JX88" s="466">
        <v>2610580.5800000015</v>
      </c>
      <c r="JY88" s="466">
        <f>JM88+JN88+JO88+JP88+JQ88+JR88+JS88+JT88+JU88+JV88+JW88+JX88</f>
        <v>15313794.250000004</v>
      </c>
      <c r="JZ88" s="655">
        <v>1081138.1200000001</v>
      </c>
      <c r="KA88" s="466">
        <v>379396.54000000004</v>
      </c>
      <c r="KB88" s="466">
        <v>934263.14999999979</v>
      </c>
      <c r="KC88" s="466">
        <v>674940.28</v>
      </c>
      <c r="KD88" s="466">
        <v>2714669.21</v>
      </c>
      <c r="KE88" s="466">
        <v>2340868.9999999995</v>
      </c>
      <c r="KF88" s="466">
        <v>1527739.19</v>
      </c>
      <c r="KG88" s="466">
        <v>2010893.0300000003</v>
      </c>
      <c r="KH88" s="466">
        <v>1190208.0100000005</v>
      </c>
      <c r="KI88" s="466">
        <v>11402740.73</v>
      </c>
      <c r="KJ88" s="466">
        <v>1976751.3299999994</v>
      </c>
      <c r="KK88" s="466">
        <v>3890671.9799999995</v>
      </c>
      <c r="KL88" s="466">
        <f>JZ88+KA88+KB88+KC88+KD88+KE88+KF88+KG88+KH88+KI88+KJ88+KK88</f>
        <v>30124280.569999997</v>
      </c>
      <c r="KM88" s="655">
        <v>2276207.7400000002</v>
      </c>
      <c r="KN88" s="466">
        <v>1738135.33</v>
      </c>
      <c r="KO88" s="466">
        <v>1434252.59</v>
      </c>
      <c r="KP88" s="466">
        <v>1737611.23</v>
      </c>
      <c r="KQ88" s="466">
        <v>1973726.18</v>
      </c>
      <c r="KR88" s="466">
        <v>2552592.85</v>
      </c>
      <c r="KS88" s="466">
        <v>1884140.4000000004</v>
      </c>
      <c r="KT88" s="466">
        <v>10727908.43</v>
      </c>
      <c r="KU88" s="466">
        <v>1756804.7099999997</v>
      </c>
      <c r="KV88" s="466">
        <v>8111182.6100000003</v>
      </c>
      <c r="KW88" s="466">
        <v>936797.79</v>
      </c>
      <c r="KX88" s="466">
        <v>3017331.2300000004</v>
      </c>
      <c r="KY88" s="466">
        <f>KM88+KN88+KO88+KP88+KQ88+KR88+KS88+KT88+KU88+KV88+KW88+KX88</f>
        <v>38146691.090000004</v>
      </c>
      <c r="KZ88" s="655">
        <v>726103.85</v>
      </c>
      <c r="LA88" s="466">
        <v>1637417.7399999998</v>
      </c>
      <c r="LB88" s="466">
        <v>0</v>
      </c>
      <c r="LC88" s="466">
        <v>0</v>
      </c>
      <c r="LD88" s="466">
        <v>0</v>
      </c>
      <c r="LE88" s="466">
        <v>0</v>
      </c>
      <c r="LF88" s="466">
        <v>0</v>
      </c>
      <c r="LG88" s="466">
        <v>0</v>
      </c>
      <c r="LH88" s="466">
        <v>0</v>
      </c>
      <c r="LI88" s="466">
        <v>0</v>
      </c>
      <c r="LJ88" s="466">
        <v>0</v>
      </c>
      <c r="LK88" s="466">
        <v>0</v>
      </c>
      <c r="LL88" s="511">
        <f>KZ88+LA88+LB88+LC88+LD88+LE88+LF88+LG88+LH88+LI88+LJ88+LK88</f>
        <v>2363521.59</v>
      </c>
    </row>
    <row r="89" spans="1:324" ht="15.75" x14ac:dyDescent="0.25">
      <c r="A89" s="419">
        <v>7201</v>
      </c>
      <c r="B89" s="420"/>
      <c r="C89" s="418" t="s">
        <v>546</v>
      </c>
      <c r="D89" s="418" t="s">
        <v>323</v>
      </c>
      <c r="E89" s="466">
        <v>0</v>
      </c>
      <c r="F89" s="466">
        <v>0</v>
      </c>
      <c r="G89" s="466">
        <v>0</v>
      </c>
      <c r="H89" s="466">
        <v>0</v>
      </c>
      <c r="I89" s="466">
        <v>0</v>
      </c>
      <c r="J89" s="466">
        <v>0</v>
      </c>
      <c r="K89" s="466">
        <v>0</v>
      </c>
      <c r="L89" s="466">
        <v>404485.89550993161</v>
      </c>
      <c r="M89" s="466">
        <v>26440.71644967451</v>
      </c>
      <c r="N89" s="466">
        <v>41630.136871974624</v>
      </c>
      <c r="O89" s="466">
        <v>82217.075613420137</v>
      </c>
      <c r="P89" s="466">
        <v>13456.643298280755</v>
      </c>
      <c r="Q89" s="466">
        <v>15167.542981138375</v>
      </c>
      <c r="R89" s="466">
        <v>30093.056251043232</v>
      </c>
      <c r="S89" s="466">
        <v>26962.88657986981</v>
      </c>
      <c r="T89" s="466">
        <v>9333.7923551994663</v>
      </c>
      <c r="U89" s="466">
        <v>24502.882240026713</v>
      </c>
      <c r="V89" s="466">
        <v>21016.959606075779</v>
      </c>
      <c r="W89" s="466">
        <v>3456.3666332832618</v>
      </c>
      <c r="X89" s="466">
        <v>17111.266149223829</v>
      </c>
      <c r="Y89" s="466">
        <f>M89+N89+O89+P89+Q89+R89+S89+T89+U89+V89+W89+X89</f>
        <v>311389.32502921048</v>
      </c>
      <c r="Z89" s="466">
        <v>3113.0028375897182</v>
      </c>
      <c r="AA89" s="466">
        <v>72957.468744783837</v>
      </c>
      <c r="AB89" s="466">
        <v>55750.292104823908</v>
      </c>
      <c r="AC89" s="466">
        <v>31064.304790519112</v>
      </c>
      <c r="AD89" s="466">
        <v>38277.030921382073</v>
      </c>
      <c r="AE89" s="466">
        <v>625.93890836254388</v>
      </c>
      <c r="AF89" s="466">
        <v>9793.8574528459358</v>
      </c>
      <c r="AG89" s="466">
        <v>8855.9923218160584</v>
      </c>
      <c r="AH89" s="466">
        <v>2082.009556000673</v>
      </c>
      <c r="AI89" s="466">
        <v>24590.875980637622</v>
      </c>
      <c r="AJ89" s="466">
        <v>32244.635161074952</v>
      </c>
      <c r="AK89" s="466">
        <v>63549.984768819901</v>
      </c>
      <c r="AL89" s="466">
        <f>Z89+AA89+AB89+AC89+AD89+AE89+AF89+AG89+AH89+AI89+AJ89+AK89</f>
        <v>342905.39354865631</v>
      </c>
      <c r="AM89" s="466">
        <v>10862.744742113171</v>
      </c>
      <c r="AN89" s="466">
        <v>4912.7649808045408</v>
      </c>
      <c r="AO89" s="466">
        <v>12338.801869470873</v>
      </c>
      <c r="AP89" s="466">
        <v>125184.52679018529</v>
      </c>
      <c r="AQ89" s="466">
        <v>3039.1420464029375</v>
      </c>
      <c r="AR89" s="466">
        <v>21828.57619762978</v>
      </c>
      <c r="AS89" s="466">
        <v>28559.505925555</v>
      </c>
      <c r="AT89" s="466">
        <v>17179.50283758972</v>
      </c>
      <c r="AU89" s="466">
        <v>16477.994742113169</v>
      </c>
      <c r="AV89" s="466">
        <v>13697.542730762812</v>
      </c>
      <c r="AW89" s="466">
        <v>-3513.6037389417461</v>
      </c>
      <c r="AX89" s="466">
        <v>24129.945543314978</v>
      </c>
      <c r="AY89" s="466">
        <f>AM89+AN89+AO89+AP89+AQ89+AR89+AS89+AT89+AU89+AV89+AW89+AX89</f>
        <v>274697.44466700056</v>
      </c>
      <c r="AZ89" s="466">
        <v>164459.43394258054</v>
      </c>
      <c r="BA89" s="466">
        <v>130876.94458354199</v>
      </c>
      <c r="BB89" s="466">
        <v>37434.902353530299</v>
      </c>
      <c r="BC89" s="466">
        <v>8184.4975797028883</v>
      </c>
      <c r="BD89" s="466">
        <v>17656.687531296946</v>
      </c>
      <c r="BE89" s="466">
        <v>26005.675179435824</v>
      </c>
      <c r="BF89" s="466">
        <v>32205.30583375063</v>
      </c>
      <c r="BG89" s="466">
        <v>1898.6813553663831</v>
      </c>
      <c r="BH89" s="466">
        <v>19757.936905358038</v>
      </c>
      <c r="BI89" s="466">
        <v>12650.225338007012</v>
      </c>
      <c r="BJ89" s="466">
        <v>22127.013645468207</v>
      </c>
      <c r="BK89" s="466">
        <v>54821.330829577702</v>
      </c>
      <c r="BL89" s="466">
        <f>AZ89+BA89+BB89+BC89+BD89+BE89+BF89+BG89+BH89+BI89+BJ89+BK89</f>
        <v>528078.63507761643</v>
      </c>
      <c r="BM89" s="466">
        <v>126209.93824069439</v>
      </c>
      <c r="BN89" s="466">
        <v>28036.897012184945</v>
      </c>
      <c r="BO89" s="466">
        <v>16350.591595726924</v>
      </c>
      <c r="BP89" s="466">
        <v>20122.810006676678</v>
      </c>
      <c r="BQ89" s="466">
        <v>10065.773660490737</v>
      </c>
      <c r="BR89" s="466">
        <v>59541.812719078618</v>
      </c>
      <c r="BS89" s="466">
        <v>6063.2615590051746</v>
      </c>
      <c r="BT89" s="466">
        <v>48848.272408612924</v>
      </c>
      <c r="BU89" s="466">
        <v>55233.101026539814</v>
      </c>
      <c r="BV89" s="466">
        <v>84057.369721248542</v>
      </c>
      <c r="BW89" s="466">
        <v>-79620.217826740103</v>
      </c>
      <c r="BX89" s="466">
        <v>85887.082916040745</v>
      </c>
      <c r="BY89" s="466">
        <f>BM89+BN89+BO89+BP89+BQ89+BR89+BS89+BT89+BU89+BV89+BW89+BX89</f>
        <v>460796.69303955935</v>
      </c>
      <c r="BZ89" s="466">
        <v>39410.72859288934</v>
      </c>
      <c r="CA89" s="466">
        <v>49759.293815723591</v>
      </c>
      <c r="CB89" s="466">
        <v>7936.3605408112171</v>
      </c>
      <c r="CC89" s="466">
        <v>24616.090802870975</v>
      </c>
      <c r="CD89" s="466">
        <v>-27224.023535302957</v>
      </c>
      <c r="CE89" s="466">
        <v>12833.834084460024</v>
      </c>
      <c r="CF89" s="466">
        <v>15039.642797529628</v>
      </c>
      <c r="CG89" s="466">
        <v>1111219.7779168754</v>
      </c>
      <c r="CH89" s="466">
        <v>13237.382240026707</v>
      </c>
      <c r="CI89" s="466">
        <v>34374.450258721416</v>
      </c>
      <c r="CJ89" s="466">
        <v>33293.461567351034</v>
      </c>
      <c r="CK89" s="466">
        <v>42840.197796695044</v>
      </c>
      <c r="CL89" s="466">
        <f>BZ89+CA89+CB89+CC89+CD89+CE89+CF89+CG89+CH89+CI89+CJ89+CK89</f>
        <v>1357337.1968786514</v>
      </c>
      <c r="CM89" s="466">
        <v>7238.0487397763318</v>
      </c>
      <c r="CN89" s="466">
        <v>152001.75262894342</v>
      </c>
      <c r="CO89" s="466">
        <v>3074.4974962443662</v>
      </c>
      <c r="CP89" s="466">
        <v>10577.438240694373</v>
      </c>
      <c r="CQ89" s="466">
        <v>30087.532340176935</v>
      </c>
      <c r="CR89" s="466">
        <v>37886.691161742616</v>
      </c>
      <c r="CS89" s="466">
        <v>-17175.763645468203</v>
      </c>
      <c r="CT89" s="466">
        <v>1564.8472709063597</v>
      </c>
      <c r="CU89" s="466">
        <v>66481.130111834413</v>
      </c>
      <c r="CV89" s="466">
        <v>16750.125187781672</v>
      </c>
      <c r="CW89" s="466">
        <v>34807.25943081289</v>
      </c>
      <c r="CX89" s="466">
        <v>226963.56772658991</v>
      </c>
      <c r="CY89" s="466">
        <f>CM89+CN89+CO89+CP89+CQ89+CR89+CS89+CT89+CU89+CV89+CW89+CX89</f>
        <v>570257.1266900351</v>
      </c>
      <c r="CZ89" s="466">
        <v>136170.88</v>
      </c>
      <c r="DA89" s="466">
        <v>1900.07</v>
      </c>
      <c r="DB89" s="466">
        <v>31509.19</v>
      </c>
      <c r="DC89" s="466">
        <v>89273.33</v>
      </c>
      <c r="DD89" s="466">
        <v>52874</v>
      </c>
      <c r="DE89" s="466">
        <v>20824.87</v>
      </c>
      <c r="DF89" s="466">
        <v>32842.019999999997</v>
      </c>
      <c r="DG89" s="466">
        <v>25522.55</v>
      </c>
      <c r="DH89" s="466">
        <v>247361.93</v>
      </c>
      <c r="DI89" s="466">
        <v>75586.66</v>
      </c>
      <c r="DJ89" s="466">
        <v>33874</v>
      </c>
      <c r="DK89" s="466">
        <v>60789.66</v>
      </c>
      <c r="DL89" s="466">
        <f>CZ89+DA89+DB89+DC89+DD89+DE89+DF89+DG89+DH89+DI89+DJ89+DK89</f>
        <v>808529.16000000015</v>
      </c>
      <c r="DM89" s="466">
        <v>24914</v>
      </c>
      <c r="DN89" s="466">
        <v>79862.73</v>
      </c>
      <c r="DO89" s="466">
        <v>42283.31</v>
      </c>
      <c r="DP89" s="466">
        <v>127426.34</v>
      </c>
      <c r="DQ89" s="466">
        <v>42791.4</v>
      </c>
      <c r="DR89" s="466">
        <v>39375.78</v>
      </c>
      <c r="DS89" s="466">
        <v>32466.01</v>
      </c>
      <c r="DT89" s="466">
        <v>18196.16</v>
      </c>
      <c r="DU89" s="466">
        <v>225237.88</v>
      </c>
      <c r="DV89" s="466">
        <v>94627.64</v>
      </c>
      <c r="DW89" s="466">
        <v>112633</v>
      </c>
      <c r="DX89" s="466">
        <v>331784.45</v>
      </c>
      <c r="DY89" s="466">
        <f>DM89+DN89+DO89+DP89+DQ89+DR89+DS89+DT89+DU89+DV89+DW89+DX89</f>
        <v>1171598.7000000002</v>
      </c>
      <c r="DZ89" s="466">
        <v>77865.100000000006</v>
      </c>
      <c r="EA89" s="466">
        <v>42044.3</v>
      </c>
      <c r="EB89" s="466">
        <v>40130.980000000003</v>
      </c>
      <c r="EC89" s="466">
        <v>91136.75</v>
      </c>
      <c r="ED89" s="466">
        <v>41986.96</v>
      </c>
      <c r="EE89" s="466">
        <v>43968.95</v>
      </c>
      <c r="EF89" s="466">
        <v>191963.05</v>
      </c>
      <c r="EG89" s="466">
        <v>108906.07</v>
      </c>
      <c r="EH89" s="466">
        <v>23194.37</v>
      </c>
      <c r="EI89" s="466">
        <v>127692.09</v>
      </c>
      <c r="EJ89" s="466">
        <v>145544.29</v>
      </c>
      <c r="EK89" s="466">
        <v>74623.360000000001</v>
      </c>
      <c r="EL89" s="466">
        <f>DZ89+EA89+EB89+EC89+ED89+EE89+EF89+EG89+EH89+EI89+EJ89+EK89</f>
        <v>1009056.2700000001</v>
      </c>
      <c r="EM89" s="466">
        <v>14701</v>
      </c>
      <c r="EN89" s="466">
        <v>39134.42</v>
      </c>
      <c r="EO89" s="466">
        <v>2636.25</v>
      </c>
      <c r="EP89" s="466">
        <v>26965.35</v>
      </c>
      <c r="EQ89" s="466">
        <v>34845.83</v>
      </c>
      <c r="ER89" s="466">
        <v>2020</v>
      </c>
      <c r="ES89" s="466">
        <v>3032.92</v>
      </c>
      <c r="ET89" s="466">
        <v>13361.32</v>
      </c>
      <c r="EU89" s="466">
        <v>13877.22</v>
      </c>
      <c r="EV89" s="466">
        <v>14356.2</v>
      </c>
      <c r="EW89" s="466">
        <v>2865.06</v>
      </c>
      <c r="EX89" s="466">
        <v>16069</v>
      </c>
      <c r="EY89" s="466">
        <f>EM89+EN89+EO89+EP89+EQ89+ER89+ES89+ET89+EU89+EV89+EW89+EX89</f>
        <v>183864.57</v>
      </c>
      <c r="EZ89" s="466">
        <v>22448.42</v>
      </c>
      <c r="FA89" s="466">
        <v>21451.11</v>
      </c>
      <c r="FB89" s="466">
        <v>22570.42</v>
      </c>
      <c r="FC89" s="466">
        <v>63978.83</v>
      </c>
      <c r="FD89" s="466">
        <v>9758.34</v>
      </c>
      <c r="FE89" s="466">
        <v>9244.7800000000061</v>
      </c>
      <c r="FF89" s="466">
        <v>4296.26</v>
      </c>
      <c r="FG89" s="466">
        <v>582.5900000000006</v>
      </c>
      <c r="FH89" s="466">
        <v>24580.66</v>
      </c>
      <c r="FI89" s="466">
        <v>33200.83</v>
      </c>
      <c r="FJ89" s="466">
        <v>15418.67</v>
      </c>
      <c r="FK89" s="466">
        <v>209538.22</v>
      </c>
      <c r="FL89" s="466">
        <f>FA89+FB89+FC89+FD89+FE89+FF89+FG89+FH89+EZ89+FI89+FK89+FJ89</f>
        <v>437069.13000000006</v>
      </c>
      <c r="FM89" s="466">
        <v>11187.18</v>
      </c>
      <c r="FN89" s="466">
        <v>3772</v>
      </c>
      <c r="FO89" s="466">
        <v>21128.61</v>
      </c>
      <c r="FP89" s="466">
        <v>3171</v>
      </c>
      <c r="FQ89" s="466">
        <v>324075.67</v>
      </c>
      <c r="FR89" s="466">
        <v>1592760.11</v>
      </c>
      <c r="FS89" s="466">
        <v>-1536480.09</v>
      </c>
      <c r="FT89" s="466">
        <v>5755.17</v>
      </c>
      <c r="FU89" s="466">
        <v>5204.34</v>
      </c>
      <c r="FV89" s="466">
        <v>20053.330000000002</v>
      </c>
      <c r="FW89" s="466">
        <v>14694.7</v>
      </c>
      <c r="FX89" s="466">
        <v>63758.57</v>
      </c>
      <c r="FY89" s="466">
        <f>FM89+FN89+FO89+FP89+FQ89+FR89+FS89+FT89+FU89+FV89+FW89+FX89</f>
        <v>529080.59</v>
      </c>
      <c r="FZ89" s="466">
        <v>4091.67</v>
      </c>
      <c r="GA89" s="466">
        <v>17133</v>
      </c>
      <c r="GB89" s="466">
        <v>15959.56</v>
      </c>
      <c r="GC89" s="466">
        <v>31476</v>
      </c>
      <c r="GD89" s="466">
        <v>19607.34</v>
      </c>
      <c r="GE89" s="466">
        <v>4088.3299999999981</v>
      </c>
      <c r="GF89" s="466">
        <v>7890</v>
      </c>
      <c r="GG89" s="466">
        <v>7635.98</v>
      </c>
      <c r="GH89" s="466">
        <v>21265.9</v>
      </c>
      <c r="GI89" s="466">
        <v>5281.5</v>
      </c>
      <c r="GJ89" s="466">
        <v>43367.299999999988</v>
      </c>
      <c r="GK89" s="466">
        <v>16437.930000000008</v>
      </c>
      <c r="GL89" s="466">
        <f>FZ89+GA89+GB89+GC89+GD89+GE89+GF89+GG89+GH89+GI89+GJ89+GK89</f>
        <v>194234.51</v>
      </c>
      <c r="GM89" s="466">
        <v>14016</v>
      </c>
      <c r="GN89" s="466">
        <v>36159.75</v>
      </c>
      <c r="GO89" s="466">
        <v>3733.3300000000017</v>
      </c>
      <c r="GP89" s="466">
        <v>11558</v>
      </c>
      <c r="GQ89" s="466">
        <v>20250</v>
      </c>
      <c r="GR89" s="466">
        <v>49070.26</v>
      </c>
      <c r="GS89" s="466">
        <v>24061.43</v>
      </c>
      <c r="GT89" s="466">
        <v>11795.399999999998</v>
      </c>
      <c r="GU89" s="466">
        <v>13471.750000000002</v>
      </c>
      <c r="GV89" s="466">
        <v>19612.420000000002</v>
      </c>
      <c r="GW89" s="466">
        <v>12801.9</v>
      </c>
      <c r="GX89" s="466">
        <v>61769.459999999985</v>
      </c>
      <c r="GY89" s="466">
        <f>GM89+GN89+GO89+GP89+GQ89+GR89+GS89+GT89+GU89+GV89+GW89+GX89</f>
        <v>278299.69999999995</v>
      </c>
      <c r="GZ89" s="466">
        <v>25399.21</v>
      </c>
      <c r="HA89" s="466">
        <v>162645</v>
      </c>
      <c r="HB89" s="466">
        <v>925679.92999999993</v>
      </c>
      <c r="HC89" s="466">
        <v>875071.5</v>
      </c>
      <c r="HD89" s="466">
        <v>50550.149999999994</v>
      </c>
      <c r="HE89" s="466">
        <v>2203153.46</v>
      </c>
      <c r="HF89" s="466">
        <v>45825.600000000013</v>
      </c>
      <c r="HG89" s="466">
        <v>13776.14</v>
      </c>
      <c r="HH89" s="466">
        <v>9778</v>
      </c>
      <c r="HI89" s="466">
        <v>1306845.6000000001</v>
      </c>
      <c r="HJ89" s="466">
        <v>14372.609999999995</v>
      </c>
      <c r="HK89" s="466">
        <v>43870.239999999998</v>
      </c>
      <c r="HL89" s="466">
        <f>GZ89+HA89+HB89+HC89+HD89+HE89+HF89+HG89+HH89+HI89+HJ89+HK89</f>
        <v>5676967.4400000004</v>
      </c>
      <c r="HM89" s="466">
        <v>23436.89</v>
      </c>
      <c r="HN89" s="466">
        <v>29208.86</v>
      </c>
      <c r="HO89" s="466">
        <v>38573.58</v>
      </c>
      <c r="HP89" s="466">
        <v>6753.369999999999</v>
      </c>
      <c r="HQ89" s="466">
        <v>142600.93</v>
      </c>
      <c r="HR89" s="466">
        <v>295233.12</v>
      </c>
      <c r="HS89" s="466">
        <v>672082.45000000007</v>
      </c>
      <c r="HT89" s="466">
        <v>507549.08999999997</v>
      </c>
      <c r="HU89" s="466">
        <v>1358089</v>
      </c>
      <c r="HV89" s="466">
        <v>370618</v>
      </c>
      <c r="HW89" s="466">
        <v>173092.28</v>
      </c>
      <c r="HX89" s="466">
        <v>74137.73000000001</v>
      </c>
      <c r="HY89" s="466">
        <f>HM89+HN89+HO89+HP89+HQ89+HR89+HS89+HT89+HU89+HV89+HW89+HX89</f>
        <v>3691375.3</v>
      </c>
      <c r="HZ89" s="466">
        <v>516407.37</v>
      </c>
      <c r="IA89" s="466">
        <v>18473.43</v>
      </c>
      <c r="IB89" s="466">
        <v>49786.959999999992</v>
      </c>
      <c r="IC89" s="466">
        <v>20280.030000000006</v>
      </c>
      <c r="ID89" s="466">
        <v>92810.32</v>
      </c>
      <c r="IE89" s="466">
        <v>89735.79</v>
      </c>
      <c r="IF89" s="466">
        <v>27566.850000000002</v>
      </c>
      <c r="IG89" s="466">
        <v>57922.6</v>
      </c>
      <c r="IH89" s="466">
        <v>24778.04</v>
      </c>
      <c r="II89" s="466">
        <v>70114.439999999988</v>
      </c>
      <c r="IJ89" s="466">
        <v>1697234.96</v>
      </c>
      <c r="IK89" s="466">
        <v>30362.60999999999</v>
      </c>
      <c r="IL89" s="466">
        <f>HZ89+IA89+IB89+IC89+ID89+IE89+IF89+IG89+IH89+II89+IJ89+IK89</f>
        <v>2695473.4</v>
      </c>
      <c r="IM89" s="466">
        <v>19626.989999999998</v>
      </c>
      <c r="IN89" s="466">
        <v>49433.04</v>
      </c>
      <c r="IO89" s="466">
        <v>37672.589999999997</v>
      </c>
      <c r="IP89" s="466">
        <v>22792</v>
      </c>
      <c r="IQ89" s="466">
        <v>254877.8</v>
      </c>
      <c r="IR89" s="466">
        <v>124479.04000000001</v>
      </c>
      <c r="IS89" s="466">
        <v>27614.600000000002</v>
      </c>
      <c r="IT89" s="466">
        <v>241214.84</v>
      </c>
      <c r="IU89" s="466">
        <v>653966.47</v>
      </c>
      <c r="IV89" s="466">
        <v>26336.969999999994</v>
      </c>
      <c r="IW89" s="466">
        <v>70688.81</v>
      </c>
      <c r="IX89" s="466">
        <v>34199.11</v>
      </c>
      <c r="IY89" s="466">
        <f>IM89+IN89+IO89+IP89+IQ89+IR89+IS89+IT89+IU89+IV89+IW89+IX89</f>
        <v>1562902.26</v>
      </c>
      <c r="IZ89" s="655">
        <v>44483.09</v>
      </c>
      <c r="JA89" s="466">
        <v>123176.26000000001</v>
      </c>
      <c r="JB89" s="466">
        <v>110089.1</v>
      </c>
      <c r="JC89" s="466">
        <v>250357.88</v>
      </c>
      <c r="JD89" s="466">
        <v>165723.78</v>
      </c>
      <c r="JE89" s="466">
        <v>43407.97</v>
      </c>
      <c r="JF89" s="466">
        <v>87848.81</v>
      </c>
      <c r="JG89" s="466">
        <v>36642.49000000002</v>
      </c>
      <c r="JH89" s="466">
        <v>47299.380000000005</v>
      </c>
      <c r="JI89" s="466">
        <v>89830.989999999976</v>
      </c>
      <c r="JJ89" s="466">
        <v>77187.050000000017</v>
      </c>
      <c r="JK89" s="466">
        <v>55604.3</v>
      </c>
      <c r="JL89" s="466">
        <f>IZ89+JA89+JB89+JC89+JD89+JE89+JF89+JG89+JH89+JI89+JJ89+JK89</f>
        <v>1131651.1000000001</v>
      </c>
      <c r="JM89" s="655">
        <v>173336.13999999998</v>
      </c>
      <c r="JN89" s="466">
        <v>66684.92</v>
      </c>
      <c r="JO89" s="466">
        <v>25628.460000000006</v>
      </c>
      <c r="JP89" s="466">
        <v>16963.429999999997</v>
      </c>
      <c r="JQ89" s="466">
        <v>13091.850000000002</v>
      </c>
      <c r="JR89" s="466">
        <v>16941.989999999998</v>
      </c>
      <c r="JS89" s="466">
        <v>27284.839999999993</v>
      </c>
      <c r="JT89" s="466">
        <v>23469.440000000002</v>
      </c>
      <c r="JU89" s="466">
        <v>11558.560000000003</v>
      </c>
      <c r="JV89" s="466">
        <v>22405.860000000019</v>
      </c>
      <c r="JW89" s="466">
        <v>265326.77999999997</v>
      </c>
      <c r="JX89" s="466">
        <v>61682.210000000006</v>
      </c>
      <c r="JY89" s="466">
        <f>JM89+JN89+JO89+JP89+JQ89+JR89+JS89+JT89+JU89+JV89+JW89+JX89</f>
        <v>724374.48</v>
      </c>
      <c r="JZ89" s="655">
        <v>24005.78</v>
      </c>
      <c r="KA89" s="466">
        <v>170662.66999999998</v>
      </c>
      <c r="KB89" s="466">
        <v>32424.639999999999</v>
      </c>
      <c r="KC89" s="466">
        <v>42050.099999999991</v>
      </c>
      <c r="KD89" s="466">
        <v>40841.42</v>
      </c>
      <c r="KE89" s="466">
        <v>84623.069999999992</v>
      </c>
      <c r="KF89" s="466">
        <v>291518.01</v>
      </c>
      <c r="KG89" s="466">
        <v>141470.10999999999</v>
      </c>
      <c r="KH89" s="466">
        <v>30217.879999999997</v>
      </c>
      <c r="KI89" s="466">
        <v>83459.38</v>
      </c>
      <c r="KJ89" s="466">
        <v>43108.62000000001</v>
      </c>
      <c r="KK89" s="466">
        <v>416269.67</v>
      </c>
      <c r="KL89" s="466">
        <f>JZ89+KA89+KB89+KC89+KD89+KE89+KF89+KG89+KH89+KI89+KJ89+KK89</f>
        <v>1400651.3499999999</v>
      </c>
      <c r="KM89" s="655">
        <v>263478.92</v>
      </c>
      <c r="KN89" s="466">
        <v>95808.74000000002</v>
      </c>
      <c r="KO89" s="466">
        <v>78133.58</v>
      </c>
      <c r="KP89" s="466">
        <v>80476.420000000013</v>
      </c>
      <c r="KQ89" s="466">
        <v>56148.639999999999</v>
      </c>
      <c r="KR89" s="466">
        <v>48958.44</v>
      </c>
      <c r="KS89" s="466">
        <v>231871.41</v>
      </c>
      <c r="KT89" s="466">
        <v>54274.17</v>
      </c>
      <c r="KU89" s="466">
        <v>91621.33</v>
      </c>
      <c r="KV89" s="466">
        <v>8272.0499999999993</v>
      </c>
      <c r="KW89" s="466">
        <v>91388.27</v>
      </c>
      <c r="KX89" s="466">
        <v>321192.52</v>
      </c>
      <c r="KY89" s="466">
        <f>KM89+KN89+KO89+KP89+KQ89+KR89+KS89+KT89+KU89+KV89+KW89+KX89</f>
        <v>1421624.49</v>
      </c>
      <c r="KZ89" s="655">
        <v>44928.959999999999</v>
      </c>
      <c r="LA89" s="466">
        <v>30538.920000000002</v>
      </c>
      <c r="LB89" s="466">
        <v>0</v>
      </c>
      <c r="LC89" s="466">
        <v>0</v>
      </c>
      <c r="LD89" s="466">
        <v>0</v>
      </c>
      <c r="LE89" s="466">
        <v>0</v>
      </c>
      <c r="LF89" s="466">
        <v>0</v>
      </c>
      <c r="LG89" s="466">
        <v>0</v>
      </c>
      <c r="LH89" s="466">
        <v>0</v>
      </c>
      <c r="LI89" s="466">
        <v>0</v>
      </c>
      <c r="LJ89" s="466">
        <v>0</v>
      </c>
      <c r="LK89" s="466">
        <v>0</v>
      </c>
      <c r="LL89" s="511">
        <f>KZ89+LA89+LB89+LC89+LD89+LE89+LF89+LG89+LH89+LI89+LJ89+LK89</f>
        <v>75467.88</v>
      </c>
    </row>
    <row r="90" spans="1:324" ht="15.75" x14ac:dyDescent="0.25">
      <c r="A90" s="419">
        <v>7202</v>
      </c>
      <c r="B90" s="420"/>
      <c r="C90" s="418" t="s">
        <v>548</v>
      </c>
      <c r="D90" s="418" t="s">
        <v>324</v>
      </c>
      <c r="E90" s="466">
        <v>0</v>
      </c>
      <c r="F90" s="466">
        <v>0</v>
      </c>
      <c r="G90" s="466">
        <v>0</v>
      </c>
      <c r="H90" s="466">
        <v>0</v>
      </c>
      <c r="I90" s="466">
        <v>0</v>
      </c>
      <c r="J90" s="466">
        <v>0</v>
      </c>
      <c r="K90" s="466">
        <v>0</v>
      </c>
      <c r="L90" s="466">
        <v>10799.532632281756</v>
      </c>
      <c r="M90" s="466">
        <v>16969.767359372392</v>
      </c>
      <c r="N90" s="466">
        <v>23063.888749791353</v>
      </c>
      <c r="O90" s="466">
        <v>1470.5433149724588</v>
      </c>
      <c r="P90" s="466">
        <v>26270.643465197802</v>
      </c>
      <c r="Q90" s="466">
        <v>1105.8254047738274</v>
      </c>
      <c r="R90" s="466">
        <v>862.07644800534126</v>
      </c>
      <c r="S90" s="466">
        <v>25022.99611917877</v>
      </c>
      <c r="T90" s="466">
        <v>931.75634284760451</v>
      </c>
      <c r="U90" s="466">
        <v>5065.5973543648806</v>
      </c>
      <c r="V90" s="466">
        <v>1538.1744283091291</v>
      </c>
      <c r="W90" s="466">
        <v>48636.8989734602</v>
      </c>
      <c r="X90" s="466">
        <v>170027.71816057424</v>
      </c>
      <c r="Y90" s="466">
        <f>M90+N90+O90+P90+Q90+R90+S90+T90+U90+V90+W90+X90</f>
        <v>320965.88612084801</v>
      </c>
      <c r="Z90" s="466">
        <v>827.55383074611916</v>
      </c>
      <c r="AA90" s="466">
        <v>3602.3493573693877</v>
      </c>
      <c r="AB90" s="466">
        <v>19224.839759639457</v>
      </c>
      <c r="AC90" s="466">
        <v>1782.0105157736605</v>
      </c>
      <c r="AD90" s="466">
        <v>3123.5937239192122</v>
      </c>
      <c r="AE90" s="466">
        <v>21933.839550993154</v>
      </c>
      <c r="AF90" s="466">
        <v>8973.4215489901508</v>
      </c>
      <c r="AG90" s="466">
        <v>1532.3301201802713</v>
      </c>
      <c r="AH90" s="466">
        <v>254.08112168252345</v>
      </c>
      <c r="AI90" s="466">
        <v>7911.3019946586555</v>
      </c>
      <c r="AJ90" s="466">
        <v>1072.4419963278251</v>
      </c>
      <c r="AK90" s="466">
        <v>13787.34731263562</v>
      </c>
      <c r="AL90" s="466">
        <f>Z90+AA90+AB90+AC90+AD90+AE90+AF90+AG90+AH90+AI90+AJ90+AK90</f>
        <v>84025.110832916034</v>
      </c>
      <c r="AM90" s="466">
        <v>1242.4371140043399</v>
      </c>
      <c r="AN90" s="466">
        <v>7499.2447003839097</v>
      </c>
      <c r="AO90" s="466">
        <v>10878.255257886831</v>
      </c>
      <c r="AP90" s="466">
        <v>56825.74737105659</v>
      </c>
      <c r="AQ90" s="466">
        <v>7688.2376481388756</v>
      </c>
      <c r="AR90" s="466">
        <v>31766.938616257721</v>
      </c>
      <c r="AS90" s="466">
        <v>5014.3548656317816</v>
      </c>
      <c r="AT90" s="466">
        <v>4002.6706726756806</v>
      </c>
      <c r="AU90" s="466">
        <v>106105.51798531132</v>
      </c>
      <c r="AV90" s="466">
        <v>9695.2687364379908</v>
      </c>
      <c r="AW90" s="466">
        <v>33324.204348188956</v>
      </c>
      <c r="AX90" s="466">
        <v>18041.572859288939</v>
      </c>
      <c r="AY90" s="466">
        <f>AM90+AN90+AO90+AP90+AQ90+AR90+AS90+AT90+AU90+AV90+AW90+AX90</f>
        <v>292084.45017526299</v>
      </c>
      <c r="AZ90" s="466">
        <v>108.4960774495076</v>
      </c>
      <c r="BA90" s="466">
        <v>7313.0529127023874</v>
      </c>
      <c r="BB90" s="466">
        <v>1392.1354949090301</v>
      </c>
      <c r="BC90" s="466">
        <v>13048.498873309964</v>
      </c>
      <c r="BD90" s="466">
        <v>583.42371891170092</v>
      </c>
      <c r="BE90" s="466">
        <v>108228.4343181439</v>
      </c>
      <c r="BF90" s="466">
        <v>145916.3829076949</v>
      </c>
      <c r="BG90" s="466">
        <v>89.934902353530305</v>
      </c>
      <c r="BH90" s="466">
        <v>4111.5047571357036</v>
      </c>
      <c r="BI90" s="466">
        <v>11526.135119345685</v>
      </c>
      <c r="BJ90" s="466">
        <v>520.0857119011846</v>
      </c>
      <c r="BK90" s="466">
        <v>3845.6912452011284</v>
      </c>
      <c r="BL90" s="466">
        <f>AZ90+BA90+BB90+BC90+BD90+BE90+BF90+BG90+BH90+BI90+BJ90+BK90</f>
        <v>296683.77603905858</v>
      </c>
      <c r="BM90" s="466">
        <v>12385.940035052579</v>
      </c>
      <c r="BN90" s="466">
        <v>1489.7346019028544</v>
      </c>
      <c r="BO90" s="466">
        <v>2353.5302954431645</v>
      </c>
      <c r="BP90" s="466">
        <v>276.66499749624433</v>
      </c>
      <c r="BQ90" s="466">
        <v>1380.4039392421967</v>
      </c>
      <c r="BR90" s="466">
        <v>27532.409447504593</v>
      </c>
      <c r="BS90" s="466">
        <v>-15637.901310298781</v>
      </c>
      <c r="BT90" s="466">
        <v>3166.2239192121519</v>
      </c>
      <c r="BU90" s="466">
        <v>799.11533967618095</v>
      </c>
      <c r="BV90" s="466">
        <v>-442.46928726423022</v>
      </c>
      <c r="BW90" s="466">
        <v>7093.5570021699223</v>
      </c>
      <c r="BX90" s="466">
        <v>7068.2781255216169</v>
      </c>
      <c r="BY90" s="466">
        <f>BM90+BN90+BO90+BP90+BQ90+BR90+BS90+BT90+BU90+BV90+BW90+BX90</f>
        <v>47465.487105658489</v>
      </c>
      <c r="BZ90" s="466">
        <v>2758.3541979636125</v>
      </c>
      <c r="CA90" s="466">
        <v>1436.1125020864629</v>
      </c>
      <c r="CB90" s="466">
        <v>2169.415957269237</v>
      </c>
      <c r="CC90" s="466">
        <v>5606.4652395259545</v>
      </c>
      <c r="CD90" s="466">
        <v>612.1682523785679</v>
      </c>
      <c r="CE90" s="466">
        <v>624.54794692038081</v>
      </c>
      <c r="CF90" s="466">
        <v>-435.51435486563224</v>
      </c>
      <c r="CG90" s="466">
        <v>9229.4169170422319</v>
      </c>
      <c r="CH90" s="466">
        <v>35569.067517943578</v>
      </c>
      <c r="CI90" s="466">
        <v>1552.3284927391087</v>
      </c>
      <c r="CJ90" s="466">
        <v>1326.907027207478</v>
      </c>
      <c r="CK90" s="466">
        <v>16107.099023535295</v>
      </c>
      <c r="CL90" s="466">
        <f>BZ90+CA90+CB90+CC90+CD90+CE90+CF90+CG90+CH90+CI90+CJ90+CK90</f>
        <v>76556.368719746271</v>
      </c>
      <c r="CM90" s="466">
        <v>4300.9514271407115</v>
      </c>
      <c r="CN90" s="466">
        <v>178265.63716407947</v>
      </c>
      <c r="CO90" s="466">
        <v>43514.493949257216</v>
      </c>
      <c r="CP90" s="466">
        <v>1447.0872976130861</v>
      </c>
      <c r="CQ90" s="466">
        <v>6308.1428392588896</v>
      </c>
      <c r="CR90" s="466">
        <v>1905.1493907527961</v>
      </c>
      <c r="CS90" s="466">
        <v>11431.65348022033</v>
      </c>
      <c r="CT90" s="466">
        <v>1261.6563595393091</v>
      </c>
      <c r="CU90" s="466">
        <v>7645.51681689201</v>
      </c>
      <c r="CV90" s="466">
        <v>5020.1552328492744</v>
      </c>
      <c r="CW90" s="466">
        <v>34197.066432982792</v>
      </c>
      <c r="CX90" s="466">
        <v>142571.51427140713</v>
      </c>
      <c r="CY90" s="466">
        <f>CM90+CN90+CO90+CP90+CQ90+CR90+CS90+CT90+CU90+CV90+CW90+CX90</f>
        <v>437869.02466199303</v>
      </c>
      <c r="CZ90" s="466">
        <v>29394.65</v>
      </c>
      <c r="DA90" s="466">
        <v>1672.48</v>
      </c>
      <c r="DB90" s="466">
        <v>3846.52</v>
      </c>
      <c r="DC90" s="466">
        <v>12258.59</v>
      </c>
      <c r="DD90" s="466">
        <v>4107.8999999999996</v>
      </c>
      <c r="DE90" s="466">
        <v>20610.509999999998</v>
      </c>
      <c r="DF90" s="466">
        <v>1741.63</v>
      </c>
      <c r="DG90" s="466">
        <v>618.30999999999995</v>
      </c>
      <c r="DH90" s="466">
        <v>2024.27</v>
      </c>
      <c r="DI90" s="466">
        <v>3780.49</v>
      </c>
      <c r="DJ90" s="466">
        <v>9772.5300000000007</v>
      </c>
      <c r="DK90" s="466">
        <v>55397.89</v>
      </c>
      <c r="DL90" s="466">
        <f>CZ90+DA90+DB90+DC90+DD90+DE90+DF90+DG90+DH90+DI90+DJ90+DK90</f>
        <v>145225.77000000002</v>
      </c>
      <c r="DM90" s="466">
        <v>12256.66</v>
      </c>
      <c r="DN90" s="466">
        <v>1578.02</v>
      </c>
      <c r="DO90" s="466">
        <v>36351.879999999997</v>
      </c>
      <c r="DP90" s="466">
        <v>292325.18</v>
      </c>
      <c r="DQ90" s="466">
        <v>1159.95</v>
      </c>
      <c r="DR90" s="466">
        <v>13552.38</v>
      </c>
      <c r="DS90" s="466">
        <v>14916.86</v>
      </c>
      <c r="DT90" s="466">
        <v>8157.03</v>
      </c>
      <c r="DU90" s="466">
        <v>25614.85</v>
      </c>
      <c r="DV90" s="466">
        <v>150829.9</v>
      </c>
      <c r="DW90" s="466">
        <v>271757.32</v>
      </c>
      <c r="DX90" s="466">
        <v>7051.27</v>
      </c>
      <c r="DY90" s="466">
        <f>DM90+DN90+DO90+DP90+DQ90+DR90+DS90+DT90+DU90+DV90+DW90+DX90</f>
        <v>835551.3</v>
      </c>
      <c r="DZ90" s="466">
        <v>41871.24</v>
      </c>
      <c r="EA90" s="466">
        <v>6237</v>
      </c>
      <c r="EB90" s="466">
        <v>6315.76</v>
      </c>
      <c r="EC90" s="466">
        <v>5568.82</v>
      </c>
      <c r="ED90" s="466">
        <v>6126.48</v>
      </c>
      <c r="EE90" s="466">
        <v>5931.39</v>
      </c>
      <c r="EF90" s="466">
        <v>6065.17</v>
      </c>
      <c r="EG90" s="466">
        <v>1914</v>
      </c>
      <c r="EH90" s="466">
        <v>8641.6</v>
      </c>
      <c r="EI90" s="466">
        <v>7061.18</v>
      </c>
      <c r="EJ90" s="466">
        <v>9502.08</v>
      </c>
      <c r="EK90" s="466">
        <v>340228.57</v>
      </c>
      <c r="EL90" s="466">
        <f>DZ90+EA90+EB90+EC90+ED90+EE90+EF90+EG90+EH90+EI90+EJ90+EK90</f>
        <v>445463.29000000004</v>
      </c>
      <c r="EM90" s="466">
        <v>2073.8200000000002</v>
      </c>
      <c r="EN90" s="466">
        <v>1077</v>
      </c>
      <c r="EO90" s="466">
        <v>2263.3000000000002</v>
      </c>
      <c r="EP90" s="466">
        <v>3258.94</v>
      </c>
      <c r="EQ90" s="466">
        <v>3067.88</v>
      </c>
      <c r="ER90" s="466">
        <v>26786.03</v>
      </c>
      <c r="ES90" s="466">
        <v>3505.76</v>
      </c>
      <c r="ET90" s="466">
        <v>2368.2199999999998</v>
      </c>
      <c r="EU90" s="466">
        <v>1918.5</v>
      </c>
      <c r="EV90" s="466">
        <v>13372.74</v>
      </c>
      <c r="EW90" s="466">
        <v>1324274.55</v>
      </c>
      <c r="EX90" s="466">
        <v>110707.08</v>
      </c>
      <c r="EY90" s="466">
        <f>EM90+EN90+EO90+EP90+EQ90+ER90+ES90+ET90+EU90+EV90+EW90+EX90</f>
        <v>1494673.82</v>
      </c>
      <c r="EZ90" s="466">
        <v>131006.07</v>
      </c>
      <c r="FA90" s="466">
        <v>479.64</v>
      </c>
      <c r="FB90" s="466">
        <v>36642.67</v>
      </c>
      <c r="FC90" s="466">
        <v>3044.53</v>
      </c>
      <c r="FD90" s="466">
        <v>9254.01</v>
      </c>
      <c r="FE90" s="466">
        <v>7877.66</v>
      </c>
      <c r="FF90" s="466">
        <v>42889.53</v>
      </c>
      <c r="FG90" s="466">
        <v>42254.76</v>
      </c>
      <c r="FH90" s="466">
        <v>3217.38</v>
      </c>
      <c r="FI90" s="466">
        <v>4746.83</v>
      </c>
      <c r="FJ90" s="466">
        <v>69305.87</v>
      </c>
      <c r="FK90" s="466">
        <v>86889.52</v>
      </c>
      <c r="FL90" s="466">
        <f>FA90+FB90+FC90+FD90+FE90+FF90+FG90+FH90+EZ90+FI90+FK90+FJ90</f>
        <v>437608.47000000003</v>
      </c>
      <c r="FM90" s="466">
        <v>23307.200000000001</v>
      </c>
      <c r="FN90" s="466">
        <v>2303.02</v>
      </c>
      <c r="FO90" s="466">
        <v>10739.39</v>
      </c>
      <c r="FP90" s="466">
        <v>8785.92</v>
      </c>
      <c r="FQ90" s="466">
        <v>8319.69</v>
      </c>
      <c r="FR90" s="466">
        <v>17976.62</v>
      </c>
      <c r="FS90" s="466">
        <v>13114.65</v>
      </c>
      <c r="FT90" s="466">
        <v>15795.53</v>
      </c>
      <c r="FU90" s="466">
        <v>46742.49</v>
      </c>
      <c r="FV90" s="466">
        <v>5608.21</v>
      </c>
      <c r="FW90" s="466">
        <v>7343.63</v>
      </c>
      <c r="FX90" s="466">
        <v>13692.21</v>
      </c>
      <c r="FY90" s="466">
        <f>FM90+FN90+FO90+FP90+FQ90+FR90+FS90+FT90+FU90+FV90+FW90+FX90</f>
        <v>173728.55999999997</v>
      </c>
      <c r="FZ90" s="466">
        <v>661.27</v>
      </c>
      <c r="GA90" s="466">
        <v>10797.53</v>
      </c>
      <c r="GB90" s="466">
        <v>36173</v>
      </c>
      <c r="GC90" s="466">
        <v>-5157.7199999999993</v>
      </c>
      <c r="GD90" s="466">
        <v>117173.98999999999</v>
      </c>
      <c r="GE90" s="466">
        <v>42838.82</v>
      </c>
      <c r="GF90" s="466">
        <v>87821.36</v>
      </c>
      <c r="GG90" s="466">
        <v>23090.030000000002</v>
      </c>
      <c r="GH90" s="466">
        <v>12203.51</v>
      </c>
      <c r="GI90" s="466">
        <v>12457.970000000001</v>
      </c>
      <c r="GJ90" s="466">
        <v>3564.9399999999991</v>
      </c>
      <c r="GK90" s="466">
        <v>4458928.16</v>
      </c>
      <c r="GL90" s="466">
        <f>FZ90+GA90+GB90+GC90+GD90+GE90+GF90+GG90+GH90+GI90+GJ90+GK90</f>
        <v>4800552.8600000003</v>
      </c>
      <c r="GM90" s="466">
        <v>9881.18</v>
      </c>
      <c r="GN90" s="466">
        <v>480.98</v>
      </c>
      <c r="GO90" s="466">
        <v>6873.2800000000007</v>
      </c>
      <c r="GP90" s="466">
        <v>4638.1900000000005</v>
      </c>
      <c r="GQ90" s="466">
        <v>178333.69</v>
      </c>
      <c r="GR90" s="466">
        <v>118341.74</v>
      </c>
      <c r="GS90" s="466">
        <v>18844.239999999991</v>
      </c>
      <c r="GT90" s="466">
        <v>1196.1999999999971</v>
      </c>
      <c r="GU90" s="466">
        <v>815.85000000000582</v>
      </c>
      <c r="GV90" s="466">
        <v>4306.6800000000076</v>
      </c>
      <c r="GW90" s="466">
        <v>74310.089999999982</v>
      </c>
      <c r="GX90" s="466">
        <v>1501082.9800000002</v>
      </c>
      <c r="GY90" s="466">
        <f>GM90+GN90+GO90+GP90+GQ90+GR90+GS90+GT90+GU90+GV90+GW90+GX90</f>
        <v>1919105.1</v>
      </c>
      <c r="GZ90" s="466">
        <v>42914.57</v>
      </c>
      <c r="HA90" s="466">
        <v>1898.27</v>
      </c>
      <c r="HB90" s="466">
        <v>2834.2300000000014</v>
      </c>
      <c r="HC90" s="466">
        <v>3115.2099999999991</v>
      </c>
      <c r="HD90" s="466">
        <v>77161.710000000006</v>
      </c>
      <c r="HE90" s="466">
        <v>8002.73</v>
      </c>
      <c r="HF90" s="466">
        <v>1605.0400000000006</v>
      </c>
      <c r="HG90" s="466">
        <v>995.88000000000466</v>
      </c>
      <c r="HH90" s="466">
        <v>11491.55</v>
      </c>
      <c r="HI90" s="466">
        <v>48965.899999999994</v>
      </c>
      <c r="HJ90" s="466">
        <v>86756.239999999991</v>
      </c>
      <c r="HK90" s="466">
        <v>1108029.75</v>
      </c>
      <c r="HL90" s="466">
        <f>GZ90+HA90+HB90+HC90+HD90+HE90+HF90+HG90+HH90+HI90+HJ90+HK90</f>
        <v>1393771.08</v>
      </c>
      <c r="HM90" s="466">
        <v>13795.37</v>
      </c>
      <c r="HN90" s="466">
        <v>45889.01</v>
      </c>
      <c r="HO90" s="466">
        <v>638.35999999999331</v>
      </c>
      <c r="HP90" s="466">
        <v>362067.23</v>
      </c>
      <c r="HQ90" s="466">
        <v>75490.640000000014</v>
      </c>
      <c r="HR90" s="466">
        <v>1409.9800000000032</v>
      </c>
      <c r="HS90" s="466">
        <v>13628.34999999998</v>
      </c>
      <c r="HT90" s="466">
        <v>300</v>
      </c>
      <c r="HU90" s="466">
        <v>4282.9500000000062</v>
      </c>
      <c r="HV90" s="466">
        <v>16611.000000000007</v>
      </c>
      <c r="HW90" s="466">
        <v>74069.48000000001</v>
      </c>
      <c r="HX90" s="466">
        <v>4377.4399999999441</v>
      </c>
      <c r="HY90" s="466">
        <f>HM90+HN90+HO90+HP90+HQ90+HR90+HS90+HT90+HU90+HV90+HW90+HX90</f>
        <v>612559.80999999994</v>
      </c>
      <c r="HZ90" s="466">
        <v>2200.0299999999997</v>
      </c>
      <c r="IA90" s="466">
        <v>31</v>
      </c>
      <c r="IB90" s="466">
        <v>20253.11</v>
      </c>
      <c r="IC90" s="466">
        <v>3130.71</v>
      </c>
      <c r="ID90" s="466">
        <v>70309.78</v>
      </c>
      <c r="IE90" s="466">
        <v>2740.5500000000006</v>
      </c>
      <c r="IF90" s="466">
        <v>7201.33</v>
      </c>
      <c r="IG90" s="466">
        <v>6115.49</v>
      </c>
      <c r="IH90" s="466">
        <v>17633.61</v>
      </c>
      <c r="II90" s="466">
        <v>150</v>
      </c>
      <c r="IJ90" s="466">
        <v>75574.34</v>
      </c>
      <c r="IK90" s="466">
        <v>6303.68</v>
      </c>
      <c r="IL90" s="466">
        <f>HZ90+IA90+IB90+IC90+ID90+IE90+IF90+IG90+IH90+II90+IJ90+IK90</f>
        <v>211643.63</v>
      </c>
      <c r="IM90" s="466">
        <v>28516.63</v>
      </c>
      <c r="IN90" s="466">
        <v>1527.9000000000015</v>
      </c>
      <c r="IO90" s="466">
        <v>8850.880000000001</v>
      </c>
      <c r="IP90" s="466">
        <v>9540</v>
      </c>
      <c r="IQ90" s="466">
        <v>50903.28</v>
      </c>
      <c r="IR90" s="466">
        <v>1156.5100000000002</v>
      </c>
      <c r="IS90" s="466">
        <v>3362.95</v>
      </c>
      <c r="IT90" s="466">
        <v>2671.3099999999995</v>
      </c>
      <c r="IU90" s="466">
        <v>22606.390000000007</v>
      </c>
      <c r="IV90" s="466">
        <v>3662.3099999999904</v>
      </c>
      <c r="IW90" s="466">
        <v>84984.020000000019</v>
      </c>
      <c r="IX90" s="466">
        <v>11165.869999999988</v>
      </c>
      <c r="IY90" s="466">
        <f>IM90+IN90+IO90+IP90+IQ90+IR90+IS90+IT90+IU90+IV90+IW90+IX90</f>
        <v>228948.05000000002</v>
      </c>
      <c r="IZ90" s="655">
        <v>24537.67</v>
      </c>
      <c r="JA90" s="466">
        <v>29558.219999999994</v>
      </c>
      <c r="JB90" s="466">
        <v>23024.090000000004</v>
      </c>
      <c r="JC90" s="466">
        <v>4711.320000000007</v>
      </c>
      <c r="JD90" s="466">
        <v>3427.1599999999962</v>
      </c>
      <c r="JE90" s="466">
        <v>-1507.0399999999936</v>
      </c>
      <c r="JF90" s="466">
        <v>5993.4399999999969</v>
      </c>
      <c r="JG90" s="466">
        <v>20386.070000000003</v>
      </c>
      <c r="JH90" s="466">
        <v>29213.909999999989</v>
      </c>
      <c r="JI90" s="466">
        <v>6840.4900000000052</v>
      </c>
      <c r="JJ90" s="466">
        <v>7036.6900000000169</v>
      </c>
      <c r="JK90" s="466">
        <v>6389.3299999999726</v>
      </c>
      <c r="JL90" s="466">
        <f>IZ90+JA90+JB90+JC90+JD90+JE90+JF90+JG90+JH90+JI90+JJ90+JK90</f>
        <v>159611.34999999998</v>
      </c>
      <c r="JM90" s="655">
        <v>13750.77</v>
      </c>
      <c r="JN90" s="466">
        <v>4860.16</v>
      </c>
      <c r="JO90" s="466">
        <v>2589.21</v>
      </c>
      <c r="JP90" s="466">
        <v>990.53</v>
      </c>
      <c r="JQ90" s="466">
        <v>56846.94</v>
      </c>
      <c r="JR90" s="466">
        <v>2347.2099999999991</v>
      </c>
      <c r="JS90" s="466">
        <v>6554.6699999999955</v>
      </c>
      <c r="JT90" s="466">
        <v>1266.2399999999968</v>
      </c>
      <c r="JU90" s="466">
        <v>11135.43</v>
      </c>
      <c r="JV90" s="466">
        <v>5818.9800000000014</v>
      </c>
      <c r="JW90" s="466">
        <v>1362.6599999999944</v>
      </c>
      <c r="JX90" s="466">
        <v>128808.07</v>
      </c>
      <c r="JY90" s="466">
        <f>JM90+JN90+JO90+JP90+JQ90+JR90+JS90+JT90+JU90+JV90+JW90+JX90</f>
        <v>236330.87</v>
      </c>
      <c r="JZ90" s="655">
        <v>351.03</v>
      </c>
      <c r="KA90" s="466">
        <v>2103.23</v>
      </c>
      <c r="KB90" s="466">
        <v>2531.6999999999998</v>
      </c>
      <c r="KC90" s="466">
        <v>5132.72</v>
      </c>
      <c r="KD90" s="466">
        <v>5872.7</v>
      </c>
      <c r="KE90" s="466">
        <v>4808.2099999999991</v>
      </c>
      <c r="KF90" s="466">
        <v>1864.0300000000011</v>
      </c>
      <c r="KG90" s="466">
        <v>2989.6499999999996</v>
      </c>
      <c r="KH90" s="466">
        <v>6391.89</v>
      </c>
      <c r="KI90" s="466">
        <v>2277.63</v>
      </c>
      <c r="KJ90" s="466">
        <v>5922.64</v>
      </c>
      <c r="KK90" s="466">
        <v>15311.099999999999</v>
      </c>
      <c r="KL90" s="466">
        <f>JZ90+KA90+KB90+KC90+KD90+KE90+KF90+KG90+KH90+KI90+KJ90+KK90</f>
        <v>55556.53</v>
      </c>
      <c r="KM90" s="655">
        <v>7796.58</v>
      </c>
      <c r="KN90" s="466">
        <v>3941.7999999999997</v>
      </c>
      <c r="KO90" s="466">
        <v>4179.0200000000004</v>
      </c>
      <c r="KP90" s="466">
        <v>11107.84</v>
      </c>
      <c r="KQ90" s="466">
        <v>29426.11</v>
      </c>
      <c r="KR90" s="466">
        <v>333825.98</v>
      </c>
      <c r="KS90" s="466">
        <v>15003.119999999995</v>
      </c>
      <c r="KT90" s="466">
        <v>980.90000000002328</v>
      </c>
      <c r="KU90" s="466">
        <v>15381.469999999994</v>
      </c>
      <c r="KV90" s="466">
        <v>7233.5300000000025</v>
      </c>
      <c r="KW90" s="466">
        <v>6081.8899999999876</v>
      </c>
      <c r="KX90" s="466">
        <v>29763.240000000013</v>
      </c>
      <c r="KY90" s="466">
        <f>KM90+KN90+KO90+KP90+KQ90+KR90+KS90+KT90+KU90+KV90+KW90+KX90</f>
        <v>464721.48</v>
      </c>
      <c r="KZ90" s="655">
        <v>7390.72</v>
      </c>
      <c r="LA90" s="466">
        <v>11862.46</v>
      </c>
      <c r="LB90" s="466">
        <v>0</v>
      </c>
      <c r="LC90" s="466">
        <v>0</v>
      </c>
      <c r="LD90" s="466">
        <v>0</v>
      </c>
      <c r="LE90" s="466">
        <v>0</v>
      </c>
      <c r="LF90" s="466">
        <v>0</v>
      </c>
      <c r="LG90" s="466">
        <v>0</v>
      </c>
      <c r="LH90" s="466">
        <v>0</v>
      </c>
      <c r="LI90" s="466">
        <v>0</v>
      </c>
      <c r="LJ90" s="466">
        <v>0</v>
      </c>
      <c r="LK90" s="466">
        <v>0</v>
      </c>
      <c r="LL90" s="511">
        <f>KZ90+LA90+LB90+LC90+LD90+LE90+LF90+LG90+LH90+LI90+LJ90+LK90</f>
        <v>19253.18</v>
      </c>
    </row>
    <row r="91" spans="1:324" ht="15.75" x14ac:dyDescent="0.25">
      <c r="A91" s="419">
        <v>7203</v>
      </c>
      <c r="B91" s="420"/>
      <c r="C91" s="418" t="s">
        <v>550</v>
      </c>
      <c r="D91" s="418" t="s">
        <v>325</v>
      </c>
      <c r="E91" s="466">
        <v>7596803.5386412954</v>
      </c>
      <c r="F91" s="466">
        <v>6140469.0368886665</v>
      </c>
      <c r="G91" s="466">
        <v>6458199.7996995496</v>
      </c>
      <c r="H91" s="466">
        <v>7610912.2016357882</v>
      </c>
      <c r="I91" s="466">
        <v>7253668.0020030057</v>
      </c>
      <c r="J91" s="466">
        <v>15877591.387080621</v>
      </c>
      <c r="K91" s="466">
        <v>14851606.576531466</v>
      </c>
      <c r="L91" s="466">
        <v>62368.552829243868</v>
      </c>
      <c r="M91" s="466">
        <v>575.86379569354028</v>
      </c>
      <c r="N91" s="466">
        <v>78676.347855116008</v>
      </c>
      <c r="O91" s="466">
        <v>36588.21565681856</v>
      </c>
      <c r="P91" s="466">
        <v>-33178.93506927057</v>
      </c>
      <c r="Q91" s="466">
        <v>9864.7971957936916</v>
      </c>
      <c r="R91" s="466">
        <v>5545.8187280921384</v>
      </c>
      <c r="S91" s="466">
        <v>208.64630278751463</v>
      </c>
      <c r="T91" s="466">
        <v>15139.37573026206</v>
      </c>
      <c r="U91" s="466">
        <v>-95.977299282256723</v>
      </c>
      <c r="V91" s="466">
        <v>366574.86229344015</v>
      </c>
      <c r="W91" s="466">
        <v>-1364.5468202303457</v>
      </c>
      <c r="X91" s="466">
        <v>-4840.3104656985479</v>
      </c>
      <c r="Y91" s="466">
        <f>M91+N91+O91+P91+Q91+R91+S91+T91+U91+V91+W91+X91</f>
        <v>473694.15790352196</v>
      </c>
      <c r="Z91" s="466">
        <v>855.44984142881003</v>
      </c>
      <c r="AA91" s="466">
        <v>10113.51193456852</v>
      </c>
      <c r="AB91" s="466">
        <v>4940.3870806209316</v>
      </c>
      <c r="AC91" s="466">
        <v>24626.518945084292</v>
      </c>
      <c r="AD91" s="466">
        <v>26093.715573360041</v>
      </c>
      <c r="AE91" s="466">
        <v>497630.82957769989</v>
      </c>
      <c r="AF91" s="466">
        <v>53754.127023869136</v>
      </c>
      <c r="AG91" s="466">
        <v>8649.3970956434659</v>
      </c>
      <c r="AH91" s="466">
        <v>1584.3348355867136</v>
      </c>
      <c r="AI91" s="466">
        <v>-14955.623226506426</v>
      </c>
      <c r="AJ91" s="466">
        <v>5928.1463862460369</v>
      </c>
      <c r="AK91" s="466">
        <v>112325.32815890503</v>
      </c>
      <c r="AL91" s="466">
        <f>Z91+AA91+AB91+AC91+AD91+AE91+AF91+AG91+AH91+AI91+AJ91+AK91</f>
        <v>731546.1232265064</v>
      </c>
      <c r="AM91" s="466">
        <v>94998.505090969804</v>
      </c>
      <c r="AN91" s="466">
        <v>263052.91270238697</v>
      </c>
      <c r="AO91" s="466">
        <v>0</v>
      </c>
      <c r="AP91" s="466">
        <v>1130423.9408696378</v>
      </c>
      <c r="AQ91" s="466">
        <v>767.22008012018023</v>
      </c>
      <c r="AR91" s="466">
        <v>46608.604782173265</v>
      </c>
      <c r="AS91" s="466">
        <v>1106.7797112335172</v>
      </c>
      <c r="AT91" s="466">
        <v>338.00701051577369</v>
      </c>
      <c r="AU91" s="466">
        <v>102091.81355366384</v>
      </c>
      <c r="AV91" s="466">
        <v>8401.5339258888071</v>
      </c>
      <c r="AW91" s="466">
        <v>830051.21281922888</v>
      </c>
      <c r="AX91" s="466">
        <v>5216.1575696878654</v>
      </c>
      <c r="AY91" s="466">
        <f>AM91+AN91+AO91+AP91+AQ91+AR91+AS91+AT91+AU91+AV91+AW91+AX91</f>
        <v>2483056.6881155064</v>
      </c>
      <c r="AZ91" s="466">
        <v>2600.7932732431982</v>
      </c>
      <c r="BA91" s="466">
        <v>596825.96553163079</v>
      </c>
      <c r="BB91" s="466">
        <v>1275.5869220497416</v>
      </c>
      <c r="BC91" s="466">
        <v>55262.827699883164</v>
      </c>
      <c r="BD91" s="466">
        <v>-6847.7716574862297</v>
      </c>
      <c r="BE91" s="466">
        <v>-11540.958854949091</v>
      </c>
      <c r="BF91" s="466">
        <v>218990.98647971961</v>
      </c>
      <c r="BG91" s="466">
        <v>575.86379569354028</v>
      </c>
      <c r="BH91" s="466">
        <v>4.1729260557502919</v>
      </c>
      <c r="BI91" s="466">
        <v>1076.6149223835755</v>
      </c>
      <c r="BJ91" s="466">
        <v>-220221.30416458022</v>
      </c>
      <c r="BK91" s="466">
        <v>28502.845142714072</v>
      </c>
      <c r="BL91" s="466">
        <f>AZ91+BA91+BB91+BC91+BD91+BE91+BF91+BG91+BH91+BI91+BJ91+BK91</f>
        <v>666505.62201635796</v>
      </c>
      <c r="BM91" s="466">
        <v>755.29961609080283</v>
      </c>
      <c r="BN91" s="466">
        <v>1402.1031547320981</v>
      </c>
      <c r="BO91" s="466">
        <v>8983.365798698047</v>
      </c>
      <c r="BP91" s="466">
        <v>4828.0754465030877</v>
      </c>
      <c r="BQ91" s="466">
        <v>893.00617593056256</v>
      </c>
      <c r="BR91" s="466">
        <v>1873.6437990318814</v>
      </c>
      <c r="BS91" s="466">
        <v>4039.3924219662827</v>
      </c>
      <c r="BT91" s="466">
        <v>2211.6508095476547</v>
      </c>
      <c r="BU91" s="466">
        <v>45.902186613253214</v>
      </c>
      <c r="BV91" s="466">
        <v>5040.9864797195796</v>
      </c>
      <c r="BW91" s="466">
        <v>20950.300450676015</v>
      </c>
      <c r="BX91" s="466">
        <v>75338.900016691725</v>
      </c>
      <c r="BY91" s="466">
        <f>BM91+BN91+BO91+BP91+BQ91+BR91+BS91+BT91+BU91+BV91+BW91+BX91</f>
        <v>126362.62635620098</v>
      </c>
      <c r="BZ91" s="466">
        <v>0</v>
      </c>
      <c r="CA91" s="466">
        <v>8955.4788015356371</v>
      </c>
      <c r="CB91" s="466">
        <v>14443.785845434821</v>
      </c>
      <c r="CC91" s="466">
        <v>9472.5421465531635</v>
      </c>
      <c r="CD91" s="466">
        <v>505508.26239359041</v>
      </c>
      <c r="CE91" s="466">
        <v>813.72058087130711</v>
      </c>
      <c r="CF91" s="466">
        <v>10732.765815389752</v>
      </c>
      <c r="CG91" s="466">
        <v>-10227.841762643968</v>
      </c>
      <c r="CH91" s="466">
        <v>1575.2795860457354</v>
      </c>
      <c r="CI91" s="466">
        <v>7224.0305040894682</v>
      </c>
      <c r="CJ91" s="466">
        <v>2212.536846937076</v>
      </c>
      <c r="CK91" s="466">
        <v>60881.409614421638</v>
      </c>
      <c r="CL91" s="466">
        <f>BZ91+CA91+CB91+CC91+CD91+CE91+CF91+CG91+CH91+CI91+CJ91+CK91</f>
        <v>611591.97037222504</v>
      </c>
      <c r="CM91" s="466">
        <v>48465.907194124527</v>
      </c>
      <c r="CN91" s="466">
        <v>16637.456184276416</v>
      </c>
      <c r="CO91" s="466">
        <v>3300.7845100984814</v>
      </c>
      <c r="CP91" s="466">
        <v>3025.3713904189617</v>
      </c>
      <c r="CQ91" s="466">
        <v>-1578.864838925055</v>
      </c>
      <c r="CR91" s="466">
        <v>24052.745785344683</v>
      </c>
      <c r="CS91" s="466">
        <v>106884.48506092474</v>
      </c>
      <c r="CT91" s="466">
        <v>1919.5459856451344</v>
      </c>
      <c r="CU91" s="466">
        <v>8696.3779001836101</v>
      </c>
      <c r="CV91" s="466">
        <v>0</v>
      </c>
      <c r="CW91" s="466">
        <v>1377.0655983975967</v>
      </c>
      <c r="CX91" s="466">
        <v>185379.71194291441</v>
      </c>
      <c r="CY91" s="466">
        <f>CM91+CN91+CO91+CP91+CQ91+CR91+CS91+CT91+CU91+CV91+CW91+CX91</f>
        <v>398160.58671340346</v>
      </c>
      <c r="CZ91" s="466">
        <v>13464.13</v>
      </c>
      <c r="DA91" s="466">
        <v>9681</v>
      </c>
      <c r="DB91" s="466">
        <v>0</v>
      </c>
      <c r="DC91" s="466">
        <v>0</v>
      </c>
      <c r="DD91" s="466">
        <v>939</v>
      </c>
      <c r="DE91" s="466">
        <v>328205.42</v>
      </c>
      <c r="DF91" s="466">
        <v>12473.27</v>
      </c>
      <c r="DG91" s="466">
        <v>11318.67</v>
      </c>
      <c r="DH91" s="466">
        <v>0</v>
      </c>
      <c r="DI91" s="466">
        <v>26726.48</v>
      </c>
      <c r="DJ91" s="466">
        <v>3214.109999999986</v>
      </c>
      <c r="DK91" s="466">
        <v>13495.96</v>
      </c>
      <c r="DL91" s="466">
        <f>CZ91+DA91+DB91+DC91+DD91+DE91+DF91+DG91+DH91+DI91+DJ91+DK91</f>
        <v>419518.04</v>
      </c>
      <c r="DM91" s="466">
        <v>960</v>
      </c>
      <c r="DN91" s="466">
        <v>180373.76000000001</v>
      </c>
      <c r="DO91" s="466">
        <v>-29692.29</v>
      </c>
      <c r="DP91" s="466">
        <v>16475</v>
      </c>
      <c r="DQ91" s="466">
        <v>11028.26</v>
      </c>
      <c r="DR91" s="466">
        <v>30977.62</v>
      </c>
      <c r="DS91" s="466">
        <v>2280</v>
      </c>
      <c r="DT91" s="466">
        <v>88230.399999999994</v>
      </c>
      <c r="DU91" s="466">
        <v>166</v>
      </c>
      <c r="DV91" s="466">
        <v>245</v>
      </c>
      <c r="DW91" s="466">
        <v>18192.759999999998</v>
      </c>
      <c r="DX91" s="466">
        <v>-6898.2900000000081</v>
      </c>
      <c r="DY91" s="466">
        <f>DM91+DN91+DO91+DP91+DQ91+DR91+DS91+DT91+DU91+DV91+DW91+DX91</f>
        <v>312338.21999999997</v>
      </c>
      <c r="DZ91" s="466">
        <v>12.5</v>
      </c>
      <c r="EA91" s="466">
        <v>30387</v>
      </c>
      <c r="EB91" s="466">
        <v>217163.87</v>
      </c>
      <c r="EC91" s="466">
        <v>-24301.58</v>
      </c>
      <c r="ED91" s="466">
        <v>152273.32</v>
      </c>
      <c r="EE91" s="466">
        <v>54880.22</v>
      </c>
      <c r="EF91" s="466">
        <v>33678.26</v>
      </c>
      <c r="EG91" s="466">
        <v>153380.17000000001</v>
      </c>
      <c r="EH91" s="466">
        <v>354644.68</v>
      </c>
      <c r="EI91" s="466">
        <v>-211794.86</v>
      </c>
      <c r="EJ91" s="466">
        <v>460260.22</v>
      </c>
      <c r="EK91" s="466">
        <v>2781782.28</v>
      </c>
      <c r="EL91" s="466">
        <f>DZ91+EA91+EB91+EC91+ED91+EE91+EF91+EG91+EH91+EI91+EJ91+EK91</f>
        <v>4002366.0799999996</v>
      </c>
      <c r="EM91" s="466">
        <v>78659.39</v>
      </c>
      <c r="EN91" s="466">
        <v>93560.89</v>
      </c>
      <c r="EO91" s="466">
        <v>-40373.64</v>
      </c>
      <c r="EP91" s="466">
        <v>293268.34000000003</v>
      </c>
      <c r="EQ91" s="466">
        <v>403561.84</v>
      </c>
      <c r="ER91" s="466">
        <v>377582.17</v>
      </c>
      <c r="ES91" s="466">
        <v>344612.97</v>
      </c>
      <c r="ET91" s="466">
        <v>257669.78</v>
      </c>
      <c r="EU91" s="466">
        <v>248133.96</v>
      </c>
      <c r="EV91" s="466">
        <v>350871.18</v>
      </c>
      <c r="EW91" s="466">
        <v>313941.78000000003</v>
      </c>
      <c r="EX91" s="466">
        <v>10423328.000000004</v>
      </c>
      <c r="EY91" s="466">
        <f>EM91+EN91+EO91+EP91+EQ91+ER91+ES91+ET91+EU91+EV91+EW91+EX91</f>
        <v>13144816.660000004</v>
      </c>
      <c r="EZ91" s="466">
        <v>156577.46</v>
      </c>
      <c r="FA91" s="466">
        <v>96821.8</v>
      </c>
      <c r="FB91" s="466">
        <v>76887.350000000006</v>
      </c>
      <c r="FC91" s="466">
        <v>129124.89</v>
      </c>
      <c r="FD91" s="466">
        <v>188281.19</v>
      </c>
      <c r="FE91" s="466">
        <v>15915.100000000089</v>
      </c>
      <c r="FF91" s="466">
        <v>226812.02</v>
      </c>
      <c r="FG91" s="466">
        <v>70179.3</v>
      </c>
      <c r="FH91" s="466">
        <v>35819.370000000003</v>
      </c>
      <c r="FI91" s="466">
        <v>366.67</v>
      </c>
      <c r="FJ91" s="466">
        <v>325073.24</v>
      </c>
      <c r="FK91" s="466">
        <v>3054885.81</v>
      </c>
      <c r="FL91" s="466">
        <f>FA91+FB91+FC91+FD91+FE91+FF91+FG91+FH91+EZ91+FI91+FK91+FJ91</f>
        <v>4376744.2</v>
      </c>
      <c r="FM91" s="466">
        <v>21107.35</v>
      </c>
      <c r="FN91" s="466">
        <v>4355.28</v>
      </c>
      <c r="FO91" s="466">
        <v>-154.43</v>
      </c>
      <c r="FP91" s="466">
        <v>81080.33</v>
      </c>
      <c r="FQ91" s="466">
        <v>67228.11</v>
      </c>
      <c r="FR91" s="466">
        <v>296.73</v>
      </c>
      <c r="FS91" s="466">
        <v>39162.14</v>
      </c>
      <c r="FT91" s="466">
        <v>-18846.05</v>
      </c>
      <c r="FU91" s="466">
        <v>4776.0500000000138</v>
      </c>
      <c r="FV91" s="466">
        <v>-1453.38</v>
      </c>
      <c r="FW91" s="466">
        <v>43270.77</v>
      </c>
      <c r="FX91" s="466">
        <v>1620092.47</v>
      </c>
      <c r="FY91" s="466">
        <f>FM91+FN91+FO91+FP91+FQ91+FR91+FS91+FT91+FU91+FV91+FW91+FX91</f>
        <v>1860915.37</v>
      </c>
      <c r="FZ91" s="466">
        <v>37637.189999999995</v>
      </c>
      <c r="GA91" s="466">
        <v>32417.450000000008</v>
      </c>
      <c r="GB91" s="466">
        <v>2193.7099999999919</v>
      </c>
      <c r="GC91" s="466">
        <v>2290.3000000000029</v>
      </c>
      <c r="GD91" s="466">
        <v>2740</v>
      </c>
      <c r="GE91" s="466">
        <v>50088.880000000005</v>
      </c>
      <c r="GF91" s="466">
        <v>114596.68</v>
      </c>
      <c r="GG91" s="466">
        <v>30079.440000000002</v>
      </c>
      <c r="GH91" s="466">
        <v>15541.35000000004</v>
      </c>
      <c r="GI91" s="466">
        <v>9591.6600000000089</v>
      </c>
      <c r="GJ91" s="466">
        <v>145688.75</v>
      </c>
      <c r="GK91" s="466">
        <v>951238.40999999992</v>
      </c>
      <c r="GL91" s="466">
        <f>FZ91+GA91+GB91+GC91+GD91+GE91+GF91+GG91+GH91+GI91+GJ91+GK91</f>
        <v>1394103.82</v>
      </c>
      <c r="GM91" s="466">
        <v>61919.63</v>
      </c>
      <c r="GN91" s="466">
        <v>9999.9700000000012</v>
      </c>
      <c r="GO91" s="466">
        <v>265092.03000000003</v>
      </c>
      <c r="GP91" s="466">
        <v>13816.909999999974</v>
      </c>
      <c r="GQ91" s="466">
        <v>33835.569999999985</v>
      </c>
      <c r="GR91" s="466">
        <v>247955.14999999997</v>
      </c>
      <c r="GS91" s="466">
        <v>2846.4000000000697</v>
      </c>
      <c r="GT91" s="466">
        <v>41806.260000000009</v>
      </c>
      <c r="GU91" s="466">
        <v>62598.360000000022</v>
      </c>
      <c r="GV91" s="466">
        <v>43281.739999999874</v>
      </c>
      <c r="GW91" s="466">
        <v>44748.119999999974</v>
      </c>
      <c r="GX91" s="466">
        <v>134227.91000000015</v>
      </c>
      <c r="GY91" s="466">
        <f>GM91+GN91+GO91+GP91+GQ91+GR91+GS91+GT91+GU91+GV91+GW91+GX91</f>
        <v>962128.05</v>
      </c>
      <c r="GZ91" s="466">
        <v>15081</v>
      </c>
      <c r="HA91" s="466">
        <v>751.27999999999975</v>
      </c>
      <c r="HB91" s="466">
        <v>4364.5800000000008</v>
      </c>
      <c r="HC91" s="466">
        <v>27645</v>
      </c>
      <c r="HD91" s="466">
        <v>10435.209999999999</v>
      </c>
      <c r="HE91" s="466">
        <v>24951.219999999998</v>
      </c>
      <c r="HF91" s="466">
        <v>3276639.98</v>
      </c>
      <c r="HG91" s="466">
        <v>42648.829999999703</v>
      </c>
      <c r="HH91" s="466">
        <v>50340.650000000373</v>
      </c>
      <c r="HI91" s="466">
        <v>200614.88999999966</v>
      </c>
      <c r="HJ91" s="466">
        <v>345482.35000000009</v>
      </c>
      <c r="HK91" s="466">
        <v>208878.85000000009</v>
      </c>
      <c r="HL91" s="466">
        <f>GZ91+HA91+HB91+HC91+HD91+HE91+HF91+HG91+HH91+HI91+HJ91+HK91</f>
        <v>4207833.84</v>
      </c>
      <c r="HM91" s="466">
        <v>49221.100000000006</v>
      </c>
      <c r="HN91" s="466">
        <v>165714.91</v>
      </c>
      <c r="HO91" s="466">
        <v>45697.78</v>
      </c>
      <c r="HP91" s="466">
        <v>20288.839999999997</v>
      </c>
      <c r="HQ91" s="466">
        <v>106826.15999999999</v>
      </c>
      <c r="HR91" s="466">
        <v>280256.47000000003</v>
      </c>
      <c r="HS91" s="466">
        <v>29305.869999999995</v>
      </c>
      <c r="HT91" s="466">
        <v>125998.81000000006</v>
      </c>
      <c r="HU91" s="466">
        <v>7537.7599999998929</v>
      </c>
      <c r="HV91" s="466">
        <v>14782.820000000065</v>
      </c>
      <c r="HW91" s="466">
        <v>495119.06</v>
      </c>
      <c r="HX91" s="466">
        <v>69101.20000000007</v>
      </c>
      <c r="HY91" s="466">
        <f>HM91+HN91+HO91+HP91+HQ91+HR91+HS91+HT91+HU91+HV91+HW91+HX91</f>
        <v>1409850.7800000003</v>
      </c>
      <c r="HZ91" s="466">
        <v>52450.979999999996</v>
      </c>
      <c r="IA91" s="466">
        <v>0</v>
      </c>
      <c r="IB91" s="466">
        <v>2142.9100000000035</v>
      </c>
      <c r="IC91" s="466">
        <v>1509.0200000000041</v>
      </c>
      <c r="ID91" s="466">
        <v>2554.0899999999965</v>
      </c>
      <c r="IE91" s="466">
        <v>118724.41</v>
      </c>
      <c r="IF91" s="466">
        <v>10873.279999999997</v>
      </c>
      <c r="IG91" s="466">
        <v>11179.349999999977</v>
      </c>
      <c r="IH91" s="466">
        <v>344.4100000000326</v>
      </c>
      <c r="II91" s="466">
        <v>37978.729999999981</v>
      </c>
      <c r="IJ91" s="466">
        <v>22790.34</v>
      </c>
      <c r="IK91" s="466">
        <v>129122.1</v>
      </c>
      <c r="IL91" s="466">
        <f>HZ91+IA91+IB91+IC91+ID91+IE91+IF91+IG91+IH91+II91+IJ91+IK91</f>
        <v>389669.62</v>
      </c>
      <c r="IM91" s="466">
        <v>189580.79999999999</v>
      </c>
      <c r="IN91" s="466">
        <v>644.14000000000124</v>
      </c>
      <c r="IO91" s="466">
        <v>1872.3599999999988</v>
      </c>
      <c r="IP91" s="466">
        <v>1565.2199999999993</v>
      </c>
      <c r="IQ91" s="466">
        <v>35360.11</v>
      </c>
      <c r="IR91" s="466">
        <v>17323.340000000004</v>
      </c>
      <c r="IS91" s="466">
        <v>28816.079999999994</v>
      </c>
      <c r="IT91" s="466">
        <v>46245.099999999991</v>
      </c>
      <c r="IU91" s="466">
        <v>46868.94</v>
      </c>
      <c r="IV91" s="466">
        <v>12191.960000000021</v>
      </c>
      <c r="IW91" s="466">
        <v>30150.320000000036</v>
      </c>
      <c r="IX91" s="466">
        <v>140922.70999999996</v>
      </c>
      <c r="IY91" s="466">
        <f>IM91+IN91+IO91+IP91+IQ91+IR91+IS91+IT91+IU91+IV91+IW91+IX91</f>
        <v>551541.07999999996</v>
      </c>
      <c r="IZ91" s="655">
        <v>33087.040000000001</v>
      </c>
      <c r="JA91" s="466">
        <v>24513.940000000006</v>
      </c>
      <c r="JB91" s="466">
        <v>184181.34</v>
      </c>
      <c r="JC91" s="466">
        <v>42.649999999997817</v>
      </c>
      <c r="JD91" s="466">
        <v>5372.9000000000015</v>
      </c>
      <c r="JE91" s="466">
        <v>11399.900000000005</v>
      </c>
      <c r="JF91" s="466">
        <v>2440.9999999999927</v>
      </c>
      <c r="JG91" s="466">
        <v>36960.1</v>
      </c>
      <c r="JH91" s="466">
        <v>68109.72</v>
      </c>
      <c r="JI91" s="466">
        <v>7124.9799999999959</v>
      </c>
      <c r="JJ91" s="466">
        <v>120121.50000000003</v>
      </c>
      <c r="JK91" s="466">
        <v>5812.769999999995</v>
      </c>
      <c r="JL91" s="466">
        <f>IZ91+JA91+JB91+JC91+JD91+JE91+JF91+JG91+JH91+JI91+JJ91+JK91</f>
        <v>499167.83999999997</v>
      </c>
      <c r="JM91" s="655">
        <v>630484.89</v>
      </c>
      <c r="JN91" s="466">
        <v>15206.619999999995</v>
      </c>
      <c r="JO91" s="466">
        <v>48042.650000000023</v>
      </c>
      <c r="JP91" s="466">
        <v>537.65000000002328</v>
      </c>
      <c r="JQ91" s="466">
        <v>0</v>
      </c>
      <c r="JR91" s="466">
        <v>3764.6500000000233</v>
      </c>
      <c r="JS91" s="466">
        <v>42408.989999999991</v>
      </c>
      <c r="JT91" s="466">
        <v>9113.9899999998743</v>
      </c>
      <c r="JU91" s="466">
        <v>-31203.830000000075</v>
      </c>
      <c r="JV91" s="466">
        <v>0</v>
      </c>
      <c r="JW91" s="466">
        <v>52631.969999999972</v>
      </c>
      <c r="JX91" s="466">
        <v>33393.560000000172</v>
      </c>
      <c r="JY91" s="466">
        <f>JM91+JN91+JO91+JP91+JQ91+JR91+JS91+JT91+JU91+JV91+JW91+JX91</f>
        <v>804381.14</v>
      </c>
      <c r="JZ91" s="655">
        <v>12241.91</v>
      </c>
      <c r="KA91" s="466">
        <v>5196.9400000000005</v>
      </c>
      <c r="KB91" s="466">
        <v>3245.5200000000004</v>
      </c>
      <c r="KC91" s="466">
        <v>6740</v>
      </c>
      <c r="KD91" s="466">
        <v>12320.77</v>
      </c>
      <c r="KE91" s="466">
        <v>55408.359999999993</v>
      </c>
      <c r="KF91" s="466">
        <v>35513.97</v>
      </c>
      <c r="KG91" s="466">
        <v>580999.17000000004</v>
      </c>
      <c r="KH91" s="466">
        <v>70502.649999999907</v>
      </c>
      <c r="KI91" s="466">
        <v>-25936.619999999995</v>
      </c>
      <c r="KJ91" s="466">
        <v>7991.8300000000745</v>
      </c>
      <c r="KK91" s="466">
        <v>69421.439999999944</v>
      </c>
      <c r="KL91" s="466">
        <f>JZ91+KA91+KB91+KC91+KD91+KE91+KF91+KG91+KH91+KI91+KJ91+KK91</f>
        <v>833645.94</v>
      </c>
      <c r="KM91" s="655">
        <v>41582.370000000003</v>
      </c>
      <c r="KN91" s="466">
        <v>20585.57</v>
      </c>
      <c r="KO91" s="466">
        <v>-4602.9399999999987</v>
      </c>
      <c r="KP91" s="466">
        <v>143025.76</v>
      </c>
      <c r="KQ91" s="466">
        <v>81.739999999990687</v>
      </c>
      <c r="KR91" s="466">
        <v>534.45999999999185</v>
      </c>
      <c r="KS91" s="466">
        <v>30199.75</v>
      </c>
      <c r="KT91" s="466">
        <v>2457.7300000000105</v>
      </c>
      <c r="KU91" s="466">
        <v>49712.01999999999</v>
      </c>
      <c r="KV91" s="466">
        <v>54049.69</v>
      </c>
      <c r="KW91" s="466">
        <v>180288.13000000003</v>
      </c>
      <c r="KX91" s="466">
        <v>28939.489999999954</v>
      </c>
      <c r="KY91" s="466">
        <f>KM91+KN91+KO91+KP91+KQ91+KR91+KS91+KT91+KU91+KV91+KW91+KX91</f>
        <v>546853.77</v>
      </c>
      <c r="KZ91" s="655">
        <v>57830.89</v>
      </c>
      <c r="LA91" s="466">
        <v>11183.089999999997</v>
      </c>
      <c r="LB91" s="466">
        <v>0</v>
      </c>
      <c r="LC91" s="466">
        <v>0</v>
      </c>
      <c r="LD91" s="466">
        <v>0</v>
      </c>
      <c r="LE91" s="466">
        <v>0</v>
      </c>
      <c r="LF91" s="466">
        <v>0</v>
      </c>
      <c r="LG91" s="466">
        <v>0</v>
      </c>
      <c r="LH91" s="466">
        <v>0</v>
      </c>
      <c r="LI91" s="466">
        <v>0</v>
      </c>
      <c r="LJ91" s="466">
        <v>0</v>
      </c>
      <c r="LK91" s="466">
        <v>0</v>
      </c>
      <c r="LL91" s="511">
        <f>KZ91+LA91+LB91+LC91+LD91+LE91+LF91+LG91+LH91+LI91+LJ91+LK91</f>
        <v>69013.98</v>
      </c>
    </row>
    <row r="92" spans="1:324" x14ac:dyDescent="0.2">
      <c r="A92" s="436"/>
      <c r="B92" s="437"/>
      <c r="C92" s="421" t="s">
        <v>1062</v>
      </c>
      <c r="D92" s="421" t="s">
        <v>1062</v>
      </c>
      <c r="E92" s="442"/>
      <c r="F92" s="442"/>
      <c r="G92" s="442"/>
      <c r="H92" s="442"/>
      <c r="I92" s="442"/>
      <c r="J92" s="442"/>
      <c r="K92" s="442"/>
      <c r="L92" s="442"/>
      <c r="M92" s="442"/>
      <c r="N92" s="442"/>
      <c r="O92" s="442"/>
      <c r="P92" s="442"/>
      <c r="Q92" s="442"/>
      <c r="R92" s="442"/>
      <c r="S92" s="442"/>
      <c r="T92" s="442"/>
      <c r="U92" s="442"/>
      <c r="V92" s="442"/>
      <c r="W92" s="442"/>
      <c r="X92" s="442"/>
      <c r="Y92" s="442"/>
      <c r="Z92" s="442"/>
      <c r="AA92" s="442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2"/>
      <c r="AP92" s="442"/>
      <c r="AQ92" s="442"/>
      <c r="AR92" s="442"/>
      <c r="AS92" s="442"/>
      <c r="AT92" s="442"/>
      <c r="AU92" s="442"/>
      <c r="AV92" s="442"/>
      <c r="AW92" s="442"/>
      <c r="AX92" s="442"/>
      <c r="AY92" s="442"/>
      <c r="AZ92" s="442"/>
      <c r="BA92" s="442"/>
      <c r="BB92" s="442"/>
      <c r="BC92" s="442"/>
      <c r="BD92" s="442"/>
      <c r="BE92" s="442"/>
      <c r="BF92" s="442"/>
      <c r="BG92" s="442"/>
      <c r="BH92" s="442"/>
      <c r="BI92" s="442"/>
      <c r="BJ92" s="442"/>
      <c r="BK92" s="442"/>
      <c r="BL92" s="442"/>
      <c r="BM92" s="442"/>
      <c r="BN92" s="442"/>
      <c r="BO92" s="442"/>
      <c r="BP92" s="442"/>
      <c r="BQ92" s="442"/>
      <c r="BR92" s="442"/>
      <c r="BS92" s="442"/>
      <c r="BT92" s="442"/>
      <c r="BU92" s="442"/>
      <c r="BV92" s="442"/>
      <c r="BW92" s="442"/>
      <c r="BX92" s="442"/>
      <c r="BY92" s="442"/>
      <c r="BZ92" s="442"/>
      <c r="CA92" s="442"/>
      <c r="CB92" s="442"/>
      <c r="CC92" s="442"/>
      <c r="CD92" s="442"/>
      <c r="CE92" s="442"/>
      <c r="CF92" s="442"/>
      <c r="CG92" s="442"/>
      <c r="CH92" s="442"/>
      <c r="CI92" s="442"/>
      <c r="CJ92" s="442"/>
      <c r="CK92" s="442"/>
      <c r="CL92" s="442"/>
      <c r="CM92" s="442"/>
      <c r="CN92" s="442"/>
      <c r="CO92" s="442"/>
      <c r="CP92" s="442"/>
      <c r="CQ92" s="442"/>
      <c r="CR92" s="442"/>
      <c r="CS92" s="442"/>
      <c r="CT92" s="442"/>
      <c r="CU92" s="442"/>
      <c r="CV92" s="442"/>
      <c r="CW92" s="442"/>
      <c r="CX92" s="442"/>
      <c r="CY92" s="442"/>
      <c r="CZ92" s="442"/>
      <c r="DA92" s="442"/>
      <c r="DB92" s="442"/>
      <c r="DC92" s="442"/>
      <c r="DD92" s="442"/>
      <c r="DE92" s="442"/>
      <c r="DF92" s="442"/>
      <c r="DG92" s="442"/>
      <c r="DH92" s="442"/>
      <c r="DI92" s="442"/>
      <c r="DJ92" s="442"/>
      <c r="DK92" s="442"/>
      <c r="DL92" s="442"/>
      <c r="DM92" s="442"/>
      <c r="DN92" s="442"/>
      <c r="DO92" s="442"/>
      <c r="DP92" s="442"/>
      <c r="DQ92" s="442"/>
      <c r="DR92" s="442"/>
      <c r="DS92" s="442"/>
      <c r="DT92" s="442"/>
      <c r="DU92" s="442"/>
      <c r="DV92" s="442"/>
      <c r="DW92" s="442"/>
      <c r="DX92" s="442"/>
      <c r="DY92" s="442"/>
      <c r="DZ92" s="442"/>
      <c r="EA92" s="442"/>
      <c r="EB92" s="442"/>
      <c r="EC92" s="442"/>
      <c r="ED92" s="442"/>
      <c r="EE92" s="442"/>
      <c r="EF92" s="442"/>
      <c r="EG92" s="442"/>
      <c r="EH92" s="442"/>
      <c r="EI92" s="442"/>
      <c r="EJ92" s="442"/>
      <c r="EK92" s="442"/>
      <c r="EL92" s="442"/>
      <c r="EM92" s="442"/>
      <c r="EN92" s="442"/>
      <c r="EO92" s="442"/>
      <c r="EP92" s="442"/>
      <c r="EQ92" s="442"/>
      <c r="ER92" s="442"/>
      <c r="ES92" s="442"/>
      <c r="ET92" s="442"/>
      <c r="EU92" s="442"/>
      <c r="EV92" s="442"/>
      <c r="EW92" s="442"/>
      <c r="EX92" s="442"/>
      <c r="EY92" s="442"/>
      <c r="EZ92" s="442"/>
      <c r="FA92" s="442"/>
      <c r="FB92" s="442"/>
      <c r="FC92" s="442"/>
      <c r="FD92" s="442"/>
      <c r="FE92" s="442"/>
      <c r="FF92" s="442"/>
      <c r="FG92" s="442"/>
      <c r="FH92" s="442"/>
      <c r="FI92" s="442"/>
      <c r="FJ92" s="442"/>
      <c r="FK92" s="442"/>
      <c r="FL92" s="442"/>
      <c r="FM92" s="442"/>
      <c r="FN92" s="442"/>
      <c r="FO92" s="442"/>
      <c r="FP92" s="442"/>
      <c r="FQ92" s="442"/>
      <c r="FR92" s="442"/>
      <c r="FS92" s="442"/>
      <c r="FT92" s="442"/>
      <c r="FU92" s="442"/>
      <c r="FV92" s="442"/>
      <c r="FW92" s="442"/>
      <c r="FX92" s="442"/>
      <c r="FY92" s="442"/>
      <c r="FZ92" s="442"/>
      <c r="GA92" s="442"/>
      <c r="GB92" s="442"/>
      <c r="GC92" s="442"/>
      <c r="GD92" s="442"/>
      <c r="GE92" s="442"/>
      <c r="GF92" s="442"/>
      <c r="GG92" s="442"/>
      <c r="GH92" s="442"/>
      <c r="GI92" s="442"/>
      <c r="GJ92" s="442"/>
      <c r="GK92" s="442"/>
      <c r="GL92" s="442"/>
      <c r="GM92" s="442"/>
      <c r="GN92" s="442"/>
      <c r="GO92" s="442"/>
      <c r="GP92" s="442"/>
      <c r="GQ92" s="442"/>
      <c r="GR92" s="442"/>
      <c r="GS92" s="442"/>
      <c r="GT92" s="442"/>
      <c r="GU92" s="442"/>
      <c r="GV92" s="442"/>
      <c r="GW92" s="442"/>
      <c r="GX92" s="442"/>
      <c r="GY92" s="442"/>
      <c r="GZ92" s="442"/>
      <c r="HA92" s="442"/>
      <c r="HB92" s="442"/>
      <c r="HC92" s="442"/>
      <c r="HD92" s="442"/>
      <c r="HE92" s="442"/>
      <c r="HF92" s="442"/>
      <c r="HG92" s="442"/>
      <c r="HH92" s="442"/>
      <c r="HI92" s="442"/>
      <c r="HJ92" s="442"/>
      <c r="HK92" s="442"/>
      <c r="HL92" s="442"/>
      <c r="HM92" s="442"/>
      <c r="HN92" s="442"/>
      <c r="HO92" s="442"/>
      <c r="HP92" s="442"/>
      <c r="HQ92" s="442"/>
      <c r="HR92" s="442"/>
      <c r="HS92" s="442"/>
      <c r="HT92" s="442"/>
      <c r="HU92" s="442"/>
      <c r="HV92" s="442"/>
      <c r="HW92" s="442"/>
      <c r="HX92" s="442"/>
      <c r="HY92" s="442"/>
      <c r="HZ92" s="442"/>
      <c r="IA92" s="442"/>
      <c r="IB92" s="442"/>
      <c r="IC92" s="442"/>
      <c r="ID92" s="442"/>
      <c r="IE92" s="442"/>
      <c r="IF92" s="442"/>
      <c r="IG92" s="442"/>
      <c r="IH92" s="442"/>
      <c r="II92" s="442"/>
      <c r="IJ92" s="442"/>
      <c r="IK92" s="442"/>
      <c r="IL92" s="442"/>
      <c r="IM92" s="442"/>
      <c r="IN92" s="442"/>
      <c r="IO92" s="442"/>
      <c r="IP92" s="442"/>
      <c r="IQ92" s="442"/>
      <c r="IR92" s="442"/>
      <c r="IS92" s="442"/>
      <c r="IT92" s="442"/>
      <c r="IU92" s="442"/>
      <c r="IV92" s="442"/>
      <c r="IW92" s="442"/>
      <c r="IX92" s="442"/>
      <c r="IY92" s="442"/>
      <c r="IZ92" s="653"/>
      <c r="JA92" s="442"/>
      <c r="JB92" s="442"/>
      <c r="JC92" s="442"/>
      <c r="JD92" s="442"/>
      <c r="JE92" s="442"/>
      <c r="JF92" s="442"/>
      <c r="JG92" s="442"/>
      <c r="JH92" s="442"/>
      <c r="JI92" s="442"/>
      <c r="JJ92" s="442"/>
      <c r="JK92" s="442"/>
      <c r="JL92" s="442"/>
      <c r="JM92" s="653"/>
      <c r="JN92" s="442"/>
      <c r="JO92" s="442"/>
      <c r="JP92" s="442"/>
      <c r="JQ92" s="442"/>
      <c r="JR92" s="442"/>
      <c r="JS92" s="442"/>
      <c r="JT92" s="442"/>
      <c r="JU92" s="442"/>
      <c r="JV92" s="442"/>
      <c r="JW92" s="442"/>
      <c r="JX92" s="442"/>
      <c r="JY92" s="442"/>
      <c r="JZ92" s="653"/>
      <c r="KA92" s="442"/>
      <c r="KB92" s="442"/>
      <c r="KC92" s="442"/>
      <c r="KD92" s="442"/>
      <c r="KE92" s="442"/>
      <c r="KF92" s="442"/>
      <c r="KG92" s="442"/>
      <c r="KH92" s="442"/>
      <c r="KI92" s="442"/>
      <c r="KJ92" s="442"/>
      <c r="KK92" s="442"/>
      <c r="KL92" s="442"/>
      <c r="KM92" s="653"/>
      <c r="KN92" s="442"/>
      <c r="KO92" s="442"/>
      <c r="KP92" s="442"/>
      <c r="KQ92" s="442"/>
      <c r="KR92" s="442"/>
      <c r="KS92" s="442"/>
      <c r="KT92" s="442"/>
      <c r="KU92" s="442"/>
      <c r="KV92" s="442"/>
      <c r="KW92" s="442"/>
      <c r="KX92" s="442"/>
      <c r="KY92" s="442"/>
      <c r="KZ92" s="653"/>
      <c r="LA92" s="442"/>
      <c r="LB92" s="442"/>
      <c r="LC92" s="442"/>
      <c r="LD92" s="442"/>
      <c r="LE92" s="442"/>
      <c r="LF92" s="442"/>
      <c r="LG92" s="442"/>
      <c r="LH92" s="442"/>
      <c r="LI92" s="442"/>
      <c r="LJ92" s="442"/>
      <c r="LK92" s="442"/>
      <c r="LL92" s="512"/>
    </row>
    <row r="93" spans="1:324" ht="18" x14ac:dyDescent="0.25">
      <c r="A93" s="461">
        <v>721</v>
      </c>
      <c r="B93" s="462"/>
      <c r="C93" s="463" t="s">
        <v>552</v>
      </c>
      <c r="D93" s="463" t="s">
        <v>326</v>
      </c>
      <c r="E93" s="474">
        <f t="shared" ref="E93:L93" si="430">E94+E95</f>
        <v>0</v>
      </c>
      <c r="F93" s="474">
        <f t="shared" si="430"/>
        <v>0</v>
      </c>
      <c r="G93" s="474">
        <f t="shared" si="430"/>
        <v>0</v>
      </c>
      <c r="H93" s="474">
        <f t="shared" si="430"/>
        <v>0</v>
      </c>
      <c r="I93" s="474">
        <f t="shared" si="430"/>
        <v>0</v>
      </c>
      <c r="J93" s="474">
        <f t="shared" si="430"/>
        <v>0</v>
      </c>
      <c r="K93" s="474">
        <f t="shared" si="430"/>
        <v>0</v>
      </c>
      <c r="L93" s="474">
        <f t="shared" si="430"/>
        <v>24457.519612752465</v>
      </c>
      <c r="M93" s="474">
        <f t="shared" ref="M93:X93" si="431">SUM(M94:M95)</f>
        <v>8320.8145551660818</v>
      </c>
      <c r="N93" s="474">
        <f t="shared" si="431"/>
        <v>-6159.2388582874319</v>
      </c>
      <c r="O93" s="474">
        <f t="shared" si="431"/>
        <v>-2161.5756968786513</v>
      </c>
      <c r="P93" s="474">
        <f t="shared" si="431"/>
        <v>175.26289434151226</v>
      </c>
      <c r="Q93" s="474">
        <f t="shared" si="431"/>
        <v>0</v>
      </c>
      <c r="R93" s="474">
        <f t="shared" si="431"/>
        <v>0</v>
      </c>
      <c r="S93" s="474">
        <f t="shared" si="431"/>
        <v>0</v>
      </c>
      <c r="T93" s="474">
        <f t="shared" si="431"/>
        <v>55028.375897179103</v>
      </c>
      <c r="U93" s="474">
        <f t="shared" si="431"/>
        <v>-55028.375897179103</v>
      </c>
      <c r="V93" s="474">
        <f t="shared" si="431"/>
        <v>87197.462860958112</v>
      </c>
      <c r="W93" s="474">
        <f t="shared" si="431"/>
        <v>-49106.993824069439</v>
      </c>
      <c r="X93" s="474">
        <f t="shared" si="431"/>
        <v>11024.870639292272</v>
      </c>
      <c r="Y93" s="474">
        <f>M93+N93+O93+P93+Q93+R93+S93+T93+U93+V93+W93+X93</f>
        <v>49290.602570522446</v>
      </c>
      <c r="Z93" s="474">
        <f t="shared" ref="Z93:AK93" si="432">SUM(Z94:Z95)</f>
        <v>0</v>
      </c>
      <c r="AA93" s="474">
        <f t="shared" si="432"/>
        <v>0</v>
      </c>
      <c r="AB93" s="474">
        <f t="shared" si="432"/>
        <v>0</v>
      </c>
      <c r="AC93" s="474">
        <f t="shared" si="432"/>
        <v>0</v>
      </c>
      <c r="AD93" s="474">
        <f t="shared" si="432"/>
        <v>0</v>
      </c>
      <c r="AE93" s="474">
        <f t="shared" si="432"/>
        <v>1097.4795526623268</v>
      </c>
      <c r="AF93" s="474">
        <f t="shared" si="432"/>
        <v>4.1729260557502919</v>
      </c>
      <c r="AG93" s="474">
        <f t="shared" si="432"/>
        <v>0</v>
      </c>
      <c r="AH93" s="474">
        <f t="shared" si="432"/>
        <v>0</v>
      </c>
      <c r="AI93" s="474">
        <f t="shared" si="432"/>
        <v>0</v>
      </c>
      <c r="AJ93" s="474">
        <f t="shared" si="432"/>
        <v>0</v>
      </c>
      <c r="AK93" s="474">
        <f t="shared" si="432"/>
        <v>0</v>
      </c>
      <c r="AL93" s="474">
        <f>Z93+AA93+AB93+AC93+AD93+AE93+AF93+AG93+AH93+AI93+AJ93+AK93</f>
        <v>1101.6524787180772</v>
      </c>
      <c r="AM93" s="474">
        <f t="shared" ref="AM93:AX93" si="433">SUM(AM94:AM95)</f>
        <v>0</v>
      </c>
      <c r="AN93" s="474">
        <f t="shared" si="433"/>
        <v>0</v>
      </c>
      <c r="AO93" s="474">
        <f t="shared" si="433"/>
        <v>0</v>
      </c>
      <c r="AP93" s="474">
        <f t="shared" si="433"/>
        <v>14613.587047237523</v>
      </c>
      <c r="AQ93" s="474">
        <f t="shared" si="433"/>
        <v>26865.297946920382</v>
      </c>
      <c r="AR93" s="474">
        <f t="shared" si="433"/>
        <v>0</v>
      </c>
      <c r="AS93" s="474">
        <f t="shared" si="433"/>
        <v>0</v>
      </c>
      <c r="AT93" s="474">
        <f t="shared" si="433"/>
        <v>-6267.7349357369394</v>
      </c>
      <c r="AU93" s="474">
        <f t="shared" si="433"/>
        <v>0</v>
      </c>
      <c r="AV93" s="474">
        <f t="shared" si="433"/>
        <v>0</v>
      </c>
      <c r="AW93" s="474">
        <f t="shared" si="433"/>
        <v>0</v>
      </c>
      <c r="AX93" s="474">
        <f t="shared" si="433"/>
        <v>0</v>
      </c>
      <c r="AY93" s="474">
        <f>AM93+AN93+AO93+AP93+AQ93+AR93+AS93+AT93+AU93+AV93+AW93+AX93</f>
        <v>35211.150058420964</v>
      </c>
      <c r="AZ93" s="474">
        <f t="shared" ref="AZ93:BK93" si="434">SUM(AZ94:AZ95)</f>
        <v>0</v>
      </c>
      <c r="BA93" s="474">
        <f t="shared" si="434"/>
        <v>3008.679686195961</v>
      </c>
      <c r="BB93" s="474">
        <f t="shared" si="434"/>
        <v>0</v>
      </c>
      <c r="BC93" s="474">
        <f t="shared" si="434"/>
        <v>0</v>
      </c>
      <c r="BD93" s="474">
        <f t="shared" si="434"/>
        <v>0</v>
      </c>
      <c r="BE93" s="474">
        <f t="shared" si="434"/>
        <v>0</v>
      </c>
      <c r="BF93" s="474">
        <f t="shared" si="434"/>
        <v>31167.584710398933</v>
      </c>
      <c r="BG93" s="474">
        <f t="shared" si="434"/>
        <v>0</v>
      </c>
      <c r="BH93" s="474">
        <f t="shared" si="434"/>
        <v>4172.926055750293</v>
      </c>
      <c r="BI93" s="474">
        <f t="shared" si="434"/>
        <v>9280.5875479886508</v>
      </c>
      <c r="BJ93" s="474">
        <f t="shared" si="434"/>
        <v>0</v>
      </c>
      <c r="BK93" s="474">
        <f t="shared" si="434"/>
        <v>0</v>
      </c>
      <c r="BL93" s="474">
        <f>AZ93+BA93+BB93+BC93+BD93+BE93+BF93+BG93+BH93+BI93+BJ93+BK93</f>
        <v>47629.778000333841</v>
      </c>
      <c r="BM93" s="474">
        <f t="shared" ref="BM93:BX93" si="435">SUM(BM94:BM95)</f>
        <v>0</v>
      </c>
      <c r="BN93" s="474">
        <f t="shared" si="435"/>
        <v>0</v>
      </c>
      <c r="BO93" s="474">
        <f t="shared" si="435"/>
        <v>16201.176765147722</v>
      </c>
      <c r="BP93" s="474">
        <f t="shared" si="435"/>
        <v>0</v>
      </c>
      <c r="BQ93" s="474">
        <f t="shared" si="435"/>
        <v>0</v>
      </c>
      <c r="BR93" s="474">
        <f t="shared" si="435"/>
        <v>-1595.9355700216993</v>
      </c>
      <c r="BS93" s="474">
        <f t="shared" si="435"/>
        <v>0</v>
      </c>
      <c r="BT93" s="474">
        <f t="shared" si="435"/>
        <v>0</v>
      </c>
      <c r="BU93" s="474">
        <f t="shared" si="435"/>
        <v>2101.2977800033386</v>
      </c>
      <c r="BV93" s="474">
        <f t="shared" si="435"/>
        <v>0</v>
      </c>
      <c r="BW93" s="474">
        <f t="shared" si="435"/>
        <v>0</v>
      </c>
      <c r="BX93" s="474">
        <f t="shared" si="435"/>
        <v>-4.1729260556516157E-2</v>
      </c>
      <c r="BY93" s="474">
        <f>BM93+BN93+BO93+BP93+BQ93+BR93+BS93+BT93+BU93+BV93+BW93+BX93</f>
        <v>16706.497245868806</v>
      </c>
      <c r="BZ93" s="474">
        <f t="shared" ref="BZ93:CK93" si="436">SUM(BZ94:BZ95)</f>
        <v>1600.1502253380072</v>
      </c>
      <c r="CA93" s="474">
        <f t="shared" si="436"/>
        <v>25909.088632949428</v>
      </c>
      <c r="CB93" s="474">
        <f t="shared" si="436"/>
        <v>714.86396261058053</v>
      </c>
      <c r="CC93" s="474">
        <f t="shared" si="436"/>
        <v>0</v>
      </c>
      <c r="CD93" s="474">
        <f t="shared" si="436"/>
        <v>1155.900517442831</v>
      </c>
      <c r="CE93" s="474">
        <f t="shared" si="436"/>
        <v>3096.3111333667166</v>
      </c>
      <c r="CF93" s="474">
        <f t="shared" si="436"/>
        <v>-24126.289434151229</v>
      </c>
      <c r="CG93" s="474">
        <f t="shared" si="436"/>
        <v>0</v>
      </c>
      <c r="CH93" s="474">
        <f t="shared" si="436"/>
        <v>0</v>
      </c>
      <c r="CI93" s="474">
        <f t="shared" si="436"/>
        <v>-4097.8133867467868</v>
      </c>
      <c r="CJ93" s="474">
        <f t="shared" si="436"/>
        <v>31538.975129360711</v>
      </c>
      <c r="CK93" s="474">
        <f t="shared" si="436"/>
        <v>805.37472875980643</v>
      </c>
      <c r="CL93" s="474">
        <f>BZ93+CA93+CB93+CC93+CD93+CE93+CF93+CG93+CH93+CI93+CJ93+CK93</f>
        <v>36596.56150893007</v>
      </c>
      <c r="CM93" s="474">
        <f t="shared" ref="CM93:CX93" si="437">SUM(CM94:CM95)</f>
        <v>0</v>
      </c>
      <c r="CN93" s="474">
        <f t="shared" si="437"/>
        <v>0</v>
      </c>
      <c r="CO93" s="474">
        <f t="shared" si="437"/>
        <v>0</v>
      </c>
      <c r="CP93" s="474">
        <f t="shared" si="437"/>
        <v>0</v>
      </c>
      <c r="CQ93" s="474">
        <f t="shared" si="437"/>
        <v>0</v>
      </c>
      <c r="CR93" s="474">
        <f t="shared" si="437"/>
        <v>0</v>
      </c>
      <c r="CS93" s="474">
        <f t="shared" si="437"/>
        <v>0</v>
      </c>
      <c r="CT93" s="474">
        <f t="shared" si="437"/>
        <v>0</v>
      </c>
      <c r="CU93" s="474">
        <f t="shared" si="437"/>
        <v>0</v>
      </c>
      <c r="CV93" s="474">
        <f t="shared" si="437"/>
        <v>3734.7688198965116</v>
      </c>
      <c r="CW93" s="474">
        <f t="shared" si="437"/>
        <v>6513.9375730262063</v>
      </c>
      <c r="CX93" s="474">
        <f t="shared" si="437"/>
        <v>4523.4518444333171</v>
      </c>
      <c r="CY93" s="474">
        <f>CM93+CN93+CO93+CP93+CQ93+CR93+CS93+CT93+CU93+CV93+CW93+CX93</f>
        <v>14772.158237356036</v>
      </c>
      <c r="CZ93" s="474">
        <f t="shared" ref="CZ93:DK93" si="438">SUM(CZ94:CZ95)</f>
        <v>0</v>
      </c>
      <c r="DA93" s="474">
        <f t="shared" si="438"/>
        <v>0</v>
      </c>
      <c r="DB93" s="474">
        <f t="shared" si="438"/>
        <v>0</v>
      </c>
      <c r="DC93" s="474">
        <f t="shared" si="438"/>
        <v>2485.08</v>
      </c>
      <c r="DD93" s="474">
        <f t="shared" si="438"/>
        <v>0</v>
      </c>
      <c r="DE93" s="474">
        <f t="shared" si="438"/>
        <v>17886.11</v>
      </c>
      <c r="DF93" s="474">
        <f t="shared" si="438"/>
        <v>0</v>
      </c>
      <c r="DG93" s="474">
        <f t="shared" si="438"/>
        <v>64587.81</v>
      </c>
      <c r="DH93" s="474">
        <f t="shared" si="438"/>
        <v>328859</v>
      </c>
      <c r="DI93" s="474">
        <f t="shared" si="438"/>
        <v>-0.19000000000232831</v>
      </c>
      <c r="DJ93" s="474">
        <f t="shared" si="438"/>
        <v>0</v>
      </c>
      <c r="DK93" s="474">
        <f t="shared" si="438"/>
        <v>0</v>
      </c>
      <c r="DL93" s="474">
        <f>CZ93+DA93+DB93+DC93+DD93+DE93+DF93+DG93+DH93+DI93+DJ93+DK93</f>
        <v>413817.81</v>
      </c>
      <c r="DM93" s="474">
        <f t="shared" ref="DM93:DX93" si="439">SUM(DM94:DM95)</f>
        <v>0</v>
      </c>
      <c r="DN93" s="474">
        <f t="shared" si="439"/>
        <v>0</v>
      </c>
      <c r="DO93" s="474">
        <f t="shared" si="439"/>
        <v>0</v>
      </c>
      <c r="DP93" s="474">
        <f t="shared" si="439"/>
        <v>0</v>
      </c>
      <c r="DQ93" s="474">
        <f t="shared" si="439"/>
        <v>0</v>
      </c>
      <c r="DR93" s="474">
        <f t="shared" si="439"/>
        <v>0</v>
      </c>
      <c r="DS93" s="474">
        <f t="shared" si="439"/>
        <v>0</v>
      </c>
      <c r="DT93" s="474">
        <f t="shared" si="439"/>
        <v>752.85</v>
      </c>
      <c r="DU93" s="474">
        <f t="shared" si="439"/>
        <v>0</v>
      </c>
      <c r="DV93" s="474">
        <f t="shared" si="439"/>
        <v>0</v>
      </c>
      <c r="DW93" s="474">
        <f t="shared" si="439"/>
        <v>0</v>
      </c>
      <c r="DX93" s="474">
        <f t="shared" si="439"/>
        <v>0</v>
      </c>
      <c r="DY93" s="474">
        <f>DM93+DN93+DO93+DP93+DQ93+DR93+DS93+DT93+DU93+DV93+DW93+DX93</f>
        <v>752.85</v>
      </c>
      <c r="DZ93" s="474">
        <f t="shared" ref="DZ93:EK93" si="440">SUM(DZ94:DZ95)</f>
        <v>0</v>
      </c>
      <c r="EA93" s="474">
        <f t="shared" si="440"/>
        <v>0</v>
      </c>
      <c r="EB93" s="474">
        <f t="shared" si="440"/>
        <v>2401.8200000000002</v>
      </c>
      <c r="EC93" s="474">
        <f t="shared" si="440"/>
        <v>3153.93</v>
      </c>
      <c r="ED93" s="474">
        <f t="shared" si="440"/>
        <v>0</v>
      </c>
      <c r="EE93" s="474">
        <f t="shared" si="440"/>
        <v>11760.38</v>
      </c>
      <c r="EF93" s="474">
        <f t="shared" si="440"/>
        <v>0</v>
      </c>
      <c r="EG93" s="474">
        <f t="shared" si="440"/>
        <v>0</v>
      </c>
      <c r="EH93" s="474">
        <f t="shared" si="440"/>
        <v>0</v>
      </c>
      <c r="EI93" s="474">
        <f t="shared" si="440"/>
        <v>0</v>
      </c>
      <c r="EJ93" s="474">
        <f t="shared" si="440"/>
        <v>0</v>
      </c>
      <c r="EK93" s="474">
        <f t="shared" si="440"/>
        <v>0</v>
      </c>
      <c r="EL93" s="474">
        <f>DZ93+EA93+EB93+EC93+ED93+EE93+EF93+EG93+EH93+EI93+EJ93+EK93</f>
        <v>17316.129999999997</v>
      </c>
      <c r="EM93" s="474">
        <f t="shared" ref="EM93:EX93" si="441">SUM(EM94:EM95)</f>
        <v>8565.4699999999993</v>
      </c>
      <c r="EN93" s="474">
        <f t="shared" si="441"/>
        <v>0</v>
      </c>
      <c r="EO93" s="474">
        <f t="shared" si="441"/>
        <v>0</v>
      </c>
      <c r="EP93" s="474">
        <f t="shared" si="441"/>
        <v>5325</v>
      </c>
      <c r="EQ93" s="474">
        <f t="shared" si="441"/>
        <v>0</v>
      </c>
      <c r="ER93" s="474">
        <f t="shared" si="441"/>
        <v>0</v>
      </c>
      <c r="ES93" s="474">
        <f t="shared" si="441"/>
        <v>0</v>
      </c>
      <c r="ET93" s="474">
        <f t="shared" si="441"/>
        <v>0</v>
      </c>
      <c r="EU93" s="474">
        <f t="shared" si="441"/>
        <v>0</v>
      </c>
      <c r="EV93" s="474">
        <f t="shared" si="441"/>
        <v>18632.53</v>
      </c>
      <c r="EW93" s="474">
        <f t="shared" si="441"/>
        <v>6212.96</v>
      </c>
      <c r="EX93" s="474">
        <f t="shared" si="441"/>
        <v>0</v>
      </c>
      <c r="EY93" s="474">
        <f>EM93+EN93+EO93+EP93+EQ93+ER93+ES93+ET93+EU93+EV93+EW93+EX93</f>
        <v>38735.96</v>
      </c>
      <c r="EZ93" s="474">
        <f t="shared" ref="EZ93:FH93" si="442">SUM(EZ94:EZ95)</f>
        <v>0</v>
      </c>
      <c r="FA93" s="474">
        <f t="shared" si="442"/>
        <v>0</v>
      </c>
      <c r="FB93" s="474">
        <f t="shared" si="442"/>
        <v>0</v>
      </c>
      <c r="FC93" s="474">
        <f t="shared" si="442"/>
        <v>0</v>
      </c>
      <c r="FD93" s="474">
        <f t="shared" si="442"/>
        <v>0</v>
      </c>
      <c r="FE93" s="474">
        <f t="shared" si="442"/>
        <v>0</v>
      </c>
      <c r="FF93" s="474">
        <f t="shared" si="442"/>
        <v>0</v>
      </c>
      <c r="FG93" s="474">
        <f t="shared" si="442"/>
        <v>2217.4299999999998</v>
      </c>
      <c r="FH93" s="474">
        <f t="shared" si="442"/>
        <v>0</v>
      </c>
      <c r="FI93" s="474">
        <f>SUM(FI94:FI95)</f>
        <v>0</v>
      </c>
      <c r="FJ93" s="474">
        <f>SUM(FJ94:FJ95)</f>
        <v>0</v>
      </c>
      <c r="FK93" s="474">
        <f>SUM(FK94:FK95)</f>
        <v>0</v>
      </c>
      <c r="FL93" s="474">
        <f>FA93+FB93+FC93+FD93+FE93+FF93+FG93+FH93+EZ93+FI93+FK93+FJ93</f>
        <v>2217.4299999999998</v>
      </c>
      <c r="FM93" s="474">
        <f t="shared" ref="FM93:FV93" si="443">SUM(FM94:FM95)</f>
        <v>0</v>
      </c>
      <c r="FN93" s="474">
        <f t="shared" si="443"/>
        <v>0</v>
      </c>
      <c r="FO93" s="474">
        <f t="shared" si="443"/>
        <v>408.66</v>
      </c>
      <c r="FP93" s="474">
        <f t="shared" si="443"/>
        <v>0</v>
      </c>
      <c r="FQ93" s="474">
        <f t="shared" si="443"/>
        <v>802.24</v>
      </c>
      <c r="FR93" s="474">
        <f t="shared" si="443"/>
        <v>823.06</v>
      </c>
      <c r="FS93" s="474">
        <f t="shared" si="443"/>
        <v>0</v>
      </c>
      <c r="FT93" s="474">
        <f t="shared" si="443"/>
        <v>654.4</v>
      </c>
      <c r="FU93" s="474">
        <f t="shared" si="443"/>
        <v>0</v>
      </c>
      <c r="FV93" s="474">
        <f t="shared" si="443"/>
        <v>16660.919999999998</v>
      </c>
      <c r="FW93" s="474">
        <f>SUM(FW94:FW95)</f>
        <v>2118.9899999999998</v>
      </c>
      <c r="FX93" s="474">
        <f>SUM(FX94:FX95)</f>
        <v>6880.62</v>
      </c>
      <c r="FY93" s="474">
        <f>FM93+FN93+FO93+FP93+FQ93+FR93+FS93+FT93+FU93+FV93+FW93+FX93</f>
        <v>28348.889999999996</v>
      </c>
      <c r="FZ93" s="474">
        <f t="shared" ref="FZ93:GI93" si="444">SUM(FZ94:FZ95)</f>
        <v>1503.33</v>
      </c>
      <c r="GA93" s="474">
        <f t="shared" si="444"/>
        <v>1763.5100000000002</v>
      </c>
      <c r="GB93" s="474">
        <f t="shared" si="444"/>
        <v>0</v>
      </c>
      <c r="GC93" s="474">
        <f t="shared" si="444"/>
        <v>0</v>
      </c>
      <c r="GD93" s="474">
        <f t="shared" si="444"/>
        <v>0</v>
      </c>
      <c r="GE93" s="474">
        <f t="shared" si="444"/>
        <v>274.68</v>
      </c>
      <c r="GF93" s="474">
        <f t="shared" si="444"/>
        <v>2781.7799999999997</v>
      </c>
      <c r="GG93" s="474">
        <f t="shared" si="444"/>
        <v>0</v>
      </c>
      <c r="GH93" s="474">
        <f t="shared" si="444"/>
        <v>261882.93</v>
      </c>
      <c r="GI93" s="474">
        <f t="shared" si="444"/>
        <v>-260000</v>
      </c>
      <c r="GJ93" s="474">
        <f>SUM(GJ94:GJ95)</f>
        <v>2309.9899999999998</v>
      </c>
      <c r="GK93" s="474">
        <f>SUM(GK94:GK95)</f>
        <v>0</v>
      </c>
      <c r="GL93" s="474">
        <f>FZ93+GA93+GB93+GC93+GD93+GE93+GF93+GG93+GH93+GI93+GJ93+GK93</f>
        <v>10516.219999999981</v>
      </c>
      <c r="GM93" s="474">
        <f t="shared" ref="GM93:GV93" si="445">SUM(GM94:GM95)</f>
        <v>6084.29</v>
      </c>
      <c r="GN93" s="474">
        <f t="shared" si="445"/>
        <v>0</v>
      </c>
      <c r="GO93" s="474">
        <f t="shared" si="445"/>
        <v>163.46000000000004</v>
      </c>
      <c r="GP93" s="474">
        <f t="shared" si="445"/>
        <v>2978.9599999999996</v>
      </c>
      <c r="GQ93" s="474">
        <f t="shared" si="445"/>
        <v>625.81000000000131</v>
      </c>
      <c r="GR93" s="474">
        <f t="shared" si="445"/>
        <v>294.48</v>
      </c>
      <c r="GS93" s="474">
        <f t="shared" si="445"/>
        <v>0</v>
      </c>
      <c r="GT93" s="474">
        <f t="shared" si="445"/>
        <v>0</v>
      </c>
      <c r="GU93" s="474">
        <f t="shared" si="445"/>
        <v>0</v>
      </c>
      <c r="GV93" s="474">
        <f t="shared" si="445"/>
        <v>0</v>
      </c>
      <c r="GW93" s="474">
        <f>SUM(GW94:GW95)</f>
        <v>6109.6699999999983</v>
      </c>
      <c r="GX93" s="474">
        <f>SUM(GX94:GX95)</f>
        <v>0</v>
      </c>
      <c r="GY93" s="474">
        <f>GM93+GN93+GO93+GP93+GQ93+GR93+GS93+GT93+GU93+GV93+GW93+GX93</f>
        <v>16256.669999999998</v>
      </c>
      <c r="GZ93" s="474">
        <f t="shared" ref="GZ93:HI93" si="446">SUM(GZ94:GZ95)</f>
        <v>0</v>
      </c>
      <c r="HA93" s="474">
        <f t="shared" si="446"/>
        <v>0</v>
      </c>
      <c r="HB93" s="474">
        <f t="shared" si="446"/>
        <v>3111.5</v>
      </c>
      <c r="HC93" s="474">
        <f t="shared" si="446"/>
        <v>0</v>
      </c>
      <c r="HD93" s="474">
        <f t="shared" si="446"/>
        <v>587.63999999999987</v>
      </c>
      <c r="HE93" s="474">
        <f t="shared" si="446"/>
        <v>468.89999999999992</v>
      </c>
      <c r="HF93" s="474">
        <f t="shared" si="446"/>
        <v>9229.84</v>
      </c>
      <c r="HG93" s="474">
        <f t="shared" si="446"/>
        <v>0</v>
      </c>
      <c r="HH93" s="474">
        <f t="shared" si="446"/>
        <v>0</v>
      </c>
      <c r="HI93" s="474">
        <f t="shared" si="446"/>
        <v>0</v>
      </c>
      <c r="HJ93" s="474">
        <f>SUM(HJ94:HJ95)</f>
        <v>0</v>
      </c>
      <c r="HK93" s="474">
        <f>SUM(HK94:HK95)</f>
        <v>823.10000000000036</v>
      </c>
      <c r="HL93" s="474">
        <f>GZ93+HA93+HB93+HC93+HD93+HE93+HF93+HG93+HH93+HI93+HJ93+HK93</f>
        <v>14220.980000000001</v>
      </c>
      <c r="HM93" s="474">
        <f t="shared" ref="HM93:HV93" si="447">SUM(HM94:HM95)</f>
        <v>0</v>
      </c>
      <c r="HN93" s="474">
        <f t="shared" si="447"/>
        <v>0</v>
      </c>
      <c r="HO93" s="474">
        <f t="shared" si="447"/>
        <v>0</v>
      </c>
      <c r="HP93" s="474">
        <f t="shared" si="447"/>
        <v>1705.32</v>
      </c>
      <c r="HQ93" s="474">
        <f t="shared" si="447"/>
        <v>351.22</v>
      </c>
      <c r="HR93" s="474">
        <f t="shared" si="447"/>
        <v>0</v>
      </c>
      <c r="HS93" s="474">
        <f t="shared" si="447"/>
        <v>0</v>
      </c>
      <c r="HT93" s="474">
        <f t="shared" si="447"/>
        <v>0</v>
      </c>
      <c r="HU93" s="474">
        <f t="shared" si="447"/>
        <v>769.2</v>
      </c>
      <c r="HV93" s="474">
        <f t="shared" si="447"/>
        <v>182.37</v>
      </c>
      <c r="HW93" s="474">
        <f>SUM(HW94:HW95)</f>
        <v>0</v>
      </c>
      <c r="HX93" s="474">
        <f>SUM(HX94:HX95)</f>
        <v>0</v>
      </c>
      <c r="HY93" s="474">
        <f>HM93+HN93+HO93+HP93+HQ93+HR93+HS93+HT93+HU93+HV93+HW93+HX93</f>
        <v>3008.1099999999997</v>
      </c>
      <c r="HZ93" s="474">
        <f t="shared" ref="HZ93:II93" si="448">SUM(HZ94:HZ95)</f>
        <v>2579.9</v>
      </c>
      <c r="IA93" s="474">
        <f t="shared" si="448"/>
        <v>0</v>
      </c>
      <c r="IB93" s="474">
        <f t="shared" si="448"/>
        <v>0</v>
      </c>
      <c r="IC93" s="474">
        <f t="shared" si="448"/>
        <v>1476</v>
      </c>
      <c r="ID93" s="474">
        <f t="shared" si="448"/>
        <v>2583</v>
      </c>
      <c r="IE93" s="474">
        <f t="shared" si="448"/>
        <v>470.69999999999982</v>
      </c>
      <c r="IF93" s="474">
        <f t="shared" si="448"/>
        <v>1288.07</v>
      </c>
      <c r="IG93" s="474">
        <f t="shared" si="448"/>
        <v>0</v>
      </c>
      <c r="IH93" s="474">
        <f t="shared" si="448"/>
        <v>1025.4500000000003</v>
      </c>
      <c r="II93" s="474">
        <f t="shared" si="448"/>
        <v>0</v>
      </c>
      <c r="IJ93" s="474">
        <f>SUM(IJ94:IJ95)</f>
        <v>216.05000000000018</v>
      </c>
      <c r="IK93" s="474">
        <f>SUM(IK94:IK95)</f>
        <v>489.51000000000022</v>
      </c>
      <c r="IL93" s="474">
        <f>HZ93+IA93+IB93+IC93+ID93+IE93+IF93+IG93+IH93+II93+IJ93+IK93</f>
        <v>10128.680000000002</v>
      </c>
      <c r="IM93" s="474">
        <f t="shared" ref="IM93:IV93" si="449">SUM(IM94:IM95)</f>
        <v>0</v>
      </c>
      <c r="IN93" s="474">
        <f t="shared" si="449"/>
        <v>0</v>
      </c>
      <c r="IO93" s="474">
        <f t="shared" si="449"/>
        <v>0</v>
      </c>
      <c r="IP93" s="474">
        <f t="shared" si="449"/>
        <v>0</v>
      </c>
      <c r="IQ93" s="474">
        <f t="shared" si="449"/>
        <v>808.41</v>
      </c>
      <c r="IR93" s="474">
        <f t="shared" si="449"/>
        <v>1261.8699999999999</v>
      </c>
      <c r="IS93" s="474">
        <f t="shared" si="449"/>
        <v>3145.35</v>
      </c>
      <c r="IT93" s="474">
        <f t="shared" si="449"/>
        <v>30</v>
      </c>
      <c r="IU93" s="474">
        <f t="shared" si="449"/>
        <v>0</v>
      </c>
      <c r="IV93" s="474">
        <f t="shared" si="449"/>
        <v>0</v>
      </c>
      <c r="IW93" s="474">
        <f>SUM(IW94:IW95)</f>
        <v>0</v>
      </c>
      <c r="IX93" s="474">
        <f>SUM(IX94:IX95)</f>
        <v>1444.9300000000007</v>
      </c>
      <c r="IY93" s="474">
        <f>IM93+IN93+IO93+IP93+IQ93+IR93+IS93+IT93+IU93+IV93+IW93+IX93</f>
        <v>6690.5599999999995</v>
      </c>
      <c r="IZ93" s="654">
        <f t="shared" ref="IZ93:JI93" si="450">SUM(IZ94:IZ95)</f>
        <v>0</v>
      </c>
      <c r="JA93" s="474">
        <f t="shared" si="450"/>
        <v>0</v>
      </c>
      <c r="JB93" s="474">
        <f t="shared" si="450"/>
        <v>0</v>
      </c>
      <c r="JC93" s="474">
        <f t="shared" si="450"/>
        <v>0</v>
      </c>
      <c r="JD93" s="474">
        <f t="shared" si="450"/>
        <v>0</v>
      </c>
      <c r="JE93" s="474">
        <f t="shared" si="450"/>
        <v>619</v>
      </c>
      <c r="JF93" s="474">
        <f t="shared" si="450"/>
        <v>143.58000000000001</v>
      </c>
      <c r="JG93" s="474">
        <f t="shared" si="450"/>
        <v>0</v>
      </c>
      <c r="JH93" s="474">
        <f t="shared" si="450"/>
        <v>1382.58</v>
      </c>
      <c r="JI93" s="474">
        <f t="shared" si="450"/>
        <v>0</v>
      </c>
      <c r="JJ93" s="474">
        <f>SUM(JJ94:JJ95)</f>
        <v>1189.0999999999999</v>
      </c>
      <c r="JK93" s="474">
        <f>SUM(JK94:JK95)</f>
        <v>0</v>
      </c>
      <c r="JL93" s="474">
        <f>IZ93+JA93+JB93+JC93+JD93+JE93+JF93+JG93+JH93+JI93+JJ93+JK93</f>
        <v>3334.2599999999998</v>
      </c>
      <c r="JM93" s="654">
        <f t="shared" ref="JM93:JV93" si="451">SUM(JM94:JM95)</f>
        <v>0</v>
      </c>
      <c r="JN93" s="474">
        <f t="shared" si="451"/>
        <v>2839.77</v>
      </c>
      <c r="JO93" s="474">
        <f t="shared" si="451"/>
        <v>128.83000000000001</v>
      </c>
      <c r="JP93" s="474">
        <f t="shared" si="451"/>
        <v>0</v>
      </c>
      <c r="JQ93" s="474">
        <f t="shared" si="451"/>
        <v>0</v>
      </c>
      <c r="JR93" s="474">
        <f t="shared" si="451"/>
        <v>691.14</v>
      </c>
      <c r="JS93" s="474">
        <f t="shared" si="451"/>
        <v>0</v>
      </c>
      <c r="JT93" s="474">
        <f t="shared" si="451"/>
        <v>0</v>
      </c>
      <c r="JU93" s="474">
        <f t="shared" si="451"/>
        <v>0</v>
      </c>
      <c r="JV93" s="474">
        <f t="shared" si="451"/>
        <v>0</v>
      </c>
      <c r="JW93" s="474">
        <f>SUM(JW94:JW95)</f>
        <v>0</v>
      </c>
      <c r="JX93" s="474">
        <f>SUM(JX94:JX95)</f>
        <v>0</v>
      </c>
      <c r="JY93" s="474">
        <f>JM93+JN93+JO93+JP93+JQ93+JR93+JS93+JT93+JU93+JV93+JW93+JX93</f>
        <v>3659.74</v>
      </c>
      <c r="JZ93" s="654">
        <f t="shared" ref="JZ93:KI93" si="452">SUM(JZ94:JZ95)</f>
        <v>0</v>
      </c>
      <c r="KA93" s="474">
        <f t="shared" si="452"/>
        <v>1048.92</v>
      </c>
      <c r="KB93" s="474">
        <f t="shared" si="452"/>
        <v>0</v>
      </c>
      <c r="KC93" s="474">
        <f t="shared" si="452"/>
        <v>0</v>
      </c>
      <c r="KD93" s="474">
        <f t="shared" si="452"/>
        <v>0</v>
      </c>
      <c r="KE93" s="474">
        <f t="shared" si="452"/>
        <v>2351.58</v>
      </c>
      <c r="KF93" s="474">
        <f t="shared" si="452"/>
        <v>0</v>
      </c>
      <c r="KG93" s="474">
        <f t="shared" si="452"/>
        <v>0</v>
      </c>
      <c r="KH93" s="474">
        <f t="shared" si="452"/>
        <v>0</v>
      </c>
      <c r="KI93" s="474">
        <f t="shared" si="452"/>
        <v>0</v>
      </c>
      <c r="KJ93" s="474">
        <f>SUM(KJ94:KJ95)</f>
        <v>1460.77</v>
      </c>
      <c r="KK93" s="474">
        <f>SUM(KK94:KK95)</f>
        <v>1928.6</v>
      </c>
      <c r="KL93" s="474">
        <f>JZ93+KA93+KB93+KC93+KD93+KE93+KF93+KG93+KH93+KI93+KJ93+KK93</f>
        <v>6789.8700000000008</v>
      </c>
      <c r="KM93" s="654">
        <f t="shared" ref="KM93:KV93" si="453">SUM(KM94:KM95)</f>
        <v>0</v>
      </c>
      <c r="KN93" s="474">
        <f t="shared" si="453"/>
        <v>12000</v>
      </c>
      <c r="KO93" s="474">
        <f t="shared" si="453"/>
        <v>0</v>
      </c>
      <c r="KP93" s="474">
        <f t="shared" si="453"/>
        <v>0</v>
      </c>
      <c r="KQ93" s="474">
        <f t="shared" si="453"/>
        <v>0</v>
      </c>
      <c r="KR93" s="474">
        <f t="shared" si="453"/>
        <v>0</v>
      </c>
      <c r="KS93" s="474">
        <f t="shared" si="453"/>
        <v>0</v>
      </c>
      <c r="KT93" s="474">
        <f t="shared" si="453"/>
        <v>0</v>
      </c>
      <c r="KU93" s="474">
        <f t="shared" si="453"/>
        <v>0</v>
      </c>
      <c r="KV93" s="474">
        <f t="shared" si="453"/>
        <v>3130.0300000000007</v>
      </c>
      <c r="KW93" s="474">
        <f>SUM(KW94:KW95)</f>
        <v>6832.6599999999989</v>
      </c>
      <c r="KX93" s="474">
        <f>SUM(KX94:KX95)</f>
        <v>58562</v>
      </c>
      <c r="KY93" s="474">
        <f>KM93+KN93+KO93+KP93+KQ93+KR93+KS93+KT93+KU93+KV93+KW93+KX93</f>
        <v>80524.69</v>
      </c>
      <c r="KZ93" s="654">
        <f t="shared" ref="KZ93:LI93" si="454">SUM(KZ94:KZ95)</f>
        <v>1664.6</v>
      </c>
      <c r="LA93" s="474">
        <f t="shared" si="454"/>
        <v>0</v>
      </c>
      <c r="LB93" s="474">
        <f t="shared" si="454"/>
        <v>0</v>
      </c>
      <c r="LC93" s="474">
        <f t="shared" si="454"/>
        <v>0</v>
      </c>
      <c r="LD93" s="474">
        <f t="shared" si="454"/>
        <v>0</v>
      </c>
      <c r="LE93" s="474">
        <f t="shared" si="454"/>
        <v>0</v>
      </c>
      <c r="LF93" s="474">
        <f t="shared" si="454"/>
        <v>0</v>
      </c>
      <c r="LG93" s="474">
        <f t="shared" si="454"/>
        <v>0</v>
      </c>
      <c r="LH93" s="474">
        <f t="shared" si="454"/>
        <v>0</v>
      </c>
      <c r="LI93" s="474">
        <f t="shared" si="454"/>
        <v>0</v>
      </c>
      <c r="LJ93" s="474">
        <f>SUM(LJ94:LJ95)</f>
        <v>0</v>
      </c>
      <c r="LK93" s="474">
        <f>SUM(LK94:LK95)</f>
        <v>0</v>
      </c>
      <c r="LL93" s="515">
        <f>KZ93+LA93+LB93+LC93+LD93+LE93+LF93+LG93+LH93+LI93+LJ93+LK93</f>
        <v>1664.6</v>
      </c>
    </row>
    <row r="94" spans="1:324" ht="15.75" x14ac:dyDescent="0.25">
      <c r="A94" s="419">
        <v>7210</v>
      </c>
      <c r="B94" s="420"/>
      <c r="C94" s="418" t="s">
        <v>554</v>
      </c>
      <c r="D94" s="418" t="s">
        <v>327</v>
      </c>
      <c r="E94" s="466">
        <v>0</v>
      </c>
      <c r="F94" s="466">
        <v>0</v>
      </c>
      <c r="G94" s="466">
        <v>0</v>
      </c>
      <c r="H94" s="466">
        <v>0</v>
      </c>
      <c r="I94" s="466">
        <v>0</v>
      </c>
      <c r="J94" s="466">
        <v>0</v>
      </c>
      <c r="K94" s="466">
        <v>0</v>
      </c>
      <c r="L94" s="466">
        <v>0</v>
      </c>
      <c r="M94" s="466">
        <v>0</v>
      </c>
      <c r="N94" s="466">
        <v>0</v>
      </c>
      <c r="O94" s="466">
        <v>0</v>
      </c>
      <c r="P94" s="466">
        <v>0</v>
      </c>
      <c r="Q94" s="466">
        <v>0</v>
      </c>
      <c r="R94" s="466">
        <v>0</v>
      </c>
      <c r="S94" s="466">
        <v>0</v>
      </c>
      <c r="T94" s="466">
        <v>0</v>
      </c>
      <c r="U94" s="466">
        <v>0</v>
      </c>
      <c r="V94" s="466">
        <v>0</v>
      </c>
      <c r="W94" s="466">
        <v>0</v>
      </c>
      <c r="X94" s="466">
        <v>0</v>
      </c>
      <c r="Y94" s="466">
        <f>M94+N94+O94+P94+Q94+R94+S94+T94+U94+V94+W94+X94</f>
        <v>0</v>
      </c>
      <c r="Z94" s="466">
        <v>0</v>
      </c>
      <c r="AA94" s="466">
        <v>0</v>
      </c>
      <c r="AB94" s="466">
        <v>0</v>
      </c>
      <c r="AC94" s="466">
        <v>0</v>
      </c>
      <c r="AD94" s="466">
        <v>0</v>
      </c>
      <c r="AE94" s="466">
        <v>0</v>
      </c>
      <c r="AF94" s="466">
        <v>0</v>
      </c>
      <c r="AG94" s="466">
        <v>0</v>
      </c>
      <c r="AH94" s="466">
        <v>0</v>
      </c>
      <c r="AI94" s="466">
        <v>0</v>
      </c>
      <c r="AJ94" s="466">
        <v>0</v>
      </c>
      <c r="AK94" s="466">
        <v>0</v>
      </c>
      <c r="AL94" s="466">
        <f>Z94+AA94+AB94+AC94+AD94+AE94+AF94+AG94+AH94+AI94+AJ94+AK94</f>
        <v>0</v>
      </c>
      <c r="AM94" s="466">
        <v>0</v>
      </c>
      <c r="AN94" s="466">
        <v>0</v>
      </c>
      <c r="AO94" s="466">
        <v>0</v>
      </c>
      <c r="AP94" s="466">
        <v>0</v>
      </c>
      <c r="AQ94" s="466">
        <v>0</v>
      </c>
      <c r="AR94" s="466">
        <v>0</v>
      </c>
      <c r="AS94" s="466">
        <v>0</v>
      </c>
      <c r="AT94" s="466">
        <v>0</v>
      </c>
      <c r="AU94" s="466">
        <v>0</v>
      </c>
      <c r="AV94" s="466">
        <v>0</v>
      </c>
      <c r="AW94" s="466">
        <v>0</v>
      </c>
      <c r="AX94" s="466">
        <v>0</v>
      </c>
      <c r="AY94" s="466">
        <f>AM94+AN94+AO94+AP94+AQ94+AR94+AS94+AT94+AU94+AV94+AW94+AX94</f>
        <v>0</v>
      </c>
      <c r="AZ94" s="466">
        <v>0</v>
      </c>
      <c r="BA94" s="466">
        <v>0</v>
      </c>
      <c r="BB94" s="466">
        <v>0</v>
      </c>
      <c r="BC94" s="466">
        <v>0</v>
      </c>
      <c r="BD94" s="466">
        <v>0</v>
      </c>
      <c r="BE94" s="466">
        <v>0</v>
      </c>
      <c r="BF94" s="466">
        <v>0</v>
      </c>
      <c r="BG94" s="466">
        <v>0</v>
      </c>
      <c r="BH94" s="466">
        <v>0</v>
      </c>
      <c r="BI94" s="466">
        <v>0</v>
      </c>
      <c r="BJ94" s="466">
        <v>0</v>
      </c>
      <c r="BK94" s="466">
        <v>0</v>
      </c>
      <c r="BL94" s="466">
        <f>AZ94+BA94+BB94+BC94+BD94+BE94+BF94+BG94+BH94+BI94+BJ94+BK94</f>
        <v>0</v>
      </c>
      <c r="BM94" s="466">
        <v>0</v>
      </c>
      <c r="BN94" s="466">
        <v>0</v>
      </c>
      <c r="BO94" s="466">
        <v>0</v>
      </c>
      <c r="BP94" s="466">
        <v>0</v>
      </c>
      <c r="BQ94" s="466">
        <v>0</v>
      </c>
      <c r="BR94" s="466">
        <v>0</v>
      </c>
      <c r="BS94" s="466">
        <v>0</v>
      </c>
      <c r="BT94" s="466">
        <v>0</v>
      </c>
      <c r="BU94" s="466">
        <v>0</v>
      </c>
      <c r="BV94" s="466">
        <v>0</v>
      </c>
      <c r="BW94" s="466">
        <v>0</v>
      </c>
      <c r="BX94" s="466">
        <v>0</v>
      </c>
      <c r="BY94" s="466">
        <f>BM94+BN94+BO94+BP94+BQ94+BR94+BS94+BT94+BU94+BV94+BW94+BX94</f>
        <v>0</v>
      </c>
      <c r="BZ94" s="466">
        <v>0</v>
      </c>
      <c r="CA94" s="466">
        <v>0</v>
      </c>
      <c r="CB94" s="466">
        <v>0</v>
      </c>
      <c r="CC94" s="466">
        <v>0</v>
      </c>
      <c r="CD94" s="466">
        <v>0</v>
      </c>
      <c r="CE94" s="466">
        <v>0</v>
      </c>
      <c r="CF94" s="466">
        <v>0</v>
      </c>
      <c r="CG94" s="466">
        <v>0</v>
      </c>
      <c r="CH94" s="466">
        <v>0</v>
      </c>
      <c r="CI94" s="466">
        <v>0</v>
      </c>
      <c r="CJ94" s="466">
        <v>0</v>
      </c>
      <c r="CK94" s="466">
        <v>0</v>
      </c>
      <c r="CL94" s="466">
        <f>BZ94+CA94+CB94+CC94+CD94+CE94+CF94+CG94+CH94+CI94+CJ94+CK94</f>
        <v>0</v>
      </c>
      <c r="CM94" s="466">
        <v>0</v>
      </c>
      <c r="CN94" s="466">
        <v>0</v>
      </c>
      <c r="CO94" s="466">
        <v>0</v>
      </c>
      <c r="CP94" s="466">
        <v>0</v>
      </c>
      <c r="CQ94" s="466">
        <v>0</v>
      </c>
      <c r="CR94" s="466">
        <v>0</v>
      </c>
      <c r="CS94" s="466">
        <v>0</v>
      </c>
      <c r="CT94" s="466">
        <v>0</v>
      </c>
      <c r="CU94" s="466">
        <v>0</v>
      </c>
      <c r="CV94" s="466">
        <v>0</v>
      </c>
      <c r="CW94" s="466">
        <v>0</v>
      </c>
      <c r="CX94" s="466">
        <v>0</v>
      </c>
      <c r="CY94" s="466">
        <f>CM94+CN94+CO94+CP94+CQ94+CR94+CS94+CT94+CU94+CV94+CW94+CX94</f>
        <v>0</v>
      </c>
      <c r="CZ94" s="466">
        <v>0</v>
      </c>
      <c r="DA94" s="466">
        <v>0</v>
      </c>
      <c r="DB94" s="466">
        <v>0</v>
      </c>
      <c r="DC94" s="466">
        <v>0</v>
      </c>
      <c r="DD94" s="466">
        <v>0</v>
      </c>
      <c r="DE94" s="466">
        <v>0</v>
      </c>
      <c r="DF94" s="466">
        <v>0</v>
      </c>
      <c r="DG94" s="466">
        <v>0</v>
      </c>
      <c r="DH94" s="466">
        <v>0</v>
      </c>
      <c r="DI94" s="466">
        <v>0</v>
      </c>
      <c r="DJ94" s="466">
        <v>0</v>
      </c>
      <c r="DK94" s="466">
        <v>0</v>
      </c>
      <c r="DL94" s="466">
        <f>CZ94+DA94+DB94+DC94+DD94+DE94+DF94+DG94+DH94+DI94+DJ94+DK94</f>
        <v>0</v>
      </c>
      <c r="DM94" s="466">
        <v>0</v>
      </c>
      <c r="DN94" s="466">
        <v>0</v>
      </c>
      <c r="DO94" s="466">
        <v>0</v>
      </c>
      <c r="DP94" s="466">
        <v>0</v>
      </c>
      <c r="DQ94" s="466">
        <v>0</v>
      </c>
      <c r="DR94" s="466">
        <v>0</v>
      </c>
      <c r="DS94" s="466">
        <v>0</v>
      </c>
      <c r="DT94" s="466">
        <v>0</v>
      </c>
      <c r="DU94" s="466">
        <v>0</v>
      </c>
      <c r="DV94" s="466">
        <v>0</v>
      </c>
      <c r="DW94" s="466">
        <v>0</v>
      </c>
      <c r="DX94" s="466">
        <v>0</v>
      </c>
      <c r="DY94" s="466">
        <f>DM94+DN94+DO94+DP94+DQ94+DR94+DS94+DT94+DU94+DV94+DW94+DX94</f>
        <v>0</v>
      </c>
      <c r="DZ94" s="466">
        <v>0</v>
      </c>
      <c r="EA94" s="466">
        <v>0</v>
      </c>
      <c r="EB94" s="466">
        <v>0</v>
      </c>
      <c r="EC94" s="466">
        <v>0</v>
      </c>
      <c r="ED94" s="466">
        <v>0</v>
      </c>
      <c r="EE94" s="466">
        <v>0</v>
      </c>
      <c r="EF94" s="466">
        <v>0</v>
      </c>
      <c r="EG94" s="466">
        <v>0</v>
      </c>
      <c r="EH94" s="466">
        <v>0</v>
      </c>
      <c r="EI94" s="466">
        <v>0</v>
      </c>
      <c r="EJ94" s="466">
        <v>0</v>
      </c>
      <c r="EK94" s="466">
        <v>0</v>
      </c>
      <c r="EL94" s="466">
        <f>DZ94+EA94+EB94+EC94+ED94+EE94+EF94+EG94+EH94+EI94+EJ94+EK94</f>
        <v>0</v>
      </c>
      <c r="EM94" s="466">
        <v>0</v>
      </c>
      <c r="EN94" s="466">
        <v>0</v>
      </c>
      <c r="EO94" s="466">
        <v>0</v>
      </c>
      <c r="EP94" s="466">
        <v>0</v>
      </c>
      <c r="EQ94" s="466">
        <v>0</v>
      </c>
      <c r="ER94" s="466">
        <v>0</v>
      </c>
      <c r="ES94" s="466">
        <v>0</v>
      </c>
      <c r="ET94" s="466">
        <v>0</v>
      </c>
      <c r="EU94" s="466">
        <v>0</v>
      </c>
      <c r="EV94" s="466">
        <v>0</v>
      </c>
      <c r="EW94" s="466">
        <v>0</v>
      </c>
      <c r="EX94" s="466">
        <v>0</v>
      </c>
      <c r="EY94" s="466">
        <f>EM94+EN94+EO94+EP94+EQ94+ER94+ES94+ET94+EU94+EV94+EW94+EX94</f>
        <v>0</v>
      </c>
      <c r="EZ94" s="466">
        <v>0</v>
      </c>
      <c r="FA94" s="466">
        <v>0</v>
      </c>
      <c r="FB94" s="466">
        <v>0</v>
      </c>
      <c r="FC94" s="466">
        <v>0</v>
      </c>
      <c r="FD94" s="466">
        <v>0</v>
      </c>
      <c r="FE94" s="466">
        <v>0</v>
      </c>
      <c r="FF94" s="466">
        <v>0</v>
      </c>
      <c r="FG94" s="466">
        <v>0</v>
      </c>
      <c r="FH94" s="466">
        <v>0</v>
      </c>
      <c r="FI94" s="466">
        <v>0</v>
      </c>
      <c r="FJ94" s="466">
        <v>0</v>
      </c>
      <c r="FK94" s="466">
        <v>0</v>
      </c>
      <c r="FL94" s="466">
        <f>FA94+FB94+FC94+FD94+FE94+FF94+FG94+FH94+EZ94+FI94+FK94+FJ94</f>
        <v>0</v>
      </c>
      <c r="FM94" s="466">
        <v>0</v>
      </c>
      <c r="FN94" s="466">
        <v>0</v>
      </c>
      <c r="FO94" s="466">
        <v>0</v>
      </c>
      <c r="FP94" s="466">
        <v>0</v>
      </c>
      <c r="FQ94" s="466">
        <v>0</v>
      </c>
      <c r="FR94" s="466">
        <v>0</v>
      </c>
      <c r="FS94" s="466">
        <v>0</v>
      </c>
      <c r="FT94" s="466">
        <v>0</v>
      </c>
      <c r="FU94" s="466">
        <v>0</v>
      </c>
      <c r="FV94" s="466">
        <v>0</v>
      </c>
      <c r="FW94" s="466">
        <v>0</v>
      </c>
      <c r="FX94" s="466">
        <v>0</v>
      </c>
      <c r="FY94" s="466">
        <f>FM94+FN94+FO94+FP94+FQ94+FR94+FS94+FT94+FU94+FV94+FW94+FX94</f>
        <v>0</v>
      </c>
      <c r="FZ94" s="466">
        <v>0</v>
      </c>
      <c r="GA94" s="466">
        <v>0</v>
      </c>
      <c r="GB94" s="466">
        <v>0</v>
      </c>
      <c r="GC94" s="466">
        <v>0</v>
      </c>
      <c r="GD94" s="466">
        <v>0</v>
      </c>
      <c r="GE94" s="466">
        <v>0</v>
      </c>
      <c r="GF94" s="466">
        <v>0</v>
      </c>
      <c r="GG94" s="466">
        <v>0</v>
      </c>
      <c r="GH94" s="466">
        <v>0</v>
      </c>
      <c r="GI94" s="466">
        <v>0</v>
      </c>
      <c r="GJ94" s="466">
        <v>0</v>
      </c>
      <c r="GK94" s="466">
        <v>0</v>
      </c>
      <c r="GL94" s="466">
        <f>FZ94+GA94+GB94+GC94+GD94+GE94+GF94+GG94+GH94+GI94+GJ94+GK94</f>
        <v>0</v>
      </c>
      <c r="GM94" s="466">
        <v>0</v>
      </c>
      <c r="GN94" s="466">
        <v>0</v>
      </c>
      <c r="GO94" s="466">
        <v>0</v>
      </c>
      <c r="GP94" s="466">
        <v>0</v>
      </c>
      <c r="GQ94" s="466">
        <v>0</v>
      </c>
      <c r="GR94" s="466">
        <v>0</v>
      </c>
      <c r="GS94" s="466">
        <v>0</v>
      </c>
      <c r="GT94" s="466">
        <v>0</v>
      </c>
      <c r="GU94" s="466">
        <v>0</v>
      </c>
      <c r="GV94" s="466">
        <v>0</v>
      </c>
      <c r="GW94" s="466">
        <v>0</v>
      </c>
      <c r="GX94" s="466">
        <v>0</v>
      </c>
      <c r="GY94" s="466">
        <f>GM94+GN94+GO94+GP94+GQ94+GR94+GS94+GT94+GU94+GV94+GW94+GX94</f>
        <v>0</v>
      </c>
      <c r="GZ94" s="466">
        <v>0</v>
      </c>
      <c r="HA94" s="466">
        <v>0</v>
      </c>
      <c r="HB94" s="466">
        <v>0</v>
      </c>
      <c r="HC94" s="466">
        <v>0</v>
      </c>
      <c r="HD94" s="466">
        <v>0</v>
      </c>
      <c r="HE94" s="466">
        <v>0</v>
      </c>
      <c r="HF94" s="466">
        <v>0</v>
      </c>
      <c r="HG94" s="466">
        <v>0</v>
      </c>
      <c r="HH94" s="466">
        <v>0</v>
      </c>
      <c r="HI94" s="466">
        <v>0</v>
      </c>
      <c r="HJ94" s="466">
        <v>0</v>
      </c>
      <c r="HK94" s="466">
        <v>0</v>
      </c>
      <c r="HL94" s="466">
        <f>GZ94+HA94+HB94+HC94+HD94+HE94+HF94+HG94+HH94+HI94+HJ94+HK94</f>
        <v>0</v>
      </c>
      <c r="HM94" s="466">
        <v>0</v>
      </c>
      <c r="HN94" s="466">
        <v>0</v>
      </c>
      <c r="HO94" s="466">
        <v>0</v>
      </c>
      <c r="HP94" s="466">
        <v>0</v>
      </c>
      <c r="HQ94" s="466">
        <v>0</v>
      </c>
      <c r="HR94" s="466">
        <v>0</v>
      </c>
      <c r="HS94" s="466">
        <v>0</v>
      </c>
      <c r="HT94" s="466">
        <v>0</v>
      </c>
      <c r="HU94" s="466">
        <v>0</v>
      </c>
      <c r="HV94" s="466">
        <v>0</v>
      </c>
      <c r="HW94" s="466">
        <v>0</v>
      </c>
      <c r="HX94" s="466">
        <v>0</v>
      </c>
      <c r="HY94" s="466">
        <f>HM94+HN94+HO94+HP94+HQ94+HR94+HS94+HT94+HU94+HV94+HW94+HX94</f>
        <v>0</v>
      </c>
      <c r="HZ94" s="466">
        <v>0</v>
      </c>
      <c r="IA94" s="466">
        <v>0</v>
      </c>
      <c r="IB94" s="466">
        <v>0</v>
      </c>
      <c r="IC94" s="466">
        <v>0</v>
      </c>
      <c r="ID94" s="466">
        <v>0</v>
      </c>
      <c r="IE94" s="466">
        <v>0</v>
      </c>
      <c r="IF94" s="466">
        <v>0</v>
      </c>
      <c r="IG94" s="466">
        <v>0</v>
      </c>
      <c r="IH94" s="466">
        <v>0</v>
      </c>
      <c r="II94" s="466">
        <v>0</v>
      </c>
      <c r="IJ94" s="466">
        <v>0</v>
      </c>
      <c r="IK94" s="466">
        <v>0</v>
      </c>
      <c r="IL94" s="466">
        <f>HZ94+IA94+IB94+IC94+ID94+IE94+IF94+IG94+IH94+II94+IJ94+IK94</f>
        <v>0</v>
      </c>
      <c r="IM94" s="466">
        <v>0</v>
      </c>
      <c r="IN94" s="466">
        <v>0</v>
      </c>
      <c r="IO94" s="466">
        <v>0</v>
      </c>
      <c r="IP94" s="466">
        <v>0</v>
      </c>
      <c r="IQ94" s="466">
        <v>0</v>
      </c>
      <c r="IR94" s="466">
        <v>0</v>
      </c>
      <c r="IS94" s="466">
        <v>0</v>
      </c>
      <c r="IT94" s="466">
        <v>0</v>
      </c>
      <c r="IU94" s="466">
        <v>0</v>
      </c>
      <c r="IV94" s="466">
        <v>0</v>
      </c>
      <c r="IW94" s="466">
        <v>0</v>
      </c>
      <c r="IX94" s="466">
        <v>0</v>
      </c>
      <c r="IY94" s="466">
        <f>IM94+IN94+IO94+IP94+IQ94+IR94+IS94+IT94+IU94+IV94+IW94+IX94</f>
        <v>0</v>
      </c>
      <c r="IZ94" s="655">
        <v>0</v>
      </c>
      <c r="JA94" s="466">
        <v>0</v>
      </c>
      <c r="JB94" s="466">
        <v>0</v>
      </c>
      <c r="JC94" s="466">
        <v>0</v>
      </c>
      <c r="JD94" s="466">
        <v>0</v>
      </c>
      <c r="JE94" s="466">
        <v>0</v>
      </c>
      <c r="JF94" s="466">
        <v>0</v>
      </c>
      <c r="JG94" s="466">
        <v>0</v>
      </c>
      <c r="JH94" s="466">
        <v>0</v>
      </c>
      <c r="JI94" s="466">
        <v>0</v>
      </c>
      <c r="JJ94" s="466">
        <v>0</v>
      </c>
      <c r="JK94" s="466">
        <v>0</v>
      </c>
      <c r="JL94" s="466">
        <f>IZ94+JA94+JB94+JC94+JD94+JE94+JF94+JG94+JH94+JI94+JJ94+JK94</f>
        <v>0</v>
      </c>
      <c r="JM94" s="655">
        <v>0</v>
      </c>
      <c r="JN94" s="466">
        <v>0</v>
      </c>
      <c r="JO94" s="466">
        <v>0</v>
      </c>
      <c r="JP94" s="466">
        <v>0</v>
      </c>
      <c r="JQ94" s="466">
        <v>0</v>
      </c>
      <c r="JR94" s="466">
        <v>0</v>
      </c>
      <c r="JS94" s="466">
        <v>0</v>
      </c>
      <c r="JT94" s="466">
        <v>0</v>
      </c>
      <c r="JU94" s="466">
        <v>0</v>
      </c>
      <c r="JV94" s="466">
        <v>0</v>
      </c>
      <c r="JW94" s="466">
        <v>0</v>
      </c>
      <c r="JX94" s="466">
        <v>0</v>
      </c>
      <c r="JY94" s="466">
        <f>JM94+JN94+JO94+JP94+JQ94+JR94+JS94+JT94+JU94+JV94+JW94+JX94</f>
        <v>0</v>
      </c>
      <c r="JZ94" s="655">
        <v>0</v>
      </c>
      <c r="KA94" s="466">
        <v>0</v>
      </c>
      <c r="KB94" s="466">
        <v>0</v>
      </c>
      <c r="KC94" s="466">
        <v>0</v>
      </c>
      <c r="KD94" s="466">
        <v>0</v>
      </c>
      <c r="KE94" s="466">
        <v>0</v>
      </c>
      <c r="KF94" s="466">
        <v>0</v>
      </c>
      <c r="KG94" s="466">
        <v>0</v>
      </c>
      <c r="KH94" s="466">
        <v>0</v>
      </c>
      <c r="KI94" s="466">
        <v>0</v>
      </c>
      <c r="KJ94" s="466">
        <v>0</v>
      </c>
      <c r="KK94" s="466">
        <v>0</v>
      </c>
      <c r="KL94" s="466">
        <f>JZ94+KA94+KB94+KC94+KD94+KE94+KF94+KG94+KH94+KI94+KJ94+KK94</f>
        <v>0</v>
      </c>
      <c r="KM94" s="655">
        <v>0</v>
      </c>
      <c r="KN94" s="466">
        <v>0</v>
      </c>
      <c r="KO94" s="466">
        <v>0</v>
      </c>
      <c r="KP94" s="466">
        <v>0</v>
      </c>
      <c r="KQ94" s="466">
        <v>0</v>
      </c>
      <c r="KR94" s="466">
        <v>0</v>
      </c>
      <c r="KS94" s="466">
        <v>0</v>
      </c>
      <c r="KT94" s="466">
        <v>0</v>
      </c>
      <c r="KU94" s="466">
        <v>0</v>
      </c>
      <c r="KV94" s="466">
        <v>0</v>
      </c>
      <c r="KW94" s="466">
        <v>0</v>
      </c>
      <c r="KX94" s="466">
        <v>0</v>
      </c>
      <c r="KY94" s="466">
        <f>KM94+KN94+KO94+KP94+KQ94+KR94+KS94+KT94+KU94+KV94+KW94+KX94</f>
        <v>0</v>
      </c>
      <c r="KZ94" s="655">
        <v>0</v>
      </c>
      <c r="LA94" s="466">
        <v>0</v>
      </c>
      <c r="LB94" s="466">
        <v>0</v>
      </c>
      <c r="LC94" s="466">
        <v>0</v>
      </c>
      <c r="LD94" s="466">
        <v>0</v>
      </c>
      <c r="LE94" s="466">
        <v>0</v>
      </c>
      <c r="LF94" s="466">
        <v>0</v>
      </c>
      <c r="LG94" s="466">
        <v>0</v>
      </c>
      <c r="LH94" s="466">
        <v>0</v>
      </c>
      <c r="LI94" s="466">
        <v>0</v>
      </c>
      <c r="LJ94" s="466">
        <v>0</v>
      </c>
      <c r="LK94" s="466">
        <v>0</v>
      </c>
      <c r="LL94" s="511">
        <f>KZ94+LA94+LB94+LC94+LD94+LE94+LF94+LG94+LH94+LI94+LJ94+LK94</f>
        <v>0</v>
      </c>
    </row>
    <row r="95" spans="1:324" ht="15.75" x14ac:dyDescent="0.25">
      <c r="A95" s="419">
        <v>7211</v>
      </c>
      <c r="B95" s="420"/>
      <c r="C95" s="418" t="s">
        <v>556</v>
      </c>
      <c r="D95" s="418" t="s">
        <v>328</v>
      </c>
      <c r="E95" s="466">
        <v>0</v>
      </c>
      <c r="F95" s="466">
        <v>0</v>
      </c>
      <c r="G95" s="466">
        <v>0</v>
      </c>
      <c r="H95" s="466">
        <v>0</v>
      </c>
      <c r="I95" s="466">
        <v>0</v>
      </c>
      <c r="J95" s="466">
        <v>0</v>
      </c>
      <c r="K95" s="466">
        <v>0</v>
      </c>
      <c r="L95" s="466">
        <v>24457.519612752465</v>
      </c>
      <c r="M95" s="466">
        <v>8320.8145551660818</v>
      </c>
      <c r="N95" s="466">
        <v>-6159.2388582874319</v>
      </c>
      <c r="O95" s="466">
        <v>-2161.5756968786513</v>
      </c>
      <c r="P95" s="466">
        <v>175.26289434151226</v>
      </c>
      <c r="Q95" s="466">
        <v>0</v>
      </c>
      <c r="R95" s="466">
        <v>0</v>
      </c>
      <c r="S95" s="466">
        <v>0</v>
      </c>
      <c r="T95" s="466">
        <v>55028.375897179103</v>
      </c>
      <c r="U95" s="466">
        <v>-55028.375897179103</v>
      </c>
      <c r="V95" s="466">
        <v>87197.462860958112</v>
      </c>
      <c r="W95" s="466">
        <v>-49106.993824069439</v>
      </c>
      <c r="X95" s="466">
        <v>11024.870639292272</v>
      </c>
      <c r="Y95" s="466">
        <f>M95+N95+O95+P95+Q95+R95+S95+T95+U95+V95+W95+X95</f>
        <v>49290.602570522446</v>
      </c>
      <c r="Z95" s="466">
        <v>0</v>
      </c>
      <c r="AA95" s="466">
        <v>0</v>
      </c>
      <c r="AB95" s="466">
        <v>0</v>
      </c>
      <c r="AC95" s="466">
        <v>0</v>
      </c>
      <c r="AD95" s="466">
        <v>0</v>
      </c>
      <c r="AE95" s="466">
        <v>1097.4795526623268</v>
      </c>
      <c r="AF95" s="466">
        <v>4.1729260557502919</v>
      </c>
      <c r="AG95" s="466">
        <v>0</v>
      </c>
      <c r="AH95" s="466">
        <v>0</v>
      </c>
      <c r="AI95" s="466">
        <v>0</v>
      </c>
      <c r="AJ95" s="466">
        <v>0</v>
      </c>
      <c r="AK95" s="466">
        <v>0</v>
      </c>
      <c r="AL95" s="466">
        <f>Z95+AA95+AB95+AC95+AD95+AE95+AF95+AG95+AH95+AI95+AJ95+AK95</f>
        <v>1101.6524787180772</v>
      </c>
      <c r="AM95" s="466">
        <v>0</v>
      </c>
      <c r="AN95" s="466">
        <v>0</v>
      </c>
      <c r="AO95" s="466">
        <v>0</v>
      </c>
      <c r="AP95" s="466">
        <v>14613.587047237523</v>
      </c>
      <c r="AQ95" s="466">
        <v>26865.297946920382</v>
      </c>
      <c r="AR95" s="466">
        <v>0</v>
      </c>
      <c r="AS95" s="466">
        <v>0</v>
      </c>
      <c r="AT95" s="466">
        <v>-6267.7349357369394</v>
      </c>
      <c r="AU95" s="466">
        <v>0</v>
      </c>
      <c r="AV95" s="466">
        <v>0</v>
      </c>
      <c r="AW95" s="466">
        <v>0</v>
      </c>
      <c r="AX95" s="466">
        <v>0</v>
      </c>
      <c r="AY95" s="466">
        <f>AM95+AN95+AO95+AP95+AQ95+AR95+AS95+AT95+AU95+AV95+AW95+AX95</f>
        <v>35211.150058420964</v>
      </c>
      <c r="AZ95" s="466">
        <v>0</v>
      </c>
      <c r="BA95" s="466">
        <v>3008.679686195961</v>
      </c>
      <c r="BB95" s="466">
        <v>0</v>
      </c>
      <c r="BC95" s="466">
        <v>0</v>
      </c>
      <c r="BD95" s="466">
        <v>0</v>
      </c>
      <c r="BE95" s="466">
        <v>0</v>
      </c>
      <c r="BF95" s="466">
        <v>31167.584710398933</v>
      </c>
      <c r="BG95" s="466">
        <v>0</v>
      </c>
      <c r="BH95" s="466">
        <v>4172.926055750293</v>
      </c>
      <c r="BI95" s="466">
        <v>9280.5875479886508</v>
      </c>
      <c r="BJ95" s="466">
        <v>0</v>
      </c>
      <c r="BK95" s="466">
        <v>0</v>
      </c>
      <c r="BL95" s="466">
        <f>AZ95+BA95+BB95+BC95+BD95+BE95+BF95+BG95+BH95+BI95+BJ95+BK95</f>
        <v>47629.778000333841</v>
      </c>
      <c r="BM95" s="466">
        <v>0</v>
      </c>
      <c r="BN95" s="466">
        <v>0</v>
      </c>
      <c r="BO95" s="466">
        <v>16201.176765147722</v>
      </c>
      <c r="BP95" s="466">
        <v>0</v>
      </c>
      <c r="BQ95" s="466">
        <v>0</v>
      </c>
      <c r="BR95" s="466">
        <v>-1595.9355700216993</v>
      </c>
      <c r="BS95" s="466">
        <v>0</v>
      </c>
      <c r="BT95" s="466">
        <v>0</v>
      </c>
      <c r="BU95" s="466">
        <v>2101.2977800033386</v>
      </c>
      <c r="BV95" s="466">
        <v>0</v>
      </c>
      <c r="BW95" s="466">
        <v>0</v>
      </c>
      <c r="BX95" s="466">
        <v>-4.1729260556516157E-2</v>
      </c>
      <c r="BY95" s="466">
        <f>BM95+BN95+BO95+BP95+BQ95+BR95+BS95+BT95+BU95+BV95+BW95+BX95</f>
        <v>16706.497245868806</v>
      </c>
      <c r="BZ95" s="466">
        <v>1600.1502253380072</v>
      </c>
      <c r="CA95" s="466">
        <v>25909.088632949428</v>
      </c>
      <c r="CB95" s="466">
        <v>714.86396261058053</v>
      </c>
      <c r="CC95" s="466">
        <v>0</v>
      </c>
      <c r="CD95" s="466">
        <v>1155.900517442831</v>
      </c>
      <c r="CE95" s="466">
        <v>3096.3111333667166</v>
      </c>
      <c r="CF95" s="466">
        <v>-24126.289434151229</v>
      </c>
      <c r="CG95" s="466">
        <v>0</v>
      </c>
      <c r="CH95" s="466">
        <v>0</v>
      </c>
      <c r="CI95" s="466">
        <v>-4097.8133867467868</v>
      </c>
      <c r="CJ95" s="466">
        <v>31538.975129360711</v>
      </c>
      <c r="CK95" s="466">
        <v>805.37472875980643</v>
      </c>
      <c r="CL95" s="466">
        <f>BZ95+CA95+CB95+CC95+CD95+CE95+CF95+CG95+CH95+CI95+CJ95+CK95</f>
        <v>36596.56150893007</v>
      </c>
      <c r="CM95" s="466">
        <v>0</v>
      </c>
      <c r="CN95" s="466">
        <v>0</v>
      </c>
      <c r="CO95" s="466">
        <v>0</v>
      </c>
      <c r="CP95" s="466">
        <v>0</v>
      </c>
      <c r="CQ95" s="466">
        <v>0</v>
      </c>
      <c r="CR95" s="466">
        <v>0</v>
      </c>
      <c r="CS95" s="466">
        <v>0</v>
      </c>
      <c r="CT95" s="466">
        <v>0</v>
      </c>
      <c r="CU95" s="466">
        <v>0</v>
      </c>
      <c r="CV95" s="466">
        <v>3734.7688198965116</v>
      </c>
      <c r="CW95" s="466">
        <v>6513.9375730262063</v>
      </c>
      <c r="CX95" s="466">
        <v>4523.4518444333171</v>
      </c>
      <c r="CY95" s="466">
        <f>CM95+CN95+CO95+CP95+CQ95+CR95+CS95+CT95+CU95+CV95+CW95+CX95</f>
        <v>14772.158237356036</v>
      </c>
      <c r="CZ95" s="466">
        <v>0</v>
      </c>
      <c r="DA95" s="466">
        <v>0</v>
      </c>
      <c r="DB95" s="466">
        <v>0</v>
      </c>
      <c r="DC95" s="466">
        <v>2485.08</v>
      </c>
      <c r="DD95" s="466">
        <v>0</v>
      </c>
      <c r="DE95" s="466">
        <v>17886.11</v>
      </c>
      <c r="DF95" s="466">
        <v>0</v>
      </c>
      <c r="DG95" s="466">
        <v>64587.81</v>
      </c>
      <c r="DH95" s="466">
        <v>328859</v>
      </c>
      <c r="DI95" s="466">
        <v>-0.19000000000232831</v>
      </c>
      <c r="DJ95" s="466">
        <v>0</v>
      </c>
      <c r="DK95" s="466">
        <v>0</v>
      </c>
      <c r="DL95" s="466">
        <f>CZ95+DA95+DB95+DC95+DD95+DE95+DF95+DG95+DH95+DI95+DJ95+DK95</f>
        <v>413817.81</v>
      </c>
      <c r="DM95" s="466">
        <v>0</v>
      </c>
      <c r="DN95" s="466">
        <v>0</v>
      </c>
      <c r="DO95" s="466">
        <v>0</v>
      </c>
      <c r="DP95" s="466">
        <v>0</v>
      </c>
      <c r="DQ95" s="466">
        <v>0</v>
      </c>
      <c r="DR95" s="466">
        <v>0</v>
      </c>
      <c r="DS95" s="466">
        <v>0</v>
      </c>
      <c r="DT95" s="466">
        <v>752.85</v>
      </c>
      <c r="DU95" s="466">
        <v>0</v>
      </c>
      <c r="DV95" s="466">
        <v>0</v>
      </c>
      <c r="DW95" s="466">
        <v>0</v>
      </c>
      <c r="DX95" s="466">
        <v>0</v>
      </c>
      <c r="DY95" s="466">
        <f>DM95+DN95+DO95+DP95+DQ95+DR95+DS95+DT95+DU95+DV95+DW95+DX95</f>
        <v>752.85</v>
      </c>
      <c r="DZ95" s="466">
        <v>0</v>
      </c>
      <c r="EA95" s="466">
        <v>0</v>
      </c>
      <c r="EB95" s="466">
        <v>2401.8200000000002</v>
      </c>
      <c r="EC95" s="466">
        <v>3153.93</v>
      </c>
      <c r="ED95" s="466">
        <v>0</v>
      </c>
      <c r="EE95" s="466">
        <v>11760.38</v>
      </c>
      <c r="EF95" s="466">
        <v>0</v>
      </c>
      <c r="EG95" s="466">
        <v>0</v>
      </c>
      <c r="EH95" s="466">
        <v>0</v>
      </c>
      <c r="EI95" s="466">
        <v>0</v>
      </c>
      <c r="EJ95" s="466">
        <v>0</v>
      </c>
      <c r="EK95" s="466">
        <v>0</v>
      </c>
      <c r="EL95" s="466">
        <f>DZ95+EA95+EB95+EC95+ED95+EE95+EF95+EG95+EH95+EI95+EJ95+EK95</f>
        <v>17316.129999999997</v>
      </c>
      <c r="EM95" s="466">
        <v>8565.4699999999993</v>
      </c>
      <c r="EN95" s="466">
        <v>0</v>
      </c>
      <c r="EO95" s="466">
        <v>0</v>
      </c>
      <c r="EP95" s="466">
        <v>5325</v>
      </c>
      <c r="EQ95" s="466">
        <v>0</v>
      </c>
      <c r="ER95" s="466">
        <v>0</v>
      </c>
      <c r="ES95" s="466">
        <v>0</v>
      </c>
      <c r="ET95" s="466">
        <v>0</v>
      </c>
      <c r="EU95" s="466">
        <v>0</v>
      </c>
      <c r="EV95" s="466">
        <v>18632.53</v>
      </c>
      <c r="EW95" s="466">
        <v>6212.96</v>
      </c>
      <c r="EX95" s="466">
        <v>0</v>
      </c>
      <c r="EY95" s="466">
        <f>EM95+EN95+EO95+EP95+EQ95+ER95+ES95+ET95+EU95+EV95+EW95+EX95</f>
        <v>38735.96</v>
      </c>
      <c r="EZ95" s="466">
        <v>0</v>
      </c>
      <c r="FA95" s="466">
        <v>0</v>
      </c>
      <c r="FB95" s="466">
        <v>0</v>
      </c>
      <c r="FC95" s="466">
        <v>0</v>
      </c>
      <c r="FD95" s="466">
        <v>0</v>
      </c>
      <c r="FE95" s="466">
        <v>0</v>
      </c>
      <c r="FF95" s="466">
        <v>0</v>
      </c>
      <c r="FG95" s="466">
        <v>2217.4299999999998</v>
      </c>
      <c r="FH95" s="466">
        <v>0</v>
      </c>
      <c r="FI95" s="466">
        <v>0</v>
      </c>
      <c r="FJ95" s="466">
        <v>0</v>
      </c>
      <c r="FK95" s="466">
        <v>0</v>
      </c>
      <c r="FL95" s="466">
        <f>FA95+FB95+FC95+FD95+FE95+FF95+FG95+FH95+EZ95+FI95+FK95+FJ95</f>
        <v>2217.4299999999998</v>
      </c>
      <c r="FM95" s="466">
        <v>0</v>
      </c>
      <c r="FN95" s="466">
        <v>0</v>
      </c>
      <c r="FO95" s="466">
        <v>408.66</v>
      </c>
      <c r="FP95" s="466">
        <v>0</v>
      </c>
      <c r="FQ95" s="466">
        <v>802.24</v>
      </c>
      <c r="FR95" s="466">
        <v>823.06</v>
      </c>
      <c r="FS95" s="466">
        <v>0</v>
      </c>
      <c r="FT95" s="466">
        <v>654.4</v>
      </c>
      <c r="FU95" s="466">
        <v>0</v>
      </c>
      <c r="FV95" s="466">
        <v>16660.919999999998</v>
      </c>
      <c r="FW95" s="466">
        <v>2118.9899999999998</v>
      </c>
      <c r="FX95" s="466">
        <v>6880.62</v>
      </c>
      <c r="FY95" s="466">
        <f>FM95+FN95+FO95+FP95+FQ95+FR95+FS95+FT95+FU95+FV95+FW95+FX95</f>
        <v>28348.889999999996</v>
      </c>
      <c r="FZ95" s="466">
        <v>1503.33</v>
      </c>
      <c r="GA95" s="466">
        <v>1763.5100000000002</v>
      </c>
      <c r="GB95" s="466">
        <v>0</v>
      </c>
      <c r="GC95" s="466">
        <v>0</v>
      </c>
      <c r="GD95" s="466">
        <v>0</v>
      </c>
      <c r="GE95" s="466">
        <v>274.68</v>
      </c>
      <c r="GF95" s="466">
        <v>2781.7799999999997</v>
      </c>
      <c r="GG95" s="466">
        <v>0</v>
      </c>
      <c r="GH95" s="466">
        <v>261882.93</v>
      </c>
      <c r="GI95" s="466">
        <v>-260000</v>
      </c>
      <c r="GJ95" s="466">
        <v>2309.9899999999998</v>
      </c>
      <c r="GK95" s="466">
        <v>0</v>
      </c>
      <c r="GL95" s="466">
        <f>FZ95+GA95+GB95+GC95+GD95+GE95+GF95+GG95+GH95+GI95+GJ95+GK95</f>
        <v>10516.219999999981</v>
      </c>
      <c r="GM95" s="466">
        <v>6084.29</v>
      </c>
      <c r="GN95" s="466">
        <v>0</v>
      </c>
      <c r="GO95" s="466">
        <v>163.46000000000004</v>
      </c>
      <c r="GP95" s="466">
        <v>2978.9599999999996</v>
      </c>
      <c r="GQ95" s="466">
        <v>625.81000000000131</v>
      </c>
      <c r="GR95" s="466">
        <v>294.48</v>
      </c>
      <c r="GS95" s="466">
        <v>0</v>
      </c>
      <c r="GT95" s="466">
        <v>0</v>
      </c>
      <c r="GU95" s="466">
        <v>0</v>
      </c>
      <c r="GV95" s="466">
        <v>0</v>
      </c>
      <c r="GW95" s="466">
        <v>6109.6699999999983</v>
      </c>
      <c r="GX95" s="466">
        <v>0</v>
      </c>
      <c r="GY95" s="466">
        <f>GM95+GN95+GO95+GP95+GQ95+GR95+GS95+GT95+GU95+GV95+GW95+GX95</f>
        <v>16256.669999999998</v>
      </c>
      <c r="GZ95" s="466">
        <v>0</v>
      </c>
      <c r="HA95" s="466">
        <v>0</v>
      </c>
      <c r="HB95" s="466">
        <v>3111.5</v>
      </c>
      <c r="HC95" s="466">
        <v>0</v>
      </c>
      <c r="HD95" s="466">
        <v>587.63999999999987</v>
      </c>
      <c r="HE95" s="466">
        <v>468.89999999999992</v>
      </c>
      <c r="HF95" s="466">
        <v>9229.84</v>
      </c>
      <c r="HG95" s="466">
        <v>0</v>
      </c>
      <c r="HH95" s="466">
        <v>0</v>
      </c>
      <c r="HI95" s="466">
        <v>0</v>
      </c>
      <c r="HJ95" s="466">
        <v>0</v>
      </c>
      <c r="HK95" s="466">
        <v>823.10000000000036</v>
      </c>
      <c r="HL95" s="466">
        <f>GZ95+HA95+HB95+HC95+HD95+HE95+HF95+HG95+HH95+HI95+HJ95+HK95</f>
        <v>14220.980000000001</v>
      </c>
      <c r="HM95" s="466">
        <v>0</v>
      </c>
      <c r="HN95" s="466">
        <v>0</v>
      </c>
      <c r="HO95" s="466">
        <v>0</v>
      </c>
      <c r="HP95" s="466">
        <v>1705.32</v>
      </c>
      <c r="HQ95" s="466">
        <v>351.22</v>
      </c>
      <c r="HR95" s="466">
        <v>0</v>
      </c>
      <c r="HS95" s="466">
        <v>0</v>
      </c>
      <c r="HT95" s="466">
        <v>0</v>
      </c>
      <c r="HU95" s="466">
        <v>769.2</v>
      </c>
      <c r="HV95" s="466">
        <v>182.37</v>
      </c>
      <c r="HW95" s="466">
        <v>0</v>
      </c>
      <c r="HX95" s="466">
        <v>0</v>
      </c>
      <c r="HY95" s="466">
        <f>HM95+HN95+HO95+HP95+HQ95+HR95+HS95+HT95+HU95+HV95+HW95+HX95</f>
        <v>3008.1099999999997</v>
      </c>
      <c r="HZ95" s="466">
        <v>2579.9</v>
      </c>
      <c r="IA95" s="466">
        <v>0</v>
      </c>
      <c r="IB95" s="466">
        <v>0</v>
      </c>
      <c r="IC95" s="466">
        <v>1476</v>
      </c>
      <c r="ID95" s="466">
        <v>2583</v>
      </c>
      <c r="IE95" s="466">
        <v>470.69999999999982</v>
      </c>
      <c r="IF95" s="466">
        <v>1288.07</v>
      </c>
      <c r="IG95" s="466">
        <v>0</v>
      </c>
      <c r="IH95" s="466">
        <v>1025.4500000000003</v>
      </c>
      <c r="II95" s="466">
        <v>0</v>
      </c>
      <c r="IJ95" s="466">
        <v>216.05000000000018</v>
      </c>
      <c r="IK95" s="466">
        <v>489.51000000000022</v>
      </c>
      <c r="IL95" s="466">
        <f>HZ95+IA95+IB95+IC95+ID95+IE95+IF95+IG95+IH95+II95+IJ95+IK95</f>
        <v>10128.680000000002</v>
      </c>
      <c r="IM95" s="466">
        <v>0</v>
      </c>
      <c r="IN95" s="466">
        <v>0</v>
      </c>
      <c r="IO95" s="466">
        <v>0</v>
      </c>
      <c r="IP95" s="466">
        <v>0</v>
      </c>
      <c r="IQ95" s="466">
        <v>808.41</v>
      </c>
      <c r="IR95" s="466">
        <v>1261.8699999999999</v>
      </c>
      <c r="IS95" s="466">
        <v>3145.35</v>
      </c>
      <c r="IT95" s="466">
        <v>30</v>
      </c>
      <c r="IU95" s="466">
        <v>0</v>
      </c>
      <c r="IV95" s="466">
        <v>0</v>
      </c>
      <c r="IW95" s="466">
        <v>0</v>
      </c>
      <c r="IX95" s="466">
        <v>1444.9300000000007</v>
      </c>
      <c r="IY95" s="466">
        <f>IM95+IN95+IO95+IP95+IQ95+IR95+IS95+IT95+IU95+IV95+IW95+IX95</f>
        <v>6690.5599999999995</v>
      </c>
      <c r="IZ95" s="655">
        <v>0</v>
      </c>
      <c r="JA95" s="466">
        <v>0</v>
      </c>
      <c r="JB95" s="466">
        <v>0</v>
      </c>
      <c r="JC95" s="466">
        <v>0</v>
      </c>
      <c r="JD95" s="466">
        <v>0</v>
      </c>
      <c r="JE95" s="466">
        <v>619</v>
      </c>
      <c r="JF95" s="466">
        <v>143.58000000000001</v>
      </c>
      <c r="JG95" s="466">
        <v>0</v>
      </c>
      <c r="JH95" s="466">
        <v>1382.58</v>
      </c>
      <c r="JI95" s="466">
        <v>0</v>
      </c>
      <c r="JJ95" s="466">
        <v>1189.0999999999999</v>
      </c>
      <c r="JK95" s="466">
        <v>0</v>
      </c>
      <c r="JL95" s="466">
        <f>IZ95+JA95+JB95+JC95+JD95+JE95+JF95+JG95+JH95+JI95+JJ95+JK95</f>
        <v>3334.2599999999998</v>
      </c>
      <c r="JM95" s="655">
        <v>0</v>
      </c>
      <c r="JN95" s="466">
        <v>2839.77</v>
      </c>
      <c r="JO95" s="466">
        <v>128.83000000000001</v>
      </c>
      <c r="JP95" s="466">
        <v>0</v>
      </c>
      <c r="JQ95" s="466">
        <v>0</v>
      </c>
      <c r="JR95" s="466">
        <v>691.14</v>
      </c>
      <c r="JS95" s="466">
        <v>0</v>
      </c>
      <c r="JT95" s="466">
        <v>0</v>
      </c>
      <c r="JU95" s="466">
        <v>0</v>
      </c>
      <c r="JV95" s="466">
        <v>0</v>
      </c>
      <c r="JW95" s="466">
        <v>0</v>
      </c>
      <c r="JX95" s="466">
        <v>0</v>
      </c>
      <c r="JY95" s="466">
        <f>JM95+JN95+JO95+JP95+JQ95+JR95+JS95+JT95+JU95+JV95+JW95+JX95</f>
        <v>3659.74</v>
      </c>
      <c r="JZ95" s="655">
        <v>0</v>
      </c>
      <c r="KA95" s="466">
        <v>1048.92</v>
      </c>
      <c r="KB95" s="466">
        <v>0</v>
      </c>
      <c r="KC95" s="466">
        <v>0</v>
      </c>
      <c r="KD95" s="466">
        <v>0</v>
      </c>
      <c r="KE95" s="466">
        <v>2351.58</v>
      </c>
      <c r="KF95" s="466">
        <v>0</v>
      </c>
      <c r="KG95" s="466">
        <v>0</v>
      </c>
      <c r="KH95" s="466">
        <v>0</v>
      </c>
      <c r="KI95" s="466">
        <v>0</v>
      </c>
      <c r="KJ95" s="466">
        <v>1460.77</v>
      </c>
      <c r="KK95" s="466">
        <v>1928.6</v>
      </c>
      <c r="KL95" s="466">
        <f>JZ95+KA95+KB95+KC95+KD95+KE95+KF95+KG95+KH95+KI95+KJ95+KK95</f>
        <v>6789.8700000000008</v>
      </c>
      <c r="KM95" s="655">
        <v>0</v>
      </c>
      <c r="KN95" s="466">
        <v>12000</v>
      </c>
      <c r="KO95" s="466">
        <v>0</v>
      </c>
      <c r="KP95" s="466">
        <v>0</v>
      </c>
      <c r="KQ95" s="466">
        <v>0</v>
      </c>
      <c r="KR95" s="466">
        <v>0</v>
      </c>
      <c r="KS95" s="466">
        <v>0</v>
      </c>
      <c r="KT95" s="466">
        <v>0</v>
      </c>
      <c r="KU95" s="466">
        <v>0</v>
      </c>
      <c r="KV95" s="466">
        <v>3130.0300000000007</v>
      </c>
      <c r="KW95" s="466">
        <v>6832.6599999999989</v>
      </c>
      <c r="KX95" s="466">
        <v>58562</v>
      </c>
      <c r="KY95" s="466">
        <f>KM95+KN95+KO95+KP95+KQ95+KR95+KS95+KT95+KU95+KV95+KW95+KX95</f>
        <v>80524.69</v>
      </c>
      <c r="KZ95" s="655">
        <v>1664.6</v>
      </c>
      <c r="LA95" s="466">
        <v>0</v>
      </c>
      <c r="LB95" s="466">
        <v>0</v>
      </c>
      <c r="LC95" s="466">
        <v>0</v>
      </c>
      <c r="LD95" s="466">
        <v>0</v>
      </c>
      <c r="LE95" s="466">
        <v>0</v>
      </c>
      <c r="LF95" s="466">
        <v>0</v>
      </c>
      <c r="LG95" s="466">
        <v>0</v>
      </c>
      <c r="LH95" s="466">
        <v>0</v>
      </c>
      <c r="LI95" s="466">
        <v>0</v>
      </c>
      <c r="LJ95" s="466">
        <v>0</v>
      </c>
      <c r="LK95" s="466">
        <v>0</v>
      </c>
      <c r="LL95" s="511">
        <f>KZ95+LA95+LB95+LC95+LD95+LE95+LF95+LG95+LH95+LI95+LJ95+LK95</f>
        <v>1664.6</v>
      </c>
    </row>
    <row r="96" spans="1:324" x14ac:dyDescent="0.2">
      <c r="A96" s="436"/>
      <c r="B96" s="437"/>
      <c r="C96" s="421" t="s">
        <v>1062</v>
      </c>
      <c r="D96" s="421" t="s">
        <v>1062</v>
      </c>
      <c r="E96" s="442"/>
      <c r="F96" s="442"/>
      <c r="G96" s="442"/>
      <c r="H96" s="442"/>
      <c r="I96" s="442"/>
      <c r="J96" s="442"/>
      <c r="K96" s="442"/>
      <c r="L96" s="442"/>
      <c r="M96" s="442"/>
      <c r="N96" s="442"/>
      <c r="O96" s="442"/>
      <c r="P96" s="442"/>
      <c r="Q96" s="442"/>
      <c r="R96" s="442"/>
      <c r="S96" s="442"/>
      <c r="T96" s="442"/>
      <c r="U96" s="442"/>
      <c r="V96" s="442"/>
      <c r="W96" s="442"/>
      <c r="X96" s="442"/>
      <c r="Y96" s="442"/>
      <c r="Z96" s="442"/>
      <c r="AA96" s="442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2"/>
      <c r="AP96" s="442"/>
      <c r="AQ96" s="442"/>
      <c r="AR96" s="442"/>
      <c r="AS96" s="442"/>
      <c r="AT96" s="442"/>
      <c r="AU96" s="442"/>
      <c r="AV96" s="442"/>
      <c r="AW96" s="442"/>
      <c r="AX96" s="442"/>
      <c r="AY96" s="442"/>
      <c r="AZ96" s="442"/>
      <c r="BA96" s="442"/>
      <c r="BB96" s="442"/>
      <c r="BC96" s="442"/>
      <c r="BD96" s="442"/>
      <c r="BE96" s="442"/>
      <c r="BF96" s="442"/>
      <c r="BG96" s="442"/>
      <c r="BH96" s="442"/>
      <c r="BI96" s="442"/>
      <c r="BJ96" s="442"/>
      <c r="BK96" s="442"/>
      <c r="BL96" s="442"/>
      <c r="BM96" s="442"/>
      <c r="BN96" s="442"/>
      <c r="BO96" s="442"/>
      <c r="BP96" s="442"/>
      <c r="BQ96" s="442"/>
      <c r="BR96" s="442"/>
      <c r="BS96" s="442"/>
      <c r="BT96" s="442"/>
      <c r="BU96" s="442"/>
      <c r="BV96" s="442"/>
      <c r="BW96" s="442"/>
      <c r="BX96" s="442"/>
      <c r="BY96" s="442"/>
      <c r="BZ96" s="442"/>
      <c r="CA96" s="442"/>
      <c r="CB96" s="442"/>
      <c r="CC96" s="442"/>
      <c r="CD96" s="442"/>
      <c r="CE96" s="442"/>
      <c r="CF96" s="442"/>
      <c r="CG96" s="442"/>
      <c r="CH96" s="442"/>
      <c r="CI96" s="442"/>
      <c r="CJ96" s="442"/>
      <c r="CK96" s="442"/>
      <c r="CL96" s="442"/>
      <c r="CM96" s="442"/>
      <c r="CN96" s="442"/>
      <c r="CO96" s="442"/>
      <c r="CP96" s="442"/>
      <c r="CQ96" s="442"/>
      <c r="CR96" s="442"/>
      <c r="CS96" s="442"/>
      <c r="CT96" s="442"/>
      <c r="CU96" s="442"/>
      <c r="CV96" s="442"/>
      <c r="CW96" s="442"/>
      <c r="CX96" s="442"/>
      <c r="CY96" s="442"/>
      <c r="CZ96" s="442"/>
      <c r="DA96" s="442"/>
      <c r="DB96" s="442"/>
      <c r="DC96" s="442"/>
      <c r="DD96" s="442"/>
      <c r="DE96" s="442"/>
      <c r="DF96" s="442"/>
      <c r="DG96" s="442"/>
      <c r="DH96" s="442"/>
      <c r="DI96" s="442"/>
      <c r="DJ96" s="442"/>
      <c r="DK96" s="442"/>
      <c r="DL96" s="442"/>
      <c r="DM96" s="442"/>
      <c r="DN96" s="442"/>
      <c r="DO96" s="442"/>
      <c r="DP96" s="442"/>
      <c r="DQ96" s="442"/>
      <c r="DR96" s="442"/>
      <c r="DS96" s="442"/>
      <c r="DT96" s="442"/>
      <c r="DU96" s="442"/>
      <c r="DV96" s="442"/>
      <c r="DW96" s="442"/>
      <c r="DX96" s="442"/>
      <c r="DY96" s="442"/>
      <c r="DZ96" s="442"/>
      <c r="EA96" s="442"/>
      <c r="EB96" s="442"/>
      <c r="EC96" s="442"/>
      <c r="ED96" s="442"/>
      <c r="EE96" s="442"/>
      <c r="EF96" s="442"/>
      <c r="EG96" s="442"/>
      <c r="EH96" s="442"/>
      <c r="EI96" s="442"/>
      <c r="EJ96" s="442"/>
      <c r="EK96" s="442"/>
      <c r="EL96" s="442"/>
      <c r="EM96" s="442"/>
      <c r="EN96" s="442"/>
      <c r="EO96" s="442"/>
      <c r="EP96" s="442"/>
      <c r="EQ96" s="442"/>
      <c r="ER96" s="442"/>
      <c r="ES96" s="442"/>
      <c r="ET96" s="442"/>
      <c r="EU96" s="442"/>
      <c r="EV96" s="442"/>
      <c r="EW96" s="442"/>
      <c r="EX96" s="442"/>
      <c r="EY96" s="442"/>
      <c r="EZ96" s="442"/>
      <c r="FA96" s="442"/>
      <c r="FB96" s="442"/>
      <c r="FC96" s="442"/>
      <c r="FD96" s="442"/>
      <c r="FE96" s="442"/>
      <c r="FF96" s="442"/>
      <c r="FG96" s="442"/>
      <c r="FH96" s="442"/>
      <c r="FI96" s="442"/>
      <c r="FJ96" s="442"/>
      <c r="FK96" s="442"/>
      <c r="FL96" s="442"/>
      <c r="FM96" s="442"/>
      <c r="FN96" s="442"/>
      <c r="FO96" s="442"/>
      <c r="FP96" s="442"/>
      <c r="FQ96" s="442"/>
      <c r="FR96" s="442"/>
      <c r="FS96" s="442"/>
      <c r="FT96" s="442"/>
      <c r="FU96" s="442"/>
      <c r="FV96" s="442"/>
      <c r="FW96" s="442"/>
      <c r="FX96" s="442"/>
      <c r="FY96" s="442"/>
      <c r="FZ96" s="442"/>
      <c r="GA96" s="442"/>
      <c r="GB96" s="442"/>
      <c r="GC96" s="442"/>
      <c r="GD96" s="442"/>
      <c r="GE96" s="442"/>
      <c r="GF96" s="442"/>
      <c r="GG96" s="442"/>
      <c r="GH96" s="442"/>
      <c r="GI96" s="442"/>
      <c r="GJ96" s="442"/>
      <c r="GK96" s="442"/>
      <c r="GL96" s="442"/>
      <c r="GM96" s="442"/>
      <c r="GN96" s="442"/>
      <c r="GO96" s="442"/>
      <c r="GP96" s="442"/>
      <c r="GQ96" s="442"/>
      <c r="GR96" s="442"/>
      <c r="GS96" s="442"/>
      <c r="GT96" s="442"/>
      <c r="GU96" s="442"/>
      <c r="GV96" s="442"/>
      <c r="GW96" s="442"/>
      <c r="GX96" s="442"/>
      <c r="GY96" s="442"/>
      <c r="GZ96" s="442"/>
      <c r="HA96" s="442"/>
      <c r="HB96" s="442"/>
      <c r="HC96" s="442"/>
      <c r="HD96" s="442"/>
      <c r="HE96" s="442"/>
      <c r="HF96" s="442"/>
      <c r="HG96" s="442"/>
      <c r="HH96" s="442"/>
      <c r="HI96" s="442"/>
      <c r="HJ96" s="442"/>
      <c r="HK96" s="442"/>
      <c r="HL96" s="442"/>
      <c r="HM96" s="442"/>
      <c r="HN96" s="442"/>
      <c r="HO96" s="442"/>
      <c r="HP96" s="442"/>
      <c r="HQ96" s="442"/>
      <c r="HR96" s="442"/>
      <c r="HS96" s="442"/>
      <c r="HT96" s="442"/>
      <c r="HU96" s="442"/>
      <c r="HV96" s="442"/>
      <c r="HW96" s="442"/>
      <c r="HX96" s="442"/>
      <c r="HY96" s="442"/>
      <c r="HZ96" s="442"/>
      <c r="IA96" s="442"/>
      <c r="IB96" s="442"/>
      <c r="IC96" s="442"/>
      <c r="ID96" s="442"/>
      <c r="IE96" s="442"/>
      <c r="IF96" s="442"/>
      <c r="IG96" s="442"/>
      <c r="IH96" s="442"/>
      <c r="II96" s="442"/>
      <c r="IJ96" s="442"/>
      <c r="IK96" s="442"/>
      <c r="IL96" s="442"/>
      <c r="IM96" s="442"/>
      <c r="IN96" s="442"/>
      <c r="IO96" s="442"/>
      <c r="IP96" s="442"/>
      <c r="IQ96" s="442"/>
      <c r="IR96" s="442"/>
      <c r="IS96" s="442"/>
      <c r="IT96" s="442"/>
      <c r="IU96" s="442"/>
      <c r="IV96" s="442"/>
      <c r="IW96" s="442"/>
      <c r="IX96" s="442"/>
      <c r="IY96" s="442"/>
      <c r="IZ96" s="653"/>
      <c r="JA96" s="442"/>
      <c r="JB96" s="442"/>
      <c r="JC96" s="442"/>
      <c r="JD96" s="442"/>
      <c r="JE96" s="442"/>
      <c r="JF96" s="442"/>
      <c r="JG96" s="442"/>
      <c r="JH96" s="442"/>
      <c r="JI96" s="442"/>
      <c r="JJ96" s="442"/>
      <c r="JK96" s="442"/>
      <c r="JL96" s="442"/>
      <c r="JM96" s="653"/>
      <c r="JN96" s="442"/>
      <c r="JO96" s="442"/>
      <c r="JP96" s="442"/>
      <c r="JQ96" s="442"/>
      <c r="JR96" s="442"/>
      <c r="JS96" s="442"/>
      <c r="JT96" s="442"/>
      <c r="JU96" s="442"/>
      <c r="JV96" s="442"/>
      <c r="JW96" s="442"/>
      <c r="JX96" s="442"/>
      <c r="JY96" s="442"/>
      <c r="JZ96" s="653"/>
      <c r="KA96" s="442"/>
      <c r="KB96" s="442"/>
      <c r="KC96" s="442"/>
      <c r="KD96" s="442"/>
      <c r="KE96" s="442"/>
      <c r="KF96" s="442"/>
      <c r="KG96" s="442"/>
      <c r="KH96" s="442"/>
      <c r="KI96" s="442"/>
      <c r="KJ96" s="442"/>
      <c r="KK96" s="442"/>
      <c r="KL96" s="442"/>
      <c r="KM96" s="653"/>
      <c r="KN96" s="442"/>
      <c r="KO96" s="442"/>
      <c r="KP96" s="442"/>
      <c r="KQ96" s="442"/>
      <c r="KR96" s="442"/>
      <c r="KS96" s="442"/>
      <c r="KT96" s="442"/>
      <c r="KU96" s="442"/>
      <c r="KV96" s="442"/>
      <c r="KW96" s="442"/>
      <c r="KX96" s="442"/>
      <c r="KY96" s="442"/>
      <c r="KZ96" s="653"/>
      <c r="LA96" s="442"/>
      <c r="LB96" s="442"/>
      <c r="LC96" s="442"/>
      <c r="LD96" s="442"/>
      <c r="LE96" s="442"/>
      <c r="LF96" s="442"/>
      <c r="LG96" s="442"/>
      <c r="LH96" s="442"/>
      <c r="LI96" s="442"/>
      <c r="LJ96" s="442"/>
      <c r="LK96" s="442"/>
      <c r="LL96" s="512"/>
    </row>
    <row r="97" spans="1:324" ht="18" x14ac:dyDescent="0.25">
      <c r="A97" s="461">
        <v>722</v>
      </c>
      <c r="B97" s="462"/>
      <c r="C97" s="463" t="s">
        <v>329</v>
      </c>
      <c r="D97" s="463" t="s">
        <v>330</v>
      </c>
      <c r="E97" s="474">
        <f t="shared" ref="E97:X97" si="455">E98+E99+E100</f>
        <v>0</v>
      </c>
      <c r="F97" s="474">
        <f t="shared" si="455"/>
        <v>0</v>
      </c>
      <c r="G97" s="474">
        <f t="shared" si="455"/>
        <v>0</v>
      </c>
      <c r="H97" s="474">
        <f t="shared" si="455"/>
        <v>0</v>
      </c>
      <c r="I97" s="474">
        <f t="shared" si="455"/>
        <v>0</v>
      </c>
      <c r="J97" s="474">
        <f t="shared" si="455"/>
        <v>0</v>
      </c>
      <c r="K97" s="474">
        <f t="shared" si="455"/>
        <v>0</v>
      </c>
      <c r="L97" s="474">
        <f t="shared" si="455"/>
        <v>12131476.381238526</v>
      </c>
      <c r="M97" s="474">
        <f t="shared" si="455"/>
        <v>991170.08846603241</v>
      </c>
      <c r="N97" s="474">
        <f t="shared" si="455"/>
        <v>1052902.3681355366</v>
      </c>
      <c r="O97" s="474">
        <f t="shared" si="455"/>
        <v>1352628.9434151226</v>
      </c>
      <c r="P97" s="474">
        <f t="shared" si="455"/>
        <v>659195.67267568025</v>
      </c>
      <c r="Q97" s="474">
        <f t="shared" si="455"/>
        <v>803667.83091303625</v>
      </c>
      <c r="R97" s="474">
        <f t="shared" si="455"/>
        <v>578404.91570689378</v>
      </c>
      <c r="S97" s="474">
        <f t="shared" si="455"/>
        <v>639839.91821064893</v>
      </c>
      <c r="T97" s="474">
        <f t="shared" si="455"/>
        <v>1206883.4376564848</v>
      </c>
      <c r="U97" s="474">
        <f t="shared" si="455"/>
        <v>1042442.8309130361</v>
      </c>
      <c r="V97" s="474">
        <f t="shared" si="455"/>
        <v>437285.09430812887</v>
      </c>
      <c r="W97" s="474">
        <f t="shared" si="455"/>
        <v>1034510.1819395761</v>
      </c>
      <c r="X97" s="474">
        <f t="shared" si="455"/>
        <v>11622145.380570859</v>
      </c>
      <c r="Y97" s="474">
        <f>M97+N97+O97+P97+Q97+R97+S97+T97+U97+V97+W97+X97</f>
        <v>21421076.662911035</v>
      </c>
      <c r="Z97" s="474">
        <f t="shared" ref="Z97:AK97" si="456">Z98+Z99+Z100</f>
        <v>827800.21281922888</v>
      </c>
      <c r="AA97" s="474">
        <f t="shared" si="456"/>
        <v>1011784.3431814389</v>
      </c>
      <c r="AB97" s="474">
        <f t="shared" si="456"/>
        <v>837408.82991153386</v>
      </c>
      <c r="AC97" s="474">
        <f t="shared" si="456"/>
        <v>4407598.5544984145</v>
      </c>
      <c r="AD97" s="474">
        <f t="shared" si="456"/>
        <v>745417.74119512597</v>
      </c>
      <c r="AE97" s="474">
        <f t="shared" si="456"/>
        <v>1030529.7304289768</v>
      </c>
      <c r="AF97" s="474">
        <f t="shared" si="456"/>
        <v>1364866.8377566352</v>
      </c>
      <c r="AG97" s="474">
        <f t="shared" si="456"/>
        <v>1025758.216491404</v>
      </c>
      <c r="AH97" s="474">
        <f t="shared" si="456"/>
        <v>1416362.1682523787</v>
      </c>
      <c r="AI97" s="474">
        <f t="shared" si="456"/>
        <v>3046000.6342847603</v>
      </c>
      <c r="AJ97" s="474">
        <f t="shared" si="456"/>
        <v>2778701.5773660489</v>
      </c>
      <c r="AK97" s="474">
        <f t="shared" si="456"/>
        <v>5413332.8675513286</v>
      </c>
      <c r="AL97" s="474">
        <f>Z97+AA97+AB97+AC97+AD97+AE97+AF97+AG97+AH97+AI97+AJ97+AK97</f>
        <v>23905561.713737279</v>
      </c>
      <c r="AM97" s="474">
        <f t="shared" ref="AM97:AX97" si="457">AM98+AM99+AM100</f>
        <v>1182157.0771156733</v>
      </c>
      <c r="AN97" s="474">
        <f t="shared" si="457"/>
        <v>1870429.0782006348</v>
      </c>
      <c r="AO97" s="474">
        <f t="shared" si="457"/>
        <v>1241159.2805875472</v>
      </c>
      <c r="AP97" s="474">
        <f t="shared" si="457"/>
        <v>1540908.6045735276</v>
      </c>
      <c r="AQ97" s="474">
        <f t="shared" si="457"/>
        <v>1362223.468869973</v>
      </c>
      <c r="AR97" s="474">
        <f t="shared" si="457"/>
        <v>3041035.2528793183</v>
      </c>
      <c r="AS97" s="474">
        <f t="shared" si="457"/>
        <v>1297427.3529043556</v>
      </c>
      <c r="AT97" s="474">
        <f t="shared" si="457"/>
        <v>4357200.2128192298</v>
      </c>
      <c r="AU97" s="474">
        <f t="shared" si="457"/>
        <v>2217794.9716241015</v>
      </c>
      <c r="AV97" s="474">
        <f t="shared" si="457"/>
        <v>3827970.6770989811</v>
      </c>
      <c r="AW97" s="474">
        <f t="shared" si="457"/>
        <v>5366786.8539058613</v>
      </c>
      <c r="AX97" s="474">
        <f t="shared" si="457"/>
        <v>6976726.0277082315</v>
      </c>
      <c r="AY97" s="474">
        <f>AM97+AN97+AO97+AP97+AQ97+AR97+AS97+AT97+AU97+AV97+AW97+AX97</f>
        <v>34281818.858287431</v>
      </c>
      <c r="AZ97" s="474">
        <f t="shared" ref="AZ97:BK97" si="458">AZ98+AZ99+AZ100</f>
        <v>1750708.9493824071</v>
      </c>
      <c r="BA97" s="474">
        <f t="shared" si="458"/>
        <v>776777.03597062232</v>
      </c>
      <c r="BB97" s="474">
        <f t="shared" si="458"/>
        <v>1376936.6784343182</v>
      </c>
      <c r="BC97" s="474">
        <f t="shared" si="458"/>
        <v>1709648.656317811</v>
      </c>
      <c r="BD97" s="474">
        <f t="shared" si="458"/>
        <v>1592099.3554915711</v>
      </c>
      <c r="BE97" s="474">
        <f t="shared" si="458"/>
        <v>802254.34626940347</v>
      </c>
      <c r="BF97" s="474">
        <f t="shared" si="458"/>
        <v>5765301.5928893378</v>
      </c>
      <c r="BG97" s="474">
        <f t="shared" si="458"/>
        <v>1283907.8293690537</v>
      </c>
      <c r="BH97" s="474">
        <f t="shared" si="458"/>
        <v>1694016.027499584</v>
      </c>
      <c r="BI97" s="474">
        <f t="shared" si="458"/>
        <v>4869828.391295271</v>
      </c>
      <c r="BJ97" s="474">
        <f t="shared" si="458"/>
        <v>2191110.0767818368</v>
      </c>
      <c r="BK97" s="474">
        <f t="shared" si="458"/>
        <v>11055245.123977633</v>
      </c>
      <c r="BL97" s="474">
        <f>AZ97+BA97+BB97+BC97+BD97+BE97+BF97+BG97+BH97+BI97+BJ97+BK97</f>
        <v>34867834.063678846</v>
      </c>
      <c r="BM97" s="474">
        <f t="shared" ref="BM97:BX97" si="459">BM98+BM99+BM100</f>
        <v>1593143.6327825072</v>
      </c>
      <c r="BN97" s="474">
        <f t="shared" si="459"/>
        <v>3393712.4515523282</v>
      </c>
      <c r="BO97" s="474">
        <f t="shared" si="459"/>
        <v>1634012.2818811566</v>
      </c>
      <c r="BP97" s="474">
        <f t="shared" si="459"/>
        <v>2882623.6506426302</v>
      </c>
      <c r="BQ97" s="474">
        <f t="shared" si="459"/>
        <v>1971491.7472458698</v>
      </c>
      <c r="BR97" s="474">
        <f t="shared" si="459"/>
        <v>2565387.0457769958</v>
      </c>
      <c r="BS97" s="474">
        <f t="shared" si="459"/>
        <v>3500234.7694458379</v>
      </c>
      <c r="BT97" s="474">
        <f t="shared" si="459"/>
        <v>2472049.6472208276</v>
      </c>
      <c r="BU97" s="474">
        <f t="shared" si="459"/>
        <v>3818645.4640293778</v>
      </c>
      <c r="BV97" s="474">
        <f t="shared" si="459"/>
        <v>6964958.6482640691</v>
      </c>
      <c r="BW97" s="474">
        <f t="shared" si="459"/>
        <v>8248391.6756801847</v>
      </c>
      <c r="BX97" s="474">
        <f t="shared" si="459"/>
        <v>15864583.240485741</v>
      </c>
      <c r="BY97" s="474">
        <f>BM97+BN97+BO97+BP97+BQ97+BR97+BS97+BT97+BU97+BV97+BW97+BX97</f>
        <v>54909234.255007528</v>
      </c>
      <c r="BZ97" s="474">
        <f t="shared" ref="BZ97:CK97" si="460">BZ98+BZ99+BZ100</f>
        <v>6058865.8072525449</v>
      </c>
      <c r="CA97" s="474">
        <f t="shared" si="460"/>
        <v>3796896.1522700707</v>
      </c>
      <c r="CB97" s="474">
        <f t="shared" si="460"/>
        <v>3645680.9994157921</v>
      </c>
      <c r="CC97" s="474">
        <f t="shared" si="460"/>
        <v>1438195.7984476718</v>
      </c>
      <c r="CD97" s="474">
        <f t="shared" si="460"/>
        <v>4174213.4201301956</v>
      </c>
      <c r="CE97" s="474">
        <f t="shared" si="460"/>
        <v>5688058.1531881141</v>
      </c>
      <c r="CF97" s="474">
        <f t="shared" si="460"/>
        <v>8496144.3663829044</v>
      </c>
      <c r="CG97" s="474">
        <f t="shared" si="460"/>
        <v>3568474.4047738248</v>
      </c>
      <c r="CH97" s="474">
        <f t="shared" si="460"/>
        <v>6585120.990277091</v>
      </c>
      <c r="CI97" s="474">
        <f t="shared" si="460"/>
        <v>10453879.014855627</v>
      </c>
      <c r="CJ97" s="474">
        <f t="shared" si="460"/>
        <v>5862810.1510599265</v>
      </c>
      <c r="CK97" s="474">
        <f t="shared" si="460"/>
        <v>18648499.728926729</v>
      </c>
      <c r="CL97" s="474">
        <f>BZ97+CA97+CB97+CC97+CD97+CE97+CF97+CG97+CH97+CI97+CJ97+CK97</f>
        <v>78416838.986980498</v>
      </c>
      <c r="CM97" s="474">
        <f t="shared" ref="CM97:CX97" si="461">CM98+CM99+CM100</f>
        <v>12272295.805666836</v>
      </c>
      <c r="CN97" s="474">
        <f t="shared" si="461"/>
        <v>5706459.873852443</v>
      </c>
      <c r="CO97" s="474">
        <f t="shared" si="461"/>
        <v>5945697.6129193865</v>
      </c>
      <c r="CP97" s="474">
        <f t="shared" si="461"/>
        <v>4112748.2310549086</v>
      </c>
      <c r="CQ97" s="474">
        <f t="shared" si="461"/>
        <v>11128071.258930054</v>
      </c>
      <c r="CR97" s="474">
        <f t="shared" si="461"/>
        <v>5859372.7333917571</v>
      </c>
      <c r="CS97" s="474">
        <f t="shared" si="461"/>
        <v>6195847.7227090709</v>
      </c>
      <c r="CT97" s="474">
        <f t="shared" si="461"/>
        <v>9807041.4507177435</v>
      </c>
      <c r="CU97" s="474">
        <f t="shared" si="461"/>
        <v>17925360.592138238</v>
      </c>
      <c r="CV97" s="474">
        <f t="shared" si="461"/>
        <v>13135594.279919889</v>
      </c>
      <c r="CW97" s="474">
        <f t="shared" si="461"/>
        <v>18293467.559046928</v>
      </c>
      <c r="CX97" s="474">
        <f t="shared" si="461"/>
        <v>11715058.437280884</v>
      </c>
      <c r="CY97" s="474">
        <f>CM97+CN97+CO97+CP97+CQ97+CR97+CS97+CT97+CU97+CV97+CW97+CX97</f>
        <v>122097015.55762814</v>
      </c>
      <c r="CZ97" s="474">
        <f t="shared" ref="CZ97:DK97" si="462">CZ98+CZ99+CZ100</f>
        <v>4828500.22</v>
      </c>
      <c r="DA97" s="474">
        <f t="shared" si="462"/>
        <v>3557078.4899999998</v>
      </c>
      <c r="DB97" s="474">
        <f t="shared" si="462"/>
        <v>4799137.37</v>
      </c>
      <c r="DC97" s="474">
        <f t="shared" si="462"/>
        <v>4043360.48</v>
      </c>
      <c r="DD97" s="474">
        <f t="shared" si="462"/>
        <v>3258608.660000016</v>
      </c>
      <c r="DE97" s="474">
        <f t="shared" si="462"/>
        <v>2902909.5100000002</v>
      </c>
      <c r="DF97" s="474">
        <f t="shared" si="462"/>
        <v>9830525.3200000059</v>
      </c>
      <c r="DG97" s="474">
        <f t="shared" si="462"/>
        <v>14109250.019999981</v>
      </c>
      <c r="DH97" s="474">
        <f t="shared" si="462"/>
        <v>6817406.5699999984</v>
      </c>
      <c r="DI97" s="474">
        <f t="shared" si="462"/>
        <v>10552742.269999994</v>
      </c>
      <c r="DJ97" s="474">
        <f t="shared" si="462"/>
        <v>9075391.8899999876</v>
      </c>
      <c r="DK97" s="474">
        <f t="shared" si="462"/>
        <v>15730800.119999994</v>
      </c>
      <c r="DL97" s="474">
        <f>CZ97+DA97+DB97+DC97+DD97+DE97+DF97+DG97+DH97+DI97+DJ97+DK97</f>
        <v>89505710.919999972</v>
      </c>
      <c r="DM97" s="474">
        <f t="shared" ref="DM97:DX97" si="463">DM98+DM99+DM100</f>
        <v>8276084.6000000015</v>
      </c>
      <c r="DN97" s="474">
        <f t="shared" si="463"/>
        <v>8745545.8699999992</v>
      </c>
      <c r="DO97" s="474">
        <f t="shared" si="463"/>
        <v>5059924.43</v>
      </c>
      <c r="DP97" s="474">
        <f t="shared" si="463"/>
        <v>4317950.2799999928</v>
      </c>
      <c r="DQ97" s="474">
        <f t="shared" si="463"/>
        <v>3260494.860000012</v>
      </c>
      <c r="DR97" s="474">
        <f t="shared" si="463"/>
        <v>12512041.600000001</v>
      </c>
      <c r="DS97" s="474">
        <f t="shared" si="463"/>
        <v>10751015.469999997</v>
      </c>
      <c r="DT97" s="474">
        <f t="shared" si="463"/>
        <v>5329465.5299999909</v>
      </c>
      <c r="DU97" s="474">
        <f t="shared" si="463"/>
        <v>4052753.5200000023</v>
      </c>
      <c r="DV97" s="474">
        <f t="shared" si="463"/>
        <v>4803481.8300000085</v>
      </c>
      <c r="DW97" s="474">
        <f t="shared" si="463"/>
        <v>3765576.3199999733</v>
      </c>
      <c r="DX97" s="474">
        <f t="shared" si="463"/>
        <v>14589783.800000004</v>
      </c>
      <c r="DY97" s="474">
        <f>DM97+DN97+DO97+DP97+DQ97+DR97+DS97+DT97+DU97+DV97+DW97+DX97</f>
        <v>85464118.109999985</v>
      </c>
      <c r="DZ97" s="474">
        <f t="shared" ref="DZ97:EK97" si="464">DZ98+DZ99+DZ100</f>
        <v>1639605.13</v>
      </c>
      <c r="EA97" s="474">
        <f t="shared" si="464"/>
        <v>2821785.3499999996</v>
      </c>
      <c r="EB97" s="474">
        <f t="shared" si="464"/>
        <v>4268857.67</v>
      </c>
      <c r="EC97" s="474">
        <f t="shared" si="464"/>
        <v>2856918.4</v>
      </c>
      <c r="ED97" s="474">
        <f t="shared" si="464"/>
        <v>11580573.419999992</v>
      </c>
      <c r="EE97" s="474">
        <f t="shared" si="464"/>
        <v>6707252.79</v>
      </c>
      <c r="EF97" s="474">
        <f t="shared" si="464"/>
        <v>5339907.600000008</v>
      </c>
      <c r="EG97" s="474">
        <f t="shared" si="464"/>
        <v>5203234.7299999995</v>
      </c>
      <c r="EH97" s="474">
        <f t="shared" si="464"/>
        <v>2297187.66</v>
      </c>
      <c r="EI97" s="474">
        <f t="shared" si="464"/>
        <v>4905065.43</v>
      </c>
      <c r="EJ97" s="474">
        <f t="shared" si="464"/>
        <v>6356490.9300000016</v>
      </c>
      <c r="EK97" s="474">
        <f t="shared" si="464"/>
        <v>14344201.090000026</v>
      </c>
      <c r="EL97" s="474">
        <f>DZ97+EA97+EB97+EC97+ED97+EE97+EF97+EG97+EH97+EI97+EJ97+EK97</f>
        <v>68321080.200000018</v>
      </c>
      <c r="EM97" s="474">
        <f t="shared" ref="EM97:EX97" si="465">EM98+EM99+EM100</f>
        <v>1307920.49</v>
      </c>
      <c r="EN97" s="474">
        <f t="shared" si="465"/>
        <v>1271180.8899999999</v>
      </c>
      <c r="EO97" s="474">
        <f t="shared" si="465"/>
        <v>2662646.9</v>
      </c>
      <c r="EP97" s="474">
        <f t="shared" si="465"/>
        <v>5857415.990000003</v>
      </c>
      <c r="EQ97" s="474">
        <f t="shared" si="465"/>
        <v>3242751.22</v>
      </c>
      <c r="ER97" s="474">
        <f t="shared" si="465"/>
        <v>3588510.8499999922</v>
      </c>
      <c r="ES97" s="474">
        <f t="shared" si="465"/>
        <v>7583919.6400000108</v>
      </c>
      <c r="ET97" s="474">
        <f t="shared" si="465"/>
        <v>12272152.949999994</v>
      </c>
      <c r="EU97" s="474">
        <f t="shared" si="465"/>
        <v>1149714.4899999925</v>
      </c>
      <c r="EV97" s="474">
        <f t="shared" si="465"/>
        <v>4857126.6900000004</v>
      </c>
      <c r="EW97" s="474">
        <f t="shared" si="465"/>
        <v>1593109.3099999905</v>
      </c>
      <c r="EX97" s="474">
        <f t="shared" si="465"/>
        <v>15417017.289999986</v>
      </c>
      <c r="EY97" s="474">
        <f>EM97+EN97+EO97+EP97+EQ97+ER97+ES97+ET97+EU97+EV97+EW97+EX97</f>
        <v>60803466.709999964</v>
      </c>
      <c r="EZ97" s="474">
        <f t="shared" ref="EZ97:FH97" si="466">EZ98+EZ99+EZ100</f>
        <v>725402.72000000009</v>
      </c>
      <c r="FA97" s="474">
        <f t="shared" si="466"/>
        <v>1165209.6499999999</v>
      </c>
      <c r="FB97" s="474">
        <f t="shared" si="466"/>
        <v>1524185.66</v>
      </c>
      <c r="FC97" s="474">
        <f t="shared" si="466"/>
        <v>8434023.5399999954</v>
      </c>
      <c r="FD97" s="474">
        <f t="shared" si="466"/>
        <v>2301147.9700000067</v>
      </c>
      <c r="FE97" s="474">
        <f t="shared" si="466"/>
        <v>4807037.829999987</v>
      </c>
      <c r="FF97" s="474">
        <f t="shared" si="466"/>
        <v>3220033.0900000003</v>
      </c>
      <c r="FG97" s="474">
        <f t="shared" si="466"/>
        <v>3199548.1399999997</v>
      </c>
      <c r="FH97" s="474">
        <f t="shared" si="466"/>
        <v>3801435.2600000077</v>
      </c>
      <c r="FI97" s="474">
        <f>FI98+FI99+FI100</f>
        <v>2479300.41</v>
      </c>
      <c r="FJ97" s="474">
        <f>FJ98+FJ99+FJ100</f>
        <v>3353689.92</v>
      </c>
      <c r="FK97" s="474">
        <f>FK98+FK99+FK100</f>
        <v>5156540.8900000006</v>
      </c>
      <c r="FL97" s="474">
        <f>FA97+FB97+FC97+FD97+FE97+FF97+FG97+FH97+EZ97+FI97+FK97+FJ97</f>
        <v>40167555.079999998</v>
      </c>
      <c r="FM97" s="474">
        <f t="shared" ref="FM97:FV97" si="467">FM98+FM99+FM100</f>
        <v>1431223.0799999998</v>
      </c>
      <c r="FN97" s="474">
        <f t="shared" si="467"/>
        <v>714757.74</v>
      </c>
      <c r="FO97" s="474">
        <f t="shared" si="467"/>
        <v>2691788.5900000003</v>
      </c>
      <c r="FP97" s="474">
        <f t="shared" si="467"/>
        <v>1682149.31</v>
      </c>
      <c r="FQ97" s="474">
        <f t="shared" si="467"/>
        <v>1678421.13</v>
      </c>
      <c r="FR97" s="474">
        <f t="shared" si="467"/>
        <v>2401942.36</v>
      </c>
      <c r="FS97" s="474">
        <f t="shared" si="467"/>
        <v>4558132.3999999994</v>
      </c>
      <c r="FT97" s="474">
        <f t="shared" si="467"/>
        <v>1914772.53</v>
      </c>
      <c r="FU97" s="474">
        <f t="shared" si="467"/>
        <v>2272495.7099999995</v>
      </c>
      <c r="FV97" s="474">
        <f t="shared" si="467"/>
        <v>2372306.5299999835</v>
      </c>
      <c r="FW97" s="474">
        <f>FW98+FW99+FW100</f>
        <v>3528096.1399999997</v>
      </c>
      <c r="FX97" s="474">
        <f>FX98+FX99+FX100</f>
        <v>15263252.460000005</v>
      </c>
      <c r="FY97" s="474">
        <f>FM97+FN97+FO97+FP97+FQ97+FR97+FS97+FT97+FU97+FV97+FW97+FX97</f>
        <v>40509337.979999989</v>
      </c>
      <c r="FZ97" s="474">
        <f t="shared" ref="FZ97:GI97" si="468">FZ98+FZ99+FZ100</f>
        <v>2924544.79</v>
      </c>
      <c r="GA97" s="474">
        <f t="shared" si="468"/>
        <v>2456831.0099999998</v>
      </c>
      <c r="GB97" s="474">
        <f t="shared" si="468"/>
        <v>2478563.15</v>
      </c>
      <c r="GC97" s="474">
        <f t="shared" si="468"/>
        <v>3005055.0100000002</v>
      </c>
      <c r="GD97" s="474">
        <f t="shared" si="468"/>
        <v>2782979.17</v>
      </c>
      <c r="GE97" s="474">
        <f t="shared" si="468"/>
        <v>3378718.7399999998</v>
      </c>
      <c r="GF97" s="474">
        <f t="shared" si="468"/>
        <v>4741134.1500000013</v>
      </c>
      <c r="GG97" s="474">
        <f t="shared" si="468"/>
        <v>1752583.279999997</v>
      </c>
      <c r="GH97" s="474">
        <f t="shared" si="468"/>
        <v>3302378.9900000012</v>
      </c>
      <c r="GI97" s="474">
        <f t="shared" si="468"/>
        <v>3800884.2699999982</v>
      </c>
      <c r="GJ97" s="474">
        <f>GJ98+GJ99+GJ100</f>
        <v>3050756.1300000008</v>
      </c>
      <c r="GK97" s="474">
        <f>GK98+GK99+GK100</f>
        <v>4855542.8499999996</v>
      </c>
      <c r="GL97" s="474">
        <f>FZ97+GA97+GB97+GC97+GD97+GE97+GF97+GG97+GH97+GI97+GJ97+GK97</f>
        <v>38529971.539999999</v>
      </c>
      <c r="GM97" s="474">
        <f t="shared" ref="GM97:GV97" si="469">GM98+GM99+GM100</f>
        <v>3176531.37</v>
      </c>
      <c r="GN97" s="474">
        <f t="shared" si="469"/>
        <v>4019895.7199999997</v>
      </c>
      <c r="GO97" s="474">
        <f t="shared" si="469"/>
        <v>2794362.54</v>
      </c>
      <c r="GP97" s="474">
        <f t="shared" si="469"/>
        <v>2459530.8899999997</v>
      </c>
      <c r="GQ97" s="474">
        <f t="shared" si="469"/>
        <v>2342202.3800000004</v>
      </c>
      <c r="GR97" s="474">
        <f t="shared" si="469"/>
        <v>2736586.680000003</v>
      </c>
      <c r="GS97" s="474">
        <f t="shared" si="469"/>
        <v>3866619.6500000018</v>
      </c>
      <c r="GT97" s="474">
        <f t="shared" si="469"/>
        <v>2449781.9299999988</v>
      </c>
      <c r="GU97" s="474">
        <f t="shared" si="469"/>
        <v>3198569.6799999969</v>
      </c>
      <c r="GV97" s="474">
        <f t="shared" si="469"/>
        <v>3268911.8199999989</v>
      </c>
      <c r="GW97" s="474">
        <f>GW98+GW99+GW100</f>
        <v>3351615.8000000026</v>
      </c>
      <c r="GX97" s="474">
        <f>GX98+GX99+GX100</f>
        <v>5330643.900000005</v>
      </c>
      <c r="GY97" s="474">
        <f>GM97+GN97+GO97+GP97+GQ97+GR97+GS97+GT97+GU97+GV97+GW97+GX97</f>
        <v>38995252.360000007</v>
      </c>
      <c r="GZ97" s="474">
        <f t="shared" ref="GZ97:HI97" si="470">GZ98+GZ99+GZ100</f>
        <v>2576749.66</v>
      </c>
      <c r="HA97" s="474">
        <f t="shared" si="470"/>
        <v>3280866.3</v>
      </c>
      <c r="HB97" s="474">
        <f t="shared" si="470"/>
        <v>2597516.2599999998</v>
      </c>
      <c r="HC97" s="474">
        <f t="shared" si="470"/>
        <v>3236993.3000000003</v>
      </c>
      <c r="HD97" s="474">
        <f t="shared" si="470"/>
        <v>2792555.189999999</v>
      </c>
      <c r="HE97" s="474">
        <f t="shared" si="470"/>
        <v>3459485.5900000045</v>
      </c>
      <c r="HF97" s="474">
        <f t="shared" si="470"/>
        <v>4746413.7399999946</v>
      </c>
      <c r="HG97" s="474">
        <f t="shared" si="470"/>
        <v>3660031.8900000025</v>
      </c>
      <c r="HH97" s="474">
        <f t="shared" si="470"/>
        <v>6851289.790000001</v>
      </c>
      <c r="HI97" s="474">
        <f t="shared" si="470"/>
        <v>4832786.0100000035</v>
      </c>
      <c r="HJ97" s="474">
        <f>HJ98+HJ99+HJ100</f>
        <v>5292288.4699999969</v>
      </c>
      <c r="HK97" s="474">
        <f>HK98+HK99+HK100</f>
        <v>8257105.2399999844</v>
      </c>
      <c r="HL97" s="474">
        <f>GZ97+HA97+HB97+HC97+HD97+HE97+HF97+HG97+HH97+HI97+HJ97+HK97</f>
        <v>51584081.43999999</v>
      </c>
      <c r="HM97" s="474">
        <f t="shared" ref="HM97:HV97" si="471">HM98+HM99+HM100</f>
        <v>3381618.06</v>
      </c>
      <c r="HN97" s="474">
        <f t="shared" si="471"/>
        <v>5150894.1900000013</v>
      </c>
      <c r="HO97" s="474">
        <f t="shared" si="471"/>
        <v>2991387.8599999985</v>
      </c>
      <c r="HP97" s="474">
        <f t="shared" si="471"/>
        <v>4180005.5000000009</v>
      </c>
      <c r="HQ97" s="474">
        <f t="shared" si="471"/>
        <v>3131058.0200000023</v>
      </c>
      <c r="HR97" s="474">
        <f t="shared" si="471"/>
        <v>4070717.6700000013</v>
      </c>
      <c r="HS97" s="474">
        <f t="shared" si="471"/>
        <v>2692615.329999995</v>
      </c>
      <c r="HT97" s="474">
        <f t="shared" si="471"/>
        <v>2618031.0300000082</v>
      </c>
      <c r="HU97" s="474">
        <f t="shared" si="471"/>
        <v>6177168.0999999959</v>
      </c>
      <c r="HV97" s="474">
        <f t="shared" si="471"/>
        <v>3473836.3999999939</v>
      </c>
      <c r="HW97" s="474">
        <f>HW98+HW99+HW100</f>
        <v>5835355.5399999935</v>
      </c>
      <c r="HX97" s="474">
        <f>HX98+HX99+HX100</f>
        <v>9291249.6400000174</v>
      </c>
      <c r="HY97" s="474">
        <f>HM97+HN97+HO97+HP97+HQ97+HR97+HS97+HT97+HU97+HV97+HW97+HX97</f>
        <v>52993937.340000004</v>
      </c>
      <c r="HZ97" s="474">
        <f t="shared" ref="HZ97:II97" si="472">HZ98+HZ99+HZ100</f>
        <v>4335554.8600000003</v>
      </c>
      <c r="IA97" s="474">
        <f t="shared" si="472"/>
        <v>3239587.43</v>
      </c>
      <c r="IB97" s="474">
        <f t="shared" si="472"/>
        <v>5199707.6099999994</v>
      </c>
      <c r="IC97" s="474">
        <f t="shared" si="472"/>
        <v>4229448.3000000007</v>
      </c>
      <c r="ID97" s="474">
        <f t="shared" si="472"/>
        <v>5083817.2399999965</v>
      </c>
      <c r="IE97" s="474">
        <f t="shared" si="472"/>
        <v>5349920.1799999978</v>
      </c>
      <c r="IF97" s="474">
        <f t="shared" si="472"/>
        <v>3848183.4100000025</v>
      </c>
      <c r="IG97" s="474">
        <f t="shared" si="472"/>
        <v>4845198.6300000055</v>
      </c>
      <c r="IH97" s="474">
        <f t="shared" si="472"/>
        <v>5151086.7899999991</v>
      </c>
      <c r="II97" s="474">
        <f t="shared" si="472"/>
        <v>6272400.6699999999</v>
      </c>
      <c r="IJ97" s="474">
        <f>IJ98+IJ99+IJ100</f>
        <v>7175729.6900000162</v>
      </c>
      <c r="IK97" s="474">
        <f>IK98+IK99+IK100</f>
        <v>12082311.869999968</v>
      </c>
      <c r="IL97" s="474">
        <f>HZ97+IA97+IB97+IC97+ID97+IE97+IF97+IG97+IH97+II97+IJ97+IK97</f>
        <v>66812946.679999985</v>
      </c>
      <c r="IM97" s="474">
        <f t="shared" ref="IM97:IV97" si="473">IM98+IM99+IM100</f>
        <v>6807809.1000000015</v>
      </c>
      <c r="IN97" s="474">
        <f t="shared" si="473"/>
        <v>6530462.0400000028</v>
      </c>
      <c r="IO97" s="474">
        <f t="shared" si="473"/>
        <v>7312022.2799999956</v>
      </c>
      <c r="IP97" s="474">
        <f t="shared" si="473"/>
        <v>8170644.3399999961</v>
      </c>
      <c r="IQ97" s="474">
        <f t="shared" si="473"/>
        <v>6851295.6200000038</v>
      </c>
      <c r="IR97" s="474">
        <f t="shared" si="473"/>
        <v>11831640.849999998</v>
      </c>
      <c r="IS97" s="474">
        <f t="shared" si="473"/>
        <v>15253087.249999998</v>
      </c>
      <c r="IT97" s="474">
        <f t="shared" si="473"/>
        <v>8034662.0999999912</v>
      </c>
      <c r="IU97" s="474">
        <f t="shared" si="473"/>
        <v>13037773.000000004</v>
      </c>
      <c r="IV97" s="474">
        <f t="shared" si="473"/>
        <v>14984702.860000011</v>
      </c>
      <c r="IW97" s="474">
        <f>IW98+IW99+IW100</f>
        <v>10837306.910000004</v>
      </c>
      <c r="IX97" s="474">
        <f>IX98+IX99+IX100</f>
        <v>9430553.1499999687</v>
      </c>
      <c r="IY97" s="474">
        <f>IM97+IN97+IO97+IP97+IQ97+IR97+IS97+IT97+IU97+IV97+IW97+IX97</f>
        <v>119081959.5</v>
      </c>
      <c r="IZ97" s="654">
        <f t="shared" ref="IZ97:JI97" si="474">IZ98+IZ99+IZ100</f>
        <v>6700725.0099999998</v>
      </c>
      <c r="JA97" s="474">
        <f t="shared" si="474"/>
        <v>6280593.3499999996</v>
      </c>
      <c r="JB97" s="474">
        <f t="shared" si="474"/>
        <v>7412728.2300000014</v>
      </c>
      <c r="JC97" s="474">
        <f t="shared" si="474"/>
        <v>8957365.75</v>
      </c>
      <c r="JD97" s="474">
        <f t="shared" si="474"/>
        <v>8101614.5399999972</v>
      </c>
      <c r="JE97" s="474">
        <f t="shared" si="474"/>
        <v>7266877.8100000005</v>
      </c>
      <c r="JF97" s="474">
        <f t="shared" si="474"/>
        <v>12038445.85</v>
      </c>
      <c r="JG97" s="474">
        <f t="shared" si="474"/>
        <v>5196751.1299999971</v>
      </c>
      <c r="JH97" s="474">
        <f t="shared" si="474"/>
        <v>9460336.8399999924</v>
      </c>
      <c r="JI97" s="474">
        <f t="shared" si="474"/>
        <v>13954695.16</v>
      </c>
      <c r="JJ97" s="474">
        <f>JJ98+JJ99+JJ100</f>
        <v>9449021.5199999977</v>
      </c>
      <c r="JK97" s="474">
        <f>JK98+JK99+JK100</f>
        <v>13011428.320000013</v>
      </c>
      <c r="JL97" s="474">
        <f>IZ97+JA97+JB97+JC97+JD97+JE97+JF97+JG97+JH97+JI97+JJ97+JK97</f>
        <v>107830583.50999999</v>
      </c>
      <c r="JM97" s="654">
        <f t="shared" ref="JM97:JV97" si="475">JM98+JM99+JM100</f>
        <v>8047839.4199999999</v>
      </c>
      <c r="JN97" s="474">
        <f t="shared" si="475"/>
        <v>11645415.270000001</v>
      </c>
      <c r="JO97" s="474">
        <f t="shared" si="475"/>
        <v>6384004.2900000047</v>
      </c>
      <c r="JP97" s="474">
        <f t="shared" si="475"/>
        <v>5285192.2199999932</v>
      </c>
      <c r="JQ97" s="474">
        <f t="shared" si="475"/>
        <v>5244755.4400000013</v>
      </c>
      <c r="JR97" s="474">
        <f t="shared" si="475"/>
        <v>7084441.5499999989</v>
      </c>
      <c r="JS97" s="474">
        <f t="shared" si="475"/>
        <v>9102837.5500000007</v>
      </c>
      <c r="JT97" s="474">
        <f t="shared" si="475"/>
        <v>8786471.3399999999</v>
      </c>
      <c r="JU97" s="474">
        <f t="shared" si="475"/>
        <v>9796386.6299999952</v>
      </c>
      <c r="JV97" s="474">
        <f t="shared" si="475"/>
        <v>17096718.610000007</v>
      </c>
      <c r="JW97" s="474">
        <f>JW98+JW99+JW100</f>
        <v>12617071.100000003</v>
      </c>
      <c r="JX97" s="474">
        <f>JX98+JX99+JX100</f>
        <v>28763092.769999996</v>
      </c>
      <c r="JY97" s="474">
        <f>JM97+JN97+JO97+JP97+JQ97+JR97+JS97+JT97+JU97+JV97+JW97+JX97</f>
        <v>129854226.19</v>
      </c>
      <c r="JZ97" s="654">
        <f t="shared" ref="JZ97:KI97" si="476">JZ98+JZ99+JZ100</f>
        <v>3014703.91</v>
      </c>
      <c r="KA97" s="474">
        <f t="shared" si="476"/>
        <v>13866498.16</v>
      </c>
      <c r="KB97" s="474">
        <f t="shared" si="476"/>
        <v>16834266.73</v>
      </c>
      <c r="KC97" s="474">
        <f t="shared" si="476"/>
        <v>15704197.939999999</v>
      </c>
      <c r="KD97" s="474">
        <f t="shared" si="476"/>
        <v>12522161.789999999</v>
      </c>
      <c r="KE97" s="474">
        <f t="shared" si="476"/>
        <v>20692133.949999999</v>
      </c>
      <c r="KF97" s="474">
        <f t="shared" si="476"/>
        <v>21497819.140000001</v>
      </c>
      <c r="KG97" s="474">
        <f t="shared" si="476"/>
        <v>10657638.949999999</v>
      </c>
      <c r="KH97" s="474">
        <f t="shared" si="476"/>
        <v>17917615.57</v>
      </c>
      <c r="KI97" s="474">
        <f t="shared" si="476"/>
        <v>16017376.49</v>
      </c>
      <c r="KJ97" s="474">
        <f>KJ98+KJ99+KJ100</f>
        <v>24758293.689999998</v>
      </c>
      <c r="KK97" s="474">
        <f>KK98+KK99+KK100</f>
        <v>22401590.960000001</v>
      </c>
      <c r="KL97" s="474">
        <f>JZ97+KA97+KB97+KC97+KD97+KE97+KF97+KG97+KH97+KI97+KJ97+KK97</f>
        <v>195884297.28</v>
      </c>
      <c r="KM97" s="654">
        <f t="shared" ref="KM97:KV97" si="477">KM98+KM99+KM100</f>
        <v>15951507.559999999</v>
      </c>
      <c r="KN97" s="474">
        <f t="shared" si="477"/>
        <v>21766765.489999998</v>
      </c>
      <c r="KO97" s="474">
        <f t="shared" si="477"/>
        <v>20378294.699999999</v>
      </c>
      <c r="KP97" s="474">
        <f t="shared" si="477"/>
        <v>21001369.649999999</v>
      </c>
      <c r="KQ97" s="474">
        <f t="shared" si="477"/>
        <v>19990151.859999999</v>
      </c>
      <c r="KR97" s="474">
        <f t="shared" si="477"/>
        <v>18307267.700000003</v>
      </c>
      <c r="KS97" s="474">
        <f t="shared" si="477"/>
        <v>20388236.599999998</v>
      </c>
      <c r="KT97" s="474">
        <f t="shared" si="477"/>
        <v>11680790.400000002</v>
      </c>
      <c r="KU97" s="474">
        <f t="shared" si="477"/>
        <v>17330325.379999999</v>
      </c>
      <c r="KV97" s="474">
        <f t="shared" si="477"/>
        <v>18507309.129999999</v>
      </c>
      <c r="KW97" s="474">
        <f>KW98+KW99+KW100</f>
        <v>23395120.210000005</v>
      </c>
      <c r="KX97" s="474">
        <f>KX98+KX99+KX100</f>
        <v>18256128.329999998</v>
      </c>
      <c r="KY97" s="474">
        <f>KM97+KN97+KO97+KP97+KQ97+KR97+KS97+KT97+KU97+KV97+KW97+KX97</f>
        <v>226953267.00999999</v>
      </c>
      <c r="KZ97" s="654">
        <f t="shared" ref="KZ97:LI97" si="478">KZ98+KZ99+KZ100</f>
        <v>14138240.52</v>
      </c>
      <c r="LA97" s="474">
        <f t="shared" si="478"/>
        <v>18440429.010000002</v>
      </c>
      <c r="LB97" s="474">
        <f t="shared" si="478"/>
        <v>0</v>
      </c>
      <c r="LC97" s="474">
        <f t="shared" si="478"/>
        <v>0</v>
      </c>
      <c r="LD97" s="474">
        <f t="shared" si="478"/>
        <v>0</v>
      </c>
      <c r="LE97" s="474">
        <f t="shared" si="478"/>
        <v>0</v>
      </c>
      <c r="LF97" s="474">
        <f t="shared" si="478"/>
        <v>0</v>
      </c>
      <c r="LG97" s="474">
        <f t="shared" si="478"/>
        <v>0</v>
      </c>
      <c r="LH97" s="474">
        <f t="shared" si="478"/>
        <v>0</v>
      </c>
      <c r="LI97" s="474">
        <f t="shared" si="478"/>
        <v>0</v>
      </c>
      <c r="LJ97" s="474">
        <f>LJ98+LJ99+LJ100</f>
        <v>0</v>
      </c>
      <c r="LK97" s="474">
        <f>LK98+LK99+LK100</f>
        <v>0</v>
      </c>
      <c r="LL97" s="515">
        <f>KZ97+LA97+LB97+LC97+LD97+LE97+LF97+LG97+LH97+LI97+LJ97+LK97</f>
        <v>32578669.530000001</v>
      </c>
    </row>
    <row r="98" spans="1:324" ht="15.75" x14ac:dyDescent="0.25">
      <c r="A98" s="419">
        <v>7220</v>
      </c>
      <c r="B98" s="420"/>
      <c r="C98" s="418" t="s">
        <v>560</v>
      </c>
      <c r="D98" s="418" t="s">
        <v>331</v>
      </c>
      <c r="E98" s="466">
        <v>0</v>
      </c>
      <c r="F98" s="466">
        <v>0</v>
      </c>
      <c r="G98" s="466">
        <v>0</v>
      </c>
      <c r="H98" s="466">
        <v>0</v>
      </c>
      <c r="I98" s="466">
        <v>0</v>
      </c>
      <c r="J98" s="466">
        <v>0</v>
      </c>
      <c r="K98" s="466">
        <v>0</v>
      </c>
      <c r="L98" s="466">
        <v>11922429.477549659</v>
      </c>
      <c r="M98" s="466">
        <v>21640.794525121015</v>
      </c>
      <c r="N98" s="466">
        <v>-175.26289434151226</v>
      </c>
      <c r="O98" s="466">
        <v>4990.8195626773495</v>
      </c>
      <c r="P98" s="466">
        <v>7902.0655983975957</v>
      </c>
      <c r="Q98" s="466">
        <v>7465.1936237689906</v>
      </c>
      <c r="R98" s="466">
        <v>44006.096644967452</v>
      </c>
      <c r="S98" s="466">
        <v>3480.2203304957438</v>
      </c>
      <c r="T98" s="466">
        <v>29751.072441996334</v>
      </c>
      <c r="U98" s="466">
        <v>51506.426306125861</v>
      </c>
      <c r="V98" s="466">
        <v>4314.8055416458028</v>
      </c>
      <c r="W98" s="466">
        <v>32801.61909530963</v>
      </c>
      <c r="X98" s="466">
        <v>446469.47504590225</v>
      </c>
      <c r="Y98" s="466">
        <f>M98+N98+O98+P98+Q98+R98+S98+T98+U98+V98+W98+X98</f>
        <v>654153.32582206652</v>
      </c>
      <c r="Z98" s="466">
        <v>46098.31413787348</v>
      </c>
      <c r="AA98" s="466">
        <v>28684.69370722751</v>
      </c>
      <c r="AB98" s="466">
        <v>52225.087631447175</v>
      </c>
      <c r="AC98" s="466">
        <v>110778.66800200302</v>
      </c>
      <c r="AD98" s="466">
        <v>1715.07260891337</v>
      </c>
      <c r="AE98" s="466">
        <v>79636.120847938582</v>
      </c>
      <c r="AF98" s="466">
        <v>167225.83875813722</v>
      </c>
      <c r="AG98" s="466">
        <v>277032.21498915041</v>
      </c>
      <c r="AH98" s="466">
        <v>-313570.35553329997</v>
      </c>
      <c r="AI98" s="466">
        <v>176208.89667835087</v>
      </c>
      <c r="AJ98" s="466">
        <v>154673.96928726425</v>
      </c>
      <c r="AK98" s="466">
        <v>116320.3138040394</v>
      </c>
      <c r="AL98" s="466">
        <f>Z98+AA98+AB98+AC98+AD98+AE98+AF98+AG98+AH98+AI98+AJ98+AK98</f>
        <v>897028.83491904533</v>
      </c>
      <c r="AM98" s="466">
        <v>7511.2669003505262</v>
      </c>
      <c r="AN98" s="466">
        <v>60423.969287264234</v>
      </c>
      <c r="AO98" s="466">
        <v>68672.963612084801</v>
      </c>
      <c r="AP98" s="466">
        <v>51790.185277916877</v>
      </c>
      <c r="AQ98" s="466">
        <v>9222.1665832081471</v>
      </c>
      <c r="AR98" s="466">
        <v>34389.083625438157</v>
      </c>
      <c r="AS98" s="466">
        <v>168081.28859956603</v>
      </c>
      <c r="AT98" s="466">
        <v>14150.392255049241</v>
      </c>
      <c r="AU98" s="466">
        <v>69441.662493740601</v>
      </c>
      <c r="AV98" s="466">
        <v>30580.971457185777</v>
      </c>
      <c r="AW98" s="466">
        <v>156175.58420964782</v>
      </c>
      <c r="AX98" s="466">
        <v>-144511.68419295611</v>
      </c>
      <c r="AY98" s="466">
        <f>AM98+AN98+AO98+AP98+AQ98+AR98+AS98+AT98+AU98+AV98+AW98+AX98</f>
        <v>525927.85010849615</v>
      </c>
      <c r="AZ98" s="466">
        <v>14884.827240861294</v>
      </c>
      <c r="BA98" s="466">
        <v>48927.336838591225</v>
      </c>
      <c r="BB98" s="466">
        <v>8193.8407611417133</v>
      </c>
      <c r="BC98" s="466">
        <v>23329.590218661335</v>
      </c>
      <c r="BD98" s="466">
        <v>81338.086296110836</v>
      </c>
      <c r="BE98" s="466">
        <v>20519.871473877476</v>
      </c>
      <c r="BF98" s="466">
        <v>15443.99933233183</v>
      </c>
      <c r="BG98" s="466">
        <v>7636.4546820230353</v>
      </c>
      <c r="BH98" s="466">
        <v>1631.6140877983642</v>
      </c>
      <c r="BI98" s="466">
        <v>272.70071774327556</v>
      </c>
      <c r="BJ98" s="466">
        <v>92209.147053914203</v>
      </c>
      <c r="BK98" s="466">
        <v>138431.77683191458</v>
      </c>
      <c r="BL98" s="466">
        <f>AZ98+BA98+BB98+BC98+BD98+BE98+BF98+BG98+BH98+BI98+BJ98+BK98</f>
        <v>452819.24553496914</v>
      </c>
      <c r="BM98" s="466">
        <v>33513.128025371385</v>
      </c>
      <c r="BN98" s="466">
        <v>36827.979469203805</v>
      </c>
      <c r="BO98" s="466">
        <v>57023.034551827739</v>
      </c>
      <c r="BP98" s="466">
        <v>96065.723585378073</v>
      </c>
      <c r="BQ98" s="466">
        <v>100186.901185111</v>
      </c>
      <c r="BR98" s="466">
        <v>43581.847771657478</v>
      </c>
      <c r="BS98" s="466">
        <v>64835.294066099166</v>
      </c>
      <c r="BT98" s="466">
        <v>94187.911033216529</v>
      </c>
      <c r="BU98" s="466">
        <v>1720475.9764646969</v>
      </c>
      <c r="BV98" s="466">
        <v>-1605986.834418294</v>
      </c>
      <c r="BW98" s="466">
        <v>3395.8479385744795</v>
      </c>
      <c r="BX98" s="466">
        <v>89984.850734435007</v>
      </c>
      <c r="BY98" s="466">
        <f>BM98+BN98+BO98+BP98+BQ98+BR98+BS98+BT98+BU98+BV98+BW98+BX98</f>
        <v>734091.66040727741</v>
      </c>
      <c r="BZ98" s="466">
        <v>14640.322984476716</v>
      </c>
      <c r="CA98" s="466">
        <v>42644.247621432143</v>
      </c>
      <c r="CB98" s="466">
        <v>98341.957310966449</v>
      </c>
      <c r="CC98" s="466">
        <v>15288.211525621757</v>
      </c>
      <c r="CD98" s="466">
        <v>101989.77215823736</v>
      </c>
      <c r="CE98" s="466">
        <v>91757.761642463709</v>
      </c>
      <c r="CF98" s="466">
        <v>118473.87748289101</v>
      </c>
      <c r="CG98" s="466">
        <v>-22553.333750625847</v>
      </c>
      <c r="CH98" s="466">
        <v>76794.157903521904</v>
      </c>
      <c r="CI98" s="466">
        <v>27766.374728759718</v>
      </c>
      <c r="CJ98" s="466">
        <v>87069.862043064684</v>
      </c>
      <c r="CK98" s="466">
        <v>72237.113628776322</v>
      </c>
      <c r="CL98" s="466">
        <f>BZ98+CA98+CB98+CC98+CD98+CE98+CF98+CG98+CH98+CI98+CJ98+CK98</f>
        <v>724450.3252795859</v>
      </c>
      <c r="CM98" s="466">
        <v>28361.936279419129</v>
      </c>
      <c r="CN98" s="466">
        <v>58444.450008345877</v>
      </c>
      <c r="CO98" s="466">
        <v>33369.838090469049</v>
      </c>
      <c r="CP98" s="466">
        <v>29723.572859288881</v>
      </c>
      <c r="CQ98" s="466">
        <v>137770.59593557002</v>
      </c>
      <c r="CR98" s="466">
        <v>57843.340427307689</v>
      </c>
      <c r="CS98" s="466">
        <v>47979.05295443163</v>
      </c>
      <c r="CT98" s="466">
        <v>44390.780420630959</v>
      </c>
      <c r="CU98" s="466">
        <v>584.5275413118618</v>
      </c>
      <c r="CV98" s="466">
        <v>440981.86775997333</v>
      </c>
      <c r="CW98" s="466">
        <v>-33676.55441495579</v>
      </c>
      <c r="CX98" s="466">
        <v>109122.0966032381</v>
      </c>
      <c r="CY98" s="466">
        <f>CM98+CN98+CO98+CP98+CQ98+CR98+CS98+CT98+CU98+CV98+CW98+CX98</f>
        <v>954895.50446503074</v>
      </c>
      <c r="CZ98" s="466">
        <v>214481.38</v>
      </c>
      <c r="DA98" s="466">
        <v>14881.88</v>
      </c>
      <c r="DB98" s="466">
        <v>60826.21</v>
      </c>
      <c r="DC98" s="466">
        <v>29942.35</v>
      </c>
      <c r="DD98" s="466">
        <v>61168.54</v>
      </c>
      <c r="DE98" s="466">
        <v>37854.06</v>
      </c>
      <c r="DF98" s="466">
        <v>591766.82999999996</v>
      </c>
      <c r="DG98" s="466">
        <v>243372.03</v>
      </c>
      <c r="DH98" s="466">
        <v>61646.810000000056</v>
      </c>
      <c r="DI98" s="466">
        <v>21307.7</v>
      </c>
      <c r="DJ98" s="466">
        <v>69236.47</v>
      </c>
      <c r="DK98" s="466">
        <v>637045.68000000005</v>
      </c>
      <c r="DL98" s="466">
        <f>CZ98+DA98+DB98+DC98+DD98+DE98+DF98+DG98+DH98+DI98+DJ98+DK98</f>
        <v>2043529.94</v>
      </c>
      <c r="DM98" s="466">
        <v>250328.78</v>
      </c>
      <c r="DN98" s="466">
        <v>433911.22</v>
      </c>
      <c r="DO98" s="466">
        <v>39297.35</v>
      </c>
      <c r="DP98" s="466">
        <v>39024.300000000003</v>
      </c>
      <c r="DQ98" s="466">
        <v>139510.81</v>
      </c>
      <c r="DR98" s="466">
        <v>37775.29</v>
      </c>
      <c r="DS98" s="466">
        <v>263392.78000000003</v>
      </c>
      <c r="DT98" s="466">
        <v>144838.39000000001</v>
      </c>
      <c r="DU98" s="466">
        <v>83485.279999999999</v>
      </c>
      <c r="DV98" s="466">
        <v>183726.87</v>
      </c>
      <c r="DW98" s="466">
        <v>320378.05</v>
      </c>
      <c r="DX98" s="466">
        <v>338042.62</v>
      </c>
      <c r="DY98" s="466">
        <f>DM98+DN98+DO98+DP98+DQ98+DR98+DS98+DT98+DU98+DV98+DW98+DX98</f>
        <v>2273711.7399999998</v>
      </c>
      <c r="DZ98" s="466">
        <v>44473.46</v>
      </c>
      <c r="EA98" s="466">
        <v>30612.11</v>
      </c>
      <c r="EB98" s="466">
        <v>48545.04</v>
      </c>
      <c r="EC98" s="466">
        <v>17840.48</v>
      </c>
      <c r="ED98" s="466">
        <v>26985.37</v>
      </c>
      <c r="EE98" s="466">
        <v>211596.2</v>
      </c>
      <c r="EF98" s="466">
        <v>146479.88</v>
      </c>
      <c r="EG98" s="466">
        <v>384595.38</v>
      </c>
      <c r="EH98" s="466">
        <v>451438.72</v>
      </c>
      <c r="EI98" s="466">
        <v>-15992.520000000051</v>
      </c>
      <c r="EJ98" s="466">
        <v>216822.79</v>
      </c>
      <c r="EK98" s="466">
        <v>134518.56</v>
      </c>
      <c r="EL98" s="466">
        <f>DZ98+EA98+EB98+EC98+ED98+EE98+EF98+EG98+EH98+EI98+EJ98+EK98</f>
        <v>1697915.4700000002</v>
      </c>
      <c r="EM98" s="466">
        <v>33241.589999999997</v>
      </c>
      <c r="EN98" s="466">
        <v>59645.13</v>
      </c>
      <c r="EO98" s="466">
        <v>49441.39</v>
      </c>
      <c r="EP98" s="466">
        <v>59250.44</v>
      </c>
      <c r="EQ98" s="466">
        <v>428970.5</v>
      </c>
      <c r="ER98" s="466">
        <v>97200.5</v>
      </c>
      <c r="ES98" s="466">
        <v>228265.53</v>
      </c>
      <c r="ET98" s="466">
        <v>80592.850000000006</v>
      </c>
      <c r="EU98" s="466">
        <v>91234.740000000063</v>
      </c>
      <c r="EV98" s="466">
        <v>73632.399999999994</v>
      </c>
      <c r="EW98" s="466">
        <v>535258.80000000005</v>
      </c>
      <c r="EX98" s="466">
        <v>223991.71</v>
      </c>
      <c r="EY98" s="466">
        <f>EM98+EN98+EO98+EP98+EQ98+ER98+ES98+ET98+EU98+EV98+EW98+EX98</f>
        <v>1960725.58</v>
      </c>
      <c r="EZ98" s="466">
        <v>40060.54</v>
      </c>
      <c r="FA98" s="466">
        <v>34853.199999999997</v>
      </c>
      <c r="FB98" s="466">
        <v>80260.95</v>
      </c>
      <c r="FC98" s="466">
        <v>75662.27</v>
      </c>
      <c r="FD98" s="466">
        <v>12587.01</v>
      </c>
      <c r="FE98" s="466">
        <v>95520.85</v>
      </c>
      <c r="FF98" s="466">
        <v>57177.72</v>
      </c>
      <c r="FG98" s="466">
        <v>94638.8</v>
      </c>
      <c r="FH98" s="466">
        <v>75608.78</v>
      </c>
      <c r="FI98" s="466">
        <v>142577.14000000001</v>
      </c>
      <c r="FJ98" s="466">
        <v>323321.90000000002</v>
      </c>
      <c r="FK98" s="466">
        <v>354487.25</v>
      </c>
      <c r="FL98" s="466">
        <f>FA98+FB98+FC98+FD98+FE98+FF98+FG98+FH98+EZ98+FI98+FK98+FJ98</f>
        <v>1386756.4100000001</v>
      </c>
      <c r="FM98" s="466">
        <v>171808.9</v>
      </c>
      <c r="FN98" s="466">
        <v>55841.72</v>
      </c>
      <c r="FO98" s="466">
        <v>63308.21</v>
      </c>
      <c r="FP98" s="466">
        <v>195835.01</v>
      </c>
      <c r="FQ98" s="466">
        <v>402095.96</v>
      </c>
      <c r="FR98" s="466">
        <v>202692.98</v>
      </c>
      <c r="FS98" s="466">
        <v>48629.390000000116</v>
      </c>
      <c r="FT98" s="466">
        <v>292809.03999999998</v>
      </c>
      <c r="FU98" s="466">
        <v>68977.88</v>
      </c>
      <c r="FV98" s="466">
        <v>294274.03999999998</v>
      </c>
      <c r="FW98" s="466">
        <v>225892.24</v>
      </c>
      <c r="FX98" s="466">
        <v>325299.45</v>
      </c>
      <c r="FY98" s="466">
        <f>FM98+FN98+FO98+FP98+FQ98+FR98+FS98+FT98+FU98+FV98+FW98+FX98</f>
        <v>2347464.8200000003</v>
      </c>
      <c r="FZ98" s="466">
        <v>194987.06</v>
      </c>
      <c r="GA98" s="466">
        <v>112997.71999999999</v>
      </c>
      <c r="GB98" s="466">
        <v>354152.94999999995</v>
      </c>
      <c r="GC98" s="466">
        <v>411285.81000000006</v>
      </c>
      <c r="GD98" s="466">
        <v>107393.39999999994</v>
      </c>
      <c r="GE98" s="466">
        <v>284651.48</v>
      </c>
      <c r="GF98" s="466">
        <v>295204.83</v>
      </c>
      <c r="GG98" s="466">
        <v>253982.09000000017</v>
      </c>
      <c r="GH98" s="466">
        <v>601112.19999999984</v>
      </c>
      <c r="GI98" s="466">
        <v>272688.03000000003</v>
      </c>
      <c r="GJ98" s="466">
        <v>137827.45999999979</v>
      </c>
      <c r="GK98" s="466">
        <v>301159.16000000009</v>
      </c>
      <c r="GL98" s="466">
        <f>FZ98+GA98+GB98+GC98+GD98+GE98+GF98+GG98+GH98+GI98+GJ98+GK98</f>
        <v>3327442.1900000004</v>
      </c>
      <c r="GM98" s="466">
        <v>175826.50999999998</v>
      </c>
      <c r="GN98" s="466">
        <v>115199.15000000002</v>
      </c>
      <c r="GO98" s="466">
        <v>236104.98000000004</v>
      </c>
      <c r="GP98" s="466">
        <v>95955.140000000014</v>
      </c>
      <c r="GQ98" s="466">
        <v>319834.18999999994</v>
      </c>
      <c r="GR98" s="466">
        <v>316710.51999999996</v>
      </c>
      <c r="GS98" s="466">
        <v>220292.73000000013</v>
      </c>
      <c r="GT98" s="466">
        <v>220434.71999999997</v>
      </c>
      <c r="GU98" s="466">
        <v>219274.53999999983</v>
      </c>
      <c r="GV98" s="466">
        <v>276690.24000000057</v>
      </c>
      <c r="GW98" s="466">
        <v>159693.82999999978</v>
      </c>
      <c r="GX98" s="466">
        <v>269258.39999999915</v>
      </c>
      <c r="GY98" s="466">
        <f>GM98+GN98+GO98+GP98+GQ98+GR98+GS98+GT98+GU98+GV98+GW98+GX98</f>
        <v>2625274.9499999993</v>
      </c>
      <c r="GZ98" s="466">
        <v>26258.149999999998</v>
      </c>
      <c r="HA98" s="466">
        <v>68461.689999999988</v>
      </c>
      <c r="HB98" s="466">
        <v>73222.660000000018</v>
      </c>
      <c r="HC98" s="466">
        <v>92490.160000000033</v>
      </c>
      <c r="HD98" s="466">
        <v>57944.34</v>
      </c>
      <c r="HE98" s="466">
        <v>154103.57999999993</v>
      </c>
      <c r="HF98" s="466">
        <v>188691.36000000004</v>
      </c>
      <c r="HG98" s="466">
        <v>257509.70000000007</v>
      </c>
      <c r="HH98" s="466">
        <v>327383.26999999984</v>
      </c>
      <c r="HI98" s="466">
        <v>120950.66999999981</v>
      </c>
      <c r="HJ98" s="466">
        <v>132223.46000000043</v>
      </c>
      <c r="HK98" s="466">
        <v>394072.40999999951</v>
      </c>
      <c r="HL98" s="466">
        <f>GZ98+HA98+HB98+HC98+HD98+HE98+HF98+HG98+HH98+HI98+HJ98+HK98</f>
        <v>1893311.4499999995</v>
      </c>
      <c r="HM98" s="466">
        <v>28446.880000000005</v>
      </c>
      <c r="HN98" s="466">
        <v>114453.6</v>
      </c>
      <c r="HO98" s="466">
        <v>61967.50999999998</v>
      </c>
      <c r="HP98" s="466">
        <v>109141.86000000004</v>
      </c>
      <c r="HQ98" s="466">
        <v>119548.40000000002</v>
      </c>
      <c r="HR98" s="466">
        <v>112724.80999999994</v>
      </c>
      <c r="HS98" s="466">
        <v>120993.88</v>
      </c>
      <c r="HT98" s="466">
        <v>178071.94999999984</v>
      </c>
      <c r="HU98" s="466">
        <v>131107.30000000028</v>
      </c>
      <c r="HV98" s="466">
        <v>272704.0299999998</v>
      </c>
      <c r="HW98" s="466">
        <v>204827.22999999998</v>
      </c>
      <c r="HX98" s="466">
        <v>175599.94999999972</v>
      </c>
      <c r="HY98" s="466">
        <f>HM98+HN98+HO98+HP98+HQ98+HR98+HS98+HT98+HU98+HV98+HW98+HX98</f>
        <v>1629587.3999999997</v>
      </c>
      <c r="HZ98" s="466">
        <v>114358.36</v>
      </c>
      <c r="IA98" s="466">
        <v>157111.54999999999</v>
      </c>
      <c r="IB98" s="466">
        <v>137974.04999999999</v>
      </c>
      <c r="IC98" s="466">
        <v>93741.599999999962</v>
      </c>
      <c r="ID98" s="466">
        <v>125397.99999999996</v>
      </c>
      <c r="IE98" s="466">
        <v>90306.779999999912</v>
      </c>
      <c r="IF98" s="466">
        <v>4815.6800000000512</v>
      </c>
      <c r="IG98" s="466">
        <v>137972.17000000016</v>
      </c>
      <c r="IH98" s="466">
        <v>155641.39000000013</v>
      </c>
      <c r="II98" s="466">
        <v>89835.26999999999</v>
      </c>
      <c r="IJ98" s="466">
        <v>91031.549999999712</v>
      </c>
      <c r="IK98" s="466">
        <v>314165.59000000043</v>
      </c>
      <c r="IL98" s="466">
        <f>HZ98+IA98+IB98+IC98+ID98+IE98+IF98+IG98+IH98+II98+IJ98+IK98</f>
        <v>1512351.9900000002</v>
      </c>
      <c r="IM98" s="466">
        <v>163054.26</v>
      </c>
      <c r="IN98" s="466">
        <v>80033.679999999993</v>
      </c>
      <c r="IO98" s="466">
        <v>121611.06</v>
      </c>
      <c r="IP98" s="466">
        <v>164682.09000000003</v>
      </c>
      <c r="IQ98" s="466">
        <v>295303.73999999976</v>
      </c>
      <c r="IR98" s="466">
        <v>58157.120000000235</v>
      </c>
      <c r="IS98" s="466">
        <v>153423.20000000001</v>
      </c>
      <c r="IT98" s="466">
        <v>293600.15000000031</v>
      </c>
      <c r="IU98" s="466">
        <v>229873.1399999999</v>
      </c>
      <c r="IV98" s="466">
        <v>85910.299999999901</v>
      </c>
      <c r="IW98" s="466">
        <v>113231.30999999978</v>
      </c>
      <c r="IX98" s="466">
        <v>251461.36999999994</v>
      </c>
      <c r="IY98" s="466">
        <f>IM98+IN98+IO98+IP98+IQ98+IR98+IS98+IT98+IU98+IV98+IW98+IX98</f>
        <v>2010341.42</v>
      </c>
      <c r="IZ98" s="655">
        <v>329798.33999999991</v>
      </c>
      <c r="JA98" s="466">
        <v>172870.91999999998</v>
      </c>
      <c r="JB98" s="466">
        <v>186929.08000000005</v>
      </c>
      <c r="JC98" s="466">
        <v>68846.659999999989</v>
      </c>
      <c r="JD98" s="466">
        <v>167258.13000000006</v>
      </c>
      <c r="JE98" s="466">
        <v>79545.659999999931</v>
      </c>
      <c r="JF98" s="466">
        <v>186718.0400000001</v>
      </c>
      <c r="JG98" s="466">
        <v>94785.209999999846</v>
      </c>
      <c r="JH98" s="466">
        <v>136492.21999999977</v>
      </c>
      <c r="JI98" s="466">
        <v>331092.28000000014</v>
      </c>
      <c r="JJ98" s="466">
        <v>271029.81999999983</v>
      </c>
      <c r="JK98" s="466">
        <v>778932.23000000056</v>
      </c>
      <c r="JL98" s="466">
        <f>IZ98+JA98+JB98+JC98+JD98+JE98+JF98+JG98+JH98+JI98+JJ98+JK98</f>
        <v>2804298.5900000003</v>
      </c>
      <c r="JM98" s="655">
        <v>544428.91</v>
      </c>
      <c r="JN98" s="466">
        <v>163711.60000000003</v>
      </c>
      <c r="JO98" s="466">
        <v>103125.90000000001</v>
      </c>
      <c r="JP98" s="466">
        <v>192778.92999999988</v>
      </c>
      <c r="JQ98" s="466">
        <v>178222.87000000005</v>
      </c>
      <c r="JR98" s="466">
        <v>267854.57999999984</v>
      </c>
      <c r="JS98" s="466">
        <v>154650.81000000017</v>
      </c>
      <c r="JT98" s="466">
        <v>1471496.7700000003</v>
      </c>
      <c r="JU98" s="466">
        <v>197233.31000000003</v>
      </c>
      <c r="JV98" s="466">
        <v>181682.67999999993</v>
      </c>
      <c r="JW98" s="466">
        <v>275949.04999999993</v>
      </c>
      <c r="JX98" s="466">
        <v>1194750.8599999999</v>
      </c>
      <c r="JY98" s="466">
        <f>JM98+JN98+JO98+JP98+JQ98+JR98+JS98+JT98+JU98+JV98+JW98+JX98</f>
        <v>4925886.2699999996</v>
      </c>
      <c r="JZ98" s="655">
        <v>270981.08</v>
      </c>
      <c r="KA98" s="466">
        <v>473254.38</v>
      </c>
      <c r="KB98" s="466">
        <v>447430.03</v>
      </c>
      <c r="KC98" s="466">
        <v>139175.05000000005</v>
      </c>
      <c r="KD98" s="466">
        <v>125207.62999999993</v>
      </c>
      <c r="KE98" s="466">
        <v>140541.78000000009</v>
      </c>
      <c r="KF98" s="466">
        <v>168681.44999999992</v>
      </c>
      <c r="KG98" s="466">
        <v>179264.63</v>
      </c>
      <c r="KH98" s="466">
        <v>185231.33000000005</v>
      </c>
      <c r="KI98" s="466">
        <v>233418.31000000006</v>
      </c>
      <c r="KJ98" s="466">
        <v>3529882.9800000004</v>
      </c>
      <c r="KK98" s="466">
        <v>365502.9200000001</v>
      </c>
      <c r="KL98" s="466">
        <f>JZ98+KA98+KB98+KC98+KD98+KE98+KF98+KG98+KH98+KI98+KJ98+KK98</f>
        <v>6258571.5700000003</v>
      </c>
      <c r="KM98" s="655">
        <v>421788.68</v>
      </c>
      <c r="KN98" s="466">
        <v>378600.38</v>
      </c>
      <c r="KO98" s="466">
        <v>184609.08000000002</v>
      </c>
      <c r="KP98" s="466">
        <v>436577.79000000004</v>
      </c>
      <c r="KQ98" s="466">
        <v>266905.80000000005</v>
      </c>
      <c r="KR98" s="466">
        <v>352001.52999999997</v>
      </c>
      <c r="KS98" s="466">
        <v>224800.12</v>
      </c>
      <c r="KT98" s="466">
        <v>352062.34999999992</v>
      </c>
      <c r="KU98" s="466">
        <v>631900.5</v>
      </c>
      <c r="KV98" s="466">
        <v>293674.80999999988</v>
      </c>
      <c r="KW98" s="466">
        <v>650565.53</v>
      </c>
      <c r="KX98" s="466">
        <v>200230.98000000024</v>
      </c>
      <c r="KY98" s="466">
        <f>KM98+KN98+KO98+KP98+KQ98+KR98+KS98+KT98+KU98+KV98+KW98+KX98</f>
        <v>4393717.5500000007</v>
      </c>
      <c r="KZ98" s="655">
        <v>498740.88</v>
      </c>
      <c r="LA98" s="466">
        <v>293985.61</v>
      </c>
      <c r="LB98" s="466">
        <v>0</v>
      </c>
      <c r="LC98" s="466">
        <v>0</v>
      </c>
      <c r="LD98" s="466">
        <v>0</v>
      </c>
      <c r="LE98" s="466">
        <v>0</v>
      </c>
      <c r="LF98" s="466">
        <v>0</v>
      </c>
      <c r="LG98" s="466">
        <v>0</v>
      </c>
      <c r="LH98" s="466">
        <v>0</v>
      </c>
      <c r="LI98" s="466">
        <v>0</v>
      </c>
      <c r="LJ98" s="466">
        <v>0</v>
      </c>
      <c r="LK98" s="466">
        <v>0</v>
      </c>
      <c r="LL98" s="511">
        <f>KZ98+LA98+LB98+LC98+LD98+LE98+LF98+LG98+LH98+LI98+LJ98+LK98</f>
        <v>792726.49</v>
      </c>
    </row>
    <row r="99" spans="1:324" ht="15.75" x14ac:dyDescent="0.25">
      <c r="A99" s="419">
        <v>7221</v>
      </c>
      <c r="B99" s="420"/>
      <c r="C99" s="418" t="s">
        <v>562</v>
      </c>
      <c r="D99" s="418" t="s">
        <v>332</v>
      </c>
      <c r="E99" s="466">
        <v>0</v>
      </c>
      <c r="F99" s="466">
        <v>0</v>
      </c>
      <c r="G99" s="466">
        <v>0</v>
      </c>
      <c r="H99" s="466">
        <v>0</v>
      </c>
      <c r="I99" s="466">
        <v>0</v>
      </c>
      <c r="J99" s="466">
        <v>0</v>
      </c>
      <c r="K99" s="466">
        <v>0</v>
      </c>
      <c r="L99" s="466">
        <v>209046.90368886665</v>
      </c>
      <c r="M99" s="466">
        <v>969529.29394091142</v>
      </c>
      <c r="N99" s="466">
        <v>1053077.631029878</v>
      </c>
      <c r="O99" s="466">
        <v>1169061.9262226673</v>
      </c>
      <c r="P99" s="466">
        <v>651293.60707728262</v>
      </c>
      <c r="Q99" s="466">
        <v>796202.63728926727</v>
      </c>
      <c r="R99" s="466">
        <v>519530.68352528795</v>
      </c>
      <c r="S99" s="466">
        <v>634356.69337339303</v>
      </c>
      <c r="T99" s="466">
        <v>1161058.2540477384</v>
      </c>
      <c r="U99" s="466">
        <v>967509.59772992821</v>
      </c>
      <c r="V99" s="466">
        <v>447479.55266232684</v>
      </c>
      <c r="W99" s="466">
        <v>987199.29894842266</v>
      </c>
      <c r="X99" s="466">
        <v>11188015.247871811</v>
      </c>
      <c r="Y99" s="466">
        <f>M99+N99+O99+P99+Q99+R99+S99+T99+U99+V99+W99+X99</f>
        <v>20544314.423718914</v>
      </c>
      <c r="Z99" s="466">
        <v>772867.81422133208</v>
      </c>
      <c r="AA99" s="466">
        <v>919245.5349691204</v>
      </c>
      <c r="AB99" s="466">
        <v>784140.51076614915</v>
      </c>
      <c r="AC99" s="466">
        <v>4301072.0981472209</v>
      </c>
      <c r="AD99" s="466">
        <v>729255.99858120503</v>
      </c>
      <c r="AE99" s="466">
        <v>950893.60958103824</v>
      </c>
      <c r="AF99" s="466">
        <v>1179033.9217159073</v>
      </c>
      <c r="AG99" s="466">
        <v>763569.09948255739</v>
      </c>
      <c r="AH99" s="466">
        <v>1729932.5237856787</v>
      </c>
      <c r="AI99" s="466">
        <v>2795092.1882824237</v>
      </c>
      <c r="AJ99" s="466">
        <v>2690951.6608245703</v>
      </c>
      <c r="AK99" s="466">
        <v>5275023.8790686037</v>
      </c>
      <c r="AL99" s="466">
        <f>Z99+AA99+AB99+AC99+AD99+AE99+AF99+AG99+AH99+AI99+AJ99+AK99</f>
        <v>22891078.83942581</v>
      </c>
      <c r="AM99" s="466">
        <v>1172530.1367050575</v>
      </c>
      <c r="AN99" s="466">
        <v>1812120.7824236359</v>
      </c>
      <c r="AO99" s="466">
        <v>1171831.1675847096</v>
      </c>
      <c r="AP99" s="466">
        <v>863179.51093306683</v>
      </c>
      <c r="AQ99" s="466">
        <v>1350315.8073777347</v>
      </c>
      <c r="AR99" s="466">
        <v>3004797.5630111829</v>
      </c>
      <c r="AS99" s="466">
        <v>1119022.2452428632</v>
      </c>
      <c r="AT99" s="466">
        <v>4353269.3164747134</v>
      </c>
      <c r="AU99" s="466">
        <v>2148328.2715740264</v>
      </c>
      <c r="AV99" s="466">
        <v>3174136.2921882817</v>
      </c>
      <c r="AW99" s="466">
        <v>5202632.635077619</v>
      </c>
      <c r="AX99" s="466">
        <v>7130839.6147554694</v>
      </c>
      <c r="AY99" s="466">
        <f>AM99+AN99+AO99+AP99+AQ99+AR99+AS99+AT99+AU99+AV99+AW99+AX99</f>
        <v>32503003.343348362</v>
      </c>
      <c r="AZ99" s="466">
        <v>1637923.1039475882</v>
      </c>
      <c r="BA99" s="466">
        <v>759401.19303955906</v>
      </c>
      <c r="BB99" s="466">
        <v>1420403.6622433651</v>
      </c>
      <c r="BC99" s="466">
        <v>768275.33383408515</v>
      </c>
      <c r="BD99" s="466">
        <v>1510761.2691954602</v>
      </c>
      <c r="BE99" s="466">
        <v>781734.47479552601</v>
      </c>
      <c r="BF99" s="466">
        <v>5653463.0016691741</v>
      </c>
      <c r="BG99" s="466">
        <v>1276271.3746870307</v>
      </c>
      <c r="BH99" s="466">
        <v>1673405.9457102332</v>
      </c>
      <c r="BI99" s="466">
        <v>4862490.926765142</v>
      </c>
      <c r="BJ99" s="466">
        <v>1945537.551326988</v>
      </c>
      <c r="BK99" s="466">
        <v>10903167.878943415</v>
      </c>
      <c r="BL99" s="466">
        <f>AZ99+BA99+BB99+BC99+BD99+BE99+BF99+BG99+BH99+BI99+BJ99+BK99</f>
        <v>33192835.716157563</v>
      </c>
      <c r="BM99" s="466">
        <v>1555457.5787013855</v>
      </c>
      <c r="BN99" s="466">
        <v>3356884.4720831243</v>
      </c>
      <c r="BO99" s="466">
        <v>1576989.2473293289</v>
      </c>
      <c r="BP99" s="466">
        <v>2739178.5246202634</v>
      </c>
      <c r="BQ99" s="466">
        <v>1918684.2484977478</v>
      </c>
      <c r="BR99" s="466">
        <v>2521805.1980053382</v>
      </c>
      <c r="BS99" s="466">
        <v>3362389.961108332</v>
      </c>
      <c r="BT99" s="466">
        <v>2377857.5632615555</v>
      </c>
      <c r="BU99" s="466">
        <v>2098173.6604907368</v>
      </c>
      <c r="BV99" s="466">
        <v>8481982.8720998224</v>
      </c>
      <c r="BW99" s="466">
        <v>8240334.6693373369</v>
      </c>
      <c r="BX99" s="466">
        <v>15734004.749290615</v>
      </c>
      <c r="BY99" s="466">
        <f>BM99+BN99+BO99+BP99+BQ99+BR99+BS99+BT99+BU99+BV99+BW99+BX99</f>
        <v>53963742.744825587</v>
      </c>
      <c r="BZ99" s="466">
        <v>6044225.4842680683</v>
      </c>
      <c r="CA99" s="466">
        <v>3754251.9046486388</v>
      </c>
      <c r="CB99" s="466">
        <v>3483877.1826489749</v>
      </c>
      <c r="CC99" s="466">
        <v>1422907.58692205</v>
      </c>
      <c r="CD99" s="466">
        <v>3193257.9727925225</v>
      </c>
      <c r="CE99" s="466">
        <v>5599826.5140627595</v>
      </c>
      <c r="CF99" s="466">
        <v>8377670.4889000142</v>
      </c>
      <c r="CG99" s="466">
        <v>3591027.7385244509</v>
      </c>
      <c r="CH99" s="466">
        <v>6508326.8323735688</v>
      </c>
      <c r="CI99" s="466">
        <v>10359713.040727768</v>
      </c>
      <c r="CJ99" s="466">
        <v>5739911.5459021898</v>
      </c>
      <c r="CK99" s="466">
        <v>18641730.428601243</v>
      </c>
      <c r="CL99" s="466">
        <f>BZ99+CA99+CB99+CC99+CD99+CE99+CF99+CG99+CH99+CI99+CJ99+CK99</f>
        <v>76716726.72037226</v>
      </c>
      <c r="CM99" s="466">
        <v>12234816.228926726</v>
      </c>
      <c r="CN99" s="466">
        <v>5650030.9471290242</v>
      </c>
      <c r="CO99" s="466">
        <v>5906952.1697546393</v>
      </c>
      <c r="CP99" s="466">
        <v>4080821.353238184</v>
      </c>
      <c r="CQ99" s="466">
        <v>10989705.88274077</v>
      </c>
      <c r="CR99" s="466">
        <v>5799586.9793440187</v>
      </c>
      <c r="CS99" s="466">
        <v>6116873.0513269976</v>
      </c>
      <c r="CT99" s="466">
        <v>9762137.7342263386</v>
      </c>
      <c r="CU99" s="466">
        <v>17876141.703054611</v>
      </c>
      <c r="CV99" s="466">
        <v>12442669.364379913</v>
      </c>
      <c r="CW99" s="466">
        <v>18325608.476673365</v>
      </c>
      <c r="CX99" s="466">
        <v>11523340.437823365</v>
      </c>
      <c r="CY99" s="466">
        <f>CM99+CN99+CO99+CP99+CQ99+CR99+CS99+CT99+CU99+CV99+CW99+CX99</f>
        <v>120708684.32861796</v>
      </c>
      <c r="CZ99" s="466">
        <v>4320679.84</v>
      </c>
      <c r="DA99" s="466">
        <v>3538796.61</v>
      </c>
      <c r="DB99" s="466">
        <v>4738462.16</v>
      </c>
      <c r="DC99" s="466">
        <v>4005390.13</v>
      </c>
      <c r="DD99" s="466">
        <v>3197249.1200000159</v>
      </c>
      <c r="DE99" s="466">
        <v>2365055.4500000002</v>
      </c>
      <c r="DF99" s="466">
        <v>9223201.9500000067</v>
      </c>
      <c r="DG99" s="466">
        <v>13336017.279999983</v>
      </c>
      <c r="DH99" s="466">
        <v>6758318.7599999979</v>
      </c>
      <c r="DI99" s="466">
        <v>10523078.369999995</v>
      </c>
      <c r="DJ99" s="466">
        <v>9006155.4199999869</v>
      </c>
      <c r="DK99" s="466">
        <v>12308372.819999993</v>
      </c>
      <c r="DL99" s="466">
        <f>CZ99+DA99+DB99+DC99+DD99+DE99+DF99+DG99+DH99+DI99+DJ99+DK99</f>
        <v>83320777.909999982</v>
      </c>
      <c r="DM99" s="466">
        <v>7898055.8200000012</v>
      </c>
      <c r="DN99" s="466">
        <v>5539679.6499999994</v>
      </c>
      <c r="DO99" s="466">
        <v>5020627.08</v>
      </c>
      <c r="DP99" s="466">
        <v>4278925.979999993</v>
      </c>
      <c r="DQ99" s="466">
        <v>3120984.0500000119</v>
      </c>
      <c r="DR99" s="466">
        <v>12474206.310000002</v>
      </c>
      <c r="DS99" s="466">
        <v>10487102.689999998</v>
      </c>
      <c r="DT99" s="466">
        <v>5177180.4699999914</v>
      </c>
      <c r="DU99" s="466">
        <v>6740180.2400000021</v>
      </c>
      <c r="DV99" s="466">
        <v>4595864.4600000083</v>
      </c>
      <c r="DW99" s="466">
        <v>3444594.2699999735</v>
      </c>
      <c r="DX99" s="466">
        <v>14241186.570000006</v>
      </c>
      <c r="DY99" s="466">
        <f>DM99+DN99+DO99+DP99+DQ99+DR99+DS99+DT99+DU99+DV99+DW99+DX99</f>
        <v>83018587.589999989</v>
      </c>
      <c r="DZ99" s="466">
        <v>1595131.67</v>
      </c>
      <c r="EA99" s="466">
        <v>2791256.57</v>
      </c>
      <c r="EB99" s="466">
        <v>4216556.63</v>
      </c>
      <c r="EC99" s="466">
        <v>2679077.92</v>
      </c>
      <c r="ED99" s="466">
        <v>11553421.599999994</v>
      </c>
      <c r="EE99" s="466">
        <v>6495578.0800000001</v>
      </c>
      <c r="EF99" s="466">
        <v>5181767.1800000081</v>
      </c>
      <c r="EG99" s="466">
        <v>4818639.3499999996</v>
      </c>
      <c r="EH99" s="466">
        <v>1841313.94</v>
      </c>
      <c r="EI99" s="466">
        <v>4888828.1500000004</v>
      </c>
      <c r="EJ99" s="466">
        <v>6130168.8500000015</v>
      </c>
      <c r="EK99" s="466">
        <v>14209682.530000025</v>
      </c>
      <c r="EL99" s="466">
        <f>DZ99+EA99+EB99+EC99+ED99+EE99+EF99+EG99+EH99+EI99+EJ99+EK99</f>
        <v>66401422.470000021</v>
      </c>
      <c r="EM99" s="466">
        <v>1272796</v>
      </c>
      <c r="EN99" s="466">
        <v>1188058.51</v>
      </c>
      <c r="EO99" s="466">
        <v>2616697.5099999998</v>
      </c>
      <c r="EP99" s="466">
        <v>5770092.5500000026</v>
      </c>
      <c r="EQ99" s="466">
        <v>2813780.72</v>
      </c>
      <c r="ER99" s="466">
        <v>3491310.3499999922</v>
      </c>
      <c r="ES99" s="466">
        <v>7355654.1100000106</v>
      </c>
      <c r="ET99" s="466">
        <v>12191210.099999994</v>
      </c>
      <c r="EU99" s="466">
        <v>1086532.7499999925</v>
      </c>
      <c r="EV99" s="466">
        <v>4783494.29</v>
      </c>
      <c r="EW99" s="466">
        <v>1054000.5099999905</v>
      </c>
      <c r="EX99" s="466">
        <v>15163783.959999986</v>
      </c>
      <c r="EY99" s="466">
        <f>EM99+EN99+EO99+EP99+EQ99+ER99+ES99+ET99+EU99+EV99+EW99+EX99</f>
        <v>58787411.359999962</v>
      </c>
      <c r="EZ99" s="466">
        <v>685322.18</v>
      </c>
      <c r="FA99" s="466">
        <v>1130193.95</v>
      </c>
      <c r="FB99" s="466">
        <v>1443924.71</v>
      </c>
      <c r="FC99" s="466">
        <v>8358361.2699999958</v>
      </c>
      <c r="FD99" s="466">
        <v>2287830.3600000069</v>
      </c>
      <c r="FE99" s="466">
        <v>4665688.9799999874</v>
      </c>
      <c r="FF99" s="466">
        <v>3162855.37</v>
      </c>
      <c r="FG99" s="466">
        <v>3104879.34</v>
      </c>
      <c r="FH99" s="466">
        <v>3769114.4800000079</v>
      </c>
      <c r="FI99" s="466">
        <v>2336723.27</v>
      </c>
      <c r="FJ99" s="466">
        <v>3026368.02</v>
      </c>
      <c r="FK99" s="466">
        <v>4800249.2300000004</v>
      </c>
      <c r="FL99" s="466">
        <f>FA99+FB99+FC99+FD99+FE99+FF99+FG99+FH99+EZ99+FI99+FK99+FJ99</f>
        <v>38771511.160000004</v>
      </c>
      <c r="FM99" s="466">
        <v>1259414.18</v>
      </c>
      <c r="FN99" s="466">
        <v>658916.02</v>
      </c>
      <c r="FO99" s="466">
        <v>2626286.6800000002</v>
      </c>
      <c r="FP99" s="466">
        <v>1484052.01</v>
      </c>
      <c r="FQ99" s="466">
        <v>1276325.17</v>
      </c>
      <c r="FR99" s="466">
        <v>2199202.38</v>
      </c>
      <c r="FS99" s="466">
        <v>4508586.76</v>
      </c>
      <c r="FT99" s="466">
        <v>1592363.49</v>
      </c>
      <c r="FU99" s="466">
        <v>2193631.7799999998</v>
      </c>
      <c r="FV99" s="466">
        <v>2078032.4899999835</v>
      </c>
      <c r="FW99" s="466">
        <v>1315043.8999999999</v>
      </c>
      <c r="FX99" s="466">
        <v>13413083.010000005</v>
      </c>
      <c r="FY99" s="466">
        <f>FM99+FN99+FO99+FP99+FQ99+FR99+FS99+FT99+FU99+FV99+FW99+FX99</f>
        <v>34604937.86999999</v>
      </c>
      <c r="FZ99" s="466">
        <v>1045697.73</v>
      </c>
      <c r="GA99" s="466">
        <v>790615.79</v>
      </c>
      <c r="GB99" s="466">
        <v>708413.41999999993</v>
      </c>
      <c r="GC99" s="466">
        <v>1075002.83</v>
      </c>
      <c r="GD99" s="466">
        <v>1476705.77</v>
      </c>
      <c r="GE99" s="466">
        <v>1607702.2599999998</v>
      </c>
      <c r="GF99" s="466">
        <v>2714501.3200000012</v>
      </c>
      <c r="GG99" s="466">
        <v>798207.1899999968</v>
      </c>
      <c r="GH99" s="466">
        <v>876017.86000000173</v>
      </c>
      <c r="GI99" s="466">
        <v>1648187.2399999981</v>
      </c>
      <c r="GJ99" s="466">
        <v>1091629.6600000011</v>
      </c>
      <c r="GK99" s="466">
        <v>3591745.459999999</v>
      </c>
      <c r="GL99" s="466">
        <f>FZ99+GA99+GB99+GC99+GD99+GE99+GF99+GG99+GH99+GI99+GJ99+GK99</f>
        <v>17424426.530000001</v>
      </c>
      <c r="GM99" s="466">
        <v>1217615.79</v>
      </c>
      <c r="GN99" s="466">
        <v>1400571.5699999998</v>
      </c>
      <c r="GO99" s="466">
        <v>633414.95999999961</v>
      </c>
      <c r="GP99" s="466">
        <v>1228434.0499999998</v>
      </c>
      <c r="GQ99" s="466">
        <v>1084138.1900000004</v>
      </c>
      <c r="GR99" s="466">
        <v>1390592.510000003</v>
      </c>
      <c r="GS99" s="466">
        <v>2244961.9200000018</v>
      </c>
      <c r="GT99" s="466">
        <v>1526517.209999999</v>
      </c>
      <c r="GU99" s="466">
        <v>1634415.1399999969</v>
      </c>
      <c r="GV99" s="466">
        <v>1646201.5799999982</v>
      </c>
      <c r="GW99" s="466">
        <v>1649004.7200000028</v>
      </c>
      <c r="GX99" s="466">
        <v>4020684.5000000056</v>
      </c>
      <c r="GY99" s="466">
        <f>GM99+GN99+GO99+GP99+GQ99+GR99+GS99+GT99+GU99+GV99+GW99+GX99</f>
        <v>19676552.140000008</v>
      </c>
      <c r="GZ99" s="466">
        <v>878071.51</v>
      </c>
      <c r="HA99" s="466">
        <v>1194934.6099999996</v>
      </c>
      <c r="HB99" s="466">
        <v>478325.81999999983</v>
      </c>
      <c r="HC99" s="466">
        <v>1204833.1400000001</v>
      </c>
      <c r="HD99" s="466">
        <v>1007300.8499999989</v>
      </c>
      <c r="HE99" s="466">
        <v>1254653.0100000044</v>
      </c>
      <c r="HF99" s="466">
        <v>2062026.1299999952</v>
      </c>
      <c r="HG99" s="466">
        <v>2290472.1900000023</v>
      </c>
      <c r="HH99" s="466">
        <v>4098546.5200000014</v>
      </c>
      <c r="HI99" s="466">
        <v>2215593.3400000031</v>
      </c>
      <c r="HJ99" s="466">
        <v>2816614.0999999959</v>
      </c>
      <c r="HK99" s="466">
        <v>5710175.3399999849</v>
      </c>
      <c r="HL99" s="466">
        <f>GZ99+HA99+HB99+HC99+HD99+HE99+HF99+HG99+HH99+HI99+HJ99+HK99</f>
        <v>25211546.559999987</v>
      </c>
      <c r="HM99" s="466">
        <v>1758917.1800000002</v>
      </c>
      <c r="HN99" s="466">
        <v>3288719.0100000007</v>
      </c>
      <c r="HO99" s="466">
        <v>1212680.3499999987</v>
      </c>
      <c r="HP99" s="466">
        <v>2118135.8600000013</v>
      </c>
      <c r="HQ99" s="466">
        <v>1727300.6300000022</v>
      </c>
      <c r="HR99" s="466">
        <v>1922182.3600000013</v>
      </c>
      <c r="HS99" s="466">
        <v>921964.29999999516</v>
      </c>
      <c r="HT99" s="466">
        <v>1939119.7800000086</v>
      </c>
      <c r="HU99" s="466">
        <v>4569450.7999999961</v>
      </c>
      <c r="HV99" s="466">
        <v>1385710.8699999943</v>
      </c>
      <c r="HW99" s="466">
        <v>3503097.2199999942</v>
      </c>
      <c r="HX99" s="466">
        <v>8144504.4400000172</v>
      </c>
      <c r="HY99" s="466">
        <f>HM99+HN99+HO99+HP99+HQ99+HR99+HS99+HT99+HU99+HV99+HW99+HX99</f>
        <v>32491782.800000008</v>
      </c>
      <c r="HZ99" s="466">
        <v>2533386.0000000005</v>
      </c>
      <c r="IA99" s="466">
        <v>1030530.8800000001</v>
      </c>
      <c r="IB99" s="466">
        <v>2708160.7799999993</v>
      </c>
      <c r="IC99" s="466">
        <v>2377891.5300000007</v>
      </c>
      <c r="ID99" s="466">
        <v>3294820.6399999969</v>
      </c>
      <c r="IE99" s="466">
        <v>3435463.3999999985</v>
      </c>
      <c r="IF99" s="466">
        <v>1813877.7300000023</v>
      </c>
      <c r="IG99" s="466">
        <v>3502177.4100000057</v>
      </c>
      <c r="IH99" s="466">
        <v>2207182.2699999986</v>
      </c>
      <c r="II99" s="466">
        <v>3437181.41</v>
      </c>
      <c r="IJ99" s="466">
        <v>3603328.1400000164</v>
      </c>
      <c r="IK99" s="466">
        <v>10082916.019999968</v>
      </c>
      <c r="IL99" s="466">
        <f>HZ99+IA99+IB99+IC99+ID99+IE99+IF99+IG99+IH99+II99+IJ99+IK99</f>
        <v>40026916.209999986</v>
      </c>
      <c r="IM99" s="466">
        <v>3700590.3400000012</v>
      </c>
      <c r="IN99" s="466">
        <v>2855720.8600000022</v>
      </c>
      <c r="IO99" s="466">
        <v>2864331.219999996</v>
      </c>
      <c r="IP99" s="466">
        <v>2934568.4699999955</v>
      </c>
      <c r="IQ99" s="466">
        <v>2310165.3800000041</v>
      </c>
      <c r="IR99" s="466">
        <v>5449880.4299999978</v>
      </c>
      <c r="IS99" s="466">
        <v>8331575.049999998</v>
      </c>
      <c r="IT99" s="466">
        <v>3492860.3299999908</v>
      </c>
      <c r="IU99" s="466">
        <v>5108748.6600000039</v>
      </c>
      <c r="IV99" s="466">
        <v>6707752.5600000108</v>
      </c>
      <c r="IW99" s="466">
        <v>2329545.5300000045</v>
      </c>
      <c r="IX99" s="466">
        <v>4486311.7799999695</v>
      </c>
      <c r="IY99" s="466">
        <f>IM99+IN99+IO99+IP99+IQ99+IR99+IS99+IT99+IU99+IV99+IW99+IX99</f>
        <v>50572050.60999997</v>
      </c>
      <c r="IZ99" s="655">
        <v>1404086.67</v>
      </c>
      <c r="JA99" s="466">
        <v>1135250.2699999998</v>
      </c>
      <c r="JB99" s="466">
        <v>1692894.1500000013</v>
      </c>
      <c r="JC99" s="466">
        <v>2986569.31</v>
      </c>
      <c r="JD99" s="466">
        <v>2432513.9599999967</v>
      </c>
      <c r="JE99" s="466">
        <v>2190642.1500000004</v>
      </c>
      <c r="JF99" s="466">
        <v>3753938.3400000003</v>
      </c>
      <c r="JG99" s="466">
        <v>2361748.5599999968</v>
      </c>
      <c r="JH99" s="466">
        <v>3638684.019999994</v>
      </c>
      <c r="JI99" s="466">
        <v>6762739.1800000006</v>
      </c>
      <c r="JJ99" s="466">
        <v>2698081.9799999981</v>
      </c>
      <c r="JK99" s="466">
        <v>8567633.0900000129</v>
      </c>
      <c r="JL99" s="466">
        <f>IZ99+JA99+JB99+JC99+JD99+JE99+JF99+JG99+JH99+JI99+JJ99+JK99</f>
        <v>39624781.68</v>
      </c>
      <c r="JM99" s="655">
        <v>2376546.3499999992</v>
      </c>
      <c r="JN99" s="466">
        <v>6034723.6700000018</v>
      </c>
      <c r="JO99" s="466">
        <v>1386758.3900000053</v>
      </c>
      <c r="JP99" s="466">
        <v>559615.50999999268</v>
      </c>
      <c r="JQ99" s="466">
        <v>1331064.7300000018</v>
      </c>
      <c r="JR99" s="466">
        <v>1544126.8599999992</v>
      </c>
      <c r="JS99" s="466">
        <v>1641004.6900000004</v>
      </c>
      <c r="JT99" s="466">
        <v>3986012.2699999986</v>
      </c>
      <c r="JU99" s="466">
        <v>2449198.4399999962</v>
      </c>
      <c r="JV99" s="466">
        <v>9888816.1600000057</v>
      </c>
      <c r="JW99" s="466">
        <v>5570393.9100000039</v>
      </c>
      <c r="JX99" s="466">
        <v>23092317.139999997</v>
      </c>
      <c r="JY99" s="466">
        <f>JM99+JN99+JO99+JP99+JQ99+JR99+JS99+JT99+JU99+JV99+JW99+JX99</f>
        <v>59860578.120000005</v>
      </c>
      <c r="JZ99" s="655">
        <v>2742500.48</v>
      </c>
      <c r="KA99" s="466">
        <v>3730100.0799999996</v>
      </c>
      <c r="KB99" s="466">
        <v>4178731.7</v>
      </c>
      <c r="KC99" s="466">
        <v>4018952.8899999997</v>
      </c>
      <c r="KD99" s="466">
        <v>2252213.09</v>
      </c>
      <c r="KE99" s="466">
        <v>5833350.3899999987</v>
      </c>
      <c r="KF99" s="466">
        <v>6293873.3500000024</v>
      </c>
      <c r="KG99" s="466">
        <v>3089187.6999999983</v>
      </c>
      <c r="KH99" s="466">
        <v>5665109.2400000021</v>
      </c>
      <c r="KI99" s="466">
        <v>3374870.6799999997</v>
      </c>
      <c r="KJ99" s="466">
        <v>7651840.7099999972</v>
      </c>
      <c r="KK99" s="466">
        <v>10706033.039999999</v>
      </c>
      <c r="KL99" s="466">
        <f>JZ99+KA99+KB99+KC99+KD99+KE99+KF99+KG99+KH99+KI99+KJ99+KK99</f>
        <v>59536763.350000001</v>
      </c>
      <c r="KM99" s="655">
        <v>4018855.85</v>
      </c>
      <c r="KN99" s="466">
        <v>4405986.2699999996</v>
      </c>
      <c r="KO99" s="466">
        <v>4074205.62</v>
      </c>
      <c r="KP99" s="466">
        <v>5562666.5800000001</v>
      </c>
      <c r="KQ99" s="466">
        <v>3887784.2499999991</v>
      </c>
      <c r="KR99" s="466">
        <v>3760109.410000002</v>
      </c>
      <c r="KS99" s="466">
        <v>3674664.4899999984</v>
      </c>
      <c r="KT99" s="466">
        <v>1955032.3100000012</v>
      </c>
      <c r="KU99" s="466">
        <v>3201574.8799999985</v>
      </c>
      <c r="KV99" s="466">
        <v>5155128.3199999984</v>
      </c>
      <c r="KW99" s="466">
        <v>5720984.3500000052</v>
      </c>
      <c r="KX99" s="466">
        <v>6280446.4399999995</v>
      </c>
      <c r="KY99" s="466">
        <f>KM99+KN99+KO99+KP99+KQ99+KR99+KS99+KT99+KU99+KV99+KW99+KX99</f>
        <v>51697438.770000011</v>
      </c>
      <c r="KZ99" s="655">
        <v>1213913.6299999999</v>
      </c>
      <c r="LA99" s="466">
        <v>1158419.1200000003</v>
      </c>
      <c r="LB99" s="466">
        <v>0</v>
      </c>
      <c r="LC99" s="466">
        <v>0</v>
      </c>
      <c r="LD99" s="466">
        <v>0</v>
      </c>
      <c r="LE99" s="466">
        <v>0</v>
      </c>
      <c r="LF99" s="466">
        <v>0</v>
      </c>
      <c r="LG99" s="466">
        <v>0</v>
      </c>
      <c r="LH99" s="466">
        <v>0</v>
      </c>
      <c r="LI99" s="466">
        <v>0</v>
      </c>
      <c r="LJ99" s="466">
        <v>0</v>
      </c>
      <c r="LK99" s="466">
        <v>0</v>
      </c>
      <c r="LL99" s="511">
        <f>KZ99+LA99+LB99+LC99+LD99+LE99+LF99+LG99+LH99+LI99+LJ99+LK99</f>
        <v>2372332.75</v>
      </c>
    </row>
    <row r="100" spans="1:324" ht="15.75" x14ac:dyDescent="0.25">
      <c r="A100" s="419">
        <v>7222</v>
      </c>
      <c r="B100" s="420"/>
      <c r="C100" s="418" t="s">
        <v>333</v>
      </c>
      <c r="D100" s="418" t="s">
        <v>334</v>
      </c>
      <c r="E100" s="466">
        <v>0</v>
      </c>
      <c r="F100" s="466">
        <v>0</v>
      </c>
      <c r="G100" s="466">
        <v>0</v>
      </c>
      <c r="H100" s="466">
        <v>0</v>
      </c>
      <c r="I100" s="466">
        <v>0</v>
      </c>
      <c r="J100" s="466">
        <v>0</v>
      </c>
      <c r="K100" s="466">
        <v>0</v>
      </c>
      <c r="L100" s="466">
        <v>0</v>
      </c>
      <c r="M100" s="466">
        <v>0</v>
      </c>
      <c r="N100" s="466">
        <v>0</v>
      </c>
      <c r="O100" s="466">
        <v>178576.19762977803</v>
      </c>
      <c r="P100" s="466">
        <v>0</v>
      </c>
      <c r="Q100" s="466">
        <v>0</v>
      </c>
      <c r="R100" s="466">
        <v>14868.135536638292</v>
      </c>
      <c r="S100" s="466">
        <v>2003.0045067601402</v>
      </c>
      <c r="T100" s="466">
        <v>16074.111166750125</v>
      </c>
      <c r="U100" s="466">
        <v>23426.80687698214</v>
      </c>
      <c r="V100" s="466">
        <v>-14509.263895843766</v>
      </c>
      <c r="W100" s="466">
        <v>14509.263895843766</v>
      </c>
      <c r="X100" s="466">
        <v>-12339.342346853615</v>
      </c>
      <c r="Y100" s="466">
        <f>M100+N100+O100+P100+Q100+R100+S100+T100+U100+V100+W100+X100</f>
        <v>222608.91337005512</v>
      </c>
      <c r="Z100" s="466">
        <v>8834.0844600233686</v>
      </c>
      <c r="AA100" s="466">
        <v>63854.114505090976</v>
      </c>
      <c r="AB100" s="466">
        <v>1043.2315139375733</v>
      </c>
      <c r="AC100" s="466">
        <v>-4252.2116508095478</v>
      </c>
      <c r="AD100" s="466">
        <v>14446.670005007512</v>
      </c>
      <c r="AE100" s="466">
        <v>0</v>
      </c>
      <c r="AF100" s="466">
        <v>18607.077282590551</v>
      </c>
      <c r="AG100" s="466">
        <v>-14843.09798030379</v>
      </c>
      <c r="AH100" s="466">
        <v>0</v>
      </c>
      <c r="AI100" s="466">
        <v>74699.549323985979</v>
      </c>
      <c r="AJ100" s="466">
        <v>-66924.052745785346</v>
      </c>
      <c r="AK100" s="466">
        <v>21988.674678684703</v>
      </c>
      <c r="AL100" s="466">
        <f>Z100+AA100+AB100+AC100+AD100+AE100+AF100+AG100+AH100+AI100+AJ100+AK100</f>
        <v>117454.03939242197</v>
      </c>
      <c r="AM100" s="466">
        <v>2115.6735102653979</v>
      </c>
      <c r="AN100" s="466">
        <v>-2115.6735102653979</v>
      </c>
      <c r="AO100" s="466">
        <v>655.14939075279585</v>
      </c>
      <c r="AP100" s="466">
        <v>625938.90836254391</v>
      </c>
      <c r="AQ100" s="466">
        <v>2685.4949090301957</v>
      </c>
      <c r="AR100" s="466">
        <v>1848.6062426973795</v>
      </c>
      <c r="AS100" s="466">
        <v>10323.819061926222</v>
      </c>
      <c r="AT100" s="466">
        <v>-10219.495910532465</v>
      </c>
      <c r="AU100" s="466">
        <v>25.037556334501755</v>
      </c>
      <c r="AV100" s="466">
        <v>623253.41345351364</v>
      </c>
      <c r="AW100" s="466">
        <v>7978.6346185945595</v>
      </c>
      <c r="AX100" s="466">
        <v>-9601.9028542814231</v>
      </c>
      <c r="AY100" s="466">
        <f>AM100+AN100+AO100+AP100+AQ100+AR100+AS100+AT100+AU100+AV100+AW100+AX100</f>
        <v>1252887.6648305792</v>
      </c>
      <c r="AZ100" s="466">
        <v>97901.018193957614</v>
      </c>
      <c r="BA100" s="466">
        <v>-31551.493907527958</v>
      </c>
      <c r="BB100" s="466">
        <v>-51660.824570188619</v>
      </c>
      <c r="BC100" s="466">
        <v>918043.73226506438</v>
      </c>
      <c r="BD100" s="466">
        <v>0</v>
      </c>
      <c r="BE100" s="466">
        <v>0</v>
      </c>
      <c r="BF100" s="466">
        <v>96394.591887831746</v>
      </c>
      <c r="BG100" s="466">
        <v>0</v>
      </c>
      <c r="BH100" s="466">
        <v>18978.46770155233</v>
      </c>
      <c r="BI100" s="466">
        <v>7064.7638123852448</v>
      </c>
      <c r="BJ100" s="466">
        <v>153363.37840093474</v>
      </c>
      <c r="BK100" s="466">
        <v>13645.468202303457</v>
      </c>
      <c r="BL100" s="466">
        <f>AZ100+BA100+BB100+BC100+BD100+BE100+BF100+BG100+BH100+BI100+BJ100+BK100</f>
        <v>1222179.1019863125</v>
      </c>
      <c r="BM100" s="466">
        <v>4172.926055750293</v>
      </c>
      <c r="BN100" s="466">
        <v>0</v>
      </c>
      <c r="BO100" s="466">
        <v>0</v>
      </c>
      <c r="BP100" s="466">
        <v>47379.402436988821</v>
      </c>
      <c r="BQ100" s="466">
        <v>-47379.402436988821</v>
      </c>
      <c r="BR100" s="466">
        <v>0</v>
      </c>
      <c r="BS100" s="466">
        <v>73009.514271407112</v>
      </c>
      <c r="BT100" s="466">
        <v>4.1729260557502919</v>
      </c>
      <c r="BU100" s="466">
        <v>-4.1729260557502919</v>
      </c>
      <c r="BV100" s="466">
        <v>88962.610582540481</v>
      </c>
      <c r="BW100" s="466">
        <v>4661.1584042730765</v>
      </c>
      <c r="BX100" s="466">
        <v>40593.640460691044</v>
      </c>
      <c r="BY100" s="466">
        <f>BM100+BN100+BO100+BP100+BQ100+BR100+BS100+BT100+BU100+BV100+BW100+BX100</f>
        <v>211399.849774662</v>
      </c>
      <c r="BZ100" s="466">
        <v>0</v>
      </c>
      <c r="CA100" s="466">
        <v>0</v>
      </c>
      <c r="CB100" s="466">
        <v>63461.859455850441</v>
      </c>
      <c r="CC100" s="466">
        <v>0</v>
      </c>
      <c r="CD100" s="466">
        <v>878965.67517943587</v>
      </c>
      <c r="CE100" s="466">
        <v>-3526.1225171089968</v>
      </c>
      <c r="CF100" s="466">
        <v>0</v>
      </c>
      <c r="CG100" s="466">
        <v>0</v>
      </c>
      <c r="CH100" s="466">
        <v>0</v>
      </c>
      <c r="CI100" s="466">
        <v>66399.599399098646</v>
      </c>
      <c r="CJ100" s="466">
        <v>35828.743114672005</v>
      </c>
      <c r="CK100" s="466">
        <v>-65467.813303288298</v>
      </c>
      <c r="CL100" s="466">
        <f>BZ100+CA100+CB100+CC100+CD100+CE100+CF100+CG100+CH100+CI100+CJ100+CK100</f>
        <v>975661.94132865965</v>
      </c>
      <c r="CM100" s="466">
        <v>9117.6404606910364</v>
      </c>
      <c r="CN100" s="466">
        <v>-2015.5232849273914</v>
      </c>
      <c r="CO100" s="466">
        <v>5375.6050742780844</v>
      </c>
      <c r="CP100" s="466">
        <v>2203.3049574361544</v>
      </c>
      <c r="CQ100" s="466">
        <v>594.78025371390424</v>
      </c>
      <c r="CR100" s="466">
        <v>1942.4136204306462</v>
      </c>
      <c r="CS100" s="466">
        <v>30995.618427641464</v>
      </c>
      <c r="CT100" s="466">
        <v>512.93607077282604</v>
      </c>
      <c r="CU100" s="466">
        <v>48634.361542313476</v>
      </c>
      <c r="CV100" s="466">
        <v>251943.04778000331</v>
      </c>
      <c r="CW100" s="466">
        <v>1535.6367885161076</v>
      </c>
      <c r="CX100" s="466">
        <v>82595.902854281434</v>
      </c>
      <c r="CY100" s="466">
        <f>CM100+CN100+CO100+CP100+CQ100+CR100+CS100+CT100+CU100+CV100+CW100+CX100</f>
        <v>433435.72454515105</v>
      </c>
      <c r="CZ100" s="466">
        <v>293339</v>
      </c>
      <c r="DA100" s="466">
        <v>3400</v>
      </c>
      <c r="DB100" s="466">
        <v>-151</v>
      </c>
      <c r="DC100" s="466">
        <v>8028</v>
      </c>
      <c r="DD100" s="466">
        <v>191</v>
      </c>
      <c r="DE100" s="466">
        <v>500000</v>
      </c>
      <c r="DF100" s="466">
        <v>15556.54</v>
      </c>
      <c r="DG100" s="466">
        <v>529860.71</v>
      </c>
      <c r="DH100" s="466">
        <v>-2559</v>
      </c>
      <c r="DI100" s="466">
        <v>8356.1999999999534</v>
      </c>
      <c r="DJ100" s="466">
        <v>0</v>
      </c>
      <c r="DK100" s="466">
        <v>2785381.62</v>
      </c>
      <c r="DL100" s="466">
        <f>CZ100+DA100+DB100+DC100+DD100+DE100+DF100+DG100+DH100+DI100+DJ100+DK100</f>
        <v>4141403.0700000003</v>
      </c>
      <c r="DM100" s="466">
        <v>127700</v>
      </c>
      <c r="DN100" s="466">
        <v>2771955</v>
      </c>
      <c r="DO100" s="466">
        <v>0</v>
      </c>
      <c r="DP100" s="466">
        <v>0</v>
      </c>
      <c r="DQ100" s="466">
        <v>0</v>
      </c>
      <c r="DR100" s="466">
        <v>60</v>
      </c>
      <c r="DS100" s="466">
        <v>520</v>
      </c>
      <c r="DT100" s="466">
        <v>7446.6699999999255</v>
      </c>
      <c r="DU100" s="466">
        <v>-2770912</v>
      </c>
      <c r="DV100" s="466">
        <v>23890.5</v>
      </c>
      <c r="DW100" s="466">
        <v>604</v>
      </c>
      <c r="DX100" s="466">
        <v>10554.61</v>
      </c>
      <c r="DY100" s="466">
        <f>DM100+DN100+DO100+DP100+DQ100+DR100+DS100+DT100+DU100+DV100+DW100+DX100</f>
        <v>171818.77999999991</v>
      </c>
      <c r="DZ100" s="466">
        <v>0</v>
      </c>
      <c r="EA100" s="466">
        <v>-83.33</v>
      </c>
      <c r="EB100" s="466">
        <v>3756</v>
      </c>
      <c r="EC100" s="466">
        <v>160000</v>
      </c>
      <c r="ED100" s="466">
        <v>166.44999999998254</v>
      </c>
      <c r="EE100" s="466">
        <v>78.510000000009313</v>
      </c>
      <c r="EF100" s="466">
        <v>11660.54</v>
      </c>
      <c r="EG100" s="466">
        <v>0</v>
      </c>
      <c r="EH100" s="466">
        <v>4435</v>
      </c>
      <c r="EI100" s="466">
        <v>32229.8</v>
      </c>
      <c r="EJ100" s="466">
        <v>9499.2900000000081</v>
      </c>
      <c r="EK100" s="466">
        <v>0</v>
      </c>
      <c r="EL100" s="466">
        <f>DZ100+EA100+EB100+EC100+ED100+EE100+EF100+EG100+EH100+EI100+EJ100+EK100</f>
        <v>221742.26</v>
      </c>
      <c r="EM100" s="466">
        <v>1882.9</v>
      </c>
      <c r="EN100" s="466">
        <v>23477.25</v>
      </c>
      <c r="EO100" s="466">
        <v>-3492</v>
      </c>
      <c r="EP100" s="466">
        <v>28073</v>
      </c>
      <c r="EQ100" s="466">
        <v>0</v>
      </c>
      <c r="ER100" s="466">
        <v>0</v>
      </c>
      <c r="ES100" s="466">
        <v>0</v>
      </c>
      <c r="ET100" s="466">
        <v>350</v>
      </c>
      <c r="EU100" s="466">
        <v>-28053</v>
      </c>
      <c r="EV100" s="466">
        <v>0</v>
      </c>
      <c r="EW100" s="466">
        <v>3850</v>
      </c>
      <c r="EX100" s="466">
        <v>29241.62</v>
      </c>
      <c r="EY100" s="466">
        <f>EM100+EN100+EO100+EP100+EQ100+ER100+ES100+ET100+EU100+EV100+EW100+EX100</f>
        <v>55329.770000000004</v>
      </c>
      <c r="EZ100" s="466">
        <v>20</v>
      </c>
      <c r="FA100" s="466">
        <v>162.5</v>
      </c>
      <c r="FB100" s="466">
        <v>0</v>
      </c>
      <c r="FC100" s="466">
        <v>0</v>
      </c>
      <c r="FD100" s="466">
        <v>730.6</v>
      </c>
      <c r="FE100" s="466">
        <v>45828</v>
      </c>
      <c r="FF100" s="466">
        <v>0</v>
      </c>
      <c r="FG100" s="466">
        <v>30</v>
      </c>
      <c r="FH100" s="466">
        <v>-43288</v>
      </c>
      <c r="FI100" s="466">
        <v>0</v>
      </c>
      <c r="FJ100" s="466">
        <v>4000</v>
      </c>
      <c r="FK100" s="466">
        <v>1804.41</v>
      </c>
      <c r="FL100" s="466">
        <f>FA100+FB100+FC100+FD100+FE100+FF100+FG100+FH100+EZ100+FI100+FK100+FJ100</f>
        <v>9287.5099999999984</v>
      </c>
      <c r="FM100" s="466">
        <v>0</v>
      </c>
      <c r="FN100" s="466">
        <v>0</v>
      </c>
      <c r="FO100" s="466">
        <v>2193.6999999999998</v>
      </c>
      <c r="FP100" s="466">
        <v>2262.29</v>
      </c>
      <c r="FQ100" s="466">
        <v>0</v>
      </c>
      <c r="FR100" s="466">
        <v>47</v>
      </c>
      <c r="FS100" s="466">
        <v>916.25</v>
      </c>
      <c r="FT100" s="466">
        <v>29600</v>
      </c>
      <c r="FU100" s="466">
        <v>9886.0499999999993</v>
      </c>
      <c r="FV100" s="466">
        <v>0</v>
      </c>
      <c r="FW100" s="466">
        <v>1987160</v>
      </c>
      <c r="FX100" s="466">
        <v>1524870</v>
      </c>
      <c r="FY100" s="466">
        <f>FM100+FN100+FO100+FP100+FQ100+FR100+FS100+FT100+FU100+FV100+FW100+FX100</f>
        <v>3556935.29</v>
      </c>
      <c r="FZ100" s="466">
        <v>1683860</v>
      </c>
      <c r="GA100" s="466">
        <v>1553217.5</v>
      </c>
      <c r="GB100" s="466">
        <v>1415996.78</v>
      </c>
      <c r="GC100" s="466">
        <v>1518766.37</v>
      </c>
      <c r="GD100" s="466">
        <v>1198880</v>
      </c>
      <c r="GE100" s="466">
        <v>1486365</v>
      </c>
      <c r="GF100" s="466">
        <v>1731428</v>
      </c>
      <c r="GG100" s="466">
        <v>700394</v>
      </c>
      <c r="GH100" s="466">
        <v>1825248.93</v>
      </c>
      <c r="GI100" s="466">
        <v>1880009</v>
      </c>
      <c r="GJ100" s="466">
        <v>1821299.01</v>
      </c>
      <c r="GK100" s="466">
        <v>962638.23</v>
      </c>
      <c r="GL100" s="466">
        <f>FZ100+GA100+GB100+GC100+GD100+GE100+GF100+GG100+GH100+GI100+GJ100+GK100</f>
        <v>17778102.82</v>
      </c>
      <c r="GM100" s="466">
        <v>1783089.07</v>
      </c>
      <c r="GN100" s="466">
        <v>2504125</v>
      </c>
      <c r="GO100" s="466">
        <v>1924842.6</v>
      </c>
      <c r="GP100" s="466">
        <v>1135141.7</v>
      </c>
      <c r="GQ100" s="466">
        <v>938230</v>
      </c>
      <c r="GR100" s="466">
        <v>1029283.65</v>
      </c>
      <c r="GS100" s="466">
        <v>1401365</v>
      </c>
      <c r="GT100" s="466">
        <v>702830</v>
      </c>
      <c r="GU100" s="466">
        <v>1344880</v>
      </c>
      <c r="GV100" s="466">
        <v>1346020</v>
      </c>
      <c r="GW100" s="466">
        <v>1542917.25</v>
      </c>
      <c r="GX100" s="466">
        <v>1040701</v>
      </c>
      <c r="GY100" s="466">
        <f>GM100+GN100+GO100+GP100+GQ100+GR100+GS100+GT100+GU100+GV100+GW100+GX100</f>
        <v>16693425.27</v>
      </c>
      <c r="GZ100" s="466">
        <v>1672420</v>
      </c>
      <c r="HA100" s="466">
        <v>2017470</v>
      </c>
      <c r="HB100" s="466">
        <v>2045967.78</v>
      </c>
      <c r="HC100" s="466">
        <v>1939670</v>
      </c>
      <c r="HD100" s="466">
        <v>1727310</v>
      </c>
      <c r="HE100" s="466">
        <v>2050729</v>
      </c>
      <c r="HF100" s="466">
        <v>2495696.25</v>
      </c>
      <c r="HG100" s="466">
        <v>1112050</v>
      </c>
      <c r="HH100" s="466">
        <v>2425360</v>
      </c>
      <c r="HI100" s="466">
        <v>2496242</v>
      </c>
      <c r="HJ100" s="466">
        <v>2343450.91</v>
      </c>
      <c r="HK100" s="466">
        <v>2152857.4900000002</v>
      </c>
      <c r="HL100" s="466">
        <f>GZ100+HA100+HB100+HC100+HD100+HE100+HF100+HG100+HH100+HI100+HJ100+HK100</f>
        <v>24479223.43</v>
      </c>
      <c r="HM100" s="466">
        <v>1594254</v>
      </c>
      <c r="HN100" s="466">
        <v>1747721.58</v>
      </c>
      <c r="HO100" s="466">
        <v>1716740</v>
      </c>
      <c r="HP100" s="466">
        <v>1952727.78</v>
      </c>
      <c r="HQ100" s="466">
        <v>1284208.99</v>
      </c>
      <c r="HR100" s="466">
        <v>2035810.5</v>
      </c>
      <c r="HS100" s="466">
        <v>1649657.15</v>
      </c>
      <c r="HT100" s="466">
        <v>500839.3</v>
      </c>
      <c r="HU100" s="466">
        <v>1476610</v>
      </c>
      <c r="HV100" s="466">
        <v>1815421.5</v>
      </c>
      <c r="HW100" s="466">
        <v>2127431.09</v>
      </c>
      <c r="HX100" s="466">
        <v>971145.25</v>
      </c>
      <c r="HY100" s="466">
        <f>HM100+HN100+HO100+HP100+HQ100+HR100+HS100+HT100+HU100+HV100+HW100+HX100</f>
        <v>18872567.140000001</v>
      </c>
      <c r="HZ100" s="466">
        <v>1687810.5</v>
      </c>
      <c r="IA100" s="466">
        <v>2051945</v>
      </c>
      <c r="IB100" s="466">
        <v>2353572.7799999998</v>
      </c>
      <c r="IC100" s="466">
        <v>1757815.17</v>
      </c>
      <c r="ID100" s="466">
        <v>1663598.6</v>
      </c>
      <c r="IE100" s="466">
        <v>1824150</v>
      </c>
      <c r="IF100" s="466">
        <v>2029490</v>
      </c>
      <c r="IG100" s="466">
        <v>1205049.05</v>
      </c>
      <c r="IH100" s="466">
        <v>2788263.13</v>
      </c>
      <c r="II100" s="466">
        <v>2745383.99</v>
      </c>
      <c r="IJ100" s="466">
        <v>3481370</v>
      </c>
      <c r="IK100" s="466">
        <v>1685230.26</v>
      </c>
      <c r="IL100" s="466">
        <f>HZ100+IA100+IB100+IC100+ID100+IE100+IF100+IG100+IH100+II100+IJ100+IK100</f>
        <v>25273678.48</v>
      </c>
      <c r="IM100" s="466">
        <v>2944164.5</v>
      </c>
      <c r="IN100" s="466">
        <v>3594707.5</v>
      </c>
      <c r="IO100" s="466">
        <v>4326080</v>
      </c>
      <c r="IP100" s="466">
        <v>5071393.78</v>
      </c>
      <c r="IQ100" s="466">
        <v>4245826.5</v>
      </c>
      <c r="IR100" s="466">
        <v>6323603.2999999998</v>
      </c>
      <c r="IS100" s="466">
        <v>6768089</v>
      </c>
      <c r="IT100" s="466">
        <v>4248201.62</v>
      </c>
      <c r="IU100" s="466">
        <v>7699151.2000000002</v>
      </c>
      <c r="IV100" s="466">
        <v>8191040</v>
      </c>
      <c r="IW100" s="466">
        <v>8394530.0700000003</v>
      </c>
      <c r="IX100" s="466">
        <v>4692780</v>
      </c>
      <c r="IY100" s="466">
        <f>IM100+IN100+IO100+IP100+IQ100+IR100+IS100+IT100+IU100+IV100+IW100+IX100</f>
        <v>66499567.470000006</v>
      </c>
      <c r="IZ100" s="655">
        <v>4966840</v>
      </c>
      <c r="JA100" s="466">
        <v>4972472.16</v>
      </c>
      <c r="JB100" s="466">
        <v>5532905</v>
      </c>
      <c r="JC100" s="466">
        <v>5901949.7800000003</v>
      </c>
      <c r="JD100" s="466">
        <v>5501842.4500000002</v>
      </c>
      <c r="JE100" s="466">
        <v>4996690</v>
      </c>
      <c r="JF100" s="466">
        <v>8097789.4699999997</v>
      </c>
      <c r="JG100" s="466">
        <v>2740217.36</v>
      </c>
      <c r="JH100" s="466">
        <v>5685160.5999999996</v>
      </c>
      <c r="JI100" s="466">
        <v>6860863.7000000002</v>
      </c>
      <c r="JJ100" s="466">
        <v>6479909.7199999997</v>
      </c>
      <c r="JK100" s="466">
        <v>3664863</v>
      </c>
      <c r="JL100" s="466">
        <f>IZ100+JA100+JB100+JC100+JD100+JE100+JF100+JG100+JH100+JI100+JJ100+JK100</f>
        <v>65401503.240000002</v>
      </c>
      <c r="JM100" s="655">
        <v>5126864.16</v>
      </c>
      <c r="JN100" s="466">
        <v>5446980</v>
      </c>
      <c r="JO100" s="466">
        <v>4894120</v>
      </c>
      <c r="JP100" s="466">
        <v>4532797.78</v>
      </c>
      <c r="JQ100" s="466">
        <v>3735467.84</v>
      </c>
      <c r="JR100" s="466">
        <v>5272460.1100000003</v>
      </c>
      <c r="JS100" s="466">
        <v>7307182.0499999998</v>
      </c>
      <c r="JT100" s="466">
        <v>3328962.3</v>
      </c>
      <c r="JU100" s="466">
        <v>7149954.8799999999</v>
      </c>
      <c r="JV100" s="466">
        <v>7026219.7699999996</v>
      </c>
      <c r="JW100" s="466">
        <v>6770728.1399999997</v>
      </c>
      <c r="JX100" s="466">
        <v>4476024.7699999996</v>
      </c>
      <c r="JY100" s="466">
        <f>JM100+JN100+JO100+JP100+JQ100+JR100+JS100+JT100+JU100+JV100+JW100+JX100</f>
        <v>65067761.799999997</v>
      </c>
      <c r="JZ100" s="655">
        <v>1222.3499999999999</v>
      </c>
      <c r="KA100" s="466">
        <v>9663143.6999999993</v>
      </c>
      <c r="KB100" s="466">
        <v>12208105</v>
      </c>
      <c r="KC100" s="466">
        <v>11546070</v>
      </c>
      <c r="KD100" s="466">
        <v>10144741.07</v>
      </c>
      <c r="KE100" s="466">
        <v>14718241.779999999</v>
      </c>
      <c r="KF100" s="466">
        <v>15035264.34</v>
      </c>
      <c r="KG100" s="466">
        <v>7389186.6200000001</v>
      </c>
      <c r="KH100" s="466">
        <v>12067275</v>
      </c>
      <c r="KI100" s="466">
        <v>12409087.5</v>
      </c>
      <c r="KJ100" s="466">
        <v>13576570</v>
      </c>
      <c r="KK100" s="466">
        <v>11330055</v>
      </c>
      <c r="KL100" s="466">
        <f>JZ100+KA100+KB100+KC100+KD100+KE100+KF100+KG100+KH100+KI100+KJ100+KK100</f>
        <v>130088962.36</v>
      </c>
      <c r="KM100" s="655">
        <v>11510863.029999999</v>
      </c>
      <c r="KN100" s="466">
        <v>16982178.84</v>
      </c>
      <c r="KO100" s="466">
        <v>16119480</v>
      </c>
      <c r="KP100" s="466">
        <v>15002125.279999999</v>
      </c>
      <c r="KQ100" s="466">
        <v>15835461.810000001</v>
      </c>
      <c r="KR100" s="466">
        <v>14195156.76</v>
      </c>
      <c r="KS100" s="466">
        <v>16488771.99</v>
      </c>
      <c r="KT100" s="466">
        <v>9373695.7400000002</v>
      </c>
      <c r="KU100" s="466">
        <v>13496850</v>
      </c>
      <c r="KV100" s="466">
        <v>13058506</v>
      </c>
      <c r="KW100" s="466">
        <v>17023570.329999998</v>
      </c>
      <c r="KX100" s="466">
        <v>11775450.91</v>
      </c>
      <c r="KY100" s="466">
        <f>KM100+KN100+KO100+KP100+KQ100+KR100+KS100+KT100+KU100+KV100+KW100+KX100</f>
        <v>170862110.68999997</v>
      </c>
      <c r="KZ100" s="655">
        <v>12425586.01</v>
      </c>
      <c r="LA100" s="466">
        <v>16988024.280000001</v>
      </c>
      <c r="LB100" s="466">
        <v>0</v>
      </c>
      <c r="LC100" s="466">
        <v>0</v>
      </c>
      <c r="LD100" s="466">
        <v>0</v>
      </c>
      <c r="LE100" s="466">
        <v>0</v>
      </c>
      <c r="LF100" s="466">
        <v>0</v>
      </c>
      <c r="LG100" s="466">
        <v>0</v>
      </c>
      <c r="LH100" s="466">
        <v>0</v>
      </c>
      <c r="LI100" s="466">
        <v>0</v>
      </c>
      <c r="LJ100" s="466">
        <v>0</v>
      </c>
      <c r="LK100" s="466">
        <v>0</v>
      </c>
      <c r="LL100" s="511">
        <f>KZ100+LA100+LB100+LC100+LD100+LE100+LF100+LG100+LH100+LI100+LJ100+LK100</f>
        <v>29413610.289999999</v>
      </c>
    </row>
    <row r="101" spans="1:324" x14ac:dyDescent="0.2">
      <c r="A101" s="436"/>
      <c r="B101" s="437"/>
      <c r="C101" s="421" t="s">
        <v>1062</v>
      </c>
      <c r="D101" s="421" t="s">
        <v>1062</v>
      </c>
      <c r="E101" s="442"/>
      <c r="F101" s="442"/>
      <c r="G101" s="442"/>
      <c r="H101" s="442"/>
      <c r="I101" s="442"/>
      <c r="J101" s="442"/>
      <c r="K101" s="442"/>
      <c r="L101" s="442"/>
      <c r="M101" s="442"/>
      <c r="N101" s="442"/>
      <c r="O101" s="442"/>
      <c r="P101" s="442"/>
      <c r="Q101" s="442"/>
      <c r="R101" s="442"/>
      <c r="S101" s="442"/>
      <c r="T101" s="442"/>
      <c r="U101" s="442"/>
      <c r="V101" s="442"/>
      <c r="W101" s="442"/>
      <c r="X101" s="442"/>
      <c r="Y101" s="442"/>
      <c r="Z101" s="442"/>
      <c r="AA101" s="442"/>
      <c r="AB101" s="442"/>
      <c r="AC101" s="442"/>
      <c r="AD101" s="442"/>
      <c r="AE101" s="442"/>
      <c r="AF101" s="442"/>
      <c r="AG101" s="442"/>
      <c r="AH101" s="442"/>
      <c r="AI101" s="442"/>
      <c r="AJ101" s="442"/>
      <c r="AK101" s="442"/>
      <c r="AL101" s="442"/>
      <c r="AM101" s="442"/>
      <c r="AN101" s="442"/>
      <c r="AO101" s="442"/>
      <c r="AP101" s="442"/>
      <c r="AQ101" s="442"/>
      <c r="AR101" s="442"/>
      <c r="AS101" s="442"/>
      <c r="AT101" s="442"/>
      <c r="AU101" s="442"/>
      <c r="AV101" s="442"/>
      <c r="AW101" s="442"/>
      <c r="AX101" s="442"/>
      <c r="AY101" s="442"/>
      <c r="AZ101" s="442"/>
      <c r="BA101" s="442"/>
      <c r="BB101" s="442"/>
      <c r="BC101" s="442"/>
      <c r="BD101" s="442"/>
      <c r="BE101" s="442"/>
      <c r="BF101" s="442"/>
      <c r="BG101" s="442"/>
      <c r="BH101" s="442"/>
      <c r="BI101" s="442"/>
      <c r="BJ101" s="442"/>
      <c r="BK101" s="442"/>
      <c r="BL101" s="442"/>
      <c r="BM101" s="442"/>
      <c r="BN101" s="442"/>
      <c r="BO101" s="442"/>
      <c r="BP101" s="442"/>
      <c r="BQ101" s="442"/>
      <c r="BR101" s="442"/>
      <c r="BS101" s="442"/>
      <c r="BT101" s="442"/>
      <c r="BU101" s="442"/>
      <c r="BV101" s="442"/>
      <c r="BW101" s="442"/>
      <c r="BX101" s="442"/>
      <c r="BY101" s="442"/>
      <c r="BZ101" s="442"/>
      <c r="CA101" s="442"/>
      <c r="CB101" s="442"/>
      <c r="CC101" s="442"/>
      <c r="CD101" s="442"/>
      <c r="CE101" s="442"/>
      <c r="CF101" s="442"/>
      <c r="CG101" s="442"/>
      <c r="CH101" s="442"/>
      <c r="CI101" s="442"/>
      <c r="CJ101" s="442"/>
      <c r="CK101" s="442"/>
      <c r="CL101" s="442"/>
      <c r="CM101" s="442"/>
      <c r="CN101" s="442"/>
      <c r="CO101" s="442"/>
      <c r="CP101" s="442"/>
      <c r="CQ101" s="442"/>
      <c r="CR101" s="442"/>
      <c r="CS101" s="442"/>
      <c r="CT101" s="442"/>
      <c r="CU101" s="442"/>
      <c r="CV101" s="442"/>
      <c r="CW101" s="442"/>
      <c r="CX101" s="442"/>
      <c r="CY101" s="442"/>
      <c r="CZ101" s="442"/>
      <c r="DA101" s="442"/>
      <c r="DB101" s="442"/>
      <c r="DC101" s="442"/>
      <c r="DD101" s="442"/>
      <c r="DE101" s="442"/>
      <c r="DF101" s="442"/>
      <c r="DG101" s="442"/>
      <c r="DH101" s="442"/>
      <c r="DI101" s="442"/>
      <c r="DJ101" s="442"/>
      <c r="DK101" s="442"/>
      <c r="DL101" s="442"/>
      <c r="DM101" s="442"/>
      <c r="DN101" s="442"/>
      <c r="DO101" s="442"/>
      <c r="DP101" s="442"/>
      <c r="DQ101" s="442"/>
      <c r="DR101" s="442"/>
      <c r="DS101" s="442"/>
      <c r="DT101" s="442"/>
      <c r="DU101" s="442"/>
      <c r="DV101" s="442"/>
      <c r="DW101" s="442"/>
      <c r="DX101" s="442"/>
      <c r="DY101" s="442"/>
      <c r="DZ101" s="442"/>
      <c r="EA101" s="442"/>
      <c r="EB101" s="442"/>
      <c r="EC101" s="442"/>
      <c r="ED101" s="442"/>
      <c r="EE101" s="442"/>
      <c r="EF101" s="442"/>
      <c r="EG101" s="442"/>
      <c r="EH101" s="442"/>
      <c r="EI101" s="442"/>
      <c r="EJ101" s="442"/>
      <c r="EK101" s="442"/>
      <c r="EL101" s="442"/>
      <c r="EM101" s="442"/>
      <c r="EN101" s="442"/>
      <c r="EO101" s="442"/>
      <c r="EP101" s="442"/>
      <c r="EQ101" s="442"/>
      <c r="ER101" s="442"/>
      <c r="ES101" s="442"/>
      <c r="ET101" s="442"/>
      <c r="EU101" s="442"/>
      <c r="EV101" s="442"/>
      <c r="EW101" s="442"/>
      <c r="EX101" s="442"/>
      <c r="EY101" s="442"/>
      <c r="EZ101" s="442"/>
      <c r="FA101" s="442"/>
      <c r="FB101" s="442"/>
      <c r="FC101" s="442"/>
      <c r="FD101" s="442"/>
      <c r="FE101" s="442"/>
      <c r="FF101" s="442"/>
      <c r="FG101" s="442"/>
      <c r="FH101" s="442"/>
      <c r="FI101" s="442"/>
      <c r="FJ101" s="442"/>
      <c r="FK101" s="442"/>
      <c r="FL101" s="442"/>
      <c r="FM101" s="442"/>
      <c r="FN101" s="442"/>
      <c r="FO101" s="442"/>
      <c r="FP101" s="442"/>
      <c r="FQ101" s="442"/>
      <c r="FR101" s="442"/>
      <c r="FS101" s="442"/>
      <c r="FT101" s="442"/>
      <c r="FU101" s="442"/>
      <c r="FV101" s="442"/>
      <c r="FW101" s="442"/>
      <c r="FX101" s="442"/>
      <c r="FY101" s="442"/>
      <c r="FZ101" s="442"/>
      <c r="GA101" s="442"/>
      <c r="GB101" s="442"/>
      <c r="GC101" s="442"/>
      <c r="GD101" s="442"/>
      <c r="GE101" s="442"/>
      <c r="GF101" s="442"/>
      <c r="GG101" s="442"/>
      <c r="GH101" s="442"/>
      <c r="GI101" s="442"/>
      <c r="GJ101" s="442"/>
      <c r="GK101" s="442"/>
      <c r="GL101" s="442"/>
      <c r="GM101" s="442"/>
      <c r="GN101" s="442"/>
      <c r="GO101" s="442"/>
      <c r="GP101" s="442"/>
      <c r="GQ101" s="442"/>
      <c r="GR101" s="442"/>
      <c r="GS101" s="442"/>
      <c r="GT101" s="442"/>
      <c r="GU101" s="442"/>
      <c r="GV101" s="442"/>
      <c r="GW101" s="442"/>
      <c r="GX101" s="442"/>
      <c r="GY101" s="442"/>
      <c r="GZ101" s="442"/>
      <c r="HA101" s="442"/>
      <c r="HB101" s="442"/>
      <c r="HC101" s="442"/>
      <c r="HD101" s="442"/>
      <c r="HE101" s="442"/>
      <c r="HF101" s="442"/>
      <c r="HG101" s="442"/>
      <c r="HH101" s="442"/>
      <c r="HI101" s="442"/>
      <c r="HJ101" s="442"/>
      <c r="HK101" s="442"/>
      <c r="HL101" s="442"/>
      <c r="HM101" s="442"/>
      <c r="HN101" s="442"/>
      <c r="HO101" s="442"/>
      <c r="HP101" s="442"/>
      <c r="HQ101" s="442"/>
      <c r="HR101" s="442"/>
      <c r="HS101" s="442"/>
      <c r="HT101" s="442"/>
      <c r="HU101" s="442"/>
      <c r="HV101" s="442"/>
      <c r="HW101" s="442"/>
      <c r="HX101" s="442"/>
      <c r="HY101" s="442"/>
      <c r="HZ101" s="442"/>
      <c r="IA101" s="442"/>
      <c r="IB101" s="442"/>
      <c r="IC101" s="442"/>
      <c r="ID101" s="442"/>
      <c r="IE101" s="442"/>
      <c r="IF101" s="442"/>
      <c r="IG101" s="442"/>
      <c r="IH101" s="442"/>
      <c r="II101" s="442"/>
      <c r="IJ101" s="442"/>
      <c r="IK101" s="442"/>
      <c r="IL101" s="442"/>
      <c r="IM101" s="442"/>
      <c r="IN101" s="442"/>
      <c r="IO101" s="442"/>
      <c r="IP101" s="442"/>
      <c r="IQ101" s="442"/>
      <c r="IR101" s="442"/>
      <c r="IS101" s="442"/>
      <c r="IT101" s="442"/>
      <c r="IU101" s="442"/>
      <c r="IV101" s="442"/>
      <c r="IW101" s="442"/>
      <c r="IX101" s="442"/>
      <c r="IY101" s="442"/>
      <c r="IZ101" s="653"/>
      <c r="JA101" s="442"/>
      <c r="JB101" s="442"/>
      <c r="JC101" s="442"/>
      <c r="JD101" s="442"/>
      <c r="JE101" s="442"/>
      <c r="JF101" s="442"/>
      <c r="JG101" s="442"/>
      <c r="JH101" s="442"/>
      <c r="JI101" s="442"/>
      <c r="JJ101" s="442"/>
      <c r="JK101" s="442"/>
      <c r="JL101" s="442"/>
      <c r="JM101" s="653"/>
      <c r="JN101" s="442"/>
      <c r="JO101" s="442"/>
      <c r="JP101" s="442"/>
      <c r="JQ101" s="442"/>
      <c r="JR101" s="442"/>
      <c r="JS101" s="442"/>
      <c r="JT101" s="442"/>
      <c r="JU101" s="442"/>
      <c r="JV101" s="442"/>
      <c r="JW101" s="442"/>
      <c r="JX101" s="442"/>
      <c r="JY101" s="442"/>
      <c r="JZ101" s="653"/>
      <c r="KA101" s="442"/>
      <c r="KB101" s="442"/>
      <c r="KC101" s="442"/>
      <c r="KD101" s="442"/>
      <c r="KE101" s="442"/>
      <c r="KF101" s="442"/>
      <c r="KG101" s="442"/>
      <c r="KH101" s="442"/>
      <c r="KI101" s="442"/>
      <c r="KJ101" s="442"/>
      <c r="KK101" s="442"/>
      <c r="KL101" s="442"/>
      <c r="KM101" s="653"/>
      <c r="KN101" s="442"/>
      <c r="KO101" s="442"/>
      <c r="KP101" s="442"/>
      <c r="KQ101" s="442"/>
      <c r="KR101" s="442"/>
      <c r="KS101" s="442"/>
      <c r="KT101" s="442"/>
      <c r="KU101" s="442"/>
      <c r="KV101" s="442"/>
      <c r="KW101" s="442"/>
      <c r="KX101" s="442"/>
      <c r="KY101" s="442"/>
      <c r="KZ101" s="653"/>
      <c r="LA101" s="442"/>
      <c r="LB101" s="442"/>
      <c r="LC101" s="442"/>
      <c r="LD101" s="442"/>
      <c r="LE101" s="442"/>
      <c r="LF101" s="442"/>
      <c r="LG101" s="442"/>
      <c r="LH101" s="442"/>
      <c r="LI101" s="442"/>
      <c r="LJ101" s="442"/>
      <c r="LK101" s="442"/>
      <c r="LL101" s="512"/>
    </row>
    <row r="102" spans="1:324" ht="20.25" x14ac:dyDescent="0.3">
      <c r="A102" s="458">
        <v>73</v>
      </c>
      <c r="B102" s="459"/>
      <c r="C102" s="460" t="s">
        <v>566</v>
      </c>
      <c r="D102" s="460" t="s">
        <v>335</v>
      </c>
      <c r="E102" s="476">
        <f t="shared" ref="E102:X102" si="479">E104+E108</f>
        <v>0</v>
      </c>
      <c r="F102" s="476">
        <f t="shared" si="479"/>
        <v>0</v>
      </c>
      <c r="G102" s="476">
        <f t="shared" si="479"/>
        <v>0</v>
      </c>
      <c r="H102" s="476">
        <f t="shared" si="479"/>
        <v>1962952.7624770489</v>
      </c>
      <c r="I102" s="476">
        <f t="shared" si="479"/>
        <v>3924323.9859789689</v>
      </c>
      <c r="J102" s="476">
        <f t="shared" si="479"/>
        <v>7343160.574194626</v>
      </c>
      <c r="K102" s="476">
        <f t="shared" si="479"/>
        <v>10219767.150726089</v>
      </c>
      <c r="L102" s="476">
        <f t="shared" si="479"/>
        <v>18078759.806376234</v>
      </c>
      <c r="M102" s="476">
        <f t="shared" si="479"/>
        <v>1289381.2131113333</v>
      </c>
      <c r="N102" s="476">
        <f t="shared" si="479"/>
        <v>1216869.0108078786</v>
      </c>
      <c r="O102" s="476">
        <f t="shared" si="479"/>
        <v>1868124.8076698382</v>
      </c>
      <c r="P102" s="476">
        <f t="shared" si="479"/>
        <v>10093287.049991654</v>
      </c>
      <c r="Q102" s="476">
        <f t="shared" si="479"/>
        <v>1282227.3953012852</v>
      </c>
      <c r="R102" s="476">
        <f t="shared" si="479"/>
        <v>2932984.4608996827</v>
      </c>
      <c r="S102" s="476">
        <f t="shared" si="479"/>
        <v>5787266.1384994155</v>
      </c>
      <c r="T102" s="476">
        <f t="shared" si="479"/>
        <v>1043473.0549574364</v>
      </c>
      <c r="U102" s="476">
        <f t="shared" si="479"/>
        <v>669950.19750459027</v>
      </c>
      <c r="V102" s="476">
        <f t="shared" si="479"/>
        <v>1550236.8073777333</v>
      </c>
      <c r="W102" s="476">
        <f t="shared" si="479"/>
        <v>1042979.5126856952</v>
      </c>
      <c r="X102" s="476">
        <f t="shared" si="479"/>
        <v>2192413.1831914536</v>
      </c>
      <c r="Y102" s="476">
        <f>M102+N102+O102+P102+Q102+R102+S102+T102+U102+V102+W102+X102</f>
        <v>30969192.831997991</v>
      </c>
      <c r="Z102" s="476">
        <f t="shared" ref="Z102:AK102" si="480">Z104+Z108</f>
        <v>285300.55616758473</v>
      </c>
      <c r="AA102" s="476">
        <f t="shared" si="480"/>
        <v>239139.95126022369</v>
      </c>
      <c r="AB102" s="476">
        <f t="shared" si="480"/>
        <v>4054172.2379402439</v>
      </c>
      <c r="AC102" s="476">
        <f t="shared" si="480"/>
        <v>10353640.144717075</v>
      </c>
      <c r="AD102" s="476">
        <f t="shared" si="480"/>
        <v>1510168.7674845604</v>
      </c>
      <c r="AE102" s="476">
        <f t="shared" si="480"/>
        <v>335155.74837255885</v>
      </c>
      <c r="AF102" s="476">
        <f t="shared" si="480"/>
        <v>12877261.91253547</v>
      </c>
      <c r="AG102" s="476">
        <f t="shared" si="480"/>
        <v>877653.58032882656</v>
      </c>
      <c r="AH102" s="476">
        <f t="shared" si="480"/>
        <v>1777843.3420130201</v>
      </c>
      <c r="AI102" s="476">
        <f t="shared" si="480"/>
        <v>5120524.7225838769</v>
      </c>
      <c r="AJ102" s="476">
        <f t="shared" si="480"/>
        <v>524731.37936070771</v>
      </c>
      <c r="AK102" s="476">
        <f t="shared" si="480"/>
        <v>7061292.5848355871</v>
      </c>
      <c r="AL102" s="476">
        <f>Z102+AA102+AB102+AC102+AD102+AE102+AF102+AG102+AH102+AI102+AJ102+AK102</f>
        <v>45016884.927599736</v>
      </c>
      <c r="AM102" s="476">
        <f t="shared" ref="AM102:AX102" si="481">AM104+AM108</f>
        <v>2138484.8519445835</v>
      </c>
      <c r="AN102" s="476">
        <f t="shared" si="481"/>
        <v>1399134.6156317813</v>
      </c>
      <c r="AO102" s="476">
        <f t="shared" si="481"/>
        <v>11546340.781922886</v>
      </c>
      <c r="AP102" s="476">
        <f t="shared" si="481"/>
        <v>2730147.2823819066</v>
      </c>
      <c r="AQ102" s="476">
        <f t="shared" si="481"/>
        <v>1106058.8890836253</v>
      </c>
      <c r="AR102" s="476">
        <f t="shared" si="481"/>
        <v>1828409.6537305962</v>
      </c>
      <c r="AS102" s="476">
        <f t="shared" si="481"/>
        <v>7464249.8904606933</v>
      </c>
      <c r="AT102" s="476">
        <f t="shared" si="481"/>
        <v>2681644.7090635952</v>
      </c>
      <c r="AU102" s="476">
        <f t="shared" si="481"/>
        <v>3892091.248456018</v>
      </c>
      <c r="AV102" s="476">
        <f t="shared" si="481"/>
        <v>750395.43632114842</v>
      </c>
      <c r="AW102" s="476">
        <f t="shared" si="481"/>
        <v>7231177.7920213658</v>
      </c>
      <c r="AX102" s="476">
        <f t="shared" si="481"/>
        <v>16581943.387205807</v>
      </c>
      <c r="AY102" s="476">
        <f>AM102+AN102+AO102+AP102+AQ102+AR102+AS102+AT102+AU102+AV102+AW102+AX102</f>
        <v>59350078.538224004</v>
      </c>
      <c r="AZ102" s="476">
        <f t="shared" ref="AZ102:BK102" si="482">AZ104+AZ108</f>
        <v>5298425.0314221336</v>
      </c>
      <c r="BA102" s="476">
        <f t="shared" si="482"/>
        <v>597269.09664496756</v>
      </c>
      <c r="BB102" s="476">
        <f t="shared" si="482"/>
        <v>2822555.3398848274</v>
      </c>
      <c r="BC102" s="476">
        <f t="shared" si="482"/>
        <v>3034707.2250459022</v>
      </c>
      <c r="BD102" s="476">
        <f t="shared" si="482"/>
        <v>690990.79811383737</v>
      </c>
      <c r="BE102" s="476">
        <f t="shared" si="482"/>
        <v>4065780.8027040572</v>
      </c>
      <c r="BF102" s="476">
        <f t="shared" si="482"/>
        <v>4645891.7919796361</v>
      </c>
      <c r="BG102" s="476">
        <f t="shared" si="482"/>
        <v>973057.63670505746</v>
      </c>
      <c r="BH102" s="476">
        <f t="shared" si="482"/>
        <v>9675697.9630278759</v>
      </c>
      <c r="BI102" s="476">
        <f t="shared" si="482"/>
        <v>-785878.74520113564</v>
      </c>
      <c r="BJ102" s="476">
        <f t="shared" si="482"/>
        <v>10675464.641086631</v>
      </c>
      <c r="BK102" s="476">
        <f t="shared" si="482"/>
        <v>14154673.416917039</v>
      </c>
      <c r="BL102" s="476">
        <f>AZ102+BA102+BB102+BC102+BD102+BE102+BF102+BG102+BH102+BI102+BJ102+BK102</f>
        <v>55848634.998330832</v>
      </c>
      <c r="BM102" s="476">
        <f t="shared" ref="BM102:BX102" si="483">BM104+BM108+BM114</f>
        <v>693467.07277583051</v>
      </c>
      <c r="BN102" s="476">
        <f t="shared" si="483"/>
        <v>754240.13703889179</v>
      </c>
      <c r="BO102" s="476">
        <f t="shared" si="483"/>
        <v>-126868.35123518616</v>
      </c>
      <c r="BP102" s="476">
        <f t="shared" si="483"/>
        <v>767513.14646970457</v>
      </c>
      <c r="BQ102" s="476">
        <f t="shared" si="483"/>
        <v>411883.68928392592</v>
      </c>
      <c r="BR102" s="476">
        <f t="shared" si="483"/>
        <v>1859902.6771407111</v>
      </c>
      <c r="BS102" s="476">
        <f t="shared" si="483"/>
        <v>412803.07644800533</v>
      </c>
      <c r="BT102" s="476">
        <f t="shared" si="483"/>
        <v>688154.38720580866</v>
      </c>
      <c r="BU102" s="476">
        <f t="shared" si="483"/>
        <v>444230.40314638632</v>
      </c>
      <c r="BV102" s="476">
        <f t="shared" si="483"/>
        <v>495005.78484393278</v>
      </c>
      <c r="BW102" s="476">
        <f t="shared" si="483"/>
        <v>757580.03296611598</v>
      </c>
      <c r="BX102" s="476">
        <f t="shared" si="483"/>
        <v>673309.37631447148</v>
      </c>
      <c r="BY102" s="476">
        <f>BM102+BN102+BO102+BP102+BQ102+BR102+BS102+BT102+BU102+BV102+BW102+BX102</f>
        <v>7831221.4323985977</v>
      </c>
      <c r="BZ102" s="476">
        <f t="shared" ref="BZ102:CK102" si="484">BZ104+BZ108+BZ114</f>
        <v>350179.19429143716</v>
      </c>
      <c r="CA102" s="476">
        <f t="shared" si="484"/>
        <v>237391.77411951264</v>
      </c>
      <c r="CB102" s="476">
        <f t="shared" si="484"/>
        <v>339200.48168085463</v>
      </c>
      <c r="CC102" s="476">
        <f t="shared" si="484"/>
        <v>439194.19979969948</v>
      </c>
      <c r="CD102" s="476">
        <f t="shared" si="484"/>
        <v>672482.0884243031</v>
      </c>
      <c r="CE102" s="476">
        <f t="shared" si="484"/>
        <v>867325.9909030213</v>
      </c>
      <c r="CF102" s="476">
        <f t="shared" si="484"/>
        <v>960502.88207310962</v>
      </c>
      <c r="CG102" s="476">
        <f t="shared" si="484"/>
        <v>973250.69571023202</v>
      </c>
      <c r="CH102" s="476">
        <f t="shared" si="484"/>
        <v>697849.90239525959</v>
      </c>
      <c r="CI102" s="476">
        <f t="shared" si="484"/>
        <v>795997.46987147408</v>
      </c>
      <c r="CJ102" s="476">
        <f t="shared" si="484"/>
        <v>1015282.2350191955</v>
      </c>
      <c r="CK102" s="476">
        <f t="shared" si="484"/>
        <v>1718124.2263395095</v>
      </c>
      <c r="CL102" s="476">
        <f>BZ102+CA102+CB102+CC102+CD102+CE102+CF102+CG102+CH102+CI102+CJ102+CK102</f>
        <v>9066781.1406276096</v>
      </c>
      <c r="CM102" s="476">
        <f t="shared" ref="CM102:CX102" si="485">CM104+CM108+CM114</f>
        <v>566496.63749791356</v>
      </c>
      <c r="CN102" s="476">
        <f t="shared" si="485"/>
        <v>95074.807210816231</v>
      </c>
      <c r="CO102" s="476">
        <f t="shared" si="485"/>
        <v>82023.5404356535</v>
      </c>
      <c r="CP102" s="476">
        <f t="shared" si="485"/>
        <v>510369.74745451513</v>
      </c>
      <c r="CQ102" s="476">
        <f t="shared" si="485"/>
        <v>546630.12748289108</v>
      </c>
      <c r="CR102" s="476">
        <f t="shared" si="485"/>
        <v>376457.2280086797</v>
      </c>
      <c r="CS102" s="476">
        <f t="shared" si="485"/>
        <v>406735.81843598746</v>
      </c>
      <c r="CT102" s="476">
        <f t="shared" si="485"/>
        <v>436186.60198631277</v>
      </c>
      <c r="CU102" s="476">
        <f t="shared" si="485"/>
        <v>642635.2848439326</v>
      </c>
      <c r="CV102" s="476">
        <f t="shared" si="485"/>
        <v>255000.01998831547</v>
      </c>
      <c r="CW102" s="476">
        <f t="shared" si="485"/>
        <v>739662.80399766343</v>
      </c>
      <c r="CX102" s="476">
        <f t="shared" si="485"/>
        <v>712318.53851610771</v>
      </c>
      <c r="CY102" s="476">
        <f>CM102+CN102+CO102+CP102+CQ102+CR102+CS102+CT102+CU102+CV102+CW102+CX102</f>
        <v>5369591.1558587886</v>
      </c>
      <c r="CZ102" s="476">
        <f t="shared" ref="CZ102:DK102" si="486">CZ104+CZ108+CZ114</f>
        <v>712797</v>
      </c>
      <c r="DA102" s="476">
        <f t="shared" si="486"/>
        <v>410703.71</v>
      </c>
      <c r="DB102" s="476">
        <f t="shared" si="486"/>
        <v>987557.90000000014</v>
      </c>
      <c r="DC102" s="476">
        <f t="shared" si="486"/>
        <v>725911.91999999993</v>
      </c>
      <c r="DD102" s="476">
        <f t="shared" si="486"/>
        <v>683478.04</v>
      </c>
      <c r="DE102" s="476">
        <f t="shared" si="486"/>
        <v>1421971.1099999999</v>
      </c>
      <c r="DF102" s="476">
        <f t="shared" si="486"/>
        <v>676922.68</v>
      </c>
      <c r="DG102" s="476">
        <f t="shared" si="486"/>
        <v>-93437.349999999948</v>
      </c>
      <c r="DH102" s="476">
        <f t="shared" si="486"/>
        <v>1391214.94</v>
      </c>
      <c r="DI102" s="476">
        <f t="shared" si="486"/>
        <v>1361100</v>
      </c>
      <c r="DJ102" s="476">
        <f t="shared" si="486"/>
        <v>819505.66999999993</v>
      </c>
      <c r="DK102" s="476">
        <f t="shared" si="486"/>
        <v>2774019.6900000004</v>
      </c>
      <c r="DL102" s="476">
        <f>CZ102+DA102+DB102+DC102+DD102+DE102+DF102+DG102+DH102+DI102+DJ102+DK102</f>
        <v>11871745.309999999</v>
      </c>
      <c r="DM102" s="476">
        <f t="shared" ref="DM102:DX102" si="487">DM104+DM108+DM114</f>
        <v>819341.94</v>
      </c>
      <c r="DN102" s="476">
        <f t="shared" si="487"/>
        <v>733925.17</v>
      </c>
      <c r="DO102" s="476">
        <f t="shared" si="487"/>
        <v>469062.39</v>
      </c>
      <c r="DP102" s="476">
        <f t="shared" si="487"/>
        <v>771646.48</v>
      </c>
      <c r="DQ102" s="476">
        <f t="shared" si="487"/>
        <v>510884.24000000005</v>
      </c>
      <c r="DR102" s="476">
        <f t="shared" si="487"/>
        <v>829022.69</v>
      </c>
      <c r="DS102" s="476">
        <f t="shared" si="487"/>
        <v>1586773.0100000002</v>
      </c>
      <c r="DT102" s="476">
        <f t="shared" si="487"/>
        <v>270768.96999999997</v>
      </c>
      <c r="DU102" s="476">
        <f t="shared" si="487"/>
        <v>1249423.49</v>
      </c>
      <c r="DV102" s="476">
        <f t="shared" si="487"/>
        <v>569523.24</v>
      </c>
      <c r="DW102" s="476">
        <f t="shared" si="487"/>
        <v>1013216.0900000001</v>
      </c>
      <c r="DX102" s="476">
        <f t="shared" si="487"/>
        <v>1564387.1</v>
      </c>
      <c r="DY102" s="476">
        <f>DM102+DN102+DO102+DP102+DQ102+DR102+DS102+DT102+DU102+DV102+DW102+DX102</f>
        <v>10387974.810000001</v>
      </c>
      <c r="DZ102" s="476">
        <f t="shared" ref="DZ102:EK102" si="488">DZ104+DZ108+DZ114</f>
        <v>226038.57</v>
      </c>
      <c r="EA102" s="476">
        <f t="shared" si="488"/>
        <v>687519.59000000008</v>
      </c>
      <c r="EB102" s="476">
        <f t="shared" si="488"/>
        <v>1940681.8900000001</v>
      </c>
      <c r="EC102" s="476">
        <f t="shared" si="488"/>
        <v>769099.32</v>
      </c>
      <c r="ED102" s="476">
        <f t="shared" si="488"/>
        <v>156438.34999999998</v>
      </c>
      <c r="EE102" s="476">
        <f t="shared" si="488"/>
        <v>787484.24999999988</v>
      </c>
      <c r="EF102" s="476">
        <f t="shared" si="488"/>
        <v>903112.03</v>
      </c>
      <c r="EG102" s="476">
        <f t="shared" si="488"/>
        <v>205798.15999999992</v>
      </c>
      <c r="EH102" s="476">
        <f t="shared" si="488"/>
        <v>789727.99</v>
      </c>
      <c r="EI102" s="476">
        <f t="shared" si="488"/>
        <v>1018476.43</v>
      </c>
      <c r="EJ102" s="476">
        <f t="shared" si="488"/>
        <v>989280.04</v>
      </c>
      <c r="EK102" s="476">
        <f t="shared" si="488"/>
        <v>2665584.0300000003</v>
      </c>
      <c r="EL102" s="476">
        <f>DZ102+EA102+EB102+EC102+ED102+EE102+EF102+EG102+EH102+EI102+EJ102+EK102</f>
        <v>11139240.650000002</v>
      </c>
      <c r="EM102" s="476">
        <f t="shared" ref="EM102:EX102" si="489">EM104+EM108+EM114</f>
        <v>215403.28</v>
      </c>
      <c r="EN102" s="476">
        <f t="shared" si="489"/>
        <v>235604.63999999998</v>
      </c>
      <c r="EO102" s="476">
        <f t="shared" si="489"/>
        <v>2470118.4199999995</v>
      </c>
      <c r="EP102" s="476">
        <f t="shared" si="489"/>
        <v>846387.51</v>
      </c>
      <c r="EQ102" s="476">
        <f t="shared" si="489"/>
        <v>1000803.1499999999</v>
      </c>
      <c r="ER102" s="476">
        <f t="shared" si="489"/>
        <v>343359.39</v>
      </c>
      <c r="ES102" s="476">
        <f t="shared" si="489"/>
        <v>1067623.8199999998</v>
      </c>
      <c r="ET102" s="476">
        <f t="shared" si="489"/>
        <v>968710.49</v>
      </c>
      <c r="EU102" s="476">
        <f t="shared" si="489"/>
        <v>486815.67000000004</v>
      </c>
      <c r="EV102" s="476">
        <f t="shared" si="489"/>
        <v>1189069.93</v>
      </c>
      <c r="EW102" s="476">
        <f t="shared" si="489"/>
        <v>1898504.15</v>
      </c>
      <c r="EX102" s="476">
        <f t="shared" si="489"/>
        <v>1899964.03</v>
      </c>
      <c r="EY102" s="476">
        <f>EM102+EN102+EO102+EP102+EQ102+ER102+ES102+ET102+EU102+EV102+EW102+EX102</f>
        <v>12622364.479999999</v>
      </c>
      <c r="EZ102" s="476">
        <f t="shared" ref="EZ102:FH102" si="490">EZ104+EZ108+EZ114</f>
        <v>858844.99</v>
      </c>
      <c r="FA102" s="476">
        <f t="shared" si="490"/>
        <v>424015.75</v>
      </c>
      <c r="FB102" s="476">
        <f t="shared" si="490"/>
        <v>1114431.3499999999</v>
      </c>
      <c r="FC102" s="476">
        <f t="shared" si="490"/>
        <v>1040365.16</v>
      </c>
      <c r="FD102" s="476">
        <f t="shared" si="490"/>
        <v>1091725.23</v>
      </c>
      <c r="FE102" s="476">
        <f t="shared" si="490"/>
        <v>834142.64000000013</v>
      </c>
      <c r="FF102" s="476">
        <f t="shared" si="490"/>
        <v>316613.53000000003</v>
      </c>
      <c r="FG102" s="476">
        <f t="shared" si="490"/>
        <v>253923.48</v>
      </c>
      <c r="FH102" s="476">
        <f t="shared" si="490"/>
        <v>455202.13</v>
      </c>
      <c r="FI102" s="476">
        <f>FI104+FI108+FI114</f>
        <v>545876.66</v>
      </c>
      <c r="FJ102" s="476">
        <f>FJ104+FJ108+FJ114</f>
        <v>2225404.63</v>
      </c>
      <c r="FK102" s="476">
        <f>FK104+FK108+FK114</f>
        <v>1238914.9999999998</v>
      </c>
      <c r="FL102" s="476">
        <f>FA102+FB102+FC102+FD102+FE102+FF102+FG102+FH102+EZ102+FI102+FK102+FJ102</f>
        <v>10399460.550000001</v>
      </c>
      <c r="FM102" s="476">
        <f t="shared" ref="FM102:FV102" si="491">FM104+FM108+FM114</f>
        <v>217307.38</v>
      </c>
      <c r="FN102" s="476">
        <f t="shared" si="491"/>
        <v>258321.69</v>
      </c>
      <c r="FO102" s="476">
        <f t="shared" si="491"/>
        <v>841810.79</v>
      </c>
      <c r="FP102" s="476">
        <f t="shared" si="491"/>
        <v>588314.6</v>
      </c>
      <c r="FQ102" s="476">
        <f t="shared" si="491"/>
        <v>850318.64</v>
      </c>
      <c r="FR102" s="476">
        <f t="shared" si="491"/>
        <v>386240.58</v>
      </c>
      <c r="FS102" s="476">
        <f t="shared" si="491"/>
        <v>433965.64</v>
      </c>
      <c r="FT102" s="476">
        <f t="shared" si="491"/>
        <v>714168.53000000014</v>
      </c>
      <c r="FU102" s="476">
        <f t="shared" si="491"/>
        <v>420072.2</v>
      </c>
      <c r="FV102" s="476">
        <f t="shared" si="491"/>
        <v>265965.53999999998</v>
      </c>
      <c r="FW102" s="476">
        <f>FW104+FW108+FW114</f>
        <v>1092364.0499999998</v>
      </c>
      <c r="FX102" s="476">
        <f>FX104+FX108+FX114</f>
        <v>3117157.36</v>
      </c>
      <c r="FY102" s="476">
        <f>FM102+FN102+FO102+FP102+FQ102+FR102+FS102+FT102+FU102+FV102+FW102+FX102</f>
        <v>9186007</v>
      </c>
      <c r="FZ102" s="476">
        <f t="shared" ref="FZ102:GI102" si="492">FZ104+FZ108+FZ114</f>
        <v>188250.38999999998</v>
      </c>
      <c r="GA102" s="476">
        <f t="shared" si="492"/>
        <v>12354547.340000002</v>
      </c>
      <c r="GB102" s="476">
        <f t="shared" si="492"/>
        <v>345277.44000000006</v>
      </c>
      <c r="GC102" s="476">
        <f t="shared" si="492"/>
        <v>914513.18</v>
      </c>
      <c r="GD102" s="476">
        <f t="shared" si="492"/>
        <v>338489.73</v>
      </c>
      <c r="GE102" s="476">
        <f t="shared" si="492"/>
        <v>1448094.72</v>
      </c>
      <c r="GF102" s="476">
        <f t="shared" si="492"/>
        <v>10442159.68</v>
      </c>
      <c r="GG102" s="476">
        <f t="shared" si="492"/>
        <v>246341.63</v>
      </c>
      <c r="GH102" s="476">
        <f t="shared" si="492"/>
        <v>3992546.0599999996</v>
      </c>
      <c r="GI102" s="476">
        <f t="shared" si="492"/>
        <v>314071.69999999995</v>
      </c>
      <c r="GJ102" s="476">
        <f>GJ104+GJ108+GJ114</f>
        <v>502644.53999999992</v>
      </c>
      <c r="GK102" s="476">
        <f>GK104+GK108+GK114</f>
        <v>1565937.4299999997</v>
      </c>
      <c r="GL102" s="476">
        <f>FZ102+GA102+GB102+GC102+GD102+GE102+GF102+GG102+GH102+GI102+GJ102+GK102</f>
        <v>32652873.84</v>
      </c>
      <c r="GM102" s="476">
        <f t="shared" ref="GM102:GV102" si="493">GM104+GM108+GM114</f>
        <v>633223.56000000006</v>
      </c>
      <c r="GN102" s="476">
        <f t="shared" si="493"/>
        <v>69887.459999999992</v>
      </c>
      <c r="GO102" s="476">
        <f t="shared" si="493"/>
        <v>577911.02</v>
      </c>
      <c r="GP102" s="476">
        <f t="shared" si="493"/>
        <v>984746.26</v>
      </c>
      <c r="GQ102" s="476">
        <f t="shared" si="493"/>
        <v>548272.28</v>
      </c>
      <c r="GR102" s="476">
        <f t="shared" si="493"/>
        <v>9508095.4900000002</v>
      </c>
      <c r="GS102" s="476">
        <f t="shared" si="493"/>
        <v>305980.45999999996</v>
      </c>
      <c r="GT102" s="476">
        <f t="shared" si="493"/>
        <v>188241.49</v>
      </c>
      <c r="GU102" s="476">
        <f t="shared" si="493"/>
        <v>3829748.7899999996</v>
      </c>
      <c r="GV102" s="476">
        <f t="shared" si="493"/>
        <v>764214.0299999998</v>
      </c>
      <c r="GW102" s="476">
        <f>GW104+GW108+GW114</f>
        <v>1138292.2700000003</v>
      </c>
      <c r="GX102" s="476">
        <f>GX104+GX108+GX114</f>
        <v>409568.68999999989</v>
      </c>
      <c r="GY102" s="476">
        <f>GM102+GN102+GO102+GP102+GQ102+GR102+GS102+GT102+GU102+GV102+GW102+GX102</f>
        <v>18958181.800000001</v>
      </c>
      <c r="GZ102" s="476">
        <f t="shared" ref="GZ102:HI102" si="494">GZ104+GZ108+GZ114</f>
        <v>443551.54</v>
      </c>
      <c r="HA102" s="476">
        <f t="shared" si="494"/>
        <v>829984.59</v>
      </c>
      <c r="HB102" s="476">
        <f t="shared" si="494"/>
        <v>1069378.79</v>
      </c>
      <c r="HC102" s="476">
        <f t="shared" si="494"/>
        <v>1114541.9000000001</v>
      </c>
      <c r="HD102" s="476">
        <f t="shared" si="494"/>
        <v>201681.20000000013</v>
      </c>
      <c r="HE102" s="476">
        <f t="shared" si="494"/>
        <v>412965.53999999992</v>
      </c>
      <c r="HF102" s="476">
        <f t="shared" si="494"/>
        <v>299255.60000000003</v>
      </c>
      <c r="HG102" s="476">
        <f t="shared" si="494"/>
        <v>496026.10000000003</v>
      </c>
      <c r="HH102" s="476">
        <f t="shared" si="494"/>
        <v>3897836.72</v>
      </c>
      <c r="HI102" s="476">
        <f t="shared" si="494"/>
        <v>148058.51999999981</v>
      </c>
      <c r="HJ102" s="476">
        <f>HJ104+HJ108+HJ114</f>
        <v>726136.31999999972</v>
      </c>
      <c r="HK102" s="476">
        <f>HK104+HK108+HK114</f>
        <v>2571758.810000001</v>
      </c>
      <c r="HL102" s="476">
        <f>GZ102+HA102+HB102+HC102+HD102+HE102+HF102+HG102+HH102+HI102+HJ102+HK102</f>
        <v>12211175.630000001</v>
      </c>
      <c r="HM102" s="476">
        <f t="shared" ref="HM102:HV102" si="495">HM104+HM108+HM114</f>
        <v>168486.07999999996</v>
      </c>
      <c r="HN102" s="476">
        <f t="shared" si="495"/>
        <v>314920.15000000002</v>
      </c>
      <c r="HO102" s="476">
        <f t="shared" si="495"/>
        <v>796478.34</v>
      </c>
      <c r="HP102" s="476">
        <f t="shared" si="495"/>
        <v>618896.53</v>
      </c>
      <c r="HQ102" s="476">
        <f t="shared" si="495"/>
        <v>939920.19</v>
      </c>
      <c r="HR102" s="476">
        <f t="shared" si="495"/>
        <v>244600.72999999998</v>
      </c>
      <c r="HS102" s="476">
        <f t="shared" si="495"/>
        <v>293283.64000000007</v>
      </c>
      <c r="HT102" s="476">
        <f t="shared" si="495"/>
        <v>1343342.3</v>
      </c>
      <c r="HU102" s="476">
        <f t="shared" si="495"/>
        <v>4101255.4699999997</v>
      </c>
      <c r="HV102" s="476">
        <f t="shared" si="495"/>
        <v>381744.17999999993</v>
      </c>
      <c r="HW102" s="476">
        <f>HW104+HW108+HW114</f>
        <v>723202.39000000013</v>
      </c>
      <c r="HX102" s="476">
        <f>HX104+HX108+HX114</f>
        <v>517678.17999999993</v>
      </c>
      <c r="HY102" s="476">
        <f>HM102+HN102+HO102+HP102+HQ102+HR102+HS102+HT102+HU102+HV102+HW102+HX102</f>
        <v>10443808.18</v>
      </c>
      <c r="HZ102" s="476">
        <f t="shared" ref="HZ102:II102" si="496">HZ104+HZ108+HZ114</f>
        <v>186551.06</v>
      </c>
      <c r="IA102" s="476">
        <f t="shared" si="496"/>
        <v>181488.08000000002</v>
      </c>
      <c r="IB102" s="476">
        <f t="shared" si="496"/>
        <v>325768.07</v>
      </c>
      <c r="IC102" s="476">
        <f t="shared" si="496"/>
        <v>529663.93999999994</v>
      </c>
      <c r="ID102" s="476">
        <f t="shared" si="496"/>
        <v>350164.33999999997</v>
      </c>
      <c r="IE102" s="476">
        <f t="shared" si="496"/>
        <v>444982.53</v>
      </c>
      <c r="IF102" s="476">
        <f t="shared" si="496"/>
        <v>258406.65000000002</v>
      </c>
      <c r="IG102" s="476">
        <f t="shared" si="496"/>
        <v>1212598.3099999998</v>
      </c>
      <c r="IH102" s="476">
        <f t="shared" si="496"/>
        <v>4557512.72</v>
      </c>
      <c r="II102" s="476">
        <f t="shared" si="496"/>
        <v>643607.17000000004</v>
      </c>
      <c r="IJ102" s="476">
        <f>IJ104+IJ108+IJ114</f>
        <v>543781.12000000011</v>
      </c>
      <c r="IK102" s="476">
        <f>IK104+IK108+IK114</f>
        <v>264095.14999999985</v>
      </c>
      <c r="IL102" s="476">
        <f>HZ102+IA102+IB102+IC102+ID102+IE102+IF102+IG102+IH102+II102+IJ102+IK102</f>
        <v>9498619.1399999987</v>
      </c>
      <c r="IM102" s="476">
        <f t="shared" ref="IM102:IV102" si="497">IM104+IM108+IM114</f>
        <v>-708143.10999999987</v>
      </c>
      <c r="IN102" s="476">
        <f t="shared" si="497"/>
        <v>227500.16</v>
      </c>
      <c r="IO102" s="476">
        <f t="shared" si="497"/>
        <v>727688.79</v>
      </c>
      <c r="IP102" s="476">
        <f t="shared" si="497"/>
        <v>514106.69999999995</v>
      </c>
      <c r="IQ102" s="476">
        <f t="shared" si="497"/>
        <v>170275.98999999987</v>
      </c>
      <c r="IR102" s="476">
        <f t="shared" si="497"/>
        <v>768386.37000000011</v>
      </c>
      <c r="IS102" s="476">
        <f t="shared" si="497"/>
        <v>1192850.93</v>
      </c>
      <c r="IT102" s="476">
        <f t="shared" si="497"/>
        <v>398629.11999999976</v>
      </c>
      <c r="IU102" s="476">
        <f t="shared" si="497"/>
        <v>5525418.1099999994</v>
      </c>
      <c r="IV102" s="476">
        <f t="shared" si="497"/>
        <v>952415.74</v>
      </c>
      <c r="IW102" s="476">
        <f>IW104+IW108+IW114</f>
        <v>681150.86999999988</v>
      </c>
      <c r="IX102" s="476">
        <f>IX104+IX108+IX114</f>
        <v>1980256.5699999996</v>
      </c>
      <c r="IY102" s="476">
        <f>IM102+IN102+IO102+IP102+IQ102+IR102+IS102+IT102+IU102+IV102+IW102+IX102</f>
        <v>12430536.239999998</v>
      </c>
      <c r="IZ102" s="652">
        <f t="shared" ref="IZ102:JI102" si="498">IZ104+IZ108+IZ114</f>
        <v>44608.61</v>
      </c>
      <c r="JA102" s="476">
        <f t="shared" si="498"/>
        <v>5006236.62</v>
      </c>
      <c r="JB102" s="476">
        <f t="shared" si="498"/>
        <v>113873.67000000001</v>
      </c>
      <c r="JC102" s="476">
        <f t="shared" si="498"/>
        <v>545666.47000000009</v>
      </c>
      <c r="JD102" s="476">
        <f t="shared" si="498"/>
        <v>186211.76999999996</v>
      </c>
      <c r="JE102" s="476">
        <f t="shared" si="498"/>
        <v>414727.27</v>
      </c>
      <c r="JF102" s="476">
        <f t="shared" si="498"/>
        <v>181034.43</v>
      </c>
      <c r="JG102" s="476">
        <f t="shared" si="498"/>
        <v>495863.56</v>
      </c>
      <c r="JH102" s="476">
        <f t="shared" si="498"/>
        <v>5589325.8499999996</v>
      </c>
      <c r="JI102" s="476">
        <f t="shared" si="498"/>
        <v>1221644.9000000001</v>
      </c>
      <c r="JJ102" s="476">
        <f>JJ104+JJ108+JJ114</f>
        <v>3745469.1500000018</v>
      </c>
      <c r="JK102" s="476">
        <f>JK104+JK108+JK114</f>
        <v>-3786422.9400000023</v>
      </c>
      <c r="JL102" s="476">
        <f>IZ102+JA102+JB102+JC102+JD102+JE102+JF102+JG102+JH102+JI102+JJ102+JK102</f>
        <v>13758239.359999999</v>
      </c>
      <c r="JM102" s="652">
        <f t="shared" ref="JM102:JV102" si="499">JM104+JM108+JM114</f>
        <v>961423.63000000012</v>
      </c>
      <c r="JN102" s="476">
        <f t="shared" si="499"/>
        <v>5364567.6199999992</v>
      </c>
      <c r="JO102" s="476">
        <f t="shared" si="499"/>
        <v>1783354.6</v>
      </c>
      <c r="JP102" s="476">
        <f t="shared" si="499"/>
        <v>1104543.47</v>
      </c>
      <c r="JQ102" s="476">
        <f t="shared" si="499"/>
        <v>237852.21999999997</v>
      </c>
      <c r="JR102" s="476">
        <f t="shared" si="499"/>
        <v>80057.049999999916</v>
      </c>
      <c r="JS102" s="476">
        <f t="shared" si="499"/>
        <v>489580.68000000017</v>
      </c>
      <c r="JT102" s="476">
        <f t="shared" si="499"/>
        <v>423234.81000000006</v>
      </c>
      <c r="JU102" s="476">
        <f t="shared" si="499"/>
        <v>5954589.7199999997</v>
      </c>
      <c r="JV102" s="476">
        <f t="shared" si="499"/>
        <v>301116.06000000011</v>
      </c>
      <c r="JW102" s="476">
        <f>JW104+JW108+JW114</f>
        <v>99434.46000000005</v>
      </c>
      <c r="JX102" s="476">
        <f>JX104+JX108+JX114</f>
        <v>707075.41999999993</v>
      </c>
      <c r="JY102" s="476">
        <f>JM102+JN102+JO102+JP102+JQ102+JR102+JS102+JT102+JU102+JV102+JW102+JX102</f>
        <v>17506829.740000002</v>
      </c>
      <c r="JZ102" s="652">
        <f t="shared" ref="JZ102:KI102" si="500">JZ104+JZ108+JZ114</f>
        <v>950841.3</v>
      </c>
      <c r="KA102" s="476">
        <f t="shared" si="500"/>
        <v>5563706.2599999998</v>
      </c>
      <c r="KB102" s="476">
        <f t="shared" si="500"/>
        <v>173773.84</v>
      </c>
      <c r="KC102" s="476">
        <f t="shared" si="500"/>
        <v>520460.95999999996</v>
      </c>
      <c r="KD102" s="476">
        <f t="shared" si="500"/>
        <v>445781.81</v>
      </c>
      <c r="KE102" s="476">
        <f t="shared" si="500"/>
        <v>992666.34000000008</v>
      </c>
      <c r="KF102" s="476">
        <f t="shared" si="500"/>
        <v>359127.1999999999</v>
      </c>
      <c r="KG102" s="476">
        <f t="shared" si="500"/>
        <v>387522.6399999999</v>
      </c>
      <c r="KH102" s="476">
        <f t="shared" si="500"/>
        <v>9533287.5800000001</v>
      </c>
      <c r="KI102" s="476">
        <f t="shared" si="500"/>
        <v>353854.87999999989</v>
      </c>
      <c r="KJ102" s="476">
        <f>KJ104+KJ108+KJ114</f>
        <v>1954842.6799999997</v>
      </c>
      <c r="KK102" s="476">
        <f>KK104+KK108+KK114</f>
        <v>620668.05999999994</v>
      </c>
      <c r="KL102" s="476">
        <f>JZ102+KA102+KB102+KC102+KD102+KE102+KF102+KG102+KH102+KI102+KJ102+KK102</f>
        <v>21856533.549999997</v>
      </c>
      <c r="KM102" s="652">
        <f t="shared" ref="KM102:KV102" si="501">KM104+KM108+KM114</f>
        <v>887338.51</v>
      </c>
      <c r="KN102" s="476">
        <f t="shared" si="501"/>
        <v>11076341.350000001</v>
      </c>
      <c r="KO102" s="476">
        <f t="shared" si="501"/>
        <v>195813.89999999997</v>
      </c>
      <c r="KP102" s="476">
        <f t="shared" si="501"/>
        <v>425766.33999999997</v>
      </c>
      <c r="KQ102" s="476">
        <f t="shared" si="501"/>
        <v>29019736.459999997</v>
      </c>
      <c r="KR102" s="476">
        <f t="shared" si="501"/>
        <v>123120.61999999995</v>
      </c>
      <c r="KS102" s="476">
        <f t="shared" si="501"/>
        <v>243982.53000000102</v>
      </c>
      <c r="KT102" s="476">
        <f t="shared" si="501"/>
        <v>210116.84000000102</v>
      </c>
      <c r="KU102" s="476">
        <f t="shared" si="501"/>
        <v>11845669.270000003</v>
      </c>
      <c r="KV102" s="476">
        <f t="shared" si="501"/>
        <v>167860.70000000004</v>
      </c>
      <c r="KW102" s="476">
        <f>KW104+KW108+KW114</f>
        <v>468292.98999999755</v>
      </c>
      <c r="KX102" s="476">
        <f>KX104+KX108+KX114</f>
        <v>2564054.2800000021</v>
      </c>
      <c r="KY102" s="476">
        <f>KM102+KN102+KO102+KP102+KQ102+KR102+KS102+KT102+KU102+KV102+KW102+KX102</f>
        <v>57228093.790000007</v>
      </c>
      <c r="KZ102" s="652">
        <f t="shared" ref="KZ102:LI102" si="502">KZ104+KZ108+KZ114</f>
        <v>937344.29999999993</v>
      </c>
      <c r="LA102" s="476">
        <f t="shared" si="502"/>
        <v>12237178.9</v>
      </c>
      <c r="LB102" s="476">
        <f t="shared" si="502"/>
        <v>0</v>
      </c>
      <c r="LC102" s="476">
        <f t="shared" si="502"/>
        <v>0</v>
      </c>
      <c r="LD102" s="476">
        <f t="shared" si="502"/>
        <v>0</v>
      </c>
      <c r="LE102" s="476">
        <f t="shared" si="502"/>
        <v>0</v>
      </c>
      <c r="LF102" s="476">
        <f t="shared" si="502"/>
        <v>0</v>
      </c>
      <c r="LG102" s="476">
        <f t="shared" si="502"/>
        <v>0</v>
      </c>
      <c r="LH102" s="476">
        <f t="shared" si="502"/>
        <v>0</v>
      </c>
      <c r="LI102" s="476">
        <f t="shared" si="502"/>
        <v>0</v>
      </c>
      <c r="LJ102" s="476">
        <f>LJ104+LJ108+LJ114</f>
        <v>0</v>
      </c>
      <c r="LK102" s="476">
        <f>LK104+LK108+LK114</f>
        <v>0</v>
      </c>
      <c r="LL102" s="514">
        <f>KZ102+LA102+LB102+LC102+LD102+LE102+LF102+LG102+LH102+LI102+LJ102+LK102</f>
        <v>13174523.200000001</v>
      </c>
    </row>
    <row r="103" spans="1:324" x14ac:dyDescent="0.2">
      <c r="A103" s="436"/>
      <c r="B103" s="437"/>
      <c r="C103" s="421" t="s">
        <v>1062</v>
      </c>
      <c r="D103" s="421" t="s">
        <v>1062</v>
      </c>
      <c r="E103" s="442"/>
      <c r="F103" s="442"/>
      <c r="G103" s="442"/>
      <c r="H103" s="442"/>
      <c r="I103" s="442"/>
      <c r="J103" s="442"/>
      <c r="K103" s="442"/>
      <c r="L103" s="442"/>
      <c r="M103" s="442"/>
      <c r="N103" s="442"/>
      <c r="O103" s="442"/>
      <c r="P103" s="442"/>
      <c r="Q103" s="442"/>
      <c r="R103" s="442"/>
      <c r="S103" s="442"/>
      <c r="T103" s="442"/>
      <c r="U103" s="442"/>
      <c r="V103" s="442"/>
      <c r="W103" s="442"/>
      <c r="X103" s="442"/>
      <c r="Y103" s="442"/>
      <c r="Z103" s="442"/>
      <c r="AA103" s="442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2"/>
      <c r="AP103" s="442"/>
      <c r="AQ103" s="442"/>
      <c r="AR103" s="442"/>
      <c r="AS103" s="442"/>
      <c r="AT103" s="442"/>
      <c r="AU103" s="442"/>
      <c r="AV103" s="442"/>
      <c r="AW103" s="442"/>
      <c r="AX103" s="442"/>
      <c r="AY103" s="442"/>
      <c r="AZ103" s="442"/>
      <c r="BA103" s="442"/>
      <c r="BB103" s="442"/>
      <c r="BC103" s="442"/>
      <c r="BD103" s="442"/>
      <c r="BE103" s="442"/>
      <c r="BF103" s="442"/>
      <c r="BG103" s="442"/>
      <c r="BH103" s="442"/>
      <c r="BI103" s="442"/>
      <c r="BJ103" s="442"/>
      <c r="BK103" s="442"/>
      <c r="BL103" s="442"/>
      <c r="BM103" s="442"/>
      <c r="BN103" s="442"/>
      <c r="BO103" s="442"/>
      <c r="BP103" s="442"/>
      <c r="BQ103" s="442"/>
      <c r="BR103" s="442"/>
      <c r="BS103" s="442"/>
      <c r="BT103" s="442"/>
      <c r="BU103" s="442"/>
      <c r="BV103" s="442"/>
      <c r="BW103" s="442"/>
      <c r="BX103" s="442"/>
      <c r="BY103" s="442"/>
      <c r="BZ103" s="442"/>
      <c r="CA103" s="442"/>
      <c r="CB103" s="442"/>
      <c r="CC103" s="442"/>
      <c r="CD103" s="442"/>
      <c r="CE103" s="442"/>
      <c r="CF103" s="442"/>
      <c r="CG103" s="442"/>
      <c r="CH103" s="442"/>
      <c r="CI103" s="442"/>
      <c r="CJ103" s="442"/>
      <c r="CK103" s="442"/>
      <c r="CL103" s="442"/>
      <c r="CM103" s="442"/>
      <c r="CN103" s="442"/>
      <c r="CO103" s="442"/>
      <c r="CP103" s="442"/>
      <c r="CQ103" s="442"/>
      <c r="CR103" s="442"/>
      <c r="CS103" s="442"/>
      <c r="CT103" s="442"/>
      <c r="CU103" s="442"/>
      <c r="CV103" s="442"/>
      <c r="CW103" s="442"/>
      <c r="CX103" s="442"/>
      <c r="CY103" s="442"/>
      <c r="CZ103" s="442"/>
      <c r="DA103" s="442"/>
      <c r="DB103" s="442"/>
      <c r="DC103" s="442"/>
      <c r="DD103" s="442"/>
      <c r="DE103" s="442"/>
      <c r="DF103" s="442"/>
      <c r="DG103" s="442"/>
      <c r="DH103" s="442"/>
      <c r="DI103" s="442"/>
      <c r="DJ103" s="442"/>
      <c r="DK103" s="442"/>
      <c r="DL103" s="442"/>
      <c r="DM103" s="442"/>
      <c r="DN103" s="442"/>
      <c r="DO103" s="442"/>
      <c r="DP103" s="442"/>
      <c r="DQ103" s="442"/>
      <c r="DR103" s="442"/>
      <c r="DS103" s="442"/>
      <c r="DT103" s="442"/>
      <c r="DU103" s="442"/>
      <c r="DV103" s="442"/>
      <c r="DW103" s="442"/>
      <c r="DX103" s="442"/>
      <c r="DY103" s="442"/>
      <c r="DZ103" s="442"/>
      <c r="EA103" s="442"/>
      <c r="EB103" s="442"/>
      <c r="EC103" s="442"/>
      <c r="ED103" s="442"/>
      <c r="EE103" s="442"/>
      <c r="EF103" s="442"/>
      <c r="EG103" s="442"/>
      <c r="EH103" s="442"/>
      <c r="EI103" s="442"/>
      <c r="EJ103" s="442"/>
      <c r="EK103" s="442"/>
      <c r="EL103" s="442"/>
      <c r="EM103" s="442"/>
      <c r="EN103" s="442"/>
      <c r="EO103" s="442"/>
      <c r="EP103" s="442"/>
      <c r="EQ103" s="442"/>
      <c r="ER103" s="442"/>
      <c r="ES103" s="442"/>
      <c r="ET103" s="442"/>
      <c r="EU103" s="442"/>
      <c r="EV103" s="442"/>
      <c r="EW103" s="442"/>
      <c r="EX103" s="442"/>
      <c r="EY103" s="442"/>
      <c r="EZ103" s="442"/>
      <c r="FA103" s="442"/>
      <c r="FB103" s="442"/>
      <c r="FC103" s="442"/>
      <c r="FD103" s="442"/>
      <c r="FE103" s="442"/>
      <c r="FF103" s="442"/>
      <c r="FG103" s="442"/>
      <c r="FH103" s="442"/>
      <c r="FI103" s="442"/>
      <c r="FJ103" s="442"/>
      <c r="FK103" s="442"/>
      <c r="FL103" s="442"/>
      <c r="FM103" s="442"/>
      <c r="FN103" s="442"/>
      <c r="FO103" s="442"/>
      <c r="FP103" s="442"/>
      <c r="FQ103" s="442"/>
      <c r="FR103" s="442"/>
      <c r="FS103" s="442"/>
      <c r="FT103" s="442"/>
      <c r="FU103" s="442"/>
      <c r="FV103" s="442"/>
      <c r="FW103" s="442"/>
      <c r="FX103" s="442"/>
      <c r="FY103" s="442"/>
      <c r="FZ103" s="442"/>
      <c r="GA103" s="442"/>
      <c r="GB103" s="442"/>
      <c r="GC103" s="442"/>
      <c r="GD103" s="442"/>
      <c r="GE103" s="442"/>
      <c r="GF103" s="442"/>
      <c r="GG103" s="442"/>
      <c r="GH103" s="442"/>
      <c r="GI103" s="442"/>
      <c r="GJ103" s="442"/>
      <c r="GK103" s="442"/>
      <c r="GL103" s="442"/>
      <c r="GM103" s="442"/>
      <c r="GN103" s="442"/>
      <c r="GO103" s="442"/>
      <c r="GP103" s="442"/>
      <c r="GQ103" s="442"/>
      <c r="GR103" s="442"/>
      <c r="GS103" s="442"/>
      <c r="GT103" s="442"/>
      <c r="GU103" s="442"/>
      <c r="GV103" s="442"/>
      <c r="GW103" s="442"/>
      <c r="GX103" s="442"/>
      <c r="GY103" s="442"/>
      <c r="GZ103" s="442"/>
      <c r="HA103" s="442"/>
      <c r="HB103" s="442"/>
      <c r="HC103" s="442"/>
      <c r="HD103" s="442"/>
      <c r="HE103" s="442"/>
      <c r="HF103" s="442"/>
      <c r="HG103" s="442"/>
      <c r="HH103" s="442"/>
      <c r="HI103" s="442"/>
      <c r="HJ103" s="442"/>
      <c r="HK103" s="442"/>
      <c r="HL103" s="442"/>
      <c r="HM103" s="442"/>
      <c r="HN103" s="442"/>
      <c r="HO103" s="442"/>
      <c r="HP103" s="442"/>
      <c r="HQ103" s="442"/>
      <c r="HR103" s="442"/>
      <c r="HS103" s="442"/>
      <c r="HT103" s="442"/>
      <c r="HU103" s="442"/>
      <c r="HV103" s="442"/>
      <c r="HW103" s="442"/>
      <c r="HX103" s="442"/>
      <c r="HY103" s="442"/>
      <c r="HZ103" s="442"/>
      <c r="IA103" s="442"/>
      <c r="IB103" s="442"/>
      <c r="IC103" s="442"/>
      <c r="ID103" s="442"/>
      <c r="IE103" s="442"/>
      <c r="IF103" s="442"/>
      <c r="IG103" s="442"/>
      <c r="IH103" s="442"/>
      <c r="II103" s="442"/>
      <c r="IJ103" s="442"/>
      <c r="IK103" s="442"/>
      <c r="IL103" s="442"/>
      <c r="IM103" s="442"/>
      <c r="IN103" s="442"/>
      <c r="IO103" s="442"/>
      <c r="IP103" s="442"/>
      <c r="IQ103" s="442"/>
      <c r="IR103" s="442"/>
      <c r="IS103" s="442"/>
      <c r="IT103" s="442"/>
      <c r="IU103" s="442"/>
      <c r="IV103" s="442"/>
      <c r="IW103" s="442"/>
      <c r="IX103" s="442"/>
      <c r="IY103" s="442"/>
      <c r="IZ103" s="653"/>
      <c r="JA103" s="442"/>
      <c r="JB103" s="442"/>
      <c r="JC103" s="442"/>
      <c r="JD103" s="442"/>
      <c r="JE103" s="442"/>
      <c r="JF103" s="442"/>
      <c r="JG103" s="442"/>
      <c r="JH103" s="442"/>
      <c r="JI103" s="442"/>
      <c r="JJ103" s="442"/>
      <c r="JK103" s="442"/>
      <c r="JL103" s="442"/>
      <c r="JM103" s="653"/>
      <c r="JN103" s="442"/>
      <c r="JO103" s="442"/>
      <c r="JP103" s="442"/>
      <c r="JQ103" s="442"/>
      <c r="JR103" s="442"/>
      <c r="JS103" s="442"/>
      <c r="JT103" s="442"/>
      <c r="JU103" s="442"/>
      <c r="JV103" s="442"/>
      <c r="JW103" s="442"/>
      <c r="JX103" s="442"/>
      <c r="JY103" s="442"/>
      <c r="JZ103" s="653"/>
      <c r="KA103" s="442"/>
      <c r="KB103" s="442"/>
      <c r="KC103" s="442"/>
      <c r="KD103" s="442"/>
      <c r="KE103" s="442"/>
      <c r="KF103" s="442"/>
      <c r="KG103" s="442"/>
      <c r="KH103" s="442"/>
      <c r="KI103" s="442"/>
      <c r="KJ103" s="442"/>
      <c r="KK103" s="442"/>
      <c r="KL103" s="442"/>
      <c r="KM103" s="653"/>
      <c r="KN103" s="442"/>
      <c r="KO103" s="442"/>
      <c r="KP103" s="442"/>
      <c r="KQ103" s="442"/>
      <c r="KR103" s="442"/>
      <c r="KS103" s="442"/>
      <c r="KT103" s="442"/>
      <c r="KU103" s="442"/>
      <c r="KV103" s="442"/>
      <c r="KW103" s="442"/>
      <c r="KX103" s="442"/>
      <c r="KY103" s="442"/>
      <c r="KZ103" s="653"/>
      <c r="LA103" s="442"/>
      <c r="LB103" s="442"/>
      <c r="LC103" s="442"/>
      <c r="LD103" s="442"/>
      <c r="LE103" s="442"/>
      <c r="LF103" s="442"/>
      <c r="LG103" s="442"/>
      <c r="LH103" s="442"/>
      <c r="LI103" s="442"/>
      <c r="LJ103" s="442"/>
      <c r="LK103" s="442"/>
      <c r="LL103" s="512"/>
    </row>
    <row r="104" spans="1:324" ht="18" x14ac:dyDescent="0.25">
      <c r="A104" s="461">
        <v>730</v>
      </c>
      <c r="B104" s="462"/>
      <c r="C104" s="463" t="s">
        <v>336</v>
      </c>
      <c r="D104" s="463" t="s">
        <v>337</v>
      </c>
      <c r="E104" s="474">
        <f t="shared" ref="E104:L104" si="503">E105+E106</f>
        <v>0</v>
      </c>
      <c r="F104" s="474">
        <f t="shared" si="503"/>
        <v>0</v>
      </c>
      <c r="G104" s="474">
        <f t="shared" si="503"/>
        <v>0</v>
      </c>
      <c r="H104" s="474">
        <f t="shared" si="503"/>
        <v>0</v>
      </c>
      <c r="I104" s="474">
        <f t="shared" si="503"/>
        <v>0</v>
      </c>
      <c r="J104" s="474">
        <f t="shared" si="503"/>
        <v>0</v>
      </c>
      <c r="K104" s="474">
        <f t="shared" si="503"/>
        <v>0</v>
      </c>
      <c r="L104" s="474">
        <f t="shared" si="503"/>
        <v>4633512.7691537309</v>
      </c>
      <c r="M104" s="474">
        <f t="shared" ref="M104:X104" si="504">SUM(M105:M106)</f>
        <v>110599.23218160574</v>
      </c>
      <c r="N104" s="474">
        <f t="shared" si="504"/>
        <v>175237.85678517778</v>
      </c>
      <c r="O104" s="474">
        <f t="shared" si="504"/>
        <v>-5335.373894174596</v>
      </c>
      <c r="P104" s="474">
        <f t="shared" si="504"/>
        <v>174753.93924219665</v>
      </c>
      <c r="Q104" s="474">
        <f t="shared" si="504"/>
        <v>98934.464196294459</v>
      </c>
      <c r="R104" s="474">
        <f t="shared" si="504"/>
        <v>370487.86279419134</v>
      </c>
      <c r="S104" s="474">
        <f t="shared" si="504"/>
        <v>248515.27708229015</v>
      </c>
      <c r="T104" s="474">
        <f t="shared" si="504"/>
        <v>282390.25204473379</v>
      </c>
      <c r="U104" s="474">
        <f t="shared" si="504"/>
        <v>229502.58721415457</v>
      </c>
      <c r="V104" s="474">
        <f t="shared" si="504"/>
        <v>414087.79836421297</v>
      </c>
      <c r="W104" s="474">
        <f t="shared" si="504"/>
        <v>356063.26155900513</v>
      </c>
      <c r="X104" s="474">
        <f t="shared" si="504"/>
        <v>1105918.3107995326</v>
      </c>
      <c r="Y104" s="474">
        <f>M104+N104+O104+P104+Q104+R104+S104+T104+U104+V104+W104+X104</f>
        <v>3561155.4683692204</v>
      </c>
      <c r="Z104" s="474">
        <f t="shared" ref="Z104:AK104" si="505">SUM(Z105:Z106)</f>
        <v>112414.45501585712</v>
      </c>
      <c r="AA104" s="474">
        <f t="shared" si="505"/>
        <v>102276.99883158071</v>
      </c>
      <c r="AB104" s="474">
        <f t="shared" si="505"/>
        <v>264462.95693540311</v>
      </c>
      <c r="AC104" s="474">
        <f t="shared" si="505"/>
        <v>176673.15139375732</v>
      </c>
      <c r="AD104" s="474">
        <f t="shared" si="505"/>
        <v>116506.53062927726</v>
      </c>
      <c r="AE104" s="474">
        <f t="shared" si="505"/>
        <v>143965.94892338509</v>
      </c>
      <c r="AF104" s="474">
        <f t="shared" si="505"/>
        <v>92289.601443832478</v>
      </c>
      <c r="AG104" s="474">
        <f t="shared" si="505"/>
        <v>213050.47717409441</v>
      </c>
      <c r="AH104" s="474">
        <f t="shared" si="505"/>
        <v>163244.20797863463</v>
      </c>
      <c r="AI104" s="474">
        <f t="shared" si="505"/>
        <v>147084.53096311132</v>
      </c>
      <c r="AJ104" s="474">
        <f t="shared" si="505"/>
        <v>252643.18978467706</v>
      </c>
      <c r="AK104" s="474">
        <f t="shared" si="505"/>
        <v>841204.65385578386</v>
      </c>
      <c r="AL104" s="474">
        <f>Z104+AA104+AB104+AC104+AD104+AE104+AF104+AG104+AH104+AI104+AJ104+AK104</f>
        <v>2625816.7029293943</v>
      </c>
      <c r="AM104" s="474">
        <f t="shared" ref="AM104:AX104" si="506">SUM(AM105:AM106)</f>
        <v>199086.12919379072</v>
      </c>
      <c r="AN104" s="474">
        <f t="shared" si="506"/>
        <v>-12389.417459522616</v>
      </c>
      <c r="AO104" s="474">
        <f t="shared" si="506"/>
        <v>57811.71757636455</v>
      </c>
      <c r="AP104" s="474">
        <f t="shared" si="506"/>
        <v>366599.89984977467</v>
      </c>
      <c r="AQ104" s="474">
        <f t="shared" si="506"/>
        <v>13562.547988649625</v>
      </c>
      <c r="AR104" s="474">
        <f t="shared" si="506"/>
        <v>232536.69445835421</v>
      </c>
      <c r="AS104" s="474">
        <f t="shared" si="506"/>
        <v>87417.935236187652</v>
      </c>
      <c r="AT104" s="474">
        <f t="shared" si="506"/>
        <v>231905.35615923884</v>
      </c>
      <c r="AU104" s="474">
        <f t="shared" si="506"/>
        <v>316179.30228676356</v>
      </c>
      <c r="AV104" s="474">
        <f t="shared" si="506"/>
        <v>213819.46382073109</v>
      </c>
      <c r="AW104" s="474">
        <f t="shared" si="506"/>
        <v>606359.31104990828</v>
      </c>
      <c r="AX104" s="474">
        <f t="shared" si="506"/>
        <v>300472.55274578545</v>
      </c>
      <c r="AY104" s="474">
        <f>AM104+AN104+AO104+AP104+AQ104+AR104+AS104+AT104+AU104+AV104+AW104+AX104</f>
        <v>2613361.4929060261</v>
      </c>
      <c r="AZ104" s="474">
        <f t="shared" ref="AZ104:BK104" si="507">SUM(AZ105:AZ106)</f>
        <v>199394.67534635292</v>
      </c>
      <c r="BA104" s="474">
        <f t="shared" si="507"/>
        <v>171469.45418127193</v>
      </c>
      <c r="BB104" s="474">
        <f t="shared" si="507"/>
        <v>174088.85828743118</v>
      </c>
      <c r="BC104" s="474">
        <f t="shared" si="507"/>
        <v>121853.36884493407</v>
      </c>
      <c r="BD104" s="474">
        <f t="shared" si="507"/>
        <v>84884.656150893017</v>
      </c>
      <c r="BE104" s="474">
        <f t="shared" si="507"/>
        <v>96012.272575530005</v>
      </c>
      <c r="BF104" s="474">
        <f t="shared" si="507"/>
        <v>266859.05316307803</v>
      </c>
      <c r="BG104" s="474">
        <f t="shared" si="507"/>
        <v>223572.0539142045</v>
      </c>
      <c r="BH104" s="474">
        <f t="shared" si="507"/>
        <v>338972.81046569865</v>
      </c>
      <c r="BI104" s="474">
        <f t="shared" si="507"/>
        <v>253845.52470372221</v>
      </c>
      <c r="BJ104" s="474">
        <f t="shared" si="507"/>
        <v>213871.94299782993</v>
      </c>
      <c r="BK104" s="474">
        <f t="shared" si="507"/>
        <v>648651.01610749459</v>
      </c>
      <c r="BL104" s="474">
        <f>AZ104+BA104+BB104+BC104+BD104+BE104+BF104+BG104+BH104+BI104+BJ104+BK104</f>
        <v>2793475.6867384408</v>
      </c>
      <c r="BM104" s="474">
        <f t="shared" ref="BM104:BX104" si="508">SUM(BM105:BM106)</f>
        <v>386067.75813720579</v>
      </c>
      <c r="BN104" s="474">
        <f t="shared" si="508"/>
        <v>102783.30141044901</v>
      </c>
      <c r="BO104" s="474">
        <f t="shared" si="508"/>
        <v>80032.546695042576</v>
      </c>
      <c r="BP104" s="474">
        <f t="shared" si="508"/>
        <v>177624.19258053749</v>
      </c>
      <c r="BQ104" s="474">
        <f t="shared" si="508"/>
        <v>38854.471624102858</v>
      </c>
      <c r="BR104" s="474">
        <f t="shared" si="508"/>
        <v>260293.30963111334</v>
      </c>
      <c r="BS104" s="474">
        <f t="shared" si="508"/>
        <v>207600.95810382237</v>
      </c>
      <c r="BT104" s="474">
        <f t="shared" si="508"/>
        <v>174763.88140544147</v>
      </c>
      <c r="BU104" s="474">
        <f t="shared" si="508"/>
        <v>212930.3561592389</v>
      </c>
      <c r="BV104" s="474">
        <f t="shared" si="508"/>
        <v>175164.6074111168</v>
      </c>
      <c r="BW104" s="474">
        <f t="shared" si="508"/>
        <v>244573.9292271742</v>
      </c>
      <c r="BX104" s="474">
        <f t="shared" si="508"/>
        <v>802817.56397095625</v>
      </c>
      <c r="BY104" s="474">
        <f>BM104+BN104+BO104+BP104+BQ104+BR104+BS104+BT104+BU104+BV104+BW104+BX104</f>
        <v>2863506.8763562012</v>
      </c>
      <c r="BZ104" s="474">
        <f t="shared" ref="BZ104:CK104" si="509">SUM(BZ105:BZ106)</f>
        <v>102356.84113670506</v>
      </c>
      <c r="CA104" s="474">
        <f t="shared" si="509"/>
        <v>84914.122058087145</v>
      </c>
      <c r="CB104" s="474">
        <f t="shared" si="509"/>
        <v>25616.947713236532</v>
      </c>
      <c r="CC104" s="474">
        <f t="shared" si="509"/>
        <v>90027.781672508776</v>
      </c>
      <c r="CD104" s="474">
        <f t="shared" si="509"/>
        <v>51756.446336170913</v>
      </c>
      <c r="CE104" s="474">
        <f t="shared" si="509"/>
        <v>96662.217951927945</v>
      </c>
      <c r="CF104" s="474">
        <f t="shared" si="509"/>
        <v>134555.49503421792</v>
      </c>
      <c r="CG104" s="474">
        <f t="shared" si="509"/>
        <v>129193.85661826076</v>
      </c>
      <c r="CH104" s="474">
        <f t="shared" si="509"/>
        <v>90626.751460523999</v>
      </c>
      <c r="CI104" s="474">
        <f t="shared" si="509"/>
        <v>209085.12189117027</v>
      </c>
      <c r="CJ104" s="474">
        <f t="shared" si="509"/>
        <v>244435.33817392751</v>
      </c>
      <c r="CK104" s="474">
        <f t="shared" si="509"/>
        <v>793343.76460524113</v>
      </c>
      <c r="CL104" s="474">
        <f>BZ104+CA104+CB104+CC104+CD104+CE104+CF104+CG104+CH104+CI104+CJ104+CK104</f>
        <v>2052574.6846519781</v>
      </c>
      <c r="CM104" s="474">
        <f t="shared" ref="CM104:CX104" si="510">SUM(CM105:CM106)</f>
        <v>23070.545234518449</v>
      </c>
      <c r="CN104" s="474">
        <f t="shared" si="510"/>
        <v>68517.051410449014</v>
      </c>
      <c r="CO104" s="474">
        <f t="shared" si="510"/>
        <v>39542.641044900709</v>
      </c>
      <c r="CP104" s="474">
        <f t="shared" si="510"/>
        <v>45289.214488399273</v>
      </c>
      <c r="CQ104" s="474">
        <f t="shared" si="510"/>
        <v>407381.34510098479</v>
      </c>
      <c r="CR104" s="474">
        <f t="shared" si="510"/>
        <v>135944.66270238691</v>
      </c>
      <c r="CS104" s="474">
        <f t="shared" si="510"/>
        <v>193094.44441662505</v>
      </c>
      <c r="CT104" s="474">
        <f t="shared" si="510"/>
        <v>353133.90172759135</v>
      </c>
      <c r="CU104" s="474">
        <f t="shared" si="510"/>
        <v>504456.5063428476</v>
      </c>
      <c r="CV104" s="474">
        <f t="shared" si="510"/>
        <v>221714.61041562309</v>
      </c>
      <c r="CW104" s="474">
        <f t="shared" si="510"/>
        <v>238934.53471874498</v>
      </c>
      <c r="CX104" s="474">
        <f t="shared" si="510"/>
        <v>531246.33825738623</v>
      </c>
      <c r="CY104" s="474">
        <f>CM104+CN104+CO104+CP104+CQ104+CR104+CS104+CT104+CU104+CV104+CW104+CX104</f>
        <v>2762325.7958604577</v>
      </c>
      <c r="CZ104" s="474">
        <f t="shared" ref="CZ104:DK104" si="511">SUM(CZ105:CZ106)</f>
        <v>119381.28</v>
      </c>
      <c r="DA104" s="474">
        <f t="shared" si="511"/>
        <v>330352.39</v>
      </c>
      <c r="DB104" s="474">
        <f t="shared" si="511"/>
        <v>830731.60000000009</v>
      </c>
      <c r="DC104" s="474">
        <f t="shared" si="511"/>
        <v>173048.44999999987</v>
      </c>
      <c r="DD104" s="474">
        <f t="shared" si="511"/>
        <v>304179.12</v>
      </c>
      <c r="DE104" s="474">
        <f t="shared" si="511"/>
        <v>1149930.1499999999</v>
      </c>
      <c r="DF104" s="474">
        <f t="shared" si="511"/>
        <v>420316.07</v>
      </c>
      <c r="DG104" s="474">
        <f t="shared" si="511"/>
        <v>75427.120000000024</v>
      </c>
      <c r="DH104" s="474">
        <f t="shared" si="511"/>
        <v>1355477.99</v>
      </c>
      <c r="DI104" s="474">
        <f t="shared" si="511"/>
        <v>1254715.42</v>
      </c>
      <c r="DJ104" s="474">
        <f t="shared" si="511"/>
        <v>664877.11</v>
      </c>
      <c r="DK104" s="474">
        <f t="shared" si="511"/>
        <v>-828553.34</v>
      </c>
      <c r="DL104" s="474">
        <f>CZ104+DA104+DB104+DC104+DD104+DE104+DF104+DG104+DH104+DI104+DJ104+DK104</f>
        <v>5849883.3600000003</v>
      </c>
      <c r="DM104" s="474">
        <f t="shared" ref="DM104:DX104" si="512">SUM(DM105:DM106)</f>
        <v>366743.57</v>
      </c>
      <c r="DN104" s="474">
        <f t="shared" si="512"/>
        <v>370497.02</v>
      </c>
      <c r="DO104" s="474">
        <f t="shared" si="512"/>
        <v>97318.67</v>
      </c>
      <c r="DP104" s="474">
        <f t="shared" si="512"/>
        <v>224081.13999999998</v>
      </c>
      <c r="DQ104" s="474">
        <f t="shared" si="512"/>
        <v>159632.06</v>
      </c>
      <c r="DR104" s="474">
        <f t="shared" si="512"/>
        <v>125968.44</v>
      </c>
      <c r="DS104" s="474">
        <f t="shared" si="512"/>
        <v>325045.59999999998</v>
      </c>
      <c r="DT104" s="474">
        <f t="shared" si="512"/>
        <v>275263.99</v>
      </c>
      <c r="DU104" s="474">
        <f t="shared" si="512"/>
        <v>947596.53</v>
      </c>
      <c r="DV104" s="474">
        <f t="shared" si="512"/>
        <v>283389.53999999998</v>
      </c>
      <c r="DW104" s="474">
        <f t="shared" si="512"/>
        <v>463859.30000000005</v>
      </c>
      <c r="DX104" s="474">
        <f t="shared" si="512"/>
        <v>895457.4800000001</v>
      </c>
      <c r="DY104" s="474">
        <f>DM104+DN104+DO104+DP104+DQ104+DR104+DS104+DT104+DU104+DV104+DW104+DX104</f>
        <v>4534853.3400000008</v>
      </c>
      <c r="DZ104" s="474">
        <f t="shared" ref="DZ104:EK104" si="513">SUM(DZ105:DZ106)</f>
        <v>209517.78</v>
      </c>
      <c r="EA104" s="474">
        <f t="shared" si="513"/>
        <v>239946.58000000002</v>
      </c>
      <c r="EB104" s="474">
        <f t="shared" si="513"/>
        <v>308639.59000000003</v>
      </c>
      <c r="EC104" s="474">
        <f t="shared" si="513"/>
        <v>305782.24</v>
      </c>
      <c r="ED104" s="474">
        <f t="shared" si="513"/>
        <v>205158.06</v>
      </c>
      <c r="EE104" s="474">
        <f t="shared" si="513"/>
        <v>200239.4</v>
      </c>
      <c r="EF104" s="474">
        <f t="shared" si="513"/>
        <v>171573.29</v>
      </c>
      <c r="EG104" s="474">
        <f t="shared" si="513"/>
        <v>104106.14999999989</v>
      </c>
      <c r="EH104" s="474">
        <f t="shared" si="513"/>
        <v>255773.41999999998</v>
      </c>
      <c r="EI104" s="474">
        <f t="shared" si="513"/>
        <v>404735.68000000005</v>
      </c>
      <c r="EJ104" s="474">
        <f t="shared" si="513"/>
        <v>399143.31</v>
      </c>
      <c r="EK104" s="474">
        <f t="shared" si="513"/>
        <v>791635.1</v>
      </c>
      <c r="EL104" s="474">
        <f>DZ104+EA104+EB104+EC104+ED104+EE104+EF104+EG104+EH104+EI104+EJ104+EK104</f>
        <v>3596250.6</v>
      </c>
      <c r="EM104" s="474">
        <f t="shared" ref="EM104:EX104" si="514">SUM(EM105:EM106)</f>
        <v>56609.950000000004</v>
      </c>
      <c r="EN104" s="474">
        <f t="shared" si="514"/>
        <v>52857.96</v>
      </c>
      <c r="EO104" s="474">
        <f t="shared" si="514"/>
        <v>71921.09</v>
      </c>
      <c r="EP104" s="474">
        <f t="shared" si="514"/>
        <v>61420.83</v>
      </c>
      <c r="EQ104" s="474">
        <f t="shared" si="514"/>
        <v>59260.97</v>
      </c>
      <c r="ER104" s="474">
        <f t="shared" si="514"/>
        <v>112917.98</v>
      </c>
      <c r="ES104" s="474">
        <f t="shared" si="514"/>
        <v>134521.87</v>
      </c>
      <c r="ET104" s="474">
        <f t="shared" si="514"/>
        <v>529456.87</v>
      </c>
      <c r="EU104" s="474">
        <f t="shared" si="514"/>
        <v>304405.58</v>
      </c>
      <c r="EV104" s="474">
        <f t="shared" si="514"/>
        <v>563195.02</v>
      </c>
      <c r="EW104" s="474">
        <f t="shared" si="514"/>
        <v>1140978.8799999999</v>
      </c>
      <c r="EX104" s="474">
        <f t="shared" si="514"/>
        <v>959397.39</v>
      </c>
      <c r="EY104" s="474">
        <f>EM104+EN104+EO104+EP104+EQ104+ER104+ES104+ET104+EU104+EV104+EW104+EX104</f>
        <v>4046944.39</v>
      </c>
      <c r="EZ104" s="474">
        <f t="shared" ref="EZ104:FH104" si="515">SUM(EZ105:EZ106)</f>
        <v>128024.06999999999</v>
      </c>
      <c r="FA104" s="474">
        <f t="shared" si="515"/>
        <v>80036.290000000008</v>
      </c>
      <c r="FB104" s="474">
        <f t="shared" si="515"/>
        <v>51958.409999999996</v>
      </c>
      <c r="FC104" s="474">
        <f t="shared" si="515"/>
        <v>75603.08</v>
      </c>
      <c r="FD104" s="474">
        <f t="shared" si="515"/>
        <v>937733.49000000011</v>
      </c>
      <c r="FE104" s="474">
        <f t="shared" si="515"/>
        <v>67674.550000000119</v>
      </c>
      <c r="FF104" s="474">
        <f t="shared" si="515"/>
        <v>132241.88</v>
      </c>
      <c r="FG104" s="474">
        <f t="shared" si="515"/>
        <v>134151.67000000001</v>
      </c>
      <c r="FH104" s="474">
        <f t="shared" si="515"/>
        <v>228513.89</v>
      </c>
      <c r="FI104" s="474">
        <f>SUM(FI105:FI106)</f>
        <v>252686.05000000002</v>
      </c>
      <c r="FJ104" s="474">
        <f>SUM(FJ105:FJ106)</f>
        <v>582313.30000000005</v>
      </c>
      <c r="FK104" s="474">
        <f>SUM(FK105:FK106)</f>
        <v>502585.37</v>
      </c>
      <c r="FL104" s="474">
        <f>FA104+FB104+FC104+FD104+FE104+FF104+FG104+FH104+EZ104+FI104+FK104+FJ104</f>
        <v>3173522.0500000007</v>
      </c>
      <c r="FM104" s="474">
        <f t="shared" ref="FM104:FV104" si="516">SUM(FM105:FM106)</f>
        <v>48526.05</v>
      </c>
      <c r="FN104" s="474">
        <f t="shared" si="516"/>
        <v>49801.32</v>
      </c>
      <c r="FO104" s="474">
        <f t="shared" si="516"/>
        <v>89742.28</v>
      </c>
      <c r="FP104" s="474">
        <f t="shared" si="516"/>
        <v>233218.61</v>
      </c>
      <c r="FQ104" s="474">
        <f t="shared" si="516"/>
        <v>57095.01</v>
      </c>
      <c r="FR104" s="474">
        <f t="shared" si="516"/>
        <v>330758.97000000003</v>
      </c>
      <c r="FS104" s="474">
        <f t="shared" si="516"/>
        <v>94755.540000000008</v>
      </c>
      <c r="FT104" s="474">
        <f t="shared" si="516"/>
        <v>171549.43000000002</v>
      </c>
      <c r="FU104" s="474">
        <f t="shared" si="516"/>
        <v>74482.929999999993</v>
      </c>
      <c r="FV104" s="474">
        <f t="shared" si="516"/>
        <v>152783.46</v>
      </c>
      <c r="FW104" s="474">
        <f>SUM(FW105:FW106)</f>
        <v>365143.14999999997</v>
      </c>
      <c r="FX104" s="474">
        <f>SUM(FX105:FX106)</f>
        <v>349341.63</v>
      </c>
      <c r="FY104" s="474">
        <f>FM104+FN104+FO104+FP104+FQ104+FR104+FS104+FT104+FU104+FV104+FW104+FX104</f>
        <v>2017198.38</v>
      </c>
      <c r="FZ104" s="474">
        <f t="shared" ref="FZ104:GI104" si="517">SUM(FZ105:FZ106)</f>
        <v>72536.17</v>
      </c>
      <c r="GA104" s="474">
        <f t="shared" si="517"/>
        <v>12138388.960000001</v>
      </c>
      <c r="GB104" s="474">
        <f t="shared" si="517"/>
        <v>180566.24000000002</v>
      </c>
      <c r="GC104" s="474">
        <f t="shared" si="517"/>
        <v>276281.37</v>
      </c>
      <c r="GD104" s="474">
        <f t="shared" si="517"/>
        <v>105288.83999999995</v>
      </c>
      <c r="GE104" s="474">
        <f t="shared" si="517"/>
        <v>81126.320000000051</v>
      </c>
      <c r="GF104" s="474">
        <f t="shared" si="517"/>
        <v>10026348.59</v>
      </c>
      <c r="GG104" s="474">
        <f t="shared" si="517"/>
        <v>73525.760000000009</v>
      </c>
      <c r="GH104" s="474">
        <f t="shared" si="517"/>
        <v>3828333.09</v>
      </c>
      <c r="GI104" s="474">
        <f t="shared" si="517"/>
        <v>96024.429999999949</v>
      </c>
      <c r="GJ104" s="474">
        <f>SUM(GJ105:GJ106)</f>
        <v>358041.51999999996</v>
      </c>
      <c r="GK104" s="474">
        <f>SUM(GK105:GK106)</f>
        <v>841416.26000000013</v>
      </c>
      <c r="GL104" s="474">
        <f>FZ104+GA104+GB104+GC104+GD104+GE104+GF104+GG104+GH104+GI104+GJ104+GK104</f>
        <v>28077877.550000004</v>
      </c>
      <c r="GM104" s="474">
        <f t="shared" ref="GM104:GV104" si="518">SUM(GM105:GM106)</f>
        <v>215674.01</v>
      </c>
      <c r="GN104" s="474">
        <f t="shared" si="518"/>
        <v>36907.469999999994</v>
      </c>
      <c r="GO104" s="474">
        <f t="shared" si="518"/>
        <v>228342.68</v>
      </c>
      <c r="GP104" s="474">
        <f t="shared" si="518"/>
        <v>19327.180000000004</v>
      </c>
      <c r="GQ104" s="474">
        <f t="shared" si="518"/>
        <v>203613.99000000002</v>
      </c>
      <c r="GR104" s="474">
        <f t="shared" si="518"/>
        <v>9417153.0700000003</v>
      </c>
      <c r="GS104" s="474">
        <f t="shared" si="518"/>
        <v>85559.659999999945</v>
      </c>
      <c r="GT104" s="474">
        <f t="shared" si="518"/>
        <v>92024.919999999984</v>
      </c>
      <c r="GU104" s="474">
        <f t="shared" si="518"/>
        <v>3536752.6299999994</v>
      </c>
      <c r="GV104" s="474">
        <f t="shared" si="518"/>
        <v>81848.819999999891</v>
      </c>
      <c r="GW104" s="474">
        <f>SUM(GW105:GW106)</f>
        <v>488102.74000000017</v>
      </c>
      <c r="GX104" s="474">
        <f>SUM(GX105:GX106)</f>
        <v>342864.85999999987</v>
      </c>
      <c r="GY104" s="474">
        <f>GM104+GN104+GO104+GP104+GQ104+GR104+GS104+GT104+GU104+GV104+GW104+GX104</f>
        <v>14748172.029999999</v>
      </c>
      <c r="GZ104" s="474">
        <f t="shared" ref="GZ104:HI104" si="519">SUM(GZ105:GZ106)</f>
        <v>80755.06</v>
      </c>
      <c r="HA104" s="474">
        <f t="shared" si="519"/>
        <v>21402.07</v>
      </c>
      <c r="HB104" s="474">
        <f t="shared" si="519"/>
        <v>977918.62</v>
      </c>
      <c r="HC104" s="474">
        <f t="shared" si="519"/>
        <v>148759.60000000012</v>
      </c>
      <c r="HD104" s="474">
        <f t="shared" si="519"/>
        <v>52370.52000000015</v>
      </c>
      <c r="HE104" s="474">
        <f t="shared" si="519"/>
        <v>93546.229999999952</v>
      </c>
      <c r="HF104" s="474">
        <f t="shared" si="519"/>
        <v>46822.520000000019</v>
      </c>
      <c r="HG104" s="474">
        <f t="shared" si="519"/>
        <v>50665.550000000061</v>
      </c>
      <c r="HH104" s="474">
        <f t="shared" si="519"/>
        <v>3782166.6300000004</v>
      </c>
      <c r="HI104" s="474">
        <f t="shared" si="519"/>
        <v>92477.789999999804</v>
      </c>
      <c r="HJ104" s="474">
        <f>SUM(HJ105:HJ106)</f>
        <v>417758.52999999968</v>
      </c>
      <c r="HK104" s="474">
        <f>SUM(HK105:HK106)</f>
        <v>703517.32000000076</v>
      </c>
      <c r="HL104" s="474">
        <f>GZ104+HA104+HB104+HC104+HD104+HE104+HF104+HG104+HH104+HI104+HJ104+HK104</f>
        <v>6468160.4400000013</v>
      </c>
      <c r="HM104" s="474">
        <f t="shared" ref="HM104:HV104" si="520">SUM(HM105:HM106)</f>
        <v>23895.58</v>
      </c>
      <c r="HN104" s="474">
        <f t="shared" si="520"/>
        <v>51801.43</v>
      </c>
      <c r="HO104" s="474">
        <f t="shared" si="520"/>
        <v>128671.06999999999</v>
      </c>
      <c r="HP104" s="474">
        <f t="shared" si="520"/>
        <v>101515.47000000002</v>
      </c>
      <c r="HQ104" s="474">
        <f t="shared" si="520"/>
        <v>87938.329999999958</v>
      </c>
      <c r="HR104" s="474">
        <f t="shared" si="520"/>
        <v>98328.699999999983</v>
      </c>
      <c r="HS104" s="474">
        <f t="shared" si="520"/>
        <v>50812.370000000068</v>
      </c>
      <c r="HT104" s="474">
        <f t="shared" si="520"/>
        <v>905323.95</v>
      </c>
      <c r="HU104" s="474">
        <f t="shared" si="520"/>
        <v>3923870.3499999996</v>
      </c>
      <c r="HV104" s="474">
        <f t="shared" si="520"/>
        <v>36729.019999999931</v>
      </c>
      <c r="HW104" s="474">
        <f>SUM(HW105:HW106)</f>
        <v>246455.19000000018</v>
      </c>
      <c r="HX104" s="474">
        <f>SUM(HX105:HX106)</f>
        <v>400123.99999999994</v>
      </c>
      <c r="HY104" s="474">
        <f>HM104+HN104+HO104+HP104+HQ104+HR104+HS104+HT104+HU104+HV104+HW104+HX104</f>
        <v>6055465.46</v>
      </c>
      <c r="HZ104" s="474">
        <f t="shared" ref="HZ104:II104" si="521">SUM(HZ105:HZ106)</f>
        <v>82096.53</v>
      </c>
      <c r="IA104" s="474">
        <f t="shared" si="521"/>
        <v>132558.20000000001</v>
      </c>
      <c r="IB104" s="474">
        <f t="shared" si="521"/>
        <v>168137.57</v>
      </c>
      <c r="IC104" s="474">
        <f t="shared" si="521"/>
        <v>19401.439999999984</v>
      </c>
      <c r="ID104" s="474">
        <f t="shared" si="521"/>
        <v>116193.72999999997</v>
      </c>
      <c r="IE104" s="474">
        <f t="shared" si="521"/>
        <v>61900.729999999952</v>
      </c>
      <c r="IF104" s="474">
        <f t="shared" si="521"/>
        <v>69729.090000000011</v>
      </c>
      <c r="IG104" s="474">
        <f t="shared" si="521"/>
        <v>112700.71999999994</v>
      </c>
      <c r="IH104" s="474">
        <f t="shared" si="521"/>
        <v>4307601.05</v>
      </c>
      <c r="II104" s="474">
        <f t="shared" si="521"/>
        <v>79242.64</v>
      </c>
      <c r="IJ104" s="474">
        <f>SUM(IJ105:IJ106)</f>
        <v>352147.87000000011</v>
      </c>
      <c r="IK104" s="474">
        <f>SUM(IK105:IK106)</f>
        <v>228430.53999999986</v>
      </c>
      <c r="IL104" s="474">
        <f>HZ104+IA104+IB104+IC104+ID104+IE104+IF104+IG104+IH104+II104+IJ104+IK104</f>
        <v>5730140.1099999994</v>
      </c>
      <c r="IM104" s="474">
        <f t="shared" ref="IM104:IV104" si="522">SUM(IM105:IM106)</f>
        <v>34394.43</v>
      </c>
      <c r="IN104" s="474">
        <f t="shared" si="522"/>
        <v>40661.279999999999</v>
      </c>
      <c r="IO104" s="474">
        <f t="shared" si="522"/>
        <v>604458.16</v>
      </c>
      <c r="IP104" s="474">
        <f t="shared" si="522"/>
        <v>63433.880000000005</v>
      </c>
      <c r="IQ104" s="474">
        <f t="shared" si="522"/>
        <v>100696.13999999987</v>
      </c>
      <c r="IR104" s="474">
        <f t="shared" si="522"/>
        <v>349482.48000000021</v>
      </c>
      <c r="IS104" s="474">
        <f t="shared" si="522"/>
        <v>306101.26000000007</v>
      </c>
      <c r="IT104" s="474">
        <f t="shared" si="522"/>
        <v>326672.01999999979</v>
      </c>
      <c r="IU104" s="474">
        <f t="shared" si="522"/>
        <v>4758249.0999999996</v>
      </c>
      <c r="IV104" s="474">
        <f t="shared" si="522"/>
        <v>854607.77</v>
      </c>
      <c r="IW104" s="474">
        <f>SUM(IW105:IW106)</f>
        <v>614627.58999999985</v>
      </c>
      <c r="IX104" s="474">
        <f>SUM(IX105:IX106)</f>
        <v>1740751.3999999997</v>
      </c>
      <c r="IY104" s="474">
        <f>IM104+IN104+IO104+IP104+IQ104+IR104+IS104+IT104+IU104+IV104+IW104+IX104</f>
        <v>9794135.5099999998</v>
      </c>
      <c r="IZ104" s="654">
        <f t="shared" ref="IZ104:JI104" si="523">SUM(IZ105:IZ106)</f>
        <v>36707.919999999998</v>
      </c>
      <c r="JA104" s="474">
        <f t="shared" si="523"/>
        <v>4779944.71</v>
      </c>
      <c r="JB104" s="474">
        <f t="shared" si="523"/>
        <v>45605.360000000015</v>
      </c>
      <c r="JC104" s="474">
        <f t="shared" si="523"/>
        <v>36147.960000000021</v>
      </c>
      <c r="JD104" s="474">
        <f t="shared" si="523"/>
        <v>19932.669999999976</v>
      </c>
      <c r="JE104" s="474">
        <f t="shared" si="523"/>
        <v>40051.319999999992</v>
      </c>
      <c r="JF104" s="474">
        <f t="shared" si="523"/>
        <v>101681.07999999999</v>
      </c>
      <c r="JG104" s="474">
        <f t="shared" si="523"/>
        <v>41683.20999999997</v>
      </c>
      <c r="JH104" s="474">
        <f t="shared" si="523"/>
        <v>5030198.13</v>
      </c>
      <c r="JI104" s="474">
        <f t="shared" si="523"/>
        <v>930973.03000000014</v>
      </c>
      <c r="JJ104" s="474">
        <f>SUM(JJ105:JJ106)</f>
        <v>3637906.9000000018</v>
      </c>
      <c r="JK104" s="474">
        <f>SUM(JK105:JK106)</f>
        <v>-4128666.0300000021</v>
      </c>
      <c r="JL104" s="474">
        <f>IZ104+JA104+JB104+JC104+JD104+JE104+JF104+JG104+JH104+JI104+JJ104+JK104</f>
        <v>10572166.259999998</v>
      </c>
      <c r="JM104" s="654">
        <f t="shared" ref="JM104:JV104" si="524">SUM(JM105:JM106)</f>
        <v>353904.2</v>
      </c>
      <c r="JN104" s="474">
        <f t="shared" si="524"/>
        <v>5311453.4399999995</v>
      </c>
      <c r="JO104" s="474">
        <f t="shared" si="524"/>
        <v>469471.35000000003</v>
      </c>
      <c r="JP104" s="474">
        <f t="shared" si="524"/>
        <v>586825.74</v>
      </c>
      <c r="JQ104" s="474">
        <f t="shared" si="524"/>
        <v>110027.26999999999</v>
      </c>
      <c r="JR104" s="474">
        <f t="shared" si="524"/>
        <v>47139.499999999905</v>
      </c>
      <c r="JS104" s="474">
        <f t="shared" si="524"/>
        <v>116233.72000000012</v>
      </c>
      <c r="JT104" s="474">
        <f t="shared" si="524"/>
        <v>219995.10000000003</v>
      </c>
      <c r="JU104" s="474">
        <f t="shared" si="524"/>
        <v>5935657.3200000003</v>
      </c>
      <c r="JV104" s="474">
        <f t="shared" si="524"/>
        <v>121687.9400000001</v>
      </c>
      <c r="JW104" s="474">
        <f>SUM(JW105:JW106)</f>
        <v>67641.680000000051</v>
      </c>
      <c r="JX104" s="474">
        <f>SUM(JX105:JX106)</f>
        <v>452506.10999999993</v>
      </c>
      <c r="JY104" s="474">
        <f>JM104+JN104+JO104+JP104+JQ104+JR104+JS104+JT104+JU104+JV104+JW104+JX104</f>
        <v>13792543.369999997</v>
      </c>
      <c r="JZ104" s="654">
        <f t="shared" ref="JZ104:KI104" si="525">SUM(JZ105:JZ106)</f>
        <v>616597.86</v>
      </c>
      <c r="KA104" s="474">
        <f t="shared" si="525"/>
        <v>5341495.74</v>
      </c>
      <c r="KB104" s="474">
        <f t="shared" si="525"/>
        <v>172635.07</v>
      </c>
      <c r="KC104" s="474">
        <f t="shared" si="525"/>
        <v>68970.290000000008</v>
      </c>
      <c r="KD104" s="474">
        <f t="shared" si="525"/>
        <v>420287.5</v>
      </c>
      <c r="KE104" s="474">
        <f t="shared" si="525"/>
        <v>900490.8600000001</v>
      </c>
      <c r="KF104" s="474">
        <f t="shared" si="525"/>
        <v>149864.9199999999</v>
      </c>
      <c r="KG104" s="474">
        <f t="shared" si="525"/>
        <v>325581.25999999989</v>
      </c>
      <c r="KH104" s="474">
        <f t="shared" si="525"/>
        <v>9322680.3399999999</v>
      </c>
      <c r="KI104" s="474">
        <f t="shared" si="525"/>
        <v>178935.09999999989</v>
      </c>
      <c r="KJ104" s="474">
        <f>SUM(KJ105:KJ106)</f>
        <v>66475.289999999834</v>
      </c>
      <c r="KK104" s="474">
        <f>SUM(KK105:KK106)</f>
        <v>378611.23</v>
      </c>
      <c r="KL104" s="474">
        <f>JZ104+KA104+KB104+KC104+KD104+KE104+KF104+KG104+KH104+KI104+KJ104+KK104</f>
        <v>17942625.460000001</v>
      </c>
      <c r="KM104" s="654">
        <f t="shared" ref="KM104:KV104" si="526">SUM(KM105:KM106)</f>
        <v>853596.66</v>
      </c>
      <c r="KN104" s="474">
        <f t="shared" si="526"/>
        <v>11075583.670000002</v>
      </c>
      <c r="KO104" s="474">
        <f t="shared" si="526"/>
        <v>173009.52999999997</v>
      </c>
      <c r="KP104" s="474">
        <f t="shared" si="526"/>
        <v>43596.00999999998</v>
      </c>
      <c r="KQ104" s="474">
        <f t="shared" si="526"/>
        <v>21057071.219999999</v>
      </c>
      <c r="KR104" s="474">
        <f t="shared" si="526"/>
        <v>107658.10999999996</v>
      </c>
      <c r="KS104" s="474">
        <f t="shared" si="526"/>
        <v>133307.85000000102</v>
      </c>
      <c r="KT104" s="474">
        <f t="shared" si="526"/>
        <v>115071.09000000102</v>
      </c>
      <c r="KU104" s="474">
        <f t="shared" si="526"/>
        <v>11851683.560000002</v>
      </c>
      <c r="KV104" s="474">
        <f t="shared" si="526"/>
        <v>138160.29000000004</v>
      </c>
      <c r="KW104" s="474">
        <f>SUM(KW105:KW106)</f>
        <v>170422.80999999749</v>
      </c>
      <c r="KX104" s="474">
        <f>SUM(KX105:KX106)</f>
        <v>2484371.7700000023</v>
      </c>
      <c r="KY104" s="474">
        <f>KM104+KN104+KO104+KP104+KQ104+KR104+KS104+KT104+KU104+KV104+KW104+KX104</f>
        <v>48203532.57</v>
      </c>
      <c r="KZ104" s="654">
        <f t="shared" ref="KZ104:LI104" si="527">SUM(KZ105:KZ106)</f>
        <v>690944.80999999994</v>
      </c>
      <c r="LA104" s="474">
        <f t="shared" si="527"/>
        <v>12228302.83</v>
      </c>
      <c r="LB104" s="474">
        <f t="shared" si="527"/>
        <v>0</v>
      </c>
      <c r="LC104" s="474">
        <f t="shared" si="527"/>
        <v>0</v>
      </c>
      <c r="LD104" s="474">
        <f t="shared" si="527"/>
        <v>0</v>
      </c>
      <c r="LE104" s="474">
        <f t="shared" si="527"/>
        <v>0</v>
      </c>
      <c r="LF104" s="474">
        <f t="shared" si="527"/>
        <v>0</v>
      </c>
      <c r="LG104" s="474">
        <f t="shared" si="527"/>
        <v>0</v>
      </c>
      <c r="LH104" s="474">
        <f t="shared" si="527"/>
        <v>0</v>
      </c>
      <c r="LI104" s="474">
        <f t="shared" si="527"/>
        <v>0</v>
      </c>
      <c r="LJ104" s="474">
        <f>SUM(LJ105:LJ106)</f>
        <v>0</v>
      </c>
      <c r="LK104" s="474">
        <f>SUM(LK105:LK106)</f>
        <v>0</v>
      </c>
      <c r="LL104" s="515">
        <f>KZ104+LA104+LB104+LC104+LD104+LE104+LF104+LG104+LH104+LI104+LJ104+LK104</f>
        <v>12919247.640000001</v>
      </c>
    </row>
    <row r="105" spans="1:324" ht="15.75" x14ac:dyDescent="0.25">
      <c r="A105" s="419">
        <v>7300</v>
      </c>
      <c r="B105" s="420"/>
      <c r="C105" s="418" t="s">
        <v>675</v>
      </c>
      <c r="D105" s="418" t="s">
        <v>338</v>
      </c>
      <c r="E105" s="466">
        <v>0</v>
      </c>
      <c r="F105" s="466">
        <v>0</v>
      </c>
      <c r="G105" s="466">
        <v>0</v>
      </c>
      <c r="H105" s="466">
        <v>0</v>
      </c>
      <c r="I105" s="466">
        <v>0</v>
      </c>
      <c r="J105" s="466">
        <v>0</v>
      </c>
      <c r="K105" s="466">
        <v>0</v>
      </c>
      <c r="L105" s="466">
        <v>4623088.7998664668</v>
      </c>
      <c r="M105" s="466">
        <v>71903.688866633282</v>
      </c>
      <c r="N105" s="466">
        <v>43903.355032548825</v>
      </c>
      <c r="O105" s="466">
        <v>13804.039392421966</v>
      </c>
      <c r="P105" s="466">
        <v>115577.53296611585</v>
      </c>
      <c r="Q105" s="466">
        <v>-23485.227841762644</v>
      </c>
      <c r="R105" s="466">
        <v>62379.867467868469</v>
      </c>
      <c r="S105" s="466">
        <v>34660.32381906193</v>
      </c>
      <c r="T105" s="466">
        <v>50062.593890836251</v>
      </c>
      <c r="U105" s="466">
        <v>46548.990151894512</v>
      </c>
      <c r="V105" s="466">
        <v>40256.217659823073</v>
      </c>
      <c r="W105" s="466">
        <v>61554.832248372564</v>
      </c>
      <c r="X105" s="466">
        <v>318935.06927057257</v>
      </c>
      <c r="Y105" s="466">
        <f>M105+N105+O105+P105+Q105+R105+S105+T105+U105+V105+W105+X105</f>
        <v>836101.28292438667</v>
      </c>
      <c r="Z105" s="466">
        <v>65506.593223168093</v>
      </c>
      <c r="AA105" s="466">
        <v>77448.088799866469</v>
      </c>
      <c r="AB105" s="466">
        <v>60231.609914872308</v>
      </c>
      <c r="AC105" s="466">
        <v>-7987.1724253046323</v>
      </c>
      <c r="AD105" s="466">
        <v>91151.831914538474</v>
      </c>
      <c r="AE105" s="466">
        <v>88812.385244533478</v>
      </c>
      <c r="AF105" s="466">
        <v>32608.412994491802</v>
      </c>
      <c r="AG105" s="466">
        <v>35038.236646636571</v>
      </c>
      <c r="AH105" s="466">
        <v>105278.09213820731</v>
      </c>
      <c r="AI105" s="466">
        <v>52684.59772992818</v>
      </c>
      <c r="AJ105" s="466">
        <v>67073.168085461555</v>
      </c>
      <c r="AK105" s="466">
        <v>216342.36041562347</v>
      </c>
      <c r="AL105" s="466">
        <f>Z105+AA105+AB105+AC105+AD105+AE105+AF105+AG105+AH105+AI105+AJ105+AK105</f>
        <v>884188.20468202303</v>
      </c>
      <c r="AM105" s="466">
        <v>53997.663161408782</v>
      </c>
      <c r="AN105" s="466">
        <v>9038.5578367551334</v>
      </c>
      <c r="AO105" s="466">
        <v>20459.856451343683</v>
      </c>
      <c r="AP105" s="466">
        <v>117200.80120180271</v>
      </c>
      <c r="AQ105" s="466">
        <v>-39775.283758971796</v>
      </c>
      <c r="AR105" s="466">
        <v>93141.391253547001</v>
      </c>
      <c r="AS105" s="466">
        <v>55731.238524453351</v>
      </c>
      <c r="AT105" s="466">
        <v>-5511.4982891003374</v>
      </c>
      <c r="AU105" s="466">
        <v>34397.675680186934</v>
      </c>
      <c r="AV105" s="466">
        <v>82747.856409614426</v>
      </c>
      <c r="AW105" s="466">
        <v>194362.15281255214</v>
      </c>
      <c r="AX105" s="466">
        <v>143738.95426473054</v>
      </c>
      <c r="AY105" s="466">
        <f>AM105+AN105+AO105+AP105+AQ105+AR105+AS105+AT105+AU105+AV105+AW105+AX105</f>
        <v>759529.36554832256</v>
      </c>
      <c r="AZ105" s="466">
        <v>51034.885661826076</v>
      </c>
      <c r="BA105" s="466">
        <v>10511.600734434987</v>
      </c>
      <c r="BB105" s="466">
        <v>35576.74011016525</v>
      </c>
      <c r="BC105" s="466">
        <v>48109.32778334168</v>
      </c>
      <c r="BD105" s="466">
        <v>53324.724586880344</v>
      </c>
      <c r="BE105" s="466">
        <v>19480.716908696373</v>
      </c>
      <c r="BF105" s="466">
        <v>63744.984142880996</v>
      </c>
      <c r="BG105" s="466">
        <v>130718.03955933898</v>
      </c>
      <c r="BH105" s="466">
        <v>211259.27349357368</v>
      </c>
      <c r="BI105" s="466">
        <v>77079.238440994828</v>
      </c>
      <c r="BJ105" s="466">
        <v>46469.705683525259</v>
      </c>
      <c r="BK105" s="466">
        <v>130667.51523118012</v>
      </c>
      <c r="BL105" s="466">
        <f>AZ105+BA105+BB105+BC105+BD105+BE105+BF105+BG105+BH105+BI105+BJ105+BK105</f>
        <v>877976.75233683863</v>
      </c>
      <c r="BM105" s="466">
        <v>363303.403271574</v>
      </c>
      <c r="BN105" s="466">
        <v>22758.055207811718</v>
      </c>
      <c r="BO105" s="466">
        <v>39211.940786179279</v>
      </c>
      <c r="BP105" s="466">
        <v>227453.10261225174</v>
      </c>
      <c r="BQ105" s="466">
        <v>-1912.6740110164887</v>
      </c>
      <c r="BR105" s="466">
        <v>118949.25721916207</v>
      </c>
      <c r="BS105" s="466">
        <v>60047.079994992426</v>
      </c>
      <c r="BT105" s="466">
        <v>170654.30036721751</v>
      </c>
      <c r="BU105" s="466">
        <v>91335.463820731136</v>
      </c>
      <c r="BV105" s="466">
        <v>77014.897846770225</v>
      </c>
      <c r="BW105" s="466">
        <v>312441.06785177771</v>
      </c>
      <c r="BX105" s="466">
        <v>865282.07970288757</v>
      </c>
      <c r="BY105" s="466">
        <f>BM105+BN105+BO105+BP105+BQ105+BR105+BS105+BT105+BU105+BV105+BW105+BX105</f>
        <v>2346537.9746703389</v>
      </c>
      <c r="BZ105" s="466">
        <v>83759.586922049741</v>
      </c>
      <c r="CA105" s="466">
        <v>71961.784384910716</v>
      </c>
      <c r="CB105" s="466">
        <v>-2992.7251293606978</v>
      </c>
      <c r="CC105" s="466">
        <v>61596.37706559839</v>
      </c>
      <c r="CD105" s="466">
        <v>32155.958103822399</v>
      </c>
      <c r="CE105" s="466">
        <v>73420.943540310531</v>
      </c>
      <c r="CF105" s="466">
        <v>117813.71569854775</v>
      </c>
      <c r="CG105" s="466">
        <v>87627.340176932106</v>
      </c>
      <c r="CH105" s="466">
        <v>81454.659989984852</v>
      </c>
      <c r="CI105" s="466">
        <v>171866.79439993342</v>
      </c>
      <c r="CJ105" s="466">
        <v>214093.99282256712</v>
      </c>
      <c r="CK105" s="466">
        <v>754556.80917209131</v>
      </c>
      <c r="CL105" s="466">
        <f>BZ105+CA105+CB105+CC105+CD105+CE105+CF105+CG105+CH105+CI105+CJ105+CK105</f>
        <v>1747315.2371473876</v>
      </c>
      <c r="CM105" s="466">
        <v>20608.518861625776</v>
      </c>
      <c r="CN105" s="466">
        <v>56769.455015857122</v>
      </c>
      <c r="CO105" s="466">
        <v>33483.552411951285</v>
      </c>
      <c r="CP105" s="466">
        <v>40838.788849941586</v>
      </c>
      <c r="CQ105" s="466">
        <v>370227.46427975292</v>
      </c>
      <c r="CR105" s="466">
        <v>115467.27996160906</v>
      </c>
      <c r="CS105" s="466">
        <v>137790.48985978981</v>
      </c>
      <c r="CT105" s="466">
        <v>319346.82110665995</v>
      </c>
      <c r="CU105" s="466">
        <v>466192.29335670173</v>
      </c>
      <c r="CV105" s="466">
        <v>194861.13019529256</v>
      </c>
      <c r="CW105" s="466">
        <v>133940.35803705585</v>
      </c>
      <c r="CX105" s="466">
        <v>468482.27549657831</v>
      </c>
      <c r="CY105" s="466">
        <f>CM105+CN105+CO105+CP105+CQ105+CR105+CS105+CT105+CU105+CV105+CW105+CX105</f>
        <v>2358008.427432816</v>
      </c>
      <c r="CZ105" s="466">
        <v>118463.28</v>
      </c>
      <c r="DA105" s="466">
        <v>322923.24</v>
      </c>
      <c r="DB105" s="466">
        <v>764606.53</v>
      </c>
      <c r="DC105" s="466">
        <v>97215.519999999873</v>
      </c>
      <c r="DD105" s="466">
        <v>320106.23</v>
      </c>
      <c r="DE105" s="466">
        <v>1127943.92</v>
      </c>
      <c r="DF105" s="466">
        <v>388957.53</v>
      </c>
      <c r="DG105" s="466">
        <v>70171.94</v>
      </c>
      <c r="DH105" s="466">
        <v>258096.4</v>
      </c>
      <c r="DI105" s="466">
        <v>441464.06</v>
      </c>
      <c r="DJ105" s="466">
        <v>406612.09</v>
      </c>
      <c r="DK105" s="466">
        <v>971016.4</v>
      </c>
      <c r="DL105" s="466">
        <f>CZ105+DA105+DB105+DC105+DD105+DE105+DF105+DG105+DH105+DI105+DJ105+DK105</f>
        <v>5287577.1400000006</v>
      </c>
      <c r="DM105" s="466">
        <v>310416.3</v>
      </c>
      <c r="DN105" s="466">
        <v>352257.8</v>
      </c>
      <c r="DO105" s="466">
        <v>80586</v>
      </c>
      <c r="DP105" s="466">
        <v>216169.18</v>
      </c>
      <c r="DQ105" s="466">
        <v>102320.19</v>
      </c>
      <c r="DR105" s="466">
        <v>104181.98</v>
      </c>
      <c r="DS105" s="466">
        <v>260826.05</v>
      </c>
      <c r="DT105" s="466">
        <v>310423.75</v>
      </c>
      <c r="DU105" s="466">
        <v>927422.41</v>
      </c>
      <c r="DV105" s="466">
        <v>206018.74</v>
      </c>
      <c r="DW105" s="466">
        <v>406449.84</v>
      </c>
      <c r="DX105" s="466">
        <v>767890.81</v>
      </c>
      <c r="DY105" s="466">
        <f>DM105+DN105+DO105+DP105+DQ105+DR105+DS105+DT105+DU105+DV105+DW105+DX105</f>
        <v>4044963.0500000003</v>
      </c>
      <c r="DZ105" s="466">
        <v>158693.01999999999</v>
      </c>
      <c r="EA105" s="466">
        <v>232956.88</v>
      </c>
      <c r="EB105" s="466">
        <v>297721.71000000002</v>
      </c>
      <c r="EC105" s="466">
        <v>245430.43</v>
      </c>
      <c r="ED105" s="466">
        <v>192902.1</v>
      </c>
      <c r="EE105" s="466">
        <v>189720.91</v>
      </c>
      <c r="EF105" s="466">
        <v>118468</v>
      </c>
      <c r="EG105" s="466">
        <v>80637.879999999888</v>
      </c>
      <c r="EH105" s="466">
        <v>248364.31</v>
      </c>
      <c r="EI105" s="466">
        <v>394873.84</v>
      </c>
      <c r="EJ105" s="466">
        <v>394027.91</v>
      </c>
      <c r="EK105" s="466">
        <v>772551.35</v>
      </c>
      <c r="EL105" s="466">
        <f>DZ105+EA105+EB105+EC105+ED105+EE105+EF105+EG105+EH105+EI105+EJ105+EK105</f>
        <v>3326348.3400000003</v>
      </c>
      <c r="EM105" s="466">
        <v>54066.8</v>
      </c>
      <c r="EN105" s="466">
        <v>46647.11</v>
      </c>
      <c r="EO105" s="466">
        <v>66023.53</v>
      </c>
      <c r="EP105" s="466">
        <v>54596.47</v>
      </c>
      <c r="EQ105" s="466">
        <v>50302.17</v>
      </c>
      <c r="ER105" s="466">
        <v>105790.78</v>
      </c>
      <c r="ES105" s="466">
        <v>124710.81</v>
      </c>
      <c r="ET105" s="466">
        <v>522910.28</v>
      </c>
      <c r="EU105" s="466">
        <v>297280.58</v>
      </c>
      <c r="EV105" s="466">
        <v>528693.15</v>
      </c>
      <c r="EW105" s="466">
        <v>1127089.69</v>
      </c>
      <c r="EX105" s="466">
        <v>902406.89</v>
      </c>
      <c r="EY105" s="466">
        <f>EM105+EN105+EO105+EP105+EQ105+ER105+ES105+ET105+EU105+EV105+EW105+EX105</f>
        <v>3880518.2600000002</v>
      </c>
      <c r="EZ105" s="466">
        <v>124362.34</v>
      </c>
      <c r="FA105" s="466">
        <v>75160.570000000007</v>
      </c>
      <c r="FB105" s="466">
        <v>37913.81</v>
      </c>
      <c r="FC105" s="466">
        <v>64231.45</v>
      </c>
      <c r="FD105" s="466">
        <v>927798.56</v>
      </c>
      <c r="FE105" s="466">
        <v>64941.630000000121</v>
      </c>
      <c r="FF105" s="466">
        <v>128512.88</v>
      </c>
      <c r="FG105" s="466">
        <v>120711.85</v>
      </c>
      <c r="FH105" s="466">
        <v>208014.01</v>
      </c>
      <c r="FI105" s="466">
        <v>249238.04</v>
      </c>
      <c r="FJ105" s="466">
        <v>526074.05000000005</v>
      </c>
      <c r="FK105" s="466">
        <v>464328.09</v>
      </c>
      <c r="FL105" s="466">
        <f>FA105+FB105+FC105+FD105+FE105+FF105+FG105+FH105+EZ105+FI105+FK105+FJ105</f>
        <v>2991287.2800000003</v>
      </c>
      <c r="FM105" s="466">
        <v>47117.55</v>
      </c>
      <c r="FN105" s="466">
        <v>33496.32</v>
      </c>
      <c r="FO105" s="466">
        <v>77857.279999999999</v>
      </c>
      <c r="FP105" s="466">
        <v>178148.55</v>
      </c>
      <c r="FQ105" s="466">
        <v>49825.26</v>
      </c>
      <c r="FR105" s="466">
        <v>366229.65</v>
      </c>
      <c r="FS105" s="466">
        <v>83627.63</v>
      </c>
      <c r="FT105" s="466">
        <v>166737.79</v>
      </c>
      <c r="FU105" s="466">
        <v>53833.47</v>
      </c>
      <c r="FV105" s="466">
        <v>121076.67</v>
      </c>
      <c r="FW105" s="466">
        <v>341419.99</v>
      </c>
      <c r="FX105" s="466">
        <v>320025.94</v>
      </c>
      <c r="FY105" s="466">
        <f>FM105+FN105+FO105+FP105+FQ105+FR105+FS105+FT105+FU105+FV105+FW105+FX105</f>
        <v>1839396.0999999999</v>
      </c>
      <c r="FZ105" s="466">
        <v>58884.1</v>
      </c>
      <c r="GA105" s="466">
        <v>12129094.66</v>
      </c>
      <c r="GB105" s="466">
        <v>62941.96</v>
      </c>
      <c r="GC105" s="466">
        <v>268896.5</v>
      </c>
      <c r="GD105" s="466">
        <v>101569.44999999995</v>
      </c>
      <c r="GE105" s="466">
        <v>37634.800000000047</v>
      </c>
      <c r="GF105" s="466">
        <v>10020597.029999999</v>
      </c>
      <c r="GG105" s="466">
        <v>64479.890000000014</v>
      </c>
      <c r="GH105" s="466">
        <v>82410.379999999888</v>
      </c>
      <c r="GI105" s="466">
        <v>88045.189999999944</v>
      </c>
      <c r="GJ105" s="466">
        <v>149957.42999999993</v>
      </c>
      <c r="GK105" s="466">
        <v>826475.89000000013</v>
      </c>
      <c r="GL105" s="466">
        <f>FZ105+GA105+GB105+GC105+GD105+GE105+GF105+GG105+GH105+GI105+GJ105+GK105</f>
        <v>23890987.280000001</v>
      </c>
      <c r="GM105" s="466">
        <v>213846.75</v>
      </c>
      <c r="GN105" s="466">
        <v>34118.839999999997</v>
      </c>
      <c r="GO105" s="466">
        <v>111502.39999999999</v>
      </c>
      <c r="GP105" s="466">
        <v>15293.380000000005</v>
      </c>
      <c r="GQ105" s="466">
        <v>188612.95</v>
      </c>
      <c r="GR105" s="466">
        <v>9375778.0800000001</v>
      </c>
      <c r="GS105" s="466">
        <v>-120094.69000000006</v>
      </c>
      <c r="GT105" s="466">
        <v>86911.410000000033</v>
      </c>
      <c r="GU105" s="466">
        <v>96152.07</v>
      </c>
      <c r="GV105" s="466">
        <v>84188.819999999891</v>
      </c>
      <c r="GW105" s="466">
        <v>303364.60000000009</v>
      </c>
      <c r="GX105" s="466">
        <v>341315.04999999987</v>
      </c>
      <c r="GY105" s="466">
        <f>GM105+GN105+GO105+GP105+GQ105+GR105+GS105+GT105+GU105+GV105+GW105+GX105</f>
        <v>10730989.660000002</v>
      </c>
      <c r="GZ105" s="466">
        <v>79612.489999999991</v>
      </c>
      <c r="HA105" s="466">
        <v>20822.07</v>
      </c>
      <c r="HB105" s="466">
        <v>857617.71</v>
      </c>
      <c r="HC105" s="466">
        <v>136246.62000000011</v>
      </c>
      <c r="HD105" s="466">
        <v>44665.160000000149</v>
      </c>
      <c r="HE105" s="466">
        <v>66034.449999999953</v>
      </c>
      <c r="HF105" s="466">
        <v>44397.520000000019</v>
      </c>
      <c r="HG105" s="466">
        <v>37964.820000000065</v>
      </c>
      <c r="HH105" s="466">
        <v>118778.48000000016</v>
      </c>
      <c r="HI105" s="466">
        <v>83721.279999999795</v>
      </c>
      <c r="HJ105" s="466">
        <v>214225.4899999997</v>
      </c>
      <c r="HK105" s="466">
        <v>687406.03000000073</v>
      </c>
      <c r="HL105" s="466">
        <f>GZ105+HA105+HB105+HC105+HD105+HE105+HF105+HG105+HH105+HI105+HJ105+HK105</f>
        <v>2391492.120000001</v>
      </c>
      <c r="HM105" s="466">
        <v>22930.58</v>
      </c>
      <c r="HN105" s="466">
        <v>35125</v>
      </c>
      <c r="HO105" s="466">
        <v>32988.67</v>
      </c>
      <c r="HP105" s="466">
        <v>89132.470000000016</v>
      </c>
      <c r="HQ105" s="466">
        <v>79639.329999999958</v>
      </c>
      <c r="HR105" s="466">
        <v>55976.639999999992</v>
      </c>
      <c r="HS105" s="466">
        <v>48542.000000000058</v>
      </c>
      <c r="HT105" s="466">
        <v>886928.79999999993</v>
      </c>
      <c r="HU105" s="466">
        <v>92259.409999999916</v>
      </c>
      <c r="HV105" s="466">
        <v>21098.159999999916</v>
      </c>
      <c r="HW105" s="466">
        <v>55816.090000000178</v>
      </c>
      <c r="HX105" s="466">
        <v>375495.48999999993</v>
      </c>
      <c r="HY105" s="466">
        <f>HM105+HN105+HO105+HP105+HQ105+HR105+HS105+HT105+HU105+HV105+HW105+HX105</f>
        <v>1795932.64</v>
      </c>
      <c r="HZ105" s="466">
        <v>72067.149999999994</v>
      </c>
      <c r="IA105" s="466">
        <v>130588.20000000001</v>
      </c>
      <c r="IB105" s="466">
        <v>45574.180000000022</v>
      </c>
      <c r="IC105" s="466">
        <v>13306.229999999981</v>
      </c>
      <c r="ID105" s="466">
        <v>101147.83999999997</v>
      </c>
      <c r="IE105" s="466">
        <v>47462.819999999956</v>
      </c>
      <c r="IF105" s="466">
        <v>58762.270000000019</v>
      </c>
      <c r="IG105" s="466">
        <v>100272.80999999994</v>
      </c>
      <c r="IH105" s="466">
        <v>79501.910000000033</v>
      </c>
      <c r="II105" s="466">
        <v>72576.88</v>
      </c>
      <c r="IJ105" s="466">
        <v>164865.32000000012</v>
      </c>
      <c r="IK105" s="466">
        <v>215736.35999999987</v>
      </c>
      <c r="IL105" s="466">
        <f>HZ105+IA105+IB105+IC105+ID105+IE105+IF105+IG105+IH105+II105+IJ105+IK105</f>
        <v>1101861.97</v>
      </c>
      <c r="IM105" s="466">
        <v>32984.44</v>
      </c>
      <c r="IN105" s="466">
        <v>39588.479999999996</v>
      </c>
      <c r="IO105" s="466">
        <v>463583.93</v>
      </c>
      <c r="IP105" s="466">
        <v>35330</v>
      </c>
      <c r="IQ105" s="466">
        <v>90886.739999999874</v>
      </c>
      <c r="IR105" s="466">
        <v>326203.8400000002</v>
      </c>
      <c r="IS105" s="466">
        <v>305633.40000000008</v>
      </c>
      <c r="IT105" s="466">
        <v>321190.01999999979</v>
      </c>
      <c r="IU105" s="466">
        <v>342567.6100000001</v>
      </c>
      <c r="IV105" s="466">
        <v>838847.77</v>
      </c>
      <c r="IW105" s="466">
        <v>370534.34999999992</v>
      </c>
      <c r="IX105" s="466">
        <v>1731297.5999999996</v>
      </c>
      <c r="IY105" s="466">
        <f>IM105+IN105+IO105+IP105+IQ105+IR105+IS105+IT105+IU105+IV105+IW105+IX105</f>
        <v>4898648.18</v>
      </c>
      <c r="IZ105" s="655">
        <v>29503.34</v>
      </c>
      <c r="JA105" s="466">
        <v>6087.9999999999964</v>
      </c>
      <c r="JB105" s="466">
        <v>44911.700000000012</v>
      </c>
      <c r="JC105" s="466">
        <v>26636.080000000016</v>
      </c>
      <c r="JD105" s="466">
        <v>18769.479999999981</v>
      </c>
      <c r="JE105" s="466">
        <v>33212.889999999985</v>
      </c>
      <c r="JF105" s="466">
        <v>78785.209999999992</v>
      </c>
      <c r="JG105" s="466">
        <v>38029.179999999971</v>
      </c>
      <c r="JH105" s="466">
        <v>37889.630000000063</v>
      </c>
      <c r="JI105" s="466">
        <v>926723.29000000015</v>
      </c>
      <c r="JJ105" s="466">
        <v>3627503.5600000019</v>
      </c>
      <c r="JK105" s="466">
        <v>-4150589.140000002</v>
      </c>
      <c r="JL105" s="466">
        <f>IZ105+JA105+JB105+JC105+JD105+JE105+JF105+JG105+JH105+JI105+JJ105+JK105</f>
        <v>717463.2200000002</v>
      </c>
      <c r="JM105" s="655">
        <v>78731.63</v>
      </c>
      <c r="JN105" s="466">
        <v>12516.169999999998</v>
      </c>
      <c r="JO105" s="466">
        <v>443737.33</v>
      </c>
      <c r="JP105" s="466">
        <v>567146.03</v>
      </c>
      <c r="JQ105" s="466">
        <v>99782.239999999991</v>
      </c>
      <c r="JR105" s="466">
        <v>41984.519999999902</v>
      </c>
      <c r="JS105" s="466">
        <v>112055.76000000013</v>
      </c>
      <c r="JT105" s="466">
        <v>215803.28000000003</v>
      </c>
      <c r="JU105" s="466">
        <v>72414.039999999921</v>
      </c>
      <c r="JV105" s="466">
        <v>107292.35000000009</v>
      </c>
      <c r="JW105" s="466">
        <v>61884.800000000047</v>
      </c>
      <c r="JX105" s="466">
        <v>446262.41999999993</v>
      </c>
      <c r="JY105" s="466">
        <f>JM105+JN105+JO105+JP105+JQ105+JR105+JS105+JT105+JU105+JV105+JW105+JX105</f>
        <v>2259610.5700000003</v>
      </c>
      <c r="JZ105" s="655">
        <v>113782.33</v>
      </c>
      <c r="KA105" s="466">
        <v>8586.7899999999936</v>
      </c>
      <c r="KB105" s="466">
        <v>169431.86000000002</v>
      </c>
      <c r="KC105" s="466">
        <v>62015.130000000005</v>
      </c>
      <c r="KD105" s="466">
        <v>410560.83</v>
      </c>
      <c r="KE105" s="466">
        <v>868923.70000000007</v>
      </c>
      <c r="KF105" s="466">
        <v>91162.95999999989</v>
      </c>
      <c r="KG105" s="466">
        <v>287262.67999999993</v>
      </c>
      <c r="KH105" s="466">
        <v>57782.940000000177</v>
      </c>
      <c r="KI105" s="466">
        <v>166517.61999999988</v>
      </c>
      <c r="KJ105" s="466">
        <v>55379.839999999851</v>
      </c>
      <c r="KK105" s="466">
        <v>368684.47</v>
      </c>
      <c r="KL105" s="466">
        <f>JZ105+KA105+KB105+KC105+KD105+KE105+KF105+KG105+KH105+KI105+KJ105+KK105</f>
        <v>2660091.1499999994</v>
      </c>
      <c r="KM105" s="655">
        <v>315260.5</v>
      </c>
      <c r="KN105" s="466">
        <v>671573.13</v>
      </c>
      <c r="KO105" s="466">
        <v>152024.32999999996</v>
      </c>
      <c r="KP105" s="466">
        <v>38276.229999999981</v>
      </c>
      <c r="KQ105" s="466">
        <v>45647.840000000084</v>
      </c>
      <c r="KR105" s="466">
        <v>91956.609999999957</v>
      </c>
      <c r="KS105" s="466">
        <v>127003.47999999998</v>
      </c>
      <c r="KT105" s="466">
        <v>109352.71999999997</v>
      </c>
      <c r="KU105" s="466">
        <v>80621.040000000052</v>
      </c>
      <c r="KV105" s="466">
        <v>119455.29000000004</v>
      </c>
      <c r="KW105" s="466">
        <v>150306.78000000003</v>
      </c>
      <c r="KX105" s="466">
        <v>2426266.46</v>
      </c>
      <c r="KY105" s="466">
        <f>KM105+KN105+KO105+KP105+KQ105+KR105+KS105+KT105+KU105+KV105+KW105+KX105</f>
        <v>4327744.41</v>
      </c>
      <c r="KZ105" s="655">
        <v>69502.97</v>
      </c>
      <c r="LA105" s="466">
        <v>314855.34999999998</v>
      </c>
      <c r="LB105" s="466">
        <v>0</v>
      </c>
      <c r="LC105" s="466">
        <v>0</v>
      </c>
      <c r="LD105" s="466">
        <v>0</v>
      </c>
      <c r="LE105" s="466">
        <v>0</v>
      </c>
      <c r="LF105" s="466">
        <v>0</v>
      </c>
      <c r="LG105" s="466">
        <v>0</v>
      </c>
      <c r="LH105" s="466">
        <v>0</v>
      </c>
      <c r="LI105" s="466">
        <v>0</v>
      </c>
      <c r="LJ105" s="466">
        <v>0</v>
      </c>
      <c r="LK105" s="466">
        <v>0</v>
      </c>
      <c r="LL105" s="511">
        <f>KZ105+LA105+LB105+LC105+LD105+LE105+LF105+LG105+LH105+LI105+LJ105+LK105</f>
        <v>384358.31999999995</v>
      </c>
    </row>
    <row r="106" spans="1:324" ht="15.75" x14ac:dyDescent="0.25">
      <c r="A106" s="419">
        <v>7301</v>
      </c>
      <c r="B106" s="420"/>
      <c r="C106" s="418" t="s">
        <v>676</v>
      </c>
      <c r="D106" s="418" t="s">
        <v>339</v>
      </c>
      <c r="E106" s="466">
        <v>0</v>
      </c>
      <c r="F106" s="466">
        <v>0</v>
      </c>
      <c r="G106" s="466">
        <v>0</v>
      </c>
      <c r="H106" s="466">
        <v>0</v>
      </c>
      <c r="I106" s="466">
        <v>0</v>
      </c>
      <c r="J106" s="466">
        <v>0</v>
      </c>
      <c r="K106" s="466">
        <v>0</v>
      </c>
      <c r="L106" s="466">
        <v>10423.96928726423</v>
      </c>
      <c r="M106" s="466">
        <v>38695.543314972463</v>
      </c>
      <c r="N106" s="466">
        <v>131334.50175262894</v>
      </c>
      <c r="O106" s="466">
        <v>-19139.413286596562</v>
      </c>
      <c r="P106" s="466">
        <v>59176.406276080794</v>
      </c>
      <c r="Q106" s="466">
        <v>122419.6920380571</v>
      </c>
      <c r="R106" s="466">
        <v>308107.99532632285</v>
      </c>
      <c r="S106" s="466">
        <v>213854.95326322821</v>
      </c>
      <c r="T106" s="466">
        <v>232327.65815389753</v>
      </c>
      <c r="U106" s="466">
        <v>182953.59706226006</v>
      </c>
      <c r="V106" s="466">
        <v>373831.5807043899</v>
      </c>
      <c r="W106" s="466">
        <v>294508.42931063258</v>
      </c>
      <c r="X106" s="466">
        <v>786983.24152896006</v>
      </c>
      <c r="Y106" s="466">
        <f>M106+N106+O106+P106+Q106+R106+S106+T106+U106+V106+W106+X106</f>
        <v>2725054.1854448342</v>
      </c>
      <c r="Z106" s="466">
        <v>46907.861792689037</v>
      </c>
      <c r="AA106" s="466">
        <v>24828.91003171424</v>
      </c>
      <c r="AB106" s="466">
        <v>204231.34702053081</v>
      </c>
      <c r="AC106" s="466">
        <v>184660.32381906194</v>
      </c>
      <c r="AD106" s="466">
        <v>25354.698714738777</v>
      </c>
      <c r="AE106" s="466">
        <v>55153.563678851613</v>
      </c>
      <c r="AF106" s="466">
        <v>59681.188449340683</v>
      </c>
      <c r="AG106" s="466">
        <v>178012.24052745785</v>
      </c>
      <c r="AH106" s="466">
        <v>57966.115840427316</v>
      </c>
      <c r="AI106" s="466">
        <v>94399.933233183125</v>
      </c>
      <c r="AJ106" s="466">
        <v>185570.02169921549</v>
      </c>
      <c r="AK106" s="466">
        <v>624862.29344016034</v>
      </c>
      <c r="AL106" s="466">
        <f>Z106+AA106+AB106+AC106+AD106+AE106+AF106+AG106+AH106+AI106+AJ106+AK106</f>
        <v>1741628.4982473713</v>
      </c>
      <c r="AM106" s="466">
        <v>145088.46603238193</v>
      </c>
      <c r="AN106" s="466">
        <v>-21427.975296277749</v>
      </c>
      <c r="AO106" s="466">
        <v>37351.861125020871</v>
      </c>
      <c r="AP106" s="466">
        <v>249399.09864797199</v>
      </c>
      <c r="AQ106" s="466">
        <v>53337.831747621422</v>
      </c>
      <c r="AR106" s="466">
        <v>139395.30320480722</v>
      </c>
      <c r="AS106" s="466">
        <v>31686.696711734308</v>
      </c>
      <c r="AT106" s="466">
        <v>237416.85444833917</v>
      </c>
      <c r="AU106" s="466">
        <v>281781.62660657661</v>
      </c>
      <c r="AV106" s="466">
        <v>131071.60741111667</v>
      </c>
      <c r="AW106" s="466">
        <v>411997.15823735617</v>
      </c>
      <c r="AX106" s="466">
        <v>156733.59848105494</v>
      </c>
      <c r="AY106" s="466">
        <f>AM106+AN106+AO106+AP106+AQ106+AR106+AS106+AT106+AU106+AV106+AW106+AX106</f>
        <v>1853832.1273577034</v>
      </c>
      <c r="AZ106" s="466">
        <v>148359.78968452683</v>
      </c>
      <c r="BA106" s="466">
        <v>160957.85344683693</v>
      </c>
      <c r="BB106" s="466">
        <v>138512.11817726592</v>
      </c>
      <c r="BC106" s="466">
        <v>73744.04106159239</v>
      </c>
      <c r="BD106" s="466">
        <v>31559.931564012677</v>
      </c>
      <c r="BE106" s="466">
        <v>76531.555666833636</v>
      </c>
      <c r="BF106" s="466">
        <v>203114.06902019703</v>
      </c>
      <c r="BG106" s="466">
        <v>92854.014354865518</v>
      </c>
      <c r="BH106" s="466">
        <v>127713.53697212497</v>
      </c>
      <c r="BI106" s="466">
        <v>176766.28626272737</v>
      </c>
      <c r="BJ106" s="466">
        <v>167402.23731430466</v>
      </c>
      <c r="BK106" s="466">
        <v>517983.50087631447</v>
      </c>
      <c r="BL106" s="466">
        <f>AZ106+BA106+BB106+BC106+BD106+BE106+BF106+BG106+BH106+BI106+BJ106+BK106</f>
        <v>1915498.9344016025</v>
      </c>
      <c r="BM106" s="466">
        <v>22764.354865631783</v>
      </c>
      <c r="BN106" s="466">
        <v>80025.246202637296</v>
      </c>
      <c r="BO106" s="466">
        <v>40820.605908863297</v>
      </c>
      <c r="BP106" s="466">
        <v>-49828.910031714244</v>
      </c>
      <c r="BQ106" s="466">
        <v>40767.145635119348</v>
      </c>
      <c r="BR106" s="466">
        <v>141344.05241195127</v>
      </c>
      <c r="BS106" s="466">
        <v>147553.87810882993</v>
      </c>
      <c r="BT106" s="466">
        <v>4109.5810382239706</v>
      </c>
      <c r="BU106" s="466">
        <v>121594.89233850777</v>
      </c>
      <c r="BV106" s="466">
        <v>98149.709564346573</v>
      </c>
      <c r="BW106" s="466">
        <v>-67867.138624603525</v>
      </c>
      <c r="BX106" s="466">
        <v>-62464.515731931278</v>
      </c>
      <c r="BY106" s="466">
        <f>BM106+BN106+BO106+BP106+BQ106+BR106+BS106+BT106+BU106+BV106+BW106+BX106</f>
        <v>516968.90168586228</v>
      </c>
      <c r="BZ106" s="466">
        <v>18597.254214655317</v>
      </c>
      <c r="CA106" s="466">
        <v>12952.337673176433</v>
      </c>
      <c r="CB106" s="466">
        <v>28609.672842597229</v>
      </c>
      <c r="CC106" s="466">
        <v>28431.404606910379</v>
      </c>
      <c r="CD106" s="466">
        <v>19600.488232348514</v>
      </c>
      <c r="CE106" s="466">
        <v>23241.274411617414</v>
      </c>
      <c r="CF106" s="466">
        <v>16741.779335670173</v>
      </c>
      <c r="CG106" s="466">
        <v>41566.516441328662</v>
      </c>
      <c r="CH106" s="466">
        <v>9172.0914705391424</v>
      </c>
      <c r="CI106" s="466">
        <v>37218.327491236858</v>
      </c>
      <c r="CJ106" s="466">
        <v>30341.345351360374</v>
      </c>
      <c r="CK106" s="466">
        <v>38786.955433149771</v>
      </c>
      <c r="CL106" s="466">
        <f>BZ106+CA106+CB106+CC106+CD106+CE106+CF106+CG106+CH106+CI106+CJ106+CK106</f>
        <v>305259.44750459027</v>
      </c>
      <c r="CM106" s="466">
        <v>2462.0263728926725</v>
      </c>
      <c r="CN106" s="466">
        <v>11747.596394591888</v>
      </c>
      <c r="CO106" s="466">
        <v>6059.0886329494242</v>
      </c>
      <c r="CP106" s="466">
        <v>4450.4256384576865</v>
      </c>
      <c r="CQ106" s="466">
        <v>37153.880821231854</v>
      </c>
      <c r="CR106" s="466">
        <v>20477.382740777834</v>
      </c>
      <c r="CS106" s="466">
        <v>55303.954556835233</v>
      </c>
      <c r="CT106" s="466">
        <v>33787.080620931418</v>
      </c>
      <c r="CU106" s="466">
        <v>38264.212986145882</v>
      </c>
      <c r="CV106" s="466">
        <v>26853.480220330519</v>
      </c>
      <c r="CW106" s="466">
        <v>104994.17668168915</v>
      </c>
      <c r="CX106" s="466">
        <v>62764.062760807879</v>
      </c>
      <c r="CY106" s="466">
        <f>CM106+CN106+CO106+CP106+CQ106+CR106+CS106+CT106+CU106+CV106+CW106+CX106</f>
        <v>404317.3684276414</v>
      </c>
      <c r="CZ106" s="466">
        <v>918</v>
      </c>
      <c r="DA106" s="466">
        <v>7429.15</v>
      </c>
      <c r="DB106" s="466">
        <v>66125.070000000007</v>
      </c>
      <c r="DC106" s="466">
        <v>75832.929999999993</v>
      </c>
      <c r="DD106" s="466">
        <v>-15927.11</v>
      </c>
      <c r="DE106" s="466">
        <v>21986.23</v>
      </c>
      <c r="DF106" s="466">
        <v>31358.54</v>
      </c>
      <c r="DG106" s="466">
        <v>5255.1800000000221</v>
      </c>
      <c r="DH106" s="466">
        <v>1097381.5900000001</v>
      </c>
      <c r="DI106" s="466">
        <v>813251.36</v>
      </c>
      <c r="DJ106" s="466">
        <v>258265.02</v>
      </c>
      <c r="DK106" s="466">
        <v>-1799569.74</v>
      </c>
      <c r="DL106" s="466">
        <f>CZ106+DA106+DB106+DC106+DD106+DE106+DF106+DG106+DH106+DI106+DJ106+DK106</f>
        <v>562306.22</v>
      </c>
      <c r="DM106" s="466">
        <v>56327.27</v>
      </c>
      <c r="DN106" s="466">
        <v>18239.22</v>
      </c>
      <c r="DO106" s="466">
        <v>16732.669999999998</v>
      </c>
      <c r="DP106" s="466">
        <v>7911.9599999999919</v>
      </c>
      <c r="DQ106" s="466">
        <v>57311.87</v>
      </c>
      <c r="DR106" s="466">
        <v>21786.46</v>
      </c>
      <c r="DS106" s="466">
        <v>64219.55</v>
      </c>
      <c r="DT106" s="466">
        <v>-35159.760000000002</v>
      </c>
      <c r="DU106" s="466">
        <v>20174.12</v>
      </c>
      <c r="DV106" s="466">
        <v>77370.8</v>
      </c>
      <c r="DW106" s="466">
        <v>57409.46</v>
      </c>
      <c r="DX106" s="466">
        <v>127566.67</v>
      </c>
      <c r="DY106" s="466">
        <f>DM106+DN106+DO106+DP106+DQ106+DR106+DS106+DT106+DU106+DV106+DW106+DX106</f>
        <v>489890.29</v>
      </c>
      <c r="DZ106" s="466">
        <v>50824.76</v>
      </c>
      <c r="EA106" s="466">
        <v>6989.7</v>
      </c>
      <c r="EB106" s="466">
        <v>10917.88</v>
      </c>
      <c r="EC106" s="466">
        <v>60351.81</v>
      </c>
      <c r="ED106" s="466">
        <v>12255.96</v>
      </c>
      <c r="EE106" s="466">
        <v>10518.49</v>
      </c>
      <c r="EF106" s="466">
        <v>53105.29</v>
      </c>
      <c r="EG106" s="466">
        <v>23468.27</v>
      </c>
      <c r="EH106" s="466">
        <v>7409.109999999986</v>
      </c>
      <c r="EI106" s="466">
        <v>9861.84</v>
      </c>
      <c r="EJ106" s="466">
        <v>5115.4000000000233</v>
      </c>
      <c r="EK106" s="466">
        <v>19083.75</v>
      </c>
      <c r="EL106" s="466">
        <f>DZ106+EA106+EB106+EC106+ED106+EE106+EF106+EG106+EH106+EI106+EJ106+EK106</f>
        <v>269902.26</v>
      </c>
      <c r="EM106" s="466">
        <v>2543.15</v>
      </c>
      <c r="EN106" s="466">
        <v>6210.85</v>
      </c>
      <c r="EO106" s="466">
        <v>5897.56</v>
      </c>
      <c r="EP106" s="466">
        <v>6824.36</v>
      </c>
      <c r="EQ106" s="466">
        <v>8958.7999999999993</v>
      </c>
      <c r="ER106" s="466">
        <v>7127.2</v>
      </c>
      <c r="ES106" s="466">
        <v>9811.06</v>
      </c>
      <c r="ET106" s="466">
        <v>6546.59</v>
      </c>
      <c r="EU106" s="466">
        <v>7125</v>
      </c>
      <c r="EV106" s="466">
        <v>34501.870000000003</v>
      </c>
      <c r="EW106" s="466">
        <v>13889.19</v>
      </c>
      <c r="EX106" s="466">
        <v>56990.5</v>
      </c>
      <c r="EY106" s="466">
        <f>EM106+EN106+EO106+EP106+EQ106+ER106+ES106+ET106+EU106+EV106+EW106+EX106</f>
        <v>166426.13</v>
      </c>
      <c r="EZ106" s="466">
        <v>3661.73</v>
      </c>
      <c r="FA106" s="466">
        <v>4875.72</v>
      </c>
      <c r="FB106" s="466">
        <v>14044.6</v>
      </c>
      <c r="FC106" s="466">
        <v>11371.63</v>
      </c>
      <c r="FD106" s="466">
        <v>9934.93</v>
      </c>
      <c r="FE106" s="466">
        <v>2732.92</v>
      </c>
      <c r="FF106" s="466">
        <v>3729</v>
      </c>
      <c r="FG106" s="466">
        <v>13439.82</v>
      </c>
      <c r="FH106" s="466">
        <v>20499.88</v>
      </c>
      <c r="FI106" s="466">
        <v>3448.0100000000093</v>
      </c>
      <c r="FJ106" s="466">
        <v>56239.25</v>
      </c>
      <c r="FK106" s="466">
        <v>38257.279999999999</v>
      </c>
      <c r="FL106" s="466">
        <f>FA106+FB106+FC106+FD106+FE106+FF106+FG106+FH106+EZ106+FI106+FK106+FJ106</f>
        <v>182234.77000000002</v>
      </c>
      <c r="FM106" s="466">
        <v>1408.5</v>
      </c>
      <c r="FN106" s="466">
        <v>16305</v>
      </c>
      <c r="FO106" s="466">
        <v>11885</v>
      </c>
      <c r="FP106" s="466">
        <v>55070.06</v>
      </c>
      <c r="FQ106" s="466">
        <v>7269.75</v>
      </c>
      <c r="FR106" s="466">
        <v>-35470.68</v>
      </c>
      <c r="FS106" s="466">
        <v>11127.91</v>
      </c>
      <c r="FT106" s="466">
        <v>4811.6400000000003</v>
      </c>
      <c r="FU106" s="466">
        <v>20649.46</v>
      </c>
      <c r="FV106" s="466">
        <v>31706.79</v>
      </c>
      <c r="FW106" s="466">
        <v>23723.16</v>
      </c>
      <c r="FX106" s="466">
        <v>29315.69</v>
      </c>
      <c r="FY106" s="466">
        <f>FM106+FN106+FO106+FP106+FQ106+FR106+FS106+FT106+FU106+FV106+FW106+FX106</f>
        <v>177802.28</v>
      </c>
      <c r="FZ106" s="466">
        <v>13652.07</v>
      </c>
      <c r="GA106" s="466">
        <v>9294.2999999999993</v>
      </c>
      <c r="GB106" s="466">
        <v>117624.28000000001</v>
      </c>
      <c r="GC106" s="466">
        <v>7384.869999999999</v>
      </c>
      <c r="GD106" s="466">
        <v>3719.3899999999967</v>
      </c>
      <c r="GE106" s="466">
        <v>43491.520000000004</v>
      </c>
      <c r="GF106" s="466">
        <v>5751.5600000000122</v>
      </c>
      <c r="GG106" s="466">
        <v>9045.8699999999953</v>
      </c>
      <c r="GH106" s="466">
        <v>3745922.71</v>
      </c>
      <c r="GI106" s="466">
        <v>7979.2399999999989</v>
      </c>
      <c r="GJ106" s="466">
        <v>208084.09000000003</v>
      </c>
      <c r="GK106" s="466">
        <v>14940.369999999995</v>
      </c>
      <c r="GL106" s="466">
        <f>FZ106+GA106+GB106+GC106+GD106+GE106+GF106+GG106+GH106+GI106+GJ106+GK106</f>
        <v>4186890.27</v>
      </c>
      <c r="GM106" s="466">
        <v>1827.26</v>
      </c>
      <c r="GN106" s="466">
        <v>2788.6299999999992</v>
      </c>
      <c r="GO106" s="466">
        <v>116840.28</v>
      </c>
      <c r="GP106" s="466">
        <v>4033.7999999999984</v>
      </c>
      <c r="GQ106" s="466">
        <v>15001.039999999997</v>
      </c>
      <c r="GR106" s="466">
        <v>41374.989999999991</v>
      </c>
      <c r="GS106" s="466">
        <v>205654.35</v>
      </c>
      <c r="GT106" s="466">
        <v>5113.5099999999511</v>
      </c>
      <c r="GU106" s="466">
        <v>3440600.5599999996</v>
      </c>
      <c r="GV106" s="466">
        <v>-2340</v>
      </c>
      <c r="GW106" s="466">
        <v>184738.14000000007</v>
      </c>
      <c r="GX106" s="466">
        <v>1549.8099999999977</v>
      </c>
      <c r="GY106" s="466">
        <f>GM106+GN106+GO106+GP106+GQ106+GR106+GS106+GT106+GU106+GV106+GW106+GX106</f>
        <v>4017182.3699999996</v>
      </c>
      <c r="GZ106" s="466">
        <v>1142.57</v>
      </c>
      <c r="HA106" s="466">
        <v>580.00000000000023</v>
      </c>
      <c r="HB106" s="466">
        <v>120300.90999999999</v>
      </c>
      <c r="HC106" s="466">
        <v>12512.98</v>
      </c>
      <c r="HD106" s="466">
        <v>7705.3600000000006</v>
      </c>
      <c r="HE106" s="466">
        <v>27511.780000000006</v>
      </c>
      <c r="HF106" s="466">
        <v>2425</v>
      </c>
      <c r="HG106" s="466">
        <v>12700.729999999996</v>
      </c>
      <c r="HH106" s="466">
        <v>3663388.1500000004</v>
      </c>
      <c r="HI106" s="466">
        <v>8756.510000000002</v>
      </c>
      <c r="HJ106" s="466">
        <v>203533.03999999998</v>
      </c>
      <c r="HK106" s="466">
        <v>16111.290000000008</v>
      </c>
      <c r="HL106" s="466">
        <f>GZ106+HA106+HB106+HC106+HD106+HE106+HF106+HG106+HH106+HI106+HJ106+HK106</f>
        <v>4076668.3200000003</v>
      </c>
      <c r="HM106" s="466">
        <v>965</v>
      </c>
      <c r="HN106" s="466">
        <v>16676.43</v>
      </c>
      <c r="HO106" s="466">
        <v>95682.4</v>
      </c>
      <c r="HP106" s="466">
        <v>12383</v>
      </c>
      <c r="HQ106" s="466">
        <v>8299.0000000000073</v>
      </c>
      <c r="HR106" s="466">
        <v>42352.06</v>
      </c>
      <c r="HS106" s="466">
        <v>2270.3700000000099</v>
      </c>
      <c r="HT106" s="466">
        <v>18395.14999999998</v>
      </c>
      <c r="HU106" s="466">
        <v>3831610.94</v>
      </c>
      <c r="HV106" s="466">
        <v>15630.860000000015</v>
      </c>
      <c r="HW106" s="466">
        <v>190639.1</v>
      </c>
      <c r="HX106" s="466">
        <v>24628.509999999995</v>
      </c>
      <c r="HY106" s="466">
        <f>HM106+HN106+HO106+HP106+HQ106+HR106+HS106+HT106+HU106+HV106+HW106+HX106</f>
        <v>4259532.8199999994</v>
      </c>
      <c r="HZ106" s="466">
        <v>10029.379999999999</v>
      </c>
      <c r="IA106" s="466">
        <v>1970.0000000000018</v>
      </c>
      <c r="IB106" s="466">
        <v>122563.38999999998</v>
      </c>
      <c r="IC106" s="466">
        <v>6095.2100000000028</v>
      </c>
      <c r="ID106" s="466">
        <v>15045.89</v>
      </c>
      <c r="IE106" s="466">
        <v>14437.91</v>
      </c>
      <c r="IF106" s="466">
        <v>10966.819999999992</v>
      </c>
      <c r="IG106" s="466">
        <v>12427.910000000003</v>
      </c>
      <c r="IH106" s="466">
        <v>4228099.1399999997</v>
      </c>
      <c r="II106" s="466">
        <v>6665.7599999999948</v>
      </c>
      <c r="IJ106" s="466">
        <v>187282.55000000002</v>
      </c>
      <c r="IK106" s="466">
        <v>12694.179999999978</v>
      </c>
      <c r="IL106" s="466">
        <f>HZ106+IA106+IB106+IC106+ID106+IE106+IF106+IG106+IH106+II106+IJ106+IK106</f>
        <v>4628278.1399999987</v>
      </c>
      <c r="IM106" s="466">
        <v>1409.99</v>
      </c>
      <c r="IN106" s="466">
        <v>1072.8</v>
      </c>
      <c r="IO106" s="466">
        <v>140874.23000000001</v>
      </c>
      <c r="IP106" s="466">
        <v>28103.88</v>
      </c>
      <c r="IQ106" s="466">
        <v>9809.4000000000015</v>
      </c>
      <c r="IR106" s="466">
        <v>23278.639999999996</v>
      </c>
      <c r="IS106" s="466">
        <v>467.86000000000058</v>
      </c>
      <c r="IT106" s="466">
        <v>5482</v>
      </c>
      <c r="IU106" s="466">
        <v>4415681.4899999993</v>
      </c>
      <c r="IV106" s="466">
        <v>15760</v>
      </c>
      <c r="IW106" s="466">
        <v>244093.24</v>
      </c>
      <c r="IX106" s="466">
        <v>9453.7999999999884</v>
      </c>
      <c r="IY106" s="466">
        <f>IM106+IN106+IO106+IP106+IQ106+IR106+IS106+IT106+IU106+IV106+IW106+IX106</f>
        <v>4895487.3299999991</v>
      </c>
      <c r="IZ106" s="655">
        <v>7204.58</v>
      </c>
      <c r="JA106" s="466">
        <v>4773856.71</v>
      </c>
      <c r="JB106" s="466">
        <v>693.65999999999985</v>
      </c>
      <c r="JC106" s="466">
        <v>9511.880000000001</v>
      </c>
      <c r="JD106" s="466">
        <v>1163.1899999999951</v>
      </c>
      <c r="JE106" s="466">
        <v>6838.4300000000076</v>
      </c>
      <c r="JF106" s="466">
        <v>22895.87</v>
      </c>
      <c r="JG106" s="466">
        <v>3654.0299999999988</v>
      </c>
      <c r="JH106" s="466">
        <v>4992308.5</v>
      </c>
      <c r="JI106" s="466">
        <v>4249.739999999998</v>
      </c>
      <c r="JJ106" s="466">
        <v>10403.339999999997</v>
      </c>
      <c r="JK106" s="466">
        <v>21923.11</v>
      </c>
      <c r="JL106" s="466">
        <f>IZ106+JA106+JB106+JC106+JD106+JE106+JF106+JG106+JH106+JI106+JJ106+JK106</f>
        <v>9854703.040000001</v>
      </c>
      <c r="JM106" s="655">
        <v>275172.57</v>
      </c>
      <c r="JN106" s="466">
        <v>5298937.2699999996</v>
      </c>
      <c r="JO106" s="466">
        <v>25734.02</v>
      </c>
      <c r="JP106" s="466">
        <v>19679.71</v>
      </c>
      <c r="JQ106" s="466">
        <v>10245.029999999997</v>
      </c>
      <c r="JR106" s="466">
        <v>5154.9800000000032</v>
      </c>
      <c r="JS106" s="466">
        <v>4177.9599999999991</v>
      </c>
      <c r="JT106" s="466">
        <v>4191.82</v>
      </c>
      <c r="JU106" s="466">
        <v>5863243.2800000003</v>
      </c>
      <c r="JV106" s="466">
        <v>14395.590000000007</v>
      </c>
      <c r="JW106" s="466">
        <v>5756.8799999999974</v>
      </c>
      <c r="JX106" s="466">
        <v>6243.6899999999951</v>
      </c>
      <c r="JY106" s="466">
        <f>JM106+JN106+JO106+JP106+JQ106+JR106+JS106+JT106+JU106+JV106+JW106+JX106</f>
        <v>11532932.800000001</v>
      </c>
      <c r="JZ106" s="655">
        <v>502815.53</v>
      </c>
      <c r="KA106" s="466">
        <v>5332908.95</v>
      </c>
      <c r="KB106" s="466">
        <v>3203.2099999999991</v>
      </c>
      <c r="KC106" s="466">
        <v>6955.1600000000017</v>
      </c>
      <c r="KD106" s="466">
        <v>9726.6699999999983</v>
      </c>
      <c r="KE106" s="466">
        <v>31567.16</v>
      </c>
      <c r="KF106" s="466">
        <v>58701.96</v>
      </c>
      <c r="KG106" s="466">
        <v>38318.579999999987</v>
      </c>
      <c r="KH106" s="466">
        <v>9264897.4000000004</v>
      </c>
      <c r="KI106" s="466">
        <v>12417.48000000001</v>
      </c>
      <c r="KJ106" s="466">
        <v>11095.449999999983</v>
      </c>
      <c r="KK106" s="466">
        <v>9926.7600000000093</v>
      </c>
      <c r="KL106" s="466">
        <f>JZ106+KA106+KB106+KC106+KD106+KE106+KF106+KG106+KH106+KI106+KJ106+KK106</f>
        <v>15282534.310000001</v>
      </c>
      <c r="KM106" s="655">
        <v>538336.16</v>
      </c>
      <c r="KN106" s="466">
        <v>10404010.540000001</v>
      </c>
      <c r="KO106" s="466">
        <v>20985.199999999997</v>
      </c>
      <c r="KP106" s="466">
        <v>5319.7799999999988</v>
      </c>
      <c r="KQ106" s="466">
        <v>21011423.379999999</v>
      </c>
      <c r="KR106" s="466">
        <v>15701.5</v>
      </c>
      <c r="KS106" s="466">
        <v>6304.3700000010431</v>
      </c>
      <c r="KT106" s="466">
        <v>5718.3700000010431</v>
      </c>
      <c r="KU106" s="466">
        <v>11771062.520000001</v>
      </c>
      <c r="KV106" s="466">
        <v>18705</v>
      </c>
      <c r="KW106" s="466">
        <v>20116.029999997467</v>
      </c>
      <c r="KX106" s="466">
        <v>58105.310000002384</v>
      </c>
      <c r="KY106" s="466">
        <f>KM106+KN106+KO106+KP106+KQ106+KR106+KS106+KT106+KU106+KV106+KW106+KX106</f>
        <v>43875788.159999996</v>
      </c>
      <c r="KZ106" s="655">
        <v>621441.84</v>
      </c>
      <c r="LA106" s="466">
        <v>11913447.48</v>
      </c>
      <c r="LB106" s="466">
        <v>0</v>
      </c>
      <c r="LC106" s="466">
        <v>0</v>
      </c>
      <c r="LD106" s="466">
        <v>0</v>
      </c>
      <c r="LE106" s="466">
        <v>0</v>
      </c>
      <c r="LF106" s="466">
        <v>0</v>
      </c>
      <c r="LG106" s="466">
        <v>0</v>
      </c>
      <c r="LH106" s="466">
        <v>0</v>
      </c>
      <c r="LI106" s="466">
        <v>0</v>
      </c>
      <c r="LJ106" s="466">
        <v>0</v>
      </c>
      <c r="LK106" s="466">
        <v>0</v>
      </c>
      <c r="LL106" s="511">
        <f>KZ106+LA106+LB106+LC106+LD106+LE106+LF106+LG106+LH106+LI106+LJ106+LK106</f>
        <v>12534889.32</v>
      </c>
    </row>
    <row r="107" spans="1:324" x14ac:dyDescent="0.2">
      <c r="A107" s="436"/>
      <c r="B107" s="437"/>
      <c r="C107" s="421" t="s">
        <v>1062</v>
      </c>
      <c r="D107" s="421" t="s">
        <v>1062</v>
      </c>
      <c r="E107" s="442"/>
      <c r="F107" s="442"/>
      <c r="G107" s="442"/>
      <c r="H107" s="442"/>
      <c r="I107" s="442"/>
      <c r="J107" s="442"/>
      <c r="K107" s="442"/>
      <c r="L107" s="442"/>
      <c r="M107" s="442"/>
      <c r="N107" s="442"/>
      <c r="O107" s="442"/>
      <c r="P107" s="442"/>
      <c r="Q107" s="442"/>
      <c r="R107" s="442"/>
      <c r="S107" s="442"/>
      <c r="T107" s="442"/>
      <c r="U107" s="442"/>
      <c r="V107" s="442"/>
      <c r="W107" s="442"/>
      <c r="X107" s="442"/>
      <c r="Y107" s="442"/>
      <c r="Z107" s="442"/>
      <c r="AA107" s="442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2"/>
      <c r="AP107" s="442"/>
      <c r="AQ107" s="442"/>
      <c r="AR107" s="442"/>
      <c r="AS107" s="442"/>
      <c r="AT107" s="442"/>
      <c r="AU107" s="442"/>
      <c r="AV107" s="442"/>
      <c r="AW107" s="442"/>
      <c r="AX107" s="442"/>
      <c r="AY107" s="442"/>
      <c r="AZ107" s="442"/>
      <c r="BA107" s="442"/>
      <c r="BB107" s="442"/>
      <c r="BC107" s="442"/>
      <c r="BD107" s="442"/>
      <c r="BE107" s="442"/>
      <c r="BF107" s="442"/>
      <c r="BG107" s="442"/>
      <c r="BH107" s="442"/>
      <c r="BI107" s="442"/>
      <c r="BJ107" s="442"/>
      <c r="BK107" s="442"/>
      <c r="BL107" s="442"/>
      <c r="BM107" s="442"/>
      <c r="BN107" s="442"/>
      <c r="BO107" s="442"/>
      <c r="BP107" s="442"/>
      <c r="BQ107" s="442"/>
      <c r="BR107" s="442"/>
      <c r="BS107" s="442"/>
      <c r="BT107" s="442"/>
      <c r="BU107" s="442"/>
      <c r="BV107" s="442"/>
      <c r="BW107" s="442"/>
      <c r="BX107" s="442"/>
      <c r="BY107" s="442"/>
      <c r="BZ107" s="442"/>
      <c r="CA107" s="442"/>
      <c r="CB107" s="442"/>
      <c r="CC107" s="442"/>
      <c r="CD107" s="442"/>
      <c r="CE107" s="442"/>
      <c r="CF107" s="442"/>
      <c r="CG107" s="442"/>
      <c r="CH107" s="442"/>
      <c r="CI107" s="442"/>
      <c r="CJ107" s="442"/>
      <c r="CK107" s="442"/>
      <c r="CL107" s="442"/>
      <c r="CM107" s="442"/>
      <c r="CN107" s="442"/>
      <c r="CO107" s="442"/>
      <c r="CP107" s="442"/>
      <c r="CQ107" s="442"/>
      <c r="CR107" s="442"/>
      <c r="CS107" s="442"/>
      <c r="CT107" s="442"/>
      <c r="CU107" s="442"/>
      <c r="CV107" s="442"/>
      <c r="CW107" s="442"/>
      <c r="CX107" s="442"/>
      <c r="CY107" s="442"/>
      <c r="CZ107" s="442"/>
      <c r="DA107" s="442"/>
      <c r="DB107" s="442"/>
      <c r="DC107" s="442"/>
      <c r="DD107" s="442"/>
      <c r="DE107" s="442"/>
      <c r="DF107" s="442"/>
      <c r="DG107" s="442"/>
      <c r="DH107" s="442"/>
      <c r="DI107" s="442"/>
      <c r="DJ107" s="442"/>
      <c r="DK107" s="442"/>
      <c r="DL107" s="442"/>
      <c r="DM107" s="442"/>
      <c r="DN107" s="442"/>
      <c r="DO107" s="442"/>
      <c r="DP107" s="442"/>
      <c r="DQ107" s="442"/>
      <c r="DR107" s="442"/>
      <c r="DS107" s="442"/>
      <c r="DT107" s="442"/>
      <c r="DU107" s="442"/>
      <c r="DV107" s="442"/>
      <c r="DW107" s="442"/>
      <c r="DX107" s="442"/>
      <c r="DY107" s="442"/>
      <c r="DZ107" s="442"/>
      <c r="EA107" s="442"/>
      <c r="EB107" s="442"/>
      <c r="EC107" s="442"/>
      <c r="ED107" s="442"/>
      <c r="EE107" s="442"/>
      <c r="EF107" s="442"/>
      <c r="EG107" s="442"/>
      <c r="EH107" s="442"/>
      <c r="EI107" s="442"/>
      <c r="EJ107" s="442"/>
      <c r="EK107" s="442"/>
      <c r="EL107" s="442"/>
      <c r="EM107" s="442"/>
      <c r="EN107" s="442"/>
      <c r="EO107" s="442"/>
      <c r="EP107" s="442"/>
      <c r="EQ107" s="442"/>
      <c r="ER107" s="442"/>
      <c r="ES107" s="442"/>
      <c r="ET107" s="442"/>
      <c r="EU107" s="442"/>
      <c r="EV107" s="442"/>
      <c r="EW107" s="442"/>
      <c r="EX107" s="442"/>
      <c r="EY107" s="442"/>
      <c r="EZ107" s="442"/>
      <c r="FA107" s="442"/>
      <c r="FB107" s="442"/>
      <c r="FC107" s="442"/>
      <c r="FD107" s="442"/>
      <c r="FE107" s="442"/>
      <c r="FF107" s="442"/>
      <c r="FG107" s="442"/>
      <c r="FH107" s="442"/>
      <c r="FI107" s="442"/>
      <c r="FJ107" s="442"/>
      <c r="FK107" s="442"/>
      <c r="FL107" s="442"/>
      <c r="FM107" s="442"/>
      <c r="FN107" s="442"/>
      <c r="FO107" s="442"/>
      <c r="FP107" s="442"/>
      <c r="FQ107" s="442"/>
      <c r="FR107" s="442"/>
      <c r="FS107" s="442"/>
      <c r="FT107" s="442"/>
      <c r="FU107" s="442"/>
      <c r="FV107" s="442"/>
      <c r="FW107" s="442"/>
      <c r="FX107" s="442"/>
      <c r="FY107" s="442"/>
      <c r="FZ107" s="442"/>
      <c r="GA107" s="442"/>
      <c r="GB107" s="442"/>
      <c r="GC107" s="442"/>
      <c r="GD107" s="442"/>
      <c r="GE107" s="442"/>
      <c r="GF107" s="442"/>
      <c r="GG107" s="442"/>
      <c r="GH107" s="442"/>
      <c r="GI107" s="442"/>
      <c r="GJ107" s="442"/>
      <c r="GK107" s="442"/>
      <c r="GL107" s="442"/>
      <c r="GM107" s="442"/>
      <c r="GN107" s="442"/>
      <c r="GO107" s="442"/>
      <c r="GP107" s="442"/>
      <c r="GQ107" s="442"/>
      <c r="GR107" s="442"/>
      <c r="GS107" s="442"/>
      <c r="GT107" s="442"/>
      <c r="GU107" s="442"/>
      <c r="GV107" s="442"/>
      <c r="GW107" s="442"/>
      <c r="GX107" s="442"/>
      <c r="GY107" s="442"/>
      <c r="GZ107" s="442"/>
      <c r="HA107" s="442"/>
      <c r="HB107" s="442"/>
      <c r="HC107" s="442"/>
      <c r="HD107" s="442"/>
      <c r="HE107" s="442"/>
      <c r="HF107" s="442"/>
      <c r="HG107" s="442"/>
      <c r="HH107" s="442"/>
      <c r="HI107" s="442"/>
      <c r="HJ107" s="442"/>
      <c r="HK107" s="442"/>
      <c r="HL107" s="442"/>
      <c r="HM107" s="442"/>
      <c r="HN107" s="442"/>
      <c r="HO107" s="442"/>
      <c r="HP107" s="442"/>
      <c r="HQ107" s="442"/>
      <c r="HR107" s="442"/>
      <c r="HS107" s="442"/>
      <c r="HT107" s="442"/>
      <c r="HU107" s="442"/>
      <c r="HV107" s="442"/>
      <c r="HW107" s="442"/>
      <c r="HX107" s="442"/>
      <c r="HY107" s="442"/>
      <c r="HZ107" s="442"/>
      <c r="IA107" s="442"/>
      <c r="IB107" s="442"/>
      <c r="IC107" s="442"/>
      <c r="ID107" s="442"/>
      <c r="IE107" s="442"/>
      <c r="IF107" s="442"/>
      <c r="IG107" s="442"/>
      <c r="IH107" s="442"/>
      <c r="II107" s="442"/>
      <c r="IJ107" s="442"/>
      <c r="IK107" s="442"/>
      <c r="IL107" s="442"/>
      <c r="IM107" s="442"/>
      <c r="IN107" s="442"/>
      <c r="IO107" s="442"/>
      <c r="IP107" s="442"/>
      <c r="IQ107" s="442"/>
      <c r="IR107" s="442"/>
      <c r="IS107" s="442"/>
      <c r="IT107" s="442"/>
      <c r="IU107" s="442"/>
      <c r="IV107" s="442"/>
      <c r="IW107" s="442"/>
      <c r="IX107" s="442"/>
      <c r="IY107" s="442"/>
      <c r="IZ107" s="653"/>
      <c r="JA107" s="442"/>
      <c r="JB107" s="442"/>
      <c r="JC107" s="442"/>
      <c r="JD107" s="442"/>
      <c r="JE107" s="442"/>
      <c r="JF107" s="442"/>
      <c r="JG107" s="442"/>
      <c r="JH107" s="442"/>
      <c r="JI107" s="442"/>
      <c r="JJ107" s="442"/>
      <c r="JK107" s="442"/>
      <c r="JL107" s="442"/>
      <c r="JM107" s="653"/>
      <c r="JN107" s="442"/>
      <c r="JO107" s="442"/>
      <c r="JP107" s="442"/>
      <c r="JQ107" s="442"/>
      <c r="JR107" s="442"/>
      <c r="JS107" s="442"/>
      <c r="JT107" s="442"/>
      <c r="JU107" s="442"/>
      <c r="JV107" s="442"/>
      <c r="JW107" s="442"/>
      <c r="JX107" s="442"/>
      <c r="JY107" s="442"/>
      <c r="JZ107" s="653"/>
      <c r="KA107" s="442"/>
      <c r="KB107" s="442"/>
      <c r="KC107" s="442"/>
      <c r="KD107" s="442"/>
      <c r="KE107" s="442"/>
      <c r="KF107" s="442"/>
      <c r="KG107" s="442"/>
      <c r="KH107" s="442"/>
      <c r="KI107" s="442"/>
      <c r="KJ107" s="442"/>
      <c r="KK107" s="442"/>
      <c r="KL107" s="442"/>
      <c r="KM107" s="653"/>
      <c r="KN107" s="442"/>
      <c r="KO107" s="442"/>
      <c r="KP107" s="442"/>
      <c r="KQ107" s="442"/>
      <c r="KR107" s="442"/>
      <c r="KS107" s="442"/>
      <c r="KT107" s="442"/>
      <c r="KU107" s="442"/>
      <c r="KV107" s="442"/>
      <c r="KW107" s="442"/>
      <c r="KX107" s="442"/>
      <c r="KY107" s="442"/>
      <c r="KZ107" s="653"/>
      <c r="LA107" s="442"/>
      <c r="LB107" s="442"/>
      <c r="LC107" s="442"/>
      <c r="LD107" s="442"/>
      <c r="LE107" s="442"/>
      <c r="LF107" s="442"/>
      <c r="LG107" s="442"/>
      <c r="LH107" s="442"/>
      <c r="LI107" s="442"/>
      <c r="LJ107" s="442"/>
      <c r="LK107" s="442"/>
      <c r="LL107" s="512"/>
    </row>
    <row r="108" spans="1:324" ht="18" x14ac:dyDescent="0.25">
      <c r="A108" s="461">
        <v>731</v>
      </c>
      <c r="B108" s="462"/>
      <c r="C108" s="463" t="s">
        <v>577</v>
      </c>
      <c r="D108" s="463" t="s">
        <v>340</v>
      </c>
      <c r="E108" s="474">
        <f t="shared" ref="E108:L108" si="528">E109+E110</f>
        <v>0</v>
      </c>
      <c r="F108" s="474">
        <f t="shared" si="528"/>
        <v>0</v>
      </c>
      <c r="G108" s="474">
        <f t="shared" si="528"/>
        <v>0</v>
      </c>
      <c r="H108" s="474">
        <f t="shared" si="528"/>
        <v>1962952.7624770489</v>
      </c>
      <c r="I108" s="474">
        <f t="shared" si="528"/>
        <v>3924323.9859789689</v>
      </c>
      <c r="J108" s="474">
        <f t="shared" si="528"/>
        <v>7343160.574194626</v>
      </c>
      <c r="K108" s="474">
        <f t="shared" si="528"/>
        <v>10219767.150726089</v>
      </c>
      <c r="L108" s="474">
        <f t="shared" si="528"/>
        <v>13445247.037222501</v>
      </c>
      <c r="M108" s="474">
        <f t="shared" ref="M108:X108" si="529">SUM(M109:M110)</f>
        <v>1178781.9809297277</v>
      </c>
      <c r="N108" s="474">
        <f t="shared" si="529"/>
        <v>1041631.1540227009</v>
      </c>
      <c r="O108" s="474">
        <f t="shared" si="529"/>
        <v>1873460.1815640128</v>
      </c>
      <c r="P108" s="474">
        <f t="shared" si="529"/>
        <v>9918533.110749457</v>
      </c>
      <c r="Q108" s="474">
        <f t="shared" si="529"/>
        <v>1183292.9311049907</v>
      </c>
      <c r="R108" s="474">
        <f t="shared" si="529"/>
        <v>2562496.5981054911</v>
      </c>
      <c r="S108" s="474">
        <f t="shared" si="529"/>
        <v>5538750.861417125</v>
      </c>
      <c r="T108" s="474">
        <f t="shared" si="529"/>
        <v>761082.80291270255</v>
      </c>
      <c r="U108" s="474">
        <f t="shared" si="529"/>
        <v>440447.61029043572</v>
      </c>
      <c r="V108" s="474">
        <f t="shared" si="529"/>
        <v>1136149.0090135203</v>
      </c>
      <c r="W108" s="474">
        <f t="shared" si="529"/>
        <v>686916.25112669007</v>
      </c>
      <c r="X108" s="474">
        <f t="shared" si="529"/>
        <v>1086494.872391921</v>
      </c>
      <c r="Y108" s="474">
        <f>M108+N108+O108+P108+Q108+R108+S108+T108+U108+V108+W108+X108</f>
        <v>27408037.363628771</v>
      </c>
      <c r="Z108" s="474">
        <f t="shared" ref="Z108:AK108" si="530">SUM(Z109:Z110)</f>
        <v>172886.10115172758</v>
      </c>
      <c r="AA108" s="474">
        <f t="shared" si="530"/>
        <v>136862.95242864298</v>
      </c>
      <c r="AB108" s="474">
        <f t="shared" si="530"/>
        <v>3789709.281004841</v>
      </c>
      <c r="AC108" s="474">
        <f t="shared" si="530"/>
        <v>10176966.993323317</v>
      </c>
      <c r="AD108" s="474">
        <f t="shared" si="530"/>
        <v>1393662.2368552831</v>
      </c>
      <c r="AE108" s="474">
        <f t="shared" si="530"/>
        <v>191189.79944917373</v>
      </c>
      <c r="AF108" s="474">
        <f t="shared" si="530"/>
        <v>12784972.311091637</v>
      </c>
      <c r="AG108" s="474">
        <f t="shared" si="530"/>
        <v>664603.10315473215</v>
      </c>
      <c r="AH108" s="474">
        <f t="shared" si="530"/>
        <v>1614599.1340343854</v>
      </c>
      <c r="AI108" s="474">
        <f t="shared" si="530"/>
        <v>4973440.1916207653</v>
      </c>
      <c r="AJ108" s="474">
        <f t="shared" si="530"/>
        <v>272088.18957603071</v>
      </c>
      <c r="AK108" s="474">
        <f t="shared" si="530"/>
        <v>6220087.9309798032</v>
      </c>
      <c r="AL108" s="474">
        <f>Z108+AA108+AB108+AC108+AD108+AE108+AF108+AG108+AH108+AI108+AJ108+AK108</f>
        <v>42391068.224670336</v>
      </c>
      <c r="AM108" s="474">
        <f t="shared" ref="AM108:AX108" si="531">SUM(AM109:AM110)</f>
        <v>1939398.7227507927</v>
      </c>
      <c r="AN108" s="474">
        <f t="shared" si="531"/>
        <v>1411524.0330913039</v>
      </c>
      <c r="AO108" s="474">
        <f t="shared" si="531"/>
        <v>11488529.064346522</v>
      </c>
      <c r="AP108" s="474">
        <f t="shared" si="531"/>
        <v>2363547.3825321319</v>
      </c>
      <c r="AQ108" s="474">
        <f t="shared" si="531"/>
        <v>1092496.3410949756</v>
      </c>
      <c r="AR108" s="474">
        <f t="shared" si="531"/>
        <v>1595872.9592722419</v>
      </c>
      <c r="AS108" s="474">
        <f t="shared" si="531"/>
        <v>7376831.9552245056</v>
      </c>
      <c r="AT108" s="474">
        <f t="shared" si="531"/>
        <v>2449739.3529043566</v>
      </c>
      <c r="AU108" s="474">
        <f t="shared" si="531"/>
        <v>3575911.9461692544</v>
      </c>
      <c r="AV108" s="474">
        <f t="shared" si="531"/>
        <v>536575.97250041727</v>
      </c>
      <c r="AW108" s="474">
        <f t="shared" si="531"/>
        <v>6624818.4809714574</v>
      </c>
      <c r="AX108" s="474">
        <f t="shared" si="531"/>
        <v>16281470.834460022</v>
      </c>
      <c r="AY108" s="474">
        <f>AM108+AN108+AO108+AP108+AQ108+AR108+AS108+AT108+AU108+AV108+AW108+AX108</f>
        <v>56736717.045317978</v>
      </c>
      <c r="AZ108" s="474">
        <f t="shared" ref="AZ108:BK108" si="532">SUM(AZ109:AZ110)</f>
        <v>5099030.3560757805</v>
      </c>
      <c r="BA108" s="474">
        <f t="shared" si="532"/>
        <v>425799.64246369561</v>
      </c>
      <c r="BB108" s="474">
        <f t="shared" si="532"/>
        <v>2648466.4815973961</v>
      </c>
      <c r="BC108" s="474">
        <f t="shared" si="532"/>
        <v>2912853.8562009679</v>
      </c>
      <c r="BD108" s="474">
        <f t="shared" si="532"/>
        <v>606106.14196294441</v>
      </c>
      <c r="BE108" s="474">
        <f t="shared" si="532"/>
        <v>3969768.530128527</v>
      </c>
      <c r="BF108" s="474">
        <f t="shared" si="532"/>
        <v>4379032.7388165584</v>
      </c>
      <c r="BG108" s="474">
        <f t="shared" si="532"/>
        <v>749485.58279085299</v>
      </c>
      <c r="BH108" s="474">
        <f t="shared" si="532"/>
        <v>9336725.1525621768</v>
      </c>
      <c r="BI108" s="474">
        <f t="shared" si="532"/>
        <v>-1039724.2699048579</v>
      </c>
      <c r="BJ108" s="474">
        <f t="shared" si="532"/>
        <v>10461592.698088801</v>
      </c>
      <c r="BK108" s="474">
        <f t="shared" si="532"/>
        <v>13506022.400809545</v>
      </c>
      <c r="BL108" s="474">
        <f>AZ108+BA108+BB108+BC108+BD108+BE108+BF108+BG108+BH108+BI108+BJ108+BK108</f>
        <v>53055159.311592385</v>
      </c>
      <c r="BM108" s="474">
        <f t="shared" ref="BM108:BX108" si="533">SUM(BM109:BM112)</f>
        <v>307399.31463862467</v>
      </c>
      <c r="BN108" s="474">
        <f t="shared" si="533"/>
        <v>651456.83562844282</v>
      </c>
      <c r="BO108" s="474">
        <f t="shared" si="533"/>
        <v>-206900.89793022873</v>
      </c>
      <c r="BP108" s="474">
        <f t="shared" si="533"/>
        <v>589888.95388916705</v>
      </c>
      <c r="BQ108" s="474">
        <f t="shared" si="533"/>
        <v>373029.21765982307</v>
      </c>
      <c r="BR108" s="474">
        <f t="shared" si="533"/>
        <v>1599609.3675095977</v>
      </c>
      <c r="BS108" s="474">
        <f t="shared" si="533"/>
        <v>205202.11834418296</v>
      </c>
      <c r="BT108" s="474">
        <f t="shared" si="533"/>
        <v>511458.05712735769</v>
      </c>
      <c r="BU108" s="474">
        <f t="shared" si="533"/>
        <v>230462.54072775831</v>
      </c>
      <c r="BV108" s="474">
        <f t="shared" si="533"/>
        <v>319006.59222166589</v>
      </c>
      <c r="BW108" s="474">
        <f t="shared" si="533"/>
        <v>513006.10373894178</v>
      </c>
      <c r="BX108" s="474">
        <f t="shared" si="533"/>
        <v>-706286.29690368893</v>
      </c>
      <c r="BY108" s="474">
        <f>BM108+BN108+BO108+BP108+BQ108+BR108+BS108+BT108+BU108+BV108+BW108+BX108</f>
        <v>4387331.906651644</v>
      </c>
      <c r="BZ108" s="474">
        <f t="shared" ref="BZ108:CK108" si="534">SUM(BZ109:BZ112)</f>
        <v>48336.791478884988</v>
      </c>
      <c r="CA108" s="474">
        <f t="shared" si="534"/>
        <v>152406.71231847774</v>
      </c>
      <c r="CB108" s="474">
        <f t="shared" si="534"/>
        <v>310211.80971457186</v>
      </c>
      <c r="CC108" s="474">
        <f t="shared" si="534"/>
        <v>349162.245201135</v>
      </c>
      <c r="CD108" s="474">
        <f t="shared" si="534"/>
        <v>618397.14934902359</v>
      </c>
      <c r="CE108" s="474">
        <f t="shared" si="534"/>
        <v>770659.60002503765</v>
      </c>
      <c r="CF108" s="474">
        <f t="shared" si="534"/>
        <v>486461.74190452351</v>
      </c>
      <c r="CG108" s="474">
        <f t="shared" si="534"/>
        <v>784149.01840260392</v>
      </c>
      <c r="CH108" s="474">
        <f t="shared" si="534"/>
        <v>607223.15093473555</v>
      </c>
      <c r="CI108" s="474">
        <f t="shared" si="534"/>
        <v>447674.87376898678</v>
      </c>
      <c r="CJ108" s="474">
        <f t="shared" si="534"/>
        <v>764015.81689200469</v>
      </c>
      <c r="CK108" s="474">
        <f t="shared" si="534"/>
        <v>931611.54168753151</v>
      </c>
      <c r="CL108" s="474">
        <f>BZ108+CA108+CB108+CC108+CD108+CE108+CF108+CG108+CH108+CI108+CJ108+CK108</f>
        <v>6270310.451677517</v>
      </c>
      <c r="CM108" s="474">
        <f t="shared" ref="CM108:CX108" si="535">SUM(CM109:CM112)</f>
        <v>543426.09226339508</v>
      </c>
      <c r="CN108" s="474">
        <f t="shared" si="535"/>
        <v>13371.894424970789</v>
      </c>
      <c r="CO108" s="474">
        <f t="shared" si="535"/>
        <v>42480.899390752798</v>
      </c>
      <c r="CP108" s="474">
        <f t="shared" si="535"/>
        <v>465080.53296611586</v>
      </c>
      <c r="CQ108" s="474">
        <f t="shared" si="535"/>
        <v>139248.78238190623</v>
      </c>
      <c r="CR108" s="474">
        <f t="shared" si="535"/>
        <v>240512.56530629279</v>
      </c>
      <c r="CS108" s="474">
        <f t="shared" si="535"/>
        <v>213224.08141378732</v>
      </c>
      <c r="CT108" s="474">
        <f t="shared" si="535"/>
        <v>83052.700258721408</v>
      </c>
      <c r="CU108" s="474">
        <f t="shared" si="535"/>
        <v>134652.65598397597</v>
      </c>
      <c r="CV108" s="474">
        <f t="shared" si="535"/>
        <v>33285.40957269237</v>
      </c>
      <c r="CW108" s="474">
        <f t="shared" si="535"/>
        <v>454826.08266566519</v>
      </c>
      <c r="CX108" s="474">
        <f t="shared" si="535"/>
        <v>226974.38687197465</v>
      </c>
      <c r="CY108" s="474">
        <f>CM108+CN108+CO108+CP108+CQ108+CR108+CS108+CT108+CU108+CV108+CW108+CX108</f>
        <v>2590136.0835002502</v>
      </c>
      <c r="CZ108" s="474">
        <f t="shared" ref="CZ108:DK108" si="536">SUM(CZ109:CZ112)</f>
        <v>593415.72</v>
      </c>
      <c r="DA108" s="474">
        <f t="shared" si="536"/>
        <v>80351.320000000007</v>
      </c>
      <c r="DB108" s="474">
        <f t="shared" si="536"/>
        <v>156826.29999999999</v>
      </c>
      <c r="DC108" s="474">
        <f t="shared" si="536"/>
        <v>552863.47000000009</v>
      </c>
      <c r="DD108" s="474">
        <f t="shared" si="536"/>
        <v>379298.92000000004</v>
      </c>
      <c r="DE108" s="474">
        <f t="shared" si="536"/>
        <v>272040.95999999996</v>
      </c>
      <c r="DF108" s="474">
        <f t="shared" si="536"/>
        <v>256606.61000000002</v>
      </c>
      <c r="DG108" s="474">
        <f t="shared" si="536"/>
        <v>-169264.46999999997</v>
      </c>
      <c r="DH108" s="474">
        <f t="shared" si="536"/>
        <v>35736.949999999997</v>
      </c>
      <c r="DI108" s="474">
        <f t="shared" si="536"/>
        <v>80419.58</v>
      </c>
      <c r="DJ108" s="474">
        <f t="shared" si="536"/>
        <v>151628.56</v>
      </c>
      <c r="DK108" s="474">
        <f t="shared" si="536"/>
        <v>944761.80000000016</v>
      </c>
      <c r="DL108" s="474">
        <f>CZ108+DA108+DB108+DC108+DD108+DE108+DF108+DG108+DH108+DI108+DJ108+DK108</f>
        <v>3334685.7200000007</v>
      </c>
      <c r="DM108" s="474">
        <f t="shared" ref="DM108:DX108" si="537">SUM(DM109:DM112)</f>
        <v>449381.37</v>
      </c>
      <c r="DN108" s="474">
        <f t="shared" si="537"/>
        <v>363428.15</v>
      </c>
      <c r="DO108" s="474">
        <f t="shared" si="537"/>
        <v>371743.72000000003</v>
      </c>
      <c r="DP108" s="474">
        <f t="shared" si="537"/>
        <v>544927.61</v>
      </c>
      <c r="DQ108" s="474">
        <f t="shared" si="537"/>
        <v>351252.18000000005</v>
      </c>
      <c r="DR108" s="474">
        <f t="shared" si="537"/>
        <v>703054.25</v>
      </c>
      <c r="DS108" s="474">
        <f t="shared" si="537"/>
        <v>1261593.04</v>
      </c>
      <c r="DT108" s="474">
        <f t="shared" si="537"/>
        <v>-4495.0200000000004</v>
      </c>
      <c r="DU108" s="474">
        <f t="shared" si="537"/>
        <v>301826.95999999996</v>
      </c>
      <c r="DV108" s="474">
        <f t="shared" si="537"/>
        <v>288905.8</v>
      </c>
      <c r="DW108" s="474">
        <f t="shared" si="537"/>
        <v>549356.98</v>
      </c>
      <c r="DX108" s="474">
        <f t="shared" si="537"/>
        <v>668929.42999999993</v>
      </c>
      <c r="DY108" s="474">
        <f>DM108+DN108+DO108+DP108+DQ108+DR108+DS108+DT108+DU108+DV108+DW108+DX108</f>
        <v>5849904.4699999988</v>
      </c>
      <c r="DZ108" s="474">
        <f t="shared" ref="DZ108:EK108" si="538">SUM(DZ109:DZ112)</f>
        <v>16520.79</v>
      </c>
      <c r="EA108" s="474">
        <f t="shared" si="538"/>
        <v>152627.37</v>
      </c>
      <c r="EB108" s="474">
        <f t="shared" si="538"/>
        <v>1632042.3</v>
      </c>
      <c r="EC108" s="474">
        <f t="shared" si="538"/>
        <v>758262.72</v>
      </c>
      <c r="ED108" s="474">
        <f t="shared" si="538"/>
        <v>-48719.710000000006</v>
      </c>
      <c r="EE108" s="474">
        <f t="shared" si="538"/>
        <v>582188.89999999991</v>
      </c>
      <c r="EF108" s="474">
        <f t="shared" si="538"/>
        <v>731538.74</v>
      </c>
      <c r="EG108" s="474">
        <f t="shared" si="538"/>
        <v>101692.01000000001</v>
      </c>
      <c r="EH108" s="474">
        <f t="shared" si="538"/>
        <v>533954.56999999995</v>
      </c>
      <c r="EI108" s="474">
        <f t="shared" si="538"/>
        <v>613740.75</v>
      </c>
      <c r="EJ108" s="474">
        <f t="shared" si="538"/>
        <v>590136.73</v>
      </c>
      <c r="EK108" s="474">
        <f t="shared" si="538"/>
        <v>1873948.9300000002</v>
      </c>
      <c r="EL108" s="474">
        <f>DZ108+EA108+EB108+EC108+ED108+EE108+EF108+EG108+EH108+EI108+EJ108+EK108</f>
        <v>7537934.0999999996</v>
      </c>
      <c r="EM108" s="474">
        <f t="shared" ref="EM108:EX108" si="539">SUM(EM109:EM112)</f>
        <v>158793.32999999999</v>
      </c>
      <c r="EN108" s="474">
        <f t="shared" si="539"/>
        <v>182746.68</v>
      </c>
      <c r="EO108" s="474">
        <f t="shared" si="539"/>
        <v>2398197.3299999996</v>
      </c>
      <c r="EP108" s="474">
        <f t="shared" si="539"/>
        <v>784966.68</v>
      </c>
      <c r="EQ108" s="474">
        <f t="shared" si="539"/>
        <v>941542.17999999993</v>
      </c>
      <c r="ER108" s="474">
        <f t="shared" si="539"/>
        <v>230441.41</v>
      </c>
      <c r="ES108" s="474">
        <f t="shared" si="539"/>
        <v>933101.95</v>
      </c>
      <c r="ET108" s="474">
        <f t="shared" si="539"/>
        <v>439253.62</v>
      </c>
      <c r="EU108" s="474">
        <f t="shared" si="539"/>
        <v>182410.09000000003</v>
      </c>
      <c r="EV108" s="474">
        <f t="shared" si="539"/>
        <v>625874.90999999992</v>
      </c>
      <c r="EW108" s="474">
        <f t="shared" si="539"/>
        <v>757525.27</v>
      </c>
      <c r="EX108" s="474">
        <f t="shared" si="539"/>
        <v>940566.64</v>
      </c>
      <c r="EY108" s="474">
        <f>EM108+EN108+EO108+EP108+EQ108+ER108+ES108+ET108+EU108+EV108+EW108+EX108</f>
        <v>8575420.0900000017</v>
      </c>
      <c r="EZ108" s="474">
        <f t="shared" ref="EZ108:FH108" si="540">SUM(EZ109:EZ112)</f>
        <v>730820.92</v>
      </c>
      <c r="FA108" s="474">
        <f t="shared" si="540"/>
        <v>343979.46</v>
      </c>
      <c r="FB108" s="474">
        <f t="shared" si="540"/>
        <v>1062472.94</v>
      </c>
      <c r="FC108" s="474">
        <f t="shared" si="540"/>
        <v>964762.08000000007</v>
      </c>
      <c r="FD108" s="474">
        <f t="shared" si="540"/>
        <v>153991.74</v>
      </c>
      <c r="FE108" s="474">
        <f t="shared" si="540"/>
        <v>766468.09</v>
      </c>
      <c r="FF108" s="474">
        <f t="shared" si="540"/>
        <v>182401.65000000002</v>
      </c>
      <c r="FG108" s="474">
        <f t="shared" si="540"/>
        <v>120202.81</v>
      </c>
      <c r="FH108" s="474">
        <f t="shared" si="540"/>
        <v>228227.24</v>
      </c>
      <c r="FI108" s="474">
        <f>SUM(FI109:FI112)</f>
        <v>287777</v>
      </c>
      <c r="FJ108" s="474">
        <f>SUM(FJ109:FJ112)</f>
        <v>1643091.33</v>
      </c>
      <c r="FK108" s="474">
        <f>SUM(FK109:FK112)</f>
        <v>741743.24</v>
      </c>
      <c r="FL108" s="474">
        <f>FA108+FB108+FC108+FD108+FE108+FF108+FG108+FH108+EZ108+FI108+FK108+FJ108</f>
        <v>7225938.5</v>
      </c>
      <c r="FM108" s="474">
        <f t="shared" ref="FM108:FV108" si="541">SUM(FM109:FM112)</f>
        <v>168781.33</v>
      </c>
      <c r="FN108" s="474">
        <f t="shared" si="541"/>
        <v>208520.37</v>
      </c>
      <c r="FO108" s="474">
        <f t="shared" si="541"/>
        <v>749668.51</v>
      </c>
      <c r="FP108" s="474">
        <f t="shared" si="541"/>
        <v>352695.99</v>
      </c>
      <c r="FQ108" s="474">
        <f t="shared" si="541"/>
        <v>793223.63</v>
      </c>
      <c r="FR108" s="474">
        <f t="shared" si="541"/>
        <v>55481.61</v>
      </c>
      <c r="FS108" s="474">
        <f t="shared" si="541"/>
        <v>344010.1</v>
      </c>
      <c r="FT108" s="474">
        <f t="shared" si="541"/>
        <v>542619.10000000009</v>
      </c>
      <c r="FU108" s="474">
        <f t="shared" si="541"/>
        <v>345589.27</v>
      </c>
      <c r="FV108" s="474">
        <f t="shared" si="541"/>
        <v>113182.08</v>
      </c>
      <c r="FW108" s="474">
        <f>SUM(FW109:FW112)</f>
        <v>701797.15999999992</v>
      </c>
      <c r="FX108" s="474">
        <f>SUM(FX109:FX112)</f>
        <v>2675689.59</v>
      </c>
      <c r="FY108" s="474">
        <f>FM108+FN108+FO108+FP108+FQ108+FR108+FS108+FT108+FU108+FV108+FW108+FX108</f>
        <v>7051258.7400000002</v>
      </c>
      <c r="FZ108" s="474">
        <f t="shared" ref="FZ108:GI108" si="542">SUM(FZ109:FZ112)</f>
        <v>105375.12999999999</v>
      </c>
      <c r="GA108" s="474">
        <f t="shared" si="542"/>
        <v>214103.47999999998</v>
      </c>
      <c r="GB108" s="474">
        <f t="shared" si="542"/>
        <v>164661.20000000001</v>
      </c>
      <c r="GC108" s="474">
        <f t="shared" si="542"/>
        <v>634115.81000000006</v>
      </c>
      <c r="GD108" s="474">
        <f t="shared" si="542"/>
        <v>229002.84000000003</v>
      </c>
      <c r="GE108" s="474">
        <f t="shared" si="542"/>
        <v>1366968.4</v>
      </c>
      <c r="GF108" s="474">
        <f t="shared" si="542"/>
        <v>415811.09000000008</v>
      </c>
      <c r="GG108" s="474">
        <f t="shared" si="542"/>
        <v>172815.87</v>
      </c>
      <c r="GH108" s="474">
        <f t="shared" si="542"/>
        <v>164172.96999999994</v>
      </c>
      <c r="GI108" s="474">
        <f t="shared" si="542"/>
        <v>218047.27</v>
      </c>
      <c r="GJ108" s="474">
        <f>SUM(GJ109:GJ112)</f>
        <v>144603.01999999999</v>
      </c>
      <c r="GK108" s="474">
        <f>SUM(GK109:GK112)</f>
        <v>711280.22999999975</v>
      </c>
      <c r="GL108" s="474">
        <f>FZ108+GA108+GB108+GC108+GD108+GE108+GF108+GG108+GH108+GI108+GJ108+GK108</f>
        <v>4540957.3099999996</v>
      </c>
      <c r="GM108" s="474">
        <f t="shared" ref="GM108:GV108" si="543">SUM(GM109:GM112)</f>
        <v>417549.55</v>
      </c>
      <c r="GN108" s="474">
        <f t="shared" si="543"/>
        <v>32979.990000000005</v>
      </c>
      <c r="GO108" s="474">
        <f t="shared" si="543"/>
        <v>349568.33999999997</v>
      </c>
      <c r="GP108" s="474">
        <f t="shared" si="543"/>
        <v>965419.08</v>
      </c>
      <c r="GQ108" s="474">
        <f t="shared" si="543"/>
        <v>344658.29</v>
      </c>
      <c r="GR108" s="474">
        <f t="shared" si="543"/>
        <v>90942.42</v>
      </c>
      <c r="GS108" s="474">
        <f t="shared" si="543"/>
        <v>220420.80000000002</v>
      </c>
      <c r="GT108" s="474">
        <f t="shared" si="543"/>
        <v>96216.57</v>
      </c>
      <c r="GU108" s="474">
        <f t="shared" si="543"/>
        <v>292996.16000000003</v>
      </c>
      <c r="GV108" s="474">
        <f t="shared" si="543"/>
        <v>682365.20999999985</v>
      </c>
      <c r="GW108" s="474">
        <f>SUM(GW109:GW112)</f>
        <v>650189.53</v>
      </c>
      <c r="GX108" s="474">
        <f>SUM(GX109:GX112)</f>
        <v>66703.83</v>
      </c>
      <c r="GY108" s="474">
        <f>GM108+GN108+GO108+GP108+GQ108+GR108+GS108+GT108+GU108+GV108+GW108+GX108</f>
        <v>4210009.7699999996</v>
      </c>
      <c r="GZ108" s="474">
        <f t="shared" ref="GZ108:HI108" si="544">SUM(GZ109:GZ112)</f>
        <v>362796.48</v>
      </c>
      <c r="HA108" s="474">
        <f t="shared" si="544"/>
        <v>808582.52</v>
      </c>
      <c r="HB108" s="474">
        <f t="shared" si="544"/>
        <v>91460.17</v>
      </c>
      <c r="HC108" s="474">
        <f t="shared" si="544"/>
        <v>965782.29999999993</v>
      </c>
      <c r="HD108" s="474">
        <f t="shared" si="544"/>
        <v>149310.68</v>
      </c>
      <c r="HE108" s="474">
        <f t="shared" si="544"/>
        <v>319419.31</v>
      </c>
      <c r="HF108" s="474">
        <f t="shared" si="544"/>
        <v>252433.08000000002</v>
      </c>
      <c r="HG108" s="474">
        <f t="shared" si="544"/>
        <v>445360.55</v>
      </c>
      <c r="HH108" s="474">
        <f t="shared" si="544"/>
        <v>115670.09</v>
      </c>
      <c r="HI108" s="474">
        <f t="shared" si="544"/>
        <v>55580.73</v>
      </c>
      <c r="HJ108" s="474">
        <f>SUM(HJ109:HJ112)</f>
        <v>308377.79000000004</v>
      </c>
      <c r="HK108" s="474">
        <f>SUM(HK109:HK112)</f>
        <v>1868241.4900000002</v>
      </c>
      <c r="HL108" s="474">
        <f>GZ108+HA108+HB108+HC108+HD108+HE108+HF108+HG108+HH108+HI108+HJ108+HK108</f>
        <v>5743015.1899999995</v>
      </c>
      <c r="HM108" s="474">
        <f t="shared" ref="HM108:HV108" si="545">SUM(HM109:HM112)</f>
        <v>144590.49999999997</v>
      </c>
      <c r="HN108" s="474">
        <f t="shared" si="545"/>
        <v>263118.72000000003</v>
      </c>
      <c r="HO108" s="474">
        <f t="shared" si="545"/>
        <v>667807.27</v>
      </c>
      <c r="HP108" s="474">
        <f t="shared" si="545"/>
        <v>517381.06000000006</v>
      </c>
      <c r="HQ108" s="474">
        <f t="shared" si="545"/>
        <v>851981.86</v>
      </c>
      <c r="HR108" s="474">
        <f t="shared" si="545"/>
        <v>146272.03</v>
      </c>
      <c r="HS108" s="474">
        <f t="shared" si="545"/>
        <v>242471.27</v>
      </c>
      <c r="HT108" s="474">
        <f t="shared" si="545"/>
        <v>438018.35000000009</v>
      </c>
      <c r="HU108" s="474">
        <f t="shared" si="545"/>
        <v>177385.12</v>
      </c>
      <c r="HV108" s="474">
        <f t="shared" si="545"/>
        <v>345015.16000000003</v>
      </c>
      <c r="HW108" s="474">
        <f>SUM(HW109:HW112)</f>
        <v>476747.2</v>
      </c>
      <c r="HX108" s="474">
        <f>SUM(HX109:HX112)</f>
        <v>117554.17999999998</v>
      </c>
      <c r="HY108" s="474">
        <f>HM108+HN108+HO108+HP108+HQ108+HR108+HS108+HT108+HU108+HV108+HW108+HX108</f>
        <v>4388342.72</v>
      </c>
      <c r="HZ108" s="474">
        <f t="shared" ref="HZ108:II108" si="546">SUM(HZ109:HZ112)</f>
        <v>104454.53</v>
      </c>
      <c r="IA108" s="474">
        <f t="shared" si="546"/>
        <v>48929.880000000005</v>
      </c>
      <c r="IB108" s="474">
        <f t="shared" si="546"/>
        <v>157630.5</v>
      </c>
      <c r="IC108" s="474">
        <f t="shared" si="546"/>
        <v>510262.5</v>
      </c>
      <c r="ID108" s="474">
        <f t="shared" si="546"/>
        <v>233970.61</v>
      </c>
      <c r="IE108" s="474">
        <f t="shared" si="546"/>
        <v>383081.80000000005</v>
      </c>
      <c r="IF108" s="474">
        <f t="shared" si="546"/>
        <v>188677.56</v>
      </c>
      <c r="IG108" s="474">
        <f t="shared" si="546"/>
        <v>1099897.5899999999</v>
      </c>
      <c r="IH108" s="474">
        <f t="shared" si="546"/>
        <v>249911.67</v>
      </c>
      <c r="II108" s="474">
        <f t="shared" si="546"/>
        <v>564364.53</v>
      </c>
      <c r="IJ108" s="474">
        <f>SUM(IJ109:IJ112)</f>
        <v>191633.25</v>
      </c>
      <c r="IK108" s="474">
        <f>SUM(IK109:IK112)</f>
        <v>35664.609999999986</v>
      </c>
      <c r="IL108" s="474">
        <f>HZ108+IA108+IB108+IC108+ID108+IE108+IF108+IG108+IH108+II108+IJ108+IK108</f>
        <v>3768479.03</v>
      </c>
      <c r="IM108" s="474">
        <f t="shared" ref="IM108:IV108" si="547">SUM(IM109:IM112)</f>
        <v>-742537.53999999992</v>
      </c>
      <c r="IN108" s="474">
        <f t="shared" si="547"/>
        <v>186838.88</v>
      </c>
      <c r="IO108" s="474">
        <f t="shared" si="547"/>
        <v>123230.63</v>
      </c>
      <c r="IP108" s="474">
        <f t="shared" si="547"/>
        <v>450672.81999999995</v>
      </c>
      <c r="IQ108" s="474">
        <f t="shared" si="547"/>
        <v>69579.850000000006</v>
      </c>
      <c r="IR108" s="474">
        <f t="shared" si="547"/>
        <v>418903.88999999996</v>
      </c>
      <c r="IS108" s="474">
        <f t="shared" si="547"/>
        <v>886749.66999999993</v>
      </c>
      <c r="IT108" s="474">
        <f t="shared" si="547"/>
        <v>71957.099999999991</v>
      </c>
      <c r="IU108" s="474">
        <f t="shared" si="547"/>
        <v>767169.01</v>
      </c>
      <c r="IV108" s="474">
        <f t="shared" si="547"/>
        <v>97807.97</v>
      </c>
      <c r="IW108" s="474">
        <f>SUM(IW109:IW112)</f>
        <v>66523.28</v>
      </c>
      <c r="IX108" s="474">
        <f>SUM(IX109:IX112)</f>
        <v>239505.16999999998</v>
      </c>
      <c r="IY108" s="474">
        <f>IM108+IN108+IO108+IP108+IQ108+IR108+IS108+IT108+IU108+IV108+IW108+IX108</f>
        <v>2636400.73</v>
      </c>
      <c r="IZ108" s="654">
        <f t="shared" ref="IZ108:JI108" si="548">SUM(IZ109:IZ112)</f>
        <v>7900.6900000000005</v>
      </c>
      <c r="JA108" s="474">
        <f t="shared" si="548"/>
        <v>226291.91</v>
      </c>
      <c r="JB108" s="474">
        <f t="shared" si="548"/>
        <v>68268.31</v>
      </c>
      <c r="JC108" s="474">
        <f t="shared" si="548"/>
        <v>509518.51000000007</v>
      </c>
      <c r="JD108" s="474">
        <f t="shared" si="548"/>
        <v>166279.09999999998</v>
      </c>
      <c r="JE108" s="474">
        <f t="shared" si="548"/>
        <v>374675.95</v>
      </c>
      <c r="JF108" s="474">
        <f t="shared" si="548"/>
        <v>79353.349999999991</v>
      </c>
      <c r="JG108" s="474">
        <f t="shared" si="548"/>
        <v>454180.35000000003</v>
      </c>
      <c r="JH108" s="474">
        <f t="shared" si="548"/>
        <v>559127.72000000009</v>
      </c>
      <c r="JI108" s="474">
        <f t="shared" si="548"/>
        <v>290671.87</v>
      </c>
      <c r="JJ108" s="474">
        <f>SUM(JJ109:JJ112)</f>
        <v>107562.25</v>
      </c>
      <c r="JK108" s="474">
        <f>SUM(JK109:JK112)</f>
        <v>342243.09</v>
      </c>
      <c r="JL108" s="474">
        <f>IZ108+JA108+JB108+JC108+JD108+JE108+JF108+JG108+JH108+JI108+JJ108+JK108</f>
        <v>3186073.1000000006</v>
      </c>
      <c r="JM108" s="654">
        <f t="shared" ref="JM108:JV108" si="549">SUM(JM109:JM112)</f>
        <v>607519.43000000005</v>
      </c>
      <c r="JN108" s="474">
        <f t="shared" si="549"/>
        <v>53114.18</v>
      </c>
      <c r="JO108" s="474">
        <f t="shared" si="549"/>
        <v>1313883.25</v>
      </c>
      <c r="JP108" s="474">
        <f t="shared" si="549"/>
        <v>517717.73</v>
      </c>
      <c r="JQ108" s="474">
        <f t="shared" si="549"/>
        <v>127824.95</v>
      </c>
      <c r="JR108" s="474">
        <f t="shared" si="549"/>
        <v>32840.410000000003</v>
      </c>
      <c r="JS108" s="474">
        <f t="shared" si="549"/>
        <v>373346.96000000008</v>
      </c>
      <c r="JT108" s="474">
        <f t="shared" si="549"/>
        <v>203239.71</v>
      </c>
      <c r="JU108" s="474">
        <f t="shared" si="549"/>
        <v>18855.259999999998</v>
      </c>
      <c r="JV108" s="474">
        <f t="shared" si="549"/>
        <v>179428.12</v>
      </c>
      <c r="JW108" s="474">
        <f>SUM(JW109:JW112)</f>
        <v>31792.78</v>
      </c>
      <c r="JX108" s="474">
        <f>SUM(JX109:JX112)</f>
        <v>254492.15</v>
      </c>
      <c r="JY108" s="474">
        <f>JM108+JN108+JO108+JP108+JQ108+JR108+JS108+JT108+JU108+JV108+JW108+JX108</f>
        <v>3714054.9299999997</v>
      </c>
      <c r="JZ108" s="654">
        <f t="shared" ref="JZ108:KI108" si="550">SUM(JZ109:JZ112)</f>
        <v>334243.44</v>
      </c>
      <c r="KA108" s="474">
        <f t="shared" si="550"/>
        <v>222210.52</v>
      </c>
      <c r="KB108" s="474">
        <f t="shared" si="550"/>
        <v>1138.77</v>
      </c>
      <c r="KC108" s="474">
        <f t="shared" si="550"/>
        <v>451490.67</v>
      </c>
      <c r="KD108" s="474">
        <f t="shared" si="550"/>
        <v>25494.309999999998</v>
      </c>
      <c r="KE108" s="474">
        <f t="shared" si="550"/>
        <v>92175.48</v>
      </c>
      <c r="KF108" s="474">
        <f t="shared" si="550"/>
        <v>209262.28</v>
      </c>
      <c r="KG108" s="474">
        <f t="shared" si="550"/>
        <v>61941.38</v>
      </c>
      <c r="KH108" s="474">
        <f t="shared" si="550"/>
        <v>210607.24</v>
      </c>
      <c r="KI108" s="474">
        <f t="shared" si="550"/>
        <v>174919.78</v>
      </c>
      <c r="KJ108" s="474">
        <f>SUM(KJ109:KJ112)</f>
        <v>1888367.39</v>
      </c>
      <c r="KK108" s="474">
        <f>SUM(KK109:KK112)</f>
        <v>242056.83</v>
      </c>
      <c r="KL108" s="474">
        <f>JZ108+KA108+KB108+KC108+KD108+KE108+KF108+KG108+KH108+KI108+KJ108+KK108</f>
        <v>3913908.09</v>
      </c>
      <c r="KM108" s="654">
        <f t="shared" ref="KM108:KV108" si="551">SUM(KM109:KM112)</f>
        <v>33741.85</v>
      </c>
      <c r="KN108" s="474">
        <f t="shared" si="551"/>
        <v>757.68</v>
      </c>
      <c r="KO108" s="474">
        <f t="shared" si="551"/>
        <v>22804.37</v>
      </c>
      <c r="KP108" s="474">
        <f t="shared" si="551"/>
        <v>382170.32999999996</v>
      </c>
      <c r="KQ108" s="474">
        <f t="shared" si="551"/>
        <v>7962665.2399999993</v>
      </c>
      <c r="KR108" s="474">
        <f t="shared" si="551"/>
        <v>15462.509999999998</v>
      </c>
      <c r="KS108" s="474">
        <f t="shared" si="551"/>
        <v>110674.68</v>
      </c>
      <c r="KT108" s="474">
        <f t="shared" si="551"/>
        <v>88045.75</v>
      </c>
      <c r="KU108" s="474">
        <f t="shared" si="551"/>
        <v>985.71</v>
      </c>
      <c r="KV108" s="474">
        <f t="shared" si="551"/>
        <v>29700.41</v>
      </c>
      <c r="KW108" s="474">
        <f>SUM(KW109:KW112)</f>
        <v>297870.18000000005</v>
      </c>
      <c r="KX108" s="474">
        <f>SUM(KX109:KX112)</f>
        <v>79682.510000000009</v>
      </c>
      <c r="KY108" s="474">
        <f>KM108+KN108+KO108+KP108+KQ108+KR108+KS108+KT108+KU108+KV108+KW108+KX108</f>
        <v>9024561.2199999988</v>
      </c>
      <c r="KZ108" s="654">
        <f t="shared" ref="KZ108:LI108" si="552">SUM(KZ109:KZ112)</f>
        <v>246399.49</v>
      </c>
      <c r="LA108" s="474">
        <f t="shared" si="552"/>
        <v>8876.07</v>
      </c>
      <c r="LB108" s="474">
        <f t="shared" si="552"/>
        <v>0</v>
      </c>
      <c r="LC108" s="474">
        <f t="shared" si="552"/>
        <v>0</v>
      </c>
      <c r="LD108" s="474">
        <f t="shared" si="552"/>
        <v>0</v>
      </c>
      <c r="LE108" s="474">
        <f t="shared" si="552"/>
        <v>0</v>
      </c>
      <c r="LF108" s="474">
        <f t="shared" si="552"/>
        <v>0</v>
      </c>
      <c r="LG108" s="474">
        <f t="shared" si="552"/>
        <v>0</v>
      </c>
      <c r="LH108" s="474">
        <f t="shared" si="552"/>
        <v>0</v>
      </c>
      <c r="LI108" s="474">
        <f t="shared" si="552"/>
        <v>0</v>
      </c>
      <c r="LJ108" s="474">
        <f>SUM(LJ109:LJ112)</f>
        <v>0</v>
      </c>
      <c r="LK108" s="474">
        <f>SUM(LK109:LK112)</f>
        <v>0</v>
      </c>
      <c r="LL108" s="515">
        <f>KZ108+LA108+LB108+LC108+LD108+LE108+LF108+LG108+LH108+LI108+LJ108+LK108</f>
        <v>255275.56</v>
      </c>
    </row>
    <row r="109" spans="1:324" ht="15.75" x14ac:dyDescent="0.25">
      <c r="A109" s="419">
        <v>7310</v>
      </c>
      <c r="B109" s="420"/>
      <c r="C109" s="418" t="s">
        <v>677</v>
      </c>
      <c r="D109" s="418" t="s">
        <v>341</v>
      </c>
      <c r="E109" s="466">
        <v>0</v>
      </c>
      <c r="F109" s="466">
        <v>0</v>
      </c>
      <c r="G109" s="466">
        <v>0</v>
      </c>
      <c r="H109" s="466">
        <v>1962952.7624770489</v>
      </c>
      <c r="I109" s="466">
        <v>3924323.9859789689</v>
      </c>
      <c r="J109" s="466">
        <v>7343160.574194626</v>
      </c>
      <c r="K109" s="466">
        <v>10219767.150726089</v>
      </c>
      <c r="L109" s="466">
        <v>12779744.616925389</v>
      </c>
      <c r="M109" s="466">
        <v>1178781.9809297277</v>
      </c>
      <c r="N109" s="466">
        <v>1021125.3953847439</v>
      </c>
      <c r="O109" s="466">
        <v>733227.68390085129</v>
      </c>
      <c r="P109" s="466">
        <v>7802483.0505758636</v>
      </c>
      <c r="Q109" s="466">
        <v>1149374.9644466699</v>
      </c>
      <c r="R109" s="466">
        <v>2551363.2313887496</v>
      </c>
      <c r="S109" s="466">
        <v>5537202.7058504419</v>
      </c>
      <c r="T109" s="466">
        <v>761391.59944082808</v>
      </c>
      <c r="U109" s="466">
        <v>416853.88637122355</v>
      </c>
      <c r="V109" s="466">
        <v>433008.72696544812</v>
      </c>
      <c r="W109" s="466">
        <v>681896.22108162241</v>
      </c>
      <c r="X109" s="466">
        <v>1027927.8551994658</v>
      </c>
      <c r="Y109" s="466">
        <f>M109+N109+O109+P109+Q109+R109+S109+T109+U109+V109+W109+X109</f>
        <v>23294637.30153564</v>
      </c>
      <c r="Z109" s="466">
        <v>149616.3131363712</v>
      </c>
      <c r="AA109" s="466">
        <v>122170.07978634621</v>
      </c>
      <c r="AB109" s="466">
        <v>3801230.7298447676</v>
      </c>
      <c r="AC109" s="466">
        <v>10166698.420046736</v>
      </c>
      <c r="AD109" s="466">
        <v>247382.92134034386</v>
      </c>
      <c r="AE109" s="466">
        <v>32916.040894675338</v>
      </c>
      <c r="AF109" s="466">
        <v>6285931.3833667161</v>
      </c>
      <c r="AG109" s="466">
        <v>659879.35085962282</v>
      </c>
      <c r="AH109" s="466">
        <v>1622198.0323819066</v>
      </c>
      <c r="AI109" s="466">
        <v>1654932.1777249211</v>
      </c>
      <c r="AJ109" s="466">
        <v>272088.18957603071</v>
      </c>
      <c r="AK109" s="466">
        <v>2789315.4530128529</v>
      </c>
      <c r="AL109" s="466">
        <f>Z109+AA109+AB109+AC109+AD109+AE109+AF109+AG109+AH109+AI109+AJ109+AK109</f>
        <v>27804359.091971293</v>
      </c>
      <c r="AM109" s="466">
        <v>1214159.9078200632</v>
      </c>
      <c r="AN109" s="466">
        <v>165036.48113837425</v>
      </c>
      <c r="AO109" s="466">
        <v>9608389.9450008366</v>
      </c>
      <c r="AP109" s="466">
        <v>995551.36846937099</v>
      </c>
      <c r="AQ109" s="466">
        <v>825871.60832916026</v>
      </c>
      <c r="AR109" s="466">
        <v>368148.83141378738</v>
      </c>
      <c r="AS109" s="466">
        <v>7291854.4890252063</v>
      </c>
      <c r="AT109" s="466">
        <v>556164.04490068438</v>
      </c>
      <c r="AU109" s="466">
        <v>2413977.2761225174</v>
      </c>
      <c r="AV109" s="466">
        <v>519779.02804206312</v>
      </c>
      <c r="AW109" s="466">
        <v>5859774.8854531795</v>
      </c>
      <c r="AX109" s="466">
        <v>13086386.314513436</v>
      </c>
      <c r="AY109" s="466">
        <f>AM109+AN109+AO109+AP109+AQ109+AR109+AS109+AT109+AU109+AV109+AW109+AX109</f>
        <v>42905094.18022868</v>
      </c>
      <c r="AZ109" s="466">
        <v>2421101.9662410282</v>
      </c>
      <c r="BA109" s="466">
        <v>-133227.83229010188</v>
      </c>
      <c r="BB109" s="466">
        <v>1388708.2880570856</v>
      </c>
      <c r="BC109" s="466">
        <v>270801.001752629</v>
      </c>
      <c r="BD109" s="466">
        <v>580330.91274411615</v>
      </c>
      <c r="BE109" s="466">
        <v>3255426.4517609756</v>
      </c>
      <c r="BF109" s="466">
        <v>873901.98610415636</v>
      </c>
      <c r="BG109" s="466">
        <v>118994.48213987648</v>
      </c>
      <c r="BH109" s="466">
        <v>8448864.969746286</v>
      </c>
      <c r="BI109" s="466">
        <v>-1260614.5335920553</v>
      </c>
      <c r="BJ109" s="466">
        <v>6613046.9859372405</v>
      </c>
      <c r="BK109" s="466">
        <v>11479082.325321313</v>
      </c>
      <c r="BL109" s="466">
        <f>AZ109+BA109+BB109+BC109+BD109+BE109+BF109+BG109+BH109+BI109+BJ109+BK109</f>
        <v>34056417.003922552</v>
      </c>
      <c r="BM109" s="466">
        <v>20846.806668335841</v>
      </c>
      <c r="BN109" s="466">
        <v>141179.8425972292</v>
      </c>
      <c r="BO109" s="466">
        <v>48323.426681689205</v>
      </c>
      <c r="BP109" s="466">
        <v>509194.6994241362</v>
      </c>
      <c r="BQ109" s="466">
        <v>297946.60753630445</v>
      </c>
      <c r="BR109" s="466">
        <v>461355.48668836593</v>
      </c>
      <c r="BS109" s="466">
        <v>197564.43289934905</v>
      </c>
      <c r="BT109" s="466">
        <v>116419.557336004</v>
      </c>
      <c r="BU109" s="466">
        <v>180520.85027541313</v>
      </c>
      <c r="BV109" s="466">
        <v>309033.18753129698</v>
      </c>
      <c r="BW109" s="466">
        <v>240767.25050075114</v>
      </c>
      <c r="BX109" s="466">
        <v>140261.99795526624</v>
      </c>
      <c r="BY109" s="466">
        <f>BM109+BN109+BO109+BP109+BQ109+BR109+BS109+BT109+BU109+BV109+BW109+BX109</f>
        <v>2663414.1460941415</v>
      </c>
      <c r="BZ109" s="466">
        <v>48336.00400600901</v>
      </c>
      <c r="CA109" s="466">
        <v>115332.44846436323</v>
      </c>
      <c r="CB109" s="466">
        <v>310211.70685194462</v>
      </c>
      <c r="CC109" s="466">
        <v>349162.23639626103</v>
      </c>
      <c r="CD109" s="466">
        <v>594478.87602236692</v>
      </c>
      <c r="CE109" s="466">
        <v>322802.2247120681</v>
      </c>
      <c r="CF109" s="466">
        <v>269219.21144216333</v>
      </c>
      <c r="CG109" s="466">
        <v>707417.25408946758</v>
      </c>
      <c r="CH109" s="466">
        <v>471467.43452679028</v>
      </c>
      <c r="CI109" s="466">
        <v>139980.3135119346</v>
      </c>
      <c r="CJ109" s="466">
        <v>531427.73072108161</v>
      </c>
      <c r="CK109" s="466">
        <v>159613.12301786014</v>
      </c>
      <c r="CL109" s="466">
        <f>BZ109+CA109+CB109+CC109+CD109+CE109+CF109+CG109+CH109+CI109+CJ109+CK109</f>
        <v>4019448.5637623104</v>
      </c>
      <c r="CM109" s="466">
        <v>541417.43302453682</v>
      </c>
      <c r="CN109" s="466">
        <v>13371.894424970789</v>
      </c>
      <c r="CO109" s="466">
        <v>42480.899390752798</v>
      </c>
      <c r="CP109" s="466">
        <v>331717.66245201137</v>
      </c>
      <c r="CQ109" s="466">
        <v>127260.13774828911</v>
      </c>
      <c r="CR109" s="466">
        <v>58240.870347187461</v>
      </c>
      <c r="CS109" s="466">
        <v>25781.412368552832</v>
      </c>
      <c r="CT109" s="466">
        <v>80249.897721582369</v>
      </c>
      <c r="CU109" s="466">
        <v>94333.844433316641</v>
      </c>
      <c r="CV109" s="466">
        <v>33285.40957269237</v>
      </c>
      <c r="CW109" s="466">
        <v>389923.62990318815</v>
      </c>
      <c r="CX109" s="466">
        <v>19277.585711901185</v>
      </c>
      <c r="CY109" s="466">
        <f>CM109+CN109+CO109+CP109+CQ109+CR109+CS109+CT109+CU109+CV109+CW109+CX109</f>
        <v>1757340.6770989818</v>
      </c>
      <c r="CZ109" s="466">
        <v>574427.32999999996</v>
      </c>
      <c r="DA109" s="466">
        <v>50438.3</v>
      </c>
      <c r="DB109" s="466">
        <v>71082.3</v>
      </c>
      <c r="DC109" s="466">
        <v>413905.33</v>
      </c>
      <c r="DD109" s="466">
        <v>271006.02</v>
      </c>
      <c r="DE109" s="466">
        <v>34687.71</v>
      </c>
      <c r="DF109" s="466">
        <v>156506.39000000001</v>
      </c>
      <c r="DG109" s="466">
        <v>-228989.18</v>
      </c>
      <c r="DH109" s="466">
        <v>33515.21</v>
      </c>
      <c r="DI109" s="466">
        <v>14008.79</v>
      </c>
      <c r="DJ109" s="466">
        <v>124500.71</v>
      </c>
      <c r="DK109" s="466">
        <v>306173.32</v>
      </c>
      <c r="DL109" s="466">
        <f>CZ109+DA109+DB109+DC109+DD109+DE109+DF109+DG109+DH109+DI109+DJ109+DK109</f>
        <v>1821262.23</v>
      </c>
      <c r="DM109" s="466">
        <v>337021.67</v>
      </c>
      <c r="DN109" s="466">
        <v>326652.78000000003</v>
      </c>
      <c r="DO109" s="466">
        <v>34086.58</v>
      </c>
      <c r="DP109" s="466">
        <v>467344.56</v>
      </c>
      <c r="DQ109" s="466">
        <v>270873.53000000003</v>
      </c>
      <c r="DR109" s="466">
        <v>382003.68</v>
      </c>
      <c r="DS109" s="466">
        <v>65967.98</v>
      </c>
      <c r="DT109" s="466">
        <v>-27470.77</v>
      </c>
      <c r="DU109" s="466">
        <v>93979.5</v>
      </c>
      <c r="DV109" s="466">
        <v>14125.22</v>
      </c>
      <c r="DW109" s="466">
        <v>30906.48</v>
      </c>
      <c r="DX109" s="466">
        <v>273931.32</v>
      </c>
      <c r="DY109" s="466">
        <f>DM109+DN109+DO109+DP109+DQ109+DR109+DS109+DT109+DU109+DV109+DW109+DX109</f>
        <v>2269422.5299999998</v>
      </c>
      <c r="DZ109" s="466">
        <v>14158.38</v>
      </c>
      <c r="EA109" s="466">
        <v>24608.16</v>
      </c>
      <c r="EB109" s="466">
        <v>150080.59</v>
      </c>
      <c r="EC109" s="466">
        <v>387759.88</v>
      </c>
      <c r="ED109" s="466">
        <v>27577.23</v>
      </c>
      <c r="EE109" s="466">
        <v>77712.929999999993</v>
      </c>
      <c r="EF109" s="466">
        <v>135204.51999999999</v>
      </c>
      <c r="EG109" s="466">
        <v>57552.01</v>
      </c>
      <c r="EH109" s="466">
        <v>49329.47</v>
      </c>
      <c r="EI109" s="466">
        <v>74200</v>
      </c>
      <c r="EJ109" s="466">
        <v>14695.65</v>
      </c>
      <c r="EK109" s="466">
        <v>73005.600000000006</v>
      </c>
      <c r="EL109" s="466">
        <f>DZ109+EA109+EB109+EC109+ED109+EE109+EF109+EG109+EH109+EI109+EJ109+EK109</f>
        <v>1085884.42</v>
      </c>
      <c r="EM109" s="466">
        <v>11839.96</v>
      </c>
      <c r="EN109" s="466">
        <v>65733.759999999995</v>
      </c>
      <c r="EO109" s="466">
        <v>187323.55</v>
      </c>
      <c r="EP109" s="466">
        <v>590464.29</v>
      </c>
      <c r="EQ109" s="466">
        <v>161558.71</v>
      </c>
      <c r="ER109" s="466">
        <v>74969.5</v>
      </c>
      <c r="ES109" s="466">
        <v>20319.259999999998</v>
      </c>
      <c r="ET109" s="466">
        <v>48090.17</v>
      </c>
      <c r="EU109" s="466">
        <v>105249.88</v>
      </c>
      <c r="EV109" s="466">
        <v>71099.460000000006</v>
      </c>
      <c r="EW109" s="466">
        <v>102860.41</v>
      </c>
      <c r="EX109" s="466">
        <v>237865.61</v>
      </c>
      <c r="EY109" s="466">
        <f>EM109+EN109+EO109+EP109+EQ109+ER109+ES109+ET109+EU109+EV109+EW109+EX109</f>
        <v>1677374.56</v>
      </c>
      <c r="EZ109" s="466">
        <v>448699.96</v>
      </c>
      <c r="FA109" s="466">
        <v>17975.650000000001</v>
      </c>
      <c r="FB109" s="466">
        <v>14084.37</v>
      </c>
      <c r="FC109" s="466">
        <v>556974.18000000005</v>
      </c>
      <c r="FD109" s="466">
        <v>1967.0899999999892</v>
      </c>
      <c r="FE109" s="466">
        <v>50521.25</v>
      </c>
      <c r="FF109" s="466">
        <v>59352.3</v>
      </c>
      <c r="FG109" s="466">
        <v>110000.24</v>
      </c>
      <c r="FH109" s="466">
        <v>92892.87</v>
      </c>
      <c r="FI109" s="466">
        <v>17165.14</v>
      </c>
      <c r="FJ109" s="466">
        <v>213404.34</v>
      </c>
      <c r="FK109" s="466">
        <v>210185.63</v>
      </c>
      <c r="FL109" s="466">
        <f>FA109+FB109+FC109+FD109+FE109+FF109+FG109+FH109+EZ109+FI109+FK109+FJ109</f>
        <v>1793223.0200000003</v>
      </c>
      <c r="FM109" s="466">
        <v>164215.67999999999</v>
      </c>
      <c r="FN109" s="466">
        <v>42752.11</v>
      </c>
      <c r="FO109" s="466">
        <v>651967.14</v>
      </c>
      <c r="FP109" s="466">
        <v>71827.320000000007</v>
      </c>
      <c r="FQ109" s="466">
        <v>597656.52</v>
      </c>
      <c r="FR109" s="466">
        <v>52442.81</v>
      </c>
      <c r="FS109" s="466">
        <v>14966.92</v>
      </c>
      <c r="FT109" s="466">
        <v>146139.39000000001</v>
      </c>
      <c r="FU109" s="466">
        <v>209041.59</v>
      </c>
      <c r="FV109" s="466">
        <v>11711.28</v>
      </c>
      <c r="FW109" s="466">
        <v>49166.34</v>
      </c>
      <c r="FX109" s="466">
        <v>180676.06</v>
      </c>
      <c r="FY109" s="466">
        <f>FM109+FN109+FO109+FP109+FQ109+FR109+FS109+FT109+FU109+FV109+FW109+FX109</f>
        <v>2192563.16</v>
      </c>
      <c r="FZ109" s="466">
        <v>38246.229999999996</v>
      </c>
      <c r="GA109" s="466">
        <v>186183.99</v>
      </c>
      <c r="GB109" s="466">
        <v>124473.22</v>
      </c>
      <c r="GC109" s="466">
        <v>611575.62</v>
      </c>
      <c r="GD109" s="466">
        <v>219178.98</v>
      </c>
      <c r="GE109" s="466">
        <v>244859.12999999998</v>
      </c>
      <c r="GF109" s="466">
        <v>135445.43</v>
      </c>
      <c r="GG109" s="466">
        <v>133762.42000000001</v>
      </c>
      <c r="GH109" s="466">
        <v>100416.35999999999</v>
      </c>
      <c r="GI109" s="466">
        <v>33375.590000000004</v>
      </c>
      <c r="GJ109" s="466">
        <v>144323.01999999999</v>
      </c>
      <c r="GK109" s="466">
        <v>683021.94999999972</v>
      </c>
      <c r="GL109" s="466">
        <f>FZ109+GA109+GB109+GC109+GD109+GE109+GF109+GG109+GH109+GI109+GJ109+GK109</f>
        <v>2654861.9399999995</v>
      </c>
      <c r="GM109" s="466">
        <v>72774.859999999986</v>
      </c>
      <c r="GN109" s="466">
        <v>35416.590000000004</v>
      </c>
      <c r="GO109" s="466">
        <v>138585.46</v>
      </c>
      <c r="GP109" s="466">
        <v>949466.95</v>
      </c>
      <c r="GQ109" s="466">
        <v>281399.24</v>
      </c>
      <c r="GR109" s="466">
        <v>40377.49</v>
      </c>
      <c r="GS109" s="466">
        <v>15471.97</v>
      </c>
      <c r="GT109" s="466">
        <v>33470.560000000005</v>
      </c>
      <c r="GU109" s="466">
        <v>321024.14</v>
      </c>
      <c r="GV109" s="466">
        <v>622926.07999999984</v>
      </c>
      <c r="GW109" s="466">
        <v>129202.72</v>
      </c>
      <c r="GX109" s="466">
        <v>45167.37</v>
      </c>
      <c r="GY109" s="466">
        <f>GM109+GN109+GO109+GP109+GQ109+GR109+GS109+GT109+GU109+GV109+GW109+GX109</f>
        <v>2685283.43</v>
      </c>
      <c r="GZ109" s="466">
        <v>346629.81</v>
      </c>
      <c r="HA109" s="466">
        <v>683727.99</v>
      </c>
      <c r="HB109" s="466">
        <v>24690.73</v>
      </c>
      <c r="HC109" s="466">
        <v>882249.07</v>
      </c>
      <c r="HD109" s="466">
        <v>133841.93</v>
      </c>
      <c r="HE109" s="466">
        <v>194224.28</v>
      </c>
      <c r="HF109" s="466">
        <v>29082.95</v>
      </c>
      <c r="HG109" s="466">
        <v>429793.64</v>
      </c>
      <c r="HH109" s="466">
        <v>54078.05</v>
      </c>
      <c r="HI109" s="466">
        <v>55540.73</v>
      </c>
      <c r="HJ109" s="466">
        <v>252097.1</v>
      </c>
      <c r="HK109" s="466">
        <v>410975.59</v>
      </c>
      <c r="HL109" s="466">
        <f>GZ109+HA109+HB109+HC109+HD109+HE109+HF109+HG109+HH109+HI109+HJ109+HK109</f>
        <v>3496931.87</v>
      </c>
      <c r="HM109" s="466">
        <v>135590.49999999997</v>
      </c>
      <c r="HN109" s="466">
        <v>130329.75</v>
      </c>
      <c r="HO109" s="466">
        <v>476662.70999999996</v>
      </c>
      <c r="HP109" s="466">
        <v>518786.35000000003</v>
      </c>
      <c r="HQ109" s="466">
        <v>75839.25</v>
      </c>
      <c r="HR109" s="466">
        <v>138264.93</v>
      </c>
      <c r="HS109" s="466">
        <v>65105.209999999992</v>
      </c>
      <c r="HT109" s="466">
        <v>441879.71000000008</v>
      </c>
      <c r="HU109" s="466">
        <v>127096.12999999999</v>
      </c>
      <c r="HV109" s="466">
        <v>225719.39</v>
      </c>
      <c r="HW109" s="466">
        <v>275873.02</v>
      </c>
      <c r="HX109" s="466">
        <v>46750.689999999995</v>
      </c>
      <c r="HY109" s="466">
        <f>HM109+HN109+HO109+HP109+HQ109+HR109+HS109+HT109+HU109+HV109+HW109+HX109</f>
        <v>2657897.64</v>
      </c>
      <c r="HZ109" s="466">
        <v>25662.13</v>
      </c>
      <c r="IA109" s="466">
        <v>26795.88</v>
      </c>
      <c r="IB109" s="466">
        <v>140977.66</v>
      </c>
      <c r="IC109" s="466">
        <v>489526.72000000003</v>
      </c>
      <c r="ID109" s="466">
        <v>111828.11999999998</v>
      </c>
      <c r="IE109" s="466">
        <v>287211.49</v>
      </c>
      <c r="IF109" s="466">
        <v>116954.91</v>
      </c>
      <c r="IG109" s="466">
        <v>875897.59</v>
      </c>
      <c r="IH109" s="466">
        <v>248111.67</v>
      </c>
      <c r="II109" s="466">
        <v>262939.24999999994</v>
      </c>
      <c r="IJ109" s="466">
        <v>145436.35999999999</v>
      </c>
      <c r="IK109" s="466">
        <v>66080.459999999992</v>
      </c>
      <c r="IL109" s="466">
        <f>HZ109+IA109+IB109+IC109+ID109+IE109+IF109+IG109+IH109+II109+IJ109+IK109</f>
        <v>2797422.2399999998</v>
      </c>
      <c r="IM109" s="466">
        <v>-130465.39</v>
      </c>
      <c r="IN109" s="466">
        <v>130017.34999999999</v>
      </c>
      <c r="IO109" s="466">
        <v>123230.63</v>
      </c>
      <c r="IP109" s="466">
        <v>421173.63999999996</v>
      </c>
      <c r="IQ109" s="466">
        <v>36739.22</v>
      </c>
      <c r="IR109" s="466">
        <v>418907.81999999995</v>
      </c>
      <c r="IS109" s="466">
        <v>923903.11</v>
      </c>
      <c r="IT109" s="466">
        <v>69989.209999999992</v>
      </c>
      <c r="IU109" s="466">
        <v>119378.66999999998</v>
      </c>
      <c r="IV109" s="466">
        <v>42772.97</v>
      </c>
      <c r="IW109" s="466">
        <v>66523.28</v>
      </c>
      <c r="IX109" s="466">
        <v>128229.41</v>
      </c>
      <c r="IY109" s="466">
        <f>IM109+IN109+IO109+IP109+IQ109+IR109+IS109+IT109+IU109+IV109+IW109+IX109</f>
        <v>2350399.92</v>
      </c>
      <c r="IZ109" s="655">
        <v>1470.69</v>
      </c>
      <c r="JA109" s="466">
        <v>211527.41</v>
      </c>
      <c r="JB109" s="466">
        <v>68268.31</v>
      </c>
      <c r="JC109" s="466">
        <v>509518.51000000007</v>
      </c>
      <c r="JD109" s="466">
        <v>157084.57999999999</v>
      </c>
      <c r="JE109" s="466">
        <v>374675.95</v>
      </c>
      <c r="JF109" s="466">
        <v>79353.349999999991</v>
      </c>
      <c r="JG109" s="466">
        <v>417459.52</v>
      </c>
      <c r="JH109" s="466">
        <v>559127.72000000009</v>
      </c>
      <c r="JI109" s="466">
        <v>72450.03</v>
      </c>
      <c r="JJ109" s="466">
        <v>36216.449999999997</v>
      </c>
      <c r="JK109" s="466">
        <v>86212.76</v>
      </c>
      <c r="JL109" s="466">
        <f>IZ109+JA109+JB109+JC109+JD109+JE109+JF109+JG109+JH109+JI109+JJ109+JK109</f>
        <v>2573365.2800000003</v>
      </c>
      <c r="JM109" s="655">
        <v>120474.16</v>
      </c>
      <c r="JN109" s="466">
        <v>3114.18</v>
      </c>
      <c r="JO109" s="466">
        <v>1313883.25</v>
      </c>
      <c r="JP109" s="466">
        <v>504472.23</v>
      </c>
      <c r="JQ109" s="466">
        <v>729.97</v>
      </c>
      <c r="JR109" s="466">
        <v>32840.410000000003</v>
      </c>
      <c r="JS109" s="466">
        <v>336918.68000000005</v>
      </c>
      <c r="JT109" s="466">
        <v>30868.379999999997</v>
      </c>
      <c r="JU109" s="466">
        <v>18855.259999999998</v>
      </c>
      <c r="JV109" s="466">
        <v>47991.43</v>
      </c>
      <c r="JW109" s="466">
        <v>6753</v>
      </c>
      <c r="JX109" s="466">
        <v>23077.53</v>
      </c>
      <c r="JY109" s="466">
        <f>JM109+JN109+JO109+JP109+JQ109+JR109+JS109+JT109+JU109+JV109+JW109+JX109</f>
        <v>2439978.4799999995</v>
      </c>
      <c r="JZ109" s="655">
        <v>993.77</v>
      </c>
      <c r="KA109" s="466">
        <v>-11083.37</v>
      </c>
      <c r="KB109" s="466">
        <v>1138.77</v>
      </c>
      <c r="KC109" s="466">
        <v>357496.86</v>
      </c>
      <c r="KD109" s="466">
        <v>18857.509999999998</v>
      </c>
      <c r="KE109" s="466">
        <v>675.48</v>
      </c>
      <c r="KF109" s="466">
        <v>23190.959999999999</v>
      </c>
      <c r="KG109" s="466">
        <v>12102.53</v>
      </c>
      <c r="KH109" s="466">
        <v>94900.36</v>
      </c>
      <c r="KI109" s="466">
        <v>151170.74</v>
      </c>
      <c r="KJ109" s="466">
        <v>1865411.47</v>
      </c>
      <c r="KK109" s="466">
        <v>9378.1200000000008</v>
      </c>
      <c r="KL109" s="466">
        <f>JZ109+KA109+KB109+KC109+KD109+KE109+KF109+KG109+KH109+KI109+KJ109+KK109</f>
        <v>2524233.2000000002</v>
      </c>
      <c r="KM109" s="655">
        <v>33741.85</v>
      </c>
      <c r="KN109" s="466">
        <v>757.68</v>
      </c>
      <c r="KO109" s="466">
        <v>22804.37</v>
      </c>
      <c r="KP109" s="466">
        <v>377423.22</v>
      </c>
      <c r="KQ109" s="466">
        <v>7962665.2399999993</v>
      </c>
      <c r="KR109" s="466">
        <v>5898.98</v>
      </c>
      <c r="KS109" s="466">
        <v>98367.28</v>
      </c>
      <c r="KT109" s="466">
        <v>14615.99</v>
      </c>
      <c r="KU109" s="466">
        <v>985.71</v>
      </c>
      <c r="KV109" s="466">
        <v>29700.41</v>
      </c>
      <c r="KW109" s="466">
        <v>5057.67</v>
      </c>
      <c r="KX109" s="466">
        <v>44835.25</v>
      </c>
      <c r="KY109" s="466">
        <f>KM109+KN109+KO109+KP109+KQ109+KR109+KS109+KT109+KU109+KV109+KW109+KX109</f>
        <v>8596853.6500000004</v>
      </c>
      <c r="KZ109" s="655">
        <v>14318.49</v>
      </c>
      <c r="LA109" s="466">
        <v>8250.07</v>
      </c>
      <c r="LB109" s="466">
        <v>0</v>
      </c>
      <c r="LC109" s="466">
        <v>0</v>
      </c>
      <c r="LD109" s="466">
        <v>0</v>
      </c>
      <c r="LE109" s="466">
        <v>0</v>
      </c>
      <c r="LF109" s="466">
        <v>0</v>
      </c>
      <c r="LG109" s="466">
        <v>0</v>
      </c>
      <c r="LH109" s="466">
        <v>0</v>
      </c>
      <c r="LI109" s="466">
        <v>0</v>
      </c>
      <c r="LJ109" s="466">
        <v>0</v>
      </c>
      <c r="LK109" s="466">
        <v>0</v>
      </c>
      <c r="LL109" s="511">
        <f>KZ109+LA109+LB109+LC109+LD109+LE109+LF109+LG109+LH109+LI109+LJ109+LK109</f>
        <v>22568.559999999998</v>
      </c>
    </row>
    <row r="110" spans="1:324" ht="15.75" x14ac:dyDescent="0.25">
      <c r="A110" s="419">
        <v>7311</v>
      </c>
      <c r="B110" s="420"/>
      <c r="C110" s="418" t="s">
        <v>678</v>
      </c>
      <c r="D110" s="418" t="s">
        <v>342</v>
      </c>
      <c r="E110" s="466">
        <v>0</v>
      </c>
      <c r="F110" s="466">
        <v>0</v>
      </c>
      <c r="G110" s="466">
        <v>0</v>
      </c>
      <c r="H110" s="466">
        <v>0</v>
      </c>
      <c r="I110" s="466">
        <v>0</v>
      </c>
      <c r="J110" s="466">
        <v>0</v>
      </c>
      <c r="K110" s="466">
        <v>0</v>
      </c>
      <c r="L110" s="466">
        <v>665502.42029711243</v>
      </c>
      <c r="M110" s="466">
        <v>0</v>
      </c>
      <c r="N110" s="466">
        <v>20505.758637956937</v>
      </c>
      <c r="O110" s="466">
        <v>1140232.4976631615</v>
      </c>
      <c r="P110" s="466">
        <v>2116050.0601735939</v>
      </c>
      <c r="Q110" s="466">
        <v>33917.966658320816</v>
      </c>
      <c r="R110" s="466">
        <v>11133.366716741779</v>
      </c>
      <c r="S110" s="466">
        <v>1548.1555666833583</v>
      </c>
      <c r="T110" s="466">
        <v>-308.7965281255216</v>
      </c>
      <c r="U110" s="466">
        <v>23593.723919212152</v>
      </c>
      <c r="V110" s="466">
        <v>703140.2820480722</v>
      </c>
      <c r="W110" s="466">
        <v>5020.0300450676013</v>
      </c>
      <c r="X110" s="466">
        <v>58567.017192455351</v>
      </c>
      <c r="Y110" s="466">
        <f>M110+N110+O110+P110+Q110+R110+S110+T110+U110+V110+W110+X110</f>
        <v>4113400.0620931401</v>
      </c>
      <c r="Z110" s="466">
        <v>23269.788015356367</v>
      </c>
      <c r="AA110" s="466">
        <v>14692.872642296779</v>
      </c>
      <c r="AB110" s="466">
        <v>-11521.448839926557</v>
      </c>
      <c r="AC110" s="466">
        <v>10268.573276581539</v>
      </c>
      <c r="AD110" s="466">
        <v>1146279.3155149394</v>
      </c>
      <c r="AE110" s="466">
        <v>158273.7585544984</v>
      </c>
      <c r="AF110" s="466">
        <v>6499040.9277249211</v>
      </c>
      <c r="AG110" s="466">
        <v>4723.7522951093306</v>
      </c>
      <c r="AH110" s="466">
        <v>-7598.8983475212817</v>
      </c>
      <c r="AI110" s="466">
        <v>3318508.0138958441</v>
      </c>
      <c r="AJ110" s="466">
        <v>0</v>
      </c>
      <c r="AK110" s="466">
        <v>3430772.4779669507</v>
      </c>
      <c r="AL110" s="466">
        <f>Z110+AA110+AB110+AC110+AD110+AE110+AF110+AG110+AH110+AI110+AJ110+AK110</f>
        <v>14586709.132699052</v>
      </c>
      <c r="AM110" s="466">
        <v>725238.81493072957</v>
      </c>
      <c r="AN110" s="466">
        <v>1246487.5519529297</v>
      </c>
      <c r="AO110" s="466">
        <v>1880139.1193456852</v>
      </c>
      <c r="AP110" s="466">
        <v>1367996.0140627609</v>
      </c>
      <c r="AQ110" s="466">
        <v>266624.7327658154</v>
      </c>
      <c r="AR110" s="466">
        <v>1227724.1278584546</v>
      </c>
      <c r="AS110" s="466">
        <v>84977.466199298957</v>
      </c>
      <c r="AT110" s="466">
        <v>1893575.3080036722</v>
      </c>
      <c r="AU110" s="466">
        <v>1161934.6700467367</v>
      </c>
      <c r="AV110" s="466">
        <v>16796.944458354199</v>
      </c>
      <c r="AW110" s="466">
        <v>765043.59551827749</v>
      </c>
      <c r="AX110" s="466">
        <v>3195084.5199465868</v>
      </c>
      <c r="AY110" s="466">
        <f>AM110+AN110+AO110+AP110+AQ110+AR110+AS110+AT110+AU110+AV110+AW110+AX110</f>
        <v>13831622.865089303</v>
      </c>
      <c r="AZ110" s="466">
        <v>2677928.3898347523</v>
      </c>
      <c r="BA110" s="466">
        <v>559027.47475379752</v>
      </c>
      <c r="BB110" s="466">
        <v>1259758.1935403105</v>
      </c>
      <c r="BC110" s="466">
        <v>2642052.854448339</v>
      </c>
      <c r="BD110" s="466">
        <v>25775.229218828244</v>
      </c>
      <c r="BE110" s="466">
        <v>714342.07836755132</v>
      </c>
      <c r="BF110" s="466">
        <v>3505130.752712402</v>
      </c>
      <c r="BG110" s="466">
        <v>630491.10065097653</v>
      </c>
      <c r="BH110" s="466">
        <v>887860.18281589064</v>
      </c>
      <c r="BI110" s="466">
        <v>220890.26368719744</v>
      </c>
      <c r="BJ110" s="466">
        <v>3848545.7121515605</v>
      </c>
      <c r="BK110" s="466">
        <v>2026940.0754882325</v>
      </c>
      <c r="BL110" s="466">
        <f>AZ110+BA110+BB110+BC110+BD110+BE110+BF110+BG110+BH110+BI110+BJ110+BK110</f>
        <v>18998742.307669837</v>
      </c>
      <c r="BM110" s="466">
        <v>253657.48476881994</v>
      </c>
      <c r="BN110" s="466">
        <v>510276.99303121358</v>
      </c>
      <c r="BO110" s="466">
        <v>-255224.32461191792</v>
      </c>
      <c r="BP110" s="466">
        <v>80694.254465030885</v>
      </c>
      <c r="BQ110" s="466">
        <v>75082.610123518607</v>
      </c>
      <c r="BR110" s="466">
        <v>1138253.8808212318</v>
      </c>
      <c r="BS110" s="466">
        <v>5910.0940577532974</v>
      </c>
      <c r="BT110" s="466">
        <v>395038.49979135371</v>
      </c>
      <c r="BU110" s="466">
        <v>49941.690452345189</v>
      </c>
      <c r="BV110" s="466">
        <v>9973.4046903688868</v>
      </c>
      <c r="BW110" s="466">
        <v>272238.85323819064</v>
      </c>
      <c r="BX110" s="466">
        <v>-847545.62418627949</v>
      </c>
      <c r="BY110" s="466">
        <f>BM110+BN110+BO110+BP110+BQ110+BR110+BS110+BT110+BU110+BV110+BW110+BX110</f>
        <v>1688297.816641629</v>
      </c>
      <c r="BZ110" s="466">
        <v>0.78747287598063775</v>
      </c>
      <c r="CA110" s="466">
        <v>31335.04264730429</v>
      </c>
      <c r="CB110" s="466">
        <v>0.10286262727424471</v>
      </c>
      <c r="CC110" s="466">
        <v>8.8048739776331163E-3</v>
      </c>
      <c r="CD110" s="466">
        <v>23918.27332665665</v>
      </c>
      <c r="CE110" s="466">
        <v>341007.34434985818</v>
      </c>
      <c r="CF110" s="466">
        <v>213945.91887831749</v>
      </c>
      <c r="CG110" s="466">
        <v>76731.764313136387</v>
      </c>
      <c r="CH110" s="466">
        <v>133468.95292939412</v>
      </c>
      <c r="CI110" s="466">
        <v>306816.82953597058</v>
      </c>
      <c r="CJ110" s="466">
        <v>225493.27770822903</v>
      </c>
      <c r="CK110" s="466">
        <v>-27838.837214154479</v>
      </c>
      <c r="CL110" s="466">
        <f>BZ110+CA110+CB110+CC110+CD110+CE110+CF110+CG110+CH110+CI110+CJ110+CK110</f>
        <v>1324879.4656150893</v>
      </c>
      <c r="CM110" s="466">
        <v>1130.8629611083293</v>
      </c>
      <c r="CN110" s="466">
        <v>0</v>
      </c>
      <c r="CO110" s="466">
        <v>0</v>
      </c>
      <c r="CP110" s="466">
        <v>-2.0532882657319567</v>
      </c>
      <c r="CQ110" s="466">
        <v>19813.884827240865</v>
      </c>
      <c r="CR110" s="466">
        <v>102016.37631447169</v>
      </c>
      <c r="CS110" s="466">
        <v>187442.66904523451</v>
      </c>
      <c r="CT110" s="466">
        <v>2802.8025371390422</v>
      </c>
      <c r="CU110" s="466">
        <v>12493.740610916377</v>
      </c>
      <c r="CV110" s="466">
        <v>0</v>
      </c>
      <c r="CW110" s="466">
        <v>64902.452762477056</v>
      </c>
      <c r="CX110" s="466">
        <v>183069.28563678853</v>
      </c>
      <c r="CY110" s="466">
        <f>CM110+CN110+CO110+CP110+CQ110+CR110+CS110+CT110+CU110+CV110+CW110+CX110</f>
        <v>573670.02140711062</v>
      </c>
      <c r="CZ110" s="466">
        <v>18988.39</v>
      </c>
      <c r="DA110" s="466">
        <v>19120</v>
      </c>
      <c r="DB110" s="466">
        <v>62432</v>
      </c>
      <c r="DC110" s="466">
        <v>147450</v>
      </c>
      <c r="DD110" s="466">
        <v>79322.89</v>
      </c>
      <c r="DE110" s="466">
        <v>236511.58</v>
      </c>
      <c r="DF110" s="466">
        <v>96565.94</v>
      </c>
      <c r="DG110" s="466">
        <v>24876.07</v>
      </c>
      <c r="DH110" s="466">
        <v>2221.7399999999998</v>
      </c>
      <c r="DI110" s="466">
        <v>61611.1</v>
      </c>
      <c r="DJ110" s="466">
        <v>24127.85</v>
      </c>
      <c r="DK110" s="466">
        <v>643888.05000000005</v>
      </c>
      <c r="DL110" s="466">
        <f>CZ110+DA110+DB110+DC110+DD110+DE110+DF110+DG110+DH110+DI110+DJ110+DK110</f>
        <v>1417115.6099999999</v>
      </c>
      <c r="DM110" s="466">
        <v>112359.7</v>
      </c>
      <c r="DN110" s="466">
        <v>34025.370000000003</v>
      </c>
      <c r="DO110" s="466">
        <v>321030.68</v>
      </c>
      <c r="DP110" s="466">
        <v>53817.05</v>
      </c>
      <c r="DQ110" s="466">
        <v>74378.649999999994</v>
      </c>
      <c r="DR110" s="466">
        <v>316250.57</v>
      </c>
      <c r="DS110" s="466">
        <v>1195625.06</v>
      </c>
      <c r="DT110" s="466">
        <v>19675.75</v>
      </c>
      <c r="DU110" s="466">
        <v>207847.46</v>
      </c>
      <c r="DV110" s="466">
        <v>274780.58</v>
      </c>
      <c r="DW110" s="466">
        <v>506150.75</v>
      </c>
      <c r="DX110" s="466">
        <v>394998.11</v>
      </c>
      <c r="DY110" s="466">
        <f>DM110+DN110+DO110+DP110+DQ110+DR110+DS110+DT110+DU110+DV110+DW110+DX110</f>
        <v>3510939.73</v>
      </c>
      <c r="DZ110" s="466">
        <v>2362.41</v>
      </c>
      <c r="EA110" s="466">
        <v>126519.21</v>
      </c>
      <c r="EB110" s="466">
        <v>1475901.71</v>
      </c>
      <c r="EC110" s="466">
        <v>370502.84</v>
      </c>
      <c r="ED110" s="466">
        <v>-76296.94</v>
      </c>
      <c r="EE110" s="466">
        <v>494475.97</v>
      </c>
      <c r="EF110" s="466">
        <v>593334.22</v>
      </c>
      <c r="EG110" s="466">
        <v>44140</v>
      </c>
      <c r="EH110" s="466">
        <v>484625.1</v>
      </c>
      <c r="EI110" s="466">
        <v>539540.75</v>
      </c>
      <c r="EJ110" s="466">
        <v>575441.07999999996</v>
      </c>
      <c r="EK110" s="466">
        <v>1800943.33</v>
      </c>
      <c r="EL110" s="466">
        <f>DZ110+EA110+EB110+EC110+ED110+EE110+EF110+EG110+EH110+EI110+EJ110+EK110</f>
        <v>6431489.6799999997</v>
      </c>
      <c r="EM110" s="466">
        <v>146953.37</v>
      </c>
      <c r="EN110" s="466">
        <v>117012.92</v>
      </c>
      <c r="EO110" s="466">
        <v>2210170.0099999998</v>
      </c>
      <c r="EP110" s="466">
        <v>194502.39</v>
      </c>
      <c r="EQ110" s="466">
        <v>779983.47</v>
      </c>
      <c r="ER110" s="466">
        <v>153471.91</v>
      </c>
      <c r="ES110" s="466">
        <v>912782.69</v>
      </c>
      <c r="ET110" s="466">
        <v>391041.18</v>
      </c>
      <c r="EU110" s="466">
        <v>77160.210000000006</v>
      </c>
      <c r="EV110" s="466">
        <v>554775.44999999995</v>
      </c>
      <c r="EW110" s="466">
        <v>654664.86</v>
      </c>
      <c r="EX110" s="466">
        <v>674067.47</v>
      </c>
      <c r="EY110" s="466">
        <f>EM110+EN110+EO110+EP110+EQ110+ER110+ES110+ET110+EU110+EV110+EW110+EX110</f>
        <v>6866585.9299999997</v>
      </c>
      <c r="EZ110" s="466">
        <v>280113.56</v>
      </c>
      <c r="FA110" s="466">
        <v>326003.81</v>
      </c>
      <c r="FB110" s="466">
        <v>1041948.57</v>
      </c>
      <c r="FC110" s="466">
        <v>407787.9</v>
      </c>
      <c r="FD110" s="466">
        <v>152024.65</v>
      </c>
      <c r="FE110" s="466">
        <v>698931.84</v>
      </c>
      <c r="FF110" s="466">
        <v>116324.35</v>
      </c>
      <c r="FG110" s="466">
        <v>10202.57</v>
      </c>
      <c r="FH110" s="466">
        <v>126822.48</v>
      </c>
      <c r="FI110" s="466">
        <v>267611.86</v>
      </c>
      <c r="FJ110" s="466">
        <v>1429686.99</v>
      </c>
      <c r="FK110" s="466">
        <v>530268.26</v>
      </c>
      <c r="FL110" s="466">
        <f>FA110+FB110+FC110+FD110+FE110+FF110+FG110+FH110+EZ110+FI110+FK110+FJ110</f>
        <v>5387726.8399999999</v>
      </c>
      <c r="FM110" s="466">
        <v>4565.6499999999996</v>
      </c>
      <c r="FN110" s="466">
        <v>165768.26</v>
      </c>
      <c r="FO110" s="466">
        <v>97701.37</v>
      </c>
      <c r="FP110" s="466">
        <v>280868.67</v>
      </c>
      <c r="FQ110" s="466">
        <v>191567.11</v>
      </c>
      <c r="FR110" s="466">
        <v>238.89</v>
      </c>
      <c r="FS110" s="466">
        <v>329043.18</v>
      </c>
      <c r="FT110" s="466">
        <v>396479.71</v>
      </c>
      <c r="FU110" s="466">
        <v>136247.67999999999</v>
      </c>
      <c r="FV110" s="466">
        <v>98470.8</v>
      </c>
      <c r="FW110" s="466">
        <v>652630.81999999995</v>
      </c>
      <c r="FX110" s="466">
        <v>2495013.5299999998</v>
      </c>
      <c r="FY110" s="466">
        <f>FM110+FN110+FO110+FP110+FQ110+FR110+FS110+FT110+FU110+FV110+FW110+FX110</f>
        <v>4848595.67</v>
      </c>
      <c r="FZ110" s="466">
        <v>65430.909999999996</v>
      </c>
      <c r="GA110" s="466">
        <v>27919.489999999998</v>
      </c>
      <c r="GB110" s="466">
        <v>40157.980000000003</v>
      </c>
      <c r="GC110" s="466">
        <v>20780.190000000002</v>
      </c>
      <c r="GD110" s="466">
        <v>9823.86</v>
      </c>
      <c r="GE110" s="466">
        <v>1122109.27</v>
      </c>
      <c r="GF110" s="466">
        <v>8865.6600000001163</v>
      </c>
      <c r="GG110" s="466">
        <v>39053.449999999997</v>
      </c>
      <c r="GH110" s="466">
        <v>63756.609999999957</v>
      </c>
      <c r="GI110" s="466">
        <v>184671.68</v>
      </c>
      <c r="GJ110" s="466">
        <v>280</v>
      </c>
      <c r="GK110" s="466">
        <v>25537.060000000023</v>
      </c>
      <c r="GL110" s="466">
        <f>FZ110+GA110+GB110+GC110+GD110+GE110+GF110+GG110+GH110+GI110+GJ110+GK110</f>
        <v>1608386.16</v>
      </c>
      <c r="GM110" s="466">
        <v>343774.69</v>
      </c>
      <c r="GN110" s="466">
        <v>-2436.5999999999985</v>
      </c>
      <c r="GO110" s="466">
        <v>210982.87999999998</v>
      </c>
      <c r="GP110" s="466">
        <v>15952.130000000001</v>
      </c>
      <c r="GQ110" s="466">
        <v>63259.05</v>
      </c>
      <c r="GR110" s="466">
        <v>49564.93</v>
      </c>
      <c r="GS110" s="466">
        <v>204948.83000000002</v>
      </c>
      <c r="GT110" s="466">
        <v>7669.79</v>
      </c>
      <c r="GU110" s="466">
        <v>-28027.980000000003</v>
      </c>
      <c r="GV110" s="466">
        <v>5251.6300000000047</v>
      </c>
      <c r="GW110" s="466">
        <v>518986.81000000006</v>
      </c>
      <c r="GX110" s="466">
        <v>18512.099999999999</v>
      </c>
      <c r="GY110" s="466">
        <f>GM110+GN110+GO110+GP110+GQ110+GR110+GS110+GT110+GU110+GV110+GW110+GX110</f>
        <v>1408438.2600000002</v>
      </c>
      <c r="GZ110" s="466">
        <v>16166.67</v>
      </c>
      <c r="HA110" s="466">
        <v>124854.53</v>
      </c>
      <c r="HB110" s="466">
        <v>66769.440000000002</v>
      </c>
      <c r="HC110" s="466">
        <v>83533.23000000001</v>
      </c>
      <c r="HD110" s="466">
        <v>15468.75</v>
      </c>
      <c r="HE110" s="466">
        <v>40751.61</v>
      </c>
      <c r="HF110" s="466">
        <v>89515.92</v>
      </c>
      <c r="HG110" s="466">
        <v>15566.91</v>
      </c>
      <c r="HH110" s="466">
        <v>61592.039999999994</v>
      </c>
      <c r="HI110" s="466">
        <v>0</v>
      </c>
      <c r="HJ110" s="466">
        <v>56280.69</v>
      </c>
      <c r="HK110" s="466">
        <v>1454869.6400000001</v>
      </c>
      <c r="HL110" s="466">
        <f>GZ110+HA110+HB110+HC110+HD110+HE110+HF110+HG110+HH110+HI110+HJ110+HK110</f>
        <v>2025369.4300000002</v>
      </c>
      <c r="HM110" s="466">
        <v>0</v>
      </c>
      <c r="HN110" s="466">
        <v>130082.01</v>
      </c>
      <c r="HO110" s="466">
        <v>191144.56</v>
      </c>
      <c r="HP110" s="466">
        <v>-1405.2899999999918</v>
      </c>
      <c r="HQ110" s="466">
        <v>776142.61</v>
      </c>
      <c r="HR110" s="466">
        <v>8007.0999999999967</v>
      </c>
      <c r="HS110" s="466">
        <v>177366.06</v>
      </c>
      <c r="HT110" s="466">
        <v>-5861.36</v>
      </c>
      <c r="HU110" s="466">
        <v>50288.990000000005</v>
      </c>
      <c r="HV110" s="466">
        <v>119295.76999999999</v>
      </c>
      <c r="HW110" s="466">
        <v>199874.18</v>
      </c>
      <c r="HX110" s="466">
        <v>68502.509999999995</v>
      </c>
      <c r="HY110" s="466">
        <f>HM110+HN110+HO110+HP110+HQ110+HR110+HS110+HT110+HU110+HV110+HW110+HX110</f>
        <v>1713437.1400000001</v>
      </c>
      <c r="HZ110" s="466">
        <v>74161.62</v>
      </c>
      <c r="IA110" s="466">
        <v>22134</v>
      </c>
      <c r="IB110" s="466">
        <v>16652.839999999997</v>
      </c>
      <c r="IC110" s="466">
        <v>20735.78</v>
      </c>
      <c r="ID110" s="466">
        <v>122142.49</v>
      </c>
      <c r="IE110" s="466">
        <v>38999.15</v>
      </c>
      <c r="IF110" s="466">
        <v>71722.649999999994</v>
      </c>
      <c r="IG110" s="466">
        <v>224000</v>
      </c>
      <c r="IH110" s="466">
        <v>1800</v>
      </c>
      <c r="II110" s="466">
        <v>301425.28000000003</v>
      </c>
      <c r="IJ110" s="466">
        <v>43679.29</v>
      </c>
      <c r="IK110" s="466">
        <v>-8027.01</v>
      </c>
      <c r="IL110" s="466">
        <f>HZ110+IA110+IB110+IC110+ID110+IE110+IF110+IG110+IH110+II110+IJ110+IK110</f>
        <v>929426.09000000008</v>
      </c>
      <c r="IM110" s="466">
        <v>-612076.07999999996</v>
      </c>
      <c r="IN110" s="466">
        <v>56821.530000000006</v>
      </c>
      <c r="IO110" s="466">
        <v>0</v>
      </c>
      <c r="IP110" s="466">
        <v>29499.18</v>
      </c>
      <c r="IQ110" s="466">
        <v>32840.630000000005</v>
      </c>
      <c r="IR110" s="466">
        <v>0</v>
      </c>
      <c r="IS110" s="466">
        <v>-37153.440000000002</v>
      </c>
      <c r="IT110" s="466">
        <v>1567.8899999999994</v>
      </c>
      <c r="IU110" s="466">
        <v>648190.34</v>
      </c>
      <c r="IV110" s="466">
        <v>6035</v>
      </c>
      <c r="IW110" s="466">
        <v>0</v>
      </c>
      <c r="IX110" s="466">
        <v>108530.76</v>
      </c>
      <c r="IY110" s="466">
        <f>IM110+IN110+IO110+IP110+IQ110+IR110+IS110+IT110+IU110+IV110+IW110+IX110</f>
        <v>234255.81000000006</v>
      </c>
      <c r="IZ110" s="655">
        <v>0</v>
      </c>
      <c r="JA110" s="466">
        <v>14764.5</v>
      </c>
      <c r="JB110" s="466">
        <v>0</v>
      </c>
      <c r="JC110" s="466">
        <v>0</v>
      </c>
      <c r="JD110" s="466">
        <v>9194.52</v>
      </c>
      <c r="JE110" s="466">
        <v>0</v>
      </c>
      <c r="JF110" s="466">
        <v>0</v>
      </c>
      <c r="JG110" s="466">
        <v>0</v>
      </c>
      <c r="JH110" s="466">
        <v>0</v>
      </c>
      <c r="JI110" s="466">
        <v>117931.84</v>
      </c>
      <c r="JJ110" s="466">
        <v>71305.8</v>
      </c>
      <c r="JK110" s="466">
        <v>253530.33000000002</v>
      </c>
      <c r="JL110" s="466">
        <f>IZ110+JA110+JB110+JC110+JD110+JE110+JF110+JG110+JH110+JI110+JJ110+JK110</f>
        <v>466726.99</v>
      </c>
      <c r="JM110" s="655">
        <v>487045.27</v>
      </c>
      <c r="JN110" s="466">
        <v>50000</v>
      </c>
      <c r="JO110" s="466">
        <v>0</v>
      </c>
      <c r="JP110" s="466">
        <v>13245.5</v>
      </c>
      <c r="JQ110" s="466">
        <v>80291.649999999994</v>
      </c>
      <c r="JR110" s="466">
        <v>0</v>
      </c>
      <c r="JS110" s="466">
        <v>36428.28</v>
      </c>
      <c r="JT110" s="466">
        <v>172371.33</v>
      </c>
      <c r="JU110" s="466">
        <v>0</v>
      </c>
      <c r="JV110" s="466">
        <v>131436.69</v>
      </c>
      <c r="JW110" s="466">
        <v>25039.78</v>
      </c>
      <c r="JX110" s="466">
        <v>231414.62</v>
      </c>
      <c r="JY110" s="466">
        <f>JM110+JN110+JO110+JP110+JQ110+JR110+JS110+JT110+JU110+JV110+JW110+JX110</f>
        <v>1227273.1200000001</v>
      </c>
      <c r="JZ110" s="655">
        <v>333249.67</v>
      </c>
      <c r="KA110" s="466">
        <v>230841.33</v>
      </c>
      <c r="KB110" s="466">
        <v>0</v>
      </c>
      <c r="KC110" s="466">
        <v>93993.81</v>
      </c>
      <c r="KD110" s="466">
        <v>6636.7999999999993</v>
      </c>
      <c r="KE110" s="466">
        <v>91500</v>
      </c>
      <c r="KF110" s="466">
        <v>186071.32</v>
      </c>
      <c r="KG110" s="466">
        <v>49838.85</v>
      </c>
      <c r="KH110" s="466">
        <v>84052.45</v>
      </c>
      <c r="KI110" s="466">
        <v>23749.040000000001</v>
      </c>
      <c r="KJ110" s="466">
        <v>22955.919999999998</v>
      </c>
      <c r="KK110" s="466">
        <v>232678.71</v>
      </c>
      <c r="KL110" s="466">
        <f>JZ110+KA110+KB110+KC110+KD110+KE110+KF110+KG110+KH110+KI110+KJ110+KK110</f>
        <v>1355567.9000000001</v>
      </c>
      <c r="KM110" s="655">
        <v>0</v>
      </c>
      <c r="KN110" s="466">
        <v>0</v>
      </c>
      <c r="KO110" s="466">
        <v>0</v>
      </c>
      <c r="KP110" s="466">
        <v>4747.1099999999997</v>
      </c>
      <c r="KQ110" s="466">
        <v>0</v>
      </c>
      <c r="KR110" s="466">
        <v>9563.5299999999988</v>
      </c>
      <c r="KS110" s="466">
        <v>12307.4</v>
      </c>
      <c r="KT110" s="466">
        <v>73429.759999999995</v>
      </c>
      <c r="KU110" s="466">
        <v>0</v>
      </c>
      <c r="KV110" s="466">
        <v>0</v>
      </c>
      <c r="KW110" s="466">
        <v>152812.51</v>
      </c>
      <c r="KX110" s="466">
        <v>34847.26</v>
      </c>
      <c r="KY110" s="466">
        <f>KM110+KN110+KO110+KP110+KQ110+KR110+KS110+KT110+KU110+KV110+KW110+KX110</f>
        <v>287707.57</v>
      </c>
      <c r="KZ110" s="655">
        <v>232081</v>
      </c>
      <c r="LA110" s="466">
        <v>626</v>
      </c>
      <c r="LB110" s="466">
        <v>0</v>
      </c>
      <c r="LC110" s="466">
        <v>0</v>
      </c>
      <c r="LD110" s="466">
        <v>0</v>
      </c>
      <c r="LE110" s="466">
        <v>0</v>
      </c>
      <c r="LF110" s="466">
        <v>0</v>
      </c>
      <c r="LG110" s="466">
        <v>0</v>
      </c>
      <c r="LH110" s="466">
        <v>0</v>
      </c>
      <c r="LI110" s="466">
        <v>0</v>
      </c>
      <c r="LJ110" s="466">
        <v>0</v>
      </c>
      <c r="LK110" s="466">
        <v>0</v>
      </c>
      <c r="LL110" s="511">
        <f>KZ110+LA110+LB110+LC110+LD110+LE110+LF110+LG110+LH110+LI110+LJ110+LK110</f>
        <v>232707</v>
      </c>
    </row>
    <row r="111" spans="1:324" ht="15.75" x14ac:dyDescent="0.25">
      <c r="A111" s="419">
        <v>7312</v>
      </c>
      <c r="B111" s="420"/>
      <c r="C111" s="418" t="s">
        <v>681</v>
      </c>
      <c r="D111" s="418" t="s">
        <v>343</v>
      </c>
      <c r="E111" s="466" t="s">
        <v>870</v>
      </c>
      <c r="F111" s="466" t="s">
        <v>870</v>
      </c>
      <c r="G111" s="466" t="s">
        <v>870</v>
      </c>
      <c r="H111" s="466" t="s">
        <v>870</v>
      </c>
      <c r="I111" s="466" t="s">
        <v>870</v>
      </c>
      <c r="J111" s="466" t="s">
        <v>870</v>
      </c>
      <c r="K111" s="466" t="s">
        <v>870</v>
      </c>
      <c r="L111" s="466" t="s">
        <v>870</v>
      </c>
      <c r="M111" s="466" t="s">
        <v>870</v>
      </c>
      <c r="N111" s="466" t="s">
        <v>870</v>
      </c>
      <c r="O111" s="466" t="s">
        <v>870</v>
      </c>
      <c r="P111" s="466" t="s">
        <v>870</v>
      </c>
      <c r="Q111" s="466" t="s">
        <v>870</v>
      </c>
      <c r="R111" s="466" t="s">
        <v>870</v>
      </c>
      <c r="S111" s="466" t="s">
        <v>870</v>
      </c>
      <c r="T111" s="466" t="s">
        <v>870</v>
      </c>
      <c r="U111" s="466" t="s">
        <v>870</v>
      </c>
      <c r="V111" s="466" t="s">
        <v>870</v>
      </c>
      <c r="W111" s="466" t="s">
        <v>870</v>
      </c>
      <c r="X111" s="466" t="s">
        <v>870</v>
      </c>
      <c r="Y111" s="466" t="s">
        <v>870</v>
      </c>
      <c r="Z111" s="466" t="s">
        <v>870</v>
      </c>
      <c r="AA111" s="466" t="s">
        <v>870</v>
      </c>
      <c r="AB111" s="466" t="s">
        <v>870</v>
      </c>
      <c r="AC111" s="466" t="s">
        <v>870</v>
      </c>
      <c r="AD111" s="466" t="s">
        <v>870</v>
      </c>
      <c r="AE111" s="466" t="s">
        <v>870</v>
      </c>
      <c r="AF111" s="466" t="s">
        <v>870</v>
      </c>
      <c r="AG111" s="466" t="s">
        <v>870</v>
      </c>
      <c r="AH111" s="466" t="s">
        <v>870</v>
      </c>
      <c r="AI111" s="466" t="s">
        <v>870</v>
      </c>
      <c r="AJ111" s="466" t="s">
        <v>870</v>
      </c>
      <c r="AK111" s="466" t="s">
        <v>870</v>
      </c>
      <c r="AL111" s="466" t="s">
        <v>870</v>
      </c>
      <c r="AM111" s="466" t="s">
        <v>870</v>
      </c>
      <c r="AN111" s="466" t="s">
        <v>870</v>
      </c>
      <c r="AO111" s="466" t="s">
        <v>870</v>
      </c>
      <c r="AP111" s="466" t="s">
        <v>870</v>
      </c>
      <c r="AQ111" s="466" t="s">
        <v>870</v>
      </c>
      <c r="AR111" s="466" t="s">
        <v>870</v>
      </c>
      <c r="AS111" s="466" t="s">
        <v>870</v>
      </c>
      <c r="AT111" s="466" t="s">
        <v>870</v>
      </c>
      <c r="AU111" s="466" t="s">
        <v>870</v>
      </c>
      <c r="AV111" s="466" t="s">
        <v>870</v>
      </c>
      <c r="AW111" s="466" t="s">
        <v>870</v>
      </c>
      <c r="AX111" s="466" t="s">
        <v>870</v>
      </c>
      <c r="AY111" s="466" t="s">
        <v>870</v>
      </c>
      <c r="AZ111" s="466" t="s">
        <v>870</v>
      </c>
      <c r="BA111" s="466" t="s">
        <v>870</v>
      </c>
      <c r="BB111" s="466" t="s">
        <v>870</v>
      </c>
      <c r="BC111" s="466" t="s">
        <v>870</v>
      </c>
      <c r="BD111" s="466" t="s">
        <v>870</v>
      </c>
      <c r="BE111" s="466" t="s">
        <v>870</v>
      </c>
      <c r="BF111" s="466" t="s">
        <v>870</v>
      </c>
      <c r="BG111" s="466" t="s">
        <v>870</v>
      </c>
      <c r="BH111" s="466" t="s">
        <v>870</v>
      </c>
      <c r="BI111" s="466" t="s">
        <v>870</v>
      </c>
      <c r="BJ111" s="466" t="s">
        <v>870</v>
      </c>
      <c r="BK111" s="466" t="s">
        <v>870</v>
      </c>
      <c r="BL111" s="466" t="s">
        <v>870</v>
      </c>
      <c r="BM111" s="466">
        <v>0</v>
      </c>
      <c r="BN111" s="466">
        <v>0</v>
      </c>
      <c r="BO111" s="466">
        <v>0</v>
      </c>
      <c r="BP111" s="466">
        <v>0</v>
      </c>
      <c r="BQ111" s="466">
        <v>0</v>
      </c>
      <c r="BR111" s="466">
        <v>0</v>
      </c>
      <c r="BS111" s="466">
        <v>1727.591387080621</v>
      </c>
      <c r="BT111" s="466">
        <v>0</v>
      </c>
      <c r="BU111" s="466">
        <v>0</v>
      </c>
      <c r="BV111" s="466">
        <v>0</v>
      </c>
      <c r="BW111" s="466">
        <v>0</v>
      </c>
      <c r="BX111" s="466">
        <v>0</v>
      </c>
      <c r="BY111" s="466">
        <f>BM111+BN111+BO111+BP111+BQ111+BR111+BS111+BT111+BU111+BV111+BW111+BX111</f>
        <v>1727.591387080621</v>
      </c>
      <c r="BZ111" s="466">
        <v>0</v>
      </c>
      <c r="CA111" s="466">
        <v>5739.2212068102153</v>
      </c>
      <c r="CB111" s="466">
        <v>0</v>
      </c>
      <c r="CC111" s="466">
        <v>0</v>
      </c>
      <c r="CD111" s="466">
        <v>0</v>
      </c>
      <c r="CE111" s="466">
        <v>106850.03096311135</v>
      </c>
      <c r="CF111" s="466">
        <v>0</v>
      </c>
      <c r="CG111" s="466">
        <v>0</v>
      </c>
      <c r="CH111" s="466">
        <v>2286.76347855116</v>
      </c>
      <c r="CI111" s="466">
        <v>877.73072108162251</v>
      </c>
      <c r="CJ111" s="466">
        <v>7094.8084626940408</v>
      </c>
      <c r="CK111" s="466">
        <v>799837.25588382583</v>
      </c>
      <c r="CL111" s="466">
        <f>BZ111+CA111+CB111+CC111+CD111+CE111+CF111+CG111+CH111+CI111+CJ111+CK111</f>
        <v>922685.81071607419</v>
      </c>
      <c r="CM111" s="466">
        <v>877.79627774995822</v>
      </c>
      <c r="CN111" s="466">
        <v>0</v>
      </c>
      <c r="CO111" s="466">
        <v>0</v>
      </c>
      <c r="CP111" s="466">
        <v>133364.92380237021</v>
      </c>
      <c r="CQ111" s="466">
        <v>-7825.240193623762</v>
      </c>
      <c r="CR111" s="466">
        <v>80255.318644633633</v>
      </c>
      <c r="CS111" s="466">
        <v>0</v>
      </c>
      <c r="CT111" s="466">
        <v>0</v>
      </c>
      <c r="CU111" s="466">
        <v>27825.070939742949</v>
      </c>
      <c r="CV111" s="466">
        <v>0</v>
      </c>
      <c r="CW111" s="466">
        <v>0</v>
      </c>
      <c r="CX111" s="466">
        <v>24627.515523284932</v>
      </c>
      <c r="CY111" s="466">
        <f>CM111+CN111+CO111+CP111+CQ111+CR111+CS111+CT111+CU111+CV111+CW111+CX111</f>
        <v>259125.38499415794</v>
      </c>
      <c r="CZ111" s="466">
        <v>0</v>
      </c>
      <c r="DA111" s="466">
        <v>10793.02</v>
      </c>
      <c r="DB111" s="466">
        <v>23312</v>
      </c>
      <c r="DC111" s="466">
        <v>-8491.86</v>
      </c>
      <c r="DD111" s="466">
        <v>28970.01</v>
      </c>
      <c r="DE111" s="466">
        <v>841.66999999999825</v>
      </c>
      <c r="DF111" s="466">
        <v>3534.2800000000061</v>
      </c>
      <c r="DG111" s="466">
        <v>34848.639999999999</v>
      </c>
      <c r="DH111" s="466">
        <v>0</v>
      </c>
      <c r="DI111" s="466">
        <v>4799.6899999999996</v>
      </c>
      <c r="DJ111" s="466">
        <v>3000</v>
      </c>
      <c r="DK111" s="466">
        <v>-5299.5699999999924</v>
      </c>
      <c r="DL111" s="466">
        <f>CZ111+DA111+DB111+DC111+DD111+DE111+DF111+DG111+DH111+DI111+DJ111+DK111</f>
        <v>96307.880000000019</v>
      </c>
      <c r="DM111" s="466">
        <v>0</v>
      </c>
      <c r="DN111" s="466">
        <v>2750</v>
      </c>
      <c r="DO111" s="466">
        <v>16626.46</v>
      </c>
      <c r="DP111" s="466">
        <v>23766</v>
      </c>
      <c r="DQ111" s="466">
        <v>6000</v>
      </c>
      <c r="DR111" s="466">
        <v>4800</v>
      </c>
      <c r="DS111" s="466">
        <v>0</v>
      </c>
      <c r="DT111" s="466">
        <v>3300</v>
      </c>
      <c r="DU111" s="466">
        <v>0</v>
      </c>
      <c r="DV111" s="466">
        <v>0</v>
      </c>
      <c r="DW111" s="466">
        <v>12299.75</v>
      </c>
      <c r="DX111" s="466">
        <v>0</v>
      </c>
      <c r="DY111" s="466">
        <f>DM111+DN111+DO111+DP111+DQ111+DR111+DS111+DT111+DU111+DV111+DW111+DX111</f>
        <v>69542.209999999992</v>
      </c>
      <c r="DZ111" s="466">
        <v>0</v>
      </c>
      <c r="EA111" s="466">
        <v>1500</v>
      </c>
      <c r="EB111" s="466">
        <v>6060</v>
      </c>
      <c r="EC111" s="466">
        <v>0</v>
      </c>
      <c r="ED111" s="466">
        <v>0</v>
      </c>
      <c r="EE111" s="466">
        <v>0</v>
      </c>
      <c r="EF111" s="466">
        <v>3000</v>
      </c>
      <c r="EG111" s="466">
        <v>0</v>
      </c>
      <c r="EH111" s="466">
        <v>0</v>
      </c>
      <c r="EI111" s="466">
        <v>0</v>
      </c>
      <c r="EJ111" s="466">
        <v>0</v>
      </c>
      <c r="EK111" s="466">
        <v>0</v>
      </c>
      <c r="EL111" s="466">
        <f>DZ111+EA111+EB111+EC111+ED111+EE111+EF111+EG111+EH111+EI111+EJ111+EK111</f>
        <v>10560</v>
      </c>
      <c r="EM111" s="466">
        <v>0</v>
      </c>
      <c r="EN111" s="466">
        <v>0</v>
      </c>
      <c r="EO111" s="466">
        <v>703.77</v>
      </c>
      <c r="EP111" s="466">
        <v>0</v>
      </c>
      <c r="EQ111" s="466">
        <v>0</v>
      </c>
      <c r="ER111" s="466">
        <v>2000</v>
      </c>
      <c r="ES111" s="466">
        <v>0</v>
      </c>
      <c r="ET111" s="466">
        <v>122.27</v>
      </c>
      <c r="EU111" s="466">
        <v>0</v>
      </c>
      <c r="EV111" s="466">
        <v>0</v>
      </c>
      <c r="EW111" s="466">
        <v>0</v>
      </c>
      <c r="EX111" s="466">
        <v>28633.56</v>
      </c>
      <c r="EY111" s="466">
        <f>EM111+EN111+EO111+EP111+EQ111+ER111+ES111+ET111+EU111+EV111+EW111+EX111</f>
        <v>31459.600000000002</v>
      </c>
      <c r="EZ111" s="466">
        <v>2007.4</v>
      </c>
      <c r="FA111" s="466">
        <v>0</v>
      </c>
      <c r="FB111" s="466">
        <v>6440</v>
      </c>
      <c r="FC111" s="466">
        <v>0</v>
      </c>
      <c r="FD111" s="466">
        <v>0</v>
      </c>
      <c r="FE111" s="466">
        <v>17015</v>
      </c>
      <c r="FF111" s="466">
        <v>6725</v>
      </c>
      <c r="FG111" s="466">
        <v>0</v>
      </c>
      <c r="FH111" s="466">
        <v>8511.89</v>
      </c>
      <c r="FI111" s="466">
        <v>3000</v>
      </c>
      <c r="FJ111" s="466">
        <v>0</v>
      </c>
      <c r="FK111" s="466">
        <v>1289.3499999999999</v>
      </c>
      <c r="FL111" s="466">
        <f>FA111+FB111+FC111+FD111+FE111+FF111+FG111+FH111+EZ111+FI111+FK111+FJ111</f>
        <v>44988.639999999999</v>
      </c>
      <c r="FM111" s="466">
        <v>0</v>
      </c>
      <c r="FN111" s="466">
        <v>0</v>
      </c>
      <c r="FO111" s="466">
        <v>0</v>
      </c>
      <c r="FP111" s="466">
        <v>0</v>
      </c>
      <c r="FQ111" s="466">
        <v>4000</v>
      </c>
      <c r="FR111" s="466">
        <v>1799.91</v>
      </c>
      <c r="FS111" s="466">
        <v>0</v>
      </c>
      <c r="FT111" s="466">
        <v>0</v>
      </c>
      <c r="FU111" s="466">
        <v>300</v>
      </c>
      <c r="FV111" s="466">
        <v>3000</v>
      </c>
      <c r="FW111" s="466">
        <v>0</v>
      </c>
      <c r="FX111" s="466">
        <v>0</v>
      </c>
      <c r="FY111" s="466">
        <f>FM111+FN111+FO111+FP111+FQ111+FR111+FS111+FT111+FU111+FV111+FW111+FX111</f>
        <v>9099.91</v>
      </c>
      <c r="FZ111" s="466">
        <v>1697.99</v>
      </c>
      <c r="GA111" s="466">
        <v>0</v>
      </c>
      <c r="GB111" s="466">
        <v>30</v>
      </c>
      <c r="GC111" s="466">
        <v>1759.9999999999998</v>
      </c>
      <c r="GD111" s="466">
        <v>0</v>
      </c>
      <c r="GE111" s="466">
        <v>0</v>
      </c>
      <c r="GF111" s="466">
        <v>1500</v>
      </c>
      <c r="GG111" s="466">
        <v>0</v>
      </c>
      <c r="GH111" s="466">
        <v>0</v>
      </c>
      <c r="GI111" s="466">
        <v>0</v>
      </c>
      <c r="GJ111" s="466">
        <v>0</v>
      </c>
      <c r="GK111" s="466">
        <v>2721.2200000000003</v>
      </c>
      <c r="GL111" s="466">
        <f>FZ111+GA111+GB111+GC111+GD111+GE111+GF111+GG111+GH111+GI111+GJ111+GK111</f>
        <v>7709.21</v>
      </c>
      <c r="GM111" s="466">
        <v>1000</v>
      </c>
      <c r="GN111" s="466">
        <v>0</v>
      </c>
      <c r="GO111" s="466">
        <v>0</v>
      </c>
      <c r="GP111" s="466">
        <v>0</v>
      </c>
      <c r="GQ111" s="466">
        <v>0</v>
      </c>
      <c r="GR111" s="466">
        <v>1000</v>
      </c>
      <c r="GS111" s="466">
        <v>0</v>
      </c>
      <c r="GT111" s="466">
        <v>0</v>
      </c>
      <c r="GU111" s="466">
        <v>0</v>
      </c>
      <c r="GV111" s="466">
        <v>54187.5</v>
      </c>
      <c r="GW111" s="466">
        <v>0</v>
      </c>
      <c r="GX111" s="466">
        <v>3024.3600000000006</v>
      </c>
      <c r="GY111" s="466">
        <f>GM111+GN111+GO111+GP111+GQ111+GR111+GS111+GT111+GU111+GV111+GW111+GX111</f>
        <v>59211.86</v>
      </c>
      <c r="GZ111" s="466">
        <v>0</v>
      </c>
      <c r="HA111" s="466">
        <v>0</v>
      </c>
      <c r="HB111" s="466">
        <v>0</v>
      </c>
      <c r="HC111" s="466">
        <v>0</v>
      </c>
      <c r="HD111" s="466">
        <v>0</v>
      </c>
      <c r="HE111" s="466">
        <v>84443.42</v>
      </c>
      <c r="HF111" s="466">
        <v>133834.21000000002</v>
      </c>
      <c r="HG111" s="466">
        <v>0</v>
      </c>
      <c r="HH111" s="466">
        <v>0</v>
      </c>
      <c r="HI111" s="466">
        <v>0</v>
      </c>
      <c r="HJ111" s="466">
        <v>0</v>
      </c>
      <c r="HK111" s="466">
        <v>2396.2600000000093</v>
      </c>
      <c r="HL111" s="466">
        <f>GZ111+HA111+HB111+HC111+HD111+HE111+HF111+HG111+HH111+HI111+HJ111+HK111</f>
        <v>220673.89</v>
      </c>
      <c r="HM111" s="466">
        <v>0</v>
      </c>
      <c r="HN111" s="466">
        <v>2706.96</v>
      </c>
      <c r="HO111" s="466">
        <v>0</v>
      </c>
      <c r="HP111" s="466">
        <v>0</v>
      </c>
      <c r="HQ111" s="466">
        <v>0</v>
      </c>
      <c r="HR111" s="466">
        <v>0</v>
      </c>
      <c r="HS111" s="466">
        <v>0</v>
      </c>
      <c r="HT111" s="466">
        <v>2000</v>
      </c>
      <c r="HU111" s="466">
        <v>0</v>
      </c>
      <c r="HV111" s="466">
        <v>0</v>
      </c>
      <c r="HW111" s="466">
        <v>1000</v>
      </c>
      <c r="HX111" s="466">
        <v>2300.9799999999996</v>
      </c>
      <c r="HY111" s="466">
        <f>HM111+HN111+HO111+HP111+HQ111+HR111+HS111+HT111+HU111+HV111+HW111+HX111</f>
        <v>8007.94</v>
      </c>
      <c r="HZ111" s="466">
        <v>4630.78</v>
      </c>
      <c r="IA111" s="466">
        <v>0</v>
      </c>
      <c r="IB111" s="466">
        <v>0</v>
      </c>
      <c r="IC111" s="466">
        <v>0</v>
      </c>
      <c r="ID111" s="466">
        <v>0</v>
      </c>
      <c r="IE111" s="466">
        <v>56871.16</v>
      </c>
      <c r="IF111" s="466">
        <v>0</v>
      </c>
      <c r="IG111" s="466">
        <v>0</v>
      </c>
      <c r="IH111" s="466">
        <v>0</v>
      </c>
      <c r="II111" s="466">
        <v>0</v>
      </c>
      <c r="IJ111" s="466">
        <v>2517.5999999999985</v>
      </c>
      <c r="IK111" s="466">
        <v>-22429.33</v>
      </c>
      <c r="IL111" s="466">
        <f>HZ111+IA111+IB111+IC111+ID111+IE111+IF111+IG111+IH111+II111+IJ111+IK111</f>
        <v>41590.21</v>
      </c>
      <c r="IM111" s="466">
        <v>3.93</v>
      </c>
      <c r="IN111" s="466">
        <v>0</v>
      </c>
      <c r="IO111" s="466">
        <v>0</v>
      </c>
      <c r="IP111" s="466">
        <v>0</v>
      </c>
      <c r="IQ111" s="466">
        <v>0</v>
      </c>
      <c r="IR111" s="466">
        <v>-3.93</v>
      </c>
      <c r="IS111" s="466">
        <v>0</v>
      </c>
      <c r="IT111" s="466">
        <v>400</v>
      </c>
      <c r="IU111" s="466">
        <v>-400</v>
      </c>
      <c r="IV111" s="466">
        <v>35000</v>
      </c>
      <c r="IW111" s="466">
        <v>0</v>
      </c>
      <c r="IX111" s="466">
        <v>2745</v>
      </c>
      <c r="IY111" s="466">
        <f>IM111+IN111+IO111+IP111+IQ111+IR111+IS111+IT111+IU111+IV111+IW111+IX111</f>
        <v>37745</v>
      </c>
      <c r="IZ111" s="655">
        <v>0</v>
      </c>
      <c r="JA111" s="466">
        <v>0</v>
      </c>
      <c r="JB111" s="466">
        <v>0</v>
      </c>
      <c r="JC111" s="466">
        <v>0</v>
      </c>
      <c r="JD111" s="466">
        <v>0</v>
      </c>
      <c r="JE111" s="466">
        <v>0</v>
      </c>
      <c r="JF111" s="466">
        <v>0</v>
      </c>
      <c r="JG111" s="466">
        <v>36720.83</v>
      </c>
      <c r="JH111" s="466">
        <v>0</v>
      </c>
      <c r="JI111" s="466">
        <v>0</v>
      </c>
      <c r="JJ111" s="466">
        <v>0</v>
      </c>
      <c r="JK111" s="466">
        <v>0</v>
      </c>
      <c r="JL111" s="466">
        <f>IZ111+JA111+JB111+JC111+JD111+JE111+JF111+JG111+JH111+JI111+JJ111+JK111</f>
        <v>36720.83</v>
      </c>
      <c r="JM111" s="655">
        <v>0</v>
      </c>
      <c r="JN111" s="466">
        <v>0</v>
      </c>
      <c r="JO111" s="466">
        <v>0</v>
      </c>
      <c r="JP111" s="466">
        <v>0</v>
      </c>
      <c r="JQ111" s="466">
        <v>46803.33</v>
      </c>
      <c r="JR111" s="466">
        <v>0</v>
      </c>
      <c r="JS111" s="466">
        <v>0</v>
      </c>
      <c r="JT111" s="466">
        <v>0</v>
      </c>
      <c r="JU111" s="466">
        <v>0</v>
      </c>
      <c r="JV111" s="466">
        <v>0</v>
      </c>
      <c r="JW111" s="466">
        <v>0</v>
      </c>
      <c r="JX111" s="466">
        <v>0</v>
      </c>
      <c r="JY111" s="466">
        <f>JM111+JN111+JO111+JP111+JQ111+JR111+JS111+JT111+JU111+JV111+JW111+JX111</f>
        <v>46803.33</v>
      </c>
      <c r="JZ111" s="655">
        <v>0</v>
      </c>
      <c r="KA111" s="466">
        <v>2452.56</v>
      </c>
      <c r="KB111" s="466">
        <v>0</v>
      </c>
      <c r="KC111" s="466">
        <v>0</v>
      </c>
      <c r="KD111" s="466">
        <v>0</v>
      </c>
      <c r="KE111" s="466">
        <v>0</v>
      </c>
      <c r="KF111" s="466">
        <v>0</v>
      </c>
      <c r="KG111" s="466">
        <v>0</v>
      </c>
      <c r="KH111" s="466">
        <v>31654.43</v>
      </c>
      <c r="KI111" s="466">
        <v>0</v>
      </c>
      <c r="KJ111" s="466">
        <v>0</v>
      </c>
      <c r="KK111" s="466">
        <v>0</v>
      </c>
      <c r="KL111" s="466">
        <f>JZ111+KA111+KB111+KC111+KD111+KE111+KF111+KG111+KH111+KI111+KJ111+KK111</f>
        <v>34106.99</v>
      </c>
      <c r="KM111" s="655">
        <v>0</v>
      </c>
      <c r="KN111" s="466">
        <v>0</v>
      </c>
      <c r="KO111" s="466">
        <v>0</v>
      </c>
      <c r="KP111" s="466">
        <v>0</v>
      </c>
      <c r="KQ111" s="466">
        <v>0</v>
      </c>
      <c r="KR111" s="466">
        <v>0</v>
      </c>
      <c r="KS111" s="466">
        <v>0</v>
      </c>
      <c r="KT111" s="466">
        <v>0</v>
      </c>
      <c r="KU111" s="466">
        <v>0</v>
      </c>
      <c r="KV111" s="466">
        <v>0</v>
      </c>
      <c r="KW111" s="466">
        <v>140000</v>
      </c>
      <c r="KX111" s="466">
        <v>0</v>
      </c>
      <c r="KY111" s="466">
        <f>KM111+KN111+KO111+KP111+KQ111+KR111+KS111+KT111+KU111+KV111+KW111+KX111</f>
        <v>140000</v>
      </c>
      <c r="KZ111" s="655">
        <v>0</v>
      </c>
      <c r="LA111" s="466">
        <v>0</v>
      </c>
      <c r="LB111" s="466">
        <v>0</v>
      </c>
      <c r="LC111" s="466">
        <v>0</v>
      </c>
      <c r="LD111" s="466">
        <v>0</v>
      </c>
      <c r="LE111" s="466">
        <v>0</v>
      </c>
      <c r="LF111" s="466">
        <v>0</v>
      </c>
      <c r="LG111" s="466">
        <v>0</v>
      </c>
      <c r="LH111" s="466">
        <v>0</v>
      </c>
      <c r="LI111" s="466">
        <v>0</v>
      </c>
      <c r="LJ111" s="466">
        <v>0</v>
      </c>
      <c r="LK111" s="466">
        <v>0</v>
      </c>
      <c r="LL111" s="511">
        <f>KZ111+LA111+LB111+LC111+LD111+LE111+LF111+LG111+LH111+LI111+LJ111+LK111</f>
        <v>0</v>
      </c>
    </row>
    <row r="112" spans="1:324" ht="15.75" x14ac:dyDescent="0.25">
      <c r="A112" s="419">
        <v>7313</v>
      </c>
      <c r="B112" s="420"/>
      <c r="C112" s="418" t="s">
        <v>682</v>
      </c>
      <c r="D112" s="418" t="s">
        <v>344</v>
      </c>
      <c r="E112" s="466" t="s">
        <v>870</v>
      </c>
      <c r="F112" s="466" t="s">
        <v>870</v>
      </c>
      <c r="G112" s="466" t="s">
        <v>870</v>
      </c>
      <c r="H112" s="466" t="s">
        <v>870</v>
      </c>
      <c r="I112" s="466" t="s">
        <v>870</v>
      </c>
      <c r="J112" s="466" t="s">
        <v>870</v>
      </c>
      <c r="K112" s="466" t="s">
        <v>870</v>
      </c>
      <c r="L112" s="466" t="s">
        <v>870</v>
      </c>
      <c r="M112" s="466" t="s">
        <v>870</v>
      </c>
      <c r="N112" s="466" t="s">
        <v>870</v>
      </c>
      <c r="O112" s="466" t="s">
        <v>870</v>
      </c>
      <c r="P112" s="466" t="s">
        <v>870</v>
      </c>
      <c r="Q112" s="466" t="s">
        <v>870</v>
      </c>
      <c r="R112" s="466" t="s">
        <v>870</v>
      </c>
      <c r="S112" s="466" t="s">
        <v>870</v>
      </c>
      <c r="T112" s="466" t="s">
        <v>870</v>
      </c>
      <c r="U112" s="466" t="s">
        <v>870</v>
      </c>
      <c r="V112" s="466" t="s">
        <v>870</v>
      </c>
      <c r="W112" s="466" t="s">
        <v>870</v>
      </c>
      <c r="X112" s="466" t="s">
        <v>870</v>
      </c>
      <c r="Y112" s="466" t="s">
        <v>870</v>
      </c>
      <c r="Z112" s="466" t="s">
        <v>870</v>
      </c>
      <c r="AA112" s="466" t="s">
        <v>870</v>
      </c>
      <c r="AB112" s="466" t="s">
        <v>870</v>
      </c>
      <c r="AC112" s="466" t="s">
        <v>870</v>
      </c>
      <c r="AD112" s="466" t="s">
        <v>870</v>
      </c>
      <c r="AE112" s="466" t="s">
        <v>870</v>
      </c>
      <c r="AF112" s="466" t="s">
        <v>870</v>
      </c>
      <c r="AG112" s="466" t="s">
        <v>870</v>
      </c>
      <c r="AH112" s="466" t="s">
        <v>870</v>
      </c>
      <c r="AI112" s="466" t="s">
        <v>870</v>
      </c>
      <c r="AJ112" s="466" t="s">
        <v>870</v>
      </c>
      <c r="AK112" s="466" t="s">
        <v>870</v>
      </c>
      <c r="AL112" s="466" t="s">
        <v>870</v>
      </c>
      <c r="AM112" s="466" t="s">
        <v>870</v>
      </c>
      <c r="AN112" s="466" t="s">
        <v>870</v>
      </c>
      <c r="AO112" s="466" t="s">
        <v>870</v>
      </c>
      <c r="AP112" s="466" t="s">
        <v>870</v>
      </c>
      <c r="AQ112" s="466" t="s">
        <v>870</v>
      </c>
      <c r="AR112" s="466" t="s">
        <v>870</v>
      </c>
      <c r="AS112" s="466" t="s">
        <v>870</v>
      </c>
      <c r="AT112" s="466" t="s">
        <v>870</v>
      </c>
      <c r="AU112" s="466" t="s">
        <v>870</v>
      </c>
      <c r="AV112" s="466" t="s">
        <v>870</v>
      </c>
      <c r="AW112" s="466" t="s">
        <v>870</v>
      </c>
      <c r="AX112" s="466" t="s">
        <v>870</v>
      </c>
      <c r="AY112" s="466" t="s">
        <v>870</v>
      </c>
      <c r="AZ112" s="466" t="s">
        <v>870</v>
      </c>
      <c r="BA112" s="466" t="s">
        <v>870</v>
      </c>
      <c r="BB112" s="466" t="s">
        <v>870</v>
      </c>
      <c r="BC112" s="466" t="s">
        <v>870</v>
      </c>
      <c r="BD112" s="466" t="s">
        <v>870</v>
      </c>
      <c r="BE112" s="466" t="s">
        <v>870</v>
      </c>
      <c r="BF112" s="466" t="s">
        <v>870</v>
      </c>
      <c r="BG112" s="466" t="s">
        <v>870</v>
      </c>
      <c r="BH112" s="466" t="s">
        <v>870</v>
      </c>
      <c r="BI112" s="466" t="s">
        <v>870</v>
      </c>
      <c r="BJ112" s="466" t="s">
        <v>870</v>
      </c>
      <c r="BK112" s="466" t="s">
        <v>870</v>
      </c>
      <c r="BL112" s="466" t="s">
        <v>870</v>
      </c>
      <c r="BM112" s="466">
        <v>32895.023201468874</v>
      </c>
      <c r="BN112" s="466">
        <v>0</v>
      </c>
      <c r="BO112" s="466">
        <v>0</v>
      </c>
      <c r="BP112" s="466">
        <v>0</v>
      </c>
      <c r="BQ112" s="466">
        <v>0</v>
      </c>
      <c r="BR112" s="466">
        <v>0</v>
      </c>
      <c r="BS112" s="466">
        <v>0</v>
      </c>
      <c r="BT112" s="466">
        <v>0</v>
      </c>
      <c r="BU112" s="466">
        <v>0</v>
      </c>
      <c r="BV112" s="466">
        <v>0</v>
      </c>
      <c r="BW112" s="466">
        <v>0</v>
      </c>
      <c r="BX112" s="466">
        <v>997.32932732431993</v>
      </c>
      <c r="BY112" s="466">
        <f>BM112+BN112+BO112+BP112+BQ112+BR112+BS112+BT112+BU112+BV112+BW112+BX112</f>
        <v>33892.352528793192</v>
      </c>
      <c r="BZ112" s="466">
        <v>0</v>
      </c>
      <c r="CA112" s="466">
        <v>0</v>
      </c>
      <c r="CB112" s="466">
        <v>0</v>
      </c>
      <c r="CC112" s="466">
        <v>0</v>
      </c>
      <c r="CD112" s="466">
        <v>0</v>
      </c>
      <c r="CE112" s="466">
        <v>0</v>
      </c>
      <c r="CF112" s="466">
        <v>3296.611584042731</v>
      </c>
      <c r="CG112" s="466">
        <v>0</v>
      </c>
      <c r="CH112" s="466">
        <v>0</v>
      </c>
      <c r="CI112" s="466">
        <v>0</v>
      </c>
      <c r="CJ112" s="466">
        <v>0</v>
      </c>
      <c r="CK112" s="466">
        <v>0</v>
      </c>
      <c r="CL112" s="466">
        <f>BZ112+CA112+CB112+CC112+CD112+CE112+CF112+CG112+CH112+CI112+CJ112+CK112</f>
        <v>3296.611584042731</v>
      </c>
      <c r="CM112" s="466">
        <v>0</v>
      </c>
      <c r="CN112" s="466">
        <v>0</v>
      </c>
      <c r="CO112" s="466">
        <v>0</v>
      </c>
      <c r="CP112" s="466">
        <v>0</v>
      </c>
      <c r="CQ112" s="466">
        <v>0</v>
      </c>
      <c r="CR112" s="466">
        <v>0</v>
      </c>
      <c r="CS112" s="466">
        <v>0</v>
      </c>
      <c r="CT112" s="466">
        <v>0</v>
      </c>
      <c r="CU112" s="466">
        <v>0</v>
      </c>
      <c r="CV112" s="466">
        <v>0</v>
      </c>
      <c r="CW112" s="466">
        <v>0</v>
      </c>
      <c r="CX112" s="466">
        <v>0</v>
      </c>
      <c r="CY112" s="466">
        <f>CM112+CN112+CO112+CP112+CQ112+CR112+CS112+CT112+CU112+CV112+CW112+CX112</f>
        <v>0</v>
      </c>
      <c r="CZ112" s="466">
        <v>0</v>
      </c>
      <c r="DA112" s="466">
        <v>0</v>
      </c>
      <c r="DB112" s="466">
        <v>0</v>
      </c>
      <c r="DC112" s="466">
        <v>0</v>
      </c>
      <c r="DD112" s="466">
        <v>0</v>
      </c>
      <c r="DE112" s="466">
        <v>0</v>
      </c>
      <c r="DF112" s="466">
        <v>0</v>
      </c>
      <c r="DG112" s="466">
        <v>0</v>
      </c>
      <c r="DH112" s="466">
        <v>0</v>
      </c>
      <c r="DI112" s="466">
        <v>0</v>
      </c>
      <c r="DJ112" s="466">
        <v>0</v>
      </c>
      <c r="DK112" s="466">
        <v>0</v>
      </c>
      <c r="DL112" s="466">
        <f>CZ112+DA112+DB112+DC112+DD112+DE112+DF112+DG112+DH112+DI112+DJ112+DK112</f>
        <v>0</v>
      </c>
      <c r="DM112" s="466">
        <v>0</v>
      </c>
      <c r="DN112" s="466">
        <v>0</v>
      </c>
      <c r="DO112" s="466">
        <v>0</v>
      </c>
      <c r="DP112" s="466">
        <v>0</v>
      </c>
      <c r="DQ112" s="466">
        <v>0</v>
      </c>
      <c r="DR112" s="466">
        <v>0</v>
      </c>
      <c r="DS112" s="466">
        <v>0</v>
      </c>
      <c r="DT112" s="466">
        <v>0</v>
      </c>
      <c r="DU112" s="466">
        <v>0</v>
      </c>
      <c r="DV112" s="466">
        <v>0</v>
      </c>
      <c r="DW112" s="466">
        <v>0</v>
      </c>
      <c r="DX112" s="466">
        <v>0</v>
      </c>
      <c r="DY112" s="466">
        <f>DM112+DN112+DO112+DP112+DQ112+DR112+DS112+DT112+DU112+DV112+DW112+DX112</f>
        <v>0</v>
      </c>
      <c r="DZ112" s="466">
        <v>0</v>
      </c>
      <c r="EA112" s="466">
        <v>0</v>
      </c>
      <c r="EB112" s="466">
        <v>0</v>
      </c>
      <c r="EC112" s="466">
        <v>0</v>
      </c>
      <c r="ED112" s="466">
        <v>0</v>
      </c>
      <c r="EE112" s="466">
        <v>10000</v>
      </c>
      <c r="EF112" s="466">
        <v>0</v>
      </c>
      <c r="EG112" s="466">
        <v>0</v>
      </c>
      <c r="EH112" s="466">
        <v>0</v>
      </c>
      <c r="EI112" s="466">
        <v>0</v>
      </c>
      <c r="EJ112" s="466">
        <v>0</v>
      </c>
      <c r="EK112" s="466">
        <v>0</v>
      </c>
      <c r="EL112" s="466">
        <f>DZ112+EA112+EB112+EC112+ED112+EE112+EF112+EG112+EH112+EI112+EJ112+EK112</f>
        <v>10000</v>
      </c>
      <c r="EM112" s="466">
        <v>0</v>
      </c>
      <c r="EN112" s="466">
        <v>0</v>
      </c>
      <c r="EO112" s="466">
        <v>0</v>
      </c>
      <c r="EP112" s="466">
        <v>0</v>
      </c>
      <c r="EQ112" s="466">
        <v>0</v>
      </c>
      <c r="ER112" s="466">
        <v>0</v>
      </c>
      <c r="ES112" s="466">
        <v>0</v>
      </c>
      <c r="ET112" s="466">
        <v>0</v>
      </c>
      <c r="EU112" s="466">
        <v>0</v>
      </c>
      <c r="EV112" s="466">
        <v>0</v>
      </c>
      <c r="EW112" s="466">
        <v>0</v>
      </c>
      <c r="EX112" s="466">
        <v>0</v>
      </c>
      <c r="EY112" s="466">
        <f>EM112+EN112+EO112+EP112+EQ112+ER112+ES112+ET112+EU112+EV112+EW112+EX112</f>
        <v>0</v>
      </c>
      <c r="EZ112" s="466">
        <v>0</v>
      </c>
      <c r="FA112" s="466">
        <v>0</v>
      </c>
      <c r="FB112" s="466">
        <v>0</v>
      </c>
      <c r="FC112" s="466">
        <v>0</v>
      </c>
      <c r="FD112" s="466">
        <v>0</v>
      </c>
      <c r="FE112" s="466">
        <v>0</v>
      </c>
      <c r="FF112" s="466">
        <v>0</v>
      </c>
      <c r="FG112" s="466">
        <v>0</v>
      </c>
      <c r="FH112" s="466">
        <v>0</v>
      </c>
      <c r="FI112" s="466">
        <v>0</v>
      </c>
      <c r="FJ112" s="466">
        <v>0</v>
      </c>
      <c r="FK112" s="466">
        <v>0</v>
      </c>
      <c r="FL112" s="466">
        <f>FA112+FB112+FC112+FD112+FE112+FF112+FG112+FH112+EZ112+FI112+FK112+FJ112</f>
        <v>0</v>
      </c>
      <c r="FM112" s="466">
        <v>0</v>
      </c>
      <c r="FN112" s="466">
        <v>0</v>
      </c>
      <c r="FO112" s="466">
        <v>0</v>
      </c>
      <c r="FP112" s="466">
        <v>0</v>
      </c>
      <c r="FQ112" s="466">
        <v>0</v>
      </c>
      <c r="FR112" s="466">
        <v>1000</v>
      </c>
      <c r="FS112" s="466">
        <v>0</v>
      </c>
      <c r="FT112" s="466">
        <v>0</v>
      </c>
      <c r="FU112" s="466">
        <v>0</v>
      </c>
      <c r="FV112" s="466">
        <v>0</v>
      </c>
      <c r="FW112" s="466">
        <v>0</v>
      </c>
      <c r="FX112" s="466">
        <v>0</v>
      </c>
      <c r="FY112" s="466">
        <f>FM112+FN112+FO112+FP112+FQ112+FR112+FS112+FT112+FU112+FV112+FW112+FX112</f>
        <v>1000</v>
      </c>
      <c r="FZ112" s="466">
        <v>0</v>
      </c>
      <c r="GA112" s="466">
        <v>0</v>
      </c>
      <c r="GB112" s="466">
        <v>0</v>
      </c>
      <c r="GC112" s="466">
        <v>0</v>
      </c>
      <c r="GD112" s="466">
        <v>0</v>
      </c>
      <c r="GE112" s="466">
        <v>0</v>
      </c>
      <c r="GF112" s="466">
        <v>270000</v>
      </c>
      <c r="GG112" s="466">
        <v>0</v>
      </c>
      <c r="GH112" s="466">
        <v>0</v>
      </c>
      <c r="GI112" s="466">
        <v>0</v>
      </c>
      <c r="GJ112" s="466">
        <v>0</v>
      </c>
      <c r="GK112" s="466">
        <v>0</v>
      </c>
      <c r="GL112" s="466">
        <f>FZ112+GA112+GB112+GC112+GD112+GE112+GF112+GG112+GH112+GI112+GJ112+GK112</f>
        <v>270000</v>
      </c>
      <c r="GM112" s="466">
        <v>0</v>
      </c>
      <c r="GN112" s="466">
        <v>0</v>
      </c>
      <c r="GO112" s="466">
        <v>0</v>
      </c>
      <c r="GP112" s="466">
        <v>0</v>
      </c>
      <c r="GQ112" s="466">
        <v>0</v>
      </c>
      <c r="GR112" s="466">
        <v>0</v>
      </c>
      <c r="GS112" s="466">
        <v>0</v>
      </c>
      <c r="GT112" s="466">
        <v>55076.22</v>
      </c>
      <c r="GU112" s="466">
        <v>0</v>
      </c>
      <c r="GV112" s="466">
        <v>0</v>
      </c>
      <c r="GW112" s="466">
        <v>2000</v>
      </c>
      <c r="GX112" s="466">
        <v>0</v>
      </c>
      <c r="GY112" s="466">
        <f>GM112+GN112+GO112+GP112+GQ112+GR112+GS112+GT112+GU112+GV112+GW112+GX112</f>
        <v>57076.22</v>
      </c>
      <c r="GZ112" s="466">
        <v>0</v>
      </c>
      <c r="HA112" s="466">
        <v>0</v>
      </c>
      <c r="HB112" s="466">
        <v>0</v>
      </c>
      <c r="HC112" s="466">
        <v>0</v>
      </c>
      <c r="HD112" s="466">
        <v>0</v>
      </c>
      <c r="HE112" s="466">
        <v>0</v>
      </c>
      <c r="HF112" s="466">
        <v>0</v>
      </c>
      <c r="HG112" s="466">
        <v>0</v>
      </c>
      <c r="HH112" s="466">
        <v>0</v>
      </c>
      <c r="HI112" s="466">
        <v>40</v>
      </c>
      <c r="HJ112" s="466">
        <v>0</v>
      </c>
      <c r="HK112" s="466">
        <v>0</v>
      </c>
      <c r="HL112" s="466">
        <f>GZ112+HA112+HB112+HC112+HD112+HE112+HF112+HG112+HH112+HI112+HJ112+HK112</f>
        <v>40</v>
      </c>
      <c r="HM112" s="466">
        <v>9000</v>
      </c>
      <c r="HN112" s="466">
        <v>0</v>
      </c>
      <c r="HO112" s="466">
        <v>0</v>
      </c>
      <c r="HP112" s="466">
        <v>0</v>
      </c>
      <c r="HQ112" s="466">
        <v>0</v>
      </c>
      <c r="HR112" s="466">
        <v>0</v>
      </c>
      <c r="HS112" s="466">
        <v>0</v>
      </c>
      <c r="HT112" s="466">
        <v>0</v>
      </c>
      <c r="HU112" s="466">
        <v>0</v>
      </c>
      <c r="HV112" s="466">
        <v>0</v>
      </c>
      <c r="HW112" s="466">
        <v>0</v>
      </c>
      <c r="HX112" s="466">
        <v>0</v>
      </c>
      <c r="HY112" s="466">
        <f>HM112+HN112+HO112+HP112+HQ112+HR112+HS112+HT112+HU112+HV112+HW112+HX112</f>
        <v>9000</v>
      </c>
      <c r="HZ112" s="466">
        <v>0</v>
      </c>
      <c r="IA112" s="466">
        <v>0</v>
      </c>
      <c r="IB112" s="466">
        <v>0</v>
      </c>
      <c r="IC112" s="466">
        <v>0</v>
      </c>
      <c r="ID112" s="466">
        <v>0</v>
      </c>
      <c r="IE112" s="466">
        <v>0</v>
      </c>
      <c r="IF112" s="466">
        <v>0</v>
      </c>
      <c r="IG112" s="466">
        <v>0</v>
      </c>
      <c r="IH112" s="466">
        <v>0</v>
      </c>
      <c r="II112" s="466">
        <v>0</v>
      </c>
      <c r="IJ112" s="466">
        <v>0</v>
      </c>
      <c r="IK112" s="466">
        <v>40.49</v>
      </c>
      <c r="IL112" s="466">
        <f>HZ112+IA112+IB112+IC112+ID112+IE112+IF112+IG112+IH112+II112+IJ112+IK112</f>
        <v>40.49</v>
      </c>
      <c r="IM112" s="466">
        <v>0</v>
      </c>
      <c r="IN112" s="466">
        <v>0</v>
      </c>
      <c r="IO112" s="466">
        <v>0</v>
      </c>
      <c r="IP112" s="466">
        <v>0</v>
      </c>
      <c r="IQ112" s="466">
        <v>0</v>
      </c>
      <c r="IR112" s="466">
        <v>0</v>
      </c>
      <c r="IS112" s="466">
        <v>0</v>
      </c>
      <c r="IT112" s="466">
        <v>0</v>
      </c>
      <c r="IU112" s="466">
        <v>0</v>
      </c>
      <c r="IV112" s="466">
        <v>14000</v>
      </c>
      <c r="IW112" s="466">
        <v>0</v>
      </c>
      <c r="IX112" s="466">
        <v>0</v>
      </c>
      <c r="IY112" s="466">
        <f>IM112+IN112+IO112+IP112+IQ112+IR112+IS112+IT112+IU112+IV112+IW112+IX112</f>
        <v>14000</v>
      </c>
      <c r="IZ112" s="655">
        <v>6430</v>
      </c>
      <c r="JA112" s="466">
        <v>0</v>
      </c>
      <c r="JB112" s="466">
        <v>0</v>
      </c>
      <c r="JC112" s="466">
        <v>0</v>
      </c>
      <c r="JD112" s="466">
        <v>0</v>
      </c>
      <c r="JE112" s="466">
        <v>0</v>
      </c>
      <c r="JF112" s="466">
        <v>0</v>
      </c>
      <c r="JG112" s="466">
        <v>0</v>
      </c>
      <c r="JH112" s="466">
        <v>0</v>
      </c>
      <c r="JI112" s="466">
        <v>100290</v>
      </c>
      <c r="JJ112" s="466">
        <v>40</v>
      </c>
      <c r="JK112" s="466">
        <v>2500</v>
      </c>
      <c r="JL112" s="466">
        <f>IZ112+JA112+JB112+JC112+JD112+JE112+JF112+JG112+JH112+JI112+JJ112+JK112</f>
        <v>109260</v>
      </c>
      <c r="JM112" s="655">
        <v>0</v>
      </c>
      <c r="JN112" s="466">
        <v>0</v>
      </c>
      <c r="JO112" s="466">
        <v>0</v>
      </c>
      <c r="JP112" s="466">
        <v>0</v>
      </c>
      <c r="JQ112" s="466">
        <v>0</v>
      </c>
      <c r="JR112" s="466">
        <v>0</v>
      </c>
      <c r="JS112" s="466">
        <v>0</v>
      </c>
      <c r="JT112" s="466">
        <v>0</v>
      </c>
      <c r="JU112" s="466">
        <v>0</v>
      </c>
      <c r="JV112" s="466">
        <v>0</v>
      </c>
      <c r="JW112" s="466">
        <v>0</v>
      </c>
      <c r="JX112" s="466">
        <v>0</v>
      </c>
      <c r="JY112" s="466">
        <f>JM112+JN112+JO112+JP112+JQ112+JR112+JS112+JT112+JU112+JV112+JW112+JX112</f>
        <v>0</v>
      </c>
      <c r="JZ112" s="655">
        <v>0</v>
      </c>
      <c r="KA112" s="466">
        <v>0</v>
      </c>
      <c r="KB112" s="466">
        <v>0</v>
      </c>
      <c r="KC112" s="466">
        <v>0</v>
      </c>
      <c r="KD112" s="466">
        <v>0</v>
      </c>
      <c r="KE112" s="466">
        <v>0</v>
      </c>
      <c r="KF112" s="466">
        <v>0</v>
      </c>
      <c r="KG112" s="466">
        <v>0</v>
      </c>
      <c r="KH112" s="466">
        <v>0</v>
      </c>
      <c r="KI112" s="466">
        <v>0</v>
      </c>
      <c r="KJ112" s="466">
        <v>0</v>
      </c>
      <c r="KK112" s="466">
        <v>0</v>
      </c>
      <c r="KL112" s="466">
        <f>JZ112+KA112+KB112+KC112+KD112+KE112+KF112+KG112+KH112+KI112+KJ112+KK112</f>
        <v>0</v>
      </c>
      <c r="KM112" s="655">
        <v>0</v>
      </c>
      <c r="KN112" s="466">
        <v>0</v>
      </c>
      <c r="KO112" s="466">
        <v>0</v>
      </c>
      <c r="KP112" s="466">
        <v>0</v>
      </c>
      <c r="KQ112" s="466">
        <v>0</v>
      </c>
      <c r="KR112" s="466">
        <v>0</v>
      </c>
      <c r="KS112" s="466">
        <v>0</v>
      </c>
      <c r="KT112" s="466">
        <v>0</v>
      </c>
      <c r="KU112" s="466">
        <v>0</v>
      </c>
      <c r="KV112" s="466">
        <v>0</v>
      </c>
      <c r="KW112" s="466">
        <v>0</v>
      </c>
      <c r="KX112" s="466">
        <v>0</v>
      </c>
      <c r="KY112" s="466">
        <f>KM112+KN112+KO112+KP112+KQ112+KR112+KS112+KT112+KU112+KV112+KW112+KX112</f>
        <v>0</v>
      </c>
      <c r="KZ112" s="655">
        <v>0</v>
      </c>
      <c r="LA112" s="466">
        <v>0</v>
      </c>
      <c r="LB112" s="466">
        <v>0</v>
      </c>
      <c r="LC112" s="466">
        <v>0</v>
      </c>
      <c r="LD112" s="466">
        <v>0</v>
      </c>
      <c r="LE112" s="466">
        <v>0</v>
      </c>
      <c r="LF112" s="466">
        <v>0</v>
      </c>
      <c r="LG112" s="466">
        <v>0</v>
      </c>
      <c r="LH112" s="466">
        <v>0</v>
      </c>
      <c r="LI112" s="466">
        <v>0</v>
      </c>
      <c r="LJ112" s="466">
        <v>0</v>
      </c>
      <c r="LK112" s="466">
        <v>0</v>
      </c>
      <c r="LL112" s="511">
        <f>KZ112+LA112+LB112+LC112+LD112+LE112+LF112+LG112+LH112+LI112+LJ112+LK112</f>
        <v>0</v>
      </c>
    </row>
    <row r="113" spans="1:324" x14ac:dyDescent="0.2">
      <c r="A113" s="436"/>
      <c r="B113" s="437"/>
      <c r="C113" s="421"/>
      <c r="D113" s="421"/>
      <c r="E113" s="442"/>
      <c r="F113" s="442"/>
      <c r="G113" s="442"/>
      <c r="H113" s="442"/>
      <c r="I113" s="442"/>
      <c r="J113" s="442"/>
      <c r="K113" s="442"/>
      <c r="L113" s="442"/>
      <c r="M113" s="442"/>
      <c r="N113" s="442"/>
      <c r="O113" s="442"/>
      <c r="P113" s="442"/>
      <c r="Q113" s="442"/>
      <c r="R113" s="442"/>
      <c r="S113" s="442"/>
      <c r="T113" s="442"/>
      <c r="U113" s="442"/>
      <c r="V113" s="442"/>
      <c r="W113" s="442"/>
      <c r="X113" s="442"/>
      <c r="Y113" s="442"/>
      <c r="Z113" s="442"/>
      <c r="AA113" s="442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2"/>
      <c r="AP113" s="442"/>
      <c r="AQ113" s="442"/>
      <c r="AR113" s="442"/>
      <c r="AS113" s="442"/>
      <c r="AT113" s="442"/>
      <c r="AU113" s="442"/>
      <c r="AV113" s="442"/>
      <c r="AW113" s="442"/>
      <c r="AX113" s="442"/>
      <c r="AY113" s="442"/>
      <c r="AZ113" s="442"/>
      <c r="BA113" s="442"/>
      <c r="BB113" s="442"/>
      <c r="BC113" s="442"/>
      <c r="BD113" s="442"/>
      <c r="BE113" s="442"/>
      <c r="BF113" s="442"/>
      <c r="BG113" s="442"/>
      <c r="BH113" s="442"/>
      <c r="BI113" s="442"/>
      <c r="BJ113" s="442"/>
      <c r="BK113" s="442"/>
      <c r="BL113" s="442"/>
      <c r="BM113" s="442"/>
      <c r="BN113" s="442"/>
      <c r="BO113" s="442"/>
      <c r="BP113" s="442"/>
      <c r="BQ113" s="442"/>
      <c r="BR113" s="442"/>
      <c r="BS113" s="442"/>
      <c r="BT113" s="442"/>
      <c r="BU113" s="442"/>
      <c r="BV113" s="442"/>
      <c r="BW113" s="442"/>
      <c r="BX113" s="442"/>
      <c r="BY113" s="442"/>
      <c r="BZ113" s="442"/>
      <c r="CA113" s="442"/>
      <c r="CB113" s="442"/>
      <c r="CC113" s="442"/>
      <c r="CD113" s="442"/>
      <c r="CE113" s="442"/>
      <c r="CF113" s="442"/>
      <c r="CG113" s="442"/>
      <c r="CH113" s="442"/>
      <c r="CI113" s="442"/>
      <c r="CJ113" s="442"/>
      <c r="CK113" s="442"/>
      <c r="CL113" s="442"/>
      <c r="CM113" s="442"/>
      <c r="CN113" s="442"/>
      <c r="CO113" s="442"/>
      <c r="CP113" s="442"/>
      <c r="CQ113" s="442"/>
      <c r="CR113" s="442"/>
      <c r="CS113" s="442"/>
      <c r="CT113" s="442"/>
      <c r="CU113" s="442"/>
      <c r="CV113" s="442"/>
      <c r="CW113" s="442"/>
      <c r="CX113" s="442"/>
      <c r="CY113" s="442"/>
      <c r="CZ113" s="442"/>
      <c r="DA113" s="442"/>
      <c r="DB113" s="442"/>
      <c r="DC113" s="442"/>
      <c r="DD113" s="442"/>
      <c r="DE113" s="442"/>
      <c r="DF113" s="442"/>
      <c r="DG113" s="442"/>
      <c r="DH113" s="442"/>
      <c r="DI113" s="442"/>
      <c r="DJ113" s="442"/>
      <c r="DK113" s="442"/>
      <c r="DL113" s="442"/>
      <c r="DM113" s="442"/>
      <c r="DN113" s="442"/>
      <c r="DO113" s="442"/>
      <c r="DP113" s="442"/>
      <c r="DQ113" s="442"/>
      <c r="DR113" s="442"/>
      <c r="DS113" s="442"/>
      <c r="DT113" s="442"/>
      <c r="DU113" s="442"/>
      <c r="DV113" s="442"/>
      <c r="DW113" s="442"/>
      <c r="DX113" s="442"/>
      <c r="DY113" s="442"/>
      <c r="DZ113" s="442"/>
      <c r="EA113" s="442"/>
      <c r="EB113" s="442"/>
      <c r="EC113" s="442"/>
      <c r="ED113" s="442"/>
      <c r="EE113" s="442"/>
      <c r="EF113" s="442"/>
      <c r="EG113" s="442"/>
      <c r="EH113" s="442"/>
      <c r="EI113" s="442"/>
      <c r="EJ113" s="442"/>
      <c r="EK113" s="442"/>
      <c r="EL113" s="442"/>
      <c r="EM113" s="442"/>
      <c r="EN113" s="442"/>
      <c r="EO113" s="442"/>
      <c r="EP113" s="442"/>
      <c r="EQ113" s="442"/>
      <c r="ER113" s="442"/>
      <c r="ES113" s="442"/>
      <c r="ET113" s="442"/>
      <c r="EU113" s="442"/>
      <c r="EV113" s="442"/>
      <c r="EW113" s="442"/>
      <c r="EX113" s="442"/>
      <c r="EY113" s="442"/>
      <c r="EZ113" s="442"/>
      <c r="FA113" s="442"/>
      <c r="FB113" s="442"/>
      <c r="FC113" s="442"/>
      <c r="FD113" s="442"/>
      <c r="FE113" s="442"/>
      <c r="FF113" s="442"/>
      <c r="FG113" s="442"/>
      <c r="FH113" s="442"/>
      <c r="FI113" s="442"/>
      <c r="FJ113" s="442"/>
      <c r="FK113" s="442"/>
      <c r="FL113" s="442"/>
      <c r="FM113" s="442"/>
      <c r="FN113" s="442"/>
      <c r="FO113" s="442"/>
      <c r="FP113" s="442"/>
      <c r="FQ113" s="442"/>
      <c r="FR113" s="442"/>
      <c r="FS113" s="442"/>
      <c r="FT113" s="442"/>
      <c r="FU113" s="442"/>
      <c r="FV113" s="442"/>
      <c r="FW113" s="442"/>
      <c r="FX113" s="442"/>
      <c r="FY113" s="442"/>
      <c r="FZ113" s="442"/>
      <c r="GA113" s="442"/>
      <c r="GB113" s="442"/>
      <c r="GC113" s="442"/>
      <c r="GD113" s="442"/>
      <c r="GE113" s="442"/>
      <c r="GF113" s="442"/>
      <c r="GG113" s="442"/>
      <c r="GH113" s="442"/>
      <c r="GI113" s="442"/>
      <c r="GJ113" s="442"/>
      <c r="GK113" s="442"/>
      <c r="GL113" s="442"/>
      <c r="GM113" s="442"/>
      <c r="GN113" s="442"/>
      <c r="GO113" s="442"/>
      <c r="GP113" s="442"/>
      <c r="GQ113" s="442"/>
      <c r="GR113" s="442"/>
      <c r="GS113" s="442"/>
      <c r="GT113" s="442"/>
      <c r="GU113" s="442"/>
      <c r="GV113" s="442"/>
      <c r="GW113" s="442"/>
      <c r="GX113" s="442"/>
      <c r="GY113" s="442"/>
      <c r="GZ113" s="442"/>
      <c r="HA113" s="442"/>
      <c r="HB113" s="442"/>
      <c r="HC113" s="442"/>
      <c r="HD113" s="442"/>
      <c r="HE113" s="442"/>
      <c r="HF113" s="442"/>
      <c r="HG113" s="442"/>
      <c r="HH113" s="442"/>
      <c r="HI113" s="442"/>
      <c r="HJ113" s="442"/>
      <c r="HK113" s="442"/>
      <c r="HL113" s="442"/>
      <c r="HM113" s="442"/>
      <c r="HN113" s="442"/>
      <c r="HO113" s="442"/>
      <c r="HP113" s="442"/>
      <c r="HQ113" s="442"/>
      <c r="HR113" s="442"/>
      <c r="HS113" s="442"/>
      <c r="HT113" s="442"/>
      <c r="HU113" s="442"/>
      <c r="HV113" s="442"/>
      <c r="HW113" s="442"/>
      <c r="HX113" s="442"/>
      <c r="HY113" s="442"/>
      <c r="HZ113" s="442"/>
      <c r="IA113" s="442"/>
      <c r="IB113" s="442"/>
      <c r="IC113" s="442"/>
      <c r="ID113" s="442"/>
      <c r="IE113" s="442"/>
      <c r="IF113" s="442"/>
      <c r="IG113" s="442"/>
      <c r="IH113" s="442"/>
      <c r="II113" s="442"/>
      <c r="IJ113" s="442"/>
      <c r="IK113" s="442"/>
      <c r="IL113" s="442"/>
      <c r="IM113" s="442"/>
      <c r="IN113" s="442"/>
      <c r="IO113" s="442"/>
      <c r="IP113" s="442"/>
      <c r="IQ113" s="442"/>
      <c r="IR113" s="442"/>
      <c r="IS113" s="442"/>
      <c r="IT113" s="442"/>
      <c r="IU113" s="442"/>
      <c r="IV113" s="442"/>
      <c r="IW113" s="442"/>
      <c r="IX113" s="442"/>
      <c r="IY113" s="442"/>
      <c r="IZ113" s="653"/>
      <c r="JA113" s="442"/>
      <c r="JB113" s="442"/>
      <c r="JC113" s="442"/>
      <c r="JD113" s="442"/>
      <c r="JE113" s="442"/>
      <c r="JF113" s="442"/>
      <c r="JG113" s="442"/>
      <c r="JH113" s="442"/>
      <c r="JI113" s="442"/>
      <c r="JJ113" s="442"/>
      <c r="JK113" s="442"/>
      <c r="JL113" s="442"/>
      <c r="JM113" s="653"/>
      <c r="JN113" s="442"/>
      <c r="JO113" s="442"/>
      <c r="JP113" s="442"/>
      <c r="JQ113" s="442"/>
      <c r="JR113" s="442"/>
      <c r="JS113" s="442"/>
      <c r="JT113" s="442"/>
      <c r="JU113" s="442"/>
      <c r="JV113" s="442"/>
      <c r="JW113" s="442"/>
      <c r="JX113" s="442"/>
      <c r="JY113" s="442"/>
      <c r="JZ113" s="653"/>
      <c r="KA113" s="442"/>
      <c r="KB113" s="442"/>
      <c r="KC113" s="442"/>
      <c r="KD113" s="442"/>
      <c r="KE113" s="442"/>
      <c r="KF113" s="442"/>
      <c r="KG113" s="442"/>
      <c r="KH113" s="442"/>
      <c r="KI113" s="442"/>
      <c r="KJ113" s="442"/>
      <c r="KK113" s="442"/>
      <c r="KL113" s="442"/>
      <c r="KM113" s="653"/>
      <c r="KN113" s="442"/>
      <c r="KO113" s="442"/>
      <c r="KP113" s="442"/>
      <c r="KQ113" s="442"/>
      <c r="KR113" s="442"/>
      <c r="KS113" s="442"/>
      <c r="KT113" s="442"/>
      <c r="KU113" s="442"/>
      <c r="KV113" s="442"/>
      <c r="KW113" s="442"/>
      <c r="KX113" s="442"/>
      <c r="KY113" s="442"/>
      <c r="KZ113" s="653"/>
      <c r="LA113" s="442"/>
      <c r="LB113" s="442"/>
      <c r="LC113" s="442"/>
      <c r="LD113" s="442"/>
      <c r="LE113" s="442"/>
      <c r="LF113" s="442"/>
      <c r="LG113" s="442"/>
      <c r="LH113" s="442"/>
      <c r="LI113" s="442"/>
      <c r="LJ113" s="442"/>
      <c r="LK113" s="442"/>
      <c r="LL113" s="512"/>
    </row>
    <row r="114" spans="1:324" ht="18" x14ac:dyDescent="0.25">
      <c r="A114" s="461">
        <v>732</v>
      </c>
      <c r="B114" s="462"/>
      <c r="C114" s="463" t="s">
        <v>345</v>
      </c>
      <c r="D114" s="463" t="s">
        <v>346</v>
      </c>
      <c r="E114" s="474" t="s">
        <v>870</v>
      </c>
      <c r="F114" s="474" t="s">
        <v>870</v>
      </c>
      <c r="G114" s="474" t="s">
        <v>870</v>
      </c>
      <c r="H114" s="474" t="s">
        <v>870</v>
      </c>
      <c r="I114" s="474" t="s">
        <v>870</v>
      </c>
      <c r="J114" s="474" t="s">
        <v>870</v>
      </c>
      <c r="K114" s="474" t="s">
        <v>870</v>
      </c>
      <c r="L114" s="474" t="s">
        <v>870</v>
      </c>
      <c r="M114" s="474" t="s">
        <v>870</v>
      </c>
      <c r="N114" s="474" t="s">
        <v>870</v>
      </c>
      <c r="O114" s="474" t="s">
        <v>870</v>
      </c>
      <c r="P114" s="474" t="s">
        <v>870</v>
      </c>
      <c r="Q114" s="474" t="s">
        <v>870</v>
      </c>
      <c r="R114" s="474" t="s">
        <v>870</v>
      </c>
      <c r="S114" s="474" t="s">
        <v>870</v>
      </c>
      <c r="T114" s="474" t="s">
        <v>870</v>
      </c>
      <c r="U114" s="474" t="s">
        <v>870</v>
      </c>
      <c r="V114" s="474" t="s">
        <v>870</v>
      </c>
      <c r="W114" s="474" t="s">
        <v>870</v>
      </c>
      <c r="X114" s="474" t="s">
        <v>870</v>
      </c>
      <c r="Y114" s="474" t="s">
        <v>870</v>
      </c>
      <c r="Z114" s="474" t="s">
        <v>870</v>
      </c>
      <c r="AA114" s="474" t="s">
        <v>870</v>
      </c>
      <c r="AB114" s="474" t="s">
        <v>870</v>
      </c>
      <c r="AC114" s="474" t="s">
        <v>870</v>
      </c>
      <c r="AD114" s="474" t="s">
        <v>870</v>
      </c>
      <c r="AE114" s="474" t="s">
        <v>870</v>
      </c>
      <c r="AF114" s="474" t="s">
        <v>870</v>
      </c>
      <c r="AG114" s="474" t="s">
        <v>870</v>
      </c>
      <c r="AH114" s="474" t="s">
        <v>870</v>
      </c>
      <c r="AI114" s="474" t="s">
        <v>870</v>
      </c>
      <c r="AJ114" s="474" t="s">
        <v>870</v>
      </c>
      <c r="AK114" s="474" t="s">
        <v>870</v>
      </c>
      <c r="AL114" s="474" t="s">
        <v>870</v>
      </c>
      <c r="AM114" s="474" t="s">
        <v>870</v>
      </c>
      <c r="AN114" s="474" t="s">
        <v>870</v>
      </c>
      <c r="AO114" s="474" t="s">
        <v>870</v>
      </c>
      <c r="AP114" s="474" t="s">
        <v>870</v>
      </c>
      <c r="AQ114" s="474" t="s">
        <v>870</v>
      </c>
      <c r="AR114" s="474" t="s">
        <v>870</v>
      </c>
      <c r="AS114" s="474" t="s">
        <v>870</v>
      </c>
      <c r="AT114" s="474" t="s">
        <v>870</v>
      </c>
      <c r="AU114" s="474" t="s">
        <v>870</v>
      </c>
      <c r="AV114" s="474" t="s">
        <v>870</v>
      </c>
      <c r="AW114" s="474" t="s">
        <v>870</v>
      </c>
      <c r="AX114" s="474" t="s">
        <v>870</v>
      </c>
      <c r="AY114" s="474" t="s">
        <v>870</v>
      </c>
      <c r="AZ114" s="474" t="s">
        <v>870</v>
      </c>
      <c r="BA114" s="474" t="s">
        <v>870</v>
      </c>
      <c r="BB114" s="474" t="s">
        <v>870</v>
      </c>
      <c r="BC114" s="474" t="s">
        <v>870</v>
      </c>
      <c r="BD114" s="474" t="s">
        <v>870</v>
      </c>
      <c r="BE114" s="474" t="s">
        <v>870</v>
      </c>
      <c r="BF114" s="474" t="s">
        <v>870</v>
      </c>
      <c r="BG114" s="474" t="s">
        <v>870</v>
      </c>
      <c r="BH114" s="474" t="s">
        <v>870</v>
      </c>
      <c r="BI114" s="474" t="s">
        <v>870</v>
      </c>
      <c r="BJ114" s="474" t="s">
        <v>870</v>
      </c>
      <c r="BK114" s="474" t="s">
        <v>870</v>
      </c>
      <c r="BL114" s="474" t="s">
        <v>870</v>
      </c>
      <c r="BM114" s="474">
        <v>0</v>
      </c>
      <c r="BN114" s="474">
        <v>0</v>
      </c>
      <c r="BO114" s="474">
        <v>0</v>
      </c>
      <c r="BP114" s="474">
        <v>0</v>
      </c>
      <c r="BQ114" s="474">
        <v>0</v>
      </c>
      <c r="BR114" s="474">
        <v>0</v>
      </c>
      <c r="BS114" s="474">
        <v>0</v>
      </c>
      <c r="BT114" s="474">
        <v>1932.4486730095143</v>
      </c>
      <c r="BU114" s="474">
        <v>837.50625938908365</v>
      </c>
      <c r="BV114" s="474">
        <v>834.58521115005851</v>
      </c>
      <c r="BW114" s="474">
        <v>0</v>
      </c>
      <c r="BX114" s="474">
        <v>576778.10924720415</v>
      </c>
      <c r="BY114" s="474">
        <f>BM114+BN114+BO114+BP114+BQ114+BR114+BS114+BT114+BU114+BV114+BW114+BX114</f>
        <v>580382.64939075278</v>
      </c>
      <c r="BZ114" s="474">
        <v>199485.56167584713</v>
      </c>
      <c r="CA114" s="474">
        <v>70.939742947754965</v>
      </c>
      <c r="CB114" s="474">
        <v>3371.7242530462363</v>
      </c>
      <c r="CC114" s="474">
        <v>4.1729260557502919</v>
      </c>
      <c r="CD114" s="474">
        <v>2328.492739108663</v>
      </c>
      <c r="CE114" s="474">
        <v>4.1729260557502919</v>
      </c>
      <c r="CF114" s="474">
        <v>339485.64513436821</v>
      </c>
      <c r="CG114" s="474">
        <v>59907.820689367392</v>
      </c>
      <c r="CH114" s="474">
        <v>0</v>
      </c>
      <c r="CI114" s="474">
        <v>139237.47421131699</v>
      </c>
      <c r="CJ114" s="474">
        <v>6831.0799532632282</v>
      </c>
      <c r="CK114" s="474">
        <v>-6831.0799532632282</v>
      </c>
      <c r="CL114" s="474">
        <f>BZ114+CA114+CB114+CC114+CD114+CE114+CF114+CG114+CH114+CI114+CJ114+CK114</f>
        <v>743896.00429811387</v>
      </c>
      <c r="CM114" s="474">
        <v>0</v>
      </c>
      <c r="CN114" s="474">
        <v>13185.861375396427</v>
      </c>
      <c r="CO114" s="474">
        <v>0</v>
      </c>
      <c r="CP114" s="474">
        <v>0</v>
      </c>
      <c r="CQ114" s="474">
        <v>0</v>
      </c>
      <c r="CR114" s="474">
        <v>0</v>
      </c>
      <c r="CS114" s="474">
        <v>417.29260557502926</v>
      </c>
      <c r="CT114" s="474">
        <v>0</v>
      </c>
      <c r="CU114" s="474">
        <v>3526.1225171089968</v>
      </c>
      <c r="CV114" s="474">
        <v>0</v>
      </c>
      <c r="CW114" s="474">
        <v>45902.186613253216</v>
      </c>
      <c r="CX114" s="474">
        <v>-45902.186613253216</v>
      </c>
      <c r="CY114" s="474">
        <f>CM114+CN114+CO114+CP114+CQ114+CR114+CS114+CT114+CU114+CV114+CW114+CX114</f>
        <v>17129.27649808045</v>
      </c>
      <c r="CZ114" s="474">
        <v>0</v>
      </c>
      <c r="DA114" s="474">
        <v>0</v>
      </c>
      <c r="DB114" s="474">
        <v>0</v>
      </c>
      <c r="DC114" s="474">
        <v>0</v>
      </c>
      <c r="DD114" s="474">
        <v>0</v>
      </c>
      <c r="DE114" s="474">
        <v>0</v>
      </c>
      <c r="DF114" s="474">
        <v>0</v>
      </c>
      <c r="DG114" s="474">
        <v>400</v>
      </c>
      <c r="DH114" s="474">
        <v>0</v>
      </c>
      <c r="DI114" s="474">
        <v>25965</v>
      </c>
      <c r="DJ114" s="474">
        <v>3000</v>
      </c>
      <c r="DK114" s="474">
        <v>2657811.23</v>
      </c>
      <c r="DL114" s="474">
        <f>CZ114+DA114+DB114+DC114+DD114+DE114+DF114+DG114+DH114+DI114+DJ114+DK114</f>
        <v>2687176.23</v>
      </c>
      <c r="DM114" s="474">
        <v>3217</v>
      </c>
      <c r="DN114" s="474">
        <v>0</v>
      </c>
      <c r="DO114" s="474">
        <v>0</v>
      </c>
      <c r="DP114" s="474">
        <v>2637.73</v>
      </c>
      <c r="DQ114" s="474">
        <v>0</v>
      </c>
      <c r="DR114" s="474">
        <v>0</v>
      </c>
      <c r="DS114" s="474">
        <v>134.3700000000008</v>
      </c>
      <c r="DT114" s="474">
        <v>0</v>
      </c>
      <c r="DU114" s="474">
        <v>0</v>
      </c>
      <c r="DV114" s="474">
        <v>-2772.1</v>
      </c>
      <c r="DW114" s="474">
        <v>-0.19000000000005457</v>
      </c>
      <c r="DX114" s="474">
        <v>0.19000000000005457</v>
      </c>
      <c r="DY114" s="474">
        <f>DM114+DN114+DO114+DP114+DQ114+DR114+DS114+DT114+DU114+DV114+DW114+DX114</f>
        <v>3217.0000000000005</v>
      </c>
      <c r="DZ114" s="474">
        <v>0</v>
      </c>
      <c r="EA114" s="474">
        <v>294945.64</v>
      </c>
      <c r="EB114" s="474">
        <v>0</v>
      </c>
      <c r="EC114" s="474">
        <v>-294945.64</v>
      </c>
      <c r="ED114" s="474">
        <v>0</v>
      </c>
      <c r="EE114" s="474">
        <v>5055.95</v>
      </c>
      <c r="EF114" s="474">
        <v>0</v>
      </c>
      <c r="EG114" s="474">
        <v>0</v>
      </c>
      <c r="EH114" s="474">
        <v>0</v>
      </c>
      <c r="EI114" s="474">
        <v>0</v>
      </c>
      <c r="EJ114" s="474">
        <v>0</v>
      </c>
      <c r="EK114" s="474">
        <v>0</v>
      </c>
      <c r="EL114" s="474">
        <f>DZ114+EA114+EB114+EC114+ED114+EE114+EF114+EG114+EH114+EI114+EJ114+EK114</f>
        <v>5055.95</v>
      </c>
      <c r="EM114" s="474">
        <v>0</v>
      </c>
      <c r="EN114" s="474">
        <v>0</v>
      </c>
      <c r="EO114" s="474">
        <v>0</v>
      </c>
      <c r="EP114" s="474">
        <v>0</v>
      </c>
      <c r="EQ114" s="474">
        <v>0</v>
      </c>
      <c r="ER114" s="474">
        <v>0</v>
      </c>
      <c r="ES114" s="474">
        <v>0</v>
      </c>
      <c r="ET114" s="474">
        <v>0</v>
      </c>
      <c r="EU114" s="474">
        <v>0</v>
      </c>
      <c r="EV114" s="474">
        <v>0</v>
      </c>
      <c r="EW114" s="474">
        <v>0</v>
      </c>
      <c r="EX114" s="474">
        <v>0</v>
      </c>
      <c r="EY114" s="474">
        <f>EM114+EN114+EO114+EP114+EQ114+ER114+ES114+ET114+EU114+EV114+EW114+EX114</f>
        <v>0</v>
      </c>
      <c r="EZ114" s="474">
        <v>0</v>
      </c>
      <c r="FA114" s="474">
        <v>0</v>
      </c>
      <c r="FB114" s="474">
        <v>0</v>
      </c>
      <c r="FC114" s="474">
        <v>0</v>
      </c>
      <c r="FD114" s="474">
        <v>0</v>
      </c>
      <c r="FE114" s="474">
        <v>0</v>
      </c>
      <c r="FF114" s="474">
        <v>1970</v>
      </c>
      <c r="FG114" s="474">
        <v>-431</v>
      </c>
      <c r="FH114" s="474">
        <v>-1539</v>
      </c>
      <c r="FI114" s="474">
        <v>5413.61</v>
      </c>
      <c r="FJ114" s="474">
        <v>0</v>
      </c>
      <c r="FK114" s="474">
        <v>-5413.61</v>
      </c>
      <c r="FL114" s="474">
        <f>FA114+FB114+FC114+FD114+FE114+FF114+FG114+FH114+EZ114+FI114+FK114+FJ114</f>
        <v>0</v>
      </c>
      <c r="FM114" s="474">
        <v>0</v>
      </c>
      <c r="FN114" s="474">
        <v>0</v>
      </c>
      <c r="FO114" s="474">
        <v>2400</v>
      </c>
      <c r="FP114" s="474">
        <v>2400</v>
      </c>
      <c r="FQ114" s="474">
        <v>0</v>
      </c>
      <c r="FR114" s="474">
        <v>0</v>
      </c>
      <c r="FS114" s="474">
        <v>-4800</v>
      </c>
      <c r="FT114" s="474">
        <v>0</v>
      </c>
      <c r="FU114" s="474">
        <v>0</v>
      </c>
      <c r="FV114" s="474">
        <v>0</v>
      </c>
      <c r="FW114" s="474">
        <v>25423.74</v>
      </c>
      <c r="FX114" s="474">
        <v>92126.14</v>
      </c>
      <c r="FY114" s="474">
        <f>FM114+FN114+FO114+FP114+FQ114+FR114+FS114+FT114+FU114+FV114+FW114+FX114</f>
        <v>117549.88</v>
      </c>
      <c r="FZ114" s="474">
        <v>10339.09</v>
      </c>
      <c r="GA114" s="474">
        <v>2054.8999999999996</v>
      </c>
      <c r="GB114" s="474">
        <v>50</v>
      </c>
      <c r="GC114" s="474">
        <v>4116.0000000000018</v>
      </c>
      <c r="GD114" s="474">
        <v>4198.0499999999993</v>
      </c>
      <c r="GE114" s="474">
        <v>0</v>
      </c>
      <c r="GF114" s="474">
        <v>0</v>
      </c>
      <c r="GG114" s="474">
        <v>0</v>
      </c>
      <c r="GH114" s="474">
        <v>40</v>
      </c>
      <c r="GI114" s="474">
        <v>0</v>
      </c>
      <c r="GJ114" s="474">
        <v>0</v>
      </c>
      <c r="GK114" s="474">
        <v>13240.940000000002</v>
      </c>
      <c r="GL114" s="474">
        <f>FZ114+GA114+GB114+GC114+GD114+GE114+GF114+GG114+GH114+GI114+GJ114+GK114</f>
        <v>34038.980000000003</v>
      </c>
      <c r="GM114" s="474">
        <v>0</v>
      </c>
      <c r="GN114" s="474">
        <v>0</v>
      </c>
      <c r="GO114" s="474">
        <v>0</v>
      </c>
      <c r="GP114" s="474">
        <v>0</v>
      </c>
      <c r="GQ114" s="474">
        <v>0</v>
      </c>
      <c r="GR114" s="474">
        <v>0</v>
      </c>
      <c r="GS114" s="474">
        <v>0</v>
      </c>
      <c r="GT114" s="474">
        <v>0</v>
      </c>
      <c r="GU114" s="474">
        <v>0</v>
      </c>
      <c r="GV114" s="474">
        <v>0</v>
      </c>
      <c r="GW114" s="474">
        <v>0</v>
      </c>
      <c r="GX114" s="474">
        <v>0</v>
      </c>
      <c r="GY114" s="474">
        <f>GM114+GN114+GO114+GP114+GQ114+GR114+GS114+GT114+GU114+GV114+GW114+GX114</f>
        <v>0</v>
      </c>
      <c r="GZ114" s="474">
        <v>0</v>
      </c>
      <c r="HA114" s="474">
        <v>0</v>
      </c>
      <c r="HB114" s="474">
        <v>0</v>
      </c>
      <c r="HC114" s="474">
        <v>0</v>
      </c>
      <c r="HD114" s="474">
        <v>0</v>
      </c>
      <c r="HE114" s="474">
        <v>0</v>
      </c>
      <c r="HF114" s="474">
        <v>0</v>
      </c>
      <c r="HG114" s="474">
        <v>0</v>
      </c>
      <c r="HH114" s="474">
        <v>0</v>
      </c>
      <c r="HI114" s="474">
        <v>0</v>
      </c>
      <c r="HJ114" s="474">
        <v>0</v>
      </c>
      <c r="HK114" s="474">
        <v>0</v>
      </c>
      <c r="HL114" s="474">
        <f>GZ114+HA114+HB114+HC114+HD114+HE114+HF114+HG114+HH114+HI114+HJ114+HK114</f>
        <v>0</v>
      </c>
      <c r="HM114" s="474">
        <v>0</v>
      </c>
      <c r="HN114" s="474">
        <v>0</v>
      </c>
      <c r="HO114" s="474">
        <v>0</v>
      </c>
      <c r="HP114" s="474">
        <v>0</v>
      </c>
      <c r="HQ114" s="474">
        <v>0</v>
      </c>
      <c r="HR114" s="474">
        <v>0</v>
      </c>
      <c r="HS114" s="474">
        <v>0</v>
      </c>
      <c r="HT114" s="474">
        <v>0</v>
      </c>
      <c r="HU114" s="474">
        <v>0</v>
      </c>
      <c r="HV114" s="474">
        <v>0</v>
      </c>
      <c r="HW114" s="474">
        <v>0</v>
      </c>
      <c r="HX114" s="474">
        <v>0</v>
      </c>
      <c r="HY114" s="474">
        <f>HM114+HN114+HO114+HP114+HQ114+HR114+HS114+HT114+HU114+HV114+HW114+HX114</f>
        <v>0</v>
      </c>
      <c r="HZ114" s="474">
        <v>0</v>
      </c>
      <c r="IA114" s="474">
        <v>0</v>
      </c>
      <c r="IB114" s="474">
        <v>0</v>
      </c>
      <c r="IC114" s="474">
        <v>0</v>
      </c>
      <c r="ID114" s="474">
        <v>0</v>
      </c>
      <c r="IE114" s="474">
        <v>0</v>
      </c>
      <c r="IF114" s="474">
        <v>0</v>
      </c>
      <c r="IG114" s="474">
        <v>0</v>
      </c>
      <c r="IH114" s="474">
        <v>0</v>
      </c>
      <c r="II114" s="474">
        <v>0</v>
      </c>
      <c r="IJ114" s="474">
        <v>0</v>
      </c>
      <c r="IK114" s="474">
        <v>0</v>
      </c>
      <c r="IL114" s="474">
        <f>HZ114+IA114+IB114+IC114+ID114+IE114+IF114+IG114+IH114+II114+IJ114+IK114</f>
        <v>0</v>
      </c>
      <c r="IM114" s="474">
        <v>0</v>
      </c>
      <c r="IN114" s="474">
        <v>0</v>
      </c>
      <c r="IO114" s="474">
        <v>0</v>
      </c>
      <c r="IP114" s="474">
        <v>0</v>
      </c>
      <c r="IQ114" s="474">
        <v>0</v>
      </c>
      <c r="IR114" s="474">
        <v>0</v>
      </c>
      <c r="IS114" s="474">
        <v>0</v>
      </c>
      <c r="IT114" s="474">
        <v>0</v>
      </c>
      <c r="IU114" s="474">
        <v>0</v>
      </c>
      <c r="IV114" s="474">
        <v>0</v>
      </c>
      <c r="IW114" s="474">
        <v>0</v>
      </c>
      <c r="IX114" s="474">
        <v>0</v>
      </c>
      <c r="IY114" s="474">
        <f>IM114+IN114+IO114+IP114+IQ114+IR114+IS114+IT114+IU114+IV114+IW114+IX114</f>
        <v>0</v>
      </c>
      <c r="IZ114" s="654">
        <v>0</v>
      </c>
      <c r="JA114" s="474">
        <v>0</v>
      </c>
      <c r="JB114" s="474">
        <v>0</v>
      </c>
      <c r="JC114" s="474">
        <v>0</v>
      </c>
      <c r="JD114" s="474">
        <v>0</v>
      </c>
      <c r="JE114" s="474">
        <v>0</v>
      </c>
      <c r="JF114" s="474">
        <v>0</v>
      </c>
      <c r="JG114" s="474">
        <v>0</v>
      </c>
      <c r="JH114" s="474">
        <v>0</v>
      </c>
      <c r="JI114" s="474">
        <v>0</v>
      </c>
      <c r="JJ114" s="474">
        <v>0</v>
      </c>
      <c r="JK114" s="474">
        <v>0</v>
      </c>
      <c r="JL114" s="474">
        <f>IZ114+JA114+JB114+JC114+JD114+JE114+JF114+JG114+JH114+JI114+JJ114+JK114</f>
        <v>0</v>
      </c>
      <c r="JM114" s="654">
        <v>0</v>
      </c>
      <c r="JN114" s="474">
        <v>0</v>
      </c>
      <c r="JO114" s="474">
        <v>0</v>
      </c>
      <c r="JP114" s="474">
        <v>0</v>
      </c>
      <c r="JQ114" s="474">
        <v>0</v>
      </c>
      <c r="JR114" s="474">
        <v>77.14</v>
      </c>
      <c r="JS114" s="474">
        <v>0</v>
      </c>
      <c r="JT114" s="474">
        <v>0</v>
      </c>
      <c r="JU114" s="474">
        <v>77.14</v>
      </c>
      <c r="JV114" s="474">
        <v>0</v>
      </c>
      <c r="JW114" s="474">
        <v>0</v>
      </c>
      <c r="JX114" s="474">
        <v>77.16</v>
      </c>
      <c r="JY114" s="474">
        <f>JM114+JN114+JO114+JP114+JQ114+JR114+JS114+JT114+JU114+JV114+JW114+JX114</f>
        <v>231.44</v>
      </c>
      <c r="JZ114" s="654">
        <v>0</v>
      </c>
      <c r="KA114" s="474">
        <v>0</v>
      </c>
      <c r="KB114" s="474">
        <v>0</v>
      </c>
      <c r="KC114" s="474">
        <v>0</v>
      </c>
      <c r="KD114" s="474">
        <v>0</v>
      </c>
      <c r="KE114" s="474">
        <v>0</v>
      </c>
      <c r="KF114" s="474">
        <v>0</v>
      </c>
      <c r="KG114" s="474">
        <v>0</v>
      </c>
      <c r="KH114" s="474">
        <v>0</v>
      </c>
      <c r="KI114" s="474">
        <v>0</v>
      </c>
      <c r="KJ114" s="474">
        <v>0</v>
      </c>
      <c r="KK114" s="474">
        <v>0</v>
      </c>
      <c r="KL114" s="474">
        <f>JZ114+KA114+KB114+KC114+KD114+KE114+KF114+KG114+KH114+KI114+KJ114+KK114</f>
        <v>0</v>
      </c>
      <c r="KM114" s="654">
        <v>0</v>
      </c>
      <c r="KN114" s="474">
        <v>0</v>
      </c>
      <c r="KO114" s="474">
        <v>0</v>
      </c>
      <c r="KP114" s="474">
        <v>0</v>
      </c>
      <c r="KQ114" s="474">
        <v>0</v>
      </c>
      <c r="KR114" s="474">
        <v>0</v>
      </c>
      <c r="KS114" s="474">
        <v>0</v>
      </c>
      <c r="KT114" s="474">
        <v>7000</v>
      </c>
      <c r="KU114" s="474">
        <v>-7000</v>
      </c>
      <c r="KV114" s="474">
        <v>0</v>
      </c>
      <c r="KW114" s="474">
        <v>0</v>
      </c>
      <c r="KX114" s="474">
        <v>0</v>
      </c>
      <c r="KY114" s="474">
        <f>KM114+KN114+KO114+KP114+KQ114+KR114+KS114+KT114+KU114+KV114+KW114+KX114</f>
        <v>0</v>
      </c>
      <c r="KZ114" s="654">
        <v>0</v>
      </c>
      <c r="LA114" s="474">
        <v>0</v>
      </c>
      <c r="LB114" s="474">
        <v>0</v>
      </c>
      <c r="LC114" s="474">
        <v>0</v>
      </c>
      <c r="LD114" s="474">
        <v>0</v>
      </c>
      <c r="LE114" s="474">
        <v>0</v>
      </c>
      <c r="LF114" s="474">
        <v>0</v>
      </c>
      <c r="LG114" s="474">
        <v>0</v>
      </c>
      <c r="LH114" s="474">
        <v>0</v>
      </c>
      <c r="LI114" s="474">
        <v>0</v>
      </c>
      <c r="LJ114" s="474">
        <v>0</v>
      </c>
      <c r="LK114" s="474">
        <v>0</v>
      </c>
      <c r="LL114" s="515">
        <f>KZ114+LA114+LB114+LC114+LD114+LE114+LF114+LG114+LH114+LI114+LJ114+LK114</f>
        <v>0</v>
      </c>
    </row>
    <row r="115" spans="1:324" x14ac:dyDescent="0.2">
      <c r="A115" s="436"/>
      <c r="B115" s="437"/>
      <c r="C115" s="421" t="s">
        <v>1062</v>
      </c>
      <c r="D115" s="421" t="s">
        <v>1062</v>
      </c>
      <c r="E115" s="442"/>
      <c r="F115" s="442"/>
      <c r="G115" s="442"/>
      <c r="H115" s="442"/>
      <c r="I115" s="442"/>
      <c r="J115" s="442"/>
      <c r="K115" s="442"/>
      <c r="L115" s="442"/>
      <c r="M115" s="442"/>
      <c r="N115" s="442"/>
      <c r="O115" s="442"/>
      <c r="P115" s="442"/>
      <c r="Q115" s="442"/>
      <c r="R115" s="442"/>
      <c r="S115" s="442"/>
      <c r="T115" s="442"/>
      <c r="U115" s="442"/>
      <c r="V115" s="442"/>
      <c r="W115" s="442"/>
      <c r="X115" s="442"/>
      <c r="Y115" s="442"/>
      <c r="Z115" s="442"/>
      <c r="AA115" s="442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2"/>
      <c r="AP115" s="442"/>
      <c r="AQ115" s="442"/>
      <c r="AR115" s="442"/>
      <c r="AS115" s="442"/>
      <c r="AT115" s="442"/>
      <c r="AU115" s="442"/>
      <c r="AV115" s="442"/>
      <c r="AW115" s="442"/>
      <c r="AX115" s="442"/>
      <c r="AY115" s="442"/>
      <c r="AZ115" s="442"/>
      <c r="BA115" s="442"/>
      <c r="BB115" s="442"/>
      <c r="BC115" s="442"/>
      <c r="BD115" s="442"/>
      <c r="BE115" s="442"/>
      <c r="BF115" s="442"/>
      <c r="BG115" s="442"/>
      <c r="BH115" s="442"/>
      <c r="BI115" s="442"/>
      <c r="BJ115" s="442"/>
      <c r="BK115" s="442"/>
      <c r="BL115" s="442"/>
      <c r="BM115" s="442"/>
      <c r="BN115" s="442"/>
      <c r="BO115" s="442"/>
      <c r="BP115" s="442"/>
      <c r="BQ115" s="442"/>
      <c r="BR115" s="442"/>
      <c r="BS115" s="442"/>
      <c r="BT115" s="442"/>
      <c r="BU115" s="442"/>
      <c r="BV115" s="442"/>
      <c r="BW115" s="442"/>
      <c r="BX115" s="442"/>
      <c r="BY115" s="442"/>
      <c r="BZ115" s="442"/>
      <c r="CA115" s="442"/>
      <c r="CB115" s="442"/>
      <c r="CC115" s="442"/>
      <c r="CD115" s="442"/>
      <c r="CE115" s="442"/>
      <c r="CF115" s="442"/>
      <c r="CG115" s="442"/>
      <c r="CH115" s="442"/>
      <c r="CI115" s="442"/>
      <c r="CJ115" s="442"/>
      <c r="CK115" s="442"/>
      <c r="CL115" s="442"/>
      <c r="CM115" s="442"/>
      <c r="CN115" s="442"/>
      <c r="CO115" s="442"/>
      <c r="CP115" s="442"/>
      <c r="CQ115" s="442"/>
      <c r="CR115" s="442"/>
      <c r="CS115" s="442"/>
      <c r="CT115" s="442"/>
      <c r="CU115" s="442"/>
      <c r="CV115" s="442"/>
      <c r="CW115" s="442"/>
      <c r="CX115" s="442"/>
      <c r="CY115" s="442"/>
      <c r="CZ115" s="442"/>
      <c r="DA115" s="442"/>
      <c r="DB115" s="442"/>
      <c r="DC115" s="442"/>
      <c r="DD115" s="442"/>
      <c r="DE115" s="442"/>
      <c r="DF115" s="442"/>
      <c r="DG115" s="442"/>
      <c r="DH115" s="442"/>
      <c r="DI115" s="442"/>
      <c r="DJ115" s="442"/>
      <c r="DK115" s="442"/>
      <c r="DL115" s="442"/>
      <c r="DM115" s="442"/>
      <c r="DN115" s="442"/>
      <c r="DO115" s="442"/>
      <c r="DP115" s="442"/>
      <c r="DQ115" s="442"/>
      <c r="DR115" s="442"/>
      <c r="DS115" s="442"/>
      <c r="DT115" s="442"/>
      <c r="DU115" s="442"/>
      <c r="DV115" s="442"/>
      <c r="DW115" s="442"/>
      <c r="DX115" s="442"/>
      <c r="DY115" s="442"/>
      <c r="DZ115" s="442"/>
      <c r="EA115" s="442"/>
      <c r="EB115" s="442"/>
      <c r="EC115" s="442"/>
      <c r="ED115" s="442"/>
      <c r="EE115" s="442"/>
      <c r="EF115" s="442"/>
      <c r="EG115" s="442"/>
      <c r="EH115" s="442"/>
      <c r="EI115" s="442"/>
      <c r="EJ115" s="442"/>
      <c r="EK115" s="442"/>
      <c r="EL115" s="442"/>
      <c r="EM115" s="442"/>
      <c r="EN115" s="442"/>
      <c r="EO115" s="442"/>
      <c r="EP115" s="442"/>
      <c r="EQ115" s="442"/>
      <c r="ER115" s="442"/>
      <c r="ES115" s="442"/>
      <c r="ET115" s="442"/>
      <c r="EU115" s="442"/>
      <c r="EV115" s="442"/>
      <c r="EW115" s="442"/>
      <c r="EX115" s="442"/>
      <c r="EY115" s="442"/>
      <c r="EZ115" s="442"/>
      <c r="FA115" s="442"/>
      <c r="FB115" s="442"/>
      <c r="FC115" s="442"/>
      <c r="FD115" s="442"/>
      <c r="FE115" s="442"/>
      <c r="FF115" s="442"/>
      <c r="FG115" s="442"/>
      <c r="FH115" s="442"/>
      <c r="FI115" s="442"/>
      <c r="FJ115" s="442"/>
      <c r="FK115" s="442"/>
      <c r="FL115" s="442"/>
      <c r="FM115" s="442"/>
      <c r="FN115" s="442"/>
      <c r="FO115" s="442"/>
      <c r="FP115" s="442"/>
      <c r="FQ115" s="442"/>
      <c r="FR115" s="442"/>
      <c r="FS115" s="442"/>
      <c r="FT115" s="442"/>
      <c r="FU115" s="442"/>
      <c r="FV115" s="442"/>
      <c r="FW115" s="442"/>
      <c r="FX115" s="442"/>
      <c r="FY115" s="442"/>
      <c r="FZ115" s="442"/>
      <c r="GA115" s="442"/>
      <c r="GB115" s="442"/>
      <c r="GC115" s="442"/>
      <c r="GD115" s="442"/>
      <c r="GE115" s="442"/>
      <c r="GF115" s="442"/>
      <c r="GG115" s="442"/>
      <c r="GH115" s="442"/>
      <c r="GI115" s="442"/>
      <c r="GJ115" s="442"/>
      <c r="GK115" s="442"/>
      <c r="GL115" s="442"/>
      <c r="GM115" s="442"/>
      <c r="GN115" s="442"/>
      <c r="GO115" s="442"/>
      <c r="GP115" s="442"/>
      <c r="GQ115" s="442"/>
      <c r="GR115" s="442"/>
      <c r="GS115" s="442"/>
      <c r="GT115" s="442"/>
      <c r="GU115" s="442"/>
      <c r="GV115" s="442"/>
      <c r="GW115" s="442"/>
      <c r="GX115" s="442"/>
      <c r="GY115" s="442"/>
      <c r="GZ115" s="442"/>
      <c r="HA115" s="442"/>
      <c r="HB115" s="442"/>
      <c r="HC115" s="442"/>
      <c r="HD115" s="442"/>
      <c r="HE115" s="442"/>
      <c r="HF115" s="442"/>
      <c r="HG115" s="442"/>
      <c r="HH115" s="442"/>
      <c r="HI115" s="442"/>
      <c r="HJ115" s="442"/>
      <c r="HK115" s="442"/>
      <c r="HL115" s="442"/>
      <c r="HM115" s="442"/>
      <c r="HN115" s="442"/>
      <c r="HO115" s="442"/>
      <c r="HP115" s="442"/>
      <c r="HQ115" s="442"/>
      <c r="HR115" s="442"/>
      <c r="HS115" s="442"/>
      <c r="HT115" s="442"/>
      <c r="HU115" s="442"/>
      <c r="HV115" s="442"/>
      <c r="HW115" s="442"/>
      <c r="HX115" s="442"/>
      <c r="HY115" s="442"/>
      <c r="HZ115" s="442"/>
      <c r="IA115" s="442"/>
      <c r="IB115" s="442"/>
      <c r="IC115" s="442"/>
      <c r="ID115" s="442"/>
      <c r="IE115" s="442"/>
      <c r="IF115" s="442"/>
      <c r="IG115" s="442"/>
      <c r="IH115" s="442"/>
      <c r="II115" s="442"/>
      <c r="IJ115" s="442"/>
      <c r="IK115" s="442"/>
      <c r="IL115" s="442"/>
      <c r="IM115" s="442"/>
      <c r="IN115" s="442"/>
      <c r="IO115" s="442"/>
      <c r="IP115" s="442"/>
      <c r="IQ115" s="442"/>
      <c r="IR115" s="442"/>
      <c r="IS115" s="442"/>
      <c r="IT115" s="442"/>
      <c r="IU115" s="442"/>
      <c r="IV115" s="442"/>
      <c r="IW115" s="442"/>
      <c r="IX115" s="442"/>
      <c r="IY115" s="442"/>
      <c r="IZ115" s="653"/>
      <c r="JA115" s="442"/>
      <c r="JB115" s="442"/>
      <c r="JC115" s="442"/>
      <c r="JD115" s="442"/>
      <c r="JE115" s="442"/>
      <c r="JF115" s="442"/>
      <c r="JG115" s="442"/>
      <c r="JH115" s="442"/>
      <c r="JI115" s="442"/>
      <c r="JJ115" s="442"/>
      <c r="JK115" s="442"/>
      <c r="JL115" s="442"/>
      <c r="JM115" s="653"/>
      <c r="JN115" s="442"/>
      <c r="JO115" s="442"/>
      <c r="JP115" s="442"/>
      <c r="JQ115" s="442"/>
      <c r="JR115" s="442"/>
      <c r="JS115" s="442"/>
      <c r="JT115" s="442"/>
      <c r="JU115" s="442"/>
      <c r="JV115" s="442"/>
      <c r="JW115" s="442"/>
      <c r="JX115" s="442"/>
      <c r="JY115" s="442"/>
      <c r="JZ115" s="653"/>
      <c r="KA115" s="442"/>
      <c r="KB115" s="442"/>
      <c r="KC115" s="442"/>
      <c r="KD115" s="442"/>
      <c r="KE115" s="442"/>
      <c r="KF115" s="442"/>
      <c r="KG115" s="442"/>
      <c r="KH115" s="442"/>
      <c r="KI115" s="442"/>
      <c r="KJ115" s="442"/>
      <c r="KK115" s="442"/>
      <c r="KL115" s="442"/>
      <c r="KM115" s="653"/>
      <c r="KN115" s="442"/>
      <c r="KO115" s="442"/>
      <c r="KP115" s="442"/>
      <c r="KQ115" s="442"/>
      <c r="KR115" s="442"/>
      <c r="KS115" s="442"/>
      <c r="KT115" s="442"/>
      <c r="KU115" s="442"/>
      <c r="KV115" s="442"/>
      <c r="KW115" s="442"/>
      <c r="KX115" s="442"/>
      <c r="KY115" s="442"/>
      <c r="KZ115" s="653"/>
      <c r="LA115" s="442"/>
      <c r="LB115" s="442"/>
      <c r="LC115" s="442"/>
      <c r="LD115" s="442"/>
      <c r="LE115" s="442"/>
      <c r="LF115" s="442"/>
      <c r="LG115" s="442"/>
      <c r="LH115" s="442"/>
      <c r="LI115" s="442"/>
      <c r="LJ115" s="442"/>
      <c r="LK115" s="442"/>
      <c r="LL115" s="512"/>
    </row>
    <row r="116" spans="1:324" ht="20.25" x14ac:dyDescent="0.3">
      <c r="A116" s="458">
        <v>74</v>
      </c>
      <c r="B116" s="459"/>
      <c r="C116" s="460" t="s">
        <v>169</v>
      </c>
      <c r="D116" s="460" t="s">
        <v>584</v>
      </c>
      <c r="E116" s="476">
        <f t="shared" ref="E116:X116" si="553">E118</f>
        <v>0</v>
      </c>
      <c r="F116" s="476">
        <f t="shared" si="553"/>
        <v>0</v>
      </c>
      <c r="G116" s="476">
        <f t="shared" si="553"/>
        <v>191094.97579702889</v>
      </c>
      <c r="H116" s="476">
        <f t="shared" si="553"/>
        <v>426151.72759138711</v>
      </c>
      <c r="I116" s="476">
        <f t="shared" si="553"/>
        <v>496715.90719412453</v>
      </c>
      <c r="J116" s="476">
        <f t="shared" si="553"/>
        <v>0</v>
      </c>
      <c r="K116" s="476">
        <f t="shared" si="553"/>
        <v>0</v>
      </c>
      <c r="L116" s="476">
        <f t="shared" si="553"/>
        <v>0</v>
      </c>
      <c r="M116" s="476">
        <f t="shared" si="553"/>
        <v>3453754.6881155074</v>
      </c>
      <c r="N116" s="476">
        <f t="shared" si="553"/>
        <v>2863190.4225504925</v>
      </c>
      <c r="O116" s="476">
        <f t="shared" si="553"/>
        <v>267104.0094308129</v>
      </c>
      <c r="P116" s="476">
        <f t="shared" si="553"/>
        <v>120966.69112001336</v>
      </c>
      <c r="Q116" s="476">
        <f t="shared" si="553"/>
        <v>89603.449841428825</v>
      </c>
      <c r="R116" s="476">
        <f t="shared" si="553"/>
        <v>9001156.513937572</v>
      </c>
      <c r="S116" s="476">
        <f t="shared" si="553"/>
        <v>402478.88111333677</v>
      </c>
      <c r="T116" s="476">
        <f t="shared" si="553"/>
        <v>259117.08537806687</v>
      </c>
      <c r="U116" s="476">
        <f t="shared" si="553"/>
        <v>141887.83174762144</v>
      </c>
      <c r="V116" s="476">
        <f t="shared" si="553"/>
        <v>15066374.561842766</v>
      </c>
      <c r="W116" s="476">
        <f t="shared" si="553"/>
        <v>531682.9494241362</v>
      </c>
      <c r="X116" s="476">
        <f t="shared" si="553"/>
        <v>28677646.085795362</v>
      </c>
      <c r="Y116" s="476">
        <f>M116+N116+O116+P116+Q116+R116+S116+T116+U116+V116+W116+X116</f>
        <v>60874963.170297116</v>
      </c>
      <c r="Z116" s="476">
        <f t="shared" ref="Z116:AK116" si="554">Z118</f>
        <v>353031.19500083459</v>
      </c>
      <c r="AA116" s="476">
        <f t="shared" si="554"/>
        <v>321193.16241028206</v>
      </c>
      <c r="AB116" s="476">
        <f t="shared" si="554"/>
        <v>540579.29001836095</v>
      </c>
      <c r="AC116" s="476">
        <f t="shared" si="554"/>
        <v>489178.70973126363</v>
      </c>
      <c r="AD116" s="476">
        <f t="shared" si="554"/>
        <v>357740.93089634448</v>
      </c>
      <c r="AE116" s="476">
        <f t="shared" si="554"/>
        <v>12290.744032715809</v>
      </c>
      <c r="AF116" s="476">
        <f t="shared" si="554"/>
        <v>150056.64037723246</v>
      </c>
      <c r="AG116" s="476">
        <f t="shared" si="554"/>
        <v>179044.34101151707</v>
      </c>
      <c r="AH116" s="476">
        <f t="shared" si="554"/>
        <v>368910.27599732974</v>
      </c>
      <c r="AI116" s="476">
        <f t="shared" si="554"/>
        <v>7749.2361876147079</v>
      </c>
      <c r="AJ116" s="476">
        <f t="shared" si="554"/>
        <v>384472.30625104299</v>
      </c>
      <c r="AK116" s="476">
        <f t="shared" si="554"/>
        <v>36191156.846686706</v>
      </c>
      <c r="AL116" s="476">
        <f>Z116+AA116+AB116+AC116+AD116+AE116+AF116+AG116+AH116+AI116+AJ116+AK116</f>
        <v>39355403.678601243</v>
      </c>
      <c r="AM116" s="476">
        <f t="shared" ref="AM116:AX116" si="555">AM118</f>
        <v>293504.27795860462</v>
      </c>
      <c r="AN116" s="476">
        <f t="shared" si="555"/>
        <v>164289.36980470706</v>
      </c>
      <c r="AO116" s="476">
        <f t="shared" si="555"/>
        <v>71755.983975963944</v>
      </c>
      <c r="AP116" s="476">
        <f t="shared" si="555"/>
        <v>241996.18369220497</v>
      </c>
      <c r="AQ116" s="476">
        <f t="shared" si="555"/>
        <v>291487.72070605913</v>
      </c>
      <c r="AR116" s="476">
        <f t="shared" si="555"/>
        <v>269367.69762977812</v>
      </c>
      <c r="AS116" s="476">
        <f t="shared" si="555"/>
        <v>43658.303371724054</v>
      </c>
      <c r="AT116" s="476">
        <f t="shared" si="555"/>
        <v>158209.47988649661</v>
      </c>
      <c r="AU116" s="476">
        <f t="shared" si="555"/>
        <v>252689.21094141196</v>
      </c>
      <c r="AV116" s="476">
        <f t="shared" si="555"/>
        <v>149358.63720580886</v>
      </c>
      <c r="AW116" s="476">
        <f t="shared" si="555"/>
        <v>819804.21949591069</v>
      </c>
      <c r="AX116" s="476">
        <f t="shared" si="555"/>
        <v>42988829.577532962</v>
      </c>
      <c r="AY116" s="476">
        <f>AM116+AN116+AO116+AP116+AQ116+AR116+AS116+AT116+AU116+AV116+AW116+AX116</f>
        <v>45744950.662201636</v>
      </c>
      <c r="AZ116" s="476">
        <f t="shared" ref="AZ116:BK116" si="556">AZ118</f>
        <v>1211031.5287097315</v>
      </c>
      <c r="BA116" s="476">
        <f t="shared" si="556"/>
        <v>114074.08708896696</v>
      </c>
      <c r="BB116" s="476">
        <f t="shared" si="556"/>
        <v>128950.63378400929</v>
      </c>
      <c r="BC116" s="476">
        <f t="shared" si="556"/>
        <v>509797.30095142714</v>
      </c>
      <c r="BD116" s="476">
        <f t="shared" si="556"/>
        <v>92150.006801869647</v>
      </c>
      <c r="BE116" s="476">
        <f t="shared" si="556"/>
        <v>333910.13833249843</v>
      </c>
      <c r="BF116" s="476">
        <f t="shared" si="556"/>
        <v>949387.46252712421</v>
      </c>
      <c r="BG116" s="476">
        <f t="shared" si="556"/>
        <v>583279.42238357558</v>
      </c>
      <c r="BH116" s="476">
        <f t="shared" si="556"/>
        <v>656010.92931063264</v>
      </c>
      <c r="BI116" s="476">
        <f t="shared" si="556"/>
        <v>515026.05812886031</v>
      </c>
      <c r="BJ116" s="476">
        <f t="shared" si="556"/>
        <v>523502.86930395564</v>
      </c>
      <c r="BK116" s="476">
        <f t="shared" si="556"/>
        <v>27293988.865840428</v>
      </c>
      <c r="BL116" s="476">
        <f>AZ116+BA116+BB116+BC116+BD116+BE116+BF116+BG116+BH116+BI116+BJ116+BK116</f>
        <v>32911109.303163078</v>
      </c>
      <c r="BM116" s="476">
        <f t="shared" ref="BM116:BX116" si="557">BM118</f>
        <v>251612.7569687865</v>
      </c>
      <c r="BN116" s="476">
        <f t="shared" si="557"/>
        <v>119310.86705057588</v>
      </c>
      <c r="BO116" s="476">
        <f t="shared" si="557"/>
        <v>381370.43118844938</v>
      </c>
      <c r="BP116" s="476">
        <f t="shared" si="557"/>
        <v>508961.47813386749</v>
      </c>
      <c r="BQ116" s="476">
        <f t="shared" si="557"/>
        <v>106481.53672174927</v>
      </c>
      <c r="BR116" s="476">
        <f t="shared" si="557"/>
        <v>141960.00154398268</v>
      </c>
      <c r="BS116" s="476">
        <f t="shared" si="557"/>
        <v>276132.0080537473</v>
      </c>
      <c r="BT116" s="476">
        <f t="shared" si="557"/>
        <v>393295.40740277077</v>
      </c>
      <c r="BU116" s="476">
        <f t="shared" si="557"/>
        <v>94241.355324653807</v>
      </c>
      <c r="BV116" s="476">
        <f t="shared" si="557"/>
        <v>222389.64930729393</v>
      </c>
      <c r="BW116" s="476">
        <f t="shared" si="557"/>
        <v>509229.36963779025</v>
      </c>
      <c r="BX116" s="476">
        <f t="shared" si="557"/>
        <v>28443596.510557503</v>
      </c>
      <c r="BY116" s="476">
        <f>BM116+BN116+BO116+BP116+BQ116+BR116+BS116+BT116+BU116+BV116+BW116+BX116</f>
        <v>31448581.371891171</v>
      </c>
      <c r="BZ116" s="476">
        <f t="shared" ref="BZ116:CK116" si="558">BZ118</f>
        <v>367600.51773493574</v>
      </c>
      <c r="CA116" s="476">
        <f t="shared" si="558"/>
        <v>21898.43523618763</v>
      </c>
      <c r="CB116" s="476">
        <f t="shared" si="558"/>
        <v>153699.93486062431</v>
      </c>
      <c r="CC116" s="476">
        <f t="shared" si="558"/>
        <v>244757.51326990483</v>
      </c>
      <c r="CD116" s="476">
        <f t="shared" si="558"/>
        <v>140844.43736437996</v>
      </c>
      <c r="CE116" s="476">
        <f t="shared" si="558"/>
        <v>1290142.5867134035</v>
      </c>
      <c r="CF116" s="476">
        <f t="shared" si="558"/>
        <v>323141.41140877991</v>
      </c>
      <c r="CG116" s="476">
        <f t="shared" si="558"/>
        <v>454510.75383909169</v>
      </c>
      <c r="CH116" s="476">
        <f t="shared" si="558"/>
        <v>457617.83583708905</v>
      </c>
      <c r="CI116" s="476">
        <f t="shared" si="558"/>
        <v>1003640.8899182107</v>
      </c>
      <c r="CJ116" s="476">
        <f t="shared" si="558"/>
        <v>28045636.396302793</v>
      </c>
      <c r="CK116" s="476">
        <f t="shared" si="558"/>
        <v>1463389.4689534302</v>
      </c>
      <c r="CL116" s="476">
        <f>BZ116+CA116+CB116+CC116+CD116+CE116+CF116+CG116+CH116+CI116+CJ116+CK116</f>
        <v>33966880.181438833</v>
      </c>
      <c r="CM116" s="476">
        <f t="shared" ref="CM116:CX116" si="559">CM118</f>
        <v>168740.41236855288</v>
      </c>
      <c r="CN116" s="476">
        <f t="shared" si="559"/>
        <v>38311.651727591379</v>
      </c>
      <c r="CO116" s="476">
        <f t="shared" si="559"/>
        <v>137405.08041228508</v>
      </c>
      <c r="CP116" s="476">
        <f t="shared" si="559"/>
        <v>38982.006301118337</v>
      </c>
      <c r="CQ116" s="476">
        <f t="shared" si="559"/>
        <v>134441.20889667835</v>
      </c>
      <c r="CR116" s="476">
        <f t="shared" si="559"/>
        <v>140402.20685194462</v>
      </c>
      <c r="CS116" s="476">
        <f t="shared" si="559"/>
        <v>228199.15869637797</v>
      </c>
      <c r="CT116" s="476">
        <f t="shared" si="559"/>
        <v>-132317.98518611255</v>
      </c>
      <c r="CU116" s="476">
        <f t="shared" si="559"/>
        <v>391104.7109414122</v>
      </c>
      <c r="CV116" s="476">
        <f t="shared" si="559"/>
        <v>106990.71002336836</v>
      </c>
      <c r="CW116" s="476">
        <f t="shared" si="559"/>
        <v>39572655.256384574</v>
      </c>
      <c r="CX116" s="476">
        <f t="shared" si="559"/>
        <v>1985675.9326907028</v>
      </c>
      <c r="CY116" s="476">
        <f>CM116+CN116+CO116+CP116+CQ116+CR116+CS116+CT116+CU116+CV116+CW116+CX116</f>
        <v>42810590.350108489</v>
      </c>
      <c r="CZ116" s="476">
        <f t="shared" ref="CZ116:DK116" si="560">CZ118</f>
        <v>111980.3</v>
      </c>
      <c r="DA116" s="476">
        <f t="shared" si="560"/>
        <v>30551.56</v>
      </c>
      <c r="DB116" s="476">
        <f t="shared" si="560"/>
        <v>31700.7</v>
      </c>
      <c r="DC116" s="476">
        <f t="shared" si="560"/>
        <v>264671.45999999996</v>
      </c>
      <c r="DD116" s="476">
        <f t="shared" si="560"/>
        <v>1044906.98</v>
      </c>
      <c r="DE116" s="476">
        <f t="shared" si="560"/>
        <v>138996.47999999998</v>
      </c>
      <c r="DF116" s="476">
        <f t="shared" si="560"/>
        <v>78756.340000000084</v>
      </c>
      <c r="DG116" s="476">
        <f t="shared" si="560"/>
        <v>226645.36000000002</v>
      </c>
      <c r="DH116" s="476">
        <f t="shared" si="560"/>
        <v>121322.32000000008</v>
      </c>
      <c r="DI116" s="476">
        <f t="shared" si="560"/>
        <v>801095.41</v>
      </c>
      <c r="DJ116" s="476">
        <f t="shared" si="560"/>
        <v>39714799.560000002</v>
      </c>
      <c r="DK116" s="476">
        <f t="shared" si="560"/>
        <v>-65751.359999999913</v>
      </c>
      <c r="DL116" s="476">
        <f>CZ116+DA116+DB116+DC116+DD116+DE116+DF116+DG116+DH116+DI116+DJ116+DK116</f>
        <v>42499675.109999999</v>
      </c>
      <c r="DM116" s="476">
        <f t="shared" ref="DM116:DX116" si="561">DM118</f>
        <v>355129.61</v>
      </c>
      <c r="DN116" s="476">
        <f t="shared" si="561"/>
        <v>123534.09</v>
      </c>
      <c r="DO116" s="476">
        <f t="shared" si="561"/>
        <v>740832.84</v>
      </c>
      <c r="DP116" s="476">
        <f t="shared" si="561"/>
        <v>1102106.32</v>
      </c>
      <c r="DQ116" s="476">
        <f t="shared" si="561"/>
        <v>-386693.33999999997</v>
      </c>
      <c r="DR116" s="476">
        <f t="shared" si="561"/>
        <v>171421.79</v>
      </c>
      <c r="DS116" s="476">
        <f t="shared" si="561"/>
        <v>56769.380000000005</v>
      </c>
      <c r="DT116" s="476">
        <f t="shared" si="561"/>
        <v>537505.38</v>
      </c>
      <c r="DU116" s="476">
        <f t="shared" si="561"/>
        <v>-35331.679999999993</v>
      </c>
      <c r="DV116" s="476">
        <f t="shared" si="561"/>
        <v>364164.4499999999</v>
      </c>
      <c r="DW116" s="476">
        <f t="shared" si="561"/>
        <v>49474618.050000004</v>
      </c>
      <c r="DX116" s="476">
        <f t="shared" si="561"/>
        <v>1412183.8299999998</v>
      </c>
      <c r="DY116" s="476">
        <f>DM116+DN116+DO116+DP116+DQ116+DR116+DS116+DT116+DU116+DV116+DW116+DX116</f>
        <v>53916240.719999999</v>
      </c>
      <c r="DZ116" s="476">
        <f t="shared" ref="DZ116:EK116" si="562">DZ118</f>
        <v>165625.20000000001</v>
      </c>
      <c r="EA116" s="476">
        <f t="shared" si="562"/>
        <v>-39046.559999999998</v>
      </c>
      <c r="EB116" s="476">
        <f t="shared" si="562"/>
        <v>76978.080000000002</v>
      </c>
      <c r="EC116" s="476">
        <f t="shared" si="562"/>
        <v>415482.8</v>
      </c>
      <c r="ED116" s="476">
        <f t="shared" si="562"/>
        <v>136294.52000000002</v>
      </c>
      <c r="EE116" s="476">
        <f t="shared" si="562"/>
        <v>961920.37</v>
      </c>
      <c r="EF116" s="476">
        <f t="shared" si="562"/>
        <v>578838.76</v>
      </c>
      <c r="EG116" s="476">
        <f t="shared" si="562"/>
        <v>65203.8</v>
      </c>
      <c r="EH116" s="476">
        <f t="shared" si="562"/>
        <v>414345.73000000004</v>
      </c>
      <c r="EI116" s="476">
        <f t="shared" si="562"/>
        <v>524993.06000000006</v>
      </c>
      <c r="EJ116" s="476">
        <f t="shared" si="562"/>
        <v>49260121.549999997</v>
      </c>
      <c r="EK116" s="476">
        <f t="shared" si="562"/>
        <v>1742369.14</v>
      </c>
      <c r="EL116" s="476">
        <f>DZ116+EA116+EB116+EC116+ED116+EE116+EF116+EG116+EH116+EI116+EJ116+EK116</f>
        <v>54303126.449999996</v>
      </c>
      <c r="EM116" s="476">
        <f t="shared" ref="EM116:EX116" si="563">EM118+EM125</f>
        <v>38331.629999999997</v>
      </c>
      <c r="EN116" s="476">
        <f t="shared" si="563"/>
        <v>192537.67</v>
      </c>
      <c r="EO116" s="476">
        <f t="shared" si="563"/>
        <v>263789.13</v>
      </c>
      <c r="EP116" s="476">
        <f t="shared" si="563"/>
        <v>890096.71</v>
      </c>
      <c r="EQ116" s="476">
        <f t="shared" si="563"/>
        <v>569559.97</v>
      </c>
      <c r="ER116" s="476">
        <f t="shared" si="563"/>
        <v>833372.86</v>
      </c>
      <c r="ES116" s="476">
        <f t="shared" si="563"/>
        <v>2014052.51</v>
      </c>
      <c r="ET116" s="476">
        <f t="shared" si="563"/>
        <v>947847.51</v>
      </c>
      <c r="EU116" s="476">
        <f t="shared" si="563"/>
        <v>872357.76</v>
      </c>
      <c r="EV116" s="476">
        <f t="shared" si="563"/>
        <v>526587.54</v>
      </c>
      <c r="EW116" s="476">
        <f t="shared" si="563"/>
        <v>100925584.09999999</v>
      </c>
      <c r="EX116" s="476">
        <f t="shared" si="563"/>
        <v>1469485.4</v>
      </c>
      <c r="EY116" s="476">
        <f>EM116+EN116+EO116+EP116+EQ116+ER116+ES116+ET116+EU116+EV116+EW116+EX116</f>
        <v>109543602.79000001</v>
      </c>
      <c r="EZ116" s="476">
        <f t="shared" ref="EZ116:FH116" si="564">EZ118+EZ125</f>
        <v>1504018.59</v>
      </c>
      <c r="FA116" s="476">
        <f t="shared" si="564"/>
        <v>41021.660000000003</v>
      </c>
      <c r="FB116" s="476">
        <f t="shared" si="564"/>
        <v>743432.47</v>
      </c>
      <c r="FC116" s="476">
        <f t="shared" si="564"/>
        <v>139711.76999999999</v>
      </c>
      <c r="FD116" s="476">
        <f t="shared" si="564"/>
        <v>148420.04999999999</v>
      </c>
      <c r="FE116" s="476">
        <f t="shared" si="564"/>
        <v>90114.240000000005</v>
      </c>
      <c r="FF116" s="476">
        <f t="shared" si="564"/>
        <v>172060.81</v>
      </c>
      <c r="FG116" s="476">
        <f t="shared" si="564"/>
        <v>42791.249999999993</v>
      </c>
      <c r="FH116" s="476">
        <f t="shared" si="564"/>
        <v>50303425.039999999</v>
      </c>
      <c r="FI116" s="476">
        <f>FI118+FI125</f>
        <v>163311.5</v>
      </c>
      <c r="FJ116" s="476">
        <f>FJ118+FJ125</f>
        <v>189255.15</v>
      </c>
      <c r="FK116" s="476">
        <f>FK118+FK125</f>
        <v>285277.76</v>
      </c>
      <c r="FL116" s="476">
        <f>FA116+FB116+FC116+FD116+FE116+FF116+FG116+FH116+EZ116+FI116+FK116+FJ116</f>
        <v>53822840.289999999</v>
      </c>
      <c r="FM116" s="476">
        <f t="shared" ref="FM116:FV116" si="565">FM118+FM125</f>
        <v>98815.13</v>
      </c>
      <c r="FN116" s="476">
        <f t="shared" si="565"/>
        <v>22579.88</v>
      </c>
      <c r="FO116" s="476">
        <f t="shared" si="565"/>
        <v>23862.95</v>
      </c>
      <c r="FP116" s="476">
        <f t="shared" si="565"/>
        <v>59469.17</v>
      </c>
      <c r="FQ116" s="476">
        <f t="shared" si="565"/>
        <v>43986.239999999998</v>
      </c>
      <c r="FR116" s="476">
        <f t="shared" si="565"/>
        <v>421551.23</v>
      </c>
      <c r="FS116" s="476">
        <f t="shared" si="565"/>
        <v>46588.7</v>
      </c>
      <c r="FT116" s="476">
        <f t="shared" si="565"/>
        <v>129771.2</v>
      </c>
      <c r="FU116" s="476">
        <f t="shared" si="565"/>
        <v>49798868.480000004</v>
      </c>
      <c r="FV116" s="476">
        <f t="shared" si="565"/>
        <v>529256.46</v>
      </c>
      <c r="FW116" s="476">
        <f>FW118+FW125</f>
        <v>181873.97</v>
      </c>
      <c r="FX116" s="476">
        <f>FX118+FX125</f>
        <v>343040.83999999997</v>
      </c>
      <c r="FY116" s="476">
        <f>FM116+FN116+FO116+FP116+FQ116+FR116+FS116+FT116+FU116+FV116+FW116+FX116</f>
        <v>51699664.250000007</v>
      </c>
      <c r="FZ116" s="476">
        <f t="shared" ref="FZ116:GI116" si="566">FZ118+FZ125</f>
        <v>409699.16000000003</v>
      </c>
      <c r="GA116" s="476">
        <f t="shared" si="566"/>
        <v>-27463.699999999975</v>
      </c>
      <c r="GB116" s="476">
        <f t="shared" si="566"/>
        <v>97317.51999999996</v>
      </c>
      <c r="GC116" s="476">
        <f t="shared" si="566"/>
        <v>40557</v>
      </c>
      <c r="GD116" s="476">
        <f t="shared" si="566"/>
        <v>31973.150000000023</v>
      </c>
      <c r="GE116" s="476">
        <f t="shared" si="566"/>
        <v>338170.33999999997</v>
      </c>
      <c r="GF116" s="476">
        <f t="shared" si="566"/>
        <v>344233.67000000016</v>
      </c>
      <c r="GG116" s="476">
        <f t="shared" si="566"/>
        <v>365484.21999999974</v>
      </c>
      <c r="GH116" s="476">
        <f t="shared" si="566"/>
        <v>50155344.359999999</v>
      </c>
      <c r="GI116" s="476">
        <f t="shared" si="566"/>
        <v>264229.4700000002</v>
      </c>
      <c r="GJ116" s="476">
        <f>GJ118+GJ125</f>
        <v>455117.08000000019</v>
      </c>
      <c r="GK116" s="476">
        <f>GK118+GK125</f>
        <v>208765.90999999939</v>
      </c>
      <c r="GL116" s="476">
        <f>FZ116+GA116+GB116+GC116+GD116+GE116+GF116+GG116+GH116+GI116+GJ116+GK116</f>
        <v>52683428.179999992</v>
      </c>
      <c r="GM116" s="476">
        <f t="shared" ref="GM116:GV116" si="567">GM118+GM125</f>
        <v>725716.47</v>
      </c>
      <c r="GN116" s="476">
        <f t="shared" si="567"/>
        <v>82364.759999999937</v>
      </c>
      <c r="GO116" s="476">
        <f t="shared" si="567"/>
        <v>552557.97999999986</v>
      </c>
      <c r="GP116" s="476">
        <f t="shared" si="567"/>
        <v>75043.650000000271</v>
      </c>
      <c r="GQ116" s="476">
        <f t="shared" si="567"/>
        <v>169480.7399999999</v>
      </c>
      <c r="GR116" s="476">
        <f t="shared" si="567"/>
        <v>170147.18</v>
      </c>
      <c r="GS116" s="476">
        <f t="shared" si="567"/>
        <v>145994.13999999996</v>
      </c>
      <c r="GT116" s="476">
        <f t="shared" si="567"/>
        <v>185964.81000000008</v>
      </c>
      <c r="GU116" s="476">
        <f t="shared" si="567"/>
        <v>133032.56999999995</v>
      </c>
      <c r="GV116" s="476">
        <f t="shared" si="567"/>
        <v>1312538.3000000003</v>
      </c>
      <c r="GW116" s="476">
        <f>GW118+GW125</f>
        <v>427794.44999999995</v>
      </c>
      <c r="GX116" s="476">
        <f>GX118+GX125</f>
        <v>690835.71</v>
      </c>
      <c r="GY116" s="476">
        <f>GM116+GN116+GO116+GP116+GQ116+GR116+GS116+GT116+GU116+GV116+GW116+GX116</f>
        <v>4671470.76</v>
      </c>
      <c r="GZ116" s="476">
        <f t="shared" ref="GZ116:HI116" si="568">GZ118+GZ125</f>
        <v>66546.399999999994</v>
      </c>
      <c r="HA116" s="476">
        <f t="shared" si="568"/>
        <v>37641.770000000004</v>
      </c>
      <c r="HB116" s="476">
        <f t="shared" si="568"/>
        <v>1061175.71</v>
      </c>
      <c r="HC116" s="476">
        <f t="shared" si="568"/>
        <v>87318.349999999919</v>
      </c>
      <c r="HD116" s="476">
        <f t="shared" si="568"/>
        <v>128981.06000000006</v>
      </c>
      <c r="HE116" s="476">
        <f t="shared" si="568"/>
        <v>92199.110000000044</v>
      </c>
      <c r="HF116" s="476">
        <f t="shared" si="568"/>
        <v>19129462.549999997</v>
      </c>
      <c r="HG116" s="476">
        <f t="shared" si="568"/>
        <v>128792.2000000003</v>
      </c>
      <c r="HH116" s="476">
        <f t="shared" si="568"/>
        <v>50713.679999999935</v>
      </c>
      <c r="HI116" s="476">
        <f t="shared" si="568"/>
        <v>93232.590000000084</v>
      </c>
      <c r="HJ116" s="476">
        <f>HJ118+HJ125</f>
        <v>-455851.3600000001</v>
      </c>
      <c r="HK116" s="476">
        <f>HK118+HK125</f>
        <v>163689.48000000013</v>
      </c>
      <c r="HL116" s="476">
        <f>GZ116+HA116+HB116+HC116+HD116+HE116+HF116+HG116+HH116+HI116+HJ116+HK116</f>
        <v>20583901.539999995</v>
      </c>
      <c r="HM116" s="476">
        <f t="shared" ref="HM116:HV116" si="569">HM118+HM125</f>
        <v>36561.160000000003</v>
      </c>
      <c r="HN116" s="476">
        <f t="shared" si="569"/>
        <v>27681.16</v>
      </c>
      <c r="HO116" s="476">
        <f t="shared" si="569"/>
        <v>672465.86</v>
      </c>
      <c r="HP116" s="476">
        <f t="shared" si="569"/>
        <v>5533.1900000000023</v>
      </c>
      <c r="HQ116" s="476">
        <f t="shared" si="569"/>
        <v>4969.2199999999993</v>
      </c>
      <c r="HR116" s="476">
        <f t="shared" si="569"/>
        <v>16556.920000000035</v>
      </c>
      <c r="HS116" s="476">
        <f t="shared" si="569"/>
        <v>20032.050000000003</v>
      </c>
      <c r="HT116" s="476">
        <f t="shared" si="569"/>
        <v>631.21000000000095</v>
      </c>
      <c r="HU116" s="476">
        <f t="shared" si="569"/>
        <v>50000869.859999999</v>
      </c>
      <c r="HV116" s="476">
        <f t="shared" si="569"/>
        <v>62269.119999999923</v>
      </c>
      <c r="HW116" s="476">
        <f>HW118+HW125</f>
        <v>196822.15</v>
      </c>
      <c r="HX116" s="476">
        <f>HX118+HX125</f>
        <v>59709.010000000046</v>
      </c>
      <c r="HY116" s="476">
        <f>HM116+HN116+HO116+HP116+HQ116+HR116+HS116+HT116+HU116+HV116+HW116+HX116</f>
        <v>51104100.909999996</v>
      </c>
      <c r="HZ116" s="476">
        <f t="shared" ref="HZ116:II116" si="570">HZ118+HZ125</f>
        <v>27878.12</v>
      </c>
      <c r="IA116" s="476">
        <f t="shared" si="570"/>
        <v>3781.3800000000006</v>
      </c>
      <c r="IB116" s="476">
        <f t="shared" si="570"/>
        <v>36787.520000000004</v>
      </c>
      <c r="IC116" s="476">
        <f t="shared" si="570"/>
        <v>5944.9599999999991</v>
      </c>
      <c r="ID116" s="476">
        <f t="shared" si="570"/>
        <v>354176.13</v>
      </c>
      <c r="IE116" s="476">
        <f t="shared" si="570"/>
        <v>717764.14</v>
      </c>
      <c r="IF116" s="476">
        <f t="shared" si="570"/>
        <v>21058.859999999921</v>
      </c>
      <c r="IG116" s="476">
        <f t="shared" si="570"/>
        <v>-4525.7100000000028</v>
      </c>
      <c r="IH116" s="476">
        <f t="shared" si="570"/>
        <v>50001538.340000004</v>
      </c>
      <c r="II116" s="476">
        <f t="shared" si="570"/>
        <v>878729.64000000013</v>
      </c>
      <c r="IJ116" s="476">
        <f>IJ118+IJ125</f>
        <v>-1401.9600000000319</v>
      </c>
      <c r="IK116" s="476">
        <f>IK118+IK125</f>
        <v>242511.45</v>
      </c>
      <c r="IL116" s="476">
        <f>HZ116+IA116+IB116+IC116+ID116+IE116+IF116+IG116+IH116+II116+IJ116+IK116</f>
        <v>52284242.870000005</v>
      </c>
      <c r="IM116" s="476">
        <f t="shared" ref="IM116:IV116" si="571">IM118+IM125</f>
        <v>69898.95</v>
      </c>
      <c r="IN116" s="476">
        <f t="shared" si="571"/>
        <v>123235.28</v>
      </c>
      <c r="IO116" s="476">
        <f t="shared" si="571"/>
        <v>222862.51</v>
      </c>
      <c r="IP116" s="476">
        <f t="shared" si="571"/>
        <v>1876.760000000002</v>
      </c>
      <c r="IQ116" s="476">
        <f t="shared" si="571"/>
        <v>432845.46999999991</v>
      </c>
      <c r="IR116" s="476">
        <f t="shared" si="571"/>
        <v>33503.13000000023</v>
      </c>
      <c r="IS116" s="476">
        <f t="shared" si="571"/>
        <v>50147873.780000001</v>
      </c>
      <c r="IT116" s="476">
        <f t="shared" si="571"/>
        <v>1149023.6999999997</v>
      </c>
      <c r="IU116" s="476">
        <f t="shared" si="571"/>
        <v>115441.72000000079</v>
      </c>
      <c r="IV116" s="476">
        <f t="shared" si="571"/>
        <v>489066.24999999971</v>
      </c>
      <c r="IW116" s="476">
        <f>IW118+IW125</f>
        <v>43274.089999999371</v>
      </c>
      <c r="IX116" s="476">
        <f>IX118+IX125</f>
        <v>2723298.6300000004</v>
      </c>
      <c r="IY116" s="476">
        <f>IM116+IN116+IO116+IP116+IQ116+IR116+IS116+IT116+IU116+IV116+IW116+IX116</f>
        <v>55552200.270000003</v>
      </c>
      <c r="IZ116" s="652">
        <f t="shared" ref="IZ116:JI116" si="572">IZ118+IZ125</f>
        <v>105744.93000000001</v>
      </c>
      <c r="JA116" s="476">
        <f t="shared" si="572"/>
        <v>1685178.15</v>
      </c>
      <c r="JB116" s="476">
        <f t="shared" si="572"/>
        <v>34707.069999999832</v>
      </c>
      <c r="JC116" s="476">
        <f t="shared" si="572"/>
        <v>1469294.67</v>
      </c>
      <c r="JD116" s="476">
        <f t="shared" si="572"/>
        <v>20382.560000000092</v>
      </c>
      <c r="JE116" s="476">
        <f t="shared" si="572"/>
        <v>1648761.5600000005</v>
      </c>
      <c r="JF116" s="476">
        <f t="shared" si="572"/>
        <v>26915.759999999776</v>
      </c>
      <c r="JG116" s="476">
        <f t="shared" si="572"/>
        <v>160556.50999999937</v>
      </c>
      <c r="JH116" s="476">
        <f t="shared" si="572"/>
        <v>50103372.530000001</v>
      </c>
      <c r="JI116" s="476">
        <f t="shared" si="572"/>
        <v>-1298.6700000000383</v>
      </c>
      <c r="JJ116" s="476">
        <f>JJ118+JJ125</f>
        <v>-243234.10999999964</v>
      </c>
      <c r="JK116" s="476">
        <f>JK118+JK125</f>
        <v>3317333.9400000009</v>
      </c>
      <c r="JL116" s="476">
        <f>IZ116+JA116+JB116+JC116+JD116+JE116+JF116+JG116+JH116+JI116+JJ116+JK116</f>
        <v>58327714.899999999</v>
      </c>
      <c r="JM116" s="652">
        <f t="shared" ref="JM116:JV116" si="573">JM118+JM125</f>
        <v>97701.28</v>
      </c>
      <c r="JN116" s="476">
        <f t="shared" si="573"/>
        <v>32989.679999999993</v>
      </c>
      <c r="JO116" s="476">
        <f t="shared" si="573"/>
        <v>47984.66</v>
      </c>
      <c r="JP116" s="476">
        <f t="shared" si="573"/>
        <v>112485.25000000001</v>
      </c>
      <c r="JQ116" s="476">
        <f t="shared" si="573"/>
        <v>135747.21</v>
      </c>
      <c r="JR116" s="476">
        <f t="shared" si="573"/>
        <v>21436937.809999999</v>
      </c>
      <c r="JS116" s="476">
        <f t="shared" si="573"/>
        <v>477647.94000000076</v>
      </c>
      <c r="JT116" s="476">
        <f t="shared" si="573"/>
        <v>30117474.459999997</v>
      </c>
      <c r="JU116" s="476">
        <f t="shared" si="573"/>
        <v>15271.010000000115</v>
      </c>
      <c r="JV116" s="476">
        <f t="shared" si="573"/>
        <v>-15242.509999999851</v>
      </c>
      <c r="JW116" s="476">
        <f>JW118+JW125</f>
        <v>1376478.2</v>
      </c>
      <c r="JX116" s="476">
        <f>JX118+JX125</f>
        <v>934845.77999999991</v>
      </c>
      <c r="JY116" s="476">
        <f>JM116+JN116+JO116+JP116+JQ116+JR116+JS116+JT116+JU116+JV116+JW116+JX116</f>
        <v>54770320.769999996</v>
      </c>
      <c r="JZ116" s="652">
        <f t="shared" ref="JZ116:KI116" si="574">JZ118+JZ125</f>
        <v>883314.9</v>
      </c>
      <c r="KA116" s="476">
        <f t="shared" si="574"/>
        <v>493775.09999999986</v>
      </c>
      <c r="KB116" s="476">
        <f t="shared" si="574"/>
        <v>364871.17</v>
      </c>
      <c r="KC116" s="476">
        <f t="shared" si="574"/>
        <v>34907.750000000029</v>
      </c>
      <c r="KD116" s="476">
        <f t="shared" si="574"/>
        <v>206177.62000000014</v>
      </c>
      <c r="KE116" s="476">
        <f t="shared" si="574"/>
        <v>1899526.1299999997</v>
      </c>
      <c r="KF116" s="476">
        <f t="shared" si="574"/>
        <v>31087642.23</v>
      </c>
      <c r="KG116" s="476">
        <f t="shared" si="574"/>
        <v>20037555.899999999</v>
      </c>
      <c r="KH116" s="476">
        <f t="shared" si="574"/>
        <v>256559.06000000029</v>
      </c>
      <c r="KI116" s="476">
        <f t="shared" si="574"/>
        <v>724187.99999999953</v>
      </c>
      <c r="KJ116" s="476">
        <f>KJ118+KJ125</f>
        <v>422300.85000000033</v>
      </c>
      <c r="KK116" s="476">
        <f>KK118+KK125</f>
        <v>887448.57</v>
      </c>
      <c r="KL116" s="476">
        <f>JZ116+KA116+KB116+KC116+KD116+KE116+KF116+KG116+KH116+KI116+KJ116+KK116</f>
        <v>57298267.280000001</v>
      </c>
      <c r="KM116" s="652">
        <f t="shared" ref="KM116:KV116" si="575">KM118+KM125</f>
        <v>133700</v>
      </c>
      <c r="KN116" s="476">
        <f t="shared" si="575"/>
        <v>54586.130000000012</v>
      </c>
      <c r="KO116" s="476">
        <f t="shared" si="575"/>
        <v>187461.78999999998</v>
      </c>
      <c r="KP116" s="476">
        <f t="shared" si="575"/>
        <v>483781.36</v>
      </c>
      <c r="KQ116" s="476">
        <f t="shared" si="575"/>
        <v>19995360.629999999</v>
      </c>
      <c r="KR116" s="476">
        <f t="shared" si="575"/>
        <v>1489060.62</v>
      </c>
      <c r="KS116" s="476">
        <f t="shared" si="575"/>
        <v>-34724.079999999914</v>
      </c>
      <c r="KT116" s="476">
        <f t="shared" si="575"/>
        <v>30010470.780000001</v>
      </c>
      <c r="KU116" s="476">
        <f t="shared" si="575"/>
        <v>180531.48</v>
      </c>
      <c r="KV116" s="476">
        <f t="shared" si="575"/>
        <v>814181.39</v>
      </c>
      <c r="KW116" s="476">
        <f>KW118+KW125</f>
        <v>1816497.9400000002</v>
      </c>
      <c r="KX116" s="476">
        <f>KX118+KX125</f>
        <v>3972855.39</v>
      </c>
      <c r="KY116" s="476">
        <f>KM116+KN116+KO116+KP116+KQ116+KR116+KS116+KT116+KU116+KV116+KW116+KX116</f>
        <v>59103763.43</v>
      </c>
      <c r="KZ116" s="652">
        <f t="shared" ref="KZ116:LI116" si="576">KZ118+KZ125</f>
        <v>1104418.22</v>
      </c>
      <c r="LA116" s="476">
        <f t="shared" si="576"/>
        <v>341935.42000000004</v>
      </c>
      <c r="LB116" s="476">
        <f t="shared" si="576"/>
        <v>0</v>
      </c>
      <c r="LC116" s="476">
        <f t="shared" si="576"/>
        <v>0</v>
      </c>
      <c r="LD116" s="476">
        <f t="shared" si="576"/>
        <v>0</v>
      </c>
      <c r="LE116" s="476">
        <f t="shared" si="576"/>
        <v>0</v>
      </c>
      <c r="LF116" s="476">
        <f t="shared" si="576"/>
        <v>0</v>
      </c>
      <c r="LG116" s="476">
        <f t="shared" si="576"/>
        <v>0</v>
      </c>
      <c r="LH116" s="476">
        <f t="shared" si="576"/>
        <v>0</v>
      </c>
      <c r="LI116" s="476">
        <f t="shared" si="576"/>
        <v>0</v>
      </c>
      <c r="LJ116" s="476">
        <f>LJ118+LJ125</f>
        <v>0</v>
      </c>
      <c r="LK116" s="476">
        <f>LK118+LK125</f>
        <v>0</v>
      </c>
      <c r="LL116" s="514">
        <f>KZ116+LA116+LB116+LC116+LD116+LE116+LF116+LG116+LH116+LI116+LJ116+LK116</f>
        <v>1446353.6400000001</v>
      </c>
    </row>
    <row r="117" spans="1:324" x14ac:dyDescent="0.2">
      <c r="A117" s="436"/>
      <c r="B117" s="437"/>
      <c r="C117" s="421" t="s">
        <v>1062</v>
      </c>
      <c r="D117" s="421" t="s">
        <v>1062</v>
      </c>
      <c r="E117" s="442"/>
      <c r="F117" s="442"/>
      <c r="G117" s="442"/>
      <c r="H117" s="442"/>
      <c r="I117" s="442"/>
      <c r="J117" s="442"/>
      <c r="K117" s="442"/>
      <c r="L117" s="442"/>
      <c r="M117" s="442"/>
      <c r="N117" s="442"/>
      <c r="O117" s="442"/>
      <c r="P117" s="442"/>
      <c r="Q117" s="442"/>
      <c r="R117" s="442"/>
      <c r="S117" s="442"/>
      <c r="T117" s="442"/>
      <c r="U117" s="442"/>
      <c r="V117" s="442"/>
      <c r="W117" s="442"/>
      <c r="X117" s="442"/>
      <c r="Y117" s="442"/>
      <c r="Z117" s="442"/>
      <c r="AA117" s="442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2"/>
      <c r="AP117" s="442"/>
      <c r="AQ117" s="442"/>
      <c r="AR117" s="442"/>
      <c r="AS117" s="442"/>
      <c r="AT117" s="442"/>
      <c r="AU117" s="442"/>
      <c r="AV117" s="442"/>
      <c r="AW117" s="442"/>
      <c r="AX117" s="442"/>
      <c r="AY117" s="442"/>
      <c r="AZ117" s="442"/>
      <c r="BA117" s="442"/>
      <c r="BB117" s="442"/>
      <c r="BC117" s="442"/>
      <c r="BD117" s="442"/>
      <c r="BE117" s="442"/>
      <c r="BF117" s="442"/>
      <c r="BG117" s="442"/>
      <c r="BH117" s="442"/>
      <c r="BI117" s="442"/>
      <c r="BJ117" s="442"/>
      <c r="BK117" s="442"/>
      <c r="BL117" s="442"/>
      <c r="BM117" s="442"/>
      <c r="BN117" s="442"/>
      <c r="BO117" s="442"/>
      <c r="BP117" s="442"/>
      <c r="BQ117" s="442"/>
      <c r="BR117" s="442"/>
      <c r="BS117" s="442"/>
      <c r="BT117" s="442"/>
      <c r="BU117" s="442"/>
      <c r="BV117" s="442"/>
      <c r="BW117" s="442"/>
      <c r="BX117" s="442"/>
      <c r="BY117" s="442"/>
      <c r="BZ117" s="442"/>
      <c r="CA117" s="442"/>
      <c r="CB117" s="442"/>
      <c r="CC117" s="442"/>
      <c r="CD117" s="442"/>
      <c r="CE117" s="442"/>
      <c r="CF117" s="442"/>
      <c r="CG117" s="442"/>
      <c r="CH117" s="442"/>
      <c r="CI117" s="442"/>
      <c r="CJ117" s="442"/>
      <c r="CK117" s="442"/>
      <c r="CL117" s="442"/>
      <c r="CM117" s="442"/>
      <c r="CN117" s="442"/>
      <c r="CO117" s="442"/>
      <c r="CP117" s="442"/>
      <c r="CQ117" s="442"/>
      <c r="CR117" s="442"/>
      <c r="CS117" s="442"/>
      <c r="CT117" s="442"/>
      <c r="CU117" s="442"/>
      <c r="CV117" s="442"/>
      <c r="CW117" s="442"/>
      <c r="CX117" s="442"/>
      <c r="CY117" s="442"/>
      <c r="CZ117" s="442"/>
      <c r="DA117" s="442"/>
      <c r="DB117" s="442"/>
      <c r="DC117" s="442"/>
      <c r="DD117" s="442"/>
      <c r="DE117" s="442"/>
      <c r="DF117" s="442"/>
      <c r="DG117" s="442"/>
      <c r="DH117" s="442"/>
      <c r="DI117" s="442"/>
      <c r="DJ117" s="442"/>
      <c r="DK117" s="442"/>
      <c r="DL117" s="442"/>
      <c r="DM117" s="442"/>
      <c r="DN117" s="442"/>
      <c r="DO117" s="442"/>
      <c r="DP117" s="442"/>
      <c r="DQ117" s="442"/>
      <c r="DR117" s="442"/>
      <c r="DS117" s="442"/>
      <c r="DT117" s="442"/>
      <c r="DU117" s="442"/>
      <c r="DV117" s="442"/>
      <c r="DW117" s="442"/>
      <c r="DX117" s="442"/>
      <c r="DY117" s="442"/>
      <c r="DZ117" s="442"/>
      <c r="EA117" s="442"/>
      <c r="EB117" s="442"/>
      <c r="EC117" s="442"/>
      <c r="ED117" s="442"/>
      <c r="EE117" s="442"/>
      <c r="EF117" s="442"/>
      <c r="EG117" s="442"/>
      <c r="EH117" s="442"/>
      <c r="EI117" s="442"/>
      <c r="EJ117" s="442"/>
      <c r="EK117" s="442"/>
      <c r="EL117" s="442"/>
      <c r="EM117" s="442"/>
      <c r="EN117" s="442"/>
      <c r="EO117" s="442"/>
      <c r="EP117" s="442"/>
      <c r="EQ117" s="442"/>
      <c r="ER117" s="442"/>
      <c r="ES117" s="442"/>
      <c r="ET117" s="442"/>
      <c r="EU117" s="442"/>
      <c r="EV117" s="442"/>
      <c r="EW117" s="442"/>
      <c r="EX117" s="442"/>
      <c r="EY117" s="442"/>
      <c r="EZ117" s="442"/>
      <c r="FA117" s="442"/>
      <c r="FB117" s="442"/>
      <c r="FC117" s="442"/>
      <c r="FD117" s="442"/>
      <c r="FE117" s="442"/>
      <c r="FF117" s="442"/>
      <c r="FG117" s="442"/>
      <c r="FH117" s="442"/>
      <c r="FI117" s="442"/>
      <c r="FJ117" s="442"/>
      <c r="FK117" s="442"/>
      <c r="FL117" s="442"/>
      <c r="FM117" s="442"/>
      <c r="FN117" s="442"/>
      <c r="FO117" s="442"/>
      <c r="FP117" s="442"/>
      <c r="FQ117" s="442"/>
      <c r="FR117" s="442"/>
      <c r="FS117" s="442"/>
      <c r="FT117" s="442"/>
      <c r="FU117" s="442"/>
      <c r="FV117" s="442"/>
      <c r="FW117" s="442"/>
      <c r="FX117" s="442"/>
      <c r="FY117" s="442"/>
      <c r="FZ117" s="442"/>
      <c r="GA117" s="442"/>
      <c r="GB117" s="442"/>
      <c r="GC117" s="442"/>
      <c r="GD117" s="442"/>
      <c r="GE117" s="442"/>
      <c r="GF117" s="442"/>
      <c r="GG117" s="442"/>
      <c r="GH117" s="442"/>
      <c r="GI117" s="442"/>
      <c r="GJ117" s="442"/>
      <c r="GK117" s="442"/>
      <c r="GL117" s="442"/>
      <c r="GM117" s="442"/>
      <c r="GN117" s="442"/>
      <c r="GO117" s="442"/>
      <c r="GP117" s="442"/>
      <c r="GQ117" s="442"/>
      <c r="GR117" s="442"/>
      <c r="GS117" s="442"/>
      <c r="GT117" s="442"/>
      <c r="GU117" s="442"/>
      <c r="GV117" s="442"/>
      <c r="GW117" s="442"/>
      <c r="GX117" s="442"/>
      <c r="GY117" s="442"/>
      <c r="GZ117" s="442"/>
      <c r="HA117" s="442"/>
      <c r="HB117" s="442"/>
      <c r="HC117" s="442"/>
      <c r="HD117" s="442"/>
      <c r="HE117" s="442"/>
      <c r="HF117" s="442"/>
      <c r="HG117" s="442"/>
      <c r="HH117" s="442"/>
      <c r="HI117" s="442"/>
      <c r="HJ117" s="442"/>
      <c r="HK117" s="442"/>
      <c r="HL117" s="442"/>
      <c r="HM117" s="442"/>
      <c r="HN117" s="442"/>
      <c r="HO117" s="442"/>
      <c r="HP117" s="442"/>
      <c r="HQ117" s="442"/>
      <c r="HR117" s="442"/>
      <c r="HS117" s="442"/>
      <c r="HT117" s="442"/>
      <c r="HU117" s="442"/>
      <c r="HV117" s="442"/>
      <c r="HW117" s="442"/>
      <c r="HX117" s="442"/>
      <c r="HY117" s="442"/>
      <c r="HZ117" s="442"/>
      <c r="IA117" s="442"/>
      <c r="IB117" s="442"/>
      <c r="IC117" s="442"/>
      <c r="ID117" s="442"/>
      <c r="IE117" s="442"/>
      <c r="IF117" s="442"/>
      <c r="IG117" s="442"/>
      <c r="IH117" s="442"/>
      <c r="II117" s="442"/>
      <c r="IJ117" s="442"/>
      <c r="IK117" s="442"/>
      <c r="IL117" s="442"/>
      <c r="IM117" s="442"/>
      <c r="IN117" s="442"/>
      <c r="IO117" s="442"/>
      <c r="IP117" s="442"/>
      <c r="IQ117" s="442"/>
      <c r="IR117" s="442"/>
      <c r="IS117" s="442"/>
      <c r="IT117" s="442"/>
      <c r="IU117" s="442"/>
      <c r="IV117" s="442"/>
      <c r="IW117" s="442"/>
      <c r="IX117" s="442"/>
      <c r="IY117" s="442"/>
      <c r="IZ117" s="653"/>
      <c r="JA117" s="442"/>
      <c r="JB117" s="442"/>
      <c r="JC117" s="442"/>
      <c r="JD117" s="442"/>
      <c r="JE117" s="442"/>
      <c r="JF117" s="442"/>
      <c r="JG117" s="442"/>
      <c r="JH117" s="442"/>
      <c r="JI117" s="442"/>
      <c r="JJ117" s="442"/>
      <c r="JK117" s="442"/>
      <c r="JL117" s="442"/>
      <c r="JM117" s="653"/>
      <c r="JN117" s="442"/>
      <c r="JO117" s="442"/>
      <c r="JP117" s="442"/>
      <c r="JQ117" s="442"/>
      <c r="JR117" s="442"/>
      <c r="JS117" s="442"/>
      <c r="JT117" s="442"/>
      <c r="JU117" s="442"/>
      <c r="JV117" s="442"/>
      <c r="JW117" s="442"/>
      <c r="JX117" s="442"/>
      <c r="JY117" s="442"/>
      <c r="JZ117" s="653"/>
      <c r="KA117" s="442"/>
      <c r="KB117" s="442"/>
      <c r="KC117" s="442"/>
      <c r="KD117" s="442"/>
      <c r="KE117" s="442"/>
      <c r="KF117" s="442"/>
      <c r="KG117" s="442"/>
      <c r="KH117" s="442"/>
      <c r="KI117" s="442"/>
      <c r="KJ117" s="442"/>
      <c r="KK117" s="442"/>
      <c r="KL117" s="442"/>
      <c r="KM117" s="653"/>
      <c r="KN117" s="442"/>
      <c r="KO117" s="442"/>
      <c r="KP117" s="442"/>
      <c r="KQ117" s="442"/>
      <c r="KR117" s="442"/>
      <c r="KS117" s="442"/>
      <c r="KT117" s="442"/>
      <c r="KU117" s="442"/>
      <c r="KV117" s="442"/>
      <c r="KW117" s="442"/>
      <c r="KX117" s="442"/>
      <c r="KY117" s="442"/>
      <c r="KZ117" s="653"/>
      <c r="LA117" s="442"/>
      <c r="LB117" s="442"/>
      <c r="LC117" s="442"/>
      <c r="LD117" s="442"/>
      <c r="LE117" s="442"/>
      <c r="LF117" s="442"/>
      <c r="LG117" s="442"/>
      <c r="LH117" s="442"/>
      <c r="LI117" s="442"/>
      <c r="LJ117" s="442"/>
      <c r="LK117" s="442"/>
      <c r="LL117" s="512"/>
    </row>
    <row r="118" spans="1:324" ht="18" x14ac:dyDescent="0.25">
      <c r="A118" s="461">
        <v>740</v>
      </c>
      <c r="B118" s="462"/>
      <c r="C118" s="463" t="s">
        <v>347</v>
      </c>
      <c r="D118" s="463" t="s">
        <v>348</v>
      </c>
      <c r="E118" s="474">
        <f t="shared" ref="E118:X118" si="577">E119+E120+E121+E122</f>
        <v>0</v>
      </c>
      <c r="F118" s="474">
        <f t="shared" si="577"/>
        <v>0</v>
      </c>
      <c r="G118" s="474">
        <f t="shared" si="577"/>
        <v>191094.97579702889</v>
      </c>
      <c r="H118" s="474">
        <f t="shared" si="577"/>
        <v>426151.72759138711</v>
      </c>
      <c r="I118" s="474">
        <f t="shared" si="577"/>
        <v>496715.90719412453</v>
      </c>
      <c r="J118" s="474">
        <f t="shared" si="577"/>
        <v>0</v>
      </c>
      <c r="K118" s="474">
        <f t="shared" si="577"/>
        <v>0</v>
      </c>
      <c r="L118" s="474">
        <f t="shared" si="577"/>
        <v>0</v>
      </c>
      <c r="M118" s="474">
        <f t="shared" si="577"/>
        <v>3453754.6881155074</v>
      </c>
      <c r="N118" s="474">
        <f t="shared" si="577"/>
        <v>2863190.4225504925</v>
      </c>
      <c r="O118" s="474">
        <f t="shared" si="577"/>
        <v>267104.0094308129</v>
      </c>
      <c r="P118" s="474">
        <f t="shared" si="577"/>
        <v>120966.69112001336</v>
      </c>
      <c r="Q118" s="474">
        <f t="shared" si="577"/>
        <v>89603.449841428825</v>
      </c>
      <c r="R118" s="474">
        <f t="shared" si="577"/>
        <v>9001156.513937572</v>
      </c>
      <c r="S118" s="474">
        <f t="shared" si="577"/>
        <v>402478.88111333677</v>
      </c>
      <c r="T118" s="474">
        <f t="shared" si="577"/>
        <v>259117.08537806687</v>
      </c>
      <c r="U118" s="474">
        <f t="shared" si="577"/>
        <v>141887.83174762144</v>
      </c>
      <c r="V118" s="474">
        <f t="shared" si="577"/>
        <v>15066374.561842766</v>
      </c>
      <c r="W118" s="474">
        <f t="shared" si="577"/>
        <v>531682.9494241362</v>
      </c>
      <c r="X118" s="474">
        <f t="shared" si="577"/>
        <v>28677646.085795362</v>
      </c>
      <c r="Y118" s="474">
        <f>M118+N118+O118+P118+Q118+R118+S118+T118+U118+V118+W118+X118</f>
        <v>60874963.170297116</v>
      </c>
      <c r="Z118" s="474">
        <f t="shared" ref="Z118:AK118" si="578">Z119+Z120+Z121+Z122</f>
        <v>353031.19500083459</v>
      </c>
      <c r="AA118" s="474">
        <f t="shared" si="578"/>
        <v>321193.16241028206</v>
      </c>
      <c r="AB118" s="474">
        <f t="shared" si="578"/>
        <v>540579.29001836095</v>
      </c>
      <c r="AC118" s="474">
        <f t="shared" si="578"/>
        <v>489178.70973126363</v>
      </c>
      <c r="AD118" s="474">
        <f t="shared" si="578"/>
        <v>357740.93089634448</v>
      </c>
      <c r="AE118" s="474">
        <f t="shared" si="578"/>
        <v>12290.744032715809</v>
      </c>
      <c r="AF118" s="474">
        <f t="shared" si="578"/>
        <v>150056.64037723246</v>
      </c>
      <c r="AG118" s="474">
        <f t="shared" si="578"/>
        <v>179044.34101151707</v>
      </c>
      <c r="AH118" s="474">
        <f t="shared" si="578"/>
        <v>368910.27599732974</v>
      </c>
      <c r="AI118" s="474">
        <f t="shared" si="578"/>
        <v>7749.2361876147079</v>
      </c>
      <c r="AJ118" s="474">
        <f t="shared" si="578"/>
        <v>384472.30625104299</v>
      </c>
      <c r="AK118" s="474">
        <f t="shared" si="578"/>
        <v>36191156.846686706</v>
      </c>
      <c r="AL118" s="474">
        <f>Z118+AA118+AB118+AC118+AD118+AE118+AF118+AG118+AH118+AI118+AJ118+AK118</f>
        <v>39355403.678601243</v>
      </c>
      <c r="AM118" s="474">
        <f t="shared" ref="AM118:AX118" si="579">AM119+AM120+AM121+AM122</f>
        <v>293504.27795860462</v>
      </c>
      <c r="AN118" s="474">
        <f t="shared" si="579"/>
        <v>164289.36980470706</v>
      </c>
      <c r="AO118" s="474">
        <f t="shared" si="579"/>
        <v>71755.983975963944</v>
      </c>
      <c r="AP118" s="474">
        <f t="shared" si="579"/>
        <v>241996.18369220497</v>
      </c>
      <c r="AQ118" s="474">
        <f t="shared" si="579"/>
        <v>291487.72070605913</v>
      </c>
      <c r="AR118" s="474">
        <f t="shared" si="579"/>
        <v>269367.69762977812</v>
      </c>
      <c r="AS118" s="474">
        <f t="shared" si="579"/>
        <v>43658.303371724054</v>
      </c>
      <c r="AT118" s="474">
        <f t="shared" si="579"/>
        <v>158209.47988649661</v>
      </c>
      <c r="AU118" s="474">
        <f t="shared" si="579"/>
        <v>252689.21094141196</v>
      </c>
      <c r="AV118" s="474">
        <f t="shared" si="579"/>
        <v>149358.63720580886</v>
      </c>
      <c r="AW118" s="474">
        <f t="shared" si="579"/>
        <v>819804.21949591069</v>
      </c>
      <c r="AX118" s="474">
        <f t="shared" si="579"/>
        <v>42988829.577532962</v>
      </c>
      <c r="AY118" s="474">
        <f>AM118+AN118+AO118+AP118+AQ118+AR118+AS118+AT118+AU118+AV118+AW118+AX118</f>
        <v>45744950.662201636</v>
      </c>
      <c r="AZ118" s="474">
        <f t="shared" ref="AZ118:BK118" si="580">AZ119+AZ120+AZ121+AZ122</f>
        <v>1211031.5287097315</v>
      </c>
      <c r="BA118" s="474">
        <f t="shared" si="580"/>
        <v>114074.08708896696</v>
      </c>
      <c r="BB118" s="474">
        <f t="shared" si="580"/>
        <v>128950.63378400929</v>
      </c>
      <c r="BC118" s="474">
        <f t="shared" si="580"/>
        <v>509797.30095142714</v>
      </c>
      <c r="BD118" s="474">
        <f t="shared" si="580"/>
        <v>92150.006801869647</v>
      </c>
      <c r="BE118" s="474">
        <f t="shared" si="580"/>
        <v>333910.13833249843</v>
      </c>
      <c r="BF118" s="474">
        <f t="shared" si="580"/>
        <v>949387.46252712421</v>
      </c>
      <c r="BG118" s="474">
        <f t="shared" si="580"/>
        <v>583279.42238357558</v>
      </c>
      <c r="BH118" s="474">
        <f t="shared" si="580"/>
        <v>656010.92931063264</v>
      </c>
      <c r="BI118" s="474">
        <f t="shared" si="580"/>
        <v>515026.05812886031</v>
      </c>
      <c r="BJ118" s="474">
        <f t="shared" si="580"/>
        <v>523502.86930395564</v>
      </c>
      <c r="BK118" s="474">
        <f t="shared" si="580"/>
        <v>27293988.865840428</v>
      </c>
      <c r="BL118" s="474">
        <f>AZ118+BA118+BB118+BC118+BD118+BE118+BF118+BG118+BH118+BI118+BJ118+BK118</f>
        <v>32911109.303163078</v>
      </c>
      <c r="BM118" s="474">
        <f t="shared" ref="BM118:BX118" si="581">BM119+BM120+BM121+BM122+BM123</f>
        <v>251612.7569687865</v>
      </c>
      <c r="BN118" s="474">
        <f t="shared" si="581"/>
        <v>119310.86705057588</v>
      </c>
      <c r="BO118" s="474">
        <f t="shared" si="581"/>
        <v>381370.43118844938</v>
      </c>
      <c r="BP118" s="474">
        <f t="shared" si="581"/>
        <v>508961.47813386749</v>
      </c>
      <c r="BQ118" s="474">
        <f t="shared" si="581"/>
        <v>106481.53672174927</v>
      </c>
      <c r="BR118" s="474">
        <f t="shared" si="581"/>
        <v>141960.00154398268</v>
      </c>
      <c r="BS118" s="474">
        <f t="shared" si="581"/>
        <v>276132.0080537473</v>
      </c>
      <c r="BT118" s="474">
        <f t="shared" si="581"/>
        <v>393295.40740277077</v>
      </c>
      <c r="BU118" s="474">
        <f t="shared" si="581"/>
        <v>94241.355324653807</v>
      </c>
      <c r="BV118" s="474">
        <f t="shared" si="581"/>
        <v>222389.64930729393</v>
      </c>
      <c r="BW118" s="474">
        <f t="shared" si="581"/>
        <v>509229.36963779025</v>
      </c>
      <c r="BX118" s="474">
        <f t="shared" si="581"/>
        <v>28443596.510557503</v>
      </c>
      <c r="BY118" s="474">
        <f t="shared" ref="BY118:BY123" si="582">BM118+BN118+BO118+BP118+BQ118+BR118+BS118+BT118+BU118+BV118+BW118+BX118</f>
        <v>31448581.371891171</v>
      </c>
      <c r="BZ118" s="474">
        <f t="shared" ref="BZ118:CK118" si="583">BZ119+BZ120+BZ121+BZ122+BZ123</f>
        <v>367600.51773493574</v>
      </c>
      <c r="CA118" s="474">
        <f t="shared" si="583"/>
        <v>21898.43523618763</v>
      </c>
      <c r="CB118" s="474">
        <f t="shared" si="583"/>
        <v>153699.93486062431</v>
      </c>
      <c r="CC118" s="474">
        <f t="shared" si="583"/>
        <v>244757.51326990483</v>
      </c>
      <c r="CD118" s="474">
        <f t="shared" si="583"/>
        <v>140844.43736437996</v>
      </c>
      <c r="CE118" s="474">
        <f t="shared" si="583"/>
        <v>1290142.5867134035</v>
      </c>
      <c r="CF118" s="474">
        <f t="shared" si="583"/>
        <v>323141.41140877991</v>
      </c>
      <c r="CG118" s="474">
        <f t="shared" si="583"/>
        <v>454510.75383909169</v>
      </c>
      <c r="CH118" s="474">
        <f t="shared" si="583"/>
        <v>457617.83583708905</v>
      </c>
      <c r="CI118" s="474">
        <f t="shared" si="583"/>
        <v>1003640.8899182107</v>
      </c>
      <c r="CJ118" s="474">
        <f t="shared" si="583"/>
        <v>28045636.396302793</v>
      </c>
      <c r="CK118" s="474">
        <f t="shared" si="583"/>
        <v>1463389.4689534302</v>
      </c>
      <c r="CL118" s="474">
        <f t="shared" ref="CL118:CL123" si="584">BZ118+CA118+CB118+CC118+CD118+CE118+CF118+CG118+CH118+CI118+CJ118+CK118</f>
        <v>33966880.181438833</v>
      </c>
      <c r="CM118" s="474">
        <f t="shared" ref="CM118:CX118" si="585">CM119+CM120+CM121+CM122+CM123</f>
        <v>168740.41236855288</v>
      </c>
      <c r="CN118" s="474">
        <f t="shared" si="585"/>
        <v>38311.651727591379</v>
      </c>
      <c r="CO118" s="474">
        <f t="shared" si="585"/>
        <v>137405.08041228508</v>
      </c>
      <c r="CP118" s="474">
        <f t="shared" si="585"/>
        <v>38982.006301118337</v>
      </c>
      <c r="CQ118" s="474">
        <f t="shared" si="585"/>
        <v>134441.20889667835</v>
      </c>
      <c r="CR118" s="474">
        <f t="shared" si="585"/>
        <v>140402.20685194462</v>
      </c>
      <c r="CS118" s="474">
        <f t="shared" si="585"/>
        <v>228199.15869637797</v>
      </c>
      <c r="CT118" s="474">
        <f t="shared" si="585"/>
        <v>-132317.98518611255</v>
      </c>
      <c r="CU118" s="474">
        <f t="shared" si="585"/>
        <v>391104.7109414122</v>
      </c>
      <c r="CV118" s="474">
        <f t="shared" si="585"/>
        <v>106990.71002336836</v>
      </c>
      <c r="CW118" s="474">
        <f t="shared" si="585"/>
        <v>39572655.256384574</v>
      </c>
      <c r="CX118" s="474">
        <f t="shared" si="585"/>
        <v>1985675.9326907028</v>
      </c>
      <c r="CY118" s="474">
        <f t="shared" ref="CY118:CY123" si="586">CM118+CN118+CO118+CP118+CQ118+CR118+CS118+CT118+CU118+CV118+CW118+CX118</f>
        <v>42810590.350108489</v>
      </c>
      <c r="CZ118" s="474">
        <f t="shared" ref="CZ118:DK118" si="587">CZ119+CZ120+CZ121+CZ122+CZ123</f>
        <v>111980.3</v>
      </c>
      <c r="DA118" s="474">
        <f t="shared" si="587"/>
        <v>30551.56</v>
      </c>
      <c r="DB118" s="474">
        <f t="shared" si="587"/>
        <v>31700.7</v>
      </c>
      <c r="DC118" s="474">
        <f t="shared" si="587"/>
        <v>264671.45999999996</v>
      </c>
      <c r="DD118" s="474">
        <f t="shared" si="587"/>
        <v>1044906.98</v>
      </c>
      <c r="DE118" s="474">
        <f t="shared" si="587"/>
        <v>138996.47999999998</v>
      </c>
      <c r="DF118" s="474">
        <f t="shared" si="587"/>
        <v>78756.340000000084</v>
      </c>
      <c r="DG118" s="474">
        <f t="shared" si="587"/>
        <v>226645.36000000002</v>
      </c>
      <c r="DH118" s="474">
        <f t="shared" si="587"/>
        <v>121322.32000000008</v>
      </c>
      <c r="DI118" s="474">
        <f t="shared" si="587"/>
        <v>801095.41</v>
      </c>
      <c r="DJ118" s="474">
        <f t="shared" si="587"/>
        <v>39714799.560000002</v>
      </c>
      <c r="DK118" s="474">
        <f t="shared" si="587"/>
        <v>-65751.359999999913</v>
      </c>
      <c r="DL118" s="474">
        <f t="shared" ref="DL118:DL123" si="588">CZ118+DA118+DB118+DC118+DD118+DE118+DF118+DG118+DH118+DI118+DJ118+DK118</f>
        <v>42499675.109999999</v>
      </c>
      <c r="DM118" s="474">
        <f t="shared" ref="DM118:DX118" si="589">DM119+DM120+DM121+DM122+DM123</f>
        <v>355129.61</v>
      </c>
      <c r="DN118" s="474">
        <f t="shared" si="589"/>
        <v>123534.09</v>
      </c>
      <c r="DO118" s="474">
        <f t="shared" si="589"/>
        <v>740832.84</v>
      </c>
      <c r="DP118" s="474">
        <f t="shared" si="589"/>
        <v>1102106.32</v>
      </c>
      <c r="DQ118" s="474">
        <f t="shared" si="589"/>
        <v>-386693.33999999997</v>
      </c>
      <c r="DR118" s="474">
        <f t="shared" si="589"/>
        <v>171421.79</v>
      </c>
      <c r="DS118" s="474">
        <f t="shared" si="589"/>
        <v>56769.380000000005</v>
      </c>
      <c r="DT118" s="474">
        <f t="shared" si="589"/>
        <v>537505.38</v>
      </c>
      <c r="DU118" s="474">
        <f t="shared" si="589"/>
        <v>-35331.679999999993</v>
      </c>
      <c r="DV118" s="474">
        <f t="shared" si="589"/>
        <v>364164.4499999999</v>
      </c>
      <c r="DW118" s="474">
        <f t="shared" si="589"/>
        <v>49474618.050000004</v>
      </c>
      <c r="DX118" s="474">
        <f t="shared" si="589"/>
        <v>1412183.8299999998</v>
      </c>
      <c r="DY118" s="474">
        <f t="shared" ref="DY118:DY123" si="590">DM118+DN118+DO118+DP118+DQ118+DR118+DS118+DT118+DU118+DV118+DW118+DX118</f>
        <v>53916240.719999999</v>
      </c>
      <c r="DZ118" s="474">
        <f t="shared" ref="DZ118:EK118" si="591">DZ119+DZ120+DZ121+DZ122+DZ123</f>
        <v>165625.20000000001</v>
      </c>
      <c r="EA118" s="474">
        <f t="shared" si="591"/>
        <v>-39046.559999999998</v>
      </c>
      <c r="EB118" s="474">
        <f t="shared" si="591"/>
        <v>76978.080000000002</v>
      </c>
      <c r="EC118" s="474">
        <f t="shared" si="591"/>
        <v>415482.8</v>
      </c>
      <c r="ED118" s="474">
        <f t="shared" si="591"/>
        <v>136294.52000000002</v>
      </c>
      <c r="EE118" s="474">
        <f t="shared" si="591"/>
        <v>961920.37</v>
      </c>
      <c r="EF118" s="474">
        <f t="shared" si="591"/>
        <v>578838.76</v>
      </c>
      <c r="EG118" s="474">
        <f t="shared" si="591"/>
        <v>65203.8</v>
      </c>
      <c r="EH118" s="474">
        <f t="shared" si="591"/>
        <v>414345.73000000004</v>
      </c>
      <c r="EI118" s="474">
        <f t="shared" si="591"/>
        <v>524993.06000000006</v>
      </c>
      <c r="EJ118" s="474">
        <f t="shared" si="591"/>
        <v>49260121.549999997</v>
      </c>
      <c r="EK118" s="474">
        <f t="shared" si="591"/>
        <v>1742369.14</v>
      </c>
      <c r="EL118" s="474">
        <f t="shared" ref="EL118:EL123" si="592">DZ118+EA118+EB118+EC118+ED118+EE118+EF118+EG118+EH118+EI118+EJ118+EK118</f>
        <v>54303126.449999996</v>
      </c>
      <c r="EM118" s="474">
        <f t="shared" ref="EM118:EX118" si="593">EM119+EM120+EM121+EM122+EM123</f>
        <v>38331.629999999997</v>
      </c>
      <c r="EN118" s="474">
        <f t="shared" si="593"/>
        <v>192537.67</v>
      </c>
      <c r="EO118" s="474">
        <f t="shared" si="593"/>
        <v>263789.13</v>
      </c>
      <c r="EP118" s="474">
        <f t="shared" si="593"/>
        <v>890096.71</v>
      </c>
      <c r="EQ118" s="474">
        <f t="shared" si="593"/>
        <v>569559.97</v>
      </c>
      <c r="ER118" s="474">
        <f t="shared" si="593"/>
        <v>833372.86</v>
      </c>
      <c r="ES118" s="474">
        <f t="shared" si="593"/>
        <v>2014052.51</v>
      </c>
      <c r="ET118" s="474">
        <f t="shared" si="593"/>
        <v>947847.51</v>
      </c>
      <c r="EU118" s="474">
        <f t="shared" si="593"/>
        <v>872357.76</v>
      </c>
      <c r="EV118" s="474">
        <f t="shared" si="593"/>
        <v>526587.54</v>
      </c>
      <c r="EW118" s="474">
        <f t="shared" si="593"/>
        <v>100925584.09999999</v>
      </c>
      <c r="EX118" s="474">
        <f t="shared" si="593"/>
        <v>1469485.4</v>
      </c>
      <c r="EY118" s="474">
        <f t="shared" ref="EY118:EY123" si="594">EM118+EN118+EO118+EP118+EQ118+ER118+ES118+ET118+EU118+EV118+EW118+EX118</f>
        <v>109543602.79000001</v>
      </c>
      <c r="EZ118" s="474">
        <f t="shared" ref="EZ118:FH118" si="595">EZ119+EZ120+EZ121+EZ122+EZ123</f>
        <v>1504018.59</v>
      </c>
      <c r="FA118" s="474">
        <f t="shared" si="595"/>
        <v>41021.660000000003</v>
      </c>
      <c r="FB118" s="474">
        <f t="shared" si="595"/>
        <v>743432.47</v>
      </c>
      <c r="FC118" s="474">
        <f t="shared" si="595"/>
        <v>139711.76999999999</v>
      </c>
      <c r="FD118" s="474">
        <f t="shared" si="595"/>
        <v>148420.04999999999</v>
      </c>
      <c r="FE118" s="474">
        <f t="shared" si="595"/>
        <v>90114.240000000005</v>
      </c>
      <c r="FF118" s="474">
        <f t="shared" si="595"/>
        <v>172060.81</v>
      </c>
      <c r="FG118" s="474">
        <f t="shared" si="595"/>
        <v>42791.249999999993</v>
      </c>
      <c r="FH118" s="474">
        <f t="shared" si="595"/>
        <v>50303425.039999999</v>
      </c>
      <c r="FI118" s="474">
        <f>FI119+FI120+FI121+FI122+FI123</f>
        <v>163311.5</v>
      </c>
      <c r="FJ118" s="474">
        <f>FJ119+FJ120+FJ121+FJ122+FJ123</f>
        <v>189255.15</v>
      </c>
      <c r="FK118" s="474">
        <f>FK119+FK120+FK121+FK122+FK123</f>
        <v>285277.76</v>
      </c>
      <c r="FL118" s="474">
        <f t="shared" ref="FL118:FL123" si="596">FA118+FB118+FC118+FD118+FE118+FF118+FG118+FH118+EZ118+FI118+FK118+FJ118</f>
        <v>53822840.289999999</v>
      </c>
      <c r="FM118" s="474">
        <f t="shared" ref="FM118:FV118" si="597">FM119+FM120+FM121+FM122+FM123</f>
        <v>98815.13</v>
      </c>
      <c r="FN118" s="474">
        <f t="shared" si="597"/>
        <v>22579.88</v>
      </c>
      <c r="FO118" s="474">
        <f t="shared" si="597"/>
        <v>23862.95</v>
      </c>
      <c r="FP118" s="474">
        <f t="shared" si="597"/>
        <v>59469.17</v>
      </c>
      <c r="FQ118" s="474">
        <f t="shared" si="597"/>
        <v>43986.239999999998</v>
      </c>
      <c r="FR118" s="474">
        <f t="shared" si="597"/>
        <v>421551.23</v>
      </c>
      <c r="FS118" s="474">
        <f t="shared" si="597"/>
        <v>46588.7</v>
      </c>
      <c r="FT118" s="474">
        <f t="shared" si="597"/>
        <v>129771.2</v>
      </c>
      <c r="FU118" s="474">
        <f t="shared" si="597"/>
        <v>49798868.480000004</v>
      </c>
      <c r="FV118" s="474">
        <f t="shared" si="597"/>
        <v>529256.46</v>
      </c>
      <c r="FW118" s="474">
        <f>FW119+FW120+FW121+FW122+FW123</f>
        <v>181873.97</v>
      </c>
      <c r="FX118" s="474">
        <f>FX119+FX120+FX121+FX122+FX123</f>
        <v>343040.83999999997</v>
      </c>
      <c r="FY118" s="474">
        <f t="shared" ref="FY118:FY123" si="598">FM118+FN118+FO118+FP118+FQ118+FR118+FS118+FT118+FU118+FV118+FW118+FX118</f>
        <v>51699664.250000007</v>
      </c>
      <c r="FZ118" s="474">
        <f t="shared" ref="FZ118:GI118" si="599">FZ119+FZ120+FZ121+FZ122+FZ123</f>
        <v>409699.16000000003</v>
      </c>
      <c r="GA118" s="474">
        <f t="shared" si="599"/>
        <v>-27463.699999999975</v>
      </c>
      <c r="GB118" s="474">
        <f t="shared" si="599"/>
        <v>97317.51999999996</v>
      </c>
      <c r="GC118" s="474">
        <f t="shared" si="599"/>
        <v>40557</v>
      </c>
      <c r="GD118" s="474">
        <f t="shared" si="599"/>
        <v>31973.150000000023</v>
      </c>
      <c r="GE118" s="474">
        <f t="shared" si="599"/>
        <v>338170.33999999997</v>
      </c>
      <c r="GF118" s="474">
        <f t="shared" si="599"/>
        <v>344233.67000000016</v>
      </c>
      <c r="GG118" s="474">
        <f t="shared" si="599"/>
        <v>365484.21999999974</v>
      </c>
      <c r="GH118" s="474">
        <f t="shared" si="599"/>
        <v>50155344.359999999</v>
      </c>
      <c r="GI118" s="474">
        <f t="shared" si="599"/>
        <v>264229.4700000002</v>
      </c>
      <c r="GJ118" s="474">
        <f>GJ119+GJ120+GJ121+GJ122+GJ123</f>
        <v>455117.08000000019</v>
      </c>
      <c r="GK118" s="474">
        <f>GK119+GK120+GK121+GK122+GK123</f>
        <v>208765.90999999939</v>
      </c>
      <c r="GL118" s="474">
        <f t="shared" ref="GL118:GL123" si="600">FZ118+GA118+GB118+GC118+GD118+GE118+GF118+GG118+GH118+GI118+GJ118+GK118</f>
        <v>52683428.179999992</v>
      </c>
      <c r="GM118" s="474">
        <f t="shared" ref="GM118:GV118" si="601">GM119+GM120+GM121+GM122+GM123</f>
        <v>725716.47</v>
      </c>
      <c r="GN118" s="474">
        <f t="shared" si="601"/>
        <v>82364.759999999937</v>
      </c>
      <c r="GO118" s="474">
        <f t="shared" si="601"/>
        <v>552557.97999999986</v>
      </c>
      <c r="GP118" s="474">
        <f t="shared" si="601"/>
        <v>75043.650000000271</v>
      </c>
      <c r="GQ118" s="474">
        <f t="shared" si="601"/>
        <v>169480.7399999999</v>
      </c>
      <c r="GR118" s="474">
        <f t="shared" si="601"/>
        <v>170147.18</v>
      </c>
      <c r="GS118" s="474">
        <f t="shared" si="601"/>
        <v>145994.13999999996</v>
      </c>
      <c r="GT118" s="474">
        <f t="shared" si="601"/>
        <v>185964.81000000008</v>
      </c>
      <c r="GU118" s="474">
        <f t="shared" si="601"/>
        <v>133032.56999999995</v>
      </c>
      <c r="GV118" s="474">
        <f t="shared" si="601"/>
        <v>1312538.3000000003</v>
      </c>
      <c r="GW118" s="474">
        <f>GW119+GW120+GW121+GW122+GW123</f>
        <v>427794.44999999995</v>
      </c>
      <c r="GX118" s="474">
        <f>GX119+GX120+GX121+GX122+GX123</f>
        <v>690835.71</v>
      </c>
      <c r="GY118" s="474">
        <f t="shared" ref="GY118:GY123" si="602">GM118+GN118+GO118+GP118+GQ118+GR118+GS118+GT118+GU118+GV118+GW118+GX118</f>
        <v>4671470.76</v>
      </c>
      <c r="GZ118" s="474">
        <f t="shared" ref="GZ118:HI118" si="603">GZ119+GZ120+GZ121+GZ122+GZ123</f>
        <v>66546.399999999994</v>
      </c>
      <c r="HA118" s="474">
        <f t="shared" si="603"/>
        <v>37641.770000000004</v>
      </c>
      <c r="HB118" s="474">
        <f t="shared" si="603"/>
        <v>1061175.71</v>
      </c>
      <c r="HC118" s="474">
        <f t="shared" si="603"/>
        <v>87318.349999999919</v>
      </c>
      <c r="HD118" s="474">
        <f t="shared" si="603"/>
        <v>128981.06000000006</v>
      </c>
      <c r="HE118" s="474">
        <f t="shared" si="603"/>
        <v>92199.110000000044</v>
      </c>
      <c r="HF118" s="474">
        <f t="shared" si="603"/>
        <v>19129462.549999997</v>
      </c>
      <c r="HG118" s="474">
        <f t="shared" si="603"/>
        <v>128792.2000000003</v>
      </c>
      <c r="HH118" s="474">
        <f t="shared" si="603"/>
        <v>50713.679999999935</v>
      </c>
      <c r="HI118" s="474">
        <f t="shared" si="603"/>
        <v>93232.590000000084</v>
      </c>
      <c r="HJ118" s="474">
        <f>HJ119+HJ120+HJ121+HJ122+HJ123</f>
        <v>-455851.3600000001</v>
      </c>
      <c r="HK118" s="474">
        <f>HK119+HK120+HK121+HK122+HK123</f>
        <v>163689.48000000013</v>
      </c>
      <c r="HL118" s="474">
        <f t="shared" ref="HL118:HL123" si="604">GZ118+HA118+HB118+HC118+HD118+HE118+HF118+HG118+HH118+HI118+HJ118+HK118</f>
        <v>20583901.539999995</v>
      </c>
      <c r="HM118" s="474">
        <f t="shared" ref="HM118:HV118" si="605">HM119+HM120+HM121+HM122+HM123</f>
        <v>36561.160000000003</v>
      </c>
      <c r="HN118" s="474">
        <f t="shared" si="605"/>
        <v>27681.16</v>
      </c>
      <c r="HO118" s="474">
        <f t="shared" si="605"/>
        <v>672465.86</v>
      </c>
      <c r="HP118" s="474">
        <f t="shared" si="605"/>
        <v>5533.1900000000023</v>
      </c>
      <c r="HQ118" s="474">
        <f t="shared" si="605"/>
        <v>4969.2199999999993</v>
      </c>
      <c r="HR118" s="474">
        <f t="shared" si="605"/>
        <v>16556.920000000035</v>
      </c>
      <c r="HS118" s="474">
        <f t="shared" si="605"/>
        <v>20032.050000000003</v>
      </c>
      <c r="HT118" s="474">
        <f t="shared" si="605"/>
        <v>631.21000000000095</v>
      </c>
      <c r="HU118" s="474">
        <f t="shared" si="605"/>
        <v>50000869.859999999</v>
      </c>
      <c r="HV118" s="474">
        <f t="shared" si="605"/>
        <v>62269.119999999923</v>
      </c>
      <c r="HW118" s="474">
        <f>HW119+HW120+HW121+HW122+HW123</f>
        <v>196822.15</v>
      </c>
      <c r="HX118" s="474">
        <f>HX119+HX120+HX121+HX122+HX123</f>
        <v>59709.010000000046</v>
      </c>
      <c r="HY118" s="474">
        <f t="shared" ref="HY118:HY123" si="606">HM118+HN118+HO118+HP118+HQ118+HR118+HS118+HT118+HU118+HV118+HW118+HX118</f>
        <v>51104100.909999996</v>
      </c>
      <c r="HZ118" s="474">
        <f t="shared" ref="HZ118:II118" si="607">HZ119+HZ120+HZ121+HZ122+HZ123</f>
        <v>27878.12</v>
      </c>
      <c r="IA118" s="474">
        <f t="shared" si="607"/>
        <v>3781.3800000000006</v>
      </c>
      <c r="IB118" s="474">
        <f t="shared" si="607"/>
        <v>36787.520000000004</v>
      </c>
      <c r="IC118" s="474">
        <f t="shared" si="607"/>
        <v>5944.9599999999991</v>
      </c>
      <c r="ID118" s="474">
        <f t="shared" si="607"/>
        <v>179925.63</v>
      </c>
      <c r="IE118" s="474">
        <f t="shared" si="607"/>
        <v>717764.14</v>
      </c>
      <c r="IF118" s="474">
        <f t="shared" si="607"/>
        <v>21058.859999999921</v>
      </c>
      <c r="IG118" s="474">
        <f t="shared" si="607"/>
        <v>-4525.7100000000028</v>
      </c>
      <c r="IH118" s="474">
        <f t="shared" si="607"/>
        <v>50001538.340000004</v>
      </c>
      <c r="II118" s="474">
        <f t="shared" si="607"/>
        <v>878729.64000000013</v>
      </c>
      <c r="IJ118" s="474">
        <f>IJ119+IJ120+IJ121+IJ122+IJ123</f>
        <v>-1401.9600000000319</v>
      </c>
      <c r="IK118" s="474">
        <f>IK119+IK120+IK121+IK122+IK123</f>
        <v>242511.45</v>
      </c>
      <c r="IL118" s="474">
        <f t="shared" ref="IL118:IL123" si="608">HZ118+IA118+IB118+IC118+ID118+IE118+IF118+IG118+IH118+II118+IJ118+IK118</f>
        <v>52109992.370000005</v>
      </c>
      <c r="IM118" s="474">
        <f t="shared" ref="IM118:IV118" si="609">IM119+IM120+IM121+IM122+IM123</f>
        <v>69898.95</v>
      </c>
      <c r="IN118" s="474">
        <f t="shared" si="609"/>
        <v>123235.28</v>
      </c>
      <c r="IO118" s="474">
        <f t="shared" si="609"/>
        <v>222862.51</v>
      </c>
      <c r="IP118" s="474">
        <f t="shared" si="609"/>
        <v>1876.760000000002</v>
      </c>
      <c r="IQ118" s="474">
        <f t="shared" si="609"/>
        <v>432845.46999999991</v>
      </c>
      <c r="IR118" s="474">
        <f t="shared" si="609"/>
        <v>33503.13000000023</v>
      </c>
      <c r="IS118" s="474">
        <f t="shared" si="609"/>
        <v>50147873.780000001</v>
      </c>
      <c r="IT118" s="474">
        <f t="shared" si="609"/>
        <v>1149023.6999999997</v>
      </c>
      <c r="IU118" s="474">
        <f t="shared" si="609"/>
        <v>115441.72000000079</v>
      </c>
      <c r="IV118" s="474">
        <f t="shared" si="609"/>
        <v>489066.24999999971</v>
      </c>
      <c r="IW118" s="474">
        <f>IW119+IW120+IW121+IW122+IW123</f>
        <v>43274.089999999371</v>
      </c>
      <c r="IX118" s="474">
        <f>IX119+IX120+IX121+IX122+IX123</f>
        <v>2723298.6300000004</v>
      </c>
      <c r="IY118" s="474">
        <f t="shared" ref="IY118:IY123" si="610">IM118+IN118+IO118+IP118+IQ118+IR118+IS118+IT118+IU118+IV118+IW118+IX118</f>
        <v>55552200.270000003</v>
      </c>
      <c r="IZ118" s="654">
        <f t="shared" ref="IZ118:JI118" si="611">IZ119+IZ120+IZ121+IZ122+IZ123</f>
        <v>105744.93000000001</v>
      </c>
      <c r="JA118" s="474">
        <f t="shared" si="611"/>
        <v>1685178.15</v>
      </c>
      <c r="JB118" s="474">
        <f t="shared" si="611"/>
        <v>34707.069999999832</v>
      </c>
      <c r="JC118" s="474">
        <f t="shared" si="611"/>
        <v>1469294.67</v>
      </c>
      <c r="JD118" s="474">
        <f t="shared" si="611"/>
        <v>20382.560000000092</v>
      </c>
      <c r="JE118" s="474">
        <f t="shared" si="611"/>
        <v>1648761.5600000005</v>
      </c>
      <c r="JF118" s="474">
        <f t="shared" si="611"/>
        <v>26915.759999999776</v>
      </c>
      <c r="JG118" s="474">
        <f t="shared" si="611"/>
        <v>160556.50999999937</v>
      </c>
      <c r="JH118" s="474">
        <f t="shared" si="611"/>
        <v>50103372.530000001</v>
      </c>
      <c r="JI118" s="474">
        <f t="shared" si="611"/>
        <v>-1298.6700000000383</v>
      </c>
      <c r="JJ118" s="474">
        <f>JJ119+JJ120+JJ121+JJ122+JJ123</f>
        <v>-243234.10999999964</v>
      </c>
      <c r="JK118" s="474">
        <f>JK119+JK120+JK121+JK122+JK123</f>
        <v>3317333.9400000009</v>
      </c>
      <c r="JL118" s="474">
        <f t="shared" ref="JL118:JL123" si="612">IZ118+JA118+JB118+JC118+JD118+JE118+JF118+JG118+JH118+JI118+JJ118+JK118</f>
        <v>58327714.899999999</v>
      </c>
      <c r="JM118" s="654">
        <f t="shared" ref="JM118:JV118" si="613">JM119+JM120+JM121+JM122+JM123</f>
        <v>97701.28</v>
      </c>
      <c r="JN118" s="474">
        <f t="shared" si="613"/>
        <v>32989.679999999993</v>
      </c>
      <c r="JO118" s="474">
        <f t="shared" si="613"/>
        <v>47984.66</v>
      </c>
      <c r="JP118" s="474">
        <f t="shared" si="613"/>
        <v>112485.25000000001</v>
      </c>
      <c r="JQ118" s="474">
        <f t="shared" si="613"/>
        <v>135747.21</v>
      </c>
      <c r="JR118" s="474">
        <f t="shared" si="613"/>
        <v>21436937.809999999</v>
      </c>
      <c r="JS118" s="474">
        <f t="shared" si="613"/>
        <v>477647.94000000076</v>
      </c>
      <c r="JT118" s="474">
        <f t="shared" si="613"/>
        <v>30117474.459999997</v>
      </c>
      <c r="JU118" s="474">
        <f t="shared" si="613"/>
        <v>15271.010000000115</v>
      </c>
      <c r="JV118" s="474">
        <f t="shared" si="613"/>
        <v>-15242.509999999851</v>
      </c>
      <c r="JW118" s="474">
        <f>JW119+JW120+JW121+JW122+JW123</f>
        <v>1376478.2</v>
      </c>
      <c r="JX118" s="474">
        <f>JX119+JX120+JX121+JX122+JX123</f>
        <v>897156.10000000021</v>
      </c>
      <c r="JY118" s="474">
        <f t="shared" ref="JY118:JY123" si="614">JM118+JN118+JO118+JP118+JQ118+JR118+JS118+JT118+JU118+JV118+JW118+JX118</f>
        <v>54732631.089999996</v>
      </c>
      <c r="JZ118" s="654">
        <f t="shared" ref="JZ118:KI118" si="615">JZ119+JZ120+JZ121+JZ122+JZ123</f>
        <v>883314.9</v>
      </c>
      <c r="KA118" s="474">
        <f t="shared" si="615"/>
        <v>493775.09999999986</v>
      </c>
      <c r="KB118" s="474">
        <f t="shared" si="615"/>
        <v>364871.17</v>
      </c>
      <c r="KC118" s="474">
        <f t="shared" si="615"/>
        <v>34907.750000000029</v>
      </c>
      <c r="KD118" s="474">
        <f t="shared" si="615"/>
        <v>206177.62000000014</v>
      </c>
      <c r="KE118" s="474">
        <f t="shared" si="615"/>
        <v>1899526.1299999997</v>
      </c>
      <c r="KF118" s="474">
        <f t="shared" si="615"/>
        <v>31087642.23</v>
      </c>
      <c r="KG118" s="474">
        <f t="shared" si="615"/>
        <v>20037555.899999999</v>
      </c>
      <c r="KH118" s="474">
        <f t="shared" si="615"/>
        <v>256559.06000000029</v>
      </c>
      <c r="KI118" s="474">
        <f t="shared" si="615"/>
        <v>724187.99999999953</v>
      </c>
      <c r="KJ118" s="474">
        <f>KJ119+KJ120+KJ121+KJ122+KJ123</f>
        <v>422300.85000000033</v>
      </c>
      <c r="KK118" s="474">
        <f>KK119+KK120+KK121+KK122+KK123</f>
        <v>887448.57</v>
      </c>
      <c r="KL118" s="474">
        <f t="shared" ref="KL118:KL123" si="616">JZ118+KA118+KB118+KC118+KD118+KE118+KF118+KG118+KH118+KI118+KJ118+KK118</f>
        <v>57298267.280000001</v>
      </c>
      <c r="KM118" s="654">
        <f t="shared" ref="KM118:KV118" si="617">KM119+KM120+KM121+KM122+KM123</f>
        <v>133700</v>
      </c>
      <c r="KN118" s="474">
        <f t="shared" si="617"/>
        <v>54586.130000000012</v>
      </c>
      <c r="KO118" s="474">
        <f t="shared" si="617"/>
        <v>187461.78999999998</v>
      </c>
      <c r="KP118" s="474">
        <f t="shared" si="617"/>
        <v>483781.36</v>
      </c>
      <c r="KQ118" s="474">
        <f t="shared" si="617"/>
        <v>19995360.629999999</v>
      </c>
      <c r="KR118" s="474">
        <f t="shared" si="617"/>
        <v>1489060.62</v>
      </c>
      <c r="KS118" s="474">
        <f t="shared" si="617"/>
        <v>-34724.079999999914</v>
      </c>
      <c r="KT118" s="474">
        <f t="shared" si="617"/>
        <v>30010470.780000001</v>
      </c>
      <c r="KU118" s="474">
        <f t="shared" si="617"/>
        <v>180531.48</v>
      </c>
      <c r="KV118" s="474">
        <f t="shared" si="617"/>
        <v>814181.39</v>
      </c>
      <c r="KW118" s="474">
        <f>KW119+KW120+KW121+KW122+KW123</f>
        <v>1816497.9400000002</v>
      </c>
      <c r="KX118" s="474">
        <f>KX119+KX120+KX121+KX122+KX123</f>
        <v>3972855.39</v>
      </c>
      <c r="KY118" s="474">
        <f t="shared" ref="KY118:KY123" si="618">KM118+KN118+KO118+KP118+KQ118+KR118+KS118+KT118+KU118+KV118+KW118+KX118</f>
        <v>59103763.43</v>
      </c>
      <c r="KZ118" s="654">
        <f t="shared" ref="KZ118:LI118" si="619">KZ119+KZ120+KZ121+KZ122+KZ123</f>
        <v>1104418.22</v>
      </c>
      <c r="LA118" s="474">
        <f t="shared" si="619"/>
        <v>341935.42000000004</v>
      </c>
      <c r="LB118" s="474">
        <f t="shared" si="619"/>
        <v>0</v>
      </c>
      <c r="LC118" s="474">
        <f t="shared" si="619"/>
        <v>0</v>
      </c>
      <c r="LD118" s="474">
        <f t="shared" si="619"/>
        <v>0</v>
      </c>
      <c r="LE118" s="474">
        <f t="shared" si="619"/>
        <v>0</v>
      </c>
      <c r="LF118" s="474">
        <f t="shared" si="619"/>
        <v>0</v>
      </c>
      <c r="LG118" s="474">
        <f t="shared" si="619"/>
        <v>0</v>
      </c>
      <c r="LH118" s="474">
        <f t="shared" si="619"/>
        <v>0</v>
      </c>
      <c r="LI118" s="474">
        <f t="shared" si="619"/>
        <v>0</v>
      </c>
      <c r="LJ118" s="474">
        <f>LJ119+LJ120+LJ121+LJ122+LJ123</f>
        <v>0</v>
      </c>
      <c r="LK118" s="474">
        <f>LK119+LK120+LK121+LK122+LK123</f>
        <v>0</v>
      </c>
      <c r="LL118" s="515">
        <f t="shared" ref="LL118:LL123" si="620">KZ118+LA118+LB118+LC118+LD118+LE118+LF118+LG118+LH118+LI118+LJ118+LK118</f>
        <v>1446353.6400000001</v>
      </c>
    </row>
    <row r="119" spans="1:324" ht="15.75" x14ac:dyDescent="0.25">
      <c r="A119" s="419">
        <v>7400</v>
      </c>
      <c r="B119" s="420"/>
      <c r="C119" s="418" t="s">
        <v>589</v>
      </c>
      <c r="D119" s="418" t="s">
        <v>683</v>
      </c>
      <c r="E119" s="466">
        <v>0</v>
      </c>
      <c r="F119" s="466">
        <v>0</v>
      </c>
      <c r="G119" s="466">
        <v>0</v>
      </c>
      <c r="H119" s="466">
        <v>0</v>
      </c>
      <c r="I119" s="466">
        <v>0</v>
      </c>
      <c r="J119" s="466">
        <v>0</v>
      </c>
      <c r="K119" s="466">
        <v>0</v>
      </c>
      <c r="L119" s="466">
        <v>0</v>
      </c>
      <c r="M119" s="466">
        <v>0</v>
      </c>
      <c r="N119" s="466">
        <v>0</v>
      </c>
      <c r="O119" s="466">
        <v>0</v>
      </c>
      <c r="P119" s="466">
        <v>0</v>
      </c>
      <c r="Q119" s="466">
        <v>0</v>
      </c>
      <c r="R119" s="466">
        <v>0</v>
      </c>
      <c r="S119" s="466">
        <v>0</v>
      </c>
      <c r="T119" s="466">
        <v>0</v>
      </c>
      <c r="U119" s="466">
        <v>0</v>
      </c>
      <c r="V119" s="466">
        <v>0</v>
      </c>
      <c r="W119" s="466">
        <v>0</v>
      </c>
      <c r="X119" s="466">
        <v>0</v>
      </c>
      <c r="Y119" s="466">
        <f>M119+N119+O119+P119+Q119+R119+S119+T119+U119+V119+W119+X119</f>
        <v>0</v>
      </c>
      <c r="Z119" s="466">
        <v>0</v>
      </c>
      <c r="AA119" s="466">
        <v>0</v>
      </c>
      <c r="AB119" s="466">
        <v>0</v>
      </c>
      <c r="AC119" s="466">
        <v>0</v>
      </c>
      <c r="AD119" s="466">
        <v>0</v>
      </c>
      <c r="AE119" s="466">
        <v>0</v>
      </c>
      <c r="AF119" s="466">
        <v>0</v>
      </c>
      <c r="AG119" s="466">
        <v>0</v>
      </c>
      <c r="AH119" s="466">
        <v>0</v>
      </c>
      <c r="AI119" s="466">
        <v>0</v>
      </c>
      <c r="AJ119" s="466">
        <v>0</v>
      </c>
      <c r="AK119" s="466">
        <v>0</v>
      </c>
      <c r="AL119" s="466">
        <f>Z119+AA119+AB119+AC119+AD119+AE119+AF119+AG119+AH119+AI119+AJ119+AK119</f>
        <v>0</v>
      </c>
      <c r="AM119" s="466">
        <v>0</v>
      </c>
      <c r="AN119" s="466">
        <v>0</v>
      </c>
      <c r="AO119" s="466">
        <v>0</v>
      </c>
      <c r="AP119" s="466">
        <v>0</v>
      </c>
      <c r="AQ119" s="466">
        <v>0</v>
      </c>
      <c r="AR119" s="466">
        <v>0</v>
      </c>
      <c r="AS119" s="466">
        <v>0</v>
      </c>
      <c r="AT119" s="466">
        <v>0</v>
      </c>
      <c r="AU119" s="466">
        <v>0</v>
      </c>
      <c r="AV119" s="466">
        <v>0</v>
      </c>
      <c r="AW119" s="466">
        <v>0</v>
      </c>
      <c r="AX119" s="466">
        <v>0</v>
      </c>
      <c r="AY119" s="466">
        <f>AM119+AN119+AO119+AP119+AQ119+AR119+AS119+AT119+AU119+AV119+AW119+AX119</f>
        <v>0</v>
      </c>
      <c r="AZ119" s="466">
        <v>0</v>
      </c>
      <c r="BA119" s="466">
        <v>0</v>
      </c>
      <c r="BB119" s="466">
        <v>0</v>
      </c>
      <c r="BC119" s="466">
        <v>0</v>
      </c>
      <c r="BD119" s="466">
        <v>0</v>
      </c>
      <c r="BE119" s="466">
        <v>0</v>
      </c>
      <c r="BF119" s="466">
        <v>0</v>
      </c>
      <c r="BG119" s="466">
        <v>0</v>
      </c>
      <c r="BH119" s="466">
        <v>0</v>
      </c>
      <c r="BI119" s="466">
        <v>0</v>
      </c>
      <c r="BJ119" s="466">
        <v>0</v>
      </c>
      <c r="BK119" s="466">
        <v>0</v>
      </c>
      <c r="BL119" s="466">
        <f>AZ119+BA119+BB119+BC119+BD119+BE119+BF119+BG119+BH119+BI119+BJ119+BK119</f>
        <v>0</v>
      </c>
      <c r="BM119" s="466">
        <v>0</v>
      </c>
      <c r="BN119" s="466">
        <v>0</v>
      </c>
      <c r="BO119" s="466">
        <v>0</v>
      </c>
      <c r="BP119" s="466">
        <v>0</v>
      </c>
      <c r="BQ119" s="466">
        <v>0</v>
      </c>
      <c r="BR119" s="466">
        <v>0</v>
      </c>
      <c r="BS119" s="466">
        <v>0</v>
      </c>
      <c r="BT119" s="466">
        <v>0</v>
      </c>
      <c r="BU119" s="466">
        <v>0</v>
      </c>
      <c r="BV119" s="466">
        <v>0</v>
      </c>
      <c r="BW119" s="466">
        <v>0</v>
      </c>
      <c r="BX119" s="466">
        <v>0</v>
      </c>
      <c r="BY119" s="466">
        <f t="shared" si="582"/>
        <v>0</v>
      </c>
      <c r="BZ119" s="466">
        <v>0</v>
      </c>
      <c r="CA119" s="466">
        <v>0</v>
      </c>
      <c r="CB119" s="466">
        <v>0</v>
      </c>
      <c r="CC119" s="466">
        <v>0</v>
      </c>
      <c r="CD119" s="466">
        <v>0</v>
      </c>
      <c r="CE119" s="466">
        <v>0</v>
      </c>
      <c r="CF119" s="466">
        <v>0</v>
      </c>
      <c r="CG119" s="466">
        <v>0</v>
      </c>
      <c r="CH119" s="466">
        <v>0</v>
      </c>
      <c r="CI119" s="466">
        <v>0</v>
      </c>
      <c r="CJ119" s="466">
        <v>0</v>
      </c>
      <c r="CK119" s="466">
        <v>0</v>
      </c>
      <c r="CL119" s="466">
        <f t="shared" si="584"/>
        <v>0</v>
      </c>
      <c r="CM119" s="466">
        <v>0</v>
      </c>
      <c r="CN119" s="466">
        <v>0</v>
      </c>
      <c r="CO119" s="466">
        <v>0</v>
      </c>
      <c r="CP119" s="466">
        <v>0</v>
      </c>
      <c r="CQ119" s="466">
        <v>0</v>
      </c>
      <c r="CR119" s="466">
        <v>0</v>
      </c>
      <c r="CS119" s="466">
        <v>0</v>
      </c>
      <c r="CT119" s="466">
        <v>0</v>
      </c>
      <c r="CU119" s="466">
        <v>0</v>
      </c>
      <c r="CV119" s="466">
        <v>0</v>
      </c>
      <c r="CW119" s="466">
        <v>0</v>
      </c>
      <c r="CX119" s="466">
        <v>0</v>
      </c>
      <c r="CY119" s="466">
        <f t="shared" si="586"/>
        <v>0</v>
      </c>
      <c r="CZ119" s="466">
        <v>0</v>
      </c>
      <c r="DA119" s="466">
        <v>0</v>
      </c>
      <c r="DB119" s="466">
        <v>0</v>
      </c>
      <c r="DC119" s="466">
        <v>0</v>
      </c>
      <c r="DD119" s="466">
        <v>0</v>
      </c>
      <c r="DE119" s="466">
        <v>0</v>
      </c>
      <c r="DF119" s="466">
        <v>0</v>
      </c>
      <c r="DG119" s="466">
        <v>0</v>
      </c>
      <c r="DH119" s="466">
        <v>0</v>
      </c>
      <c r="DI119" s="466">
        <v>0</v>
      </c>
      <c r="DJ119" s="466">
        <v>0</v>
      </c>
      <c r="DK119" s="466">
        <v>0</v>
      </c>
      <c r="DL119" s="466">
        <f t="shared" si="588"/>
        <v>0</v>
      </c>
      <c r="DM119" s="466">
        <v>0</v>
      </c>
      <c r="DN119" s="466">
        <v>0</v>
      </c>
      <c r="DO119" s="466">
        <v>0</v>
      </c>
      <c r="DP119" s="466">
        <v>0</v>
      </c>
      <c r="DQ119" s="466">
        <v>0</v>
      </c>
      <c r="DR119" s="466">
        <v>0</v>
      </c>
      <c r="DS119" s="466">
        <v>0</v>
      </c>
      <c r="DT119" s="466">
        <v>0</v>
      </c>
      <c r="DU119" s="466">
        <v>0</v>
      </c>
      <c r="DV119" s="466">
        <v>0</v>
      </c>
      <c r="DW119" s="466">
        <v>0</v>
      </c>
      <c r="DX119" s="466">
        <v>0</v>
      </c>
      <c r="DY119" s="466">
        <f t="shared" si="590"/>
        <v>0</v>
      </c>
      <c r="DZ119" s="466">
        <v>0</v>
      </c>
      <c r="EA119" s="466">
        <v>0</v>
      </c>
      <c r="EB119" s="466">
        <v>0</v>
      </c>
      <c r="EC119" s="466">
        <v>0</v>
      </c>
      <c r="ED119" s="466">
        <v>0</v>
      </c>
      <c r="EE119" s="466">
        <v>0</v>
      </c>
      <c r="EF119" s="466">
        <v>0</v>
      </c>
      <c r="EG119" s="466">
        <v>0</v>
      </c>
      <c r="EH119" s="466">
        <v>0</v>
      </c>
      <c r="EI119" s="466">
        <v>0</v>
      </c>
      <c r="EJ119" s="466">
        <v>0</v>
      </c>
      <c r="EK119" s="466">
        <v>0</v>
      </c>
      <c r="EL119" s="466">
        <f t="shared" si="592"/>
        <v>0</v>
      </c>
      <c r="EM119" s="466">
        <v>0</v>
      </c>
      <c r="EN119" s="466">
        <v>0</v>
      </c>
      <c r="EO119" s="466">
        <v>0</v>
      </c>
      <c r="EP119" s="466">
        <v>0</v>
      </c>
      <c r="EQ119" s="466">
        <v>0</v>
      </c>
      <c r="ER119" s="466">
        <v>0</v>
      </c>
      <c r="ES119" s="466">
        <v>0</v>
      </c>
      <c r="ET119" s="466">
        <v>0</v>
      </c>
      <c r="EU119" s="466">
        <v>0</v>
      </c>
      <c r="EV119" s="466">
        <v>0</v>
      </c>
      <c r="EW119" s="466">
        <v>0</v>
      </c>
      <c r="EX119" s="466">
        <v>0</v>
      </c>
      <c r="EY119" s="466">
        <f t="shared" si="594"/>
        <v>0</v>
      </c>
      <c r="EZ119" s="466">
        <v>0</v>
      </c>
      <c r="FA119" s="466">
        <v>0</v>
      </c>
      <c r="FB119" s="466">
        <v>0</v>
      </c>
      <c r="FC119" s="466">
        <v>0</v>
      </c>
      <c r="FD119" s="466">
        <v>0</v>
      </c>
      <c r="FE119" s="466">
        <v>0</v>
      </c>
      <c r="FF119" s="466">
        <v>0</v>
      </c>
      <c r="FG119" s="466">
        <v>0</v>
      </c>
      <c r="FH119" s="466">
        <v>0</v>
      </c>
      <c r="FI119" s="466">
        <v>0</v>
      </c>
      <c r="FJ119" s="466">
        <v>0</v>
      </c>
      <c r="FK119" s="466">
        <v>0</v>
      </c>
      <c r="FL119" s="466">
        <f t="shared" si="596"/>
        <v>0</v>
      </c>
      <c r="FM119" s="466">
        <v>0</v>
      </c>
      <c r="FN119" s="466">
        <v>0</v>
      </c>
      <c r="FO119" s="466">
        <v>0</v>
      </c>
      <c r="FP119" s="466">
        <v>0</v>
      </c>
      <c r="FQ119" s="466">
        <v>0</v>
      </c>
      <c r="FR119" s="466">
        <v>0</v>
      </c>
      <c r="FS119" s="466">
        <v>0</v>
      </c>
      <c r="FT119" s="466">
        <v>0</v>
      </c>
      <c r="FU119" s="466">
        <v>0</v>
      </c>
      <c r="FV119" s="466">
        <v>0</v>
      </c>
      <c r="FW119" s="466">
        <v>0</v>
      </c>
      <c r="FX119" s="466">
        <v>0</v>
      </c>
      <c r="FY119" s="466">
        <f t="shared" si="598"/>
        <v>0</v>
      </c>
      <c r="FZ119" s="466">
        <v>0</v>
      </c>
      <c r="GA119" s="466">
        <v>0</v>
      </c>
      <c r="GB119" s="466">
        <v>0</v>
      </c>
      <c r="GC119" s="466">
        <v>0</v>
      </c>
      <c r="GD119" s="466">
        <v>0</v>
      </c>
      <c r="GE119" s="466">
        <v>0</v>
      </c>
      <c r="GF119" s="466">
        <v>0</v>
      </c>
      <c r="GG119" s="466">
        <v>0</v>
      </c>
      <c r="GH119" s="466">
        <v>0</v>
      </c>
      <c r="GI119" s="466">
        <v>0</v>
      </c>
      <c r="GJ119" s="466">
        <v>0</v>
      </c>
      <c r="GK119" s="466">
        <v>0</v>
      </c>
      <c r="GL119" s="466">
        <f t="shared" si="600"/>
        <v>0</v>
      </c>
      <c r="GM119" s="466">
        <v>0</v>
      </c>
      <c r="GN119" s="466">
        <v>0</v>
      </c>
      <c r="GO119" s="466">
        <v>0</v>
      </c>
      <c r="GP119" s="466">
        <v>0</v>
      </c>
      <c r="GQ119" s="466">
        <v>0</v>
      </c>
      <c r="GR119" s="466">
        <v>0</v>
      </c>
      <c r="GS119" s="466">
        <v>0</v>
      </c>
      <c r="GT119" s="466">
        <v>0</v>
      </c>
      <c r="GU119" s="466">
        <v>0</v>
      </c>
      <c r="GV119" s="466">
        <v>0</v>
      </c>
      <c r="GW119" s="466">
        <v>0</v>
      </c>
      <c r="GX119" s="466">
        <v>0</v>
      </c>
      <c r="GY119" s="466">
        <f t="shared" si="602"/>
        <v>0</v>
      </c>
      <c r="GZ119" s="466">
        <v>0</v>
      </c>
      <c r="HA119" s="466">
        <v>0</v>
      </c>
      <c r="HB119" s="466">
        <v>0</v>
      </c>
      <c r="HC119" s="466">
        <v>0</v>
      </c>
      <c r="HD119" s="466">
        <v>0</v>
      </c>
      <c r="HE119" s="466">
        <v>0</v>
      </c>
      <c r="HF119" s="466">
        <v>0</v>
      </c>
      <c r="HG119" s="466">
        <v>0</v>
      </c>
      <c r="HH119" s="466">
        <v>0</v>
      </c>
      <c r="HI119" s="466">
        <v>0</v>
      </c>
      <c r="HJ119" s="466">
        <v>0</v>
      </c>
      <c r="HK119" s="466">
        <v>0</v>
      </c>
      <c r="HL119" s="466">
        <f t="shared" si="604"/>
        <v>0</v>
      </c>
      <c r="HM119" s="466">
        <v>0</v>
      </c>
      <c r="HN119" s="466">
        <v>0</v>
      </c>
      <c r="HO119" s="466">
        <v>0</v>
      </c>
      <c r="HP119" s="466">
        <v>0</v>
      </c>
      <c r="HQ119" s="466">
        <v>0</v>
      </c>
      <c r="HR119" s="466">
        <v>0</v>
      </c>
      <c r="HS119" s="466">
        <v>0</v>
      </c>
      <c r="HT119" s="466">
        <v>0</v>
      </c>
      <c r="HU119" s="466">
        <v>0</v>
      </c>
      <c r="HV119" s="466">
        <v>0</v>
      </c>
      <c r="HW119" s="466">
        <v>0</v>
      </c>
      <c r="HX119" s="466">
        <v>0</v>
      </c>
      <c r="HY119" s="466">
        <f t="shared" si="606"/>
        <v>0</v>
      </c>
      <c r="HZ119" s="466">
        <v>0</v>
      </c>
      <c r="IA119" s="466">
        <v>0</v>
      </c>
      <c r="IB119" s="466">
        <v>0</v>
      </c>
      <c r="IC119" s="466">
        <v>0</v>
      </c>
      <c r="ID119" s="466">
        <v>0</v>
      </c>
      <c r="IE119" s="466">
        <v>0</v>
      </c>
      <c r="IF119" s="466">
        <v>0</v>
      </c>
      <c r="IG119" s="466">
        <v>0</v>
      </c>
      <c r="IH119" s="466">
        <v>0</v>
      </c>
      <c r="II119" s="466">
        <v>0</v>
      </c>
      <c r="IJ119" s="466">
        <v>0</v>
      </c>
      <c r="IK119" s="466">
        <v>0</v>
      </c>
      <c r="IL119" s="466">
        <f t="shared" si="608"/>
        <v>0</v>
      </c>
      <c r="IM119" s="466">
        <v>0</v>
      </c>
      <c r="IN119" s="466">
        <v>0</v>
      </c>
      <c r="IO119" s="466">
        <v>0</v>
      </c>
      <c r="IP119" s="466">
        <v>0</v>
      </c>
      <c r="IQ119" s="466">
        <v>0</v>
      </c>
      <c r="IR119" s="466">
        <v>0</v>
      </c>
      <c r="IS119" s="466">
        <v>0</v>
      </c>
      <c r="IT119" s="466">
        <v>0</v>
      </c>
      <c r="IU119" s="466">
        <v>0</v>
      </c>
      <c r="IV119" s="466">
        <v>0</v>
      </c>
      <c r="IW119" s="466">
        <v>0</v>
      </c>
      <c r="IX119" s="466">
        <v>0</v>
      </c>
      <c r="IY119" s="466">
        <f t="shared" si="610"/>
        <v>0</v>
      </c>
      <c r="IZ119" s="655">
        <v>0</v>
      </c>
      <c r="JA119" s="466">
        <v>0</v>
      </c>
      <c r="JB119" s="466">
        <v>0</v>
      </c>
      <c r="JC119" s="466">
        <v>0</v>
      </c>
      <c r="JD119" s="466">
        <v>0</v>
      </c>
      <c r="JE119" s="466">
        <v>0</v>
      </c>
      <c r="JF119" s="466">
        <v>0</v>
      </c>
      <c r="JG119" s="466">
        <v>0</v>
      </c>
      <c r="JH119" s="466">
        <v>0</v>
      </c>
      <c r="JI119" s="466">
        <v>0</v>
      </c>
      <c r="JJ119" s="466">
        <v>0</v>
      </c>
      <c r="JK119" s="466">
        <v>0</v>
      </c>
      <c r="JL119" s="466">
        <f t="shared" si="612"/>
        <v>0</v>
      </c>
      <c r="JM119" s="655">
        <v>0</v>
      </c>
      <c r="JN119" s="466">
        <v>0</v>
      </c>
      <c r="JO119" s="466">
        <v>0</v>
      </c>
      <c r="JP119" s="466">
        <v>0</v>
      </c>
      <c r="JQ119" s="466">
        <v>0</v>
      </c>
      <c r="JR119" s="466">
        <v>0</v>
      </c>
      <c r="JS119" s="466">
        <v>0</v>
      </c>
      <c r="JT119" s="466">
        <v>0</v>
      </c>
      <c r="JU119" s="466">
        <v>0</v>
      </c>
      <c r="JV119" s="466">
        <v>0</v>
      </c>
      <c r="JW119" s="466">
        <v>0</v>
      </c>
      <c r="JX119" s="466">
        <v>0</v>
      </c>
      <c r="JY119" s="466">
        <f t="shared" si="614"/>
        <v>0</v>
      </c>
      <c r="JZ119" s="655">
        <v>0</v>
      </c>
      <c r="KA119" s="466">
        <v>0</v>
      </c>
      <c r="KB119" s="466">
        <v>0</v>
      </c>
      <c r="KC119" s="466">
        <v>0</v>
      </c>
      <c r="KD119" s="466">
        <v>0</v>
      </c>
      <c r="KE119" s="466">
        <v>0</v>
      </c>
      <c r="KF119" s="466">
        <v>0</v>
      </c>
      <c r="KG119" s="466">
        <v>0</v>
      </c>
      <c r="KH119" s="466">
        <v>0</v>
      </c>
      <c r="KI119" s="466">
        <v>0</v>
      </c>
      <c r="KJ119" s="466">
        <v>0</v>
      </c>
      <c r="KK119" s="466">
        <v>0</v>
      </c>
      <c r="KL119" s="466">
        <f t="shared" si="616"/>
        <v>0</v>
      </c>
      <c r="KM119" s="655">
        <v>0</v>
      </c>
      <c r="KN119" s="466">
        <v>0</v>
      </c>
      <c r="KO119" s="466">
        <v>0</v>
      </c>
      <c r="KP119" s="466">
        <v>0</v>
      </c>
      <c r="KQ119" s="466">
        <v>0</v>
      </c>
      <c r="KR119" s="466">
        <v>0</v>
      </c>
      <c r="KS119" s="466">
        <v>0</v>
      </c>
      <c r="KT119" s="466">
        <v>0</v>
      </c>
      <c r="KU119" s="466">
        <v>0</v>
      </c>
      <c r="KV119" s="466">
        <v>0</v>
      </c>
      <c r="KW119" s="466">
        <v>0</v>
      </c>
      <c r="KX119" s="466">
        <v>0</v>
      </c>
      <c r="KY119" s="466">
        <f t="shared" si="618"/>
        <v>0</v>
      </c>
      <c r="KZ119" s="655">
        <v>0</v>
      </c>
      <c r="LA119" s="466">
        <v>0</v>
      </c>
      <c r="LB119" s="466">
        <v>0</v>
      </c>
      <c r="LC119" s="466">
        <v>0</v>
      </c>
      <c r="LD119" s="466">
        <v>0</v>
      </c>
      <c r="LE119" s="466">
        <v>0</v>
      </c>
      <c r="LF119" s="466">
        <v>0</v>
      </c>
      <c r="LG119" s="466">
        <v>0</v>
      </c>
      <c r="LH119" s="466">
        <v>0</v>
      </c>
      <c r="LI119" s="466">
        <v>0</v>
      </c>
      <c r="LJ119" s="466">
        <v>0</v>
      </c>
      <c r="LK119" s="466">
        <v>0</v>
      </c>
      <c r="LL119" s="511">
        <f t="shared" si="620"/>
        <v>0</v>
      </c>
    </row>
    <row r="120" spans="1:324" ht="15.75" x14ac:dyDescent="0.25">
      <c r="A120" s="419">
        <v>7401</v>
      </c>
      <c r="B120" s="420"/>
      <c r="C120" s="418" t="s">
        <v>685</v>
      </c>
      <c r="D120" s="418" t="s">
        <v>349</v>
      </c>
      <c r="E120" s="466">
        <v>0</v>
      </c>
      <c r="F120" s="466">
        <v>0</v>
      </c>
      <c r="G120" s="466">
        <v>0</v>
      </c>
      <c r="H120" s="466">
        <v>0</v>
      </c>
      <c r="I120" s="466">
        <v>0</v>
      </c>
      <c r="J120" s="466">
        <v>0</v>
      </c>
      <c r="K120" s="466">
        <v>0</v>
      </c>
      <c r="L120" s="466">
        <v>0</v>
      </c>
      <c r="M120" s="466">
        <v>0</v>
      </c>
      <c r="N120" s="466">
        <v>0</v>
      </c>
      <c r="O120" s="466">
        <v>0</v>
      </c>
      <c r="P120" s="466">
        <v>0</v>
      </c>
      <c r="Q120" s="466">
        <v>0</v>
      </c>
      <c r="R120" s="466">
        <v>0</v>
      </c>
      <c r="S120" s="466">
        <v>0</v>
      </c>
      <c r="T120" s="466">
        <v>0</v>
      </c>
      <c r="U120" s="466">
        <v>0</v>
      </c>
      <c r="V120" s="466">
        <v>0</v>
      </c>
      <c r="W120" s="466">
        <v>0</v>
      </c>
      <c r="X120" s="466">
        <v>0</v>
      </c>
      <c r="Y120" s="466">
        <f>M120+N120+O120+P120+Q120+R120+S120+T120+U120+V120+W120+X120</f>
        <v>0</v>
      </c>
      <c r="Z120" s="466">
        <v>0</v>
      </c>
      <c r="AA120" s="466">
        <v>0</v>
      </c>
      <c r="AB120" s="466">
        <v>0</v>
      </c>
      <c r="AC120" s="466">
        <v>0</v>
      </c>
      <c r="AD120" s="466">
        <v>0</v>
      </c>
      <c r="AE120" s="466">
        <v>0</v>
      </c>
      <c r="AF120" s="466">
        <v>0</v>
      </c>
      <c r="AG120" s="466">
        <v>0</v>
      </c>
      <c r="AH120" s="466">
        <v>0</v>
      </c>
      <c r="AI120" s="466">
        <v>0</v>
      </c>
      <c r="AJ120" s="466">
        <v>0</v>
      </c>
      <c r="AK120" s="466">
        <v>0</v>
      </c>
      <c r="AL120" s="466">
        <f>Z120+AA120+AB120+AC120+AD120+AE120+AF120+AG120+AH120+AI120+AJ120+AK120</f>
        <v>0</v>
      </c>
      <c r="AM120" s="466">
        <v>0</v>
      </c>
      <c r="AN120" s="466">
        <v>0</v>
      </c>
      <c r="AO120" s="466">
        <v>0</v>
      </c>
      <c r="AP120" s="466">
        <v>0</v>
      </c>
      <c r="AQ120" s="466">
        <v>0</v>
      </c>
      <c r="AR120" s="466">
        <v>0</v>
      </c>
      <c r="AS120" s="466">
        <v>0</v>
      </c>
      <c r="AT120" s="466">
        <v>0</v>
      </c>
      <c r="AU120" s="466">
        <v>0</v>
      </c>
      <c r="AV120" s="466">
        <v>0</v>
      </c>
      <c r="AW120" s="466">
        <v>0</v>
      </c>
      <c r="AX120" s="466">
        <v>0</v>
      </c>
      <c r="AY120" s="466">
        <f>AM120+AN120+AO120+AP120+AQ120+AR120+AS120+AT120+AU120+AV120+AW120+AX120</f>
        <v>0</v>
      </c>
      <c r="AZ120" s="466">
        <v>0</v>
      </c>
      <c r="BA120" s="466">
        <v>0</v>
      </c>
      <c r="BB120" s="466">
        <v>0</v>
      </c>
      <c r="BC120" s="466">
        <v>0</v>
      </c>
      <c r="BD120" s="466">
        <v>0</v>
      </c>
      <c r="BE120" s="466">
        <v>0</v>
      </c>
      <c r="BF120" s="466">
        <v>0</v>
      </c>
      <c r="BG120" s="466">
        <v>0</v>
      </c>
      <c r="BH120" s="466">
        <v>0</v>
      </c>
      <c r="BI120" s="466">
        <v>0</v>
      </c>
      <c r="BJ120" s="466">
        <v>0</v>
      </c>
      <c r="BK120" s="466">
        <v>0</v>
      </c>
      <c r="BL120" s="466">
        <f>AZ120+BA120+BB120+BC120+BD120+BE120+BF120+BG120+BH120+BI120+BJ120+BK120</f>
        <v>0</v>
      </c>
      <c r="BM120" s="466">
        <v>0</v>
      </c>
      <c r="BN120" s="466">
        <v>0</v>
      </c>
      <c r="BO120" s="466">
        <v>0</v>
      </c>
      <c r="BP120" s="466">
        <v>0</v>
      </c>
      <c r="BQ120" s="466">
        <v>0</v>
      </c>
      <c r="BR120" s="466">
        <v>0</v>
      </c>
      <c r="BS120" s="466">
        <v>0</v>
      </c>
      <c r="BT120" s="466">
        <v>0</v>
      </c>
      <c r="BU120" s="466">
        <v>0</v>
      </c>
      <c r="BV120" s="466">
        <v>0</v>
      </c>
      <c r="BW120" s="466">
        <v>0</v>
      </c>
      <c r="BX120" s="466">
        <v>0</v>
      </c>
      <c r="BY120" s="466">
        <f t="shared" si="582"/>
        <v>0</v>
      </c>
      <c r="BZ120" s="466">
        <v>0</v>
      </c>
      <c r="CA120" s="466">
        <v>0</v>
      </c>
      <c r="CB120" s="466">
        <v>0</v>
      </c>
      <c r="CC120" s="466">
        <v>0</v>
      </c>
      <c r="CD120" s="466">
        <v>0</v>
      </c>
      <c r="CE120" s="466">
        <v>0</v>
      </c>
      <c r="CF120" s="466">
        <v>0</v>
      </c>
      <c r="CG120" s="466">
        <v>0</v>
      </c>
      <c r="CH120" s="466">
        <v>0</v>
      </c>
      <c r="CI120" s="466">
        <v>0</v>
      </c>
      <c r="CJ120" s="466">
        <v>0</v>
      </c>
      <c r="CK120" s="466">
        <v>0</v>
      </c>
      <c r="CL120" s="466">
        <f t="shared" si="584"/>
        <v>0</v>
      </c>
      <c r="CM120" s="466">
        <v>0</v>
      </c>
      <c r="CN120" s="466">
        <v>0</v>
      </c>
      <c r="CO120" s="466">
        <v>0</v>
      </c>
      <c r="CP120" s="466">
        <v>0</v>
      </c>
      <c r="CQ120" s="466">
        <v>0</v>
      </c>
      <c r="CR120" s="466">
        <v>0</v>
      </c>
      <c r="CS120" s="466">
        <v>0</v>
      </c>
      <c r="CT120" s="466">
        <v>0</v>
      </c>
      <c r="CU120" s="466">
        <v>0</v>
      </c>
      <c r="CV120" s="466">
        <v>0</v>
      </c>
      <c r="CW120" s="466">
        <v>0</v>
      </c>
      <c r="CX120" s="466">
        <v>0</v>
      </c>
      <c r="CY120" s="466">
        <f t="shared" si="586"/>
        <v>0</v>
      </c>
      <c r="CZ120" s="466">
        <v>0</v>
      </c>
      <c r="DA120" s="466">
        <v>0</v>
      </c>
      <c r="DB120" s="466">
        <v>0</v>
      </c>
      <c r="DC120" s="466">
        <v>0</v>
      </c>
      <c r="DD120" s="466">
        <v>0</v>
      </c>
      <c r="DE120" s="466">
        <v>0</v>
      </c>
      <c r="DF120" s="466">
        <v>0</v>
      </c>
      <c r="DG120" s="466">
        <v>0</v>
      </c>
      <c r="DH120" s="466">
        <v>0</v>
      </c>
      <c r="DI120" s="466">
        <v>0</v>
      </c>
      <c r="DJ120" s="466">
        <v>0</v>
      </c>
      <c r="DK120" s="466">
        <v>0</v>
      </c>
      <c r="DL120" s="466">
        <f t="shared" si="588"/>
        <v>0</v>
      </c>
      <c r="DM120" s="466">
        <v>0</v>
      </c>
      <c r="DN120" s="466">
        <v>0</v>
      </c>
      <c r="DO120" s="466">
        <v>0</v>
      </c>
      <c r="DP120" s="466">
        <v>0</v>
      </c>
      <c r="DQ120" s="466">
        <v>0</v>
      </c>
      <c r="DR120" s="466">
        <v>0</v>
      </c>
      <c r="DS120" s="466">
        <v>0</v>
      </c>
      <c r="DT120" s="466">
        <v>0</v>
      </c>
      <c r="DU120" s="466">
        <v>0</v>
      </c>
      <c r="DV120" s="466">
        <v>0</v>
      </c>
      <c r="DW120" s="466">
        <v>0</v>
      </c>
      <c r="DX120" s="466">
        <v>0</v>
      </c>
      <c r="DY120" s="466">
        <f t="shared" si="590"/>
        <v>0</v>
      </c>
      <c r="DZ120" s="466">
        <v>0</v>
      </c>
      <c r="EA120" s="466">
        <v>0</v>
      </c>
      <c r="EB120" s="466">
        <v>0</v>
      </c>
      <c r="EC120" s="466">
        <v>0</v>
      </c>
      <c r="ED120" s="466">
        <v>0</v>
      </c>
      <c r="EE120" s="466">
        <v>0</v>
      </c>
      <c r="EF120" s="466">
        <v>0</v>
      </c>
      <c r="EG120" s="466">
        <v>0</v>
      </c>
      <c r="EH120" s="466">
        <v>0</v>
      </c>
      <c r="EI120" s="466">
        <v>0</v>
      </c>
      <c r="EJ120" s="466">
        <v>0</v>
      </c>
      <c r="EK120" s="466">
        <v>0</v>
      </c>
      <c r="EL120" s="466">
        <f t="shared" si="592"/>
        <v>0</v>
      </c>
      <c r="EM120" s="466">
        <v>0</v>
      </c>
      <c r="EN120" s="466">
        <v>0</v>
      </c>
      <c r="EO120" s="466">
        <v>0</v>
      </c>
      <c r="EP120" s="466">
        <v>0</v>
      </c>
      <c r="EQ120" s="466">
        <v>0</v>
      </c>
      <c r="ER120" s="466">
        <v>0</v>
      </c>
      <c r="ES120" s="466">
        <v>0</v>
      </c>
      <c r="ET120" s="466">
        <v>0</v>
      </c>
      <c r="EU120" s="466">
        <v>0</v>
      </c>
      <c r="EV120" s="466">
        <v>0</v>
      </c>
      <c r="EW120" s="466">
        <v>0</v>
      </c>
      <c r="EX120" s="466">
        <v>0</v>
      </c>
      <c r="EY120" s="466">
        <f t="shared" si="594"/>
        <v>0</v>
      </c>
      <c r="EZ120" s="466">
        <v>0</v>
      </c>
      <c r="FA120" s="466">
        <v>0</v>
      </c>
      <c r="FB120" s="466">
        <v>0</v>
      </c>
      <c r="FC120" s="466">
        <v>0</v>
      </c>
      <c r="FD120" s="466">
        <v>0</v>
      </c>
      <c r="FE120" s="466">
        <v>0</v>
      </c>
      <c r="FF120" s="466">
        <v>0</v>
      </c>
      <c r="FG120" s="466">
        <v>0</v>
      </c>
      <c r="FH120" s="466">
        <v>0</v>
      </c>
      <c r="FI120" s="466">
        <v>0</v>
      </c>
      <c r="FJ120" s="466">
        <v>0</v>
      </c>
      <c r="FK120" s="466">
        <v>0</v>
      </c>
      <c r="FL120" s="466">
        <f t="shared" si="596"/>
        <v>0</v>
      </c>
      <c r="FM120" s="466">
        <v>0</v>
      </c>
      <c r="FN120" s="466">
        <v>0</v>
      </c>
      <c r="FO120" s="466">
        <v>0</v>
      </c>
      <c r="FP120" s="466">
        <v>0</v>
      </c>
      <c r="FQ120" s="466">
        <v>0</v>
      </c>
      <c r="FR120" s="466">
        <v>0</v>
      </c>
      <c r="FS120" s="466">
        <v>0</v>
      </c>
      <c r="FT120" s="466">
        <v>0</v>
      </c>
      <c r="FU120" s="466">
        <v>0</v>
      </c>
      <c r="FV120" s="466">
        <v>0</v>
      </c>
      <c r="FW120" s="466">
        <v>0</v>
      </c>
      <c r="FX120" s="466">
        <v>0</v>
      </c>
      <c r="FY120" s="466">
        <f t="shared" si="598"/>
        <v>0</v>
      </c>
      <c r="FZ120" s="466">
        <v>0</v>
      </c>
      <c r="GA120" s="466">
        <v>0</v>
      </c>
      <c r="GB120" s="466">
        <v>0</v>
      </c>
      <c r="GC120" s="466">
        <v>0</v>
      </c>
      <c r="GD120" s="466">
        <v>0</v>
      </c>
      <c r="GE120" s="466">
        <v>0</v>
      </c>
      <c r="GF120" s="466">
        <v>0</v>
      </c>
      <c r="GG120" s="466">
        <v>0</v>
      </c>
      <c r="GH120" s="466">
        <v>0</v>
      </c>
      <c r="GI120" s="466">
        <v>0</v>
      </c>
      <c r="GJ120" s="466">
        <v>0</v>
      </c>
      <c r="GK120" s="466">
        <v>0</v>
      </c>
      <c r="GL120" s="466">
        <f t="shared" si="600"/>
        <v>0</v>
      </c>
      <c r="GM120" s="466">
        <v>0</v>
      </c>
      <c r="GN120" s="466">
        <v>0</v>
      </c>
      <c r="GO120" s="466">
        <v>0</v>
      </c>
      <c r="GP120" s="466">
        <v>0</v>
      </c>
      <c r="GQ120" s="466">
        <v>0</v>
      </c>
      <c r="GR120" s="466">
        <v>0</v>
      </c>
      <c r="GS120" s="466">
        <v>0</v>
      </c>
      <c r="GT120" s="466">
        <v>0</v>
      </c>
      <c r="GU120" s="466">
        <v>0</v>
      </c>
      <c r="GV120" s="466">
        <v>0</v>
      </c>
      <c r="GW120" s="466">
        <v>0</v>
      </c>
      <c r="GX120" s="466">
        <v>0</v>
      </c>
      <c r="GY120" s="466">
        <f t="shared" si="602"/>
        <v>0</v>
      </c>
      <c r="GZ120" s="466">
        <v>0</v>
      </c>
      <c r="HA120" s="466">
        <v>0</v>
      </c>
      <c r="HB120" s="466">
        <v>0</v>
      </c>
      <c r="HC120" s="466">
        <v>0</v>
      </c>
      <c r="HD120" s="466">
        <v>0</v>
      </c>
      <c r="HE120" s="466">
        <v>0</v>
      </c>
      <c r="HF120" s="466">
        <v>0</v>
      </c>
      <c r="HG120" s="466">
        <v>0</v>
      </c>
      <c r="HH120" s="466">
        <v>0</v>
      </c>
      <c r="HI120" s="466">
        <v>0</v>
      </c>
      <c r="HJ120" s="466">
        <v>0</v>
      </c>
      <c r="HK120" s="466">
        <v>0</v>
      </c>
      <c r="HL120" s="466">
        <f t="shared" si="604"/>
        <v>0</v>
      </c>
      <c r="HM120" s="466">
        <v>0</v>
      </c>
      <c r="HN120" s="466">
        <v>0</v>
      </c>
      <c r="HO120" s="466">
        <v>0</v>
      </c>
      <c r="HP120" s="466">
        <v>0</v>
      </c>
      <c r="HQ120" s="466">
        <v>0</v>
      </c>
      <c r="HR120" s="466">
        <v>0</v>
      </c>
      <c r="HS120" s="466">
        <v>0</v>
      </c>
      <c r="HT120" s="466">
        <v>0</v>
      </c>
      <c r="HU120" s="466">
        <v>0</v>
      </c>
      <c r="HV120" s="466">
        <v>0</v>
      </c>
      <c r="HW120" s="466">
        <v>0</v>
      </c>
      <c r="HX120" s="466">
        <v>0</v>
      </c>
      <c r="HY120" s="466">
        <f t="shared" si="606"/>
        <v>0</v>
      </c>
      <c r="HZ120" s="466">
        <v>0</v>
      </c>
      <c r="IA120" s="466">
        <v>0</v>
      </c>
      <c r="IB120" s="466">
        <v>0</v>
      </c>
      <c r="IC120" s="466">
        <v>0</v>
      </c>
      <c r="ID120" s="466">
        <v>0</v>
      </c>
      <c r="IE120" s="466">
        <v>0</v>
      </c>
      <c r="IF120" s="466">
        <v>0</v>
      </c>
      <c r="IG120" s="466">
        <v>0</v>
      </c>
      <c r="IH120" s="466">
        <v>0</v>
      </c>
      <c r="II120" s="466">
        <v>0</v>
      </c>
      <c r="IJ120" s="466">
        <v>0</v>
      </c>
      <c r="IK120" s="466">
        <v>0</v>
      </c>
      <c r="IL120" s="466">
        <f t="shared" si="608"/>
        <v>0</v>
      </c>
      <c r="IM120" s="466">
        <v>0</v>
      </c>
      <c r="IN120" s="466">
        <v>0</v>
      </c>
      <c r="IO120" s="466">
        <v>0</v>
      </c>
      <c r="IP120" s="466">
        <v>0</v>
      </c>
      <c r="IQ120" s="466">
        <v>0</v>
      </c>
      <c r="IR120" s="466">
        <v>0</v>
      </c>
      <c r="IS120" s="466">
        <v>0</v>
      </c>
      <c r="IT120" s="466">
        <v>0</v>
      </c>
      <c r="IU120" s="466">
        <v>0</v>
      </c>
      <c r="IV120" s="466">
        <v>0</v>
      </c>
      <c r="IW120" s="466">
        <v>0</v>
      </c>
      <c r="IX120" s="466">
        <v>0</v>
      </c>
      <c r="IY120" s="466">
        <f t="shared" si="610"/>
        <v>0</v>
      </c>
      <c r="IZ120" s="655">
        <v>0</v>
      </c>
      <c r="JA120" s="466">
        <v>0</v>
      </c>
      <c r="JB120" s="466">
        <v>0</v>
      </c>
      <c r="JC120" s="466">
        <v>0</v>
      </c>
      <c r="JD120" s="466">
        <v>0</v>
      </c>
      <c r="JE120" s="466">
        <v>0</v>
      </c>
      <c r="JF120" s="466">
        <v>0</v>
      </c>
      <c r="JG120" s="466">
        <v>0</v>
      </c>
      <c r="JH120" s="466">
        <v>0</v>
      </c>
      <c r="JI120" s="466">
        <v>0</v>
      </c>
      <c r="JJ120" s="466">
        <v>0</v>
      </c>
      <c r="JK120" s="466">
        <v>0</v>
      </c>
      <c r="JL120" s="466">
        <f t="shared" si="612"/>
        <v>0</v>
      </c>
      <c r="JM120" s="655">
        <v>0</v>
      </c>
      <c r="JN120" s="466">
        <v>0</v>
      </c>
      <c r="JO120" s="466">
        <v>0</v>
      </c>
      <c r="JP120" s="466">
        <v>0</v>
      </c>
      <c r="JQ120" s="466">
        <v>0</v>
      </c>
      <c r="JR120" s="466">
        <v>0</v>
      </c>
      <c r="JS120" s="466">
        <v>0</v>
      </c>
      <c r="JT120" s="466">
        <v>0</v>
      </c>
      <c r="JU120" s="466">
        <v>0</v>
      </c>
      <c r="JV120" s="466">
        <v>0</v>
      </c>
      <c r="JW120" s="466">
        <v>0</v>
      </c>
      <c r="JX120" s="466">
        <v>0</v>
      </c>
      <c r="JY120" s="466">
        <f t="shared" si="614"/>
        <v>0</v>
      </c>
      <c r="JZ120" s="655">
        <v>0</v>
      </c>
      <c r="KA120" s="466">
        <v>0</v>
      </c>
      <c r="KB120" s="466">
        <v>0</v>
      </c>
      <c r="KC120" s="466">
        <v>0</v>
      </c>
      <c r="KD120" s="466">
        <v>0</v>
      </c>
      <c r="KE120" s="466">
        <v>0</v>
      </c>
      <c r="KF120" s="466">
        <v>0</v>
      </c>
      <c r="KG120" s="466">
        <v>0</v>
      </c>
      <c r="KH120" s="466">
        <v>0</v>
      </c>
      <c r="KI120" s="466">
        <v>0</v>
      </c>
      <c r="KJ120" s="466">
        <v>0</v>
      </c>
      <c r="KK120" s="466">
        <v>0</v>
      </c>
      <c r="KL120" s="466">
        <f t="shared" si="616"/>
        <v>0</v>
      </c>
      <c r="KM120" s="655">
        <v>0</v>
      </c>
      <c r="KN120" s="466">
        <v>0</v>
      </c>
      <c r="KO120" s="466">
        <v>0</v>
      </c>
      <c r="KP120" s="466">
        <v>0</v>
      </c>
      <c r="KQ120" s="466">
        <v>0</v>
      </c>
      <c r="KR120" s="466">
        <v>0</v>
      </c>
      <c r="KS120" s="466">
        <v>0</v>
      </c>
      <c r="KT120" s="466">
        <v>0</v>
      </c>
      <c r="KU120" s="466">
        <v>0</v>
      </c>
      <c r="KV120" s="466">
        <v>0</v>
      </c>
      <c r="KW120" s="466">
        <v>0</v>
      </c>
      <c r="KX120" s="466">
        <v>0</v>
      </c>
      <c r="KY120" s="466">
        <f t="shared" si="618"/>
        <v>0</v>
      </c>
      <c r="KZ120" s="655">
        <v>0</v>
      </c>
      <c r="LA120" s="466">
        <v>0</v>
      </c>
      <c r="LB120" s="466">
        <v>0</v>
      </c>
      <c r="LC120" s="466">
        <v>0</v>
      </c>
      <c r="LD120" s="466">
        <v>0</v>
      </c>
      <c r="LE120" s="466">
        <v>0</v>
      </c>
      <c r="LF120" s="466">
        <v>0</v>
      </c>
      <c r="LG120" s="466">
        <v>0</v>
      </c>
      <c r="LH120" s="466">
        <v>0</v>
      </c>
      <c r="LI120" s="466">
        <v>0</v>
      </c>
      <c r="LJ120" s="466">
        <v>0</v>
      </c>
      <c r="LK120" s="466">
        <v>0</v>
      </c>
      <c r="LL120" s="511">
        <f t="shared" si="620"/>
        <v>0</v>
      </c>
    </row>
    <row r="121" spans="1:324" ht="15.75" x14ac:dyDescent="0.25">
      <c r="A121" s="419">
        <v>7402</v>
      </c>
      <c r="B121" s="420"/>
      <c r="C121" s="418" t="s">
        <v>686</v>
      </c>
      <c r="D121" s="418" t="s">
        <v>594</v>
      </c>
      <c r="E121" s="466">
        <v>0</v>
      </c>
      <c r="F121" s="466">
        <v>0</v>
      </c>
      <c r="G121" s="466">
        <v>0</v>
      </c>
      <c r="H121" s="466">
        <v>0</v>
      </c>
      <c r="I121" s="466">
        <v>0</v>
      </c>
      <c r="J121" s="466">
        <v>0</v>
      </c>
      <c r="K121" s="466">
        <v>0</v>
      </c>
      <c r="L121" s="466">
        <v>0</v>
      </c>
      <c r="M121" s="466">
        <v>0</v>
      </c>
      <c r="N121" s="466">
        <v>0</v>
      </c>
      <c r="O121" s="466">
        <v>0</v>
      </c>
      <c r="P121" s="466">
        <v>0</v>
      </c>
      <c r="Q121" s="466">
        <v>0</v>
      </c>
      <c r="R121" s="466">
        <v>0</v>
      </c>
      <c r="S121" s="466">
        <v>0</v>
      </c>
      <c r="T121" s="466">
        <v>0</v>
      </c>
      <c r="U121" s="466">
        <v>0</v>
      </c>
      <c r="V121" s="466">
        <v>0</v>
      </c>
      <c r="W121" s="466">
        <v>0</v>
      </c>
      <c r="X121" s="466">
        <v>0</v>
      </c>
      <c r="Y121" s="466">
        <f>M121+N121+O121+P121+Q121+R121+S121+T121+U121+V121+W121+X121</f>
        <v>0</v>
      </c>
      <c r="Z121" s="466">
        <v>0</v>
      </c>
      <c r="AA121" s="466">
        <v>0</v>
      </c>
      <c r="AB121" s="466">
        <v>0</v>
      </c>
      <c r="AC121" s="466">
        <v>0</v>
      </c>
      <c r="AD121" s="466">
        <v>0</v>
      </c>
      <c r="AE121" s="466">
        <v>0</v>
      </c>
      <c r="AF121" s="466">
        <v>0</v>
      </c>
      <c r="AG121" s="466">
        <v>0</v>
      </c>
      <c r="AH121" s="466">
        <v>0</v>
      </c>
      <c r="AI121" s="466">
        <v>0</v>
      </c>
      <c r="AJ121" s="466">
        <v>0</v>
      </c>
      <c r="AK121" s="466">
        <v>0</v>
      </c>
      <c r="AL121" s="466">
        <f>Z121+AA121+AB121+AC121+AD121+AE121+AF121+AG121+AH121+AI121+AJ121+AK121</f>
        <v>0</v>
      </c>
      <c r="AM121" s="466">
        <v>0</v>
      </c>
      <c r="AN121" s="466">
        <v>0</v>
      </c>
      <c r="AO121" s="466">
        <v>0</v>
      </c>
      <c r="AP121" s="466">
        <v>0</v>
      </c>
      <c r="AQ121" s="466">
        <v>0</v>
      </c>
      <c r="AR121" s="466">
        <v>0</v>
      </c>
      <c r="AS121" s="466">
        <v>0</v>
      </c>
      <c r="AT121" s="466">
        <v>0</v>
      </c>
      <c r="AU121" s="466">
        <v>0</v>
      </c>
      <c r="AV121" s="466">
        <v>0</v>
      </c>
      <c r="AW121" s="466">
        <v>0</v>
      </c>
      <c r="AX121" s="466">
        <v>0</v>
      </c>
      <c r="AY121" s="466">
        <f>AM121+AN121+AO121+AP121+AQ121+AR121+AS121+AT121+AU121+AV121+AW121+AX121</f>
        <v>0</v>
      </c>
      <c r="AZ121" s="466">
        <v>0</v>
      </c>
      <c r="BA121" s="466">
        <v>0</v>
      </c>
      <c r="BB121" s="466">
        <v>0</v>
      </c>
      <c r="BC121" s="466">
        <v>0</v>
      </c>
      <c r="BD121" s="466">
        <v>0</v>
      </c>
      <c r="BE121" s="466">
        <v>0</v>
      </c>
      <c r="BF121" s="466">
        <v>0</v>
      </c>
      <c r="BG121" s="466">
        <v>0</v>
      </c>
      <c r="BH121" s="466">
        <v>0</v>
      </c>
      <c r="BI121" s="466">
        <v>0</v>
      </c>
      <c r="BJ121" s="466">
        <v>0</v>
      </c>
      <c r="BK121" s="466">
        <v>0</v>
      </c>
      <c r="BL121" s="466">
        <f>AZ121+BA121+BB121+BC121+BD121+BE121+BF121+BG121+BH121+BI121+BJ121+BK121</f>
        <v>0</v>
      </c>
      <c r="BM121" s="466">
        <v>0</v>
      </c>
      <c r="BN121" s="466">
        <v>0</v>
      </c>
      <c r="BO121" s="466">
        <v>0</v>
      </c>
      <c r="BP121" s="466">
        <v>0</v>
      </c>
      <c r="BQ121" s="466">
        <v>0</v>
      </c>
      <c r="BR121" s="466">
        <v>0</v>
      </c>
      <c r="BS121" s="466">
        <v>0</v>
      </c>
      <c r="BT121" s="466">
        <v>0</v>
      </c>
      <c r="BU121" s="466">
        <v>0</v>
      </c>
      <c r="BV121" s="466">
        <v>0</v>
      </c>
      <c r="BW121" s="466">
        <v>0</v>
      </c>
      <c r="BX121" s="466">
        <v>0</v>
      </c>
      <c r="BY121" s="466">
        <f t="shared" si="582"/>
        <v>0</v>
      </c>
      <c r="BZ121" s="466">
        <v>0</v>
      </c>
      <c r="CA121" s="466">
        <v>0</v>
      </c>
      <c r="CB121" s="466">
        <v>0</v>
      </c>
      <c r="CC121" s="466">
        <v>0</v>
      </c>
      <c r="CD121" s="466">
        <v>0</v>
      </c>
      <c r="CE121" s="466">
        <v>0</v>
      </c>
      <c r="CF121" s="466">
        <v>0</v>
      </c>
      <c r="CG121" s="466">
        <v>0</v>
      </c>
      <c r="CH121" s="466">
        <v>0</v>
      </c>
      <c r="CI121" s="466">
        <v>0</v>
      </c>
      <c r="CJ121" s="466">
        <v>0</v>
      </c>
      <c r="CK121" s="466">
        <v>0</v>
      </c>
      <c r="CL121" s="466">
        <f t="shared" si="584"/>
        <v>0</v>
      </c>
      <c r="CM121" s="466">
        <v>0</v>
      </c>
      <c r="CN121" s="466">
        <v>0</v>
      </c>
      <c r="CO121" s="466">
        <v>0</v>
      </c>
      <c r="CP121" s="466">
        <v>0</v>
      </c>
      <c r="CQ121" s="466">
        <v>0</v>
      </c>
      <c r="CR121" s="466">
        <v>0</v>
      </c>
      <c r="CS121" s="466">
        <v>0</v>
      </c>
      <c r="CT121" s="466">
        <v>0</v>
      </c>
      <c r="CU121" s="466">
        <v>0</v>
      </c>
      <c r="CV121" s="466">
        <v>0</v>
      </c>
      <c r="CW121" s="466">
        <v>0</v>
      </c>
      <c r="CX121" s="466">
        <v>0</v>
      </c>
      <c r="CY121" s="466">
        <f t="shared" si="586"/>
        <v>0</v>
      </c>
      <c r="CZ121" s="466">
        <v>0</v>
      </c>
      <c r="DA121" s="466">
        <v>0</v>
      </c>
      <c r="DB121" s="466">
        <v>0</v>
      </c>
      <c r="DC121" s="466">
        <v>0</v>
      </c>
      <c r="DD121" s="466">
        <v>0</v>
      </c>
      <c r="DE121" s="466">
        <v>0</v>
      </c>
      <c r="DF121" s="466">
        <v>0</v>
      </c>
      <c r="DG121" s="466">
        <v>0</v>
      </c>
      <c r="DH121" s="466">
        <v>0</v>
      </c>
      <c r="DI121" s="466">
        <v>0</v>
      </c>
      <c r="DJ121" s="466">
        <v>0</v>
      </c>
      <c r="DK121" s="466">
        <v>0</v>
      </c>
      <c r="DL121" s="466">
        <f t="shared" si="588"/>
        <v>0</v>
      </c>
      <c r="DM121" s="466">
        <v>0</v>
      </c>
      <c r="DN121" s="466">
        <v>0</v>
      </c>
      <c r="DO121" s="466">
        <v>0</v>
      </c>
      <c r="DP121" s="466">
        <v>0</v>
      </c>
      <c r="DQ121" s="466">
        <v>0</v>
      </c>
      <c r="DR121" s="466">
        <v>0</v>
      </c>
      <c r="DS121" s="466">
        <v>0</v>
      </c>
      <c r="DT121" s="466">
        <v>0</v>
      </c>
      <c r="DU121" s="466">
        <v>0</v>
      </c>
      <c r="DV121" s="466">
        <v>0</v>
      </c>
      <c r="DW121" s="466">
        <v>0</v>
      </c>
      <c r="DX121" s="466">
        <v>0</v>
      </c>
      <c r="DY121" s="466">
        <f t="shared" si="590"/>
        <v>0</v>
      </c>
      <c r="DZ121" s="466">
        <v>0</v>
      </c>
      <c r="EA121" s="466">
        <v>0</v>
      </c>
      <c r="EB121" s="466">
        <v>0</v>
      </c>
      <c r="EC121" s="466">
        <v>0</v>
      </c>
      <c r="ED121" s="466">
        <v>0</v>
      </c>
      <c r="EE121" s="466">
        <v>0</v>
      </c>
      <c r="EF121" s="466">
        <v>0</v>
      </c>
      <c r="EG121" s="466">
        <v>0</v>
      </c>
      <c r="EH121" s="466">
        <v>0</v>
      </c>
      <c r="EI121" s="466">
        <v>0</v>
      </c>
      <c r="EJ121" s="466">
        <v>0</v>
      </c>
      <c r="EK121" s="466">
        <v>0</v>
      </c>
      <c r="EL121" s="466">
        <f t="shared" si="592"/>
        <v>0</v>
      </c>
      <c r="EM121" s="466">
        <v>0</v>
      </c>
      <c r="EN121" s="466">
        <v>0</v>
      </c>
      <c r="EO121" s="466">
        <v>0</v>
      </c>
      <c r="EP121" s="466">
        <v>0</v>
      </c>
      <c r="EQ121" s="466">
        <v>0</v>
      </c>
      <c r="ER121" s="466">
        <v>0</v>
      </c>
      <c r="ES121" s="466">
        <v>0</v>
      </c>
      <c r="ET121" s="466">
        <v>0</v>
      </c>
      <c r="EU121" s="466">
        <v>0</v>
      </c>
      <c r="EV121" s="466">
        <v>0</v>
      </c>
      <c r="EW121" s="466">
        <v>0</v>
      </c>
      <c r="EX121" s="466">
        <v>0</v>
      </c>
      <c r="EY121" s="466">
        <f t="shared" si="594"/>
        <v>0</v>
      </c>
      <c r="EZ121" s="466">
        <v>0</v>
      </c>
      <c r="FA121" s="466">
        <v>0</v>
      </c>
      <c r="FB121" s="466">
        <v>0</v>
      </c>
      <c r="FC121" s="466">
        <v>0</v>
      </c>
      <c r="FD121" s="466">
        <v>0</v>
      </c>
      <c r="FE121" s="466">
        <v>0</v>
      </c>
      <c r="FF121" s="466">
        <v>0</v>
      </c>
      <c r="FG121" s="466">
        <v>0</v>
      </c>
      <c r="FH121" s="466">
        <v>0</v>
      </c>
      <c r="FI121" s="466">
        <v>0</v>
      </c>
      <c r="FJ121" s="466">
        <v>0</v>
      </c>
      <c r="FK121" s="466">
        <v>0</v>
      </c>
      <c r="FL121" s="466">
        <f t="shared" si="596"/>
        <v>0</v>
      </c>
      <c r="FM121" s="466">
        <v>0</v>
      </c>
      <c r="FN121" s="466">
        <v>0</v>
      </c>
      <c r="FO121" s="466">
        <v>0</v>
      </c>
      <c r="FP121" s="466">
        <v>0</v>
      </c>
      <c r="FQ121" s="466">
        <v>0</v>
      </c>
      <c r="FR121" s="466">
        <v>0</v>
      </c>
      <c r="FS121" s="466">
        <v>0</v>
      </c>
      <c r="FT121" s="466">
        <v>0</v>
      </c>
      <c r="FU121" s="466">
        <v>0</v>
      </c>
      <c r="FV121" s="466">
        <v>0</v>
      </c>
      <c r="FW121" s="466">
        <v>0</v>
      </c>
      <c r="FX121" s="466">
        <v>0</v>
      </c>
      <c r="FY121" s="466">
        <f t="shared" si="598"/>
        <v>0</v>
      </c>
      <c r="FZ121" s="466">
        <v>0</v>
      </c>
      <c r="GA121" s="466">
        <v>0</v>
      </c>
      <c r="GB121" s="466">
        <v>0</v>
      </c>
      <c r="GC121" s="466">
        <v>0</v>
      </c>
      <c r="GD121" s="466">
        <v>0</v>
      </c>
      <c r="GE121" s="466">
        <v>0</v>
      </c>
      <c r="GF121" s="466">
        <v>0</v>
      </c>
      <c r="GG121" s="466">
        <v>0</v>
      </c>
      <c r="GH121" s="466">
        <v>0</v>
      </c>
      <c r="GI121" s="466">
        <v>0</v>
      </c>
      <c r="GJ121" s="466">
        <v>0</v>
      </c>
      <c r="GK121" s="466">
        <v>0</v>
      </c>
      <c r="GL121" s="466">
        <f t="shared" si="600"/>
        <v>0</v>
      </c>
      <c r="GM121" s="466">
        <v>0</v>
      </c>
      <c r="GN121" s="466">
        <v>0</v>
      </c>
      <c r="GO121" s="466">
        <v>0</v>
      </c>
      <c r="GP121" s="466">
        <v>0</v>
      </c>
      <c r="GQ121" s="466">
        <v>0</v>
      </c>
      <c r="GR121" s="466">
        <v>0</v>
      </c>
      <c r="GS121" s="466">
        <v>0</v>
      </c>
      <c r="GT121" s="466">
        <v>0</v>
      </c>
      <c r="GU121" s="466">
        <v>0</v>
      </c>
      <c r="GV121" s="466">
        <v>0</v>
      </c>
      <c r="GW121" s="466">
        <v>0</v>
      </c>
      <c r="GX121" s="466">
        <v>0</v>
      </c>
      <c r="GY121" s="466">
        <f t="shared" si="602"/>
        <v>0</v>
      </c>
      <c r="GZ121" s="466">
        <v>0</v>
      </c>
      <c r="HA121" s="466">
        <v>0</v>
      </c>
      <c r="HB121" s="466">
        <v>0</v>
      </c>
      <c r="HC121" s="466">
        <v>0</v>
      </c>
      <c r="HD121" s="466">
        <v>0</v>
      </c>
      <c r="HE121" s="466">
        <v>0</v>
      </c>
      <c r="HF121" s="466">
        <v>0</v>
      </c>
      <c r="HG121" s="466">
        <v>0</v>
      </c>
      <c r="HH121" s="466">
        <v>0</v>
      </c>
      <c r="HI121" s="466">
        <v>0</v>
      </c>
      <c r="HJ121" s="466">
        <v>0</v>
      </c>
      <c r="HK121" s="466">
        <v>0</v>
      </c>
      <c r="HL121" s="466">
        <f t="shared" si="604"/>
        <v>0</v>
      </c>
      <c r="HM121" s="466">
        <v>0</v>
      </c>
      <c r="HN121" s="466">
        <v>0</v>
      </c>
      <c r="HO121" s="466">
        <v>0</v>
      </c>
      <c r="HP121" s="466">
        <v>0</v>
      </c>
      <c r="HQ121" s="466">
        <v>0</v>
      </c>
      <c r="HR121" s="466">
        <v>0</v>
      </c>
      <c r="HS121" s="466">
        <v>0</v>
      </c>
      <c r="HT121" s="466">
        <v>0</v>
      </c>
      <c r="HU121" s="466">
        <v>0</v>
      </c>
      <c r="HV121" s="466">
        <v>0</v>
      </c>
      <c r="HW121" s="466">
        <v>0</v>
      </c>
      <c r="HX121" s="466">
        <v>0</v>
      </c>
      <c r="HY121" s="466">
        <f t="shared" si="606"/>
        <v>0</v>
      </c>
      <c r="HZ121" s="466">
        <v>0</v>
      </c>
      <c r="IA121" s="466">
        <v>0</v>
      </c>
      <c r="IB121" s="466">
        <v>0</v>
      </c>
      <c r="IC121" s="466">
        <v>0</v>
      </c>
      <c r="ID121" s="466">
        <v>0</v>
      </c>
      <c r="IE121" s="466">
        <v>0</v>
      </c>
      <c r="IF121" s="466">
        <v>0</v>
      </c>
      <c r="IG121" s="466">
        <v>0</v>
      </c>
      <c r="IH121" s="466">
        <v>0</v>
      </c>
      <c r="II121" s="466">
        <v>0</v>
      </c>
      <c r="IJ121" s="466">
        <v>0</v>
      </c>
      <c r="IK121" s="466">
        <v>0</v>
      </c>
      <c r="IL121" s="466">
        <f t="shared" si="608"/>
        <v>0</v>
      </c>
      <c r="IM121" s="466">
        <v>0</v>
      </c>
      <c r="IN121" s="466">
        <v>0</v>
      </c>
      <c r="IO121" s="466">
        <v>0</v>
      </c>
      <c r="IP121" s="466">
        <v>0</v>
      </c>
      <c r="IQ121" s="466">
        <v>0</v>
      </c>
      <c r="IR121" s="466">
        <v>0</v>
      </c>
      <c r="IS121" s="466">
        <v>0</v>
      </c>
      <c r="IT121" s="466">
        <v>0</v>
      </c>
      <c r="IU121" s="466">
        <v>0</v>
      </c>
      <c r="IV121" s="466">
        <v>0</v>
      </c>
      <c r="IW121" s="466">
        <v>0</v>
      </c>
      <c r="IX121" s="466">
        <v>0</v>
      </c>
      <c r="IY121" s="466">
        <f t="shared" si="610"/>
        <v>0</v>
      </c>
      <c r="IZ121" s="655">
        <v>0</v>
      </c>
      <c r="JA121" s="466">
        <v>0</v>
      </c>
      <c r="JB121" s="466">
        <v>0</v>
      </c>
      <c r="JC121" s="466">
        <v>0</v>
      </c>
      <c r="JD121" s="466">
        <v>0</v>
      </c>
      <c r="JE121" s="466">
        <v>0</v>
      </c>
      <c r="JF121" s="466">
        <v>0</v>
      </c>
      <c r="JG121" s="466">
        <v>0</v>
      </c>
      <c r="JH121" s="466">
        <v>0</v>
      </c>
      <c r="JI121" s="466">
        <v>0</v>
      </c>
      <c r="JJ121" s="466">
        <v>0</v>
      </c>
      <c r="JK121" s="466">
        <v>0</v>
      </c>
      <c r="JL121" s="466">
        <f t="shared" si="612"/>
        <v>0</v>
      </c>
      <c r="JM121" s="655">
        <v>0</v>
      </c>
      <c r="JN121" s="466">
        <v>0</v>
      </c>
      <c r="JO121" s="466">
        <v>0</v>
      </c>
      <c r="JP121" s="466">
        <v>0</v>
      </c>
      <c r="JQ121" s="466">
        <v>0</v>
      </c>
      <c r="JR121" s="466">
        <v>0</v>
      </c>
      <c r="JS121" s="466">
        <v>0</v>
      </c>
      <c r="JT121" s="466">
        <v>0</v>
      </c>
      <c r="JU121" s="466">
        <v>0</v>
      </c>
      <c r="JV121" s="466">
        <v>0</v>
      </c>
      <c r="JW121" s="466">
        <v>0</v>
      </c>
      <c r="JX121" s="466">
        <v>0</v>
      </c>
      <c r="JY121" s="466">
        <f t="shared" si="614"/>
        <v>0</v>
      </c>
      <c r="JZ121" s="655">
        <v>0</v>
      </c>
      <c r="KA121" s="466">
        <v>0</v>
      </c>
      <c r="KB121" s="466">
        <v>0</v>
      </c>
      <c r="KC121" s="466">
        <v>0</v>
      </c>
      <c r="KD121" s="466">
        <v>0</v>
      </c>
      <c r="KE121" s="466">
        <v>0</v>
      </c>
      <c r="KF121" s="466">
        <v>0</v>
      </c>
      <c r="KG121" s="466">
        <v>0</v>
      </c>
      <c r="KH121" s="466">
        <v>0</v>
      </c>
      <c r="KI121" s="466">
        <v>0</v>
      </c>
      <c r="KJ121" s="466">
        <v>0</v>
      </c>
      <c r="KK121" s="466">
        <v>0</v>
      </c>
      <c r="KL121" s="466">
        <f t="shared" si="616"/>
        <v>0</v>
      </c>
      <c r="KM121" s="655">
        <v>0</v>
      </c>
      <c r="KN121" s="466">
        <v>0</v>
      </c>
      <c r="KO121" s="466">
        <v>0</v>
      </c>
      <c r="KP121" s="466">
        <v>0</v>
      </c>
      <c r="KQ121" s="466">
        <v>0</v>
      </c>
      <c r="KR121" s="466">
        <v>0</v>
      </c>
      <c r="KS121" s="466">
        <v>0</v>
      </c>
      <c r="KT121" s="466">
        <v>0</v>
      </c>
      <c r="KU121" s="466">
        <v>0</v>
      </c>
      <c r="KV121" s="466">
        <v>0</v>
      </c>
      <c r="KW121" s="466">
        <v>0</v>
      </c>
      <c r="KX121" s="466">
        <v>0</v>
      </c>
      <c r="KY121" s="466">
        <f t="shared" si="618"/>
        <v>0</v>
      </c>
      <c r="KZ121" s="655">
        <v>0</v>
      </c>
      <c r="LA121" s="466">
        <v>0</v>
      </c>
      <c r="LB121" s="466">
        <v>0</v>
      </c>
      <c r="LC121" s="466">
        <v>0</v>
      </c>
      <c r="LD121" s="466">
        <v>0</v>
      </c>
      <c r="LE121" s="466">
        <v>0</v>
      </c>
      <c r="LF121" s="466">
        <v>0</v>
      </c>
      <c r="LG121" s="466">
        <v>0</v>
      </c>
      <c r="LH121" s="466">
        <v>0</v>
      </c>
      <c r="LI121" s="466">
        <v>0</v>
      </c>
      <c r="LJ121" s="466">
        <v>0</v>
      </c>
      <c r="LK121" s="466">
        <v>0</v>
      </c>
      <c r="LL121" s="511">
        <f t="shared" si="620"/>
        <v>0</v>
      </c>
    </row>
    <row r="122" spans="1:324" ht="15.75" x14ac:dyDescent="0.25">
      <c r="A122" s="419">
        <v>7403</v>
      </c>
      <c r="B122" s="420"/>
      <c r="C122" s="418" t="s">
        <v>687</v>
      </c>
      <c r="D122" s="418" t="s">
        <v>596</v>
      </c>
      <c r="E122" s="466">
        <v>0</v>
      </c>
      <c r="F122" s="466">
        <v>0</v>
      </c>
      <c r="G122" s="466">
        <v>191094.97579702889</v>
      </c>
      <c r="H122" s="466">
        <v>426151.72759138711</v>
      </c>
      <c r="I122" s="466">
        <v>496715.90719412453</v>
      </c>
      <c r="J122" s="466">
        <v>0</v>
      </c>
      <c r="K122" s="466">
        <v>0</v>
      </c>
      <c r="L122" s="466">
        <v>0</v>
      </c>
      <c r="M122" s="466">
        <v>3453754.6881155074</v>
      </c>
      <c r="N122" s="466">
        <v>2863190.4225504925</v>
      </c>
      <c r="O122" s="466">
        <v>267104.0094308129</v>
      </c>
      <c r="P122" s="466">
        <v>120966.69112001336</v>
      </c>
      <c r="Q122" s="466">
        <v>89603.449841428825</v>
      </c>
      <c r="R122" s="466">
        <v>9001156.513937572</v>
      </c>
      <c r="S122" s="466">
        <v>402478.88111333677</v>
      </c>
      <c r="T122" s="466">
        <v>259117.08537806687</v>
      </c>
      <c r="U122" s="466">
        <v>141887.83174762144</v>
      </c>
      <c r="V122" s="466">
        <v>15066374.561842766</v>
      </c>
      <c r="W122" s="466">
        <v>531682.9494241362</v>
      </c>
      <c r="X122" s="466">
        <v>28677646.085795362</v>
      </c>
      <c r="Y122" s="466">
        <f>M122+N122+O122+P122+Q122+R122+S122+T122+U122+V122+W122+X122</f>
        <v>60874963.170297116</v>
      </c>
      <c r="Z122" s="466">
        <v>353031.19500083459</v>
      </c>
      <c r="AA122" s="466">
        <v>321193.16241028206</v>
      </c>
      <c r="AB122" s="466">
        <v>540579.29001836095</v>
      </c>
      <c r="AC122" s="466">
        <v>489178.70973126363</v>
      </c>
      <c r="AD122" s="466">
        <v>357740.93089634448</v>
      </c>
      <c r="AE122" s="466">
        <v>12290.744032715809</v>
      </c>
      <c r="AF122" s="466">
        <v>150056.64037723246</v>
      </c>
      <c r="AG122" s="466">
        <v>179044.34101151707</v>
      </c>
      <c r="AH122" s="466">
        <v>368910.27599732974</v>
      </c>
      <c r="AI122" s="466">
        <v>7749.2361876147079</v>
      </c>
      <c r="AJ122" s="466">
        <v>384472.30625104299</v>
      </c>
      <c r="AK122" s="466">
        <v>36191156.846686706</v>
      </c>
      <c r="AL122" s="466">
        <f>Z122+AA122+AB122+AC122+AD122+AE122+AF122+AG122+AH122+AI122+AJ122+AK122</f>
        <v>39355403.678601243</v>
      </c>
      <c r="AM122" s="466">
        <v>293504.27795860462</v>
      </c>
      <c r="AN122" s="466">
        <v>164289.36980470706</v>
      </c>
      <c r="AO122" s="466">
        <v>71755.983975963944</v>
      </c>
      <c r="AP122" s="466">
        <v>241996.18369220497</v>
      </c>
      <c r="AQ122" s="466">
        <v>291487.72070605913</v>
      </c>
      <c r="AR122" s="466">
        <v>269367.69762977812</v>
      </c>
      <c r="AS122" s="466">
        <v>43658.303371724054</v>
      </c>
      <c r="AT122" s="466">
        <v>158209.47988649661</v>
      </c>
      <c r="AU122" s="466">
        <v>252689.21094141196</v>
      </c>
      <c r="AV122" s="466">
        <v>149358.63720580886</v>
      </c>
      <c r="AW122" s="466">
        <v>819804.21949591069</v>
      </c>
      <c r="AX122" s="466">
        <v>42988829.577532962</v>
      </c>
      <c r="AY122" s="466">
        <f>AM122+AN122+AO122+AP122+AQ122+AR122+AS122+AT122+AU122+AV122+AW122+AX122</f>
        <v>45744950.662201636</v>
      </c>
      <c r="AZ122" s="466">
        <v>1211031.5287097315</v>
      </c>
      <c r="BA122" s="466">
        <v>114074.08708896696</v>
      </c>
      <c r="BB122" s="466">
        <v>128950.63378400929</v>
      </c>
      <c r="BC122" s="466">
        <v>509797.30095142714</v>
      </c>
      <c r="BD122" s="466">
        <v>92150.006801869647</v>
      </c>
      <c r="BE122" s="466">
        <v>333910.13833249843</v>
      </c>
      <c r="BF122" s="466">
        <v>949387.46252712421</v>
      </c>
      <c r="BG122" s="466">
        <v>583279.42238357558</v>
      </c>
      <c r="BH122" s="466">
        <v>656010.92931063264</v>
      </c>
      <c r="BI122" s="466">
        <v>515026.05812886031</v>
      </c>
      <c r="BJ122" s="466">
        <v>523502.86930395564</v>
      </c>
      <c r="BK122" s="466">
        <v>27293988.865840428</v>
      </c>
      <c r="BL122" s="466">
        <f>AZ122+BA122+BB122+BC122+BD122+BE122+BF122+BG122+BH122+BI122+BJ122+BK122</f>
        <v>32911109.303163078</v>
      </c>
      <c r="BM122" s="466">
        <v>246797.20030045067</v>
      </c>
      <c r="BN122" s="466">
        <v>102327.05800367218</v>
      </c>
      <c r="BO122" s="466">
        <v>381370.43118844938</v>
      </c>
      <c r="BP122" s="466">
        <v>388334.70464029378</v>
      </c>
      <c r="BQ122" s="466">
        <v>227108.31021532297</v>
      </c>
      <c r="BR122" s="466">
        <v>139456.24591053251</v>
      </c>
      <c r="BS122" s="466">
        <v>238675.82377733267</v>
      </c>
      <c r="BT122" s="466">
        <v>400172.38954264723</v>
      </c>
      <c r="BU122" s="466">
        <v>94241.355324653807</v>
      </c>
      <c r="BV122" s="466">
        <v>222389.64930729393</v>
      </c>
      <c r="BW122" s="466">
        <v>509229.36963779025</v>
      </c>
      <c r="BX122" s="466">
        <v>27784315.923009515</v>
      </c>
      <c r="BY122" s="466">
        <f t="shared" si="582"/>
        <v>30734418.460857954</v>
      </c>
      <c r="BZ122" s="466">
        <v>294724.53709731263</v>
      </c>
      <c r="CA122" s="466">
        <v>58248.79410782842</v>
      </c>
      <c r="CB122" s="466">
        <v>111795.41140877988</v>
      </c>
      <c r="CC122" s="466">
        <v>237250.41929561005</v>
      </c>
      <c r="CD122" s="466">
        <v>139709.40147721587</v>
      </c>
      <c r="CE122" s="466">
        <v>453144.15210315463</v>
      </c>
      <c r="CF122" s="466">
        <v>86703.421089968324</v>
      </c>
      <c r="CG122" s="466">
        <v>443715.39413286571</v>
      </c>
      <c r="CH122" s="466">
        <v>457617.83583708905</v>
      </c>
      <c r="CI122" s="466">
        <v>426650.40418961766</v>
      </c>
      <c r="CJ122" s="466">
        <v>27766501.026581544</v>
      </c>
      <c r="CK122" s="466">
        <v>936876.1838591221</v>
      </c>
      <c r="CL122" s="466">
        <f t="shared" si="584"/>
        <v>31412936.981180109</v>
      </c>
      <c r="CM122" s="466">
        <v>160394.56025705228</v>
      </c>
      <c r="CN122" s="466">
        <v>46657.503839091965</v>
      </c>
      <c r="CO122" s="466">
        <v>137405.08041228508</v>
      </c>
      <c r="CP122" s="466">
        <v>38982.006301118337</v>
      </c>
      <c r="CQ122" s="466">
        <v>134441.20889667835</v>
      </c>
      <c r="CR122" s="466">
        <v>140402.20685194462</v>
      </c>
      <c r="CS122" s="466">
        <v>228199.15869637797</v>
      </c>
      <c r="CT122" s="466">
        <v>-132349.28213153066</v>
      </c>
      <c r="CU122" s="466">
        <v>391104.7109414122</v>
      </c>
      <c r="CV122" s="466">
        <v>58113.227132365173</v>
      </c>
      <c r="CW122" s="466">
        <v>39545442.257761642</v>
      </c>
      <c r="CX122" s="466">
        <v>977160.50200300454</v>
      </c>
      <c r="CY122" s="466">
        <f t="shared" si="586"/>
        <v>41725953.140961446</v>
      </c>
      <c r="CZ122" s="466">
        <v>50591.16</v>
      </c>
      <c r="DA122" s="466">
        <v>30551.56</v>
      </c>
      <c r="DB122" s="466">
        <v>29025.09</v>
      </c>
      <c r="DC122" s="466">
        <v>261723.46</v>
      </c>
      <c r="DD122" s="466">
        <v>865268.9</v>
      </c>
      <c r="DE122" s="466">
        <v>81776.639999999999</v>
      </c>
      <c r="DF122" s="466">
        <v>76698.470000000088</v>
      </c>
      <c r="DG122" s="466">
        <v>-149530.1</v>
      </c>
      <c r="DH122" s="466">
        <v>28813.900000000081</v>
      </c>
      <c r="DI122" s="466">
        <v>733578.42</v>
      </c>
      <c r="DJ122" s="466">
        <v>39458994.560000002</v>
      </c>
      <c r="DK122" s="466">
        <v>24956.799999999999</v>
      </c>
      <c r="DL122" s="466">
        <f t="shared" si="588"/>
        <v>41492448.859999999</v>
      </c>
      <c r="DM122" s="466">
        <v>355129.61</v>
      </c>
      <c r="DN122" s="466">
        <v>123201.09</v>
      </c>
      <c r="DO122" s="466">
        <v>394565.99</v>
      </c>
      <c r="DP122" s="466">
        <v>1101773.32</v>
      </c>
      <c r="DQ122" s="466">
        <v>-662806.61</v>
      </c>
      <c r="DR122" s="466">
        <v>171089.79</v>
      </c>
      <c r="DS122" s="466">
        <v>-129741.62</v>
      </c>
      <c r="DT122" s="466">
        <v>537419.38</v>
      </c>
      <c r="DU122" s="466">
        <v>-305906.68</v>
      </c>
      <c r="DV122" s="466">
        <v>364164.55</v>
      </c>
      <c r="DW122" s="466">
        <v>49463728.490000002</v>
      </c>
      <c r="DX122" s="466">
        <v>272485.18</v>
      </c>
      <c r="DY122" s="466">
        <f t="shared" si="590"/>
        <v>51685102.490000002</v>
      </c>
      <c r="DZ122" s="466">
        <v>34651.199999999997</v>
      </c>
      <c r="EA122" s="466">
        <v>91927.44</v>
      </c>
      <c r="EB122" s="466">
        <v>72992.479999999996</v>
      </c>
      <c r="EC122" s="466">
        <v>70876.3</v>
      </c>
      <c r="ED122" s="466">
        <v>49519.92</v>
      </c>
      <c r="EE122" s="466">
        <v>713319.16</v>
      </c>
      <c r="EF122" s="466">
        <v>114413.62</v>
      </c>
      <c r="EG122" s="466">
        <v>65203.8</v>
      </c>
      <c r="EH122" s="466">
        <v>373789.84</v>
      </c>
      <c r="EI122" s="466">
        <v>503647.06</v>
      </c>
      <c r="EJ122" s="466">
        <v>49247614.329999998</v>
      </c>
      <c r="EK122" s="466">
        <v>1566673.4</v>
      </c>
      <c r="EL122" s="466">
        <f t="shared" si="592"/>
        <v>52904628.549999997</v>
      </c>
      <c r="EM122" s="466">
        <v>38281.629999999997</v>
      </c>
      <c r="EN122" s="466">
        <v>192537.67</v>
      </c>
      <c r="EO122" s="466">
        <v>263789.13</v>
      </c>
      <c r="EP122" s="466">
        <v>890096.71</v>
      </c>
      <c r="EQ122" s="466">
        <v>547059.97</v>
      </c>
      <c r="ER122" s="466">
        <v>818772.86</v>
      </c>
      <c r="ES122" s="466">
        <v>1975451.56</v>
      </c>
      <c r="ET122" s="466">
        <v>947847.51</v>
      </c>
      <c r="EU122" s="466">
        <v>853252.74</v>
      </c>
      <c r="EV122" s="466">
        <v>560292.56000000006</v>
      </c>
      <c r="EW122" s="466">
        <v>100872107.69</v>
      </c>
      <c r="EX122" s="466">
        <v>1395453.47</v>
      </c>
      <c r="EY122" s="466">
        <f t="shared" si="594"/>
        <v>109354943.5</v>
      </c>
      <c r="EZ122" s="466">
        <v>1441825.59</v>
      </c>
      <c r="FA122" s="466">
        <v>41021.660000000003</v>
      </c>
      <c r="FB122" s="466">
        <v>699517.34</v>
      </c>
      <c r="FC122" s="466">
        <v>133650.76999999999</v>
      </c>
      <c r="FD122" s="466">
        <v>148420.04999999999</v>
      </c>
      <c r="FE122" s="466">
        <v>89677.24</v>
      </c>
      <c r="FF122" s="466">
        <v>161248.81</v>
      </c>
      <c r="FG122" s="466">
        <v>40522.480000000003</v>
      </c>
      <c r="FH122" s="466">
        <v>50298889.159999996</v>
      </c>
      <c r="FI122" s="466">
        <v>146525.98000000001</v>
      </c>
      <c r="FJ122" s="466">
        <v>147719.81</v>
      </c>
      <c r="FK122" s="466">
        <v>292349.76</v>
      </c>
      <c r="FL122" s="466">
        <f t="shared" si="596"/>
        <v>53641368.649999999</v>
      </c>
      <c r="FM122" s="466">
        <v>98815.13</v>
      </c>
      <c r="FN122" s="466">
        <v>3295.32</v>
      </c>
      <c r="FO122" s="466">
        <v>11877.79</v>
      </c>
      <c r="FP122" s="466">
        <v>59469.17</v>
      </c>
      <c r="FQ122" s="466">
        <v>43986.239999999998</v>
      </c>
      <c r="FR122" s="466">
        <v>346779.23</v>
      </c>
      <c r="FS122" s="466">
        <v>46588.7</v>
      </c>
      <c r="FT122" s="466">
        <v>129771.2</v>
      </c>
      <c r="FU122" s="466">
        <v>49796427.390000001</v>
      </c>
      <c r="FV122" s="466">
        <v>520934.54</v>
      </c>
      <c r="FW122" s="466">
        <v>160294.97</v>
      </c>
      <c r="FX122" s="466">
        <v>216124.55</v>
      </c>
      <c r="FY122" s="466">
        <f t="shared" si="598"/>
        <v>51434364.229999997</v>
      </c>
      <c r="FZ122" s="466">
        <v>409699.16000000003</v>
      </c>
      <c r="GA122" s="466">
        <v>-27463.699999999975</v>
      </c>
      <c r="GB122" s="466">
        <v>97317.51999999996</v>
      </c>
      <c r="GC122" s="466">
        <v>40557</v>
      </c>
      <c r="GD122" s="466">
        <v>31973.150000000023</v>
      </c>
      <c r="GE122" s="466">
        <v>155646.06</v>
      </c>
      <c r="GF122" s="466">
        <v>323556.98000000016</v>
      </c>
      <c r="GG122" s="466">
        <v>365484.21999999974</v>
      </c>
      <c r="GH122" s="466">
        <v>50137920.359999999</v>
      </c>
      <c r="GI122" s="466">
        <v>249091.87000000023</v>
      </c>
      <c r="GJ122" s="466">
        <v>455117.08000000019</v>
      </c>
      <c r="GK122" s="466">
        <v>204551.82999999938</v>
      </c>
      <c r="GL122" s="466">
        <f t="shared" si="600"/>
        <v>52443451.529999994</v>
      </c>
      <c r="GM122" s="466">
        <v>725716.47</v>
      </c>
      <c r="GN122" s="466">
        <v>82364.759999999937</v>
      </c>
      <c r="GO122" s="466">
        <v>522557.97999999986</v>
      </c>
      <c r="GP122" s="466">
        <v>75043.650000000271</v>
      </c>
      <c r="GQ122" s="466">
        <v>169480.7399999999</v>
      </c>
      <c r="GR122" s="466">
        <v>170147.18</v>
      </c>
      <c r="GS122" s="466">
        <v>145994.13999999996</v>
      </c>
      <c r="GT122" s="466">
        <v>172014.85000000009</v>
      </c>
      <c r="GU122" s="466">
        <v>133032.56999999995</v>
      </c>
      <c r="GV122" s="466">
        <v>1312538.3000000003</v>
      </c>
      <c r="GW122" s="466">
        <v>427794.44999999995</v>
      </c>
      <c r="GX122" s="466">
        <v>690835.71</v>
      </c>
      <c r="GY122" s="466">
        <f t="shared" si="602"/>
        <v>4627520.8</v>
      </c>
      <c r="GZ122" s="466">
        <v>66546.399999999994</v>
      </c>
      <c r="HA122" s="466">
        <v>37641.770000000004</v>
      </c>
      <c r="HB122" s="466">
        <v>1061175.71</v>
      </c>
      <c r="HC122" s="466">
        <v>87318.349999999919</v>
      </c>
      <c r="HD122" s="466">
        <v>113501.06000000006</v>
      </c>
      <c r="HE122" s="466">
        <v>92199.110000000044</v>
      </c>
      <c r="HF122" s="466">
        <v>19125944.399999999</v>
      </c>
      <c r="HG122" s="466">
        <v>124919.5700000003</v>
      </c>
      <c r="HH122" s="466">
        <v>50713.679999999935</v>
      </c>
      <c r="HI122" s="466">
        <v>93232.590000000084</v>
      </c>
      <c r="HJ122" s="466">
        <v>-471759.18000000011</v>
      </c>
      <c r="HK122" s="466">
        <v>158824.45000000013</v>
      </c>
      <c r="HL122" s="466">
        <f t="shared" si="604"/>
        <v>20540257.909999996</v>
      </c>
      <c r="HM122" s="466">
        <v>35428.44</v>
      </c>
      <c r="HN122" s="466">
        <v>25306.21</v>
      </c>
      <c r="HO122" s="466">
        <v>671157.09</v>
      </c>
      <c r="HP122" s="466">
        <v>3837.6700000000019</v>
      </c>
      <c r="HQ122" s="466">
        <v>2838.99</v>
      </c>
      <c r="HR122" s="466">
        <v>23121.320000000032</v>
      </c>
      <c r="HS122" s="466">
        <v>1113.6499999999996</v>
      </c>
      <c r="HT122" s="466">
        <v>631.21000000000095</v>
      </c>
      <c r="HU122" s="466">
        <v>50000869.859999999</v>
      </c>
      <c r="HV122" s="466">
        <v>62269.119999999923</v>
      </c>
      <c r="HW122" s="466">
        <v>184164.15</v>
      </c>
      <c r="HX122" s="466">
        <v>59709.010000000046</v>
      </c>
      <c r="HY122" s="466">
        <f t="shared" si="606"/>
        <v>51070446.719999991</v>
      </c>
      <c r="HZ122" s="466">
        <v>27878.12</v>
      </c>
      <c r="IA122" s="466">
        <v>3781.3800000000006</v>
      </c>
      <c r="IB122" s="466">
        <v>36787.520000000004</v>
      </c>
      <c r="IC122" s="466">
        <v>5944.9599999999991</v>
      </c>
      <c r="ID122" s="466">
        <v>179925.63</v>
      </c>
      <c r="IE122" s="466">
        <v>717764.14</v>
      </c>
      <c r="IF122" s="466">
        <v>21058.859999999921</v>
      </c>
      <c r="IG122" s="466">
        <v>-4525.7100000000028</v>
      </c>
      <c r="IH122" s="466">
        <v>50001538.340000004</v>
      </c>
      <c r="II122" s="466">
        <v>418836.64000000007</v>
      </c>
      <c r="IJ122" s="466">
        <v>-1401.9600000000319</v>
      </c>
      <c r="IK122" s="466">
        <v>236233.46000000002</v>
      </c>
      <c r="IL122" s="466">
        <f t="shared" si="608"/>
        <v>51643821.380000003</v>
      </c>
      <c r="IM122" s="466">
        <v>69898.95</v>
      </c>
      <c r="IN122" s="466">
        <v>123235.28</v>
      </c>
      <c r="IO122" s="466">
        <v>222862.51</v>
      </c>
      <c r="IP122" s="466">
        <v>1876.760000000002</v>
      </c>
      <c r="IQ122" s="466">
        <v>432845.46999999991</v>
      </c>
      <c r="IR122" s="466">
        <v>27021.680000000233</v>
      </c>
      <c r="IS122" s="466">
        <v>50147873.780000001</v>
      </c>
      <c r="IT122" s="466">
        <v>770675.72999999975</v>
      </c>
      <c r="IU122" s="466">
        <v>110723.12000000078</v>
      </c>
      <c r="IV122" s="466">
        <v>489066.24999999971</v>
      </c>
      <c r="IW122" s="466">
        <v>40251.889999999374</v>
      </c>
      <c r="IX122" s="466">
        <v>2641640.91</v>
      </c>
      <c r="IY122" s="466">
        <f t="shared" si="610"/>
        <v>55077972.329999998</v>
      </c>
      <c r="IZ122" s="655">
        <v>85192.13</v>
      </c>
      <c r="JA122" s="466">
        <v>1684158.19</v>
      </c>
      <c r="JB122" s="466">
        <v>34707.069999999832</v>
      </c>
      <c r="JC122" s="466">
        <v>1469294.67</v>
      </c>
      <c r="JD122" s="466">
        <v>16428.720000000092</v>
      </c>
      <c r="JE122" s="466">
        <v>1648761.5600000005</v>
      </c>
      <c r="JF122" s="466">
        <v>21817.919999999776</v>
      </c>
      <c r="JG122" s="466">
        <v>158057.94999999937</v>
      </c>
      <c r="JH122" s="466">
        <v>50103372.530000001</v>
      </c>
      <c r="JI122" s="466">
        <v>-8298.6700000000383</v>
      </c>
      <c r="JJ122" s="466">
        <v>-248891.10999999964</v>
      </c>
      <c r="JK122" s="466">
        <v>3298902.1800000011</v>
      </c>
      <c r="JL122" s="466">
        <f t="shared" si="612"/>
        <v>58263503.140000001</v>
      </c>
      <c r="JM122" s="655">
        <v>97701.28</v>
      </c>
      <c r="JN122" s="466">
        <v>26409.549999999992</v>
      </c>
      <c r="JO122" s="466">
        <v>44297.86</v>
      </c>
      <c r="JP122" s="466">
        <v>112485.25000000001</v>
      </c>
      <c r="JQ122" s="466">
        <v>98165.1</v>
      </c>
      <c r="JR122" s="466">
        <v>21436937.809999999</v>
      </c>
      <c r="JS122" s="466">
        <v>480939.14000000077</v>
      </c>
      <c r="JT122" s="466">
        <v>30111922.719999999</v>
      </c>
      <c r="JU122" s="466">
        <v>7720.6600000001163</v>
      </c>
      <c r="JV122" s="466">
        <v>-9690.7699999998513</v>
      </c>
      <c r="JW122" s="466">
        <v>1376478.2</v>
      </c>
      <c r="JX122" s="466">
        <v>914867.5900000002</v>
      </c>
      <c r="JY122" s="466">
        <f t="shared" si="614"/>
        <v>54698234.389999993</v>
      </c>
      <c r="JZ122" s="655">
        <v>883314.9</v>
      </c>
      <c r="KA122" s="466">
        <v>493775.09999999986</v>
      </c>
      <c r="KB122" s="466">
        <v>364871.17</v>
      </c>
      <c r="KC122" s="466">
        <v>22987.780000000028</v>
      </c>
      <c r="KD122" s="466">
        <v>194615.27000000014</v>
      </c>
      <c r="KE122" s="466">
        <v>1883306.2499999998</v>
      </c>
      <c r="KF122" s="466">
        <v>31082814.48</v>
      </c>
      <c r="KG122" s="466">
        <v>20033189.579999998</v>
      </c>
      <c r="KH122" s="466">
        <v>245696.03000000029</v>
      </c>
      <c r="KI122" s="466">
        <v>717058.2099999995</v>
      </c>
      <c r="KJ122" s="466">
        <v>353041.88000000035</v>
      </c>
      <c r="KK122" s="466">
        <v>907880.1399999999</v>
      </c>
      <c r="KL122" s="466">
        <f t="shared" si="616"/>
        <v>57182550.790000007</v>
      </c>
      <c r="KM122" s="655">
        <v>123796.03</v>
      </c>
      <c r="KN122" s="466">
        <v>42548.780000000013</v>
      </c>
      <c r="KO122" s="466">
        <v>163034.04999999999</v>
      </c>
      <c r="KP122" s="466">
        <v>419723.5</v>
      </c>
      <c r="KQ122" s="466">
        <v>20011824.379999999</v>
      </c>
      <c r="KR122" s="466">
        <v>299372.51999999996</v>
      </c>
      <c r="KS122" s="466">
        <v>249.22000000008302</v>
      </c>
      <c r="KT122" s="466">
        <v>30007248.59</v>
      </c>
      <c r="KU122" s="466">
        <v>177727.80999999982</v>
      </c>
      <c r="KV122" s="466">
        <v>796672.47</v>
      </c>
      <c r="KW122" s="466">
        <v>1804343.0800000003</v>
      </c>
      <c r="KX122" s="466">
        <v>3943136.39</v>
      </c>
      <c r="KY122" s="466">
        <f t="shared" si="618"/>
        <v>57789676.819999993</v>
      </c>
      <c r="KZ122" s="655">
        <v>1066840.72</v>
      </c>
      <c r="LA122" s="466">
        <v>341514.24000000005</v>
      </c>
      <c r="LB122" s="466">
        <v>0</v>
      </c>
      <c r="LC122" s="466">
        <v>0</v>
      </c>
      <c r="LD122" s="466">
        <v>0</v>
      </c>
      <c r="LE122" s="466">
        <v>0</v>
      </c>
      <c r="LF122" s="466">
        <v>0</v>
      </c>
      <c r="LG122" s="466">
        <v>0</v>
      </c>
      <c r="LH122" s="466">
        <v>0</v>
      </c>
      <c r="LI122" s="466">
        <v>0</v>
      </c>
      <c r="LJ122" s="466">
        <v>0</v>
      </c>
      <c r="LK122" s="466">
        <v>0</v>
      </c>
      <c r="LL122" s="511">
        <f t="shared" si="620"/>
        <v>1408354.96</v>
      </c>
    </row>
    <row r="123" spans="1:324" ht="15.75" x14ac:dyDescent="0.25">
      <c r="A123" s="419">
        <v>7404</v>
      </c>
      <c r="B123" s="420"/>
      <c r="C123" s="418" t="s">
        <v>897</v>
      </c>
      <c r="D123" s="418" t="s">
        <v>688</v>
      </c>
      <c r="E123" s="466" t="s">
        <v>870</v>
      </c>
      <c r="F123" s="466" t="s">
        <v>870</v>
      </c>
      <c r="G123" s="466" t="s">
        <v>870</v>
      </c>
      <c r="H123" s="466" t="s">
        <v>870</v>
      </c>
      <c r="I123" s="466" t="s">
        <v>870</v>
      </c>
      <c r="J123" s="466" t="s">
        <v>870</v>
      </c>
      <c r="K123" s="466" t="s">
        <v>870</v>
      </c>
      <c r="L123" s="466" t="s">
        <v>870</v>
      </c>
      <c r="M123" s="466" t="s">
        <v>870</v>
      </c>
      <c r="N123" s="466" t="s">
        <v>870</v>
      </c>
      <c r="O123" s="466" t="s">
        <v>870</v>
      </c>
      <c r="P123" s="466" t="s">
        <v>870</v>
      </c>
      <c r="Q123" s="466" t="s">
        <v>870</v>
      </c>
      <c r="R123" s="466" t="s">
        <v>870</v>
      </c>
      <c r="S123" s="466" t="s">
        <v>870</v>
      </c>
      <c r="T123" s="466" t="s">
        <v>870</v>
      </c>
      <c r="U123" s="466" t="s">
        <v>870</v>
      </c>
      <c r="V123" s="466" t="s">
        <v>870</v>
      </c>
      <c r="W123" s="466" t="s">
        <v>870</v>
      </c>
      <c r="X123" s="466" t="s">
        <v>870</v>
      </c>
      <c r="Y123" s="466" t="s">
        <v>870</v>
      </c>
      <c r="Z123" s="466" t="s">
        <v>870</v>
      </c>
      <c r="AA123" s="466" t="s">
        <v>870</v>
      </c>
      <c r="AB123" s="466" t="s">
        <v>870</v>
      </c>
      <c r="AC123" s="466" t="s">
        <v>870</v>
      </c>
      <c r="AD123" s="466" t="s">
        <v>870</v>
      </c>
      <c r="AE123" s="466" t="s">
        <v>870</v>
      </c>
      <c r="AF123" s="466" t="s">
        <v>870</v>
      </c>
      <c r="AG123" s="466" t="s">
        <v>870</v>
      </c>
      <c r="AH123" s="466" t="s">
        <v>870</v>
      </c>
      <c r="AI123" s="466" t="s">
        <v>870</v>
      </c>
      <c r="AJ123" s="466" t="s">
        <v>870</v>
      </c>
      <c r="AK123" s="466" t="s">
        <v>870</v>
      </c>
      <c r="AL123" s="466" t="s">
        <v>870</v>
      </c>
      <c r="AM123" s="466" t="s">
        <v>870</v>
      </c>
      <c r="AN123" s="466" t="s">
        <v>870</v>
      </c>
      <c r="AO123" s="466" t="s">
        <v>870</v>
      </c>
      <c r="AP123" s="466" t="s">
        <v>870</v>
      </c>
      <c r="AQ123" s="466" t="s">
        <v>870</v>
      </c>
      <c r="AR123" s="466" t="s">
        <v>870</v>
      </c>
      <c r="AS123" s="466" t="s">
        <v>870</v>
      </c>
      <c r="AT123" s="466" t="s">
        <v>870</v>
      </c>
      <c r="AU123" s="466" t="s">
        <v>870</v>
      </c>
      <c r="AV123" s="466" t="s">
        <v>870</v>
      </c>
      <c r="AW123" s="466" t="s">
        <v>870</v>
      </c>
      <c r="AX123" s="466" t="s">
        <v>870</v>
      </c>
      <c r="AY123" s="466" t="s">
        <v>870</v>
      </c>
      <c r="AZ123" s="466" t="s">
        <v>870</v>
      </c>
      <c r="BA123" s="466" t="s">
        <v>870</v>
      </c>
      <c r="BB123" s="466" t="s">
        <v>870</v>
      </c>
      <c r="BC123" s="466" t="s">
        <v>870</v>
      </c>
      <c r="BD123" s="466" t="s">
        <v>870</v>
      </c>
      <c r="BE123" s="466" t="s">
        <v>870</v>
      </c>
      <c r="BF123" s="466" t="s">
        <v>870</v>
      </c>
      <c r="BG123" s="466" t="s">
        <v>870</v>
      </c>
      <c r="BH123" s="466" t="s">
        <v>870</v>
      </c>
      <c r="BI123" s="466" t="s">
        <v>870</v>
      </c>
      <c r="BJ123" s="466" t="s">
        <v>870</v>
      </c>
      <c r="BK123" s="466" t="s">
        <v>870</v>
      </c>
      <c r="BL123" s="466" t="s">
        <v>870</v>
      </c>
      <c r="BM123" s="466">
        <v>4815.5566683358375</v>
      </c>
      <c r="BN123" s="466">
        <v>16983.809046903691</v>
      </c>
      <c r="BO123" s="466">
        <v>0</v>
      </c>
      <c r="BP123" s="466">
        <v>120626.7734935737</v>
      </c>
      <c r="BQ123" s="466">
        <v>-120626.7734935737</v>
      </c>
      <c r="BR123" s="466">
        <v>2503.7556334501755</v>
      </c>
      <c r="BS123" s="466">
        <v>37456.184276414628</v>
      </c>
      <c r="BT123" s="466">
        <v>-6876.9821398764816</v>
      </c>
      <c r="BU123" s="466">
        <v>0</v>
      </c>
      <c r="BV123" s="466">
        <v>0</v>
      </c>
      <c r="BW123" s="466">
        <v>0</v>
      </c>
      <c r="BX123" s="466">
        <v>659280.58754798875</v>
      </c>
      <c r="BY123" s="466">
        <f t="shared" si="582"/>
        <v>714162.91103321663</v>
      </c>
      <c r="BZ123" s="466">
        <v>72875.980637623099</v>
      </c>
      <c r="CA123" s="466">
        <v>-36350.35887164079</v>
      </c>
      <c r="CB123" s="466">
        <v>41904.523451844434</v>
      </c>
      <c r="CC123" s="466">
        <v>7507.0939742947758</v>
      </c>
      <c r="CD123" s="466">
        <v>1135.0358871640794</v>
      </c>
      <c r="CE123" s="466">
        <v>836998.43461024878</v>
      </c>
      <c r="CF123" s="466">
        <v>236437.99031881156</v>
      </c>
      <c r="CG123" s="466">
        <v>10795.359706226007</v>
      </c>
      <c r="CH123" s="466">
        <v>0</v>
      </c>
      <c r="CI123" s="466">
        <v>576990.48572859296</v>
      </c>
      <c r="CJ123" s="466">
        <v>279135.36972124851</v>
      </c>
      <c r="CK123" s="466">
        <v>526513.2850943082</v>
      </c>
      <c r="CL123" s="466">
        <f t="shared" si="584"/>
        <v>2553943.2002587216</v>
      </c>
      <c r="CM123" s="466">
        <v>8345.852111500586</v>
      </c>
      <c r="CN123" s="466">
        <v>-8345.852111500586</v>
      </c>
      <c r="CO123" s="466">
        <v>0</v>
      </c>
      <c r="CP123" s="466">
        <v>0</v>
      </c>
      <c r="CQ123" s="466">
        <v>0</v>
      </c>
      <c r="CR123" s="466">
        <v>0</v>
      </c>
      <c r="CS123" s="466">
        <v>0</v>
      </c>
      <c r="CT123" s="466">
        <v>31.296945418127191</v>
      </c>
      <c r="CU123" s="466">
        <v>0</v>
      </c>
      <c r="CV123" s="466">
        <v>48877.482891003179</v>
      </c>
      <c r="CW123" s="466">
        <v>27212.998622934407</v>
      </c>
      <c r="CX123" s="466">
        <v>1008515.4306876982</v>
      </c>
      <c r="CY123" s="466">
        <f t="shared" si="586"/>
        <v>1084637.209147054</v>
      </c>
      <c r="CZ123" s="466">
        <v>61389.14</v>
      </c>
      <c r="DA123" s="466">
        <v>0</v>
      </c>
      <c r="DB123" s="466">
        <v>2675.61</v>
      </c>
      <c r="DC123" s="466">
        <v>2948</v>
      </c>
      <c r="DD123" s="466">
        <v>179638.08</v>
      </c>
      <c r="DE123" s="466">
        <v>57219.839999999997</v>
      </c>
      <c r="DF123" s="466">
        <v>2057.87</v>
      </c>
      <c r="DG123" s="466">
        <v>376175.46</v>
      </c>
      <c r="DH123" s="466">
        <v>92508.42</v>
      </c>
      <c r="DI123" s="466">
        <v>67516.990000000005</v>
      </c>
      <c r="DJ123" s="466">
        <v>255805</v>
      </c>
      <c r="DK123" s="466">
        <v>-90708.159999999916</v>
      </c>
      <c r="DL123" s="466">
        <f t="shared" si="588"/>
        <v>1007226.2500000002</v>
      </c>
      <c r="DM123" s="466">
        <v>0</v>
      </c>
      <c r="DN123" s="466">
        <v>333</v>
      </c>
      <c r="DO123" s="466">
        <v>346266.85</v>
      </c>
      <c r="DP123" s="466">
        <v>333</v>
      </c>
      <c r="DQ123" s="466">
        <v>276113.27</v>
      </c>
      <c r="DR123" s="466">
        <v>332</v>
      </c>
      <c r="DS123" s="466">
        <v>186511</v>
      </c>
      <c r="DT123" s="466">
        <v>86</v>
      </c>
      <c r="DU123" s="466">
        <v>270575</v>
      </c>
      <c r="DV123" s="466">
        <v>-0.1000000001117769</v>
      </c>
      <c r="DW123" s="466">
        <v>10889.560000000056</v>
      </c>
      <c r="DX123" s="466">
        <v>1139698.6499999999</v>
      </c>
      <c r="DY123" s="466">
        <f t="shared" si="590"/>
        <v>2231138.23</v>
      </c>
      <c r="DZ123" s="466">
        <v>130974</v>
      </c>
      <c r="EA123" s="466">
        <v>-130974</v>
      </c>
      <c r="EB123" s="466">
        <v>3985.6</v>
      </c>
      <c r="EC123" s="466">
        <v>344606.5</v>
      </c>
      <c r="ED123" s="466">
        <v>86774.6</v>
      </c>
      <c r="EE123" s="466">
        <v>248601.21</v>
      </c>
      <c r="EF123" s="466">
        <v>464425.14</v>
      </c>
      <c r="EG123" s="466">
        <v>0</v>
      </c>
      <c r="EH123" s="466">
        <v>40555.89</v>
      </c>
      <c r="EI123" s="466">
        <v>21346</v>
      </c>
      <c r="EJ123" s="466">
        <v>12507.22</v>
      </c>
      <c r="EK123" s="466">
        <v>175695.74</v>
      </c>
      <c r="EL123" s="466">
        <f t="shared" si="592"/>
        <v>1398497.8999999997</v>
      </c>
      <c r="EM123" s="466">
        <v>50</v>
      </c>
      <c r="EN123" s="466">
        <v>0</v>
      </c>
      <c r="EO123" s="466">
        <v>0</v>
      </c>
      <c r="EP123" s="466">
        <v>0</v>
      </c>
      <c r="EQ123" s="466">
        <v>22500</v>
      </c>
      <c r="ER123" s="466">
        <v>14600</v>
      </c>
      <c r="ES123" s="466">
        <v>38600.949999999997</v>
      </c>
      <c r="ET123" s="466">
        <v>0</v>
      </c>
      <c r="EU123" s="466">
        <v>19105.02</v>
      </c>
      <c r="EV123" s="466">
        <v>-33705.019999999997</v>
      </c>
      <c r="EW123" s="466">
        <v>53476.41</v>
      </c>
      <c r="EX123" s="466">
        <v>74031.929999999993</v>
      </c>
      <c r="EY123" s="466">
        <f t="shared" si="594"/>
        <v>188659.29</v>
      </c>
      <c r="EZ123" s="466">
        <v>62193</v>
      </c>
      <c r="FA123" s="466">
        <v>0</v>
      </c>
      <c r="FB123" s="466">
        <v>43915.13</v>
      </c>
      <c r="FC123" s="466">
        <v>6061</v>
      </c>
      <c r="FD123" s="466">
        <v>0</v>
      </c>
      <c r="FE123" s="466">
        <v>437</v>
      </c>
      <c r="FF123" s="466">
        <v>10812</v>
      </c>
      <c r="FG123" s="466">
        <v>2268.7699999999895</v>
      </c>
      <c r="FH123" s="466">
        <v>4535.88</v>
      </c>
      <c r="FI123" s="466">
        <v>16785.52</v>
      </c>
      <c r="FJ123" s="466">
        <v>41535.339999999997</v>
      </c>
      <c r="FK123" s="466">
        <v>-7072.0000000000146</v>
      </c>
      <c r="FL123" s="466">
        <f t="shared" si="596"/>
        <v>181471.63999999998</v>
      </c>
      <c r="FM123" s="466">
        <v>0</v>
      </c>
      <c r="FN123" s="466">
        <v>19284.560000000001</v>
      </c>
      <c r="FO123" s="466">
        <v>11985.16</v>
      </c>
      <c r="FP123" s="466">
        <v>0</v>
      </c>
      <c r="FQ123" s="466">
        <v>0</v>
      </c>
      <c r="FR123" s="466">
        <v>74772</v>
      </c>
      <c r="FS123" s="466">
        <v>0</v>
      </c>
      <c r="FT123" s="466">
        <v>0</v>
      </c>
      <c r="FU123" s="466">
        <v>2441.09</v>
      </c>
      <c r="FV123" s="466">
        <v>8321.92</v>
      </c>
      <c r="FW123" s="466">
        <v>21579</v>
      </c>
      <c r="FX123" s="466">
        <v>126916.29</v>
      </c>
      <c r="FY123" s="466">
        <f t="shared" si="598"/>
        <v>265300.01999999996</v>
      </c>
      <c r="FZ123" s="466">
        <v>0</v>
      </c>
      <c r="GA123" s="466">
        <v>0</v>
      </c>
      <c r="GB123" s="466">
        <v>0</v>
      </c>
      <c r="GC123" s="466">
        <v>0</v>
      </c>
      <c r="GD123" s="466">
        <v>0</v>
      </c>
      <c r="GE123" s="466">
        <v>182524.28</v>
      </c>
      <c r="GF123" s="466">
        <v>20676.690000000002</v>
      </c>
      <c r="GG123" s="466">
        <v>0</v>
      </c>
      <c r="GH123" s="466">
        <v>17424</v>
      </c>
      <c r="GI123" s="466">
        <v>15137.6</v>
      </c>
      <c r="GJ123" s="466">
        <v>0</v>
      </c>
      <c r="GK123" s="466">
        <v>4214.0800000000017</v>
      </c>
      <c r="GL123" s="466">
        <f t="shared" si="600"/>
        <v>239976.65000000002</v>
      </c>
      <c r="GM123" s="466">
        <v>0</v>
      </c>
      <c r="GN123" s="466">
        <v>0</v>
      </c>
      <c r="GO123" s="466">
        <v>30000</v>
      </c>
      <c r="GP123" s="466">
        <v>0</v>
      </c>
      <c r="GQ123" s="466">
        <v>0</v>
      </c>
      <c r="GR123" s="466">
        <v>0</v>
      </c>
      <c r="GS123" s="466">
        <v>0</v>
      </c>
      <c r="GT123" s="466">
        <v>13949.96</v>
      </c>
      <c r="GU123" s="466">
        <v>0</v>
      </c>
      <c r="GV123" s="466">
        <v>0</v>
      </c>
      <c r="GW123" s="466">
        <v>0</v>
      </c>
      <c r="GX123" s="466">
        <v>0</v>
      </c>
      <c r="GY123" s="466">
        <f t="shared" si="602"/>
        <v>43949.96</v>
      </c>
      <c r="GZ123" s="466">
        <v>0</v>
      </c>
      <c r="HA123" s="466">
        <v>0</v>
      </c>
      <c r="HB123" s="466">
        <v>0</v>
      </c>
      <c r="HC123" s="466">
        <v>0</v>
      </c>
      <c r="HD123" s="466">
        <v>15480</v>
      </c>
      <c r="HE123" s="466">
        <v>0</v>
      </c>
      <c r="HF123" s="466">
        <v>3518.1500000000015</v>
      </c>
      <c r="HG123" s="466">
        <v>3872.6299999999974</v>
      </c>
      <c r="HH123" s="466">
        <v>0</v>
      </c>
      <c r="HI123" s="466">
        <v>0</v>
      </c>
      <c r="HJ123" s="466">
        <v>15907.82</v>
      </c>
      <c r="HK123" s="466">
        <v>4865.0299999999961</v>
      </c>
      <c r="HL123" s="466">
        <f t="shared" si="604"/>
        <v>43643.63</v>
      </c>
      <c r="HM123" s="466">
        <v>1132.72</v>
      </c>
      <c r="HN123" s="466">
        <v>2374.9499999999998</v>
      </c>
      <c r="HO123" s="466">
        <v>1308.77</v>
      </c>
      <c r="HP123" s="466">
        <v>1695.52</v>
      </c>
      <c r="HQ123" s="466">
        <v>2130.2299999999996</v>
      </c>
      <c r="HR123" s="466">
        <v>-6564.4</v>
      </c>
      <c r="HS123" s="466">
        <v>18918.400000000001</v>
      </c>
      <c r="HT123" s="466">
        <v>0</v>
      </c>
      <c r="HU123" s="466">
        <v>0</v>
      </c>
      <c r="HV123" s="466">
        <v>0</v>
      </c>
      <c r="HW123" s="466">
        <v>12658</v>
      </c>
      <c r="HX123" s="466">
        <v>0</v>
      </c>
      <c r="HY123" s="466">
        <f t="shared" si="606"/>
        <v>33654.19</v>
      </c>
      <c r="HZ123" s="466">
        <v>0</v>
      </c>
      <c r="IA123" s="466">
        <v>0</v>
      </c>
      <c r="IB123" s="466">
        <v>0</v>
      </c>
      <c r="IC123" s="466">
        <v>0</v>
      </c>
      <c r="ID123" s="466">
        <v>0</v>
      </c>
      <c r="IE123" s="466">
        <v>0</v>
      </c>
      <c r="IF123" s="466">
        <v>0</v>
      </c>
      <c r="IG123" s="466">
        <v>0</v>
      </c>
      <c r="IH123" s="466">
        <v>0</v>
      </c>
      <c r="II123" s="466">
        <v>459893</v>
      </c>
      <c r="IJ123" s="466">
        <v>0</v>
      </c>
      <c r="IK123" s="466">
        <v>6277.99</v>
      </c>
      <c r="IL123" s="466">
        <f t="shared" si="608"/>
        <v>466170.99</v>
      </c>
      <c r="IM123" s="466">
        <v>0</v>
      </c>
      <c r="IN123" s="466">
        <v>0</v>
      </c>
      <c r="IO123" s="466">
        <v>0</v>
      </c>
      <c r="IP123" s="466">
        <v>0</v>
      </c>
      <c r="IQ123" s="466">
        <v>0</v>
      </c>
      <c r="IR123" s="466">
        <v>6481.45</v>
      </c>
      <c r="IS123" s="466">
        <v>0</v>
      </c>
      <c r="IT123" s="466">
        <v>378347.97</v>
      </c>
      <c r="IU123" s="466">
        <v>4718.6000000000022</v>
      </c>
      <c r="IV123" s="466">
        <v>0</v>
      </c>
      <c r="IW123" s="466">
        <v>3022.2000000000007</v>
      </c>
      <c r="IX123" s="466">
        <v>81657.72000000003</v>
      </c>
      <c r="IY123" s="466">
        <f t="shared" si="610"/>
        <v>474227.94</v>
      </c>
      <c r="IZ123" s="655">
        <v>20552.8</v>
      </c>
      <c r="JA123" s="466">
        <v>1019.9599999999991</v>
      </c>
      <c r="JB123" s="466">
        <v>0</v>
      </c>
      <c r="JC123" s="466">
        <v>0</v>
      </c>
      <c r="JD123" s="466">
        <v>3953.84</v>
      </c>
      <c r="JE123" s="466">
        <v>0</v>
      </c>
      <c r="JF123" s="466">
        <v>5097.84</v>
      </c>
      <c r="JG123" s="466">
        <v>2498.5600000000013</v>
      </c>
      <c r="JH123" s="466">
        <v>0</v>
      </c>
      <c r="JI123" s="466">
        <v>7000</v>
      </c>
      <c r="JJ123" s="466">
        <v>5657</v>
      </c>
      <c r="JK123" s="466">
        <v>18431.759999999995</v>
      </c>
      <c r="JL123" s="466">
        <f t="shared" si="612"/>
        <v>64211.759999999995</v>
      </c>
      <c r="JM123" s="655">
        <v>0</v>
      </c>
      <c r="JN123" s="466">
        <v>6580.13</v>
      </c>
      <c r="JO123" s="466">
        <v>3686.8</v>
      </c>
      <c r="JP123" s="466">
        <v>0</v>
      </c>
      <c r="JQ123" s="466">
        <v>37582.109999999993</v>
      </c>
      <c r="JR123" s="466">
        <v>0</v>
      </c>
      <c r="JS123" s="466">
        <v>-3291.2</v>
      </c>
      <c r="JT123" s="466">
        <v>5551.74</v>
      </c>
      <c r="JU123" s="466">
        <v>7550.3499999999985</v>
      </c>
      <c r="JV123" s="466">
        <v>-5551.74</v>
      </c>
      <c r="JW123" s="466">
        <v>0</v>
      </c>
      <c r="JX123" s="466">
        <v>-17711.489999999991</v>
      </c>
      <c r="JY123" s="466">
        <f t="shared" si="614"/>
        <v>34396.700000000004</v>
      </c>
      <c r="JZ123" s="655">
        <v>0</v>
      </c>
      <c r="KA123" s="466">
        <v>0</v>
      </c>
      <c r="KB123" s="466">
        <v>0</v>
      </c>
      <c r="KC123" s="466">
        <v>11919.97</v>
      </c>
      <c r="KD123" s="466">
        <v>11562.35</v>
      </c>
      <c r="KE123" s="466">
        <v>16219.879999999997</v>
      </c>
      <c r="KF123" s="466">
        <v>4827.75</v>
      </c>
      <c r="KG123" s="466">
        <v>4366.32</v>
      </c>
      <c r="KH123" s="466">
        <v>10863.030000000004</v>
      </c>
      <c r="KI123" s="466">
        <v>7129.7900000000027</v>
      </c>
      <c r="KJ123" s="466">
        <v>69258.97</v>
      </c>
      <c r="KK123" s="466">
        <v>-20431.569999999992</v>
      </c>
      <c r="KL123" s="466">
        <f t="shared" si="616"/>
        <v>115716.49</v>
      </c>
      <c r="KM123" s="655">
        <v>9903.9699999999993</v>
      </c>
      <c r="KN123" s="466">
        <v>12037.35</v>
      </c>
      <c r="KO123" s="466">
        <v>24427.74</v>
      </c>
      <c r="KP123" s="466">
        <v>64057.86</v>
      </c>
      <c r="KQ123" s="466">
        <v>-16463.750000000004</v>
      </c>
      <c r="KR123" s="466">
        <v>1189688.1000000001</v>
      </c>
      <c r="KS123" s="466">
        <v>-34973.299999999996</v>
      </c>
      <c r="KT123" s="466">
        <v>3222.1899999999951</v>
      </c>
      <c r="KU123" s="466">
        <v>2803.6700000001874</v>
      </c>
      <c r="KV123" s="466">
        <v>17508.919999999998</v>
      </c>
      <c r="KW123" s="466">
        <v>12154.859999999804</v>
      </c>
      <c r="KX123" s="466">
        <v>29719.000000000189</v>
      </c>
      <c r="KY123" s="466">
        <f t="shared" si="618"/>
        <v>1314086.6100000001</v>
      </c>
      <c r="KZ123" s="655">
        <v>37577.5</v>
      </c>
      <c r="LA123" s="466">
        <v>421.18000000000296</v>
      </c>
      <c r="LB123" s="466">
        <v>0</v>
      </c>
      <c r="LC123" s="466">
        <v>0</v>
      </c>
      <c r="LD123" s="466">
        <v>0</v>
      </c>
      <c r="LE123" s="466">
        <v>0</v>
      </c>
      <c r="LF123" s="466">
        <v>0</v>
      </c>
      <c r="LG123" s="466">
        <v>0</v>
      </c>
      <c r="LH123" s="466">
        <v>0</v>
      </c>
      <c r="LI123" s="466">
        <v>0</v>
      </c>
      <c r="LJ123" s="466">
        <v>0</v>
      </c>
      <c r="LK123" s="466">
        <v>0</v>
      </c>
      <c r="LL123" s="511">
        <f t="shared" si="620"/>
        <v>37998.68</v>
      </c>
    </row>
    <row r="124" spans="1:324" x14ac:dyDescent="0.2">
      <c r="A124" s="436"/>
      <c r="B124" s="437"/>
      <c r="C124" s="421" t="s">
        <v>1062</v>
      </c>
      <c r="D124" s="421" t="s">
        <v>1062</v>
      </c>
      <c r="E124" s="442"/>
      <c r="F124" s="442"/>
      <c r="G124" s="442"/>
      <c r="H124" s="442"/>
      <c r="I124" s="442"/>
      <c r="J124" s="442"/>
      <c r="K124" s="442"/>
      <c r="L124" s="442"/>
      <c r="M124" s="442"/>
      <c r="N124" s="442"/>
      <c r="O124" s="442"/>
      <c r="P124" s="442"/>
      <c r="Q124" s="442"/>
      <c r="R124" s="442"/>
      <c r="S124" s="442"/>
      <c r="T124" s="442"/>
      <c r="U124" s="442"/>
      <c r="V124" s="442"/>
      <c r="W124" s="442"/>
      <c r="X124" s="442"/>
      <c r="Y124" s="442"/>
      <c r="Z124" s="442"/>
      <c r="AA124" s="442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2"/>
      <c r="AP124" s="442"/>
      <c r="AQ124" s="442"/>
      <c r="AR124" s="442"/>
      <c r="AS124" s="442"/>
      <c r="AT124" s="442"/>
      <c r="AU124" s="442"/>
      <c r="AV124" s="442"/>
      <c r="AW124" s="442"/>
      <c r="AX124" s="442"/>
      <c r="AY124" s="442"/>
      <c r="AZ124" s="442"/>
      <c r="BA124" s="442"/>
      <c r="BB124" s="442"/>
      <c r="BC124" s="442"/>
      <c r="BD124" s="442"/>
      <c r="BE124" s="442"/>
      <c r="BF124" s="442"/>
      <c r="BG124" s="442"/>
      <c r="BH124" s="442"/>
      <c r="BI124" s="442"/>
      <c r="BJ124" s="442"/>
      <c r="BK124" s="442"/>
      <c r="BL124" s="442"/>
      <c r="BM124" s="442"/>
      <c r="BN124" s="442"/>
      <c r="BO124" s="442"/>
      <c r="BP124" s="442"/>
      <c r="BQ124" s="442"/>
      <c r="BR124" s="442"/>
      <c r="BS124" s="442"/>
      <c r="BT124" s="442"/>
      <c r="BU124" s="442"/>
      <c r="BV124" s="442"/>
      <c r="BW124" s="442"/>
      <c r="BX124" s="442"/>
      <c r="BY124" s="442"/>
      <c r="BZ124" s="442"/>
      <c r="CA124" s="442"/>
      <c r="CB124" s="442"/>
      <c r="CC124" s="442"/>
      <c r="CD124" s="442"/>
      <c r="CE124" s="442"/>
      <c r="CF124" s="442"/>
      <c r="CG124" s="442"/>
      <c r="CH124" s="442"/>
      <c r="CI124" s="442"/>
      <c r="CJ124" s="442"/>
      <c r="CK124" s="442"/>
      <c r="CL124" s="442"/>
      <c r="CM124" s="442"/>
      <c r="CN124" s="442"/>
      <c r="CO124" s="442"/>
      <c r="CP124" s="442"/>
      <c r="CQ124" s="442"/>
      <c r="CR124" s="442"/>
      <c r="CS124" s="442"/>
      <c r="CT124" s="442"/>
      <c r="CU124" s="442"/>
      <c r="CV124" s="442"/>
      <c r="CW124" s="442"/>
      <c r="CX124" s="442"/>
      <c r="CY124" s="442"/>
      <c r="CZ124" s="442"/>
      <c r="DA124" s="442"/>
      <c r="DB124" s="442"/>
      <c r="DC124" s="442"/>
      <c r="DD124" s="442"/>
      <c r="DE124" s="442"/>
      <c r="DF124" s="442"/>
      <c r="DG124" s="442"/>
      <c r="DH124" s="442"/>
      <c r="DI124" s="442"/>
      <c r="DJ124" s="442"/>
      <c r="DK124" s="442"/>
      <c r="DL124" s="442"/>
      <c r="DM124" s="442"/>
      <c r="DN124" s="442"/>
      <c r="DO124" s="442"/>
      <c r="DP124" s="442"/>
      <c r="DQ124" s="442"/>
      <c r="DR124" s="442"/>
      <c r="DS124" s="442"/>
      <c r="DT124" s="442"/>
      <c r="DU124" s="442"/>
      <c r="DV124" s="442"/>
      <c r="DW124" s="442"/>
      <c r="DX124" s="442"/>
      <c r="DY124" s="442"/>
      <c r="DZ124" s="442"/>
      <c r="EA124" s="442"/>
      <c r="EB124" s="442"/>
      <c r="EC124" s="442"/>
      <c r="ED124" s="442"/>
      <c r="EE124" s="442"/>
      <c r="EF124" s="442"/>
      <c r="EG124" s="442"/>
      <c r="EH124" s="442"/>
      <c r="EI124" s="442"/>
      <c r="EJ124" s="442"/>
      <c r="EK124" s="442"/>
      <c r="EL124" s="442"/>
      <c r="EM124" s="442"/>
      <c r="EN124" s="442"/>
      <c r="EO124" s="442"/>
      <c r="EP124" s="442"/>
      <c r="EQ124" s="442"/>
      <c r="ER124" s="442"/>
      <c r="ES124" s="442"/>
      <c r="ET124" s="442"/>
      <c r="EU124" s="442"/>
      <c r="EV124" s="442"/>
      <c r="EW124" s="442"/>
      <c r="EX124" s="442"/>
      <c r="EY124" s="442"/>
      <c r="EZ124" s="442"/>
      <c r="FA124" s="442"/>
      <c r="FB124" s="442"/>
      <c r="FC124" s="442"/>
      <c r="FD124" s="442"/>
      <c r="FE124" s="442"/>
      <c r="FF124" s="442"/>
      <c r="FG124" s="442"/>
      <c r="FH124" s="442"/>
      <c r="FI124" s="442"/>
      <c r="FJ124" s="442"/>
      <c r="FK124" s="442"/>
      <c r="FL124" s="442"/>
      <c r="FM124" s="442"/>
      <c r="FN124" s="442"/>
      <c r="FO124" s="442"/>
      <c r="FP124" s="442"/>
      <c r="FQ124" s="442"/>
      <c r="FR124" s="442"/>
      <c r="FS124" s="442"/>
      <c r="FT124" s="442"/>
      <c r="FU124" s="442"/>
      <c r="FV124" s="442"/>
      <c r="FW124" s="442"/>
      <c r="FX124" s="442"/>
      <c r="FY124" s="442"/>
      <c r="FZ124" s="442"/>
      <c r="GA124" s="442"/>
      <c r="GB124" s="442"/>
      <c r="GC124" s="442"/>
      <c r="GD124" s="442"/>
      <c r="GE124" s="442"/>
      <c r="GF124" s="442"/>
      <c r="GG124" s="442"/>
      <c r="GH124" s="442"/>
      <c r="GI124" s="442"/>
      <c r="GJ124" s="442"/>
      <c r="GK124" s="442"/>
      <c r="GL124" s="442"/>
      <c r="GM124" s="442"/>
      <c r="GN124" s="442"/>
      <c r="GO124" s="442"/>
      <c r="GP124" s="442"/>
      <c r="GQ124" s="442"/>
      <c r="GR124" s="442"/>
      <c r="GS124" s="442"/>
      <c r="GT124" s="442"/>
      <c r="GU124" s="442"/>
      <c r="GV124" s="442"/>
      <c r="GW124" s="442"/>
      <c r="GX124" s="442"/>
      <c r="GY124" s="442"/>
      <c r="GZ124" s="442"/>
      <c r="HA124" s="442"/>
      <c r="HB124" s="442"/>
      <c r="HC124" s="442"/>
      <c r="HD124" s="442"/>
      <c r="HE124" s="442"/>
      <c r="HF124" s="442"/>
      <c r="HG124" s="442"/>
      <c r="HH124" s="442"/>
      <c r="HI124" s="442"/>
      <c r="HJ124" s="442"/>
      <c r="HK124" s="442"/>
      <c r="HL124" s="442"/>
      <c r="HM124" s="442"/>
      <c r="HN124" s="442"/>
      <c r="HO124" s="442"/>
      <c r="HP124" s="442"/>
      <c r="HQ124" s="442"/>
      <c r="HR124" s="442"/>
      <c r="HS124" s="442"/>
      <c r="HT124" s="442"/>
      <c r="HU124" s="442"/>
      <c r="HV124" s="442"/>
      <c r="HW124" s="442"/>
      <c r="HX124" s="442"/>
      <c r="HY124" s="442"/>
      <c r="HZ124" s="442"/>
      <c r="IA124" s="442"/>
      <c r="IB124" s="442"/>
      <c r="IC124" s="442"/>
      <c r="ID124" s="442"/>
      <c r="IE124" s="442"/>
      <c r="IF124" s="442"/>
      <c r="IG124" s="442"/>
      <c r="IH124" s="442"/>
      <c r="II124" s="442"/>
      <c r="IJ124" s="442"/>
      <c r="IK124" s="442"/>
      <c r="IL124" s="442"/>
      <c r="IM124" s="442"/>
      <c r="IN124" s="442"/>
      <c r="IO124" s="442"/>
      <c r="IP124" s="442"/>
      <c r="IQ124" s="442"/>
      <c r="IR124" s="442"/>
      <c r="IS124" s="442"/>
      <c r="IT124" s="442"/>
      <c r="IU124" s="442"/>
      <c r="IV124" s="442"/>
      <c r="IW124" s="442"/>
      <c r="IX124" s="442"/>
      <c r="IY124" s="442"/>
      <c r="IZ124" s="653"/>
      <c r="JA124" s="442"/>
      <c r="JB124" s="442"/>
      <c r="JC124" s="442"/>
      <c r="JD124" s="442"/>
      <c r="JE124" s="442"/>
      <c r="JF124" s="442"/>
      <c r="JG124" s="442"/>
      <c r="JH124" s="442"/>
      <c r="JI124" s="442"/>
      <c r="JJ124" s="442"/>
      <c r="JK124" s="442"/>
      <c r="JL124" s="442"/>
      <c r="JM124" s="653"/>
      <c r="JN124" s="442"/>
      <c r="JO124" s="442"/>
      <c r="JP124" s="442"/>
      <c r="JQ124" s="442"/>
      <c r="JR124" s="442"/>
      <c r="JS124" s="442"/>
      <c r="JT124" s="442"/>
      <c r="JU124" s="442"/>
      <c r="JV124" s="442"/>
      <c r="JW124" s="442"/>
      <c r="JX124" s="442"/>
      <c r="JY124" s="442"/>
      <c r="JZ124" s="653"/>
      <c r="KA124" s="442"/>
      <c r="KB124" s="442"/>
      <c r="KC124" s="442"/>
      <c r="KD124" s="442"/>
      <c r="KE124" s="442"/>
      <c r="KF124" s="442"/>
      <c r="KG124" s="442"/>
      <c r="KH124" s="442"/>
      <c r="KI124" s="442"/>
      <c r="KJ124" s="442"/>
      <c r="KK124" s="442"/>
      <c r="KL124" s="442"/>
      <c r="KM124" s="653"/>
      <c r="KN124" s="442"/>
      <c r="KO124" s="442"/>
      <c r="KP124" s="442"/>
      <c r="KQ124" s="442"/>
      <c r="KR124" s="442"/>
      <c r="KS124" s="442"/>
      <c r="KT124" s="442"/>
      <c r="KU124" s="442"/>
      <c r="KV124" s="442"/>
      <c r="KW124" s="442"/>
      <c r="KX124" s="442"/>
      <c r="KY124" s="442"/>
      <c r="KZ124" s="653"/>
      <c r="LA124" s="442"/>
      <c r="LB124" s="442"/>
      <c r="LC124" s="442"/>
      <c r="LD124" s="442"/>
      <c r="LE124" s="442"/>
      <c r="LF124" s="442"/>
      <c r="LG124" s="442"/>
      <c r="LH124" s="442"/>
      <c r="LI124" s="442"/>
      <c r="LJ124" s="442"/>
      <c r="LK124" s="442"/>
      <c r="LL124" s="512"/>
    </row>
    <row r="125" spans="1:324" ht="18" x14ac:dyDescent="0.25">
      <c r="A125" s="461">
        <v>741</v>
      </c>
      <c r="B125" s="462"/>
      <c r="C125" s="463" t="s">
        <v>1071</v>
      </c>
      <c r="D125" s="463" t="s">
        <v>1070</v>
      </c>
      <c r="E125" s="474" t="s">
        <v>870</v>
      </c>
      <c r="F125" s="474" t="s">
        <v>870</v>
      </c>
      <c r="G125" s="474" t="s">
        <v>870</v>
      </c>
      <c r="H125" s="474" t="s">
        <v>870</v>
      </c>
      <c r="I125" s="474" t="s">
        <v>870</v>
      </c>
      <c r="J125" s="474" t="s">
        <v>870</v>
      </c>
      <c r="K125" s="474" t="s">
        <v>870</v>
      </c>
      <c r="L125" s="474" t="s">
        <v>870</v>
      </c>
      <c r="M125" s="474" t="s">
        <v>870</v>
      </c>
      <c r="N125" s="474" t="s">
        <v>870</v>
      </c>
      <c r="O125" s="474" t="s">
        <v>870</v>
      </c>
      <c r="P125" s="474" t="s">
        <v>870</v>
      </c>
      <c r="Q125" s="474" t="s">
        <v>870</v>
      </c>
      <c r="R125" s="474" t="s">
        <v>870</v>
      </c>
      <c r="S125" s="474" t="s">
        <v>870</v>
      </c>
      <c r="T125" s="474" t="s">
        <v>870</v>
      </c>
      <c r="U125" s="474" t="s">
        <v>870</v>
      </c>
      <c r="V125" s="474" t="s">
        <v>870</v>
      </c>
      <c r="W125" s="474" t="s">
        <v>870</v>
      </c>
      <c r="X125" s="474" t="s">
        <v>870</v>
      </c>
      <c r="Y125" s="474" t="s">
        <v>870</v>
      </c>
      <c r="Z125" s="474" t="s">
        <v>870</v>
      </c>
      <c r="AA125" s="474" t="s">
        <v>870</v>
      </c>
      <c r="AB125" s="474" t="s">
        <v>870</v>
      </c>
      <c r="AC125" s="474" t="s">
        <v>870</v>
      </c>
      <c r="AD125" s="474" t="s">
        <v>870</v>
      </c>
      <c r="AE125" s="474" t="s">
        <v>870</v>
      </c>
      <c r="AF125" s="474" t="s">
        <v>870</v>
      </c>
      <c r="AG125" s="474" t="s">
        <v>870</v>
      </c>
      <c r="AH125" s="474" t="s">
        <v>870</v>
      </c>
      <c r="AI125" s="474" t="s">
        <v>870</v>
      </c>
      <c r="AJ125" s="474" t="s">
        <v>870</v>
      </c>
      <c r="AK125" s="474" t="s">
        <v>870</v>
      </c>
      <c r="AL125" s="474" t="s">
        <v>870</v>
      </c>
      <c r="AM125" s="474" t="s">
        <v>870</v>
      </c>
      <c r="AN125" s="474" t="s">
        <v>870</v>
      </c>
      <c r="AO125" s="474" t="s">
        <v>870</v>
      </c>
      <c r="AP125" s="474" t="s">
        <v>870</v>
      </c>
      <c r="AQ125" s="474" t="s">
        <v>870</v>
      </c>
      <c r="AR125" s="474" t="s">
        <v>870</v>
      </c>
      <c r="AS125" s="474" t="s">
        <v>870</v>
      </c>
      <c r="AT125" s="474" t="s">
        <v>870</v>
      </c>
      <c r="AU125" s="474" t="s">
        <v>870</v>
      </c>
      <c r="AV125" s="474" t="s">
        <v>870</v>
      </c>
      <c r="AW125" s="474" t="s">
        <v>870</v>
      </c>
      <c r="AX125" s="474" t="s">
        <v>870</v>
      </c>
      <c r="AY125" s="474" t="s">
        <v>870</v>
      </c>
      <c r="AZ125" s="474" t="s">
        <v>870</v>
      </c>
      <c r="BA125" s="474" t="s">
        <v>870</v>
      </c>
      <c r="BB125" s="474" t="s">
        <v>870</v>
      </c>
      <c r="BC125" s="474" t="s">
        <v>870</v>
      </c>
      <c r="BD125" s="474" t="s">
        <v>870</v>
      </c>
      <c r="BE125" s="474" t="s">
        <v>870</v>
      </c>
      <c r="BF125" s="474" t="s">
        <v>870</v>
      </c>
      <c r="BG125" s="474" t="s">
        <v>870</v>
      </c>
      <c r="BH125" s="474" t="s">
        <v>870</v>
      </c>
      <c r="BI125" s="474" t="s">
        <v>870</v>
      </c>
      <c r="BJ125" s="474" t="s">
        <v>870</v>
      </c>
      <c r="BK125" s="474" t="s">
        <v>870</v>
      </c>
      <c r="BL125" s="474" t="s">
        <v>870</v>
      </c>
      <c r="BM125" s="474">
        <v>0</v>
      </c>
      <c r="BN125" s="474">
        <v>0</v>
      </c>
      <c r="BO125" s="474">
        <v>0</v>
      </c>
      <c r="BP125" s="474">
        <v>0</v>
      </c>
      <c r="BQ125" s="474">
        <v>0</v>
      </c>
      <c r="BR125" s="474">
        <v>0</v>
      </c>
      <c r="BS125" s="474">
        <v>0</v>
      </c>
      <c r="BT125" s="474">
        <v>0</v>
      </c>
      <c r="BU125" s="474">
        <v>0</v>
      </c>
      <c r="BV125" s="474">
        <v>0</v>
      </c>
      <c r="BW125" s="474">
        <v>0</v>
      </c>
      <c r="BX125" s="474">
        <v>0</v>
      </c>
      <c r="BY125" s="474">
        <f>BM125+BN125+BO125+BP125+BQ125+BR125+BS125+BT125+BU125+BV125+BW125+BX125</f>
        <v>0</v>
      </c>
      <c r="BZ125" s="474">
        <v>0</v>
      </c>
      <c r="CA125" s="474">
        <v>0</v>
      </c>
      <c r="CB125" s="474">
        <v>0</v>
      </c>
      <c r="CC125" s="474">
        <v>0</v>
      </c>
      <c r="CD125" s="474">
        <v>0</v>
      </c>
      <c r="CE125" s="474">
        <v>0</v>
      </c>
      <c r="CF125" s="474">
        <v>0</v>
      </c>
      <c r="CG125" s="474">
        <v>0</v>
      </c>
      <c r="CH125" s="474">
        <v>0</v>
      </c>
      <c r="CI125" s="474">
        <v>0</v>
      </c>
      <c r="CJ125" s="474">
        <v>0</v>
      </c>
      <c r="CK125" s="474">
        <v>0</v>
      </c>
      <c r="CL125" s="474">
        <f>BZ125+CA125+CB125+CC125+CD125+CE125+CF125+CG125+CH125+CI125+CJ125+CK125</f>
        <v>0</v>
      </c>
      <c r="CM125" s="474">
        <v>0</v>
      </c>
      <c r="CN125" s="474">
        <v>0</v>
      </c>
      <c r="CO125" s="474">
        <v>0</v>
      </c>
      <c r="CP125" s="474">
        <v>0</v>
      </c>
      <c r="CQ125" s="474">
        <v>0</v>
      </c>
      <c r="CR125" s="474">
        <v>0</v>
      </c>
      <c r="CS125" s="474">
        <v>0</v>
      </c>
      <c r="CT125" s="474">
        <v>0</v>
      </c>
      <c r="CU125" s="474">
        <v>0</v>
      </c>
      <c r="CV125" s="474">
        <v>0</v>
      </c>
      <c r="CW125" s="474">
        <v>0</v>
      </c>
      <c r="CX125" s="474">
        <v>0</v>
      </c>
      <c r="CY125" s="474">
        <f>CM125+CN125+CO125+CP125+CQ125+CR125+CS125+CT125+CU125+CV125+CW125+CX125</f>
        <v>0</v>
      </c>
      <c r="CZ125" s="474">
        <v>0</v>
      </c>
      <c r="DA125" s="474">
        <v>0</v>
      </c>
      <c r="DB125" s="474">
        <v>0</v>
      </c>
      <c r="DC125" s="474">
        <v>0</v>
      </c>
      <c r="DD125" s="474">
        <v>0</v>
      </c>
      <c r="DE125" s="474">
        <v>0</v>
      </c>
      <c r="DF125" s="474">
        <v>0</v>
      </c>
      <c r="DG125" s="474">
        <v>0</v>
      </c>
      <c r="DH125" s="474">
        <v>0</v>
      </c>
      <c r="DI125" s="474">
        <v>0</v>
      </c>
      <c r="DJ125" s="474">
        <v>0</v>
      </c>
      <c r="DK125" s="474">
        <v>0</v>
      </c>
      <c r="DL125" s="474">
        <f>CZ125+DA125+DB125+DC125+DD125+DE125+DF125+DG125+DH125+DI125+DJ125+DK125</f>
        <v>0</v>
      </c>
      <c r="DM125" s="474">
        <v>0</v>
      </c>
      <c r="DN125" s="474">
        <v>0</v>
      </c>
      <c r="DO125" s="474">
        <v>0</v>
      </c>
      <c r="DP125" s="474">
        <v>0</v>
      </c>
      <c r="DQ125" s="474">
        <v>0</v>
      </c>
      <c r="DR125" s="474">
        <v>0</v>
      </c>
      <c r="DS125" s="474">
        <v>0</v>
      </c>
      <c r="DT125" s="474">
        <v>0</v>
      </c>
      <c r="DU125" s="474">
        <v>0</v>
      </c>
      <c r="DV125" s="474">
        <v>0</v>
      </c>
      <c r="DW125" s="474">
        <v>0</v>
      </c>
      <c r="DX125" s="474">
        <v>0</v>
      </c>
      <c r="DY125" s="474">
        <f>DM125+DN125+DO125+DP125+DQ125+DR125+DS125+DT125+DU125+DV125+DW125+DX125</f>
        <v>0</v>
      </c>
      <c r="DZ125" s="474">
        <v>0</v>
      </c>
      <c r="EA125" s="474">
        <v>0</v>
      </c>
      <c r="EB125" s="474">
        <v>0</v>
      </c>
      <c r="EC125" s="474">
        <v>0</v>
      </c>
      <c r="ED125" s="474">
        <v>0</v>
      </c>
      <c r="EE125" s="474">
        <v>0</v>
      </c>
      <c r="EF125" s="474">
        <v>0</v>
      </c>
      <c r="EG125" s="474">
        <v>0</v>
      </c>
      <c r="EH125" s="474">
        <v>0</v>
      </c>
      <c r="EI125" s="474">
        <v>0</v>
      </c>
      <c r="EJ125" s="474">
        <v>0</v>
      </c>
      <c r="EK125" s="474">
        <v>0</v>
      </c>
      <c r="EL125" s="474">
        <f>DZ125+EA125+EB125+EC125+ED125+EE125+EF125+EG125+EH125+EI125+EJ125+EK125</f>
        <v>0</v>
      </c>
      <c r="EM125" s="474">
        <v>0</v>
      </c>
      <c r="EN125" s="474">
        <v>0</v>
      </c>
      <c r="EO125" s="474">
        <v>0</v>
      </c>
      <c r="EP125" s="474">
        <v>0</v>
      </c>
      <c r="EQ125" s="474">
        <v>0</v>
      </c>
      <c r="ER125" s="474">
        <v>0</v>
      </c>
      <c r="ES125" s="474">
        <v>0</v>
      </c>
      <c r="ET125" s="474">
        <v>0</v>
      </c>
      <c r="EU125" s="474">
        <v>0</v>
      </c>
      <c r="EV125" s="474">
        <v>0</v>
      </c>
      <c r="EW125" s="474">
        <v>0</v>
      </c>
      <c r="EX125" s="474">
        <v>0</v>
      </c>
      <c r="EY125" s="474">
        <f>EM125+EN125+EO125+EP125+EQ125+ER125+ES125+ET125+EU125+EV125+EW125+EX125</f>
        <v>0</v>
      </c>
      <c r="EZ125" s="474">
        <v>0</v>
      </c>
      <c r="FA125" s="474">
        <v>0</v>
      </c>
      <c r="FB125" s="474">
        <v>0</v>
      </c>
      <c r="FC125" s="474">
        <v>0</v>
      </c>
      <c r="FD125" s="474">
        <v>0</v>
      </c>
      <c r="FE125" s="474">
        <v>0</v>
      </c>
      <c r="FF125" s="474">
        <v>0</v>
      </c>
      <c r="FG125" s="474">
        <v>0</v>
      </c>
      <c r="FH125" s="474">
        <v>0</v>
      </c>
      <c r="FI125" s="474">
        <v>0</v>
      </c>
      <c r="FJ125" s="474">
        <v>0</v>
      </c>
      <c r="FK125" s="474">
        <v>0</v>
      </c>
      <c r="FL125" s="474">
        <f>FA125+FB125+FC125+FD125+FE125+FF125+FG125+FH125+EZ125+FI125+FK125+FJ125</f>
        <v>0</v>
      </c>
      <c r="FM125" s="474">
        <v>0</v>
      </c>
      <c r="FN125" s="474">
        <v>0</v>
      </c>
      <c r="FO125" s="474">
        <v>0</v>
      </c>
      <c r="FP125" s="474">
        <v>0</v>
      </c>
      <c r="FQ125" s="474">
        <v>0</v>
      </c>
      <c r="FR125" s="474">
        <v>0</v>
      </c>
      <c r="FS125" s="474">
        <v>0</v>
      </c>
      <c r="FT125" s="474">
        <v>0</v>
      </c>
      <c r="FU125" s="474">
        <v>0</v>
      </c>
      <c r="FV125" s="474">
        <v>0</v>
      </c>
      <c r="FW125" s="474">
        <v>0</v>
      </c>
      <c r="FX125" s="474">
        <v>0</v>
      </c>
      <c r="FY125" s="474">
        <f>FM125+FN125+FO125+FP125+FQ125+FR125+FS125+FT125+FU125+FV125+FW125+FX125</f>
        <v>0</v>
      </c>
      <c r="FZ125" s="474">
        <v>0</v>
      </c>
      <c r="GA125" s="474">
        <v>0</v>
      </c>
      <c r="GB125" s="474">
        <v>0</v>
      </c>
      <c r="GC125" s="474">
        <v>0</v>
      </c>
      <c r="GD125" s="474">
        <v>0</v>
      </c>
      <c r="GE125" s="474">
        <v>0</v>
      </c>
      <c r="GF125" s="474">
        <v>0</v>
      </c>
      <c r="GG125" s="474">
        <v>0</v>
      </c>
      <c r="GH125" s="474">
        <v>0</v>
      </c>
      <c r="GI125" s="474">
        <v>0</v>
      </c>
      <c r="GJ125" s="474">
        <v>0</v>
      </c>
      <c r="GK125" s="474">
        <v>0</v>
      </c>
      <c r="GL125" s="474">
        <f>FZ125+GA125+GB125+GC125+GD125+GE125+GF125+GG125+GH125+GI125+GJ125+GK125</f>
        <v>0</v>
      </c>
      <c r="GM125" s="474">
        <v>0</v>
      </c>
      <c r="GN125" s="474">
        <v>0</v>
      </c>
      <c r="GO125" s="474">
        <v>0</v>
      </c>
      <c r="GP125" s="474">
        <v>0</v>
      </c>
      <c r="GQ125" s="474">
        <v>0</v>
      </c>
      <c r="GR125" s="474">
        <v>0</v>
      </c>
      <c r="GS125" s="474">
        <v>0</v>
      </c>
      <c r="GT125" s="474">
        <v>0</v>
      </c>
      <c r="GU125" s="474">
        <v>0</v>
      </c>
      <c r="GV125" s="474">
        <v>0</v>
      </c>
      <c r="GW125" s="474">
        <v>0</v>
      </c>
      <c r="GX125" s="474">
        <v>0</v>
      </c>
      <c r="GY125" s="474">
        <f>GM125+GN125+GO125+GP125+GQ125+GR125+GS125+GT125+GU125+GV125+GW125+GX125</f>
        <v>0</v>
      </c>
      <c r="GZ125" s="474">
        <v>0</v>
      </c>
      <c r="HA125" s="474">
        <v>0</v>
      </c>
      <c r="HB125" s="474">
        <v>0</v>
      </c>
      <c r="HC125" s="474">
        <v>0</v>
      </c>
      <c r="HD125" s="474">
        <v>0</v>
      </c>
      <c r="HE125" s="474">
        <v>0</v>
      </c>
      <c r="HF125" s="474">
        <v>0</v>
      </c>
      <c r="HG125" s="474">
        <v>0</v>
      </c>
      <c r="HH125" s="474">
        <v>0</v>
      </c>
      <c r="HI125" s="474">
        <v>0</v>
      </c>
      <c r="HJ125" s="474">
        <v>0</v>
      </c>
      <c r="HK125" s="474">
        <v>0</v>
      </c>
      <c r="HL125" s="474">
        <f>GZ125+HA125+HB125+HC125+HD125+HE125+HF125+HG125+HH125+HI125+HJ125+HK125</f>
        <v>0</v>
      </c>
      <c r="HM125" s="474">
        <v>0</v>
      </c>
      <c r="HN125" s="474">
        <v>0</v>
      </c>
      <c r="HO125" s="474">
        <v>0</v>
      </c>
      <c r="HP125" s="474">
        <v>0</v>
      </c>
      <c r="HQ125" s="474">
        <v>0</v>
      </c>
      <c r="HR125" s="474">
        <v>0</v>
      </c>
      <c r="HS125" s="474">
        <v>0</v>
      </c>
      <c r="HT125" s="474">
        <v>0</v>
      </c>
      <c r="HU125" s="474">
        <v>0</v>
      </c>
      <c r="HV125" s="474">
        <v>0</v>
      </c>
      <c r="HW125" s="474">
        <v>0</v>
      </c>
      <c r="HX125" s="474">
        <v>0</v>
      </c>
      <c r="HY125" s="474">
        <f>HM125+HN125+HO125+HP125+HQ125+HR125+HS125+HT125+HU125+HV125+HW125+HX125</f>
        <v>0</v>
      </c>
      <c r="HZ125" s="474">
        <v>0</v>
      </c>
      <c r="IA125" s="474">
        <v>0</v>
      </c>
      <c r="IB125" s="474">
        <v>0</v>
      </c>
      <c r="IC125" s="474">
        <v>0</v>
      </c>
      <c r="ID125" s="474">
        <v>174250.5</v>
      </c>
      <c r="IE125" s="474">
        <v>0</v>
      </c>
      <c r="IF125" s="474">
        <v>0</v>
      </c>
      <c r="IG125" s="474">
        <v>0</v>
      </c>
      <c r="IH125" s="474">
        <v>0</v>
      </c>
      <c r="II125" s="474">
        <v>0</v>
      </c>
      <c r="IJ125" s="474">
        <v>0</v>
      </c>
      <c r="IK125" s="474">
        <v>0</v>
      </c>
      <c r="IL125" s="474">
        <f>HZ125+IA125+IB125+IC125+ID125+IE125+IF125+IG125+IH125+II125+IJ125+IK125</f>
        <v>174250.5</v>
      </c>
      <c r="IM125" s="474">
        <v>0</v>
      </c>
      <c r="IN125" s="474">
        <v>0</v>
      </c>
      <c r="IO125" s="474">
        <v>0</v>
      </c>
      <c r="IP125" s="474">
        <v>0</v>
      </c>
      <c r="IQ125" s="474">
        <v>0</v>
      </c>
      <c r="IR125" s="474">
        <v>0</v>
      </c>
      <c r="IS125" s="474">
        <v>0</v>
      </c>
      <c r="IT125" s="474">
        <v>0</v>
      </c>
      <c r="IU125" s="474">
        <v>0</v>
      </c>
      <c r="IV125" s="474">
        <v>0</v>
      </c>
      <c r="IW125" s="474">
        <v>0</v>
      </c>
      <c r="IX125" s="474">
        <v>0</v>
      </c>
      <c r="IY125" s="474">
        <f>IM125+IN125+IO125+IP125+IQ125+IR125+IS125+IT125+IU125+IV125+IW125+IX125</f>
        <v>0</v>
      </c>
      <c r="IZ125" s="654">
        <v>0</v>
      </c>
      <c r="JA125" s="474">
        <v>0</v>
      </c>
      <c r="JB125" s="474">
        <v>0</v>
      </c>
      <c r="JC125" s="474">
        <v>0</v>
      </c>
      <c r="JD125" s="474">
        <v>0</v>
      </c>
      <c r="JE125" s="474">
        <v>0</v>
      </c>
      <c r="JF125" s="474">
        <v>0</v>
      </c>
      <c r="JG125" s="474">
        <v>0</v>
      </c>
      <c r="JH125" s="474">
        <v>0</v>
      </c>
      <c r="JI125" s="474">
        <v>0</v>
      </c>
      <c r="JJ125" s="474">
        <v>0</v>
      </c>
      <c r="JK125" s="474">
        <v>0</v>
      </c>
      <c r="JL125" s="474">
        <f>IZ125+JA125+JB125+JC125+JD125+JE125+JF125+JG125+JH125+JI125+JJ125+JK125</f>
        <v>0</v>
      </c>
      <c r="JM125" s="654">
        <v>0</v>
      </c>
      <c r="JN125" s="474">
        <v>0</v>
      </c>
      <c r="JO125" s="474">
        <v>0</v>
      </c>
      <c r="JP125" s="474">
        <v>0</v>
      </c>
      <c r="JQ125" s="474">
        <v>0</v>
      </c>
      <c r="JR125" s="474">
        <v>0</v>
      </c>
      <c r="JS125" s="474">
        <v>0</v>
      </c>
      <c r="JT125" s="474">
        <v>0</v>
      </c>
      <c r="JU125" s="474">
        <v>0</v>
      </c>
      <c r="JV125" s="474">
        <v>0</v>
      </c>
      <c r="JW125" s="474">
        <v>0</v>
      </c>
      <c r="JX125" s="474">
        <v>37689.679999999702</v>
      </c>
      <c r="JY125" s="474">
        <f>JM125+JN125+JO125+JP125+JQ125+JR125+JS125+JT125+JU125+JV125+JW125+JX125</f>
        <v>37689.679999999702</v>
      </c>
      <c r="JZ125" s="654">
        <v>0</v>
      </c>
      <c r="KA125" s="474">
        <v>0</v>
      </c>
      <c r="KB125" s="474">
        <v>0</v>
      </c>
      <c r="KC125" s="474">
        <v>0</v>
      </c>
      <c r="KD125" s="474">
        <v>0</v>
      </c>
      <c r="KE125" s="474">
        <v>0</v>
      </c>
      <c r="KF125" s="474">
        <v>0</v>
      </c>
      <c r="KG125" s="474">
        <v>0</v>
      </c>
      <c r="KH125" s="474">
        <v>0</v>
      </c>
      <c r="KI125" s="474">
        <v>0</v>
      </c>
      <c r="KJ125" s="474">
        <v>0</v>
      </c>
      <c r="KK125" s="474">
        <v>0</v>
      </c>
      <c r="KL125" s="474">
        <f>JZ125+KA125+KB125+KC125+KD125+KE125+KF125+KG125+KH125+KI125+KJ125+KK125</f>
        <v>0</v>
      </c>
      <c r="KM125" s="654">
        <v>0</v>
      </c>
      <c r="KN125" s="474">
        <v>0</v>
      </c>
      <c r="KO125" s="474">
        <v>0</v>
      </c>
      <c r="KP125" s="474">
        <v>0</v>
      </c>
      <c r="KQ125" s="474">
        <v>0</v>
      </c>
      <c r="KR125" s="474">
        <v>0</v>
      </c>
      <c r="KS125" s="474">
        <v>0</v>
      </c>
      <c r="KT125" s="474">
        <v>0</v>
      </c>
      <c r="KU125" s="474">
        <v>0</v>
      </c>
      <c r="KV125" s="474">
        <v>0</v>
      </c>
      <c r="KW125" s="474">
        <v>0</v>
      </c>
      <c r="KX125" s="474">
        <v>0</v>
      </c>
      <c r="KY125" s="474">
        <f>KM125+KN125+KO125+KP125+KQ125+KR125+KS125+KT125+KU125+KV125+KW125+KX125</f>
        <v>0</v>
      </c>
      <c r="KZ125" s="654">
        <v>0</v>
      </c>
      <c r="LA125" s="474">
        <v>0</v>
      </c>
      <c r="LB125" s="474">
        <v>0</v>
      </c>
      <c r="LC125" s="474">
        <v>0</v>
      </c>
      <c r="LD125" s="474">
        <v>0</v>
      </c>
      <c r="LE125" s="474">
        <v>0</v>
      </c>
      <c r="LF125" s="474">
        <v>0</v>
      </c>
      <c r="LG125" s="474">
        <v>0</v>
      </c>
      <c r="LH125" s="474">
        <v>0</v>
      </c>
      <c r="LI125" s="474">
        <v>0</v>
      </c>
      <c r="LJ125" s="474">
        <v>0</v>
      </c>
      <c r="LK125" s="474">
        <v>0</v>
      </c>
      <c r="LL125" s="515">
        <f>KZ125+LA125+LB125+LC125+LD125+LE125+LF125+LG125+LH125+LI125+LJ125+LK125</f>
        <v>0</v>
      </c>
    </row>
    <row r="126" spans="1:324" x14ac:dyDescent="0.2">
      <c r="A126" s="436"/>
      <c r="B126" s="437"/>
      <c r="C126" s="421" t="s">
        <v>1062</v>
      </c>
      <c r="D126" s="421" t="s">
        <v>1062</v>
      </c>
      <c r="E126" s="442"/>
      <c r="F126" s="442"/>
      <c r="G126" s="442"/>
      <c r="H126" s="442"/>
      <c r="I126" s="442"/>
      <c r="J126" s="442"/>
      <c r="K126" s="442"/>
      <c r="L126" s="442"/>
      <c r="M126" s="442"/>
      <c r="N126" s="442"/>
      <c r="O126" s="442"/>
      <c r="P126" s="442"/>
      <c r="Q126" s="442"/>
      <c r="R126" s="442"/>
      <c r="S126" s="442"/>
      <c r="T126" s="442"/>
      <c r="U126" s="442"/>
      <c r="V126" s="442"/>
      <c r="W126" s="442"/>
      <c r="X126" s="442"/>
      <c r="Y126" s="442"/>
      <c r="Z126" s="442"/>
      <c r="AA126" s="442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2"/>
      <c r="AP126" s="442"/>
      <c r="AQ126" s="442"/>
      <c r="AR126" s="442"/>
      <c r="AS126" s="442"/>
      <c r="AT126" s="442"/>
      <c r="AU126" s="442"/>
      <c r="AV126" s="442"/>
      <c r="AW126" s="442"/>
      <c r="AX126" s="442"/>
      <c r="AY126" s="442"/>
      <c r="AZ126" s="442"/>
      <c r="BA126" s="442"/>
      <c r="BB126" s="442"/>
      <c r="BC126" s="442"/>
      <c r="BD126" s="442"/>
      <c r="BE126" s="442"/>
      <c r="BF126" s="442"/>
      <c r="BG126" s="442"/>
      <c r="BH126" s="442"/>
      <c r="BI126" s="442"/>
      <c r="BJ126" s="442"/>
      <c r="BK126" s="442"/>
      <c r="BL126" s="442"/>
      <c r="BM126" s="442"/>
      <c r="BN126" s="442"/>
      <c r="BO126" s="442"/>
      <c r="BP126" s="442"/>
      <c r="BQ126" s="442"/>
      <c r="BR126" s="442"/>
      <c r="BS126" s="442"/>
      <c r="BT126" s="442"/>
      <c r="BU126" s="442"/>
      <c r="BV126" s="442"/>
      <c r="BW126" s="442"/>
      <c r="BX126" s="442"/>
      <c r="BY126" s="442"/>
      <c r="BZ126" s="442"/>
      <c r="CA126" s="442"/>
      <c r="CB126" s="442"/>
      <c r="CC126" s="442"/>
      <c r="CD126" s="442"/>
      <c r="CE126" s="442"/>
      <c r="CF126" s="442"/>
      <c r="CG126" s="442"/>
      <c r="CH126" s="442"/>
      <c r="CI126" s="442"/>
      <c r="CJ126" s="442"/>
      <c r="CK126" s="442"/>
      <c r="CL126" s="442"/>
      <c r="CM126" s="442"/>
      <c r="CN126" s="442"/>
      <c r="CO126" s="442"/>
      <c r="CP126" s="442"/>
      <c r="CQ126" s="442"/>
      <c r="CR126" s="442"/>
      <c r="CS126" s="442"/>
      <c r="CT126" s="442"/>
      <c r="CU126" s="442"/>
      <c r="CV126" s="442"/>
      <c r="CW126" s="442"/>
      <c r="CX126" s="442"/>
      <c r="CY126" s="442"/>
      <c r="CZ126" s="442"/>
      <c r="DA126" s="442"/>
      <c r="DB126" s="442"/>
      <c r="DC126" s="442"/>
      <c r="DD126" s="442"/>
      <c r="DE126" s="442"/>
      <c r="DF126" s="442"/>
      <c r="DG126" s="442"/>
      <c r="DH126" s="442"/>
      <c r="DI126" s="442"/>
      <c r="DJ126" s="442"/>
      <c r="DK126" s="442"/>
      <c r="DL126" s="442"/>
      <c r="DM126" s="442"/>
      <c r="DN126" s="442"/>
      <c r="DO126" s="442"/>
      <c r="DP126" s="442"/>
      <c r="DQ126" s="442"/>
      <c r="DR126" s="442"/>
      <c r="DS126" s="442"/>
      <c r="DT126" s="442"/>
      <c r="DU126" s="442"/>
      <c r="DV126" s="442"/>
      <c r="DW126" s="442"/>
      <c r="DX126" s="442"/>
      <c r="DY126" s="442"/>
      <c r="DZ126" s="442"/>
      <c r="EA126" s="442"/>
      <c r="EB126" s="442"/>
      <c r="EC126" s="442"/>
      <c r="ED126" s="442"/>
      <c r="EE126" s="442"/>
      <c r="EF126" s="442"/>
      <c r="EG126" s="442"/>
      <c r="EH126" s="442"/>
      <c r="EI126" s="442"/>
      <c r="EJ126" s="442"/>
      <c r="EK126" s="442"/>
      <c r="EL126" s="442"/>
      <c r="EM126" s="442"/>
      <c r="EN126" s="442"/>
      <c r="EO126" s="442"/>
      <c r="EP126" s="442"/>
      <c r="EQ126" s="442"/>
      <c r="ER126" s="442"/>
      <c r="ES126" s="442"/>
      <c r="ET126" s="442"/>
      <c r="EU126" s="442"/>
      <c r="EV126" s="442"/>
      <c r="EW126" s="442"/>
      <c r="EX126" s="442"/>
      <c r="EY126" s="442"/>
      <c r="EZ126" s="442"/>
      <c r="FA126" s="442"/>
      <c r="FB126" s="442"/>
      <c r="FC126" s="442"/>
      <c r="FD126" s="442"/>
      <c r="FE126" s="442"/>
      <c r="FF126" s="442"/>
      <c r="FG126" s="442"/>
      <c r="FH126" s="442"/>
      <c r="FI126" s="442"/>
      <c r="FJ126" s="442"/>
      <c r="FK126" s="442"/>
      <c r="FL126" s="442"/>
      <c r="FM126" s="442"/>
      <c r="FN126" s="442"/>
      <c r="FO126" s="442"/>
      <c r="FP126" s="442"/>
      <c r="FQ126" s="442"/>
      <c r="FR126" s="442"/>
      <c r="FS126" s="442"/>
      <c r="FT126" s="442"/>
      <c r="FU126" s="442"/>
      <c r="FV126" s="442"/>
      <c r="FW126" s="442"/>
      <c r="FX126" s="442"/>
      <c r="FY126" s="442"/>
      <c r="FZ126" s="442"/>
      <c r="GA126" s="442"/>
      <c r="GB126" s="442"/>
      <c r="GC126" s="442"/>
      <c r="GD126" s="442"/>
      <c r="GE126" s="442"/>
      <c r="GF126" s="442"/>
      <c r="GG126" s="442"/>
      <c r="GH126" s="442"/>
      <c r="GI126" s="442"/>
      <c r="GJ126" s="442"/>
      <c r="GK126" s="442"/>
      <c r="GL126" s="442"/>
      <c r="GM126" s="442"/>
      <c r="GN126" s="442"/>
      <c r="GO126" s="442"/>
      <c r="GP126" s="442"/>
      <c r="GQ126" s="442"/>
      <c r="GR126" s="442"/>
      <c r="GS126" s="442"/>
      <c r="GT126" s="442"/>
      <c r="GU126" s="442"/>
      <c r="GV126" s="442"/>
      <c r="GW126" s="442"/>
      <c r="GX126" s="442"/>
      <c r="GY126" s="442"/>
      <c r="GZ126" s="442"/>
      <c r="HA126" s="442"/>
      <c r="HB126" s="442"/>
      <c r="HC126" s="442"/>
      <c r="HD126" s="442"/>
      <c r="HE126" s="442"/>
      <c r="HF126" s="442"/>
      <c r="HG126" s="442"/>
      <c r="HH126" s="442"/>
      <c r="HI126" s="442"/>
      <c r="HJ126" s="442"/>
      <c r="HK126" s="442"/>
      <c r="HL126" s="442"/>
      <c r="HM126" s="442"/>
      <c r="HN126" s="442"/>
      <c r="HO126" s="442"/>
      <c r="HP126" s="442"/>
      <c r="HQ126" s="442"/>
      <c r="HR126" s="442"/>
      <c r="HS126" s="442"/>
      <c r="HT126" s="442"/>
      <c r="HU126" s="442"/>
      <c r="HV126" s="442"/>
      <c r="HW126" s="442"/>
      <c r="HX126" s="442"/>
      <c r="HY126" s="442"/>
      <c r="HZ126" s="442"/>
      <c r="IA126" s="442"/>
      <c r="IB126" s="442"/>
      <c r="IC126" s="442"/>
      <c r="ID126" s="442"/>
      <c r="IE126" s="442"/>
      <c r="IF126" s="442"/>
      <c r="IG126" s="442"/>
      <c r="IH126" s="442"/>
      <c r="II126" s="442"/>
      <c r="IJ126" s="442"/>
      <c r="IK126" s="442"/>
      <c r="IL126" s="442"/>
      <c r="IM126" s="442"/>
      <c r="IN126" s="442"/>
      <c r="IO126" s="442"/>
      <c r="IP126" s="442"/>
      <c r="IQ126" s="442"/>
      <c r="IR126" s="442"/>
      <c r="IS126" s="442"/>
      <c r="IT126" s="442"/>
      <c r="IU126" s="442"/>
      <c r="IV126" s="442"/>
      <c r="IW126" s="442"/>
      <c r="IX126" s="442"/>
      <c r="IY126" s="442"/>
      <c r="IZ126" s="653"/>
      <c r="JA126" s="442"/>
      <c r="JB126" s="442"/>
      <c r="JC126" s="442"/>
      <c r="JD126" s="442"/>
      <c r="JE126" s="442"/>
      <c r="JF126" s="442"/>
      <c r="JG126" s="442"/>
      <c r="JH126" s="442"/>
      <c r="JI126" s="442"/>
      <c r="JJ126" s="442"/>
      <c r="JK126" s="442"/>
      <c r="JL126" s="442"/>
      <c r="JM126" s="653"/>
      <c r="JN126" s="442"/>
      <c r="JO126" s="442"/>
      <c r="JP126" s="442"/>
      <c r="JQ126" s="442"/>
      <c r="JR126" s="442"/>
      <c r="JS126" s="442"/>
      <c r="JT126" s="442"/>
      <c r="JU126" s="442"/>
      <c r="JV126" s="442"/>
      <c r="JW126" s="442"/>
      <c r="JX126" s="442"/>
      <c r="JY126" s="442"/>
      <c r="JZ126" s="653"/>
      <c r="KA126" s="442"/>
      <c r="KB126" s="442"/>
      <c r="KC126" s="442"/>
      <c r="KD126" s="442"/>
      <c r="KE126" s="442"/>
      <c r="KF126" s="442"/>
      <c r="KG126" s="442"/>
      <c r="KH126" s="442"/>
      <c r="KI126" s="442"/>
      <c r="KJ126" s="442"/>
      <c r="KK126" s="442"/>
      <c r="KL126" s="442"/>
      <c r="KM126" s="653"/>
      <c r="KN126" s="442"/>
      <c r="KO126" s="442"/>
      <c r="KP126" s="442"/>
      <c r="KQ126" s="442"/>
      <c r="KR126" s="442"/>
      <c r="KS126" s="442"/>
      <c r="KT126" s="442"/>
      <c r="KU126" s="442"/>
      <c r="KV126" s="442"/>
      <c r="KW126" s="442"/>
      <c r="KX126" s="442"/>
      <c r="KY126" s="442"/>
      <c r="KZ126" s="653"/>
      <c r="LA126" s="442"/>
      <c r="LB126" s="442"/>
      <c r="LC126" s="442"/>
      <c r="LD126" s="442"/>
      <c r="LE126" s="442"/>
      <c r="LF126" s="442"/>
      <c r="LG126" s="442"/>
      <c r="LH126" s="442"/>
      <c r="LI126" s="442"/>
      <c r="LJ126" s="442"/>
      <c r="LK126" s="442"/>
      <c r="LL126" s="512"/>
    </row>
    <row r="127" spans="1:324" ht="20.25" x14ac:dyDescent="0.3">
      <c r="A127" s="458">
        <v>78</v>
      </c>
      <c r="B127" s="459"/>
      <c r="C127" s="460" t="s">
        <v>1065</v>
      </c>
      <c r="D127" s="460" t="s">
        <v>172</v>
      </c>
      <c r="E127" s="476" t="s">
        <v>870</v>
      </c>
      <c r="F127" s="476" t="s">
        <v>870</v>
      </c>
      <c r="G127" s="476" t="s">
        <v>870</v>
      </c>
      <c r="H127" s="476" t="s">
        <v>870</v>
      </c>
      <c r="I127" s="476" t="s">
        <v>870</v>
      </c>
      <c r="J127" s="476" t="s">
        <v>870</v>
      </c>
      <c r="K127" s="476" t="s">
        <v>870</v>
      </c>
      <c r="L127" s="476" t="s">
        <v>870</v>
      </c>
      <c r="M127" s="476" t="s">
        <v>870</v>
      </c>
      <c r="N127" s="476" t="s">
        <v>870</v>
      </c>
      <c r="O127" s="476" t="s">
        <v>870</v>
      </c>
      <c r="P127" s="476" t="s">
        <v>870</v>
      </c>
      <c r="Q127" s="476" t="s">
        <v>870</v>
      </c>
      <c r="R127" s="476" t="s">
        <v>870</v>
      </c>
      <c r="S127" s="476" t="s">
        <v>870</v>
      </c>
      <c r="T127" s="476" t="s">
        <v>870</v>
      </c>
      <c r="U127" s="476" t="s">
        <v>870</v>
      </c>
      <c r="V127" s="476" t="s">
        <v>870</v>
      </c>
      <c r="W127" s="476" t="s">
        <v>870</v>
      </c>
      <c r="X127" s="476" t="s">
        <v>870</v>
      </c>
      <c r="Y127" s="476" t="s">
        <v>870</v>
      </c>
      <c r="Z127" s="476" t="s">
        <v>870</v>
      </c>
      <c r="AA127" s="476" t="s">
        <v>870</v>
      </c>
      <c r="AB127" s="476" t="s">
        <v>870</v>
      </c>
      <c r="AC127" s="476" t="s">
        <v>870</v>
      </c>
      <c r="AD127" s="476" t="s">
        <v>870</v>
      </c>
      <c r="AE127" s="476" t="s">
        <v>870</v>
      </c>
      <c r="AF127" s="476" t="s">
        <v>870</v>
      </c>
      <c r="AG127" s="476" t="s">
        <v>870</v>
      </c>
      <c r="AH127" s="476" t="s">
        <v>870</v>
      </c>
      <c r="AI127" s="476" t="s">
        <v>870</v>
      </c>
      <c r="AJ127" s="476" t="s">
        <v>870</v>
      </c>
      <c r="AK127" s="476" t="s">
        <v>870</v>
      </c>
      <c r="AL127" s="476" t="s">
        <v>870</v>
      </c>
      <c r="AM127" s="476" t="s">
        <v>870</v>
      </c>
      <c r="AN127" s="476" t="s">
        <v>870</v>
      </c>
      <c r="AO127" s="476" t="s">
        <v>870</v>
      </c>
      <c r="AP127" s="476" t="s">
        <v>870</v>
      </c>
      <c r="AQ127" s="476" t="s">
        <v>870</v>
      </c>
      <c r="AR127" s="476" t="s">
        <v>870</v>
      </c>
      <c r="AS127" s="476" t="s">
        <v>870</v>
      </c>
      <c r="AT127" s="476" t="s">
        <v>870</v>
      </c>
      <c r="AU127" s="476" t="s">
        <v>870</v>
      </c>
      <c r="AV127" s="476" t="s">
        <v>870</v>
      </c>
      <c r="AW127" s="476" t="s">
        <v>870</v>
      </c>
      <c r="AX127" s="476" t="s">
        <v>870</v>
      </c>
      <c r="AY127" s="476" t="s">
        <v>870</v>
      </c>
      <c r="AZ127" s="476" t="s">
        <v>870</v>
      </c>
      <c r="BA127" s="476" t="s">
        <v>870</v>
      </c>
      <c r="BB127" s="476" t="s">
        <v>870</v>
      </c>
      <c r="BC127" s="476" t="s">
        <v>870</v>
      </c>
      <c r="BD127" s="476" t="s">
        <v>870</v>
      </c>
      <c r="BE127" s="476" t="s">
        <v>870</v>
      </c>
      <c r="BF127" s="476" t="s">
        <v>870</v>
      </c>
      <c r="BG127" s="476" t="s">
        <v>870</v>
      </c>
      <c r="BH127" s="476" t="s">
        <v>870</v>
      </c>
      <c r="BI127" s="476" t="s">
        <v>870</v>
      </c>
      <c r="BJ127" s="476" t="s">
        <v>870</v>
      </c>
      <c r="BK127" s="476" t="s">
        <v>870</v>
      </c>
      <c r="BL127" s="476" t="s">
        <v>870</v>
      </c>
      <c r="BM127" s="476">
        <f t="shared" ref="BM127:BX127" si="621">BM129+BM130+BM131+BM132+BM133+BM134+BM135+BM136</f>
        <v>46897.836546486404</v>
      </c>
      <c r="BN127" s="476">
        <f t="shared" si="621"/>
        <v>100434.42780837925</v>
      </c>
      <c r="BO127" s="476">
        <f t="shared" si="621"/>
        <v>2997974.0483224834</v>
      </c>
      <c r="BP127" s="476">
        <f t="shared" si="621"/>
        <v>25043835.155065935</v>
      </c>
      <c r="BQ127" s="476">
        <f t="shared" si="621"/>
        <v>3728667.0867134035</v>
      </c>
      <c r="BR127" s="476">
        <f t="shared" si="621"/>
        <v>26771068.142255053</v>
      </c>
      <c r="BS127" s="476">
        <f t="shared" si="621"/>
        <v>13698231.823151395</v>
      </c>
      <c r="BT127" s="476">
        <f t="shared" si="621"/>
        <v>15919338.217284258</v>
      </c>
      <c r="BU127" s="476">
        <f t="shared" si="621"/>
        <v>18112480.706392922</v>
      </c>
      <c r="BV127" s="476">
        <f t="shared" si="621"/>
        <v>17766168.572483726</v>
      </c>
      <c r="BW127" s="476">
        <f t="shared" si="621"/>
        <v>37857924.880570859</v>
      </c>
      <c r="BX127" s="476">
        <f t="shared" si="621"/>
        <v>20890350.413286597</v>
      </c>
      <c r="BY127" s="476">
        <f>BM127+BN127+BO127+BP127+BQ127+BR127+BS127+BT127+BU127+BV127+BW127+BX127</f>
        <v>182933371.30988148</v>
      </c>
      <c r="BZ127" s="476">
        <f t="shared" ref="BZ127:CK127" si="622">BZ129+BZ130+BZ131+BZ132+BZ133+BZ134+BZ135+BZ136</f>
        <v>38302960.010390587</v>
      </c>
      <c r="CA127" s="476">
        <f t="shared" si="622"/>
        <v>8734396.2242113166</v>
      </c>
      <c r="CB127" s="476">
        <f t="shared" si="622"/>
        <v>18586569.027124017</v>
      </c>
      <c r="CC127" s="476">
        <f t="shared" si="622"/>
        <v>15074140.990861291</v>
      </c>
      <c r="CD127" s="476">
        <f t="shared" si="622"/>
        <v>9077732.5956017356</v>
      </c>
      <c r="CE127" s="476">
        <f t="shared" si="622"/>
        <v>13423127.136412952</v>
      </c>
      <c r="CF127" s="476">
        <f t="shared" si="622"/>
        <v>15285822.364171257</v>
      </c>
      <c r="CG127" s="476">
        <f t="shared" si="622"/>
        <v>67440761.891670823</v>
      </c>
      <c r="CH127" s="476">
        <f t="shared" si="622"/>
        <v>16937538.136830244</v>
      </c>
      <c r="CI127" s="476">
        <f t="shared" si="622"/>
        <v>14259855.672592221</v>
      </c>
      <c r="CJ127" s="476">
        <f t="shared" si="622"/>
        <v>15269241.48109665</v>
      </c>
      <c r="CK127" s="476">
        <f t="shared" si="622"/>
        <v>70014509.487940237</v>
      </c>
      <c r="CL127" s="476">
        <f>BZ127+CA127+CB127+CC127+CD127+CE127+CF127+CG127+CH127+CI127+CJ127+CK127</f>
        <v>302406655.01890332</v>
      </c>
      <c r="CM127" s="476">
        <f t="shared" ref="CM127:CX127" si="623">CM129+CM130+CM131+CM132+CM133+CM134+CM135+CM136</f>
        <v>14704030.237981973</v>
      </c>
      <c r="CN127" s="476">
        <f t="shared" si="623"/>
        <v>17665888.332164913</v>
      </c>
      <c r="CO127" s="476">
        <f t="shared" si="623"/>
        <v>15585332.449924888</v>
      </c>
      <c r="CP127" s="476">
        <f t="shared" si="623"/>
        <v>30712856.499958277</v>
      </c>
      <c r="CQ127" s="476">
        <f t="shared" si="623"/>
        <v>14651171.580370557</v>
      </c>
      <c r="CR127" s="476">
        <f t="shared" si="623"/>
        <v>69032837.749624446</v>
      </c>
      <c r="CS127" s="476">
        <f t="shared" si="623"/>
        <v>19566747.538057089</v>
      </c>
      <c r="CT127" s="476">
        <f t="shared" si="623"/>
        <v>21273704.622767489</v>
      </c>
      <c r="CU127" s="476">
        <f t="shared" si="623"/>
        <v>11767813.10327992</v>
      </c>
      <c r="CV127" s="476">
        <f t="shared" si="623"/>
        <v>51355525.654815562</v>
      </c>
      <c r="CW127" s="476">
        <f t="shared" si="623"/>
        <v>27536140.556668334</v>
      </c>
      <c r="CX127" s="476">
        <f t="shared" si="623"/>
        <v>54563491.504172929</v>
      </c>
      <c r="CY127" s="476">
        <f>CM127+CN127+CO127+CP127+CQ127+CR127+CS127+CT127+CU127+CV127+CW127+CX127</f>
        <v>348415539.82978636</v>
      </c>
      <c r="CZ127" s="476">
        <f t="shared" ref="CZ127:DK127" si="624">CZ129+CZ130+CZ131+CZ132+CZ133+CZ134+CZ135+CZ136</f>
        <v>17902190.020000007</v>
      </c>
      <c r="DA127" s="476">
        <f t="shared" si="624"/>
        <v>26002255.370000005</v>
      </c>
      <c r="DB127" s="476">
        <f t="shared" si="624"/>
        <v>42316366.540000014</v>
      </c>
      <c r="DC127" s="476">
        <f t="shared" si="624"/>
        <v>13385590.52</v>
      </c>
      <c r="DD127" s="476">
        <f t="shared" si="624"/>
        <v>8694805.8100000005</v>
      </c>
      <c r="DE127" s="476">
        <f t="shared" si="624"/>
        <v>37499119.650000006</v>
      </c>
      <c r="DF127" s="476">
        <f t="shared" si="624"/>
        <v>8054957.1099999985</v>
      </c>
      <c r="DG127" s="476">
        <f t="shared" si="624"/>
        <v>36594872.789999999</v>
      </c>
      <c r="DH127" s="476">
        <f t="shared" si="624"/>
        <v>10404073.559999999</v>
      </c>
      <c r="DI127" s="476">
        <f t="shared" si="624"/>
        <v>47556457.93999999</v>
      </c>
      <c r="DJ127" s="476">
        <f t="shared" si="624"/>
        <v>30569712.540000003</v>
      </c>
      <c r="DK127" s="476">
        <f t="shared" si="624"/>
        <v>69016514.780000001</v>
      </c>
      <c r="DL127" s="476">
        <f>CZ127+DA127+DB127+DC127+DD127+DE127+DF127+DG127+DH127+DI127+DJ127+DK127</f>
        <v>347996916.63</v>
      </c>
      <c r="DM127" s="476">
        <f t="shared" ref="DM127:DX127" si="625">DM129+DM130+DM131+DM132+DM133+DM134+DM135+DM136+DM137</f>
        <v>17699971.600000001</v>
      </c>
      <c r="DN127" s="476">
        <f t="shared" si="625"/>
        <v>16107079.210000001</v>
      </c>
      <c r="DO127" s="476">
        <f t="shared" si="625"/>
        <v>30203783.009999998</v>
      </c>
      <c r="DP127" s="476">
        <f t="shared" si="625"/>
        <v>19295833.469999995</v>
      </c>
      <c r="DQ127" s="476">
        <f t="shared" si="625"/>
        <v>25310147.02</v>
      </c>
      <c r="DR127" s="476">
        <f t="shared" si="625"/>
        <v>50211246.740000002</v>
      </c>
      <c r="DS127" s="476">
        <f t="shared" si="625"/>
        <v>21523534.490000002</v>
      </c>
      <c r="DT127" s="476">
        <f t="shared" si="625"/>
        <v>53676597.279999994</v>
      </c>
      <c r="DU127" s="476">
        <f t="shared" si="625"/>
        <v>16089786.339999998</v>
      </c>
      <c r="DV127" s="476">
        <f t="shared" si="625"/>
        <v>7738308.4700000007</v>
      </c>
      <c r="DW127" s="476">
        <f t="shared" si="625"/>
        <v>63610712.930000007</v>
      </c>
      <c r="DX127" s="476">
        <f t="shared" si="625"/>
        <v>43906765.600000001</v>
      </c>
      <c r="DY127" s="476">
        <f>DM127+DN127+DO127+DP127+DQ127+DR127+DS127+DT127+DU127+DV127+DW127+DX127</f>
        <v>365373766.16000003</v>
      </c>
      <c r="DZ127" s="476">
        <f t="shared" ref="DZ127:EK127" si="626">DZ129+DZ130+DZ131+DZ132+DZ133+DZ134+DZ135+DZ136+DZ137</f>
        <v>7544659.75</v>
      </c>
      <c r="EA127" s="476">
        <f t="shared" si="626"/>
        <v>31914385.859999999</v>
      </c>
      <c r="EB127" s="476">
        <f t="shared" si="626"/>
        <v>22374330.380000003</v>
      </c>
      <c r="EC127" s="476">
        <f t="shared" si="626"/>
        <v>70599169.140000001</v>
      </c>
      <c r="ED127" s="476">
        <f t="shared" si="626"/>
        <v>39317234.229999997</v>
      </c>
      <c r="EE127" s="476">
        <f t="shared" si="626"/>
        <v>77031051.219999999</v>
      </c>
      <c r="EF127" s="476">
        <f t="shared" si="626"/>
        <v>34724799.550000004</v>
      </c>
      <c r="EG127" s="476">
        <f t="shared" si="626"/>
        <v>18379537.679999996</v>
      </c>
      <c r="EH127" s="476">
        <f t="shared" si="626"/>
        <v>13105397.029999999</v>
      </c>
      <c r="EI127" s="476">
        <f t="shared" si="626"/>
        <v>14544471.229999999</v>
      </c>
      <c r="EJ127" s="476">
        <f t="shared" si="626"/>
        <v>133925225.86999997</v>
      </c>
      <c r="EK127" s="476">
        <f t="shared" si="626"/>
        <v>133073885.65000001</v>
      </c>
      <c r="EL127" s="476">
        <f>DZ127+EA127+EB127+EC127+ED127+EE127+EF127+EG127+EH127+EI127+EJ127+EK127</f>
        <v>596534147.58999991</v>
      </c>
      <c r="EM127" s="476">
        <f t="shared" ref="EM127:EX127" si="627">EM129+EM130+EM131+EM132+EM133+EM134+EM135+EM136+EM137</f>
        <v>26547248.789999995</v>
      </c>
      <c r="EN127" s="476">
        <f t="shared" si="627"/>
        <v>45092399.04999999</v>
      </c>
      <c r="EO127" s="476">
        <f t="shared" si="627"/>
        <v>67929580.340000018</v>
      </c>
      <c r="EP127" s="476">
        <f t="shared" si="627"/>
        <v>12020570.880000001</v>
      </c>
      <c r="EQ127" s="476">
        <f t="shared" si="627"/>
        <v>26284553</v>
      </c>
      <c r="ER127" s="476">
        <f t="shared" si="627"/>
        <v>49498014.43</v>
      </c>
      <c r="ES127" s="476">
        <f t="shared" si="627"/>
        <v>61173258.510000005</v>
      </c>
      <c r="ET127" s="476">
        <f t="shared" si="627"/>
        <v>38110020.75</v>
      </c>
      <c r="EU127" s="476">
        <f t="shared" si="627"/>
        <v>55782287.960000001</v>
      </c>
      <c r="EV127" s="476">
        <f t="shared" si="627"/>
        <v>46696801.649999999</v>
      </c>
      <c r="EW127" s="476">
        <f t="shared" si="627"/>
        <v>63732297.819999993</v>
      </c>
      <c r="EX127" s="476">
        <f t="shared" si="627"/>
        <v>231809363.80000001</v>
      </c>
      <c r="EY127" s="476">
        <f>EM127+EN127+EO127+EP127+EQ127+ER127+ES127+ET127+EU127+EV127+EW127+EX127</f>
        <v>724676396.98000002</v>
      </c>
      <c r="EZ127" s="476">
        <f t="shared" ref="EZ127:FH127" si="628">EZ129+EZ130+EZ131+EZ132+EZ133+EZ134+EZ135+EZ136+EZ137</f>
        <v>54099174.199999996</v>
      </c>
      <c r="FA127" s="476">
        <f t="shared" si="628"/>
        <v>70020604.699999988</v>
      </c>
      <c r="FB127" s="476">
        <f t="shared" si="628"/>
        <v>99754807.919999987</v>
      </c>
      <c r="FC127" s="476">
        <f t="shared" si="628"/>
        <v>58883433.390000001</v>
      </c>
      <c r="FD127" s="476">
        <f t="shared" si="628"/>
        <v>56047966.630000003</v>
      </c>
      <c r="FE127" s="476">
        <f t="shared" si="628"/>
        <v>48249736.849999994</v>
      </c>
      <c r="FF127" s="476">
        <f t="shared" si="628"/>
        <v>54316209.489999995</v>
      </c>
      <c r="FG127" s="476">
        <f t="shared" si="628"/>
        <v>35074478.370000005</v>
      </c>
      <c r="FH127" s="476">
        <f t="shared" si="628"/>
        <v>63918946.380000003</v>
      </c>
      <c r="FI127" s="476">
        <f>FI129+FI130+FI131+FI132+FI133+FI134+FI135+FI136+FI137</f>
        <v>50336526.159999996</v>
      </c>
      <c r="FJ127" s="476">
        <f>FJ129+FJ130+FJ131+FJ132+FJ133+FJ134+FJ135+FJ136+FJ137</f>
        <v>87633291.110000014</v>
      </c>
      <c r="FK127" s="476">
        <f>FK129+FK130+FK131+FK132+FK133+FK134+FK135+FK136+FK137</f>
        <v>136581997.03</v>
      </c>
      <c r="FL127" s="476">
        <f>FA127+FB127+FC127+FD127+FE127+FF127+FG127+FH127+EZ127+FI127+FK127+FJ127</f>
        <v>814917172.23000002</v>
      </c>
      <c r="FM127" s="476">
        <f t="shared" ref="FM127:FV127" si="629">FM129+FM130+FM131+FM132+FM133+FM134+FM135+FM136+FM137</f>
        <v>27204228.149999999</v>
      </c>
      <c r="FN127" s="476">
        <f t="shared" si="629"/>
        <v>33490190.600000001</v>
      </c>
      <c r="FO127" s="476">
        <f t="shared" si="629"/>
        <v>134941378.88</v>
      </c>
      <c r="FP127" s="476">
        <f t="shared" si="629"/>
        <v>49387329.049999997</v>
      </c>
      <c r="FQ127" s="476">
        <f t="shared" si="629"/>
        <v>53904234.189999998</v>
      </c>
      <c r="FR127" s="476">
        <f t="shared" si="629"/>
        <v>109864364.03000002</v>
      </c>
      <c r="FS127" s="476">
        <f t="shared" si="629"/>
        <v>63687400.819999993</v>
      </c>
      <c r="FT127" s="476">
        <f t="shared" si="629"/>
        <v>41299468.530000001</v>
      </c>
      <c r="FU127" s="476">
        <f t="shared" si="629"/>
        <v>41580281.789999999</v>
      </c>
      <c r="FV127" s="476">
        <f t="shared" si="629"/>
        <v>39680751.750000007</v>
      </c>
      <c r="FW127" s="476">
        <f>FW129+FW130+FW131+FW132+FW133+FW134+FW135+FW136+FW137</f>
        <v>68894251.939999998</v>
      </c>
      <c r="FX127" s="476">
        <f>FX129+FX130+FX131+FX132+FX133+FX134+FX135+FX136+FX137</f>
        <v>181132033.08999997</v>
      </c>
      <c r="FY127" s="476">
        <f>FM127+FN127+FO127+FP127+FQ127+FR127+FS127+FT127+FU127+FV127+FW127+FX127</f>
        <v>845065912.81999993</v>
      </c>
      <c r="FZ127" s="476">
        <f t="shared" ref="FZ127:GI127" si="630">FZ129+FZ130+FZ131+FZ132+FZ133+FZ134+FZ135+FZ136+FZ137</f>
        <v>47915644.510000005</v>
      </c>
      <c r="GA127" s="476">
        <f t="shared" si="630"/>
        <v>55127800.81000001</v>
      </c>
      <c r="GB127" s="476">
        <f t="shared" si="630"/>
        <v>108204381.13</v>
      </c>
      <c r="GC127" s="476">
        <f t="shared" si="630"/>
        <v>74148317.909999982</v>
      </c>
      <c r="GD127" s="476">
        <f t="shared" si="630"/>
        <v>67890658.010000005</v>
      </c>
      <c r="GE127" s="476">
        <f t="shared" si="630"/>
        <v>43562352.660000004</v>
      </c>
      <c r="GF127" s="476">
        <f t="shared" si="630"/>
        <v>47968981.32</v>
      </c>
      <c r="GG127" s="476">
        <f t="shared" si="630"/>
        <v>42040689.57</v>
      </c>
      <c r="GH127" s="476">
        <f t="shared" si="630"/>
        <v>53813247.70000001</v>
      </c>
      <c r="GI127" s="476">
        <f t="shared" si="630"/>
        <v>58995012.660000004</v>
      </c>
      <c r="GJ127" s="476">
        <f>GJ129+GJ130+GJ131+GJ132+GJ133+GJ134+GJ135+GJ136+GJ137</f>
        <v>50215230.529999994</v>
      </c>
      <c r="GK127" s="476">
        <f>GK129+GK130+GK131+GK132+GK133+GK134+GK135+GK136+GK137</f>
        <v>288533471.06</v>
      </c>
      <c r="GL127" s="476">
        <f>FZ127+GA127+GB127+GC127+GD127+GE127+GF127+GG127+GH127+GI127+GJ127+GK127</f>
        <v>938415787.86999989</v>
      </c>
      <c r="GM127" s="476">
        <f t="shared" ref="GM127:GV127" si="631">GM129+GM130+GM131+GM132+GM133+GM134+GM135+GM136+GM137</f>
        <v>27446331.439999998</v>
      </c>
      <c r="GN127" s="476">
        <f t="shared" si="631"/>
        <v>51981152.630000003</v>
      </c>
      <c r="GO127" s="476">
        <f t="shared" si="631"/>
        <v>130477128.45000002</v>
      </c>
      <c r="GP127" s="476">
        <f t="shared" si="631"/>
        <v>96643350.190000013</v>
      </c>
      <c r="GQ127" s="476">
        <f t="shared" si="631"/>
        <v>53838684.480000004</v>
      </c>
      <c r="GR127" s="476">
        <f t="shared" si="631"/>
        <v>37497672.199999988</v>
      </c>
      <c r="GS127" s="476">
        <f t="shared" si="631"/>
        <v>40559934.479999997</v>
      </c>
      <c r="GT127" s="476">
        <f t="shared" si="631"/>
        <v>15334944.339999998</v>
      </c>
      <c r="GU127" s="476">
        <f t="shared" si="631"/>
        <v>111344892.88</v>
      </c>
      <c r="GV127" s="476">
        <f t="shared" si="631"/>
        <v>115609422.21999998</v>
      </c>
      <c r="GW127" s="476">
        <f>GW129+GW130+GW131+GW132+GW133+GW134+GW135+GW136+GW137</f>
        <v>126286961.38999997</v>
      </c>
      <c r="GX127" s="476">
        <f>GX129+GX130+GX131+GX132+GX133+GX134+GX135+GX136+GX137</f>
        <v>233288092.30000001</v>
      </c>
      <c r="GY127" s="476">
        <f>GM127+GN127+GO127+GP127+GQ127+GR127+GS127+GT127+GU127+GV127+GW127+GX127</f>
        <v>1040308567</v>
      </c>
      <c r="GZ127" s="476">
        <f t="shared" ref="GZ127:HI127" si="632">GZ129+GZ130+GZ131+GZ132+GZ133+GZ134+GZ135+GZ136+GZ137</f>
        <v>32046130.670000002</v>
      </c>
      <c r="HA127" s="476">
        <f t="shared" si="632"/>
        <v>71646319.899999991</v>
      </c>
      <c r="HB127" s="476">
        <f t="shared" si="632"/>
        <v>104188451.60999998</v>
      </c>
      <c r="HC127" s="476">
        <f t="shared" si="632"/>
        <v>107074245.61999997</v>
      </c>
      <c r="HD127" s="476">
        <f t="shared" si="632"/>
        <v>41349562.490000002</v>
      </c>
      <c r="HE127" s="476">
        <f t="shared" si="632"/>
        <v>49112658.579999991</v>
      </c>
      <c r="HF127" s="476">
        <f t="shared" si="632"/>
        <v>80242078.039999992</v>
      </c>
      <c r="HG127" s="476">
        <f t="shared" si="632"/>
        <v>57761881.350000001</v>
      </c>
      <c r="HH127" s="476">
        <f t="shared" si="632"/>
        <v>79881873.070000008</v>
      </c>
      <c r="HI127" s="476">
        <f t="shared" si="632"/>
        <v>52325688.809999995</v>
      </c>
      <c r="HJ127" s="476">
        <f>HJ129+HJ130+HJ131+HJ132+HJ133+HJ134+HJ135+HJ136+HJ137</f>
        <v>122473567.05999999</v>
      </c>
      <c r="HK127" s="476">
        <f>HK129+HK130+HK131+HK132+HK133+HK134+HK135+HK136+HK137</f>
        <v>84322577.950000003</v>
      </c>
      <c r="HL127" s="476">
        <f>GZ127+HA127+HB127+HC127+HD127+HE127+HF127+HG127+HH127+HI127+HJ127+HK127</f>
        <v>882425035.14999998</v>
      </c>
      <c r="HM127" s="476">
        <f t="shared" ref="HM127:HV127" si="633">HM129+HM130+HM131+HM132+HM133+HM134+HM135+HM136+HM137</f>
        <v>90156758.789999992</v>
      </c>
      <c r="HN127" s="476">
        <f t="shared" si="633"/>
        <v>40405592.969999991</v>
      </c>
      <c r="HO127" s="476">
        <f t="shared" si="633"/>
        <v>26780627.829999998</v>
      </c>
      <c r="HP127" s="476">
        <f t="shared" si="633"/>
        <v>45798883.039999999</v>
      </c>
      <c r="HQ127" s="476">
        <f t="shared" si="633"/>
        <v>88415047.560000002</v>
      </c>
      <c r="HR127" s="476">
        <f t="shared" si="633"/>
        <v>6594193.9100000001</v>
      </c>
      <c r="HS127" s="476">
        <f t="shared" si="633"/>
        <v>1248467.4100000004</v>
      </c>
      <c r="HT127" s="476">
        <f t="shared" si="633"/>
        <v>1694579.14</v>
      </c>
      <c r="HU127" s="476">
        <f t="shared" si="633"/>
        <v>2049946.1800000002</v>
      </c>
      <c r="HV127" s="476">
        <f t="shared" si="633"/>
        <v>36090834.270000003</v>
      </c>
      <c r="HW127" s="476">
        <f>HW129+HW130+HW131+HW132+HW133+HW134+HW135+HW136+HW137</f>
        <v>8243918.3300000001</v>
      </c>
      <c r="HX127" s="476">
        <f>HX129+HX130+HX131+HX132+HX133+HX134+HX135+HX136+HX137</f>
        <v>133058766.45</v>
      </c>
      <c r="HY127" s="476">
        <f>HM127+HN127+HO127+HP127+HQ127+HR127+HS127+HT127+HU127+HV127+HW127+HX127</f>
        <v>480537615.87999994</v>
      </c>
      <c r="HZ127" s="476">
        <f t="shared" ref="HZ127:II127" si="634">HZ129+HZ130+HZ131+HZ132+HZ133+HZ134+HZ135+HZ136+HZ137</f>
        <v>10508774.969999999</v>
      </c>
      <c r="IA127" s="476">
        <f t="shared" si="634"/>
        <v>37406846.409999996</v>
      </c>
      <c r="IB127" s="476">
        <f t="shared" si="634"/>
        <v>94269692.450000003</v>
      </c>
      <c r="IC127" s="476">
        <f t="shared" si="634"/>
        <v>65160041.389999993</v>
      </c>
      <c r="ID127" s="476">
        <f t="shared" si="634"/>
        <v>16070602.710000001</v>
      </c>
      <c r="IE127" s="476">
        <f t="shared" si="634"/>
        <v>24854635.459999997</v>
      </c>
      <c r="IF127" s="476">
        <f t="shared" si="634"/>
        <v>8440399.5199999996</v>
      </c>
      <c r="IG127" s="476">
        <f t="shared" si="634"/>
        <v>1968353.5</v>
      </c>
      <c r="IH127" s="476">
        <f t="shared" si="634"/>
        <v>15508027.399999999</v>
      </c>
      <c r="II127" s="476">
        <f t="shared" si="634"/>
        <v>7662015.540000001</v>
      </c>
      <c r="IJ127" s="476">
        <f>IJ129+IJ130+IJ131+IJ132+IJ133+IJ134+IJ135+IJ136+IJ137</f>
        <v>36567083.159999996</v>
      </c>
      <c r="IK127" s="476">
        <f>IK129+IK130+IK131+IK132+IK133+IK134+IK135+IK136+IK137</f>
        <v>80560888.229999989</v>
      </c>
      <c r="IL127" s="476">
        <f>HZ127+IA127+IB127+IC127+ID127+IE127+IF127+IG127+IH127+II127+IJ127+IK127</f>
        <v>398977360.74000001</v>
      </c>
      <c r="IM127" s="476">
        <f t="shared" ref="IM127:IV127" si="635">IM129+IM130+IM131+IM132+IM133+IM134+IM135+IM136+IM137</f>
        <v>27453531.300000001</v>
      </c>
      <c r="IN127" s="476">
        <f t="shared" si="635"/>
        <v>9247974.6300000008</v>
      </c>
      <c r="IO127" s="476">
        <f t="shared" si="635"/>
        <v>109981237.78</v>
      </c>
      <c r="IP127" s="476">
        <f t="shared" si="635"/>
        <v>123722019.77000001</v>
      </c>
      <c r="IQ127" s="476">
        <f t="shared" si="635"/>
        <v>17246487.579999998</v>
      </c>
      <c r="IR127" s="476">
        <f t="shared" si="635"/>
        <v>6474182.7299999986</v>
      </c>
      <c r="IS127" s="476">
        <f t="shared" si="635"/>
        <v>2462002.3799999994</v>
      </c>
      <c r="IT127" s="476">
        <f t="shared" si="635"/>
        <v>201017716.92000002</v>
      </c>
      <c r="IU127" s="476">
        <f t="shared" si="635"/>
        <v>50272257.929999992</v>
      </c>
      <c r="IV127" s="476">
        <f t="shared" si="635"/>
        <v>8688797.9500000011</v>
      </c>
      <c r="IW127" s="476">
        <f>IW129+IW130+IW131+IW132+IW133+IW134+IW135+IW136+IW137</f>
        <v>31268516.069999997</v>
      </c>
      <c r="IX127" s="476">
        <f>IX129+IX130+IX131+IX132+IX133+IX134+IX135+IX136+IX137</f>
        <v>209045214.75</v>
      </c>
      <c r="IY127" s="476">
        <f>IM127+IN127+IO127+IP127+IQ127+IR127+IS127+IT127+IU127+IV127+IW127+IX127</f>
        <v>796879939.79000008</v>
      </c>
      <c r="IZ127" s="652">
        <f t="shared" ref="IZ127:JI127" si="636">IZ129+IZ130+IZ131+IZ132+IZ133+IZ134+IZ135+IZ136+IZ137</f>
        <v>10227920.92</v>
      </c>
      <c r="JA127" s="476">
        <f t="shared" si="636"/>
        <v>13943021.869999999</v>
      </c>
      <c r="JB127" s="476">
        <f t="shared" si="636"/>
        <v>187893191.54000005</v>
      </c>
      <c r="JC127" s="476">
        <f t="shared" si="636"/>
        <v>67220579.560000017</v>
      </c>
      <c r="JD127" s="476">
        <f t="shared" si="636"/>
        <v>68733345.379999995</v>
      </c>
      <c r="JE127" s="476">
        <f t="shared" si="636"/>
        <v>42063364.219999991</v>
      </c>
      <c r="JF127" s="476">
        <f t="shared" si="636"/>
        <v>8122026.1599999992</v>
      </c>
      <c r="JG127" s="476">
        <f t="shared" si="636"/>
        <v>8419682.4299999997</v>
      </c>
      <c r="JH127" s="476">
        <f t="shared" si="636"/>
        <v>85907821.980000004</v>
      </c>
      <c r="JI127" s="476">
        <f t="shared" si="636"/>
        <v>25941476.190000001</v>
      </c>
      <c r="JJ127" s="476">
        <f>JJ129+JJ130+JJ131+JJ132+JJ133+JJ134+JJ135+JJ136+JJ137</f>
        <v>20945634.210000005</v>
      </c>
      <c r="JK127" s="476">
        <f>JK129+JK130+JK131+JK132+JK133+JK134+JK135+JK136+JK137</f>
        <v>191091990.91999999</v>
      </c>
      <c r="JL127" s="476">
        <f>IZ127+JA127+JB127+JC127+JD127+JE127+JF127+JG127+JH127+JI127+JJ127+JK127</f>
        <v>730510055.38</v>
      </c>
      <c r="JM127" s="652">
        <f t="shared" ref="JM127:JV127" si="637">JM129+JM130+JM131+JM132+JM133+JM134+JM135+JM136+JM137</f>
        <v>27926066.919999994</v>
      </c>
      <c r="JN127" s="476">
        <f t="shared" si="637"/>
        <v>27909915.710000001</v>
      </c>
      <c r="JO127" s="476">
        <f t="shared" si="637"/>
        <v>145075167.03</v>
      </c>
      <c r="JP127" s="476">
        <f t="shared" si="637"/>
        <v>51772973.980000004</v>
      </c>
      <c r="JQ127" s="476">
        <f t="shared" si="637"/>
        <v>56279225.670000002</v>
      </c>
      <c r="JR127" s="476">
        <f t="shared" si="637"/>
        <v>25228177.200000003</v>
      </c>
      <c r="JS127" s="476">
        <f t="shared" si="637"/>
        <v>40947630.080000006</v>
      </c>
      <c r="JT127" s="476">
        <f t="shared" si="637"/>
        <v>28035574.52</v>
      </c>
      <c r="JU127" s="476">
        <f t="shared" si="637"/>
        <v>120632671.55</v>
      </c>
      <c r="JV127" s="476">
        <f t="shared" si="637"/>
        <v>41085093.349999994</v>
      </c>
      <c r="JW127" s="476">
        <f>JW129+JW130+JW131+JW132+JW133+JW134+JW135+JW136+JW137</f>
        <v>58996884.640000001</v>
      </c>
      <c r="JX127" s="476">
        <f>JX129+JX130+JX131+JX132+JX133+JX134+JX135+JX136+JX137</f>
        <v>106786366.70000002</v>
      </c>
      <c r="JY127" s="476">
        <f>JM127+JN127+JO127+JP127+JQ127+JR127+JS127+JT127+JU127+JV127+JW127+JX127</f>
        <v>730675747.35000002</v>
      </c>
      <c r="JZ127" s="652">
        <f t="shared" ref="JZ127:KI127" si="638">JZ129+JZ130+JZ131+JZ132+JZ133+JZ134+JZ135+JZ136+JZ137</f>
        <v>55166682.100000001</v>
      </c>
      <c r="KA127" s="476">
        <f t="shared" si="638"/>
        <v>41798320.179999992</v>
      </c>
      <c r="KB127" s="476">
        <f t="shared" si="638"/>
        <v>136291601.11999997</v>
      </c>
      <c r="KC127" s="476">
        <f t="shared" si="638"/>
        <v>75465000.500000015</v>
      </c>
      <c r="KD127" s="476">
        <f t="shared" si="638"/>
        <v>65011043.360000007</v>
      </c>
      <c r="KE127" s="476">
        <f t="shared" si="638"/>
        <v>40043568.359999999</v>
      </c>
      <c r="KF127" s="476">
        <f t="shared" si="638"/>
        <v>21134689.379999999</v>
      </c>
      <c r="KG127" s="476">
        <f t="shared" si="638"/>
        <v>21407068.850000001</v>
      </c>
      <c r="KH127" s="476">
        <f t="shared" si="638"/>
        <v>116948105.55</v>
      </c>
      <c r="KI127" s="476">
        <f t="shared" si="638"/>
        <v>36005875.139999993</v>
      </c>
      <c r="KJ127" s="476">
        <f>KJ129+KJ130+KJ131+KJ132+KJ133+KJ134+KJ135+KJ136+KJ137</f>
        <v>165117767.84999999</v>
      </c>
      <c r="KK127" s="476">
        <f>KK129+KK130+KK131+KK132+KK133+KK134+KK135+KK136+KK137</f>
        <v>176772467.37000003</v>
      </c>
      <c r="KL127" s="476">
        <f>JZ127+KA127+KB127+KC127+KD127+KE127+KF127+KG127+KH127+KI127+KJ127+KK127</f>
        <v>951162189.75999999</v>
      </c>
      <c r="KM127" s="652">
        <f t="shared" ref="KM127:KV127" si="639">KM129+KM130+KM131+KM132+KM133+KM134+KM135+KM136+KM137</f>
        <v>193508629.79999998</v>
      </c>
      <c r="KN127" s="476">
        <f t="shared" si="639"/>
        <v>61845185.519999996</v>
      </c>
      <c r="KO127" s="476">
        <f t="shared" si="639"/>
        <v>143439911.90000004</v>
      </c>
      <c r="KP127" s="476">
        <f t="shared" si="639"/>
        <v>70578254.519999996</v>
      </c>
      <c r="KQ127" s="476">
        <f t="shared" si="639"/>
        <v>46083258.100000009</v>
      </c>
      <c r="KR127" s="476">
        <f t="shared" si="639"/>
        <v>21134668.880000003</v>
      </c>
      <c r="KS127" s="476">
        <f t="shared" si="639"/>
        <v>34916091.480000012</v>
      </c>
      <c r="KT127" s="476">
        <f t="shared" si="639"/>
        <v>39178327.570000008</v>
      </c>
      <c r="KU127" s="476">
        <f t="shared" si="639"/>
        <v>69744953.530000001</v>
      </c>
      <c r="KV127" s="476">
        <f t="shared" si="639"/>
        <v>75058719.349999994</v>
      </c>
      <c r="KW127" s="476">
        <f>KW129+KW130+KW131+KW132+KW133+KW134+KW135+KW136+KW137</f>
        <v>61003326.660000004</v>
      </c>
      <c r="KX127" s="476">
        <f>KX129+KX130+KX131+KX132+KX133+KX134+KX135+KX136+KX137</f>
        <v>145211034.47000003</v>
      </c>
      <c r="KY127" s="476">
        <f>KM127+KN127+KO127+KP127+KQ127+KR127+KS127+KT127+KU127+KV127+KW127+KX127</f>
        <v>961702361.78000009</v>
      </c>
      <c r="KZ127" s="652">
        <f t="shared" ref="KZ127:LI127" si="640">KZ129+KZ130+KZ131+KZ132+KZ133+KZ134+KZ135+KZ136+KZ137</f>
        <v>83410639.320000008</v>
      </c>
      <c r="LA127" s="476">
        <f t="shared" si="640"/>
        <v>63402510.559999987</v>
      </c>
      <c r="LB127" s="476">
        <f t="shared" si="640"/>
        <v>0</v>
      </c>
      <c r="LC127" s="476">
        <f t="shared" si="640"/>
        <v>0</v>
      </c>
      <c r="LD127" s="476">
        <f t="shared" si="640"/>
        <v>0</v>
      </c>
      <c r="LE127" s="476">
        <f t="shared" si="640"/>
        <v>0</v>
      </c>
      <c r="LF127" s="476">
        <f t="shared" si="640"/>
        <v>0</v>
      </c>
      <c r="LG127" s="476">
        <f t="shared" si="640"/>
        <v>0</v>
      </c>
      <c r="LH127" s="476">
        <f t="shared" si="640"/>
        <v>0</v>
      </c>
      <c r="LI127" s="476">
        <f t="shared" si="640"/>
        <v>0</v>
      </c>
      <c r="LJ127" s="476">
        <f>LJ129+LJ130+LJ131+LJ132+LJ133+LJ134+LJ135+LJ136+LJ137</f>
        <v>0</v>
      </c>
      <c r="LK127" s="476">
        <f>LK129+LK130+LK131+LK132+LK133+LK134+LK135+LK136+LK137</f>
        <v>0</v>
      </c>
      <c r="LL127" s="514">
        <f>KZ127+LA127+LB127+LC127+LD127+LE127+LF127+LG127+LH127+LI127+LJ127+LK127</f>
        <v>146813149.88</v>
      </c>
    </row>
    <row r="128" spans="1:324" x14ac:dyDescent="0.2">
      <c r="A128" s="436"/>
      <c r="B128" s="437"/>
      <c r="C128" s="421" t="s">
        <v>1062</v>
      </c>
      <c r="D128" s="421" t="s">
        <v>1062</v>
      </c>
      <c r="E128" s="442"/>
      <c r="F128" s="442"/>
      <c r="G128" s="442"/>
      <c r="H128" s="442"/>
      <c r="I128" s="442"/>
      <c r="J128" s="442"/>
      <c r="K128" s="442"/>
      <c r="L128" s="442"/>
      <c r="M128" s="442"/>
      <c r="N128" s="442"/>
      <c r="O128" s="442"/>
      <c r="P128" s="442"/>
      <c r="Q128" s="442"/>
      <c r="R128" s="442"/>
      <c r="S128" s="442"/>
      <c r="T128" s="442"/>
      <c r="U128" s="442"/>
      <c r="V128" s="442"/>
      <c r="W128" s="442"/>
      <c r="X128" s="442"/>
      <c r="Y128" s="442"/>
      <c r="Z128" s="442"/>
      <c r="AA128" s="442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2"/>
      <c r="AP128" s="442"/>
      <c r="AQ128" s="442"/>
      <c r="AR128" s="442"/>
      <c r="AS128" s="442"/>
      <c r="AT128" s="442"/>
      <c r="AU128" s="442"/>
      <c r="AV128" s="442"/>
      <c r="AW128" s="442"/>
      <c r="AX128" s="442"/>
      <c r="AY128" s="442"/>
      <c r="AZ128" s="442"/>
      <c r="BA128" s="442"/>
      <c r="BB128" s="442"/>
      <c r="BC128" s="442"/>
      <c r="BD128" s="442"/>
      <c r="BE128" s="442"/>
      <c r="BF128" s="442"/>
      <c r="BG128" s="442"/>
      <c r="BH128" s="442"/>
      <c r="BI128" s="442"/>
      <c r="BJ128" s="442"/>
      <c r="BK128" s="442"/>
      <c r="BL128" s="442"/>
      <c r="BM128" s="442"/>
      <c r="BN128" s="442"/>
      <c r="BO128" s="442"/>
      <c r="BP128" s="442"/>
      <c r="BQ128" s="442"/>
      <c r="BR128" s="442"/>
      <c r="BS128" s="442"/>
      <c r="BT128" s="442"/>
      <c r="BU128" s="442"/>
      <c r="BV128" s="442"/>
      <c r="BW128" s="442"/>
      <c r="BX128" s="442"/>
      <c r="BY128" s="442"/>
      <c r="BZ128" s="442"/>
      <c r="CA128" s="442"/>
      <c r="CB128" s="442"/>
      <c r="CC128" s="442"/>
      <c r="CD128" s="442"/>
      <c r="CE128" s="442"/>
      <c r="CF128" s="442"/>
      <c r="CG128" s="442"/>
      <c r="CH128" s="442"/>
      <c r="CI128" s="442"/>
      <c r="CJ128" s="442"/>
      <c r="CK128" s="442"/>
      <c r="CL128" s="442"/>
      <c r="CM128" s="442"/>
      <c r="CN128" s="442"/>
      <c r="CO128" s="442"/>
      <c r="CP128" s="442"/>
      <c r="CQ128" s="442"/>
      <c r="CR128" s="442"/>
      <c r="CS128" s="442"/>
      <c r="CT128" s="442"/>
      <c r="CU128" s="442"/>
      <c r="CV128" s="442"/>
      <c r="CW128" s="442"/>
      <c r="CX128" s="442"/>
      <c r="CY128" s="442"/>
      <c r="CZ128" s="442"/>
      <c r="DA128" s="442"/>
      <c r="DB128" s="442"/>
      <c r="DC128" s="442"/>
      <c r="DD128" s="442"/>
      <c r="DE128" s="442"/>
      <c r="DF128" s="442"/>
      <c r="DG128" s="442"/>
      <c r="DH128" s="442"/>
      <c r="DI128" s="442"/>
      <c r="DJ128" s="442"/>
      <c r="DK128" s="442"/>
      <c r="DL128" s="442"/>
      <c r="DM128" s="442"/>
      <c r="DN128" s="442"/>
      <c r="DO128" s="442"/>
      <c r="DP128" s="442"/>
      <c r="DQ128" s="442"/>
      <c r="DR128" s="442"/>
      <c r="DS128" s="442"/>
      <c r="DT128" s="442"/>
      <c r="DU128" s="442"/>
      <c r="DV128" s="442"/>
      <c r="DW128" s="442"/>
      <c r="DX128" s="442"/>
      <c r="DY128" s="442"/>
      <c r="DZ128" s="442"/>
      <c r="EA128" s="442"/>
      <c r="EB128" s="442"/>
      <c r="EC128" s="442"/>
      <c r="ED128" s="442"/>
      <c r="EE128" s="442"/>
      <c r="EF128" s="442"/>
      <c r="EG128" s="442"/>
      <c r="EH128" s="442"/>
      <c r="EI128" s="442"/>
      <c r="EJ128" s="442"/>
      <c r="EK128" s="442"/>
      <c r="EL128" s="442"/>
      <c r="EM128" s="442"/>
      <c r="EN128" s="442"/>
      <c r="EO128" s="442"/>
      <c r="EP128" s="442"/>
      <c r="EQ128" s="442"/>
      <c r="ER128" s="442"/>
      <c r="ES128" s="442"/>
      <c r="ET128" s="442"/>
      <c r="EU128" s="442"/>
      <c r="EV128" s="442"/>
      <c r="EW128" s="442"/>
      <c r="EX128" s="442"/>
      <c r="EY128" s="442"/>
      <c r="EZ128" s="442"/>
      <c r="FA128" s="442"/>
      <c r="FB128" s="442"/>
      <c r="FC128" s="442"/>
      <c r="FD128" s="442"/>
      <c r="FE128" s="442"/>
      <c r="FF128" s="442"/>
      <c r="FG128" s="442"/>
      <c r="FH128" s="442"/>
      <c r="FI128" s="442"/>
      <c r="FJ128" s="442"/>
      <c r="FK128" s="442"/>
      <c r="FL128" s="442"/>
      <c r="FM128" s="442"/>
      <c r="FN128" s="442"/>
      <c r="FO128" s="442"/>
      <c r="FP128" s="442"/>
      <c r="FQ128" s="442"/>
      <c r="FR128" s="442"/>
      <c r="FS128" s="442"/>
      <c r="FT128" s="442"/>
      <c r="FU128" s="442"/>
      <c r="FV128" s="442"/>
      <c r="FW128" s="442"/>
      <c r="FX128" s="442"/>
      <c r="FY128" s="442"/>
      <c r="FZ128" s="442"/>
      <c r="GA128" s="442"/>
      <c r="GB128" s="442"/>
      <c r="GC128" s="442"/>
      <c r="GD128" s="442"/>
      <c r="GE128" s="442"/>
      <c r="GF128" s="442"/>
      <c r="GG128" s="442"/>
      <c r="GH128" s="442"/>
      <c r="GI128" s="442"/>
      <c r="GJ128" s="442"/>
      <c r="GK128" s="442"/>
      <c r="GL128" s="442"/>
      <c r="GM128" s="442"/>
      <c r="GN128" s="442"/>
      <c r="GO128" s="442"/>
      <c r="GP128" s="442"/>
      <c r="GQ128" s="442"/>
      <c r="GR128" s="442"/>
      <c r="GS128" s="442"/>
      <c r="GT128" s="442"/>
      <c r="GU128" s="442"/>
      <c r="GV128" s="442"/>
      <c r="GW128" s="442"/>
      <c r="GX128" s="442"/>
      <c r="GY128" s="442"/>
      <c r="GZ128" s="442"/>
      <c r="HA128" s="442"/>
      <c r="HB128" s="442"/>
      <c r="HC128" s="442"/>
      <c r="HD128" s="442"/>
      <c r="HE128" s="442"/>
      <c r="HF128" s="442"/>
      <c r="HG128" s="442"/>
      <c r="HH128" s="442"/>
      <c r="HI128" s="442"/>
      <c r="HJ128" s="442"/>
      <c r="HK128" s="442"/>
      <c r="HL128" s="442"/>
      <c r="HM128" s="442"/>
      <c r="HN128" s="442"/>
      <c r="HO128" s="442"/>
      <c r="HP128" s="442"/>
      <c r="HQ128" s="442"/>
      <c r="HR128" s="442"/>
      <c r="HS128" s="442"/>
      <c r="HT128" s="442"/>
      <c r="HU128" s="442"/>
      <c r="HV128" s="442"/>
      <c r="HW128" s="442"/>
      <c r="HX128" s="442"/>
      <c r="HY128" s="442"/>
      <c r="HZ128" s="442"/>
      <c r="IA128" s="442"/>
      <c r="IB128" s="442"/>
      <c r="IC128" s="442"/>
      <c r="ID128" s="442"/>
      <c r="IE128" s="442"/>
      <c r="IF128" s="442"/>
      <c r="IG128" s="442"/>
      <c r="IH128" s="442"/>
      <c r="II128" s="442"/>
      <c r="IJ128" s="442"/>
      <c r="IK128" s="442"/>
      <c r="IL128" s="442"/>
      <c r="IM128" s="442"/>
      <c r="IN128" s="442"/>
      <c r="IO128" s="442"/>
      <c r="IP128" s="442"/>
      <c r="IQ128" s="442"/>
      <c r="IR128" s="442"/>
      <c r="IS128" s="442"/>
      <c r="IT128" s="442"/>
      <c r="IU128" s="442"/>
      <c r="IV128" s="442"/>
      <c r="IW128" s="442"/>
      <c r="IX128" s="442"/>
      <c r="IY128" s="442"/>
      <c r="IZ128" s="653"/>
      <c r="JA128" s="442"/>
      <c r="JB128" s="442"/>
      <c r="JC128" s="442"/>
      <c r="JD128" s="442"/>
      <c r="JE128" s="442"/>
      <c r="JF128" s="442"/>
      <c r="JG128" s="442"/>
      <c r="JH128" s="442"/>
      <c r="JI128" s="442"/>
      <c r="JJ128" s="442"/>
      <c r="JK128" s="442"/>
      <c r="JL128" s="442"/>
      <c r="JM128" s="653"/>
      <c r="JN128" s="442"/>
      <c r="JO128" s="442"/>
      <c r="JP128" s="442"/>
      <c r="JQ128" s="442"/>
      <c r="JR128" s="442"/>
      <c r="JS128" s="442"/>
      <c r="JT128" s="442"/>
      <c r="JU128" s="442"/>
      <c r="JV128" s="442"/>
      <c r="JW128" s="442"/>
      <c r="JX128" s="442"/>
      <c r="JY128" s="442"/>
      <c r="JZ128" s="653"/>
      <c r="KA128" s="442"/>
      <c r="KB128" s="442"/>
      <c r="KC128" s="442"/>
      <c r="KD128" s="442"/>
      <c r="KE128" s="442"/>
      <c r="KF128" s="442"/>
      <c r="KG128" s="442"/>
      <c r="KH128" s="442"/>
      <c r="KI128" s="442"/>
      <c r="KJ128" s="442"/>
      <c r="KK128" s="442"/>
      <c r="KL128" s="442"/>
      <c r="KM128" s="653"/>
      <c r="KN128" s="442"/>
      <c r="KO128" s="442"/>
      <c r="KP128" s="442"/>
      <c r="KQ128" s="442"/>
      <c r="KR128" s="442"/>
      <c r="KS128" s="442"/>
      <c r="KT128" s="442"/>
      <c r="KU128" s="442"/>
      <c r="KV128" s="442"/>
      <c r="KW128" s="442"/>
      <c r="KX128" s="442"/>
      <c r="KY128" s="442"/>
      <c r="KZ128" s="653"/>
      <c r="LA128" s="442"/>
      <c r="LB128" s="442"/>
      <c r="LC128" s="442"/>
      <c r="LD128" s="442"/>
      <c r="LE128" s="442"/>
      <c r="LF128" s="442"/>
      <c r="LG128" s="442"/>
      <c r="LH128" s="442"/>
      <c r="LI128" s="442"/>
      <c r="LJ128" s="442"/>
      <c r="LK128" s="442"/>
      <c r="LL128" s="512"/>
    </row>
    <row r="129" spans="1:324" ht="18" x14ac:dyDescent="0.25">
      <c r="A129" s="461">
        <v>780</v>
      </c>
      <c r="B129" s="462"/>
      <c r="C129" s="463" t="s">
        <v>350</v>
      </c>
      <c r="D129" s="463" t="s">
        <v>351</v>
      </c>
      <c r="E129" s="474" t="s">
        <v>870</v>
      </c>
      <c r="F129" s="474" t="s">
        <v>870</v>
      </c>
      <c r="G129" s="474" t="s">
        <v>870</v>
      </c>
      <c r="H129" s="474" t="s">
        <v>870</v>
      </c>
      <c r="I129" s="474" t="s">
        <v>870</v>
      </c>
      <c r="J129" s="474" t="s">
        <v>870</v>
      </c>
      <c r="K129" s="474" t="s">
        <v>870</v>
      </c>
      <c r="L129" s="474" t="s">
        <v>870</v>
      </c>
      <c r="M129" s="474" t="s">
        <v>870</v>
      </c>
      <c r="N129" s="474" t="s">
        <v>870</v>
      </c>
      <c r="O129" s="474" t="s">
        <v>870</v>
      </c>
      <c r="P129" s="474" t="s">
        <v>870</v>
      </c>
      <c r="Q129" s="474" t="s">
        <v>870</v>
      </c>
      <c r="R129" s="474" t="s">
        <v>870</v>
      </c>
      <c r="S129" s="474" t="s">
        <v>870</v>
      </c>
      <c r="T129" s="474" t="s">
        <v>870</v>
      </c>
      <c r="U129" s="474" t="s">
        <v>870</v>
      </c>
      <c r="V129" s="474" t="s">
        <v>870</v>
      </c>
      <c r="W129" s="474" t="s">
        <v>870</v>
      </c>
      <c r="X129" s="474" t="s">
        <v>870</v>
      </c>
      <c r="Y129" s="474" t="s">
        <v>870</v>
      </c>
      <c r="Z129" s="474" t="s">
        <v>870</v>
      </c>
      <c r="AA129" s="474" t="s">
        <v>870</v>
      </c>
      <c r="AB129" s="474" t="s">
        <v>870</v>
      </c>
      <c r="AC129" s="474" t="s">
        <v>870</v>
      </c>
      <c r="AD129" s="474" t="s">
        <v>870</v>
      </c>
      <c r="AE129" s="474" t="s">
        <v>870</v>
      </c>
      <c r="AF129" s="474" t="s">
        <v>870</v>
      </c>
      <c r="AG129" s="474" t="s">
        <v>870</v>
      </c>
      <c r="AH129" s="474" t="s">
        <v>870</v>
      </c>
      <c r="AI129" s="474" t="s">
        <v>870</v>
      </c>
      <c r="AJ129" s="474" t="s">
        <v>870</v>
      </c>
      <c r="AK129" s="474" t="s">
        <v>870</v>
      </c>
      <c r="AL129" s="474" t="s">
        <v>870</v>
      </c>
      <c r="AM129" s="474" t="s">
        <v>870</v>
      </c>
      <c r="AN129" s="474" t="s">
        <v>870</v>
      </c>
      <c r="AO129" s="474" t="s">
        <v>870</v>
      </c>
      <c r="AP129" s="474" t="s">
        <v>870</v>
      </c>
      <c r="AQ129" s="474" t="s">
        <v>870</v>
      </c>
      <c r="AR129" s="474" t="s">
        <v>870</v>
      </c>
      <c r="AS129" s="474" t="s">
        <v>870</v>
      </c>
      <c r="AT129" s="474" t="s">
        <v>870</v>
      </c>
      <c r="AU129" s="474" t="s">
        <v>870</v>
      </c>
      <c r="AV129" s="474" t="s">
        <v>870</v>
      </c>
      <c r="AW129" s="474" t="s">
        <v>870</v>
      </c>
      <c r="AX129" s="474" t="s">
        <v>870</v>
      </c>
      <c r="AY129" s="474" t="s">
        <v>870</v>
      </c>
      <c r="AZ129" s="474" t="s">
        <v>870</v>
      </c>
      <c r="BA129" s="474" t="s">
        <v>870</v>
      </c>
      <c r="BB129" s="474" t="s">
        <v>870</v>
      </c>
      <c r="BC129" s="474" t="s">
        <v>870</v>
      </c>
      <c r="BD129" s="474" t="s">
        <v>870</v>
      </c>
      <c r="BE129" s="474" t="s">
        <v>870</v>
      </c>
      <c r="BF129" s="474" t="s">
        <v>870</v>
      </c>
      <c r="BG129" s="474" t="s">
        <v>870</v>
      </c>
      <c r="BH129" s="474" t="s">
        <v>870</v>
      </c>
      <c r="BI129" s="474" t="s">
        <v>870</v>
      </c>
      <c r="BJ129" s="474" t="s">
        <v>870</v>
      </c>
      <c r="BK129" s="474" t="s">
        <v>870</v>
      </c>
      <c r="BL129" s="474" t="s">
        <v>870</v>
      </c>
      <c r="BM129" s="474">
        <v>46897.836546486404</v>
      </c>
      <c r="BN129" s="474">
        <v>100434.42780837925</v>
      </c>
      <c r="BO129" s="474">
        <v>2997974.0483224834</v>
      </c>
      <c r="BP129" s="474">
        <v>11409996.362460358</v>
      </c>
      <c r="BQ129" s="474">
        <v>3728667.0867134035</v>
      </c>
      <c r="BR129" s="474">
        <v>591750.085670172</v>
      </c>
      <c r="BS129" s="474">
        <v>557664.36922049744</v>
      </c>
      <c r="BT129" s="474">
        <v>2776320.7131530629</v>
      </c>
      <c r="BU129" s="474">
        <v>4007952.4048155574</v>
      </c>
      <c r="BV129" s="474">
        <v>4613510.6328242365</v>
      </c>
      <c r="BW129" s="474">
        <v>3139382.5182356872</v>
      </c>
      <c r="BX129" s="474">
        <v>10474961.766024036</v>
      </c>
      <c r="BY129" s="474">
        <f t="shared" ref="BY129:BY136" si="641">BM129+BN129+BO129+BP129+BQ129+BR129+BS129+BT129+BU129+BV129+BW129+BX129</f>
        <v>44445512.251794368</v>
      </c>
      <c r="BZ129" s="474">
        <v>37675.91662493741</v>
      </c>
      <c r="CA129" s="474">
        <v>225889.33262393592</v>
      </c>
      <c r="CB129" s="474">
        <v>3365511.3318310804</v>
      </c>
      <c r="CC129" s="474">
        <v>6008878.2875146056</v>
      </c>
      <c r="CD129" s="474">
        <v>71044.314972458698</v>
      </c>
      <c r="CE129" s="474">
        <v>4944572.2614338174</v>
      </c>
      <c r="CF129" s="474">
        <v>2361262.9700383907</v>
      </c>
      <c r="CG129" s="474">
        <v>12538008.878275748</v>
      </c>
      <c r="CH129" s="474">
        <v>2500329.8395927227</v>
      </c>
      <c r="CI129" s="474">
        <v>1797260.4577699883</v>
      </c>
      <c r="CJ129" s="474">
        <v>780241.86020697735</v>
      </c>
      <c r="CK129" s="474">
        <v>12647025.924803875</v>
      </c>
      <c r="CL129" s="474">
        <f t="shared" ref="CL129:CL136" si="642">BZ129+CA129+CB129+CC129+CD129+CE129+CF129+CG129+CH129+CI129+CJ129+CK129</f>
        <v>47277701.375688538</v>
      </c>
      <c r="CM129" s="474">
        <v>35956.458270739444</v>
      </c>
      <c r="CN129" s="474">
        <v>31987.426598230679</v>
      </c>
      <c r="CO129" s="474">
        <v>1061117.2799198797</v>
      </c>
      <c r="CP129" s="474">
        <v>2880762.9732932732</v>
      </c>
      <c r="CQ129" s="474">
        <v>669387.88207310962</v>
      </c>
      <c r="CR129" s="474">
        <v>33530.222625605085</v>
      </c>
      <c r="CS129" s="474">
        <v>801169.83003672189</v>
      </c>
      <c r="CT129" s="474">
        <v>32517.508053747293</v>
      </c>
      <c r="CU129" s="474">
        <v>2172628.4726256048</v>
      </c>
      <c r="CV129" s="474">
        <v>363348.51794358209</v>
      </c>
      <c r="CW129" s="474">
        <v>3655305.5925972294</v>
      </c>
      <c r="CX129" s="474">
        <v>14036434.182148224</v>
      </c>
      <c r="CY129" s="474">
        <f t="shared" ref="CY129:CY136" si="643">CM129+CN129+CO129+CP129+CQ129+CR129+CS129+CT129+CU129+CV129+CW129+CX129</f>
        <v>25774146.346185945</v>
      </c>
      <c r="CZ129" s="474">
        <v>49202.879999999997</v>
      </c>
      <c r="DA129" s="474">
        <v>535072.56999999995</v>
      </c>
      <c r="DB129" s="474">
        <v>20027.43</v>
      </c>
      <c r="DC129" s="474">
        <v>1613982.83</v>
      </c>
      <c r="DD129" s="474">
        <v>724575.31</v>
      </c>
      <c r="DE129" s="474">
        <v>92337.01</v>
      </c>
      <c r="DF129" s="474">
        <v>9724.85</v>
      </c>
      <c r="DG129" s="474">
        <v>2166715.48</v>
      </c>
      <c r="DH129" s="474">
        <v>1120613.06</v>
      </c>
      <c r="DI129" s="474">
        <v>33127.14</v>
      </c>
      <c r="DJ129" s="474">
        <v>9528.93</v>
      </c>
      <c r="DK129" s="474">
        <v>3823596.13</v>
      </c>
      <c r="DL129" s="474">
        <f t="shared" ref="DL129:DL136" si="644">CZ129+DA129+DB129+DC129+DD129+DE129+DF129+DG129+DH129+DI129+DJ129+DK129</f>
        <v>10198503.619999999</v>
      </c>
      <c r="DM129" s="474">
        <v>9645.57</v>
      </c>
      <c r="DN129" s="474">
        <v>3111385.75</v>
      </c>
      <c r="DO129" s="474">
        <v>10010.200000000001</v>
      </c>
      <c r="DP129" s="474">
        <v>30715.64</v>
      </c>
      <c r="DQ129" s="474">
        <v>12105.38</v>
      </c>
      <c r="DR129" s="474">
        <v>345585.31</v>
      </c>
      <c r="DS129" s="474">
        <v>900550.15</v>
      </c>
      <c r="DT129" s="474">
        <v>8021.51</v>
      </c>
      <c r="DU129" s="474">
        <v>10408.24</v>
      </c>
      <c r="DV129" s="474">
        <v>7541.65</v>
      </c>
      <c r="DW129" s="474">
        <v>1005994.02</v>
      </c>
      <c r="DX129" s="474">
        <v>534205.74</v>
      </c>
      <c r="DY129" s="474">
        <f t="shared" ref="DY129:DY137" si="645">DM129+DN129+DO129+DP129+DQ129+DR129+DS129+DT129+DU129+DV129+DW129+DX129</f>
        <v>5986169.1600000001</v>
      </c>
      <c r="DZ129" s="474">
        <v>-127820.73</v>
      </c>
      <c r="EA129" s="474">
        <v>3383.92</v>
      </c>
      <c r="EB129" s="474">
        <v>6317630.71</v>
      </c>
      <c r="EC129" s="474">
        <v>2843103.18</v>
      </c>
      <c r="ED129" s="474">
        <v>3150.9</v>
      </c>
      <c r="EE129" s="474">
        <v>2130.87</v>
      </c>
      <c r="EF129" s="474">
        <v>2521518.8199999998</v>
      </c>
      <c r="EG129" s="474">
        <v>1200.8800000000001</v>
      </c>
      <c r="EH129" s="474">
        <v>1686961.81</v>
      </c>
      <c r="EI129" s="474">
        <v>533931.93000000005</v>
      </c>
      <c r="EJ129" s="474">
        <v>1198.2</v>
      </c>
      <c r="EK129" s="474">
        <v>1825991.69</v>
      </c>
      <c r="EL129" s="474">
        <f t="shared" ref="EL129:EL137" si="646">DZ129+EA129+EB129+EC129+ED129+EE129+EF129+EG129+EH129+EI129+EJ129+EK129</f>
        <v>15612382.18</v>
      </c>
      <c r="EM129" s="474">
        <v>41308.89</v>
      </c>
      <c r="EN129" s="474">
        <v>1223.7</v>
      </c>
      <c r="EO129" s="474">
        <v>441985.95</v>
      </c>
      <c r="EP129" s="474">
        <v>1077.46</v>
      </c>
      <c r="EQ129" s="474">
        <v>96946.04</v>
      </c>
      <c r="ER129" s="474">
        <v>1593551.48</v>
      </c>
      <c r="ES129" s="474">
        <v>1927235.21</v>
      </c>
      <c r="ET129" s="474">
        <v>1163.4000000000001</v>
      </c>
      <c r="EU129" s="474">
        <v>1263.83</v>
      </c>
      <c r="EV129" s="474">
        <v>1155.3399999999999</v>
      </c>
      <c r="EW129" s="474">
        <v>1156.6099999999999</v>
      </c>
      <c r="EX129" s="474">
        <v>1119.1400000000001</v>
      </c>
      <c r="EY129" s="474">
        <f t="shared" ref="EY129:EY137" si="647">EM129+EN129+EO129+EP129+EQ129+ER129+ES129+ET129+EU129+EV129+EW129+EX129</f>
        <v>4109187.05</v>
      </c>
      <c r="EZ129" s="474">
        <v>1155.17</v>
      </c>
      <c r="FA129" s="474">
        <v>1117.31</v>
      </c>
      <c r="FB129" s="474">
        <v>984.35</v>
      </c>
      <c r="FC129" s="474">
        <v>1076.94</v>
      </c>
      <c r="FD129" s="474">
        <v>1667.52</v>
      </c>
      <c r="FE129" s="474">
        <v>2154.46</v>
      </c>
      <c r="FF129" s="474">
        <v>14819.06</v>
      </c>
      <c r="FG129" s="474">
        <v>1778.07</v>
      </c>
      <c r="FH129" s="474">
        <v>2047.86</v>
      </c>
      <c r="FI129" s="474">
        <v>-11342.48</v>
      </c>
      <c r="FJ129" s="474">
        <v>2046.9</v>
      </c>
      <c r="FK129" s="474">
        <v>664365.14</v>
      </c>
      <c r="FL129" s="474">
        <f t="shared" ref="FL129:FL137" si="648">FA129+FB129+FC129+FD129+FE129+FF129+FG129+FH129+EZ129+FI129+FK129+FJ129</f>
        <v>681870.3</v>
      </c>
      <c r="FM129" s="474">
        <v>985.35</v>
      </c>
      <c r="FN129" s="474">
        <v>1683884.25</v>
      </c>
      <c r="FO129" s="474">
        <v>1039.98</v>
      </c>
      <c r="FP129" s="474">
        <v>1186.99</v>
      </c>
      <c r="FQ129" s="474">
        <v>1149.19</v>
      </c>
      <c r="FR129" s="474">
        <v>1190.3399999999999</v>
      </c>
      <c r="FS129" s="474">
        <v>2016931.29</v>
      </c>
      <c r="FT129" s="474">
        <v>381.9</v>
      </c>
      <c r="FU129" s="474">
        <v>0</v>
      </c>
      <c r="FV129" s="474">
        <v>0</v>
      </c>
      <c r="FW129" s="474">
        <v>0</v>
      </c>
      <c r="FX129" s="474">
        <v>0</v>
      </c>
      <c r="FY129" s="474">
        <f t="shared" ref="FY129:FY137" si="649">FM129+FN129+FO129+FP129+FQ129+FR129+FS129+FT129+FU129+FV129+FW129+FX129</f>
        <v>3706749.29</v>
      </c>
      <c r="FZ129" s="474">
        <v>2492600.21</v>
      </c>
      <c r="GA129" s="474">
        <v>0</v>
      </c>
      <c r="GB129" s="474">
        <v>0</v>
      </c>
      <c r="GC129" s="474">
        <v>0</v>
      </c>
      <c r="GD129" s="474">
        <v>0</v>
      </c>
      <c r="GE129" s="474">
        <v>0</v>
      </c>
      <c r="GF129" s="474">
        <v>0</v>
      </c>
      <c r="GG129" s="474">
        <v>0</v>
      </c>
      <c r="GH129" s="474">
        <v>0</v>
      </c>
      <c r="GI129" s="474">
        <v>0</v>
      </c>
      <c r="GJ129" s="474">
        <v>0</v>
      </c>
      <c r="GK129" s="474">
        <v>0</v>
      </c>
      <c r="GL129" s="474">
        <f t="shared" ref="GL129:GL137" si="650">FZ129+GA129+GB129+GC129+GD129+GE129+GF129+GG129+GH129+GI129+GJ129+GK129</f>
        <v>2492600.21</v>
      </c>
      <c r="GM129" s="474">
        <v>0</v>
      </c>
      <c r="GN129" s="474">
        <v>0</v>
      </c>
      <c r="GO129" s="474">
        <v>0</v>
      </c>
      <c r="GP129" s="474">
        <v>0</v>
      </c>
      <c r="GQ129" s="474">
        <v>0</v>
      </c>
      <c r="GR129" s="474">
        <v>0</v>
      </c>
      <c r="GS129" s="474">
        <v>0</v>
      </c>
      <c r="GT129" s="474">
        <v>0</v>
      </c>
      <c r="GU129" s="474">
        <v>0</v>
      </c>
      <c r="GV129" s="474">
        <v>0</v>
      </c>
      <c r="GW129" s="474">
        <v>0</v>
      </c>
      <c r="GX129" s="474">
        <v>0</v>
      </c>
      <c r="GY129" s="474">
        <f t="shared" ref="GY129:GY137" si="651">GM129+GN129+GO129+GP129+GQ129+GR129+GS129+GT129+GU129+GV129+GW129+GX129</f>
        <v>0</v>
      </c>
      <c r="GZ129" s="474">
        <v>0</v>
      </c>
      <c r="HA129" s="474">
        <v>0</v>
      </c>
      <c r="HB129" s="474">
        <v>0</v>
      </c>
      <c r="HC129" s="474">
        <v>0</v>
      </c>
      <c r="HD129" s="474">
        <v>0</v>
      </c>
      <c r="HE129" s="474">
        <v>0</v>
      </c>
      <c r="HF129" s="474">
        <v>0</v>
      </c>
      <c r="HG129" s="474">
        <v>0</v>
      </c>
      <c r="HH129" s="474">
        <v>0</v>
      </c>
      <c r="HI129" s="474">
        <v>0</v>
      </c>
      <c r="HJ129" s="474">
        <v>0</v>
      </c>
      <c r="HK129" s="474">
        <v>0</v>
      </c>
      <c r="HL129" s="474">
        <f t="shared" ref="HL129:HL137" si="652">GZ129+HA129+HB129+HC129+HD129+HE129+HF129+HG129+HH129+HI129+HJ129+HK129</f>
        <v>0</v>
      </c>
      <c r="HM129" s="474">
        <v>0</v>
      </c>
      <c r="HN129" s="474">
        <v>0</v>
      </c>
      <c r="HO129" s="474">
        <v>0</v>
      </c>
      <c r="HP129" s="474">
        <v>0</v>
      </c>
      <c r="HQ129" s="474">
        <v>0</v>
      </c>
      <c r="HR129" s="474">
        <v>0</v>
      </c>
      <c r="HS129" s="474">
        <v>0</v>
      </c>
      <c r="HT129" s="474">
        <v>0</v>
      </c>
      <c r="HU129" s="474">
        <v>0</v>
      </c>
      <c r="HV129" s="474">
        <v>0</v>
      </c>
      <c r="HW129" s="474">
        <v>0</v>
      </c>
      <c r="HX129" s="474">
        <v>0</v>
      </c>
      <c r="HY129" s="474">
        <f t="shared" ref="HY129:HY137" si="653">HM129+HN129+HO129+HP129+HQ129+HR129+HS129+HT129+HU129+HV129+HW129+HX129</f>
        <v>0</v>
      </c>
      <c r="HZ129" s="474">
        <v>0</v>
      </c>
      <c r="IA129" s="474">
        <v>0</v>
      </c>
      <c r="IB129" s="474">
        <v>0</v>
      </c>
      <c r="IC129" s="474">
        <v>0</v>
      </c>
      <c r="ID129" s="474">
        <v>0</v>
      </c>
      <c r="IE129" s="474">
        <v>0</v>
      </c>
      <c r="IF129" s="474">
        <v>0</v>
      </c>
      <c r="IG129" s="474">
        <v>0</v>
      </c>
      <c r="IH129" s="474">
        <v>0</v>
      </c>
      <c r="II129" s="474">
        <v>0</v>
      </c>
      <c r="IJ129" s="474">
        <v>0</v>
      </c>
      <c r="IK129" s="474">
        <v>0</v>
      </c>
      <c r="IL129" s="474">
        <f t="shared" ref="IL129:IL137" si="654">HZ129+IA129+IB129+IC129+ID129+IE129+IF129+IG129+IH129+II129+IJ129+IK129</f>
        <v>0</v>
      </c>
      <c r="IM129" s="474">
        <v>0</v>
      </c>
      <c r="IN129" s="474">
        <v>0</v>
      </c>
      <c r="IO129" s="474">
        <v>0</v>
      </c>
      <c r="IP129" s="474">
        <v>0</v>
      </c>
      <c r="IQ129" s="474">
        <v>0</v>
      </c>
      <c r="IR129" s="474">
        <v>0</v>
      </c>
      <c r="IS129" s="474">
        <v>0</v>
      </c>
      <c r="IT129" s="474">
        <v>0</v>
      </c>
      <c r="IU129" s="474">
        <v>0</v>
      </c>
      <c r="IV129" s="474">
        <v>0</v>
      </c>
      <c r="IW129" s="474">
        <v>0</v>
      </c>
      <c r="IX129" s="474">
        <v>0</v>
      </c>
      <c r="IY129" s="474">
        <f t="shared" ref="IY129:IY137" si="655">IM129+IN129+IO129+IP129+IQ129+IR129+IS129+IT129+IU129+IV129+IW129+IX129</f>
        <v>0</v>
      </c>
      <c r="IZ129" s="654">
        <v>0</v>
      </c>
      <c r="JA129" s="474">
        <v>0</v>
      </c>
      <c r="JB129" s="474">
        <v>0</v>
      </c>
      <c r="JC129" s="474">
        <v>0</v>
      </c>
      <c r="JD129" s="474">
        <v>0</v>
      </c>
      <c r="JE129" s="474">
        <v>0</v>
      </c>
      <c r="JF129" s="474">
        <v>0</v>
      </c>
      <c r="JG129" s="474">
        <v>0</v>
      </c>
      <c r="JH129" s="474">
        <v>0</v>
      </c>
      <c r="JI129" s="474">
        <v>0</v>
      </c>
      <c r="JJ129" s="474">
        <v>0</v>
      </c>
      <c r="JK129" s="474">
        <v>0</v>
      </c>
      <c r="JL129" s="474">
        <f t="shared" ref="JL129:JL137" si="656">IZ129+JA129+JB129+JC129+JD129+JE129+JF129+JG129+JH129+JI129+JJ129+JK129</f>
        <v>0</v>
      </c>
      <c r="JM129" s="654">
        <v>0</v>
      </c>
      <c r="JN129" s="474">
        <v>0</v>
      </c>
      <c r="JO129" s="474">
        <v>0</v>
      </c>
      <c r="JP129" s="474">
        <v>0</v>
      </c>
      <c r="JQ129" s="474">
        <v>0</v>
      </c>
      <c r="JR129" s="474">
        <v>0</v>
      </c>
      <c r="JS129" s="474">
        <v>0</v>
      </c>
      <c r="JT129" s="474">
        <v>0</v>
      </c>
      <c r="JU129" s="474">
        <v>0</v>
      </c>
      <c r="JV129" s="474">
        <v>0</v>
      </c>
      <c r="JW129" s="474">
        <v>0</v>
      </c>
      <c r="JX129" s="474">
        <v>0</v>
      </c>
      <c r="JY129" s="474">
        <f t="shared" ref="JY129:JY137" si="657">JM129+JN129+JO129+JP129+JQ129+JR129+JS129+JT129+JU129+JV129+JW129+JX129</f>
        <v>0</v>
      </c>
      <c r="JZ129" s="654">
        <v>0</v>
      </c>
      <c r="KA129" s="474">
        <v>0</v>
      </c>
      <c r="KB129" s="474">
        <v>0</v>
      </c>
      <c r="KC129" s="474">
        <v>0</v>
      </c>
      <c r="KD129" s="474">
        <v>0</v>
      </c>
      <c r="KE129" s="474">
        <v>0</v>
      </c>
      <c r="KF129" s="474">
        <v>0</v>
      </c>
      <c r="KG129" s="474">
        <v>0</v>
      </c>
      <c r="KH129" s="474">
        <v>0</v>
      </c>
      <c r="KI129" s="474">
        <v>0</v>
      </c>
      <c r="KJ129" s="474">
        <v>0</v>
      </c>
      <c r="KK129" s="474">
        <v>0</v>
      </c>
      <c r="KL129" s="474">
        <f t="shared" ref="KL129:KL137" si="658">JZ129+KA129+KB129+KC129+KD129+KE129+KF129+KG129+KH129+KI129+KJ129+KK129</f>
        <v>0</v>
      </c>
      <c r="KM129" s="654">
        <v>0</v>
      </c>
      <c r="KN129" s="474">
        <v>0</v>
      </c>
      <c r="KO129" s="474">
        <v>0</v>
      </c>
      <c r="KP129" s="474">
        <v>0</v>
      </c>
      <c r="KQ129" s="474">
        <v>0</v>
      </c>
      <c r="KR129" s="474">
        <v>0</v>
      </c>
      <c r="KS129" s="474">
        <v>0</v>
      </c>
      <c r="KT129" s="474">
        <v>0</v>
      </c>
      <c r="KU129" s="474">
        <v>0</v>
      </c>
      <c r="KV129" s="474">
        <v>0</v>
      </c>
      <c r="KW129" s="474">
        <v>0</v>
      </c>
      <c r="KX129" s="474">
        <v>0</v>
      </c>
      <c r="KY129" s="474">
        <f t="shared" ref="KY129:KY137" si="659">KM129+KN129+KO129+KP129+KQ129+KR129+KS129+KT129+KU129+KV129+KW129+KX129</f>
        <v>0</v>
      </c>
      <c r="KZ129" s="654">
        <v>0</v>
      </c>
      <c r="LA129" s="474">
        <v>0</v>
      </c>
      <c r="LB129" s="474">
        <v>0</v>
      </c>
      <c r="LC129" s="474">
        <v>0</v>
      </c>
      <c r="LD129" s="474">
        <v>0</v>
      </c>
      <c r="LE129" s="474">
        <v>0</v>
      </c>
      <c r="LF129" s="474">
        <v>0</v>
      </c>
      <c r="LG129" s="474">
        <v>0</v>
      </c>
      <c r="LH129" s="474">
        <v>0</v>
      </c>
      <c r="LI129" s="474">
        <v>0</v>
      </c>
      <c r="LJ129" s="474">
        <v>0</v>
      </c>
      <c r="LK129" s="474">
        <v>0</v>
      </c>
      <c r="LL129" s="515">
        <f t="shared" ref="LL129:LL137" si="660">KZ129+LA129+LB129+LC129+LD129+LE129+LF129+LG129+LH129+LI129+LJ129+LK129</f>
        <v>0</v>
      </c>
    </row>
    <row r="130" spans="1:324" ht="18" x14ac:dyDescent="0.25">
      <c r="A130" s="461">
        <v>781</v>
      </c>
      <c r="B130" s="462"/>
      <c r="C130" s="463" t="s">
        <v>352</v>
      </c>
      <c r="D130" s="463" t="s">
        <v>353</v>
      </c>
      <c r="E130" s="474" t="s">
        <v>870</v>
      </c>
      <c r="F130" s="474" t="s">
        <v>870</v>
      </c>
      <c r="G130" s="474" t="s">
        <v>870</v>
      </c>
      <c r="H130" s="474" t="s">
        <v>870</v>
      </c>
      <c r="I130" s="474" t="s">
        <v>870</v>
      </c>
      <c r="J130" s="474" t="s">
        <v>870</v>
      </c>
      <c r="K130" s="474" t="s">
        <v>870</v>
      </c>
      <c r="L130" s="474" t="s">
        <v>870</v>
      </c>
      <c r="M130" s="474" t="s">
        <v>870</v>
      </c>
      <c r="N130" s="474" t="s">
        <v>870</v>
      </c>
      <c r="O130" s="474" t="s">
        <v>870</v>
      </c>
      <c r="P130" s="474" t="s">
        <v>870</v>
      </c>
      <c r="Q130" s="474" t="s">
        <v>870</v>
      </c>
      <c r="R130" s="474" t="s">
        <v>870</v>
      </c>
      <c r="S130" s="474" t="s">
        <v>870</v>
      </c>
      <c r="T130" s="474" t="s">
        <v>870</v>
      </c>
      <c r="U130" s="474" t="s">
        <v>870</v>
      </c>
      <c r="V130" s="474" t="s">
        <v>870</v>
      </c>
      <c r="W130" s="474" t="s">
        <v>870</v>
      </c>
      <c r="X130" s="474" t="s">
        <v>870</v>
      </c>
      <c r="Y130" s="474" t="s">
        <v>870</v>
      </c>
      <c r="Z130" s="474" t="s">
        <v>870</v>
      </c>
      <c r="AA130" s="474" t="s">
        <v>870</v>
      </c>
      <c r="AB130" s="474" t="s">
        <v>870</v>
      </c>
      <c r="AC130" s="474" t="s">
        <v>870</v>
      </c>
      <c r="AD130" s="474" t="s">
        <v>870</v>
      </c>
      <c r="AE130" s="474" t="s">
        <v>870</v>
      </c>
      <c r="AF130" s="474" t="s">
        <v>870</v>
      </c>
      <c r="AG130" s="474" t="s">
        <v>870</v>
      </c>
      <c r="AH130" s="474" t="s">
        <v>870</v>
      </c>
      <c r="AI130" s="474" t="s">
        <v>870</v>
      </c>
      <c r="AJ130" s="474" t="s">
        <v>870</v>
      </c>
      <c r="AK130" s="474" t="s">
        <v>870</v>
      </c>
      <c r="AL130" s="474" t="s">
        <v>870</v>
      </c>
      <c r="AM130" s="474" t="s">
        <v>870</v>
      </c>
      <c r="AN130" s="474" t="s">
        <v>870</v>
      </c>
      <c r="AO130" s="474" t="s">
        <v>870</v>
      </c>
      <c r="AP130" s="474" t="s">
        <v>870</v>
      </c>
      <c r="AQ130" s="474" t="s">
        <v>870</v>
      </c>
      <c r="AR130" s="474" t="s">
        <v>870</v>
      </c>
      <c r="AS130" s="474" t="s">
        <v>870</v>
      </c>
      <c r="AT130" s="474" t="s">
        <v>870</v>
      </c>
      <c r="AU130" s="474" t="s">
        <v>870</v>
      </c>
      <c r="AV130" s="474" t="s">
        <v>870</v>
      </c>
      <c r="AW130" s="474" t="s">
        <v>870</v>
      </c>
      <c r="AX130" s="474" t="s">
        <v>870</v>
      </c>
      <c r="AY130" s="474" t="s">
        <v>870</v>
      </c>
      <c r="AZ130" s="474" t="s">
        <v>870</v>
      </c>
      <c r="BA130" s="474" t="s">
        <v>870</v>
      </c>
      <c r="BB130" s="474" t="s">
        <v>870</v>
      </c>
      <c r="BC130" s="474" t="s">
        <v>870</v>
      </c>
      <c r="BD130" s="474" t="s">
        <v>870</v>
      </c>
      <c r="BE130" s="474" t="s">
        <v>870</v>
      </c>
      <c r="BF130" s="474" t="s">
        <v>870</v>
      </c>
      <c r="BG130" s="474" t="s">
        <v>870</v>
      </c>
      <c r="BH130" s="474" t="s">
        <v>870</v>
      </c>
      <c r="BI130" s="474" t="s">
        <v>870</v>
      </c>
      <c r="BJ130" s="474" t="s">
        <v>870</v>
      </c>
      <c r="BK130" s="474" t="s">
        <v>870</v>
      </c>
      <c r="BL130" s="474" t="s">
        <v>870</v>
      </c>
      <c r="BM130" s="474">
        <v>0</v>
      </c>
      <c r="BN130" s="474">
        <v>0</v>
      </c>
      <c r="BO130" s="474">
        <v>0</v>
      </c>
      <c r="BP130" s="474">
        <v>0</v>
      </c>
      <c r="BQ130" s="474">
        <v>0</v>
      </c>
      <c r="BR130" s="474">
        <v>0</v>
      </c>
      <c r="BS130" s="474">
        <v>0</v>
      </c>
      <c r="BT130" s="474">
        <v>0</v>
      </c>
      <c r="BU130" s="474">
        <v>0</v>
      </c>
      <c r="BV130" s="474">
        <v>0</v>
      </c>
      <c r="BW130" s="474">
        <v>21219970.127816726</v>
      </c>
      <c r="BX130" s="474">
        <v>1752265.4146636624</v>
      </c>
      <c r="BY130" s="474">
        <f t="shared" si="641"/>
        <v>22972235.542480387</v>
      </c>
      <c r="BZ130" s="474">
        <v>30448215.354323156</v>
      </c>
      <c r="CA130" s="474">
        <v>171508.68494408281</v>
      </c>
      <c r="CB130" s="474">
        <v>7362942.2800867967</v>
      </c>
      <c r="CC130" s="474">
        <v>1150404.0644299784</v>
      </c>
      <c r="CD130" s="474">
        <v>599892.33850776171</v>
      </c>
      <c r="CE130" s="474">
        <v>239955.83375062596</v>
      </c>
      <c r="CF130" s="474">
        <v>139965.8821565682</v>
      </c>
      <c r="CG130" s="474">
        <v>41048189.523952596</v>
      </c>
      <c r="CH130" s="474">
        <v>379894.39158738113</v>
      </c>
      <c r="CI130" s="474">
        <v>622031.50033383421</v>
      </c>
      <c r="CJ130" s="474">
        <v>515040.33900851279</v>
      </c>
      <c r="CK130" s="474">
        <v>28972214.555958942</v>
      </c>
      <c r="CL130" s="474">
        <f t="shared" si="642"/>
        <v>111650254.74904022</v>
      </c>
      <c r="CM130" s="474">
        <v>2603389.5619262229</v>
      </c>
      <c r="CN130" s="474">
        <v>7663657.0482807541</v>
      </c>
      <c r="CO130" s="474">
        <v>4269623.112043066</v>
      </c>
      <c r="CP130" s="474">
        <v>1029755.007511267</v>
      </c>
      <c r="CQ130" s="474">
        <v>3582466.7324737106</v>
      </c>
      <c r="CR130" s="474">
        <v>51970898.323109664</v>
      </c>
      <c r="CS130" s="474">
        <v>9482384.1245201137</v>
      </c>
      <c r="CT130" s="474">
        <v>11019296.419629445</v>
      </c>
      <c r="CU130" s="474">
        <v>1130651.6558587879</v>
      </c>
      <c r="CV130" s="474">
        <v>34918498.77553831</v>
      </c>
      <c r="CW130" s="474">
        <v>2941818.2429477554</v>
      </c>
      <c r="CX130" s="474">
        <v>5353267.0653897505</v>
      </c>
      <c r="CY130" s="474">
        <f t="shared" si="643"/>
        <v>135965706.06922883</v>
      </c>
      <c r="CZ130" s="474">
        <v>1051731.58</v>
      </c>
      <c r="DA130" s="474">
        <v>16050000</v>
      </c>
      <c r="DB130" s="474">
        <v>35670604.020000003</v>
      </c>
      <c r="DC130" s="474">
        <v>6780000</v>
      </c>
      <c r="DD130" s="474">
        <v>4017472.32</v>
      </c>
      <c r="DE130" s="474">
        <v>26077755.460000001</v>
      </c>
      <c r="DF130" s="474">
        <v>0</v>
      </c>
      <c r="DG130" s="474">
        <v>25290000</v>
      </c>
      <c r="DH130" s="474">
        <v>330000</v>
      </c>
      <c r="DI130" s="474">
        <v>30050000</v>
      </c>
      <c r="DJ130" s="474">
        <v>5037507.75</v>
      </c>
      <c r="DK130" s="474">
        <v>197947.41</v>
      </c>
      <c r="DL130" s="474">
        <f t="shared" si="644"/>
        <v>150553018.53999999</v>
      </c>
      <c r="DM130" s="474">
        <v>0</v>
      </c>
      <c r="DN130" s="474">
        <v>8000000</v>
      </c>
      <c r="DO130" s="474">
        <v>23001733.449999999</v>
      </c>
      <c r="DP130" s="474">
        <v>0</v>
      </c>
      <c r="DQ130" s="474">
        <v>18335778.34</v>
      </c>
      <c r="DR130" s="474">
        <v>44900000</v>
      </c>
      <c r="DS130" s="474">
        <v>14950000</v>
      </c>
      <c r="DT130" s="474">
        <v>44948314.879999995</v>
      </c>
      <c r="DU130" s="474">
        <v>9190000</v>
      </c>
      <c r="DV130" s="474">
        <v>4380000</v>
      </c>
      <c r="DW130" s="474">
        <v>13706614.32</v>
      </c>
      <c r="DX130" s="474">
        <v>26888455.91</v>
      </c>
      <c r="DY130" s="474">
        <f t="shared" si="645"/>
        <v>208300896.89999998</v>
      </c>
      <c r="DZ130" s="474">
        <v>2162578.75</v>
      </c>
      <c r="EA130" s="474">
        <v>5180000</v>
      </c>
      <c r="EB130" s="474">
        <v>11590000</v>
      </c>
      <c r="EC130" s="474">
        <v>61940000</v>
      </c>
      <c r="ED130" s="474">
        <v>27500000</v>
      </c>
      <c r="EE130" s="474">
        <v>22404310.41</v>
      </c>
      <c r="EF130" s="474">
        <v>10860000</v>
      </c>
      <c r="EG130" s="474">
        <v>12960107.18</v>
      </c>
      <c r="EH130" s="474">
        <v>1270000</v>
      </c>
      <c r="EI130" s="474">
        <v>6140000</v>
      </c>
      <c r="EJ130" s="474">
        <v>36870000</v>
      </c>
      <c r="EK130" s="474">
        <v>21453302.829999998</v>
      </c>
      <c r="EL130" s="474">
        <f t="shared" si="646"/>
        <v>220330299.17000002</v>
      </c>
      <c r="EM130" s="474">
        <v>12233525.189999999</v>
      </c>
      <c r="EN130" s="474">
        <v>19660009.609999999</v>
      </c>
      <c r="EO130" s="474">
        <v>56260008.68</v>
      </c>
      <c r="EP130" s="474">
        <v>9.92</v>
      </c>
      <c r="EQ130" s="474">
        <v>5330009.5999999996</v>
      </c>
      <c r="ER130" s="474">
        <v>13890009.92</v>
      </c>
      <c r="ES130" s="474">
        <v>44630379.600000001</v>
      </c>
      <c r="ET130" s="474">
        <v>10160010.23</v>
      </c>
      <c r="EU130" s="474">
        <v>5460009.9199999999</v>
      </c>
      <c r="EV130" s="474">
        <v>3410009.3</v>
      </c>
      <c r="EW130" s="474">
        <v>5796034.6399999997</v>
      </c>
      <c r="EX130" s="474">
        <v>41136439.680000007</v>
      </c>
      <c r="EY130" s="474">
        <f t="shared" si="647"/>
        <v>217966456.28999996</v>
      </c>
      <c r="EZ130" s="474">
        <v>190103.16</v>
      </c>
      <c r="FA130" s="474">
        <v>24650020.460000001</v>
      </c>
      <c r="FB130" s="474">
        <v>58682426.980000004</v>
      </c>
      <c r="FC130" s="474">
        <v>25800020.77</v>
      </c>
      <c r="FD130" s="474">
        <v>17810028.199999999</v>
      </c>
      <c r="FE130" s="474">
        <v>11420037.82</v>
      </c>
      <c r="FF130" s="474">
        <v>23000036.600000001</v>
      </c>
      <c r="FG130" s="474">
        <v>731325.12</v>
      </c>
      <c r="FH130" s="474">
        <v>8900050.5299999993</v>
      </c>
      <c r="FI130" s="474">
        <v>160048.6</v>
      </c>
      <c r="FJ130" s="474">
        <v>6020050.5300000003</v>
      </c>
      <c r="FK130" s="474">
        <v>42889328.43</v>
      </c>
      <c r="FL130" s="474">
        <f t="shared" si="648"/>
        <v>220253477.19999999</v>
      </c>
      <c r="FM130" s="474">
        <v>1310129.77</v>
      </c>
      <c r="FN130" s="474">
        <v>159.81</v>
      </c>
      <c r="FO130" s="474">
        <v>100843919.95999999</v>
      </c>
      <c r="FP130" s="474">
        <v>16.739999999999998</v>
      </c>
      <c r="FQ130" s="474">
        <v>16.2</v>
      </c>
      <c r="FR130" s="474">
        <v>61766416.990000002</v>
      </c>
      <c r="FS130" s="474">
        <v>21804753.599999998</v>
      </c>
      <c r="FT130" s="474">
        <v>7632011.7199999997</v>
      </c>
      <c r="FU130" s="474">
        <v>4.03</v>
      </c>
      <c r="FV130" s="474">
        <v>8688003.3000000007</v>
      </c>
      <c r="FW130" s="474">
        <v>8438208.3200000003</v>
      </c>
      <c r="FX130" s="474">
        <v>57095707.880000003</v>
      </c>
      <c r="FY130" s="474">
        <f t="shared" si="649"/>
        <v>267579348.31999999</v>
      </c>
      <c r="FZ130" s="474">
        <v>13.28</v>
      </c>
      <c r="GA130" s="474">
        <v>10461237.24</v>
      </c>
      <c r="GB130" s="474">
        <v>76488256.25</v>
      </c>
      <c r="GC130" s="474">
        <v>51556285.109999999</v>
      </c>
      <c r="GD130" s="474">
        <v>36780262.719999999</v>
      </c>
      <c r="GE130" s="474">
        <v>1486010.38</v>
      </c>
      <c r="GF130" s="474">
        <v>9229186.2899999991</v>
      </c>
      <c r="GG130" s="474">
        <v>9984767.6700000018</v>
      </c>
      <c r="GH130" s="474">
        <v>4783423.5999999996</v>
      </c>
      <c r="GI130" s="474">
        <v>4852202.4300000006</v>
      </c>
      <c r="GJ130" s="474">
        <v>7702108.6499999994</v>
      </c>
      <c r="GK130" s="474">
        <v>58409480.659999996</v>
      </c>
      <c r="GL130" s="474">
        <f t="shared" si="650"/>
        <v>271733234.27999997</v>
      </c>
      <c r="GM130" s="474">
        <v>0</v>
      </c>
      <c r="GN130" s="474">
        <v>12679105.440000001</v>
      </c>
      <c r="GO130" s="474">
        <v>89923698.560000002</v>
      </c>
      <c r="GP130" s="474">
        <v>67140255.409999996</v>
      </c>
      <c r="GQ130" s="474">
        <v>16204985.940000001</v>
      </c>
      <c r="GR130" s="474">
        <v>4256552.3099999996</v>
      </c>
      <c r="GS130" s="474">
        <v>7798541.2699999996</v>
      </c>
      <c r="GT130" s="474">
        <v>4647535</v>
      </c>
      <c r="GU130" s="474">
        <v>7540339.21</v>
      </c>
      <c r="GV130" s="474">
        <v>7272738.1899999995</v>
      </c>
      <c r="GW130" s="474">
        <v>6040015.5</v>
      </c>
      <c r="GX130" s="474">
        <v>39992855.399999999</v>
      </c>
      <c r="GY130" s="474">
        <f t="shared" si="651"/>
        <v>263496622.23000002</v>
      </c>
      <c r="GZ130" s="474">
        <v>0</v>
      </c>
      <c r="HA130" s="474">
        <v>5814146.2399999993</v>
      </c>
      <c r="HB130" s="474">
        <v>59429421.43</v>
      </c>
      <c r="HC130" s="474">
        <v>75048251.949999988</v>
      </c>
      <c r="HD130" s="474">
        <v>1312559.3999999999</v>
      </c>
      <c r="HE130" s="474">
        <v>12895304.48</v>
      </c>
      <c r="HF130" s="474">
        <v>4273673.95</v>
      </c>
      <c r="HG130" s="474">
        <v>0</v>
      </c>
      <c r="HH130" s="474">
        <v>14394326.16</v>
      </c>
      <c r="HI130" s="474">
        <v>490895.79000000004</v>
      </c>
      <c r="HJ130" s="474">
        <v>7898972.9999999991</v>
      </c>
      <c r="HK130" s="474">
        <v>18871329.509999998</v>
      </c>
      <c r="HL130" s="474">
        <f t="shared" si="652"/>
        <v>200428881.90999997</v>
      </c>
      <c r="HM130" s="474">
        <v>91662.959999999992</v>
      </c>
      <c r="HN130" s="474">
        <v>6686850.8899999997</v>
      </c>
      <c r="HO130" s="474">
        <v>24744280.16</v>
      </c>
      <c r="HP130" s="474">
        <v>42805393.879999995</v>
      </c>
      <c r="HQ130" s="474">
        <v>88170398.090000004</v>
      </c>
      <c r="HR130" s="474">
        <v>6385712.4399999995</v>
      </c>
      <c r="HS130" s="474">
        <v>613166.43000000005</v>
      </c>
      <c r="HT130" s="474">
        <v>80096.78</v>
      </c>
      <c r="HU130" s="474">
        <v>942592.30999999994</v>
      </c>
      <c r="HV130" s="474">
        <v>26494801.890000001</v>
      </c>
      <c r="HW130" s="474">
        <v>3649344.41</v>
      </c>
      <c r="HX130" s="474">
        <v>76592516.069999993</v>
      </c>
      <c r="HY130" s="474">
        <f t="shared" si="653"/>
        <v>277256816.30999994</v>
      </c>
      <c r="HZ130" s="474">
        <v>0</v>
      </c>
      <c r="IA130" s="474">
        <v>72000</v>
      </c>
      <c r="IB130" s="474">
        <v>87403793.390000001</v>
      </c>
      <c r="IC130" s="474">
        <v>55337536.280000001</v>
      </c>
      <c r="ID130" s="474">
        <v>13989279</v>
      </c>
      <c r="IE130" s="474">
        <v>12577410.359999999</v>
      </c>
      <c r="IF130" s="474">
        <v>6151183.2299999995</v>
      </c>
      <c r="IG130" s="474">
        <v>121111.43</v>
      </c>
      <c r="IH130" s="474">
        <v>12459107.52</v>
      </c>
      <c r="II130" s="474">
        <v>3401971.4000000004</v>
      </c>
      <c r="IJ130" s="474">
        <v>11309654.439999999</v>
      </c>
      <c r="IK130" s="474">
        <v>21112456.440000001</v>
      </c>
      <c r="IL130" s="474">
        <f t="shared" si="654"/>
        <v>223935503.49000004</v>
      </c>
      <c r="IM130" s="474">
        <v>19029.22</v>
      </c>
      <c r="IN130" s="474">
        <v>42157.69</v>
      </c>
      <c r="IO130" s="474">
        <v>79034443.189999998</v>
      </c>
      <c r="IP130" s="474">
        <v>69140983.109999999</v>
      </c>
      <c r="IQ130" s="474">
        <v>2697909.36</v>
      </c>
      <c r="IR130" s="474">
        <v>1006684.0900000001</v>
      </c>
      <c r="IS130" s="474">
        <v>736053.17</v>
      </c>
      <c r="IT130" s="474">
        <v>19521227.529999997</v>
      </c>
      <c r="IU130" s="474">
        <v>40893247.989999995</v>
      </c>
      <c r="IV130" s="474">
        <v>4461370</v>
      </c>
      <c r="IW130" s="474">
        <v>4377383.1700000009</v>
      </c>
      <c r="IX130" s="474">
        <v>32885030.629999999</v>
      </c>
      <c r="IY130" s="474">
        <f t="shared" si="655"/>
        <v>254815519.14999995</v>
      </c>
      <c r="IZ130" s="654">
        <v>0</v>
      </c>
      <c r="JA130" s="474">
        <v>89445.6</v>
      </c>
      <c r="JB130" s="474">
        <v>116077625.30000001</v>
      </c>
      <c r="JC130" s="474">
        <v>951860.74</v>
      </c>
      <c r="JD130" s="474">
        <v>19449032.380000003</v>
      </c>
      <c r="JE130" s="474">
        <v>23679668.249999996</v>
      </c>
      <c r="JF130" s="474">
        <v>253511.84</v>
      </c>
      <c r="JG130" s="474">
        <v>340062.85</v>
      </c>
      <c r="JH130" s="474">
        <v>53202384.950000003</v>
      </c>
      <c r="JI130" s="474">
        <v>8139195.1999999993</v>
      </c>
      <c r="JJ130" s="474">
        <v>6878382.3600000013</v>
      </c>
      <c r="JK130" s="474">
        <v>34784174.960000001</v>
      </c>
      <c r="JL130" s="474">
        <f t="shared" si="656"/>
        <v>263845344.43000004</v>
      </c>
      <c r="JM130" s="654">
        <v>0</v>
      </c>
      <c r="JN130" s="474">
        <v>353.59</v>
      </c>
      <c r="JO130" s="474">
        <v>97850982.719999999</v>
      </c>
      <c r="JP130" s="474">
        <v>29467602.370000001</v>
      </c>
      <c r="JQ130" s="474">
        <v>24335760.890000001</v>
      </c>
      <c r="JR130" s="474">
        <v>3621444.6900000004</v>
      </c>
      <c r="JS130" s="474">
        <v>10244110.060000001</v>
      </c>
      <c r="JT130" s="474">
        <v>269815.95</v>
      </c>
      <c r="JU130" s="474">
        <v>61673290.289999999</v>
      </c>
      <c r="JV130" s="474">
        <v>822935.48</v>
      </c>
      <c r="JW130" s="474">
        <v>11434314.560000001</v>
      </c>
      <c r="JX130" s="474">
        <v>21142461.32</v>
      </c>
      <c r="JY130" s="474">
        <f t="shared" si="657"/>
        <v>260863071.91999996</v>
      </c>
      <c r="JZ130" s="654">
        <v>0</v>
      </c>
      <c r="KA130" s="474">
        <v>19652.14</v>
      </c>
      <c r="KB130" s="474">
        <v>102598500.25999999</v>
      </c>
      <c r="KC130" s="474">
        <v>43330868.240000002</v>
      </c>
      <c r="KD130" s="474">
        <v>22278493.739999998</v>
      </c>
      <c r="KE130" s="474">
        <v>16291764.439999999</v>
      </c>
      <c r="KF130" s="474">
        <v>190216.19</v>
      </c>
      <c r="KG130" s="474">
        <v>76171.37000000001</v>
      </c>
      <c r="KH130" s="474">
        <v>37806613.910000004</v>
      </c>
      <c r="KI130" s="474">
        <v>4346614.45</v>
      </c>
      <c r="KJ130" s="474">
        <v>13249356.449999999</v>
      </c>
      <c r="KK130" s="474">
        <v>35297361.539999999</v>
      </c>
      <c r="KL130" s="474">
        <f t="shared" si="658"/>
        <v>275485612.72999996</v>
      </c>
      <c r="KM130" s="654">
        <v>0</v>
      </c>
      <c r="KN130" s="474">
        <v>0</v>
      </c>
      <c r="KO130" s="474">
        <v>99407860.290000007</v>
      </c>
      <c r="KP130" s="474">
        <v>41524663.599999994</v>
      </c>
      <c r="KQ130" s="474">
        <v>19540367.41</v>
      </c>
      <c r="KR130" s="474">
        <v>507100.12</v>
      </c>
      <c r="KS130" s="474">
        <v>21969449.09</v>
      </c>
      <c r="KT130" s="474">
        <v>219556.42</v>
      </c>
      <c r="KU130" s="474">
        <v>39927460.630000003</v>
      </c>
      <c r="KV130" s="474">
        <v>3485233.31</v>
      </c>
      <c r="KW130" s="474">
        <v>9966022.709999999</v>
      </c>
      <c r="KX130" s="474">
        <v>32381101.210000001</v>
      </c>
      <c r="KY130" s="474">
        <f t="shared" si="659"/>
        <v>268928814.78999996</v>
      </c>
      <c r="KZ130" s="654">
        <v>3190.77</v>
      </c>
      <c r="LA130" s="474">
        <v>1548.0500000000002</v>
      </c>
      <c r="LB130" s="474">
        <v>0</v>
      </c>
      <c r="LC130" s="474">
        <v>0</v>
      </c>
      <c r="LD130" s="474">
        <v>0</v>
      </c>
      <c r="LE130" s="474">
        <v>0</v>
      </c>
      <c r="LF130" s="474">
        <v>0</v>
      </c>
      <c r="LG130" s="474">
        <v>0</v>
      </c>
      <c r="LH130" s="474">
        <v>0</v>
      </c>
      <c r="LI130" s="474">
        <v>0</v>
      </c>
      <c r="LJ130" s="474">
        <v>0</v>
      </c>
      <c r="LK130" s="474">
        <v>0</v>
      </c>
      <c r="LL130" s="515">
        <f t="shared" si="660"/>
        <v>4738.82</v>
      </c>
    </row>
    <row r="131" spans="1:324" ht="18" x14ac:dyDescent="0.25">
      <c r="A131" s="461">
        <v>782</v>
      </c>
      <c r="B131" s="462"/>
      <c r="C131" s="463" t="s">
        <v>354</v>
      </c>
      <c r="D131" s="463" t="s">
        <v>355</v>
      </c>
      <c r="E131" s="474" t="s">
        <v>870</v>
      </c>
      <c r="F131" s="474" t="s">
        <v>870</v>
      </c>
      <c r="G131" s="474" t="s">
        <v>870</v>
      </c>
      <c r="H131" s="474" t="s">
        <v>870</v>
      </c>
      <c r="I131" s="474" t="s">
        <v>870</v>
      </c>
      <c r="J131" s="474" t="s">
        <v>870</v>
      </c>
      <c r="K131" s="474" t="s">
        <v>870</v>
      </c>
      <c r="L131" s="474" t="s">
        <v>870</v>
      </c>
      <c r="M131" s="474" t="s">
        <v>870</v>
      </c>
      <c r="N131" s="474" t="s">
        <v>870</v>
      </c>
      <c r="O131" s="474" t="s">
        <v>870</v>
      </c>
      <c r="P131" s="474" t="s">
        <v>870</v>
      </c>
      <c r="Q131" s="474" t="s">
        <v>870</v>
      </c>
      <c r="R131" s="474" t="s">
        <v>870</v>
      </c>
      <c r="S131" s="474" t="s">
        <v>870</v>
      </c>
      <c r="T131" s="474" t="s">
        <v>870</v>
      </c>
      <c r="U131" s="474" t="s">
        <v>870</v>
      </c>
      <c r="V131" s="474" t="s">
        <v>870</v>
      </c>
      <c r="W131" s="474" t="s">
        <v>870</v>
      </c>
      <c r="X131" s="474" t="s">
        <v>870</v>
      </c>
      <c r="Y131" s="474" t="s">
        <v>870</v>
      </c>
      <c r="Z131" s="474" t="s">
        <v>870</v>
      </c>
      <c r="AA131" s="474" t="s">
        <v>870</v>
      </c>
      <c r="AB131" s="474" t="s">
        <v>870</v>
      </c>
      <c r="AC131" s="474" t="s">
        <v>870</v>
      </c>
      <c r="AD131" s="474" t="s">
        <v>870</v>
      </c>
      <c r="AE131" s="474" t="s">
        <v>870</v>
      </c>
      <c r="AF131" s="474" t="s">
        <v>870</v>
      </c>
      <c r="AG131" s="474" t="s">
        <v>870</v>
      </c>
      <c r="AH131" s="474" t="s">
        <v>870</v>
      </c>
      <c r="AI131" s="474" t="s">
        <v>870</v>
      </c>
      <c r="AJ131" s="474" t="s">
        <v>870</v>
      </c>
      <c r="AK131" s="474" t="s">
        <v>870</v>
      </c>
      <c r="AL131" s="474" t="s">
        <v>870</v>
      </c>
      <c r="AM131" s="474" t="s">
        <v>870</v>
      </c>
      <c r="AN131" s="474" t="s">
        <v>870</v>
      </c>
      <c r="AO131" s="474" t="s">
        <v>870</v>
      </c>
      <c r="AP131" s="474" t="s">
        <v>870</v>
      </c>
      <c r="AQ131" s="474" t="s">
        <v>870</v>
      </c>
      <c r="AR131" s="474" t="s">
        <v>870</v>
      </c>
      <c r="AS131" s="474" t="s">
        <v>870</v>
      </c>
      <c r="AT131" s="474" t="s">
        <v>870</v>
      </c>
      <c r="AU131" s="474" t="s">
        <v>870</v>
      </c>
      <c r="AV131" s="474" t="s">
        <v>870</v>
      </c>
      <c r="AW131" s="474" t="s">
        <v>870</v>
      </c>
      <c r="AX131" s="474" t="s">
        <v>870</v>
      </c>
      <c r="AY131" s="474" t="s">
        <v>870</v>
      </c>
      <c r="AZ131" s="474" t="s">
        <v>870</v>
      </c>
      <c r="BA131" s="474" t="s">
        <v>870</v>
      </c>
      <c r="BB131" s="474" t="s">
        <v>870</v>
      </c>
      <c r="BC131" s="474" t="s">
        <v>870</v>
      </c>
      <c r="BD131" s="474" t="s">
        <v>870</v>
      </c>
      <c r="BE131" s="474" t="s">
        <v>870</v>
      </c>
      <c r="BF131" s="474" t="s">
        <v>870</v>
      </c>
      <c r="BG131" s="474" t="s">
        <v>870</v>
      </c>
      <c r="BH131" s="474" t="s">
        <v>870</v>
      </c>
      <c r="BI131" s="474" t="s">
        <v>870</v>
      </c>
      <c r="BJ131" s="474" t="s">
        <v>870</v>
      </c>
      <c r="BK131" s="474" t="s">
        <v>870</v>
      </c>
      <c r="BL131" s="474" t="s">
        <v>870</v>
      </c>
      <c r="BM131" s="474">
        <v>0</v>
      </c>
      <c r="BN131" s="474">
        <v>0</v>
      </c>
      <c r="BO131" s="474">
        <v>0</v>
      </c>
      <c r="BP131" s="474">
        <v>0</v>
      </c>
      <c r="BQ131" s="474">
        <v>0</v>
      </c>
      <c r="BR131" s="474">
        <v>0</v>
      </c>
      <c r="BS131" s="474">
        <v>0</v>
      </c>
      <c r="BT131" s="474">
        <v>0</v>
      </c>
      <c r="BU131" s="474">
        <v>0</v>
      </c>
      <c r="BV131" s="474">
        <v>0</v>
      </c>
      <c r="BW131" s="474">
        <v>0</v>
      </c>
      <c r="BX131" s="474">
        <v>0</v>
      </c>
      <c r="BY131" s="474">
        <f t="shared" si="641"/>
        <v>0</v>
      </c>
      <c r="BZ131" s="474">
        <v>0</v>
      </c>
      <c r="CA131" s="474">
        <v>0</v>
      </c>
      <c r="CB131" s="474">
        <v>0</v>
      </c>
      <c r="CC131" s="474">
        <v>0</v>
      </c>
      <c r="CD131" s="474">
        <v>594770.39918210637</v>
      </c>
      <c r="CE131" s="474">
        <v>422403.42618093808</v>
      </c>
      <c r="CF131" s="474">
        <v>3838040.2224169588</v>
      </c>
      <c r="CG131" s="474">
        <v>0</v>
      </c>
      <c r="CH131" s="474">
        <v>2863863.1879903185</v>
      </c>
      <c r="CI131" s="474">
        <v>4014487.140126857</v>
      </c>
      <c r="CJ131" s="474">
        <v>6080295.2596811904</v>
      </c>
      <c r="CK131" s="474">
        <v>18088119.596853614</v>
      </c>
      <c r="CL131" s="474">
        <f t="shared" si="642"/>
        <v>35901979.232431985</v>
      </c>
      <c r="CM131" s="474">
        <v>6871632.2589717917</v>
      </c>
      <c r="CN131" s="474">
        <v>4228632.120305459</v>
      </c>
      <c r="CO131" s="474">
        <v>2319167.5217409451</v>
      </c>
      <c r="CP131" s="474">
        <v>5269783.3410532465</v>
      </c>
      <c r="CQ131" s="474">
        <v>4083995.8149307296</v>
      </c>
      <c r="CR131" s="474">
        <v>8664530.1040727776</v>
      </c>
      <c r="CS131" s="474">
        <v>3864828.5404356532</v>
      </c>
      <c r="CT131" s="474">
        <v>4744879.579410783</v>
      </c>
      <c r="CU131" s="474">
        <v>1555689.4059839761</v>
      </c>
      <c r="CV131" s="474">
        <v>3831292.044483392</v>
      </c>
      <c r="CW131" s="474">
        <v>12760867.987564679</v>
      </c>
      <c r="CX131" s="474">
        <v>27289218.661241863</v>
      </c>
      <c r="CY131" s="474">
        <f t="shared" si="643"/>
        <v>85484517.380195305</v>
      </c>
      <c r="CZ131" s="474">
        <v>3335390.86</v>
      </c>
      <c r="DA131" s="474">
        <v>3532060.05</v>
      </c>
      <c r="DB131" s="474">
        <v>3525280.99</v>
      </c>
      <c r="DC131" s="474">
        <v>1490885.16</v>
      </c>
      <c r="DD131" s="474">
        <v>2107003.86</v>
      </c>
      <c r="DE131" s="474">
        <v>5580154.4500000002</v>
      </c>
      <c r="DF131" s="474">
        <v>4646297.8099999996</v>
      </c>
      <c r="DG131" s="474">
        <v>633425.55000000005</v>
      </c>
      <c r="DH131" s="474">
        <v>4124391.54</v>
      </c>
      <c r="DI131" s="474">
        <v>1910660.05</v>
      </c>
      <c r="DJ131" s="474">
        <v>5917723.3000000007</v>
      </c>
      <c r="DK131" s="474">
        <v>20041777.34</v>
      </c>
      <c r="DL131" s="474">
        <f t="shared" si="644"/>
        <v>56845050.960000008</v>
      </c>
      <c r="DM131" s="474">
        <v>1599688.68</v>
      </c>
      <c r="DN131" s="474">
        <v>4903001.09</v>
      </c>
      <c r="DO131" s="474">
        <v>5190274.97</v>
      </c>
      <c r="DP131" s="474">
        <v>6408706.9499999993</v>
      </c>
      <c r="DQ131" s="474">
        <v>4320366.12</v>
      </c>
      <c r="DR131" s="474">
        <v>1784148.36</v>
      </c>
      <c r="DS131" s="474">
        <v>3453370.91</v>
      </c>
      <c r="DT131" s="474">
        <v>3638564.97</v>
      </c>
      <c r="DU131" s="474">
        <v>4286970.78</v>
      </c>
      <c r="DV131" s="474">
        <v>1889574.82</v>
      </c>
      <c r="DW131" s="474">
        <v>8068011</v>
      </c>
      <c r="DX131" s="474">
        <v>5630726.6900000004</v>
      </c>
      <c r="DY131" s="474">
        <f t="shared" si="645"/>
        <v>51173405.339999996</v>
      </c>
      <c r="DZ131" s="474">
        <v>4701841.0599999996</v>
      </c>
      <c r="EA131" s="474">
        <v>4325314.24</v>
      </c>
      <c r="EB131" s="474">
        <v>3719464.34</v>
      </c>
      <c r="EC131" s="474">
        <v>5342937.4400000004</v>
      </c>
      <c r="ED131" s="474">
        <v>6150089</v>
      </c>
      <c r="EE131" s="474">
        <v>6941326.6100000003</v>
      </c>
      <c r="EF131" s="474">
        <v>13778289.540000001</v>
      </c>
      <c r="EG131" s="474">
        <v>3078829.03</v>
      </c>
      <c r="EH131" s="474">
        <v>7028311.4799999986</v>
      </c>
      <c r="EI131" s="474">
        <v>3147740.38</v>
      </c>
      <c r="EJ131" s="474">
        <v>62257955.129999988</v>
      </c>
      <c r="EK131" s="474">
        <v>90566300.410000011</v>
      </c>
      <c r="EL131" s="474">
        <f t="shared" si="646"/>
        <v>211038398.66000003</v>
      </c>
      <c r="EM131" s="474">
        <v>13357069.789999999</v>
      </c>
      <c r="EN131" s="474">
        <v>13967296.039999999</v>
      </c>
      <c r="EO131" s="474">
        <v>10418772.58</v>
      </c>
      <c r="EP131" s="474">
        <v>6719115.0999999996</v>
      </c>
      <c r="EQ131" s="474">
        <v>18612329.010000002</v>
      </c>
      <c r="ER131" s="474">
        <v>28298167.309999999</v>
      </c>
      <c r="ES131" s="474">
        <v>13799457.66</v>
      </c>
      <c r="ET131" s="474">
        <v>25610956.750000004</v>
      </c>
      <c r="EU131" s="474">
        <v>17633795.779999997</v>
      </c>
      <c r="EV131" s="474">
        <v>37823247.710000001</v>
      </c>
      <c r="EW131" s="474">
        <v>50806346.969999999</v>
      </c>
      <c r="EX131" s="474">
        <v>127676343.83</v>
      </c>
      <c r="EY131" s="474">
        <f t="shared" si="647"/>
        <v>364722898.52999997</v>
      </c>
      <c r="EZ131" s="474">
        <v>51650639.269999996</v>
      </c>
      <c r="FA131" s="474">
        <v>39206507.300000004</v>
      </c>
      <c r="FB131" s="474">
        <v>38821382.549999997</v>
      </c>
      <c r="FC131" s="474">
        <v>28495864.240000002</v>
      </c>
      <c r="FD131" s="474">
        <v>31458052.59</v>
      </c>
      <c r="FE131" s="474">
        <v>35210786.43</v>
      </c>
      <c r="FF131" s="474">
        <v>27639490.909999996</v>
      </c>
      <c r="FG131" s="474">
        <v>29987647.510000002</v>
      </c>
      <c r="FH131" s="474">
        <v>46510121.960000001</v>
      </c>
      <c r="FI131" s="474">
        <v>48903176.200000003</v>
      </c>
      <c r="FJ131" s="474">
        <v>66753739.410000004</v>
      </c>
      <c r="FK131" s="474">
        <v>72215044.579999998</v>
      </c>
      <c r="FL131" s="474">
        <f t="shared" si="648"/>
        <v>516852452.94999999</v>
      </c>
      <c r="FM131" s="474">
        <v>19987443.719999999</v>
      </c>
      <c r="FN131" s="474">
        <v>20426143.66</v>
      </c>
      <c r="FO131" s="474">
        <v>21017780.059999999</v>
      </c>
      <c r="FP131" s="474">
        <v>16581210.42</v>
      </c>
      <c r="FQ131" s="474">
        <v>45050346.269999996</v>
      </c>
      <c r="FR131" s="474">
        <v>45015346.25</v>
      </c>
      <c r="FS131" s="474">
        <v>30237474.760000002</v>
      </c>
      <c r="FT131" s="474">
        <v>22850642.429999996</v>
      </c>
      <c r="FU131" s="474">
        <v>39111555.720000006</v>
      </c>
      <c r="FV131" s="474">
        <v>30073039.729999997</v>
      </c>
      <c r="FW131" s="474">
        <v>48953012.359999992</v>
      </c>
      <c r="FX131" s="474">
        <v>95923243.949999988</v>
      </c>
      <c r="FY131" s="474">
        <f t="shared" si="649"/>
        <v>435227239.32999998</v>
      </c>
      <c r="FZ131" s="474">
        <v>42344302.450000003</v>
      </c>
      <c r="GA131" s="474">
        <v>33204103.980000008</v>
      </c>
      <c r="GB131" s="474">
        <v>24441821.800000001</v>
      </c>
      <c r="GC131" s="474">
        <v>13270644.24</v>
      </c>
      <c r="GD131" s="474">
        <v>21984607.710000001</v>
      </c>
      <c r="GE131" s="474">
        <v>34357445.68</v>
      </c>
      <c r="GF131" s="474">
        <v>30208662.730000004</v>
      </c>
      <c r="GG131" s="474">
        <v>22464378.009999998</v>
      </c>
      <c r="GH131" s="474">
        <v>38106797.920000002</v>
      </c>
      <c r="GI131" s="474">
        <v>30005444.910000004</v>
      </c>
      <c r="GJ131" s="474">
        <v>28043556.109999999</v>
      </c>
      <c r="GK131" s="474">
        <v>114619434.69</v>
      </c>
      <c r="GL131" s="474">
        <f t="shared" si="650"/>
        <v>433051200.23000008</v>
      </c>
      <c r="GM131" s="474">
        <v>22107833.43</v>
      </c>
      <c r="GN131" s="474">
        <v>26059479.119999997</v>
      </c>
      <c r="GO131" s="474">
        <v>22429151.969999999</v>
      </c>
      <c r="GP131" s="474">
        <v>11090912.5</v>
      </c>
      <c r="GQ131" s="474">
        <v>31644176.34</v>
      </c>
      <c r="GR131" s="474">
        <v>26936577.529999994</v>
      </c>
      <c r="GS131" s="474">
        <v>11501051.77</v>
      </c>
      <c r="GT131" s="474">
        <v>10335708.399999999</v>
      </c>
      <c r="GU131" s="474">
        <v>53504906.079999998</v>
      </c>
      <c r="GV131" s="474">
        <v>68223695.090000004</v>
      </c>
      <c r="GW131" s="474">
        <v>38734390.139999993</v>
      </c>
      <c r="GX131" s="474">
        <v>81180912.969999999</v>
      </c>
      <c r="GY131" s="474">
        <f t="shared" si="651"/>
        <v>403748795.34000003</v>
      </c>
      <c r="GZ131" s="474">
        <v>18790259.260000002</v>
      </c>
      <c r="HA131" s="474">
        <v>22748758.069999997</v>
      </c>
      <c r="HB131" s="474">
        <v>19549738.829999998</v>
      </c>
      <c r="HC131" s="474">
        <v>18537646.009999998</v>
      </c>
      <c r="HD131" s="474">
        <v>16940482.870000001</v>
      </c>
      <c r="HE131" s="474">
        <v>17234751.75</v>
      </c>
      <c r="HF131" s="474">
        <v>27673709.219999999</v>
      </c>
      <c r="HG131" s="474">
        <v>22540899.530000001</v>
      </c>
      <c r="HH131" s="474">
        <v>32871040.419999998</v>
      </c>
      <c r="HI131" s="474">
        <v>21906551.189999998</v>
      </c>
      <c r="HJ131" s="474">
        <v>31405068.379999995</v>
      </c>
      <c r="HK131" s="474">
        <v>13907085.670000002</v>
      </c>
      <c r="HL131" s="474">
        <f t="shared" si="652"/>
        <v>264105991.19999999</v>
      </c>
      <c r="HM131" s="474">
        <v>9465720.1300000008</v>
      </c>
      <c r="HN131" s="474">
        <v>7873420.2699999996</v>
      </c>
      <c r="HO131" s="474">
        <v>1471000.72</v>
      </c>
      <c r="HP131" s="474">
        <v>835526.03</v>
      </c>
      <c r="HQ131" s="474">
        <v>82758.960000000006</v>
      </c>
      <c r="HR131" s="474">
        <v>166233.21</v>
      </c>
      <c r="HS131" s="474">
        <v>289844.21000000002</v>
      </c>
      <c r="HT131" s="474">
        <v>0</v>
      </c>
      <c r="HU131" s="474">
        <v>0</v>
      </c>
      <c r="HV131" s="474">
        <v>142437.26999999999</v>
      </c>
      <c r="HW131" s="474">
        <v>0</v>
      </c>
      <c r="HX131" s="474">
        <v>8335983.29</v>
      </c>
      <c r="HY131" s="474">
        <f t="shared" si="653"/>
        <v>28662924.09</v>
      </c>
      <c r="HZ131" s="474">
        <v>629459.18000000005</v>
      </c>
      <c r="IA131" s="474">
        <v>21752184.399999999</v>
      </c>
      <c r="IB131" s="474">
        <v>2081673.0699999998</v>
      </c>
      <c r="IC131" s="474">
        <v>1506473.9700000002</v>
      </c>
      <c r="ID131" s="474">
        <v>630535.57999999996</v>
      </c>
      <c r="IE131" s="474">
        <v>786739.01</v>
      </c>
      <c r="IF131" s="474">
        <v>272423.36</v>
      </c>
      <c r="IG131" s="474">
        <v>21846.98</v>
      </c>
      <c r="IH131" s="474">
        <v>1708444.0299999998</v>
      </c>
      <c r="II131" s="474">
        <v>608773.26</v>
      </c>
      <c r="IJ131" s="474">
        <v>460767.71</v>
      </c>
      <c r="IK131" s="474">
        <v>3905969.59</v>
      </c>
      <c r="IL131" s="474">
        <f t="shared" si="654"/>
        <v>34365290.140000001</v>
      </c>
      <c r="IM131" s="474">
        <v>448626.29000000004</v>
      </c>
      <c r="IN131" s="474">
        <v>2375895.15</v>
      </c>
      <c r="IO131" s="474">
        <v>19016719.02</v>
      </c>
      <c r="IP131" s="474">
        <v>44115169.670000009</v>
      </c>
      <c r="IQ131" s="474">
        <v>7237317.6899999985</v>
      </c>
      <c r="IR131" s="474">
        <v>2972565.87</v>
      </c>
      <c r="IS131" s="474">
        <v>985688.33000000007</v>
      </c>
      <c r="IT131" s="474">
        <v>101961366.80000001</v>
      </c>
      <c r="IU131" s="474">
        <v>7316631.3900000006</v>
      </c>
      <c r="IV131" s="474">
        <v>3891689.3399999994</v>
      </c>
      <c r="IW131" s="474">
        <v>11232304.120000001</v>
      </c>
      <c r="IX131" s="474">
        <v>124479766.91</v>
      </c>
      <c r="IY131" s="474">
        <f t="shared" si="655"/>
        <v>326033740.58000004</v>
      </c>
      <c r="IZ131" s="654">
        <v>12703889.789999999</v>
      </c>
      <c r="JA131" s="474">
        <v>12411697</v>
      </c>
      <c r="JB131" s="474">
        <v>36304606.980000004</v>
      </c>
      <c r="JC131" s="474">
        <v>53080081.970000006</v>
      </c>
      <c r="JD131" s="474">
        <v>32822057.079999998</v>
      </c>
      <c r="JE131" s="474">
        <v>13122958.9</v>
      </c>
      <c r="JF131" s="474">
        <v>5613967.8599999994</v>
      </c>
      <c r="JG131" s="474">
        <v>288884.28999999998</v>
      </c>
      <c r="JH131" s="474">
        <v>23110204.629999999</v>
      </c>
      <c r="JI131" s="474">
        <v>10956701.059999999</v>
      </c>
      <c r="JJ131" s="474">
        <v>11691871.58</v>
      </c>
      <c r="JK131" s="474">
        <v>76276875.659999996</v>
      </c>
      <c r="JL131" s="474">
        <f t="shared" si="656"/>
        <v>288383796.79999995</v>
      </c>
      <c r="JM131" s="654">
        <v>18555012.669999998</v>
      </c>
      <c r="JN131" s="474">
        <v>22067518.460000001</v>
      </c>
      <c r="JO131" s="474">
        <v>28071271.5</v>
      </c>
      <c r="JP131" s="474">
        <v>15876345.840000002</v>
      </c>
      <c r="JQ131" s="474">
        <v>22618004.579999998</v>
      </c>
      <c r="JR131" s="474">
        <v>14607422.140000001</v>
      </c>
      <c r="JS131" s="474">
        <v>21249551.5</v>
      </c>
      <c r="JT131" s="474">
        <v>18325538.420000002</v>
      </c>
      <c r="JU131" s="474">
        <v>32089877.27</v>
      </c>
      <c r="JV131" s="474">
        <v>32835417.479999997</v>
      </c>
      <c r="JW131" s="474">
        <v>34078983.490000002</v>
      </c>
      <c r="JX131" s="474">
        <v>61464141.800000004</v>
      </c>
      <c r="JY131" s="474">
        <f t="shared" si="657"/>
        <v>321839085.15000004</v>
      </c>
      <c r="JZ131" s="654">
        <v>40885666.980000004</v>
      </c>
      <c r="KA131" s="474">
        <v>33719677.639999993</v>
      </c>
      <c r="KB131" s="474">
        <v>19850834.700000003</v>
      </c>
      <c r="KC131" s="474">
        <v>24174088.52</v>
      </c>
      <c r="KD131" s="474">
        <v>29487512.309999999</v>
      </c>
      <c r="KE131" s="474">
        <v>19449310.98</v>
      </c>
      <c r="KF131" s="474">
        <v>14201802.040000001</v>
      </c>
      <c r="KG131" s="474">
        <v>20381823.139999997</v>
      </c>
      <c r="KH131" s="474">
        <v>45982269.720000006</v>
      </c>
      <c r="KI131" s="474">
        <v>29152536.140000001</v>
      </c>
      <c r="KJ131" s="474">
        <v>32036753.59</v>
      </c>
      <c r="KK131" s="474">
        <v>86548881.049999997</v>
      </c>
      <c r="KL131" s="474">
        <f t="shared" si="658"/>
        <v>395871156.80999994</v>
      </c>
      <c r="KM131" s="654">
        <v>52612351.469999999</v>
      </c>
      <c r="KN131" s="474">
        <v>51688826.140000001</v>
      </c>
      <c r="KO131" s="474">
        <v>35349189.420000002</v>
      </c>
      <c r="KP131" s="474">
        <v>19759923.009999998</v>
      </c>
      <c r="KQ131" s="474">
        <v>21195952.260000002</v>
      </c>
      <c r="KR131" s="474">
        <v>14222737.170000002</v>
      </c>
      <c r="KS131" s="474">
        <v>10750197.83</v>
      </c>
      <c r="KT131" s="474">
        <v>31120251.560000006</v>
      </c>
      <c r="KU131" s="474">
        <v>25208468.309999999</v>
      </c>
      <c r="KV131" s="474">
        <v>67433861.159999996</v>
      </c>
      <c r="KW131" s="474">
        <v>39230956.460000001</v>
      </c>
      <c r="KX131" s="474">
        <v>85181358.680000007</v>
      </c>
      <c r="KY131" s="474">
        <f t="shared" si="659"/>
        <v>453754073.46999997</v>
      </c>
      <c r="KZ131" s="654">
        <v>45684056.649999999</v>
      </c>
      <c r="LA131" s="474">
        <v>41104210.68</v>
      </c>
      <c r="LB131" s="474">
        <v>0</v>
      </c>
      <c r="LC131" s="474">
        <v>0</v>
      </c>
      <c r="LD131" s="474">
        <v>0</v>
      </c>
      <c r="LE131" s="474">
        <v>0</v>
      </c>
      <c r="LF131" s="474">
        <v>0</v>
      </c>
      <c r="LG131" s="474">
        <v>0</v>
      </c>
      <c r="LH131" s="474">
        <v>0</v>
      </c>
      <c r="LI131" s="474">
        <v>0</v>
      </c>
      <c r="LJ131" s="474">
        <v>0</v>
      </c>
      <c r="LK131" s="474">
        <v>0</v>
      </c>
      <c r="LL131" s="515">
        <f t="shared" si="660"/>
        <v>86788267.329999998</v>
      </c>
    </row>
    <row r="132" spans="1:324" ht="18" x14ac:dyDescent="0.25">
      <c r="A132" s="461">
        <v>783</v>
      </c>
      <c r="B132" s="462"/>
      <c r="C132" s="463" t="s">
        <v>356</v>
      </c>
      <c r="D132" s="463" t="s">
        <v>357</v>
      </c>
      <c r="E132" s="474" t="s">
        <v>870</v>
      </c>
      <c r="F132" s="474" t="s">
        <v>870</v>
      </c>
      <c r="G132" s="474" t="s">
        <v>870</v>
      </c>
      <c r="H132" s="474" t="s">
        <v>870</v>
      </c>
      <c r="I132" s="474" t="s">
        <v>870</v>
      </c>
      <c r="J132" s="474" t="s">
        <v>870</v>
      </c>
      <c r="K132" s="474" t="s">
        <v>870</v>
      </c>
      <c r="L132" s="474" t="s">
        <v>870</v>
      </c>
      <c r="M132" s="474" t="s">
        <v>870</v>
      </c>
      <c r="N132" s="474" t="s">
        <v>870</v>
      </c>
      <c r="O132" s="474" t="s">
        <v>870</v>
      </c>
      <c r="P132" s="474" t="s">
        <v>870</v>
      </c>
      <c r="Q132" s="474" t="s">
        <v>870</v>
      </c>
      <c r="R132" s="474" t="s">
        <v>870</v>
      </c>
      <c r="S132" s="474" t="s">
        <v>870</v>
      </c>
      <c r="T132" s="474" t="s">
        <v>870</v>
      </c>
      <c r="U132" s="474" t="s">
        <v>870</v>
      </c>
      <c r="V132" s="474" t="s">
        <v>870</v>
      </c>
      <c r="W132" s="474" t="s">
        <v>870</v>
      </c>
      <c r="X132" s="474" t="s">
        <v>870</v>
      </c>
      <c r="Y132" s="474" t="s">
        <v>870</v>
      </c>
      <c r="Z132" s="474" t="s">
        <v>870</v>
      </c>
      <c r="AA132" s="474" t="s">
        <v>870</v>
      </c>
      <c r="AB132" s="474" t="s">
        <v>870</v>
      </c>
      <c r="AC132" s="474" t="s">
        <v>870</v>
      </c>
      <c r="AD132" s="474" t="s">
        <v>870</v>
      </c>
      <c r="AE132" s="474" t="s">
        <v>870</v>
      </c>
      <c r="AF132" s="474" t="s">
        <v>870</v>
      </c>
      <c r="AG132" s="474" t="s">
        <v>870</v>
      </c>
      <c r="AH132" s="474" t="s">
        <v>870</v>
      </c>
      <c r="AI132" s="474" t="s">
        <v>870</v>
      </c>
      <c r="AJ132" s="474" t="s">
        <v>870</v>
      </c>
      <c r="AK132" s="474" t="s">
        <v>870</v>
      </c>
      <c r="AL132" s="474" t="s">
        <v>870</v>
      </c>
      <c r="AM132" s="474" t="s">
        <v>870</v>
      </c>
      <c r="AN132" s="474" t="s">
        <v>870</v>
      </c>
      <c r="AO132" s="474" t="s">
        <v>870</v>
      </c>
      <c r="AP132" s="474" t="s">
        <v>870</v>
      </c>
      <c r="AQ132" s="474" t="s">
        <v>870</v>
      </c>
      <c r="AR132" s="474" t="s">
        <v>870</v>
      </c>
      <c r="AS132" s="474" t="s">
        <v>870</v>
      </c>
      <c r="AT132" s="474" t="s">
        <v>870</v>
      </c>
      <c r="AU132" s="474" t="s">
        <v>870</v>
      </c>
      <c r="AV132" s="474" t="s">
        <v>870</v>
      </c>
      <c r="AW132" s="474" t="s">
        <v>870</v>
      </c>
      <c r="AX132" s="474" t="s">
        <v>870</v>
      </c>
      <c r="AY132" s="474" t="s">
        <v>870</v>
      </c>
      <c r="AZ132" s="474" t="s">
        <v>870</v>
      </c>
      <c r="BA132" s="474" t="s">
        <v>870</v>
      </c>
      <c r="BB132" s="474" t="s">
        <v>870</v>
      </c>
      <c r="BC132" s="474" t="s">
        <v>870</v>
      </c>
      <c r="BD132" s="474" t="s">
        <v>870</v>
      </c>
      <c r="BE132" s="474" t="s">
        <v>870</v>
      </c>
      <c r="BF132" s="474" t="s">
        <v>870</v>
      </c>
      <c r="BG132" s="474" t="s">
        <v>870</v>
      </c>
      <c r="BH132" s="474" t="s">
        <v>870</v>
      </c>
      <c r="BI132" s="474" t="s">
        <v>870</v>
      </c>
      <c r="BJ132" s="474" t="s">
        <v>870</v>
      </c>
      <c r="BK132" s="474" t="s">
        <v>870</v>
      </c>
      <c r="BL132" s="474" t="s">
        <v>870</v>
      </c>
      <c r="BM132" s="474">
        <v>0</v>
      </c>
      <c r="BN132" s="474">
        <v>0</v>
      </c>
      <c r="BO132" s="474">
        <v>0</v>
      </c>
      <c r="BP132" s="474">
        <v>0</v>
      </c>
      <c r="BQ132" s="474">
        <v>0</v>
      </c>
      <c r="BR132" s="474">
        <v>0</v>
      </c>
      <c r="BS132" s="474">
        <v>0</v>
      </c>
      <c r="BT132" s="474">
        <v>0</v>
      </c>
      <c r="BU132" s="474">
        <v>0</v>
      </c>
      <c r="BV132" s="474">
        <v>0</v>
      </c>
      <c r="BW132" s="474">
        <v>0</v>
      </c>
      <c r="BX132" s="474">
        <v>0</v>
      </c>
      <c r="BY132" s="474">
        <f t="shared" si="641"/>
        <v>0</v>
      </c>
      <c r="BZ132" s="474">
        <v>0</v>
      </c>
      <c r="CA132" s="474">
        <v>0</v>
      </c>
      <c r="CB132" s="474">
        <v>0</v>
      </c>
      <c r="CC132" s="474">
        <v>0</v>
      </c>
      <c r="CD132" s="474">
        <v>0</v>
      </c>
      <c r="CE132" s="474">
        <v>0</v>
      </c>
      <c r="CF132" s="474">
        <v>0</v>
      </c>
      <c r="CG132" s="474">
        <v>6033798.5519946599</v>
      </c>
      <c r="CH132" s="474">
        <v>1665259.7615172761</v>
      </c>
      <c r="CI132" s="474">
        <v>0</v>
      </c>
      <c r="CJ132" s="474">
        <v>0</v>
      </c>
      <c r="CK132" s="474">
        <v>0</v>
      </c>
      <c r="CL132" s="474">
        <f t="shared" si="642"/>
        <v>7699058.313511936</v>
      </c>
      <c r="CM132" s="474">
        <v>0</v>
      </c>
      <c r="CN132" s="474">
        <v>0</v>
      </c>
      <c r="CO132" s="474">
        <v>2783576.6371223503</v>
      </c>
      <c r="CP132" s="474">
        <v>16141288.913453516</v>
      </c>
      <c r="CQ132" s="474">
        <v>562313.24858120515</v>
      </c>
      <c r="CR132" s="474">
        <v>0</v>
      </c>
      <c r="CS132" s="474">
        <v>0</v>
      </c>
      <c r="CT132" s="474">
        <v>0</v>
      </c>
      <c r="CU132" s="474">
        <v>0</v>
      </c>
      <c r="CV132" s="474">
        <v>324532.20722750796</v>
      </c>
      <c r="CW132" s="474">
        <v>313120.63395092636</v>
      </c>
      <c r="CX132" s="474">
        <v>927383.64521782682</v>
      </c>
      <c r="CY132" s="474">
        <f t="shared" si="643"/>
        <v>21052215.285553336</v>
      </c>
      <c r="CZ132" s="474">
        <v>677523.07</v>
      </c>
      <c r="DA132" s="474">
        <v>770007.26</v>
      </c>
      <c r="DB132" s="474">
        <v>302556.45</v>
      </c>
      <c r="DC132" s="474">
        <v>413714.92</v>
      </c>
      <c r="DD132" s="474">
        <v>632913.87</v>
      </c>
      <c r="DE132" s="474">
        <v>449166.02</v>
      </c>
      <c r="DF132" s="474">
        <v>2211593.54</v>
      </c>
      <c r="DG132" s="474">
        <v>2359834.5699999998</v>
      </c>
      <c r="DH132" s="474">
        <v>1367633.67</v>
      </c>
      <c r="DI132" s="474">
        <v>4433027.25</v>
      </c>
      <c r="DJ132" s="474">
        <v>4444892.78</v>
      </c>
      <c r="DK132" s="474">
        <v>12632929.77</v>
      </c>
      <c r="DL132" s="474">
        <f t="shared" si="644"/>
        <v>30695793.170000002</v>
      </c>
      <c r="DM132" s="474">
        <v>395215.53</v>
      </c>
      <c r="DN132" s="474">
        <v>0</v>
      </c>
      <c r="DO132" s="474">
        <v>1545110.98</v>
      </c>
      <c r="DP132" s="474">
        <v>11372885.049999999</v>
      </c>
      <c r="DQ132" s="474">
        <v>2001931.56</v>
      </c>
      <c r="DR132" s="474">
        <v>2537626.6800000002</v>
      </c>
      <c r="DS132" s="474">
        <v>1950563.3</v>
      </c>
      <c r="DT132" s="474">
        <v>4917722.3899999997</v>
      </c>
      <c r="DU132" s="474">
        <v>1798118.99</v>
      </c>
      <c r="DV132" s="474">
        <v>1125930.77</v>
      </c>
      <c r="DW132" s="474">
        <v>39645962.340000004</v>
      </c>
      <c r="DX132" s="474">
        <v>5325163.12</v>
      </c>
      <c r="DY132" s="474">
        <f t="shared" si="645"/>
        <v>72616230.710000008</v>
      </c>
      <c r="DZ132" s="474">
        <v>693196.23</v>
      </c>
      <c r="EA132" s="474">
        <v>2076418.24</v>
      </c>
      <c r="EB132" s="474">
        <v>0</v>
      </c>
      <c r="EC132" s="474">
        <v>0</v>
      </c>
      <c r="ED132" s="474">
        <v>4122576.8</v>
      </c>
      <c r="EE132" s="474">
        <v>46702606.890000001</v>
      </c>
      <c r="EF132" s="474">
        <v>5001680.5</v>
      </c>
      <c r="EG132" s="474">
        <v>1910311.88</v>
      </c>
      <c r="EH132" s="474">
        <v>2010465.64</v>
      </c>
      <c r="EI132" s="474">
        <v>2079888</v>
      </c>
      <c r="EJ132" s="474">
        <v>25029168.52</v>
      </c>
      <c r="EK132" s="474">
        <v>15245420.91</v>
      </c>
      <c r="EL132" s="474">
        <f t="shared" si="646"/>
        <v>104871733.61</v>
      </c>
      <c r="EM132" s="474">
        <v>0</v>
      </c>
      <c r="EN132" s="474">
        <v>0</v>
      </c>
      <c r="EO132" s="474">
        <v>0</v>
      </c>
      <c r="EP132" s="474">
        <v>4921235.62</v>
      </c>
      <c r="EQ132" s="474">
        <v>1796524.74</v>
      </c>
      <c r="ER132" s="474">
        <v>5604012.8600000003</v>
      </c>
      <c r="ES132" s="474">
        <v>0</v>
      </c>
      <c r="ET132" s="474">
        <v>2198757.35</v>
      </c>
      <c r="EU132" s="474">
        <v>31708034.77</v>
      </c>
      <c r="EV132" s="474">
        <v>5186918.55</v>
      </c>
      <c r="EW132" s="474">
        <v>5470215.580000001</v>
      </c>
      <c r="EX132" s="474">
        <v>42477716.700000003</v>
      </c>
      <c r="EY132" s="474">
        <f t="shared" si="647"/>
        <v>99363416.170000002</v>
      </c>
      <c r="EZ132" s="474">
        <v>2071809.79</v>
      </c>
      <c r="FA132" s="474">
        <v>4302142.41</v>
      </c>
      <c r="FB132" s="474">
        <v>1987358.19</v>
      </c>
      <c r="FC132" s="474">
        <v>3317391.61</v>
      </c>
      <c r="FD132" s="474">
        <v>6235240.8800000008</v>
      </c>
      <c r="FE132" s="474">
        <v>33802.800000000003</v>
      </c>
      <c r="FF132" s="474">
        <v>3267764.32</v>
      </c>
      <c r="FG132" s="474">
        <v>3014351.86</v>
      </c>
      <c r="FH132" s="474">
        <v>6424781.9199999999</v>
      </c>
      <c r="FI132" s="474">
        <v>418861.46</v>
      </c>
      <c r="FJ132" s="474">
        <v>12270294.130000001</v>
      </c>
      <c r="FK132" s="474">
        <v>16870372.07</v>
      </c>
      <c r="FL132" s="474">
        <f t="shared" si="648"/>
        <v>60214171.440000005</v>
      </c>
      <c r="FM132" s="474">
        <v>2327381.1</v>
      </c>
      <c r="FN132" s="474">
        <v>10263059.800000001</v>
      </c>
      <c r="FO132" s="474">
        <v>4789311.0199999996</v>
      </c>
      <c r="FP132" s="474">
        <v>32336500.279999994</v>
      </c>
      <c r="FQ132" s="474">
        <v>7294874.7999999998</v>
      </c>
      <c r="FR132" s="474">
        <v>2850637.27</v>
      </c>
      <c r="FS132" s="474">
        <v>8774892.290000001</v>
      </c>
      <c r="FT132" s="474">
        <v>8661014.1300000008</v>
      </c>
      <c r="FU132" s="474">
        <v>2002827.48</v>
      </c>
      <c r="FV132" s="474">
        <v>901688.35</v>
      </c>
      <c r="FW132" s="474">
        <v>10033376.25</v>
      </c>
      <c r="FX132" s="474">
        <v>16811185.870000001</v>
      </c>
      <c r="FY132" s="474">
        <f t="shared" si="649"/>
        <v>107046748.64</v>
      </c>
      <c r="FZ132" s="474">
        <v>2080933.5</v>
      </c>
      <c r="GA132" s="474">
        <v>10257255.399999999</v>
      </c>
      <c r="GB132" s="474">
        <v>5635143.9800000004</v>
      </c>
      <c r="GC132" s="474">
        <v>8759961.75</v>
      </c>
      <c r="GD132" s="474">
        <v>8356592.6799999997</v>
      </c>
      <c r="GE132" s="474">
        <v>4071922.2199999997</v>
      </c>
      <c r="GF132" s="474">
        <v>6714467.5999999996</v>
      </c>
      <c r="GG132" s="474">
        <v>6115645.6399999997</v>
      </c>
      <c r="GH132" s="474">
        <v>9434219.4900000002</v>
      </c>
      <c r="GI132" s="474">
        <v>23857761.669999998</v>
      </c>
      <c r="GJ132" s="474">
        <v>14047556.510000002</v>
      </c>
      <c r="GK132" s="474">
        <v>93978925.449999988</v>
      </c>
      <c r="GL132" s="474">
        <f t="shared" si="650"/>
        <v>193310385.88999999</v>
      </c>
      <c r="GM132" s="474">
        <v>4681579.5200000005</v>
      </c>
      <c r="GN132" s="474">
        <v>11910681.91</v>
      </c>
      <c r="GO132" s="474">
        <v>17218881.18</v>
      </c>
      <c r="GP132" s="474">
        <v>17017568.640000001</v>
      </c>
      <c r="GQ132" s="474">
        <v>4052242.0599999996</v>
      </c>
      <c r="GR132" s="474">
        <v>5005840.92</v>
      </c>
      <c r="GS132" s="474">
        <v>20852761.310000002</v>
      </c>
      <c r="GT132" s="474">
        <v>0</v>
      </c>
      <c r="GU132" s="474">
        <v>48546155.789999999</v>
      </c>
      <c r="GV132" s="474">
        <v>37979926.789999992</v>
      </c>
      <c r="GW132" s="474">
        <v>72463240.75</v>
      </c>
      <c r="GX132" s="474">
        <v>108749945.28</v>
      </c>
      <c r="GY132" s="474">
        <f t="shared" si="651"/>
        <v>348478824.14999998</v>
      </c>
      <c r="GZ132" s="474">
        <v>12433743.019999998</v>
      </c>
      <c r="HA132" s="474">
        <v>30876834.23</v>
      </c>
      <c r="HB132" s="474">
        <v>24047781.059999999</v>
      </c>
      <c r="HC132" s="474">
        <v>12937267.259999996</v>
      </c>
      <c r="HD132" s="474">
        <v>21743744.27</v>
      </c>
      <c r="HE132" s="474">
        <v>18058682.879999999</v>
      </c>
      <c r="HF132" s="474">
        <v>47483276.380000003</v>
      </c>
      <c r="HG132" s="474">
        <v>34534561.609999999</v>
      </c>
      <c r="HH132" s="474">
        <v>32326386.699999999</v>
      </c>
      <c r="HI132" s="474">
        <v>28636945.629999999</v>
      </c>
      <c r="HJ132" s="474">
        <v>81044291.379999995</v>
      </c>
      <c r="HK132" s="474">
        <v>31319011.309999999</v>
      </c>
      <c r="HL132" s="474">
        <f t="shared" si="652"/>
        <v>375442525.72999996</v>
      </c>
      <c r="HM132" s="474">
        <v>54748314.139999993</v>
      </c>
      <c r="HN132" s="474">
        <v>23470685.609999999</v>
      </c>
      <c r="HO132" s="474">
        <v>0</v>
      </c>
      <c r="HP132" s="474">
        <v>0</v>
      </c>
      <c r="HQ132" s="474">
        <v>0</v>
      </c>
      <c r="HR132" s="474">
        <v>0</v>
      </c>
      <c r="HS132" s="474">
        <v>0</v>
      </c>
      <c r="HT132" s="474">
        <v>0</v>
      </c>
      <c r="HU132" s="474">
        <v>0</v>
      </c>
      <c r="HV132" s="474">
        <v>0</v>
      </c>
      <c r="HW132" s="474">
        <v>0</v>
      </c>
      <c r="HX132" s="474">
        <v>33849061.790000007</v>
      </c>
      <c r="HY132" s="474">
        <f t="shared" si="653"/>
        <v>112068061.54000001</v>
      </c>
      <c r="HZ132" s="474">
        <v>9149330.0999999996</v>
      </c>
      <c r="IA132" s="474">
        <v>13733330.959999999</v>
      </c>
      <c r="IB132" s="474">
        <v>3466015.9000000004</v>
      </c>
      <c r="IC132" s="474">
        <v>4978186.5</v>
      </c>
      <c r="ID132" s="474">
        <v>0</v>
      </c>
      <c r="IE132" s="474">
        <v>0</v>
      </c>
      <c r="IF132" s="474">
        <v>99392.63</v>
      </c>
      <c r="IG132" s="474">
        <v>0</v>
      </c>
      <c r="IH132" s="474">
        <v>0</v>
      </c>
      <c r="II132" s="474">
        <v>249918.62</v>
      </c>
      <c r="IJ132" s="474">
        <v>3166075.77</v>
      </c>
      <c r="IK132" s="474">
        <v>37089062.359999999</v>
      </c>
      <c r="IL132" s="474">
        <f t="shared" si="654"/>
        <v>71931312.840000004</v>
      </c>
      <c r="IM132" s="474">
        <v>6580402.96</v>
      </c>
      <c r="IN132" s="474">
        <v>5936842.290000001</v>
      </c>
      <c r="IO132" s="474">
        <v>10846693.970000001</v>
      </c>
      <c r="IP132" s="474">
        <v>9981262.1799999997</v>
      </c>
      <c r="IQ132" s="474">
        <v>5394146.9699999997</v>
      </c>
      <c r="IR132" s="474">
        <v>1156090.73</v>
      </c>
      <c r="IS132" s="474">
        <v>0</v>
      </c>
      <c r="IT132" s="474">
        <v>77981976.329999998</v>
      </c>
      <c r="IU132" s="474">
        <v>1219.83</v>
      </c>
      <c r="IV132" s="474">
        <v>30181.809999999998</v>
      </c>
      <c r="IW132" s="474">
        <v>14883555.42</v>
      </c>
      <c r="IX132" s="474">
        <v>47763773.18999999</v>
      </c>
      <c r="IY132" s="474">
        <f t="shared" si="655"/>
        <v>180556145.67999998</v>
      </c>
      <c r="IZ132" s="654">
        <v>-3370280.43</v>
      </c>
      <c r="JA132" s="474">
        <v>798329.26</v>
      </c>
      <c r="JB132" s="474">
        <v>6569652.7900000019</v>
      </c>
      <c r="JC132" s="474">
        <v>10285613.650000002</v>
      </c>
      <c r="JD132" s="474">
        <v>15923017.200000001</v>
      </c>
      <c r="JE132" s="474">
        <v>4932634.59</v>
      </c>
      <c r="JF132" s="474">
        <v>1141430.6500000001</v>
      </c>
      <c r="JG132" s="474">
        <v>6631652.0899999999</v>
      </c>
      <c r="JH132" s="474">
        <v>5136409.4499999993</v>
      </c>
      <c r="JI132" s="474">
        <v>6682993.2299999995</v>
      </c>
      <c r="JJ132" s="474">
        <v>1003274.44</v>
      </c>
      <c r="JK132" s="474">
        <v>45358317.640000001</v>
      </c>
      <c r="JL132" s="474">
        <f t="shared" si="656"/>
        <v>101093044.56</v>
      </c>
      <c r="JM132" s="654">
        <v>7606898.54</v>
      </c>
      <c r="JN132" s="474">
        <v>4224199.68</v>
      </c>
      <c r="JO132" s="474">
        <v>17443597.93</v>
      </c>
      <c r="JP132" s="474">
        <v>6234071.7999999998</v>
      </c>
      <c r="JQ132" s="474">
        <v>8514022.4199999999</v>
      </c>
      <c r="JR132" s="474">
        <v>4425943.72</v>
      </c>
      <c r="JS132" s="474">
        <v>5858107.9699999997</v>
      </c>
      <c r="JT132" s="474">
        <v>8228729.2199999997</v>
      </c>
      <c r="JU132" s="474">
        <v>4993599.53</v>
      </c>
      <c r="JV132" s="474">
        <v>6403817.4900000002</v>
      </c>
      <c r="JW132" s="474">
        <v>10402183.949999999</v>
      </c>
      <c r="JX132" s="474">
        <v>13218085.720000001</v>
      </c>
      <c r="JY132" s="474">
        <f t="shared" si="657"/>
        <v>97553257.969999984</v>
      </c>
      <c r="JZ132" s="654">
        <v>14145125.51</v>
      </c>
      <c r="KA132" s="474">
        <v>6889688.2599999998</v>
      </c>
      <c r="KB132" s="474">
        <v>9554235.9700000007</v>
      </c>
      <c r="KC132" s="474">
        <v>7105414.5700000003</v>
      </c>
      <c r="KD132" s="474">
        <v>11796058.17</v>
      </c>
      <c r="KE132" s="474">
        <v>3992149.03</v>
      </c>
      <c r="KF132" s="474">
        <v>1803524.2</v>
      </c>
      <c r="KG132" s="474">
        <v>1424568.36</v>
      </c>
      <c r="KH132" s="474">
        <v>1894649.52</v>
      </c>
      <c r="KI132" s="474">
        <v>1349833.53</v>
      </c>
      <c r="KJ132" s="474">
        <v>8230117.5099999998</v>
      </c>
      <c r="KK132" s="474">
        <v>46309182.210000001</v>
      </c>
      <c r="KL132" s="474">
        <f t="shared" si="658"/>
        <v>114494546.84</v>
      </c>
      <c r="KM132" s="654">
        <v>22869079.77</v>
      </c>
      <c r="KN132" s="474">
        <v>6752593.3099999996</v>
      </c>
      <c r="KO132" s="474">
        <v>6215650.0800000001</v>
      </c>
      <c r="KP132" s="474">
        <v>6860670.6299999999</v>
      </c>
      <c r="KQ132" s="474">
        <v>5164412.1100000003</v>
      </c>
      <c r="KR132" s="474">
        <v>6073208.9100000001</v>
      </c>
      <c r="KS132" s="474">
        <v>2024763.99</v>
      </c>
      <c r="KT132" s="474">
        <v>3944369.42</v>
      </c>
      <c r="KU132" s="474">
        <v>1899256.17</v>
      </c>
      <c r="KV132" s="474">
        <v>3646953.57</v>
      </c>
      <c r="KW132" s="474">
        <v>11144589.5</v>
      </c>
      <c r="KX132" s="474">
        <v>23246295.18</v>
      </c>
      <c r="KY132" s="474">
        <f t="shared" si="659"/>
        <v>99841842.640000015</v>
      </c>
      <c r="KZ132" s="654">
        <v>30737973.829999998</v>
      </c>
      <c r="LA132" s="474">
        <v>16174753.199999999</v>
      </c>
      <c r="LB132" s="474">
        <v>0</v>
      </c>
      <c r="LC132" s="474">
        <v>0</v>
      </c>
      <c r="LD132" s="474">
        <v>0</v>
      </c>
      <c r="LE132" s="474">
        <v>0</v>
      </c>
      <c r="LF132" s="474">
        <v>0</v>
      </c>
      <c r="LG132" s="474">
        <v>0</v>
      </c>
      <c r="LH132" s="474">
        <v>0</v>
      </c>
      <c r="LI132" s="474">
        <v>0</v>
      </c>
      <c r="LJ132" s="474">
        <v>0</v>
      </c>
      <c r="LK132" s="474">
        <v>0</v>
      </c>
      <c r="LL132" s="515">
        <f t="shared" si="660"/>
        <v>46912727.030000001</v>
      </c>
    </row>
    <row r="133" spans="1:324" ht="18" x14ac:dyDescent="0.25">
      <c r="A133" s="461">
        <v>784</v>
      </c>
      <c r="B133" s="462"/>
      <c r="C133" s="463" t="s">
        <v>358</v>
      </c>
      <c r="D133" s="463" t="s">
        <v>359</v>
      </c>
      <c r="E133" s="474" t="s">
        <v>870</v>
      </c>
      <c r="F133" s="474" t="s">
        <v>870</v>
      </c>
      <c r="G133" s="474" t="s">
        <v>870</v>
      </c>
      <c r="H133" s="474" t="s">
        <v>870</v>
      </c>
      <c r="I133" s="474" t="s">
        <v>870</v>
      </c>
      <c r="J133" s="474" t="s">
        <v>870</v>
      </c>
      <c r="K133" s="474" t="s">
        <v>870</v>
      </c>
      <c r="L133" s="474" t="s">
        <v>870</v>
      </c>
      <c r="M133" s="474" t="s">
        <v>870</v>
      </c>
      <c r="N133" s="474" t="s">
        <v>870</v>
      </c>
      <c r="O133" s="474" t="s">
        <v>870</v>
      </c>
      <c r="P133" s="474" t="s">
        <v>870</v>
      </c>
      <c r="Q133" s="474" t="s">
        <v>870</v>
      </c>
      <c r="R133" s="474" t="s">
        <v>870</v>
      </c>
      <c r="S133" s="474" t="s">
        <v>870</v>
      </c>
      <c r="T133" s="474" t="s">
        <v>870</v>
      </c>
      <c r="U133" s="474" t="s">
        <v>870</v>
      </c>
      <c r="V133" s="474" t="s">
        <v>870</v>
      </c>
      <c r="W133" s="474" t="s">
        <v>870</v>
      </c>
      <c r="X133" s="474" t="s">
        <v>870</v>
      </c>
      <c r="Y133" s="474" t="s">
        <v>870</v>
      </c>
      <c r="Z133" s="474" t="s">
        <v>870</v>
      </c>
      <c r="AA133" s="474" t="s">
        <v>870</v>
      </c>
      <c r="AB133" s="474" t="s">
        <v>870</v>
      </c>
      <c r="AC133" s="474" t="s">
        <v>870</v>
      </c>
      <c r="AD133" s="474" t="s">
        <v>870</v>
      </c>
      <c r="AE133" s="474" t="s">
        <v>870</v>
      </c>
      <c r="AF133" s="474" t="s">
        <v>870</v>
      </c>
      <c r="AG133" s="474" t="s">
        <v>870</v>
      </c>
      <c r="AH133" s="474" t="s">
        <v>870</v>
      </c>
      <c r="AI133" s="474" t="s">
        <v>870</v>
      </c>
      <c r="AJ133" s="474" t="s">
        <v>870</v>
      </c>
      <c r="AK133" s="474" t="s">
        <v>870</v>
      </c>
      <c r="AL133" s="474" t="s">
        <v>870</v>
      </c>
      <c r="AM133" s="474" t="s">
        <v>870</v>
      </c>
      <c r="AN133" s="474" t="s">
        <v>870</v>
      </c>
      <c r="AO133" s="474" t="s">
        <v>870</v>
      </c>
      <c r="AP133" s="474" t="s">
        <v>870</v>
      </c>
      <c r="AQ133" s="474" t="s">
        <v>870</v>
      </c>
      <c r="AR133" s="474" t="s">
        <v>870</v>
      </c>
      <c r="AS133" s="474" t="s">
        <v>870</v>
      </c>
      <c r="AT133" s="474" t="s">
        <v>870</v>
      </c>
      <c r="AU133" s="474" t="s">
        <v>870</v>
      </c>
      <c r="AV133" s="474" t="s">
        <v>870</v>
      </c>
      <c r="AW133" s="474" t="s">
        <v>870</v>
      </c>
      <c r="AX133" s="474" t="s">
        <v>870</v>
      </c>
      <c r="AY133" s="474" t="s">
        <v>870</v>
      </c>
      <c r="AZ133" s="474" t="s">
        <v>870</v>
      </c>
      <c r="BA133" s="474" t="s">
        <v>870</v>
      </c>
      <c r="BB133" s="474" t="s">
        <v>870</v>
      </c>
      <c r="BC133" s="474" t="s">
        <v>870</v>
      </c>
      <c r="BD133" s="474" t="s">
        <v>870</v>
      </c>
      <c r="BE133" s="474" t="s">
        <v>870</v>
      </c>
      <c r="BF133" s="474" t="s">
        <v>870</v>
      </c>
      <c r="BG133" s="474" t="s">
        <v>870</v>
      </c>
      <c r="BH133" s="474" t="s">
        <v>870</v>
      </c>
      <c r="BI133" s="474" t="s">
        <v>870</v>
      </c>
      <c r="BJ133" s="474" t="s">
        <v>870</v>
      </c>
      <c r="BK133" s="474" t="s">
        <v>870</v>
      </c>
      <c r="BL133" s="474" t="s">
        <v>870</v>
      </c>
      <c r="BM133" s="474">
        <v>0</v>
      </c>
      <c r="BN133" s="474">
        <v>0</v>
      </c>
      <c r="BO133" s="474">
        <v>0</v>
      </c>
      <c r="BP133" s="474">
        <v>0</v>
      </c>
      <c r="BQ133" s="474">
        <v>0</v>
      </c>
      <c r="BR133" s="474">
        <v>0</v>
      </c>
      <c r="BS133" s="474">
        <v>0</v>
      </c>
      <c r="BT133" s="474">
        <v>0</v>
      </c>
      <c r="BU133" s="474">
        <v>0</v>
      </c>
      <c r="BV133" s="474">
        <v>0</v>
      </c>
      <c r="BW133" s="474">
        <v>0</v>
      </c>
      <c r="BX133" s="474">
        <v>0</v>
      </c>
      <c r="BY133" s="474">
        <f t="shared" si="641"/>
        <v>0</v>
      </c>
      <c r="BZ133" s="474">
        <v>0</v>
      </c>
      <c r="CA133" s="474">
        <v>0</v>
      </c>
      <c r="CB133" s="474">
        <v>0</v>
      </c>
      <c r="CC133" s="474">
        <v>0</v>
      </c>
      <c r="CD133" s="474">
        <v>0</v>
      </c>
      <c r="CE133" s="474">
        <v>0</v>
      </c>
      <c r="CF133" s="474">
        <v>1070020.8573276582</v>
      </c>
      <c r="CG133" s="474">
        <v>1211.2025121014856</v>
      </c>
      <c r="CH133" s="474">
        <v>944310.65548322489</v>
      </c>
      <c r="CI133" s="474">
        <v>1466.0889667835086</v>
      </c>
      <c r="CJ133" s="474">
        <v>1507.9230929727928</v>
      </c>
      <c r="CK133" s="474">
        <v>4244613.7333082948</v>
      </c>
      <c r="CL133" s="474">
        <f t="shared" si="642"/>
        <v>6263130.4606910357</v>
      </c>
      <c r="CM133" s="474">
        <v>51606.761684192963</v>
      </c>
      <c r="CN133" s="474">
        <v>1709.2490402270073</v>
      </c>
      <c r="CO133" s="474">
        <v>55741.565890502425</v>
      </c>
      <c r="CP133" s="474">
        <v>5004.3801118344181</v>
      </c>
      <c r="CQ133" s="474">
        <v>288655.32874311472</v>
      </c>
      <c r="CR133" s="474">
        <v>3269939.1634535138</v>
      </c>
      <c r="CS133" s="474">
        <v>41191.487648138871</v>
      </c>
      <c r="CT133" s="474">
        <v>313393.60978968453</v>
      </c>
      <c r="CU133" s="474">
        <v>1673800.2323485229</v>
      </c>
      <c r="CV133" s="474">
        <v>6825039.5322984485</v>
      </c>
      <c r="CW133" s="474">
        <v>2105141.4749624436</v>
      </c>
      <c r="CX133" s="474">
        <v>5935093.7614755472</v>
      </c>
      <c r="CY133" s="474">
        <f t="shared" si="643"/>
        <v>20566316.547446169</v>
      </c>
      <c r="CZ133" s="474">
        <v>12712524.580000004</v>
      </c>
      <c r="DA133" s="474">
        <v>4332965.28</v>
      </c>
      <c r="DB133" s="474">
        <v>2609077.63</v>
      </c>
      <c r="DC133" s="474">
        <v>2689450.19</v>
      </c>
      <c r="DD133" s="474">
        <v>1127294.08</v>
      </c>
      <c r="DE133" s="474">
        <v>5133638.74</v>
      </c>
      <c r="DF133" s="474">
        <v>795788.44</v>
      </c>
      <c r="DG133" s="474">
        <v>6089584</v>
      </c>
      <c r="DH133" s="474">
        <v>3318203.82</v>
      </c>
      <c r="DI133" s="474">
        <v>10994479.690000001</v>
      </c>
      <c r="DJ133" s="474">
        <v>14791250.590000002</v>
      </c>
      <c r="DK133" s="474">
        <v>29693876.759999994</v>
      </c>
      <c r="DL133" s="474">
        <f t="shared" si="644"/>
        <v>94288133.800000012</v>
      </c>
      <c r="DM133" s="474">
        <v>6884.68</v>
      </c>
      <c r="DN133" s="474">
        <v>6232.58</v>
      </c>
      <c r="DO133" s="474">
        <v>123430.73</v>
      </c>
      <c r="DP133" s="474">
        <v>2625.29</v>
      </c>
      <c r="DQ133" s="474">
        <v>320171.5</v>
      </c>
      <c r="DR133" s="474">
        <v>2245.4</v>
      </c>
      <c r="DS133" s="474">
        <v>151203.65</v>
      </c>
      <c r="DT133" s="474">
        <v>2249.67</v>
      </c>
      <c r="DU133" s="474">
        <v>2251.5300000000002</v>
      </c>
      <c r="DV133" s="474">
        <v>2180.6999999999998</v>
      </c>
      <c r="DW133" s="474">
        <v>290498.64</v>
      </c>
      <c r="DX133" s="474">
        <v>2921936.1</v>
      </c>
      <c r="DY133" s="474">
        <f t="shared" si="645"/>
        <v>3831910.47</v>
      </c>
      <c r="DZ133" s="474">
        <v>2143.75</v>
      </c>
      <c r="EA133" s="474">
        <v>2346.04</v>
      </c>
      <c r="EB133" s="474">
        <v>1726.42</v>
      </c>
      <c r="EC133" s="474">
        <v>1450.21</v>
      </c>
      <c r="ED133" s="474">
        <v>871800.69</v>
      </c>
      <c r="EE133" s="474">
        <v>700366.85</v>
      </c>
      <c r="EF133" s="474">
        <v>1800740.52</v>
      </c>
      <c r="EG133" s="474">
        <v>270863.03999999998</v>
      </c>
      <c r="EH133" s="474">
        <v>231558.5</v>
      </c>
      <c r="EI133" s="474">
        <v>360730.5</v>
      </c>
      <c r="EJ133" s="474">
        <v>500340.69</v>
      </c>
      <c r="EK133" s="474">
        <v>3144407.63</v>
      </c>
      <c r="EL133" s="474">
        <f t="shared" si="646"/>
        <v>7888474.8399999999</v>
      </c>
      <c r="EM133" s="474">
        <v>730204.56</v>
      </c>
      <c r="EN133" s="474">
        <v>23.87</v>
      </c>
      <c r="EO133" s="474">
        <v>431269.28</v>
      </c>
      <c r="EP133" s="474">
        <v>178449.48</v>
      </c>
      <c r="EQ133" s="474">
        <v>123398.21</v>
      </c>
      <c r="ER133" s="474">
        <v>23.87</v>
      </c>
      <c r="ES133" s="474">
        <v>23.1</v>
      </c>
      <c r="ET133" s="474">
        <v>23.87</v>
      </c>
      <c r="EU133" s="474">
        <v>373802.03</v>
      </c>
      <c r="EV133" s="474">
        <v>2959.6</v>
      </c>
      <c r="EW133" s="474">
        <v>23.87</v>
      </c>
      <c r="EX133" s="474">
        <v>10348980.559999999</v>
      </c>
      <c r="EY133" s="474">
        <f t="shared" si="647"/>
        <v>12189182.299999999</v>
      </c>
      <c r="EZ133" s="474">
        <v>170.25</v>
      </c>
      <c r="FA133" s="474">
        <v>1058650.52</v>
      </c>
      <c r="FB133" s="474">
        <v>119169.32</v>
      </c>
      <c r="FC133" s="474">
        <v>876003.51</v>
      </c>
      <c r="FD133" s="474">
        <v>37.14</v>
      </c>
      <c r="FE133" s="474">
        <v>1238570.17</v>
      </c>
      <c r="FF133" s="474">
        <v>46.5</v>
      </c>
      <c r="FG133" s="474">
        <v>315258.42</v>
      </c>
      <c r="FH133" s="474">
        <v>1403650.67</v>
      </c>
      <c r="FI133" s="474">
        <v>270002.8</v>
      </c>
      <c r="FJ133" s="474">
        <v>568169.98</v>
      </c>
      <c r="FK133" s="474">
        <v>3285131.4</v>
      </c>
      <c r="FL133" s="474">
        <f t="shared" si="648"/>
        <v>9134860.6799999997</v>
      </c>
      <c r="FM133" s="474">
        <v>44001.36</v>
      </c>
      <c r="FN133" s="474">
        <v>190558.95</v>
      </c>
      <c r="FO133" s="474">
        <v>631368.65</v>
      </c>
      <c r="FP133" s="474">
        <v>25241.31</v>
      </c>
      <c r="FQ133" s="474">
        <v>789513.52</v>
      </c>
      <c r="FR133" s="474">
        <v>17379.259999999998</v>
      </c>
      <c r="FS133" s="474">
        <v>144598.22</v>
      </c>
      <c r="FT133" s="474">
        <v>570245.75</v>
      </c>
      <c r="FU133" s="474">
        <v>131231.39000000001</v>
      </c>
      <c r="FV133" s="474">
        <v>23242.36</v>
      </c>
      <c r="FW133" s="474">
        <v>124864.01</v>
      </c>
      <c r="FX133" s="474">
        <v>7857312.0200000005</v>
      </c>
      <c r="FY133" s="474">
        <f t="shared" si="649"/>
        <v>10549556.800000001</v>
      </c>
      <c r="FZ133" s="474">
        <v>549085.13</v>
      </c>
      <c r="GA133" s="474">
        <v>155620.95000000001</v>
      </c>
      <c r="GB133" s="474">
        <v>476215.49</v>
      </c>
      <c r="GC133" s="474">
        <v>185809.83</v>
      </c>
      <c r="GD133" s="474">
        <v>330961.73000000004</v>
      </c>
      <c r="GE133" s="474">
        <v>3474075.19</v>
      </c>
      <c r="GF133" s="474">
        <v>49328.320000000007</v>
      </c>
      <c r="GG133" s="474">
        <v>476124.16000000003</v>
      </c>
      <c r="GH133" s="474">
        <v>293274.12999999995</v>
      </c>
      <c r="GI133" s="474">
        <v>235301.93000000002</v>
      </c>
      <c r="GJ133" s="474">
        <v>199993</v>
      </c>
      <c r="GK133" s="474">
        <v>4848079.9600000009</v>
      </c>
      <c r="GL133" s="474">
        <f t="shared" si="650"/>
        <v>11273869.82</v>
      </c>
      <c r="GM133" s="474">
        <v>94099.08</v>
      </c>
      <c r="GN133" s="474">
        <v>85707.06</v>
      </c>
      <c r="GO133" s="474">
        <v>323566.03000000003</v>
      </c>
      <c r="GP133" s="474">
        <v>114838.37</v>
      </c>
      <c r="GQ133" s="474">
        <v>1578000.85</v>
      </c>
      <c r="GR133" s="474">
        <v>636143.16999999993</v>
      </c>
      <c r="GS133" s="474">
        <v>210321.33000000002</v>
      </c>
      <c r="GT133" s="474">
        <v>107966.11</v>
      </c>
      <c r="GU133" s="474">
        <v>1254953.08</v>
      </c>
      <c r="GV133" s="474">
        <v>1890501.8299999998</v>
      </c>
      <c r="GW133" s="474">
        <v>4718699.3499999996</v>
      </c>
      <c r="GX133" s="474">
        <v>723032.64000000013</v>
      </c>
      <c r="GY133" s="474">
        <f t="shared" si="651"/>
        <v>11737828.9</v>
      </c>
      <c r="GZ133" s="474">
        <v>386856.60000000003</v>
      </c>
      <c r="HA133" s="474">
        <v>181178.57</v>
      </c>
      <c r="HB133" s="474">
        <v>283045.74</v>
      </c>
      <c r="HC133" s="474">
        <v>89314.47</v>
      </c>
      <c r="HD133" s="474">
        <v>875564.18</v>
      </c>
      <c r="HE133" s="474">
        <v>312912.40999999997</v>
      </c>
      <c r="HF133" s="474">
        <v>6351.4500000000007</v>
      </c>
      <c r="HG133" s="474">
        <v>7249.0499999999993</v>
      </c>
      <c r="HH133" s="474">
        <v>25781.010000000002</v>
      </c>
      <c r="HI133" s="474">
        <v>94394.68</v>
      </c>
      <c r="HJ133" s="474">
        <v>330690.31999999995</v>
      </c>
      <c r="HK133" s="474">
        <v>17994021.379999999</v>
      </c>
      <c r="HL133" s="474">
        <f t="shared" si="652"/>
        <v>20587359.859999999</v>
      </c>
      <c r="HM133" s="474">
        <v>234618.91999999998</v>
      </c>
      <c r="HN133" s="474">
        <v>1577439.75</v>
      </c>
      <c r="HO133" s="474">
        <v>31282.41</v>
      </c>
      <c r="HP133" s="474">
        <v>172308.18</v>
      </c>
      <c r="HQ133" s="474">
        <v>33888.01</v>
      </c>
      <c r="HR133" s="474">
        <v>13781.689999999999</v>
      </c>
      <c r="HS133" s="474">
        <v>9369.5</v>
      </c>
      <c r="HT133" s="474">
        <v>3435.33</v>
      </c>
      <c r="HU133" s="474">
        <v>56605.15</v>
      </c>
      <c r="HV133" s="474">
        <v>9163000.8200000003</v>
      </c>
      <c r="HW133" s="474">
        <v>4648707.24</v>
      </c>
      <c r="HX133" s="474">
        <v>6286805.8900000006</v>
      </c>
      <c r="HY133" s="474">
        <f t="shared" si="653"/>
        <v>22231242.890000001</v>
      </c>
      <c r="HZ133" s="474">
        <v>301681.92999999993</v>
      </c>
      <c r="IA133" s="474">
        <v>160345.00999999998</v>
      </c>
      <c r="IB133" s="474">
        <v>280670.97000000003</v>
      </c>
      <c r="IC133" s="474">
        <v>256797.22999999998</v>
      </c>
      <c r="ID133" s="474">
        <v>571257.51</v>
      </c>
      <c r="IE133" s="474">
        <v>7807808.1099999994</v>
      </c>
      <c r="IF133" s="474">
        <v>673679.3</v>
      </c>
      <c r="IG133" s="474">
        <v>356502.76999999996</v>
      </c>
      <c r="IH133" s="474">
        <v>1258423.19</v>
      </c>
      <c r="II133" s="474">
        <v>1449417.9500000002</v>
      </c>
      <c r="IJ133" s="474">
        <v>19948692.159999996</v>
      </c>
      <c r="IK133" s="474">
        <v>17590443.239999998</v>
      </c>
      <c r="IL133" s="474">
        <f t="shared" si="654"/>
        <v>50655719.36999999</v>
      </c>
      <c r="IM133" s="474">
        <v>130388.75</v>
      </c>
      <c r="IN133" s="474">
        <v>437742.74</v>
      </c>
      <c r="IO133" s="474">
        <v>431134.3</v>
      </c>
      <c r="IP133" s="474">
        <v>430840.91</v>
      </c>
      <c r="IQ133" s="474">
        <v>931873.35999999987</v>
      </c>
      <c r="IR133" s="474">
        <v>665041.52</v>
      </c>
      <c r="IS133" s="474">
        <v>882842.67999999993</v>
      </c>
      <c r="IT133" s="474">
        <v>1426077.4000000001</v>
      </c>
      <c r="IU133" s="474">
        <v>1956242.0799999998</v>
      </c>
      <c r="IV133" s="474">
        <v>10713.43</v>
      </c>
      <c r="IW133" s="474">
        <v>440514.24</v>
      </c>
      <c r="IX133" s="474">
        <v>2975289.76</v>
      </c>
      <c r="IY133" s="474">
        <f t="shared" si="655"/>
        <v>10718701.17</v>
      </c>
      <c r="IZ133" s="654">
        <v>570322.91</v>
      </c>
      <c r="JA133" s="474">
        <v>425085.58999999997</v>
      </c>
      <c r="JB133" s="474">
        <v>28580400.640000001</v>
      </c>
      <c r="JC133" s="474">
        <v>2725538.2</v>
      </c>
      <c r="JD133" s="474">
        <v>250097.19</v>
      </c>
      <c r="JE133" s="474">
        <v>21409.97</v>
      </c>
      <c r="JF133" s="474">
        <v>685955.69999999984</v>
      </c>
      <c r="JG133" s="474">
        <v>881342.09</v>
      </c>
      <c r="JH133" s="474">
        <v>4001585.4499999997</v>
      </c>
      <c r="JI133" s="474">
        <v>78699.710000000006</v>
      </c>
      <c r="JJ133" s="474">
        <v>411153.01</v>
      </c>
      <c r="JK133" s="474">
        <v>34028008.280000001</v>
      </c>
      <c r="JL133" s="474">
        <f t="shared" si="656"/>
        <v>72659598.74000001</v>
      </c>
      <c r="JM133" s="654">
        <v>620083.29999999993</v>
      </c>
      <c r="JN133" s="474">
        <v>31049.15</v>
      </c>
      <c r="JO133" s="474">
        <v>1850594.15</v>
      </c>
      <c r="JP133" s="474">
        <v>4402.17</v>
      </c>
      <c r="JQ133" s="474">
        <v>422281.48000000004</v>
      </c>
      <c r="JR133" s="474">
        <v>2042310.71</v>
      </c>
      <c r="JS133" s="474">
        <v>3362876.07</v>
      </c>
      <c r="JT133" s="474">
        <v>1060278.02</v>
      </c>
      <c r="JU133" s="474">
        <v>21170922.919999998</v>
      </c>
      <c r="JV133" s="474">
        <v>555827.36</v>
      </c>
      <c r="JW133" s="474">
        <v>854968.19</v>
      </c>
      <c r="JX133" s="474">
        <v>9955800.7600000016</v>
      </c>
      <c r="JY133" s="474">
        <f t="shared" si="657"/>
        <v>41931394.280000001</v>
      </c>
      <c r="JZ133" s="654">
        <v>130322.51</v>
      </c>
      <c r="KA133" s="474">
        <v>9684.7199999999993</v>
      </c>
      <c r="KB133" s="474">
        <v>4024586.49</v>
      </c>
      <c r="KC133" s="474">
        <v>52145.89</v>
      </c>
      <c r="KD133" s="474">
        <v>760573.45</v>
      </c>
      <c r="KE133" s="474">
        <v>7110.44</v>
      </c>
      <c r="KF133" s="474">
        <v>4647621.6399999997</v>
      </c>
      <c r="KG133" s="474">
        <v>289884.77999999997</v>
      </c>
      <c r="KH133" s="474">
        <v>30925015.279999997</v>
      </c>
      <c r="KI133" s="474">
        <v>526456.39</v>
      </c>
      <c r="KJ133" s="474">
        <v>117862.76000000001</v>
      </c>
      <c r="KK133" s="474">
        <v>4815910.25</v>
      </c>
      <c r="KL133" s="474">
        <f t="shared" si="658"/>
        <v>46307174.599999994</v>
      </c>
      <c r="KM133" s="654">
        <v>180388.41</v>
      </c>
      <c r="KN133" s="474">
        <v>2773755.69</v>
      </c>
      <c r="KO133" s="474">
        <v>2218791.3000000003</v>
      </c>
      <c r="KP133" s="474">
        <v>1525668.58</v>
      </c>
      <c r="KQ133" s="474">
        <v>87795.51999999999</v>
      </c>
      <c r="KR133" s="474">
        <v>79333.070000000007</v>
      </c>
      <c r="KS133" s="474">
        <v>36414.74</v>
      </c>
      <c r="KT133" s="474">
        <v>3716918.14</v>
      </c>
      <c r="KU133" s="474">
        <v>2271070.06</v>
      </c>
      <c r="KV133" s="474">
        <v>73370.44</v>
      </c>
      <c r="KW133" s="474">
        <v>0</v>
      </c>
      <c r="KX133" s="474">
        <v>1067662.75</v>
      </c>
      <c r="KY133" s="474">
        <f t="shared" si="659"/>
        <v>14031168.700000001</v>
      </c>
      <c r="KZ133" s="654">
        <v>6330992.7000000002</v>
      </c>
      <c r="LA133" s="474">
        <v>5955081.2599999998</v>
      </c>
      <c r="LB133" s="474">
        <v>0</v>
      </c>
      <c r="LC133" s="474">
        <v>0</v>
      </c>
      <c r="LD133" s="474">
        <v>0</v>
      </c>
      <c r="LE133" s="474">
        <v>0</v>
      </c>
      <c r="LF133" s="474">
        <v>0</v>
      </c>
      <c r="LG133" s="474">
        <v>0</v>
      </c>
      <c r="LH133" s="474">
        <v>0</v>
      </c>
      <c r="LI133" s="474">
        <v>0</v>
      </c>
      <c r="LJ133" s="474">
        <v>0</v>
      </c>
      <c r="LK133" s="474">
        <v>0</v>
      </c>
      <c r="LL133" s="515">
        <f t="shared" si="660"/>
        <v>12286073.960000001</v>
      </c>
    </row>
    <row r="134" spans="1:324" ht="18" x14ac:dyDescent="0.25">
      <c r="A134" s="461">
        <v>785</v>
      </c>
      <c r="B134" s="462"/>
      <c r="C134" s="463" t="s">
        <v>939</v>
      </c>
      <c r="D134" s="463" t="s">
        <v>360</v>
      </c>
      <c r="E134" s="474" t="s">
        <v>870</v>
      </c>
      <c r="F134" s="474" t="s">
        <v>870</v>
      </c>
      <c r="G134" s="474" t="s">
        <v>870</v>
      </c>
      <c r="H134" s="474" t="s">
        <v>870</v>
      </c>
      <c r="I134" s="474" t="s">
        <v>870</v>
      </c>
      <c r="J134" s="474" t="s">
        <v>870</v>
      </c>
      <c r="K134" s="474" t="s">
        <v>870</v>
      </c>
      <c r="L134" s="474" t="s">
        <v>870</v>
      </c>
      <c r="M134" s="474" t="s">
        <v>870</v>
      </c>
      <c r="N134" s="474" t="s">
        <v>870</v>
      </c>
      <c r="O134" s="474" t="s">
        <v>870</v>
      </c>
      <c r="P134" s="474" t="s">
        <v>870</v>
      </c>
      <c r="Q134" s="474" t="s">
        <v>870</v>
      </c>
      <c r="R134" s="474" t="s">
        <v>870</v>
      </c>
      <c r="S134" s="474" t="s">
        <v>870</v>
      </c>
      <c r="T134" s="474" t="s">
        <v>870</v>
      </c>
      <c r="U134" s="474" t="s">
        <v>870</v>
      </c>
      <c r="V134" s="474" t="s">
        <v>870</v>
      </c>
      <c r="W134" s="474" t="s">
        <v>870</v>
      </c>
      <c r="X134" s="474" t="s">
        <v>870</v>
      </c>
      <c r="Y134" s="474" t="s">
        <v>870</v>
      </c>
      <c r="Z134" s="474" t="s">
        <v>870</v>
      </c>
      <c r="AA134" s="474" t="s">
        <v>870</v>
      </c>
      <c r="AB134" s="474" t="s">
        <v>870</v>
      </c>
      <c r="AC134" s="474" t="s">
        <v>870</v>
      </c>
      <c r="AD134" s="474" t="s">
        <v>870</v>
      </c>
      <c r="AE134" s="474" t="s">
        <v>870</v>
      </c>
      <c r="AF134" s="474" t="s">
        <v>870</v>
      </c>
      <c r="AG134" s="474" t="s">
        <v>870</v>
      </c>
      <c r="AH134" s="474" t="s">
        <v>870</v>
      </c>
      <c r="AI134" s="474" t="s">
        <v>870</v>
      </c>
      <c r="AJ134" s="474" t="s">
        <v>870</v>
      </c>
      <c r="AK134" s="474" t="s">
        <v>870</v>
      </c>
      <c r="AL134" s="474" t="s">
        <v>870</v>
      </c>
      <c r="AM134" s="474" t="s">
        <v>870</v>
      </c>
      <c r="AN134" s="474" t="s">
        <v>870</v>
      </c>
      <c r="AO134" s="474" t="s">
        <v>870</v>
      </c>
      <c r="AP134" s="474" t="s">
        <v>870</v>
      </c>
      <c r="AQ134" s="474" t="s">
        <v>870</v>
      </c>
      <c r="AR134" s="474" t="s">
        <v>870</v>
      </c>
      <c r="AS134" s="474" t="s">
        <v>870</v>
      </c>
      <c r="AT134" s="474" t="s">
        <v>870</v>
      </c>
      <c r="AU134" s="474" t="s">
        <v>870</v>
      </c>
      <c r="AV134" s="474" t="s">
        <v>870</v>
      </c>
      <c r="AW134" s="474" t="s">
        <v>870</v>
      </c>
      <c r="AX134" s="474" t="s">
        <v>870</v>
      </c>
      <c r="AY134" s="474" t="s">
        <v>870</v>
      </c>
      <c r="AZ134" s="474" t="s">
        <v>870</v>
      </c>
      <c r="BA134" s="474" t="s">
        <v>870</v>
      </c>
      <c r="BB134" s="474" t="s">
        <v>870</v>
      </c>
      <c r="BC134" s="474" t="s">
        <v>870</v>
      </c>
      <c r="BD134" s="474" t="s">
        <v>870</v>
      </c>
      <c r="BE134" s="474" t="s">
        <v>870</v>
      </c>
      <c r="BF134" s="474" t="s">
        <v>870</v>
      </c>
      <c r="BG134" s="474" t="s">
        <v>870</v>
      </c>
      <c r="BH134" s="474" t="s">
        <v>870</v>
      </c>
      <c r="BI134" s="474" t="s">
        <v>870</v>
      </c>
      <c r="BJ134" s="474" t="s">
        <v>870</v>
      </c>
      <c r="BK134" s="474" t="s">
        <v>870</v>
      </c>
      <c r="BL134" s="474" t="s">
        <v>870</v>
      </c>
      <c r="BM134" s="474">
        <v>0</v>
      </c>
      <c r="BN134" s="474">
        <v>0</v>
      </c>
      <c r="BO134" s="474">
        <v>0</v>
      </c>
      <c r="BP134" s="474">
        <v>13059956.965573361</v>
      </c>
      <c r="BQ134" s="474">
        <v>0</v>
      </c>
      <c r="BR134" s="474">
        <v>26179318.05658488</v>
      </c>
      <c r="BS134" s="474">
        <v>13140567.453930898</v>
      </c>
      <c r="BT134" s="474">
        <v>13143017.504131196</v>
      </c>
      <c r="BU134" s="474">
        <v>13143839.668627942</v>
      </c>
      <c r="BV134" s="474">
        <v>13144141.128943415</v>
      </c>
      <c r="BW134" s="474">
        <v>13141060.752628945</v>
      </c>
      <c r="BX134" s="474">
        <v>7816208.3461859459</v>
      </c>
      <c r="BY134" s="474">
        <f t="shared" si="641"/>
        <v>112768109.87660658</v>
      </c>
      <c r="BZ134" s="474">
        <v>7816205.0859622778</v>
      </c>
      <c r="CA134" s="474">
        <v>7816371.3580787843</v>
      </c>
      <c r="CB134" s="474">
        <v>7815471.5324236359</v>
      </c>
      <c r="CC134" s="474">
        <v>7814115.273493574</v>
      </c>
      <c r="CD134" s="474">
        <v>7811383.1941662505</v>
      </c>
      <c r="CE134" s="474">
        <v>7810603.9972875984</v>
      </c>
      <c r="CF134" s="474">
        <v>7810551.8335002512</v>
      </c>
      <c r="CG134" s="474">
        <v>7810825.6934985807</v>
      </c>
      <c r="CH134" s="474">
        <v>7810483.3685110994</v>
      </c>
      <c r="CI134" s="474">
        <v>7810437.7251710901</v>
      </c>
      <c r="CJ134" s="474">
        <v>7810421.4239692874</v>
      </c>
      <c r="CK134" s="474">
        <v>5079614.1387915211</v>
      </c>
      <c r="CL134" s="474">
        <f t="shared" si="642"/>
        <v>91016484.624853939</v>
      </c>
      <c r="CM134" s="474">
        <v>5079775.2795443162</v>
      </c>
      <c r="CN134" s="474">
        <v>5079389.3898764821</v>
      </c>
      <c r="CO134" s="474">
        <v>5079743.4754214659</v>
      </c>
      <c r="CP134" s="474">
        <v>5079696.8294525128</v>
      </c>
      <c r="CQ134" s="474">
        <v>5080284.1450091805</v>
      </c>
      <c r="CR134" s="474">
        <v>5080470.7290519122</v>
      </c>
      <c r="CS134" s="474">
        <v>5080156.9286429649</v>
      </c>
      <c r="CT134" s="474">
        <v>5080131.48539476</v>
      </c>
      <c r="CU134" s="474">
        <v>5080025.4717492908</v>
      </c>
      <c r="CV134" s="474">
        <v>5079874.9323568689</v>
      </c>
      <c r="CW134" s="474">
        <v>5080470.7290519122</v>
      </c>
      <c r="CX134" s="474">
        <v>0</v>
      </c>
      <c r="CY134" s="474">
        <f t="shared" si="643"/>
        <v>55880019.395551667</v>
      </c>
      <c r="CZ134" s="474">
        <v>0</v>
      </c>
      <c r="DA134" s="474">
        <v>0</v>
      </c>
      <c r="DB134" s="474">
        <v>0</v>
      </c>
      <c r="DC134" s="474">
        <v>0</v>
      </c>
      <c r="DD134" s="474">
        <v>0</v>
      </c>
      <c r="DE134" s="474">
        <v>0</v>
      </c>
      <c r="DF134" s="474">
        <v>0</v>
      </c>
      <c r="DG134" s="474">
        <v>0</v>
      </c>
      <c r="DH134" s="474">
        <v>0</v>
      </c>
      <c r="DI134" s="474">
        <v>0</v>
      </c>
      <c r="DJ134" s="474">
        <v>0</v>
      </c>
      <c r="DK134" s="474">
        <v>0</v>
      </c>
      <c r="DL134" s="474">
        <f t="shared" si="644"/>
        <v>0</v>
      </c>
      <c r="DM134" s="474">
        <v>0</v>
      </c>
      <c r="DN134" s="474">
        <v>0</v>
      </c>
      <c r="DO134" s="474">
        <v>0</v>
      </c>
      <c r="DP134" s="474">
        <v>0</v>
      </c>
      <c r="DQ134" s="474">
        <v>0</v>
      </c>
      <c r="DR134" s="474">
        <v>0</v>
      </c>
      <c r="DS134" s="474">
        <v>0</v>
      </c>
      <c r="DT134" s="474">
        <v>0</v>
      </c>
      <c r="DU134" s="474">
        <v>0</v>
      </c>
      <c r="DV134" s="474">
        <v>0</v>
      </c>
      <c r="DW134" s="474">
        <v>0</v>
      </c>
      <c r="DX134" s="474">
        <v>0</v>
      </c>
      <c r="DY134" s="474">
        <f t="shared" si="645"/>
        <v>0</v>
      </c>
      <c r="DZ134" s="474">
        <v>0</v>
      </c>
      <c r="EA134" s="474">
        <v>0</v>
      </c>
      <c r="EB134" s="474">
        <v>0</v>
      </c>
      <c r="EC134" s="474">
        <v>0</v>
      </c>
      <c r="ED134" s="474">
        <v>0</v>
      </c>
      <c r="EE134" s="474">
        <v>0</v>
      </c>
      <c r="EF134" s="474">
        <v>0</v>
      </c>
      <c r="EG134" s="474">
        <v>0</v>
      </c>
      <c r="EH134" s="474">
        <v>0</v>
      </c>
      <c r="EI134" s="474">
        <v>0</v>
      </c>
      <c r="EJ134" s="474">
        <v>0</v>
      </c>
      <c r="EK134" s="474">
        <v>0</v>
      </c>
      <c r="EL134" s="474">
        <f t="shared" si="646"/>
        <v>0</v>
      </c>
      <c r="EM134" s="474">
        <v>0</v>
      </c>
      <c r="EN134" s="474">
        <v>0</v>
      </c>
      <c r="EO134" s="474">
        <v>0</v>
      </c>
      <c r="EP134" s="474">
        <v>0</v>
      </c>
      <c r="EQ134" s="474">
        <v>0</v>
      </c>
      <c r="ER134" s="474">
        <v>0</v>
      </c>
      <c r="ES134" s="474">
        <v>0</v>
      </c>
      <c r="ET134" s="474">
        <v>0</v>
      </c>
      <c r="EU134" s="474">
        <v>0</v>
      </c>
      <c r="EV134" s="474">
        <v>0</v>
      </c>
      <c r="EW134" s="474">
        <v>0</v>
      </c>
      <c r="EX134" s="474">
        <v>0</v>
      </c>
      <c r="EY134" s="474">
        <f t="shared" si="647"/>
        <v>0</v>
      </c>
      <c r="EZ134" s="474">
        <v>0</v>
      </c>
      <c r="FA134" s="474">
        <v>0</v>
      </c>
      <c r="FB134" s="474">
        <v>0</v>
      </c>
      <c r="FC134" s="474">
        <v>0</v>
      </c>
      <c r="FD134" s="474">
        <v>0</v>
      </c>
      <c r="FE134" s="474">
        <v>0</v>
      </c>
      <c r="FF134" s="474">
        <v>0</v>
      </c>
      <c r="FG134" s="474">
        <v>0</v>
      </c>
      <c r="FH134" s="474">
        <v>0</v>
      </c>
      <c r="FI134" s="474">
        <v>0</v>
      </c>
      <c r="FJ134" s="474">
        <v>0</v>
      </c>
      <c r="FK134" s="474">
        <v>0</v>
      </c>
      <c r="FL134" s="474">
        <f t="shared" si="648"/>
        <v>0</v>
      </c>
      <c r="FM134" s="474">
        <v>0</v>
      </c>
      <c r="FN134" s="474">
        <v>0</v>
      </c>
      <c r="FO134" s="474">
        <v>0</v>
      </c>
      <c r="FP134" s="474">
        <v>0</v>
      </c>
      <c r="FQ134" s="474">
        <v>0</v>
      </c>
      <c r="FR134" s="474">
        <v>0</v>
      </c>
      <c r="FS134" s="474">
        <v>0</v>
      </c>
      <c r="FT134" s="474">
        <v>0</v>
      </c>
      <c r="FU134" s="474">
        <v>0</v>
      </c>
      <c r="FV134" s="474">
        <v>0</v>
      </c>
      <c r="FW134" s="474">
        <v>0</v>
      </c>
      <c r="FX134" s="474">
        <v>0</v>
      </c>
      <c r="FY134" s="474">
        <f t="shared" si="649"/>
        <v>0</v>
      </c>
      <c r="FZ134" s="474">
        <v>0</v>
      </c>
      <c r="GA134" s="474">
        <v>0</v>
      </c>
      <c r="GB134" s="474">
        <v>0</v>
      </c>
      <c r="GC134" s="474">
        <v>0</v>
      </c>
      <c r="GD134" s="474">
        <v>0</v>
      </c>
      <c r="GE134" s="474">
        <v>0</v>
      </c>
      <c r="GF134" s="474">
        <v>0</v>
      </c>
      <c r="GG134" s="474">
        <v>0</v>
      </c>
      <c r="GH134" s="474">
        <v>0</v>
      </c>
      <c r="GI134" s="474">
        <v>0</v>
      </c>
      <c r="GJ134" s="474">
        <v>0</v>
      </c>
      <c r="GK134" s="474">
        <v>0</v>
      </c>
      <c r="GL134" s="474">
        <f t="shared" si="650"/>
        <v>0</v>
      </c>
      <c r="GM134" s="474">
        <v>0</v>
      </c>
      <c r="GN134" s="474">
        <v>0</v>
      </c>
      <c r="GO134" s="474">
        <v>0</v>
      </c>
      <c r="GP134" s="474">
        <v>0</v>
      </c>
      <c r="GQ134" s="474">
        <v>0</v>
      </c>
      <c r="GR134" s="474">
        <v>0</v>
      </c>
      <c r="GS134" s="474">
        <v>0</v>
      </c>
      <c r="GT134" s="474">
        <v>0</v>
      </c>
      <c r="GU134" s="474">
        <v>0</v>
      </c>
      <c r="GV134" s="474">
        <v>0</v>
      </c>
      <c r="GW134" s="474">
        <v>0</v>
      </c>
      <c r="GX134" s="474">
        <v>0</v>
      </c>
      <c r="GY134" s="474">
        <f t="shared" si="651"/>
        <v>0</v>
      </c>
      <c r="GZ134" s="474">
        <v>0</v>
      </c>
      <c r="HA134" s="474">
        <v>0</v>
      </c>
      <c r="HB134" s="474">
        <v>0</v>
      </c>
      <c r="HC134" s="474">
        <v>0</v>
      </c>
      <c r="HD134" s="474">
        <v>0</v>
      </c>
      <c r="HE134" s="474">
        <v>0</v>
      </c>
      <c r="HF134" s="474">
        <v>0</v>
      </c>
      <c r="HG134" s="474">
        <v>0</v>
      </c>
      <c r="HH134" s="474">
        <v>0</v>
      </c>
      <c r="HI134" s="474">
        <v>0</v>
      </c>
      <c r="HJ134" s="474">
        <v>0</v>
      </c>
      <c r="HK134" s="474">
        <v>0</v>
      </c>
      <c r="HL134" s="474">
        <f t="shared" si="652"/>
        <v>0</v>
      </c>
      <c r="HM134" s="474">
        <v>0</v>
      </c>
      <c r="HN134" s="474">
        <v>0</v>
      </c>
      <c r="HO134" s="474">
        <v>0</v>
      </c>
      <c r="HP134" s="474">
        <v>0</v>
      </c>
      <c r="HQ134" s="474">
        <v>0</v>
      </c>
      <c r="HR134" s="474">
        <v>0</v>
      </c>
      <c r="HS134" s="474">
        <v>0</v>
      </c>
      <c r="HT134" s="474">
        <v>0</v>
      </c>
      <c r="HU134" s="474">
        <v>0</v>
      </c>
      <c r="HV134" s="474">
        <v>0</v>
      </c>
      <c r="HW134" s="474">
        <v>0</v>
      </c>
      <c r="HX134" s="474">
        <v>0</v>
      </c>
      <c r="HY134" s="474">
        <f t="shared" si="653"/>
        <v>0</v>
      </c>
      <c r="HZ134" s="474">
        <v>0</v>
      </c>
      <c r="IA134" s="474">
        <v>0</v>
      </c>
      <c r="IB134" s="474">
        <v>0</v>
      </c>
      <c r="IC134" s="474">
        <v>0</v>
      </c>
      <c r="ID134" s="474">
        <v>0</v>
      </c>
      <c r="IE134" s="474">
        <v>0</v>
      </c>
      <c r="IF134" s="474">
        <v>0</v>
      </c>
      <c r="IG134" s="474">
        <v>0</v>
      </c>
      <c r="IH134" s="474">
        <v>0</v>
      </c>
      <c r="II134" s="474">
        <v>0</v>
      </c>
      <c r="IJ134" s="474">
        <v>0</v>
      </c>
      <c r="IK134" s="474">
        <v>0</v>
      </c>
      <c r="IL134" s="474">
        <f t="shared" si="654"/>
        <v>0</v>
      </c>
      <c r="IM134" s="474">
        <v>0</v>
      </c>
      <c r="IN134" s="474">
        <v>0</v>
      </c>
      <c r="IO134" s="474">
        <v>0</v>
      </c>
      <c r="IP134" s="474">
        <v>0</v>
      </c>
      <c r="IQ134" s="474">
        <v>0</v>
      </c>
      <c r="IR134" s="474">
        <v>0</v>
      </c>
      <c r="IS134" s="474">
        <v>0</v>
      </c>
      <c r="IT134" s="474">
        <v>0</v>
      </c>
      <c r="IU134" s="474">
        <v>0</v>
      </c>
      <c r="IV134" s="474">
        <v>0</v>
      </c>
      <c r="IW134" s="474">
        <v>0</v>
      </c>
      <c r="IX134" s="474">
        <v>0</v>
      </c>
      <c r="IY134" s="474">
        <f t="shared" si="655"/>
        <v>0</v>
      </c>
      <c r="IZ134" s="654">
        <v>0</v>
      </c>
      <c r="JA134" s="474">
        <v>0</v>
      </c>
      <c r="JB134" s="474">
        <v>0</v>
      </c>
      <c r="JC134" s="474">
        <v>0</v>
      </c>
      <c r="JD134" s="474">
        <v>0</v>
      </c>
      <c r="JE134" s="474">
        <v>0</v>
      </c>
      <c r="JF134" s="474">
        <v>0</v>
      </c>
      <c r="JG134" s="474">
        <v>0</v>
      </c>
      <c r="JH134" s="474">
        <v>0</v>
      </c>
      <c r="JI134" s="474">
        <v>0</v>
      </c>
      <c r="JJ134" s="474">
        <v>0</v>
      </c>
      <c r="JK134" s="474">
        <v>0</v>
      </c>
      <c r="JL134" s="474">
        <f t="shared" si="656"/>
        <v>0</v>
      </c>
      <c r="JM134" s="654">
        <v>0</v>
      </c>
      <c r="JN134" s="474">
        <v>0</v>
      </c>
      <c r="JO134" s="474">
        <v>0</v>
      </c>
      <c r="JP134" s="474">
        <v>0</v>
      </c>
      <c r="JQ134" s="474">
        <v>0</v>
      </c>
      <c r="JR134" s="474">
        <v>0</v>
      </c>
      <c r="JS134" s="474">
        <v>0</v>
      </c>
      <c r="JT134" s="474">
        <v>0</v>
      </c>
      <c r="JU134" s="474">
        <v>0</v>
      </c>
      <c r="JV134" s="474">
        <v>0</v>
      </c>
      <c r="JW134" s="474">
        <v>0</v>
      </c>
      <c r="JX134" s="474">
        <v>0</v>
      </c>
      <c r="JY134" s="474">
        <f t="shared" si="657"/>
        <v>0</v>
      </c>
      <c r="JZ134" s="654">
        <v>0</v>
      </c>
      <c r="KA134" s="474">
        <v>0</v>
      </c>
      <c r="KB134" s="474">
        <v>0</v>
      </c>
      <c r="KC134" s="474">
        <v>0</v>
      </c>
      <c r="KD134" s="474">
        <v>0</v>
      </c>
      <c r="KE134" s="474">
        <v>0</v>
      </c>
      <c r="KF134" s="474">
        <v>0</v>
      </c>
      <c r="KG134" s="474">
        <v>0</v>
      </c>
      <c r="KH134" s="474">
        <v>0</v>
      </c>
      <c r="KI134" s="474">
        <v>0</v>
      </c>
      <c r="KJ134" s="474">
        <v>0</v>
      </c>
      <c r="KK134" s="474">
        <v>0</v>
      </c>
      <c r="KL134" s="474">
        <f t="shared" si="658"/>
        <v>0</v>
      </c>
      <c r="KM134" s="654">
        <v>0</v>
      </c>
      <c r="KN134" s="474">
        <v>0</v>
      </c>
      <c r="KO134" s="474">
        <v>0</v>
      </c>
      <c r="KP134" s="474">
        <v>0</v>
      </c>
      <c r="KQ134" s="474">
        <v>0</v>
      </c>
      <c r="KR134" s="474">
        <v>0</v>
      </c>
      <c r="KS134" s="474">
        <v>0</v>
      </c>
      <c r="KT134" s="474">
        <v>0</v>
      </c>
      <c r="KU134" s="474">
        <v>0</v>
      </c>
      <c r="KV134" s="474">
        <v>0</v>
      </c>
      <c r="KW134" s="474">
        <v>0</v>
      </c>
      <c r="KX134" s="474">
        <v>0</v>
      </c>
      <c r="KY134" s="474">
        <f t="shared" si="659"/>
        <v>0</v>
      </c>
      <c r="KZ134" s="654">
        <v>0</v>
      </c>
      <c r="LA134" s="474">
        <v>0</v>
      </c>
      <c r="LB134" s="474">
        <v>0</v>
      </c>
      <c r="LC134" s="474">
        <v>0</v>
      </c>
      <c r="LD134" s="474">
        <v>0</v>
      </c>
      <c r="LE134" s="474">
        <v>0</v>
      </c>
      <c r="LF134" s="474">
        <v>0</v>
      </c>
      <c r="LG134" s="474">
        <v>0</v>
      </c>
      <c r="LH134" s="474">
        <v>0</v>
      </c>
      <c r="LI134" s="474">
        <v>0</v>
      </c>
      <c r="LJ134" s="474">
        <v>0</v>
      </c>
      <c r="LK134" s="474">
        <v>0</v>
      </c>
      <c r="LL134" s="515">
        <f t="shared" si="660"/>
        <v>0</v>
      </c>
    </row>
    <row r="135" spans="1:324" ht="18" x14ac:dyDescent="0.25">
      <c r="A135" s="461">
        <v>786</v>
      </c>
      <c r="B135" s="462"/>
      <c r="C135" s="463" t="s">
        <v>941</v>
      </c>
      <c r="D135" s="463" t="s">
        <v>362</v>
      </c>
      <c r="E135" s="474" t="s">
        <v>870</v>
      </c>
      <c r="F135" s="474" t="s">
        <v>870</v>
      </c>
      <c r="G135" s="474" t="s">
        <v>870</v>
      </c>
      <c r="H135" s="474" t="s">
        <v>870</v>
      </c>
      <c r="I135" s="474" t="s">
        <v>870</v>
      </c>
      <c r="J135" s="474" t="s">
        <v>870</v>
      </c>
      <c r="K135" s="474" t="s">
        <v>870</v>
      </c>
      <c r="L135" s="474" t="s">
        <v>870</v>
      </c>
      <c r="M135" s="474" t="s">
        <v>870</v>
      </c>
      <c r="N135" s="474" t="s">
        <v>870</v>
      </c>
      <c r="O135" s="474" t="s">
        <v>870</v>
      </c>
      <c r="P135" s="474" t="s">
        <v>870</v>
      </c>
      <c r="Q135" s="474" t="s">
        <v>870</v>
      </c>
      <c r="R135" s="474" t="s">
        <v>870</v>
      </c>
      <c r="S135" s="474" t="s">
        <v>870</v>
      </c>
      <c r="T135" s="474" t="s">
        <v>870</v>
      </c>
      <c r="U135" s="474" t="s">
        <v>870</v>
      </c>
      <c r="V135" s="474" t="s">
        <v>870</v>
      </c>
      <c r="W135" s="474" t="s">
        <v>870</v>
      </c>
      <c r="X135" s="474" t="s">
        <v>870</v>
      </c>
      <c r="Y135" s="474" t="s">
        <v>870</v>
      </c>
      <c r="Z135" s="474" t="s">
        <v>870</v>
      </c>
      <c r="AA135" s="474" t="s">
        <v>870</v>
      </c>
      <c r="AB135" s="474" t="s">
        <v>870</v>
      </c>
      <c r="AC135" s="474" t="s">
        <v>870</v>
      </c>
      <c r="AD135" s="474" t="s">
        <v>870</v>
      </c>
      <c r="AE135" s="474" t="s">
        <v>870</v>
      </c>
      <c r="AF135" s="474" t="s">
        <v>870</v>
      </c>
      <c r="AG135" s="474" t="s">
        <v>870</v>
      </c>
      <c r="AH135" s="474" t="s">
        <v>870</v>
      </c>
      <c r="AI135" s="474" t="s">
        <v>870</v>
      </c>
      <c r="AJ135" s="474" t="s">
        <v>870</v>
      </c>
      <c r="AK135" s="474" t="s">
        <v>870</v>
      </c>
      <c r="AL135" s="474" t="s">
        <v>870</v>
      </c>
      <c r="AM135" s="474" t="s">
        <v>870</v>
      </c>
      <c r="AN135" s="474" t="s">
        <v>870</v>
      </c>
      <c r="AO135" s="474" t="s">
        <v>870</v>
      </c>
      <c r="AP135" s="474" t="s">
        <v>870</v>
      </c>
      <c r="AQ135" s="474" t="s">
        <v>870</v>
      </c>
      <c r="AR135" s="474" t="s">
        <v>870</v>
      </c>
      <c r="AS135" s="474" t="s">
        <v>870</v>
      </c>
      <c r="AT135" s="474" t="s">
        <v>870</v>
      </c>
      <c r="AU135" s="474" t="s">
        <v>870</v>
      </c>
      <c r="AV135" s="474" t="s">
        <v>870</v>
      </c>
      <c r="AW135" s="474" t="s">
        <v>870</v>
      </c>
      <c r="AX135" s="474" t="s">
        <v>870</v>
      </c>
      <c r="AY135" s="474" t="s">
        <v>870</v>
      </c>
      <c r="AZ135" s="474" t="s">
        <v>870</v>
      </c>
      <c r="BA135" s="474" t="s">
        <v>870</v>
      </c>
      <c r="BB135" s="474" t="s">
        <v>870</v>
      </c>
      <c r="BC135" s="474" t="s">
        <v>870</v>
      </c>
      <c r="BD135" s="474" t="s">
        <v>870</v>
      </c>
      <c r="BE135" s="474" t="s">
        <v>870</v>
      </c>
      <c r="BF135" s="474" t="s">
        <v>870</v>
      </c>
      <c r="BG135" s="474" t="s">
        <v>870</v>
      </c>
      <c r="BH135" s="474" t="s">
        <v>870</v>
      </c>
      <c r="BI135" s="474" t="s">
        <v>870</v>
      </c>
      <c r="BJ135" s="474" t="s">
        <v>870</v>
      </c>
      <c r="BK135" s="474" t="s">
        <v>870</v>
      </c>
      <c r="BL135" s="474" t="s">
        <v>870</v>
      </c>
      <c r="BM135" s="474">
        <v>0</v>
      </c>
      <c r="BN135" s="474">
        <v>0</v>
      </c>
      <c r="BO135" s="474">
        <v>0</v>
      </c>
      <c r="BP135" s="474">
        <v>573881.82703221508</v>
      </c>
      <c r="BQ135" s="474">
        <v>0</v>
      </c>
      <c r="BR135" s="474">
        <v>0</v>
      </c>
      <c r="BS135" s="474">
        <v>0</v>
      </c>
      <c r="BT135" s="474">
        <v>0</v>
      </c>
      <c r="BU135" s="474">
        <v>0</v>
      </c>
      <c r="BV135" s="474">
        <v>0</v>
      </c>
      <c r="BW135" s="474">
        <v>356153.06722583884</v>
      </c>
      <c r="BX135" s="474">
        <v>785704.64417459536</v>
      </c>
      <c r="BY135" s="474">
        <f t="shared" si="641"/>
        <v>1715739.5384326493</v>
      </c>
      <c r="BZ135" s="474">
        <v>0</v>
      </c>
      <c r="CA135" s="474">
        <v>519817.59096978809</v>
      </c>
      <c r="CB135" s="474">
        <v>3318.3984727090638</v>
      </c>
      <c r="CC135" s="474">
        <v>100028.12552161576</v>
      </c>
      <c r="CD135" s="474">
        <v>0</v>
      </c>
      <c r="CE135" s="474">
        <v>4981.7179101986312</v>
      </c>
      <c r="CF135" s="474">
        <v>63890.08642129862</v>
      </c>
      <c r="CG135" s="474">
        <v>6.868218995159407</v>
      </c>
      <c r="CH135" s="474">
        <v>431130.34777165751</v>
      </c>
      <c r="CI135" s="474">
        <v>13721.81130028376</v>
      </c>
      <c r="CJ135" s="474">
        <v>80681.76932064764</v>
      </c>
      <c r="CK135" s="474">
        <v>1004233.947963612</v>
      </c>
      <c r="CL135" s="474">
        <f t="shared" si="642"/>
        <v>2221810.6638708063</v>
      </c>
      <c r="CM135" s="474">
        <v>60490.045735269567</v>
      </c>
      <c r="CN135" s="474">
        <v>537451.55508262396</v>
      </c>
      <c r="CO135" s="474">
        <v>15363.400976464698</v>
      </c>
      <c r="CP135" s="474">
        <v>305662.58082957775</v>
      </c>
      <c r="CQ135" s="474">
        <v>381533.11304456677</v>
      </c>
      <c r="CR135" s="474">
        <v>9459.2060173593727</v>
      </c>
      <c r="CS135" s="474">
        <v>28967.789058587878</v>
      </c>
      <c r="CT135" s="474">
        <v>56443.972709063601</v>
      </c>
      <c r="CU135" s="474">
        <v>137849.91804373229</v>
      </c>
      <c r="CV135" s="474">
        <v>408871.48418461025</v>
      </c>
      <c r="CW135" s="474">
        <v>603638.85515773669</v>
      </c>
      <c r="CX135" s="474">
        <v>920647.97037222504</v>
      </c>
      <c r="CY135" s="474">
        <f t="shared" si="643"/>
        <v>3466379.891211818</v>
      </c>
      <c r="CZ135" s="474">
        <v>74997.179999999993</v>
      </c>
      <c r="DA135" s="474">
        <v>605838.61</v>
      </c>
      <c r="DB135" s="474">
        <v>165788.38</v>
      </c>
      <c r="DC135" s="474">
        <v>231096.89</v>
      </c>
      <c r="DD135" s="474">
        <v>34133.919999999998</v>
      </c>
      <c r="DE135" s="474">
        <v>103513.34</v>
      </c>
      <c r="DF135" s="474">
        <v>330500.02</v>
      </c>
      <c r="DG135" s="474">
        <v>150734.19</v>
      </c>
      <c r="DH135" s="474">
        <v>72178.45</v>
      </c>
      <c r="DI135" s="474">
        <v>70260.73</v>
      </c>
      <c r="DJ135" s="474">
        <v>86446.67</v>
      </c>
      <c r="DK135" s="474">
        <v>2043024.28</v>
      </c>
      <c r="DL135" s="474">
        <f t="shared" si="644"/>
        <v>3968512.66</v>
      </c>
      <c r="DM135" s="474">
        <v>60116.7</v>
      </c>
      <c r="DN135" s="474">
        <v>1804.3</v>
      </c>
      <c r="DO135" s="474">
        <v>218727.62</v>
      </c>
      <c r="DP135" s="474">
        <v>1025745.36</v>
      </c>
      <c r="DQ135" s="474">
        <v>219017.39</v>
      </c>
      <c r="DR135" s="474">
        <v>598048.34</v>
      </c>
      <c r="DS135" s="474">
        <v>97557.92</v>
      </c>
      <c r="DT135" s="474">
        <v>158786.41</v>
      </c>
      <c r="DU135" s="474">
        <v>765340.36</v>
      </c>
      <c r="DV135" s="474">
        <v>122488.15</v>
      </c>
      <c r="DW135" s="474">
        <v>476795.86</v>
      </c>
      <c r="DX135" s="474">
        <v>1378500.88</v>
      </c>
      <c r="DY135" s="474">
        <f t="shared" si="645"/>
        <v>5122929.2899999991</v>
      </c>
      <c r="DZ135" s="474">
        <v>82506.929999999993</v>
      </c>
      <c r="EA135" s="474">
        <v>663122.6</v>
      </c>
      <c r="EB135" s="474">
        <v>661879.29</v>
      </c>
      <c r="EC135" s="474">
        <v>281491.90999999997</v>
      </c>
      <c r="ED135" s="474">
        <v>611524.5</v>
      </c>
      <c r="EE135" s="474">
        <v>266689.58</v>
      </c>
      <c r="EF135" s="474">
        <v>736594.92</v>
      </c>
      <c r="EG135" s="474">
        <v>157426.4</v>
      </c>
      <c r="EH135" s="474">
        <v>450610.91</v>
      </c>
      <c r="EI135" s="474">
        <v>218456.77</v>
      </c>
      <c r="EJ135" s="474">
        <v>8598679.1799999997</v>
      </c>
      <c r="EK135" s="474">
        <v>1420799.78</v>
      </c>
      <c r="EL135" s="474">
        <f t="shared" si="646"/>
        <v>14149782.77</v>
      </c>
      <c r="EM135" s="474">
        <v>113390.39</v>
      </c>
      <c r="EN135" s="474">
        <v>728058.96</v>
      </c>
      <c r="EO135" s="474">
        <v>303203.15000000002</v>
      </c>
      <c r="EP135" s="474">
        <v>84097.32</v>
      </c>
      <c r="EQ135" s="474">
        <v>216216.58</v>
      </c>
      <c r="ER135" s="474">
        <v>-14028.26</v>
      </c>
      <c r="ES135" s="474">
        <v>576179.49</v>
      </c>
      <c r="ET135" s="474">
        <v>174.39</v>
      </c>
      <c r="EU135" s="474">
        <v>222907.35</v>
      </c>
      <c r="EV135" s="474">
        <v>10963</v>
      </c>
      <c r="EW135" s="474">
        <v>382437.93</v>
      </c>
      <c r="EX135" s="474">
        <v>505958.6</v>
      </c>
      <c r="EY135" s="474">
        <f t="shared" si="647"/>
        <v>3129558.9000000004</v>
      </c>
      <c r="EZ135" s="474">
        <v>159196.97</v>
      </c>
      <c r="FA135" s="474">
        <v>584238.24</v>
      </c>
      <c r="FB135" s="474">
        <v>165227.39000000001</v>
      </c>
      <c r="FC135" s="474">
        <v>141326.34</v>
      </c>
      <c r="FD135" s="474">
        <v>300274.46999999997</v>
      </c>
      <c r="FE135" s="474">
        <v>49762.55</v>
      </c>
      <c r="FF135" s="474">
        <v>748.18</v>
      </c>
      <c r="FG135" s="474">
        <v>55445.67</v>
      </c>
      <c r="FH135" s="474">
        <v>152299.85999999999</v>
      </c>
      <c r="FI135" s="474">
        <v>112433.94</v>
      </c>
      <c r="FJ135" s="474">
        <v>57556.78</v>
      </c>
      <c r="FK135" s="474">
        <v>254481.36</v>
      </c>
      <c r="FL135" s="474">
        <f t="shared" si="648"/>
        <v>2032991.7499999998</v>
      </c>
      <c r="FM135" s="474">
        <v>275260.13</v>
      </c>
      <c r="FN135" s="474">
        <v>37776.17</v>
      </c>
      <c r="FO135" s="474">
        <v>7533298.29</v>
      </c>
      <c r="FP135" s="474">
        <v>183816.22</v>
      </c>
      <c r="FQ135" s="474">
        <v>53354</v>
      </c>
      <c r="FR135" s="474">
        <v>107775.11</v>
      </c>
      <c r="FS135" s="474">
        <v>245705.75</v>
      </c>
      <c r="FT135" s="474">
        <v>152492</v>
      </c>
      <c r="FU135" s="474">
        <v>115888.48</v>
      </c>
      <c r="FV135" s="474">
        <v>179563.31</v>
      </c>
      <c r="FW135" s="474">
        <v>545697.73</v>
      </c>
      <c r="FX135" s="474">
        <v>1342822.73</v>
      </c>
      <c r="FY135" s="474">
        <f t="shared" si="649"/>
        <v>10773449.920000002</v>
      </c>
      <c r="FZ135" s="474">
        <v>91457.459999999992</v>
      </c>
      <c r="GA135" s="474">
        <v>417268.47000000003</v>
      </c>
      <c r="GB135" s="474">
        <v>195794.1</v>
      </c>
      <c r="GC135" s="474">
        <v>370086.06999999995</v>
      </c>
      <c r="GD135" s="474">
        <v>120342.45</v>
      </c>
      <c r="GE135" s="474">
        <v>-46393.149999999994</v>
      </c>
      <c r="GF135" s="474">
        <v>224206.80000000002</v>
      </c>
      <c r="GG135" s="474">
        <v>46937.62999999999</v>
      </c>
      <c r="GH135" s="474">
        <v>32141.240000000005</v>
      </c>
      <c r="GI135" s="474">
        <v>294031.93</v>
      </c>
      <c r="GJ135" s="474">
        <v>136308.57999999999</v>
      </c>
      <c r="GK135" s="474">
        <v>14441337.17</v>
      </c>
      <c r="GL135" s="474">
        <f t="shared" si="650"/>
        <v>16323518.75</v>
      </c>
      <c r="GM135" s="474">
        <v>116146.55</v>
      </c>
      <c r="GN135" s="474">
        <v>111369.25000000001</v>
      </c>
      <c r="GO135" s="474">
        <v>-52594.38</v>
      </c>
      <c r="GP135" s="474">
        <v>346790.87</v>
      </c>
      <c r="GQ135" s="474">
        <v>2316.0500000000002</v>
      </c>
      <c r="GR135" s="474">
        <v>461562.4800000001</v>
      </c>
      <c r="GS135" s="474">
        <v>30029.389999999959</v>
      </c>
      <c r="GT135" s="474">
        <v>207.06</v>
      </c>
      <c r="GU135" s="474">
        <v>116055.58</v>
      </c>
      <c r="GV135" s="474">
        <v>91699.519999999946</v>
      </c>
      <c r="GW135" s="474">
        <v>9438.2999999999993</v>
      </c>
      <c r="GX135" s="474">
        <v>152393.11000000004</v>
      </c>
      <c r="GY135" s="474">
        <f t="shared" si="651"/>
        <v>1385413.7800000003</v>
      </c>
      <c r="GZ135" s="474">
        <v>-11985.599999999999</v>
      </c>
      <c r="HA135" s="474">
        <v>101378.44</v>
      </c>
      <c r="HB135" s="474">
        <v>211388.7</v>
      </c>
      <c r="HC135" s="474">
        <v>133098.67000000001</v>
      </c>
      <c r="HD135" s="474">
        <v>6183.92</v>
      </c>
      <c r="HE135" s="474">
        <v>1141.48</v>
      </c>
      <c r="HF135" s="474">
        <v>43618.350000000006</v>
      </c>
      <c r="HG135" s="474">
        <v>18654.770000000004</v>
      </c>
      <c r="HH135" s="474">
        <v>47958.06</v>
      </c>
      <c r="HI135" s="474">
        <v>244394.65000000002</v>
      </c>
      <c r="HJ135" s="474">
        <v>112101.12</v>
      </c>
      <c r="HK135" s="474">
        <v>230806.54</v>
      </c>
      <c r="HL135" s="474">
        <f t="shared" si="652"/>
        <v>1138739.1000000001</v>
      </c>
      <c r="HM135" s="474">
        <v>127573.86</v>
      </c>
      <c r="HN135" s="474">
        <v>460350.01</v>
      </c>
      <c r="HO135" s="474">
        <v>77357.55</v>
      </c>
      <c r="HP135" s="474">
        <v>17450.749999999996</v>
      </c>
      <c r="HQ135" s="474">
        <v>1872.63</v>
      </c>
      <c r="HR135" s="474">
        <v>26135.32</v>
      </c>
      <c r="HS135" s="474">
        <v>270779.07</v>
      </c>
      <c r="HT135" s="474">
        <v>55166.86999999993</v>
      </c>
      <c r="HU135" s="474">
        <v>96656.62</v>
      </c>
      <c r="HV135" s="474">
        <v>79929.279999999999</v>
      </c>
      <c r="HW135" s="474">
        <v>10608.119999999999</v>
      </c>
      <c r="HX135" s="474">
        <v>443583.14</v>
      </c>
      <c r="HY135" s="474">
        <f t="shared" si="653"/>
        <v>1667463.2199999997</v>
      </c>
      <c r="HZ135" s="474">
        <v>32778.35</v>
      </c>
      <c r="IA135" s="474">
        <v>566132.47</v>
      </c>
      <c r="IB135" s="474">
        <v>256709.87000000002</v>
      </c>
      <c r="IC135" s="474">
        <v>66243.690000000017</v>
      </c>
      <c r="ID135" s="474">
        <v>315690.41000000009</v>
      </c>
      <c r="IE135" s="474">
        <v>23257.210000000006</v>
      </c>
      <c r="IF135" s="474">
        <v>8.5</v>
      </c>
      <c r="IG135" s="474">
        <v>182293.22000000003</v>
      </c>
      <c r="IH135" s="474">
        <v>2064.720000000023</v>
      </c>
      <c r="II135" s="474">
        <v>95599.200000000012</v>
      </c>
      <c r="IJ135" s="474">
        <v>40212.79</v>
      </c>
      <c r="IK135" s="474">
        <v>626894.54999999993</v>
      </c>
      <c r="IL135" s="474">
        <f t="shared" si="654"/>
        <v>2207884.98</v>
      </c>
      <c r="IM135" s="474">
        <v>456900.54000000004</v>
      </c>
      <c r="IN135" s="474">
        <v>154096.53</v>
      </c>
      <c r="IO135" s="474">
        <v>40428.54</v>
      </c>
      <c r="IP135" s="474">
        <v>2165.23</v>
      </c>
      <c r="IQ135" s="474">
        <v>39844.079999999987</v>
      </c>
      <c r="IR135" s="474">
        <v>1844.62</v>
      </c>
      <c r="IS135" s="474">
        <v>1506.32</v>
      </c>
      <c r="IT135" s="474">
        <v>14235.19999999999</v>
      </c>
      <c r="IU135" s="474">
        <v>139.05000000000001</v>
      </c>
      <c r="IV135" s="474">
        <v>105921.32000000002</v>
      </c>
      <c r="IW135" s="474">
        <v>-37.440000000005966</v>
      </c>
      <c r="IX135" s="474">
        <v>129058.15000000002</v>
      </c>
      <c r="IY135" s="474">
        <f t="shared" si="655"/>
        <v>946102.14</v>
      </c>
      <c r="IZ135" s="654">
        <v>58299.98</v>
      </c>
      <c r="JA135" s="474">
        <v>195183.18</v>
      </c>
      <c r="JB135" s="474">
        <v>27659.999999999996</v>
      </c>
      <c r="JC135" s="474">
        <v>44531.5</v>
      </c>
      <c r="JD135" s="474">
        <v>94705.5</v>
      </c>
      <c r="JE135" s="474">
        <v>655.07000000000005</v>
      </c>
      <c r="JF135" s="474">
        <v>240892.72000000003</v>
      </c>
      <c r="JG135" s="474">
        <v>609.06999999996037</v>
      </c>
      <c r="JH135" s="474">
        <v>118421.18999999994</v>
      </c>
      <c r="JI135" s="474">
        <v>1128.8500000000047</v>
      </c>
      <c r="JJ135" s="474">
        <v>76620.609999999986</v>
      </c>
      <c r="JK135" s="474">
        <v>292530.60000000003</v>
      </c>
      <c r="JL135" s="474">
        <f t="shared" si="656"/>
        <v>1151238.2699999998</v>
      </c>
      <c r="JM135" s="654">
        <v>708708.83</v>
      </c>
      <c r="JN135" s="474">
        <v>172457.62</v>
      </c>
      <c r="JO135" s="474">
        <v>12330.320000000012</v>
      </c>
      <c r="JP135" s="474">
        <v>61552.779999999992</v>
      </c>
      <c r="JQ135" s="474">
        <v>75007.31</v>
      </c>
      <c r="JR135" s="474">
        <v>103104.12000000002</v>
      </c>
      <c r="JS135" s="474">
        <v>18365.129999999946</v>
      </c>
      <c r="JT135" s="474">
        <v>-3988.929999999993</v>
      </c>
      <c r="JU135" s="474">
        <v>23492.270000000019</v>
      </c>
      <c r="JV135" s="474">
        <v>109130.00999999998</v>
      </c>
      <c r="JW135" s="474">
        <v>3696.6800000000512</v>
      </c>
      <c r="JX135" s="474">
        <v>191217.04</v>
      </c>
      <c r="JY135" s="474">
        <f t="shared" si="657"/>
        <v>1475073.1800000002</v>
      </c>
      <c r="JZ135" s="654">
        <v>154</v>
      </c>
      <c r="KA135" s="474">
        <v>47135.899999999994</v>
      </c>
      <c r="KB135" s="474">
        <v>120237.98</v>
      </c>
      <c r="KC135" s="474">
        <v>86113.9</v>
      </c>
      <c r="KD135" s="474">
        <v>42297.020000000004</v>
      </c>
      <c r="KE135" s="474">
        <v>88228.859999999986</v>
      </c>
      <c r="KF135" s="474">
        <v>139699.75</v>
      </c>
      <c r="KG135" s="474">
        <v>15674.67</v>
      </c>
      <c r="KH135" s="474">
        <v>90978.63</v>
      </c>
      <c r="KI135" s="474">
        <v>359990.62</v>
      </c>
      <c r="KJ135" s="474">
        <v>111088912.02</v>
      </c>
      <c r="KK135" s="474">
        <v>2336566.5500000003</v>
      </c>
      <c r="KL135" s="474">
        <f t="shared" si="658"/>
        <v>114415989.89999999</v>
      </c>
      <c r="KM135" s="654">
        <v>117755925.48999999</v>
      </c>
      <c r="KN135" s="474">
        <v>588640.26</v>
      </c>
      <c r="KO135" s="474">
        <v>190356.35</v>
      </c>
      <c r="KP135" s="474">
        <v>161049.76</v>
      </c>
      <c r="KQ135" s="474">
        <v>-7229.4</v>
      </c>
      <c r="KR135" s="474">
        <v>-11413.790000000008</v>
      </c>
      <c r="KS135" s="474">
        <v>44251.130000000012</v>
      </c>
      <c r="KT135" s="474">
        <v>19813.54</v>
      </c>
      <c r="KU135" s="474">
        <v>52429.459999999992</v>
      </c>
      <c r="KV135" s="474">
        <v>149227.89000000001</v>
      </c>
      <c r="KW135" s="474">
        <v>670.74</v>
      </c>
      <c r="KX135" s="474">
        <v>304683.26999999996</v>
      </c>
      <c r="KY135" s="474">
        <f t="shared" si="659"/>
        <v>119248404.69999997</v>
      </c>
      <c r="KZ135" s="654">
        <v>427066.56</v>
      </c>
      <c r="LA135" s="474">
        <v>-9681.74</v>
      </c>
      <c r="LB135" s="474">
        <v>0</v>
      </c>
      <c r="LC135" s="474">
        <v>0</v>
      </c>
      <c r="LD135" s="474">
        <v>0</v>
      </c>
      <c r="LE135" s="474">
        <v>0</v>
      </c>
      <c r="LF135" s="474">
        <v>0</v>
      </c>
      <c r="LG135" s="474">
        <v>0</v>
      </c>
      <c r="LH135" s="474">
        <v>0</v>
      </c>
      <c r="LI135" s="474">
        <v>0</v>
      </c>
      <c r="LJ135" s="474">
        <v>0</v>
      </c>
      <c r="LK135" s="474">
        <v>0</v>
      </c>
      <c r="LL135" s="515">
        <f t="shared" si="660"/>
        <v>417384.82</v>
      </c>
    </row>
    <row r="136" spans="1:324" ht="18" x14ac:dyDescent="0.25">
      <c r="A136" s="461">
        <v>787</v>
      </c>
      <c r="B136" s="462"/>
      <c r="C136" s="463" t="s">
        <v>1066</v>
      </c>
      <c r="D136" s="463" t="s">
        <v>363</v>
      </c>
      <c r="E136" s="474" t="s">
        <v>870</v>
      </c>
      <c r="F136" s="474" t="s">
        <v>870</v>
      </c>
      <c r="G136" s="474" t="s">
        <v>870</v>
      </c>
      <c r="H136" s="474" t="s">
        <v>870</v>
      </c>
      <c r="I136" s="474" t="s">
        <v>870</v>
      </c>
      <c r="J136" s="474" t="s">
        <v>870</v>
      </c>
      <c r="K136" s="474" t="s">
        <v>870</v>
      </c>
      <c r="L136" s="474" t="s">
        <v>870</v>
      </c>
      <c r="M136" s="474" t="s">
        <v>870</v>
      </c>
      <c r="N136" s="474" t="s">
        <v>870</v>
      </c>
      <c r="O136" s="474" t="s">
        <v>870</v>
      </c>
      <c r="P136" s="474" t="s">
        <v>870</v>
      </c>
      <c r="Q136" s="474" t="s">
        <v>870</v>
      </c>
      <c r="R136" s="474" t="s">
        <v>870</v>
      </c>
      <c r="S136" s="474" t="s">
        <v>870</v>
      </c>
      <c r="T136" s="474" t="s">
        <v>870</v>
      </c>
      <c r="U136" s="474" t="s">
        <v>870</v>
      </c>
      <c r="V136" s="474" t="s">
        <v>870</v>
      </c>
      <c r="W136" s="474" t="s">
        <v>870</v>
      </c>
      <c r="X136" s="474" t="s">
        <v>870</v>
      </c>
      <c r="Y136" s="474" t="s">
        <v>870</v>
      </c>
      <c r="Z136" s="474" t="s">
        <v>870</v>
      </c>
      <c r="AA136" s="474" t="s">
        <v>870</v>
      </c>
      <c r="AB136" s="474" t="s">
        <v>870</v>
      </c>
      <c r="AC136" s="474" t="s">
        <v>870</v>
      </c>
      <c r="AD136" s="474" t="s">
        <v>870</v>
      </c>
      <c r="AE136" s="474" t="s">
        <v>870</v>
      </c>
      <c r="AF136" s="474" t="s">
        <v>870</v>
      </c>
      <c r="AG136" s="474" t="s">
        <v>870</v>
      </c>
      <c r="AH136" s="474" t="s">
        <v>870</v>
      </c>
      <c r="AI136" s="474" t="s">
        <v>870</v>
      </c>
      <c r="AJ136" s="474" t="s">
        <v>870</v>
      </c>
      <c r="AK136" s="474" t="s">
        <v>870</v>
      </c>
      <c r="AL136" s="474" t="s">
        <v>870</v>
      </c>
      <c r="AM136" s="474" t="s">
        <v>870</v>
      </c>
      <c r="AN136" s="474" t="s">
        <v>870</v>
      </c>
      <c r="AO136" s="474" t="s">
        <v>870</v>
      </c>
      <c r="AP136" s="474" t="s">
        <v>870</v>
      </c>
      <c r="AQ136" s="474" t="s">
        <v>870</v>
      </c>
      <c r="AR136" s="474" t="s">
        <v>870</v>
      </c>
      <c r="AS136" s="474" t="s">
        <v>870</v>
      </c>
      <c r="AT136" s="474" t="s">
        <v>870</v>
      </c>
      <c r="AU136" s="474" t="s">
        <v>870</v>
      </c>
      <c r="AV136" s="474" t="s">
        <v>870</v>
      </c>
      <c r="AW136" s="474" t="s">
        <v>870</v>
      </c>
      <c r="AX136" s="474" t="s">
        <v>870</v>
      </c>
      <c r="AY136" s="474" t="s">
        <v>870</v>
      </c>
      <c r="AZ136" s="474" t="s">
        <v>870</v>
      </c>
      <c r="BA136" s="474" t="s">
        <v>870</v>
      </c>
      <c r="BB136" s="474" t="s">
        <v>870</v>
      </c>
      <c r="BC136" s="474" t="s">
        <v>870</v>
      </c>
      <c r="BD136" s="474" t="s">
        <v>870</v>
      </c>
      <c r="BE136" s="474" t="s">
        <v>870</v>
      </c>
      <c r="BF136" s="474" t="s">
        <v>870</v>
      </c>
      <c r="BG136" s="474" t="s">
        <v>870</v>
      </c>
      <c r="BH136" s="474" t="s">
        <v>870</v>
      </c>
      <c r="BI136" s="474" t="s">
        <v>870</v>
      </c>
      <c r="BJ136" s="474" t="s">
        <v>870</v>
      </c>
      <c r="BK136" s="474" t="s">
        <v>870</v>
      </c>
      <c r="BL136" s="474" t="s">
        <v>870</v>
      </c>
      <c r="BM136" s="474">
        <v>0</v>
      </c>
      <c r="BN136" s="474">
        <v>0</v>
      </c>
      <c r="BO136" s="474">
        <v>0</v>
      </c>
      <c r="BP136" s="474">
        <v>0</v>
      </c>
      <c r="BQ136" s="474">
        <v>0</v>
      </c>
      <c r="BR136" s="474">
        <v>0</v>
      </c>
      <c r="BS136" s="474">
        <v>0</v>
      </c>
      <c r="BT136" s="474">
        <v>0</v>
      </c>
      <c r="BU136" s="474">
        <v>960688.63294942421</v>
      </c>
      <c r="BV136" s="474">
        <v>8516.810716074111</v>
      </c>
      <c r="BW136" s="474">
        <v>1358.4146636621599</v>
      </c>
      <c r="BX136" s="474">
        <v>61210.242238357539</v>
      </c>
      <c r="BY136" s="474">
        <f t="shared" si="641"/>
        <v>1031774.100567518</v>
      </c>
      <c r="BZ136" s="474">
        <v>863.65348022033061</v>
      </c>
      <c r="CA136" s="474">
        <v>809.25759472542143</v>
      </c>
      <c r="CB136" s="474">
        <v>39325.484309798034</v>
      </c>
      <c r="CC136" s="474">
        <v>715.23990151894509</v>
      </c>
      <c r="CD136" s="474">
        <v>642.34877315973961</v>
      </c>
      <c r="CE136" s="474">
        <v>609.8998497746619</v>
      </c>
      <c r="CF136" s="474">
        <v>2090.5123101318645</v>
      </c>
      <c r="CG136" s="474">
        <v>8721.1732181605767</v>
      </c>
      <c r="CH136" s="474">
        <v>342266.58437656489</v>
      </c>
      <c r="CI136" s="474">
        <v>450.94892338507765</v>
      </c>
      <c r="CJ136" s="474">
        <v>1052.9058170589219</v>
      </c>
      <c r="CK136" s="474">
        <v>-21312.409739609411</v>
      </c>
      <c r="CL136" s="474">
        <f t="shared" si="642"/>
        <v>376235.59881488903</v>
      </c>
      <c r="CM136" s="474">
        <v>1179.8718494408281</v>
      </c>
      <c r="CN136" s="474">
        <v>123061.54298113839</v>
      </c>
      <c r="CO136" s="474">
        <v>999.45681021532323</v>
      </c>
      <c r="CP136" s="474">
        <v>902.47425304623607</v>
      </c>
      <c r="CQ136" s="474">
        <v>2535.3155149390755</v>
      </c>
      <c r="CR136" s="474">
        <v>4010.0012936070771</v>
      </c>
      <c r="CS136" s="474">
        <v>268048.83771490573</v>
      </c>
      <c r="CT136" s="474">
        <v>27042.04778000334</v>
      </c>
      <c r="CU136" s="474">
        <v>17167.946670005007</v>
      </c>
      <c r="CV136" s="474">
        <v>-395931.83921715908</v>
      </c>
      <c r="CW136" s="474">
        <v>75777.040435653485</v>
      </c>
      <c r="CX136" s="474">
        <v>101446.21832749124</v>
      </c>
      <c r="CY136" s="474">
        <f t="shared" si="643"/>
        <v>226238.91441328666</v>
      </c>
      <c r="CZ136" s="474">
        <v>819.87</v>
      </c>
      <c r="DA136" s="474">
        <v>176311.6</v>
      </c>
      <c r="DB136" s="474">
        <v>23031.64</v>
      </c>
      <c r="DC136" s="474">
        <v>166460.53</v>
      </c>
      <c r="DD136" s="474">
        <v>51412.45</v>
      </c>
      <c r="DE136" s="474">
        <v>62554.63</v>
      </c>
      <c r="DF136" s="474">
        <v>61052.45</v>
      </c>
      <c r="DG136" s="474">
        <v>-95421</v>
      </c>
      <c r="DH136" s="474">
        <v>71053.02</v>
      </c>
      <c r="DI136" s="474">
        <v>64903.08</v>
      </c>
      <c r="DJ136" s="474">
        <v>282362.52</v>
      </c>
      <c r="DK136" s="474">
        <v>583363.09</v>
      </c>
      <c r="DL136" s="474">
        <f t="shared" si="644"/>
        <v>1447903.88</v>
      </c>
      <c r="DM136" s="474">
        <v>145938.44</v>
      </c>
      <c r="DN136" s="474">
        <v>84655.49</v>
      </c>
      <c r="DO136" s="474">
        <v>114495.06</v>
      </c>
      <c r="DP136" s="474">
        <v>455155.18</v>
      </c>
      <c r="DQ136" s="474">
        <v>100776.73</v>
      </c>
      <c r="DR136" s="474">
        <v>43592.65</v>
      </c>
      <c r="DS136" s="474">
        <v>20288.560000000001</v>
      </c>
      <c r="DT136" s="474">
        <v>2937.4500000000653</v>
      </c>
      <c r="DU136" s="474">
        <v>36696.44</v>
      </c>
      <c r="DV136" s="474">
        <v>210592.38</v>
      </c>
      <c r="DW136" s="474">
        <v>416836.75</v>
      </c>
      <c r="DX136" s="474">
        <v>1227777.1599999999</v>
      </c>
      <c r="DY136" s="474">
        <f t="shared" si="645"/>
        <v>2859742.29</v>
      </c>
      <c r="DZ136" s="474">
        <v>29456.76</v>
      </c>
      <c r="EA136" s="474">
        <v>218986.82</v>
      </c>
      <c r="EB136" s="474">
        <v>83629.62</v>
      </c>
      <c r="EC136" s="474">
        <v>190186.4</v>
      </c>
      <c r="ED136" s="474">
        <v>58092.34</v>
      </c>
      <c r="EE136" s="474">
        <v>13620.01</v>
      </c>
      <c r="EF136" s="474">
        <v>25975.25</v>
      </c>
      <c r="EG136" s="474">
        <v>799.27</v>
      </c>
      <c r="EH136" s="474">
        <v>427488.69</v>
      </c>
      <c r="EI136" s="474">
        <v>1077138.42</v>
      </c>
      <c r="EJ136" s="474">
        <v>667884.15</v>
      </c>
      <c r="EK136" s="474">
        <v>-582337.6</v>
      </c>
      <c r="EL136" s="474">
        <f t="shared" si="646"/>
        <v>2210920.13</v>
      </c>
      <c r="EM136" s="474">
        <v>71749.97</v>
      </c>
      <c r="EN136" s="474">
        <v>79157.87</v>
      </c>
      <c r="EO136" s="474">
        <v>74340.7</v>
      </c>
      <c r="EP136" s="474">
        <v>116585.98</v>
      </c>
      <c r="EQ136" s="474">
        <v>109128.82</v>
      </c>
      <c r="ER136" s="474">
        <v>126277.25</v>
      </c>
      <c r="ES136" s="474">
        <v>239983.45</v>
      </c>
      <c r="ET136" s="474">
        <v>138934.76</v>
      </c>
      <c r="EU136" s="474">
        <v>382474.28</v>
      </c>
      <c r="EV136" s="474">
        <v>261548.15</v>
      </c>
      <c r="EW136" s="474">
        <v>115889.26</v>
      </c>
      <c r="EX136" s="474">
        <v>652081.13</v>
      </c>
      <c r="EY136" s="474">
        <f t="shared" si="647"/>
        <v>2368151.62</v>
      </c>
      <c r="EZ136" s="474">
        <v>26099.59</v>
      </c>
      <c r="FA136" s="474">
        <v>217928.46</v>
      </c>
      <c r="FB136" s="474">
        <v>-21740.86</v>
      </c>
      <c r="FC136" s="474">
        <v>251749.98</v>
      </c>
      <c r="FD136" s="474">
        <v>242665.83</v>
      </c>
      <c r="FE136" s="474">
        <v>294622.62</v>
      </c>
      <c r="FF136" s="474">
        <v>393303.92</v>
      </c>
      <c r="FG136" s="474">
        <v>968671.72</v>
      </c>
      <c r="FH136" s="474">
        <v>525993.57999999996</v>
      </c>
      <c r="FI136" s="474">
        <v>483345.64</v>
      </c>
      <c r="FJ136" s="474">
        <v>1156707.26</v>
      </c>
      <c r="FK136" s="474">
        <v>330117.13</v>
      </c>
      <c r="FL136" s="474">
        <f t="shared" si="648"/>
        <v>4869464.87</v>
      </c>
      <c r="FM136" s="474">
        <v>187196.72</v>
      </c>
      <c r="FN136" s="474">
        <v>888607.96</v>
      </c>
      <c r="FO136" s="474">
        <v>124660.92</v>
      </c>
      <c r="FP136" s="474">
        <v>259357.09</v>
      </c>
      <c r="FQ136" s="474">
        <v>714980.21</v>
      </c>
      <c r="FR136" s="474">
        <v>105618.81</v>
      </c>
      <c r="FS136" s="474">
        <v>463044.91</v>
      </c>
      <c r="FT136" s="474">
        <v>1432680.6</v>
      </c>
      <c r="FU136" s="474">
        <v>218774.69</v>
      </c>
      <c r="FV136" s="474">
        <v>-184785.3</v>
      </c>
      <c r="FW136" s="474">
        <v>799093.27</v>
      </c>
      <c r="FX136" s="474">
        <v>597301.64</v>
      </c>
      <c r="FY136" s="474">
        <f t="shared" si="649"/>
        <v>5606531.5200000005</v>
      </c>
      <c r="FZ136" s="474">
        <v>357252.48000000004</v>
      </c>
      <c r="GA136" s="474">
        <v>632314.77</v>
      </c>
      <c r="GB136" s="474">
        <v>967149.50999999978</v>
      </c>
      <c r="GC136" s="474">
        <v>5530.9100000000999</v>
      </c>
      <c r="GD136" s="474">
        <v>317890.72000000009</v>
      </c>
      <c r="GE136" s="474">
        <v>219292.34</v>
      </c>
      <c r="GF136" s="474">
        <v>1543129.5800000003</v>
      </c>
      <c r="GG136" s="474">
        <v>2952836.4600000004</v>
      </c>
      <c r="GH136" s="474">
        <v>1163391.32</v>
      </c>
      <c r="GI136" s="474">
        <v>-249730.21000000063</v>
      </c>
      <c r="GJ136" s="474">
        <v>85707.68000000043</v>
      </c>
      <c r="GK136" s="474">
        <v>1750717.1299999994</v>
      </c>
      <c r="GL136" s="474">
        <f t="shared" si="650"/>
        <v>9745482.6900000013</v>
      </c>
      <c r="GM136" s="474">
        <v>446672.86</v>
      </c>
      <c r="GN136" s="474">
        <v>1134809.8500000003</v>
      </c>
      <c r="GO136" s="474">
        <v>634425.09000000008</v>
      </c>
      <c r="GP136" s="474">
        <v>932984.39999999991</v>
      </c>
      <c r="GQ136" s="474">
        <v>356963.24</v>
      </c>
      <c r="GR136" s="474">
        <v>200995.78999999992</v>
      </c>
      <c r="GS136" s="474">
        <v>167229.41000000012</v>
      </c>
      <c r="GT136" s="474">
        <v>243527.76999999996</v>
      </c>
      <c r="GU136" s="474">
        <v>382483.14</v>
      </c>
      <c r="GV136" s="474">
        <v>150860.80000000019</v>
      </c>
      <c r="GW136" s="474">
        <v>4321177.3499999996</v>
      </c>
      <c r="GX136" s="474">
        <v>2488952.9000000004</v>
      </c>
      <c r="GY136" s="474">
        <f t="shared" si="651"/>
        <v>11461082.6</v>
      </c>
      <c r="GZ136" s="474">
        <v>447257.38999999996</v>
      </c>
      <c r="HA136" s="474">
        <v>563028.32999999996</v>
      </c>
      <c r="HB136" s="474">
        <v>667075.84999999986</v>
      </c>
      <c r="HC136" s="474">
        <v>328667.26</v>
      </c>
      <c r="HD136" s="474">
        <v>471027.85000000003</v>
      </c>
      <c r="HE136" s="474">
        <v>609865.57999999984</v>
      </c>
      <c r="HF136" s="474">
        <v>761448.69000000029</v>
      </c>
      <c r="HG136" s="474">
        <v>660516.38999999978</v>
      </c>
      <c r="HH136" s="474">
        <v>216380.72000000006</v>
      </c>
      <c r="HI136" s="474">
        <v>952506.87000000023</v>
      </c>
      <c r="HJ136" s="474">
        <v>773705.09999999974</v>
      </c>
      <c r="HK136" s="474">
        <v>2000323.5399999996</v>
      </c>
      <c r="HL136" s="474">
        <f t="shared" si="652"/>
        <v>8451803.5699999984</v>
      </c>
      <c r="HM136" s="474">
        <v>904124.78</v>
      </c>
      <c r="HN136" s="474">
        <v>336846.43999999994</v>
      </c>
      <c r="HO136" s="474">
        <v>456706.99000000017</v>
      </c>
      <c r="HP136" s="474">
        <v>1968204.2000000002</v>
      </c>
      <c r="HQ136" s="474">
        <v>126129.87000000001</v>
      </c>
      <c r="HR136" s="474">
        <v>2331.25</v>
      </c>
      <c r="HS136" s="474">
        <v>65308.200000000077</v>
      </c>
      <c r="HT136" s="474">
        <v>1555880.16</v>
      </c>
      <c r="HU136" s="474">
        <v>954092.1</v>
      </c>
      <c r="HV136" s="474">
        <v>210665.00999999983</v>
      </c>
      <c r="HW136" s="474">
        <v>-64741.440000000002</v>
      </c>
      <c r="HX136" s="474">
        <v>7550816.2699999986</v>
      </c>
      <c r="HY136" s="474">
        <f t="shared" si="653"/>
        <v>14066363.829999998</v>
      </c>
      <c r="HZ136" s="474">
        <v>395525.41</v>
      </c>
      <c r="IA136" s="474">
        <v>1122853.5699999998</v>
      </c>
      <c r="IB136" s="474">
        <v>780829.24999999977</v>
      </c>
      <c r="IC136" s="474">
        <v>3014803.7199999997</v>
      </c>
      <c r="ID136" s="474">
        <v>563840.2100000002</v>
      </c>
      <c r="IE136" s="474">
        <v>1008059.96</v>
      </c>
      <c r="IF136" s="474">
        <v>1243712.5</v>
      </c>
      <c r="IG136" s="474">
        <v>1286599.1000000001</v>
      </c>
      <c r="IH136" s="474">
        <v>79987.940000000264</v>
      </c>
      <c r="II136" s="474">
        <v>1856335.1099999999</v>
      </c>
      <c r="IJ136" s="474">
        <v>1641680.2900000005</v>
      </c>
      <c r="IK136" s="474">
        <v>236062.04999999926</v>
      </c>
      <c r="IL136" s="474">
        <f t="shared" si="654"/>
        <v>13230289.109999998</v>
      </c>
      <c r="IM136" s="474">
        <v>734974.62</v>
      </c>
      <c r="IN136" s="474">
        <v>301240.23000000004</v>
      </c>
      <c r="IO136" s="474">
        <v>611818.75999999989</v>
      </c>
      <c r="IP136" s="474">
        <v>51598.66999999994</v>
      </c>
      <c r="IQ136" s="474">
        <v>945396.12000000011</v>
      </c>
      <c r="IR136" s="474">
        <v>671955.89999999979</v>
      </c>
      <c r="IS136" s="474">
        <v>-144088.12000000005</v>
      </c>
      <c r="IT136" s="474">
        <v>112833.65999999992</v>
      </c>
      <c r="IU136" s="474">
        <v>104777.58999999994</v>
      </c>
      <c r="IV136" s="474">
        <v>188922.05000000048</v>
      </c>
      <c r="IW136" s="474">
        <v>334796.55999999965</v>
      </c>
      <c r="IX136" s="474">
        <v>812296.11000000034</v>
      </c>
      <c r="IY136" s="474">
        <f t="shared" si="655"/>
        <v>4726522.1500000004</v>
      </c>
      <c r="IZ136" s="654">
        <v>265688.67000000004</v>
      </c>
      <c r="JA136" s="474">
        <v>23281.239999999998</v>
      </c>
      <c r="JB136" s="474">
        <v>333245.83</v>
      </c>
      <c r="JC136" s="474">
        <v>132953.49999999991</v>
      </c>
      <c r="JD136" s="474">
        <v>194436.0300000002</v>
      </c>
      <c r="JE136" s="474">
        <v>306037.43999999994</v>
      </c>
      <c r="JF136" s="474">
        <v>186267.39000000007</v>
      </c>
      <c r="JG136" s="474">
        <v>277132.04000000021</v>
      </c>
      <c r="JH136" s="474">
        <v>338816.30999999988</v>
      </c>
      <c r="JI136" s="474">
        <v>82758.139999999898</v>
      </c>
      <c r="JJ136" s="474">
        <v>884332.20999999926</v>
      </c>
      <c r="JK136" s="474">
        <v>352083.78000000044</v>
      </c>
      <c r="JL136" s="474">
        <f t="shared" si="656"/>
        <v>3377032.5799999991</v>
      </c>
      <c r="JM136" s="654">
        <v>435363.58</v>
      </c>
      <c r="JN136" s="474">
        <v>1414337.2099999997</v>
      </c>
      <c r="JO136" s="474">
        <v>-153609.59000000011</v>
      </c>
      <c r="JP136" s="474">
        <v>128999.02000000002</v>
      </c>
      <c r="JQ136" s="474">
        <v>314148.99000000022</v>
      </c>
      <c r="JR136" s="474">
        <v>427951.82000000007</v>
      </c>
      <c r="JS136" s="474">
        <v>214619.35000000009</v>
      </c>
      <c r="JT136" s="474">
        <v>155201.83999999985</v>
      </c>
      <c r="JU136" s="474">
        <v>681489.26999999979</v>
      </c>
      <c r="JV136" s="474">
        <v>357965.53</v>
      </c>
      <c r="JW136" s="474">
        <v>2222737.7699999996</v>
      </c>
      <c r="JX136" s="474">
        <v>814660.06000000052</v>
      </c>
      <c r="JY136" s="474">
        <f t="shared" si="657"/>
        <v>7013864.8500000006</v>
      </c>
      <c r="JZ136" s="654">
        <v>5413.1</v>
      </c>
      <c r="KA136" s="474">
        <v>1112481.52</v>
      </c>
      <c r="KB136" s="474">
        <v>143205.71999999997</v>
      </c>
      <c r="KC136" s="474">
        <v>716369.38</v>
      </c>
      <c r="KD136" s="474">
        <v>646108.67000000016</v>
      </c>
      <c r="KE136" s="474">
        <v>215004.60999999961</v>
      </c>
      <c r="KF136" s="474">
        <v>151825.56000000017</v>
      </c>
      <c r="KG136" s="474">
        <v>-781053.47</v>
      </c>
      <c r="KH136" s="474">
        <v>248578.49</v>
      </c>
      <c r="KI136" s="474">
        <v>270444.01000000013</v>
      </c>
      <c r="KJ136" s="474">
        <v>394765.51999999973</v>
      </c>
      <c r="KK136" s="474">
        <v>1464565.77</v>
      </c>
      <c r="KL136" s="474">
        <f t="shared" si="658"/>
        <v>4587708.88</v>
      </c>
      <c r="KM136" s="654">
        <v>90884.66</v>
      </c>
      <c r="KN136" s="474">
        <v>41370.119999999995</v>
      </c>
      <c r="KO136" s="474">
        <v>58064.460000000006</v>
      </c>
      <c r="KP136" s="474">
        <v>746278.94</v>
      </c>
      <c r="KQ136" s="474">
        <v>101960.19999999995</v>
      </c>
      <c r="KR136" s="474">
        <v>263703.39999999991</v>
      </c>
      <c r="KS136" s="474">
        <v>91014.700000000099</v>
      </c>
      <c r="KT136" s="474">
        <v>157418.49000000011</v>
      </c>
      <c r="KU136" s="474">
        <v>386268.89999999991</v>
      </c>
      <c r="KV136" s="474">
        <v>270072.98</v>
      </c>
      <c r="KW136" s="474">
        <v>661087.25000000012</v>
      </c>
      <c r="KX136" s="474">
        <v>3029933.38</v>
      </c>
      <c r="KY136" s="474">
        <f t="shared" si="659"/>
        <v>5898057.4800000004</v>
      </c>
      <c r="KZ136" s="654">
        <v>227358.81</v>
      </c>
      <c r="LA136" s="474">
        <v>176599.11000000004</v>
      </c>
      <c r="LB136" s="474">
        <v>0</v>
      </c>
      <c r="LC136" s="474">
        <v>0</v>
      </c>
      <c r="LD136" s="474">
        <v>0</v>
      </c>
      <c r="LE136" s="474">
        <v>0</v>
      </c>
      <c r="LF136" s="474">
        <v>0</v>
      </c>
      <c r="LG136" s="474">
        <v>0</v>
      </c>
      <c r="LH136" s="474">
        <v>0</v>
      </c>
      <c r="LI136" s="474">
        <v>0</v>
      </c>
      <c r="LJ136" s="474">
        <v>0</v>
      </c>
      <c r="LK136" s="474">
        <v>0</v>
      </c>
      <c r="LL136" s="515">
        <f t="shared" si="660"/>
        <v>403957.92000000004</v>
      </c>
    </row>
    <row r="137" spans="1:324" ht="18" x14ac:dyDescent="0.25">
      <c r="A137" s="607">
        <v>788</v>
      </c>
      <c r="B137" s="608"/>
      <c r="C137" s="609" t="s">
        <v>364</v>
      </c>
      <c r="D137" s="609" t="s">
        <v>365</v>
      </c>
      <c r="E137" s="610" t="s">
        <v>870</v>
      </c>
      <c r="F137" s="610" t="s">
        <v>870</v>
      </c>
      <c r="G137" s="610" t="s">
        <v>870</v>
      </c>
      <c r="H137" s="610" t="s">
        <v>870</v>
      </c>
      <c r="I137" s="610" t="s">
        <v>870</v>
      </c>
      <c r="J137" s="610" t="s">
        <v>870</v>
      </c>
      <c r="K137" s="610" t="s">
        <v>870</v>
      </c>
      <c r="L137" s="610" t="s">
        <v>870</v>
      </c>
      <c r="M137" s="610" t="s">
        <v>870</v>
      </c>
      <c r="N137" s="610" t="s">
        <v>870</v>
      </c>
      <c r="O137" s="610" t="s">
        <v>870</v>
      </c>
      <c r="P137" s="610" t="s">
        <v>870</v>
      </c>
      <c r="Q137" s="610" t="s">
        <v>870</v>
      </c>
      <c r="R137" s="610" t="s">
        <v>870</v>
      </c>
      <c r="S137" s="610" t="s">
        <v>870</v>
      </c>
      <c r="T137" s="610" t="s">
        <v>870</v>
      </c>
      <c r="U137" s="610" t="s">
        <v>870</v>
      </c>
      <c r="V137" s="610" t="s">
        <v>870</v>
      </c>
      <c r="W137" s="610" t="s">
        <v>870</v>
      </c>
      <c r="X137" s="610" t="s">
        <v>870</v>
      </c>
      <c r="Y137" s="610" t="s">
        <v>870</v>
      </c>
      <c r="Z137" s="610" t="s">
        <v>870</v>
      </c>
      <c r="AA137" s="610" t="s">
        <v>870</v>
      </c>
      <c r="AB137" s="610" t="s">
        <v>870</v>
      </c>
      <c r="AC137" s="610" t="s">
        <v>870</v>
      </c>
      <c r="AD137" s="610" t="s">
        <v>870</v>
      </c>
      <c r="AE137" s="610" t="s">
        <v>870</v>
      </c>
      <c r="AF137" s="610" t="s">
        <v>870</v>
      </c>
      <c r="AG137" s="610" t="s">
        <v>870</v>
      </c>
      <c r="AH137" s="610" t="s">
        <v>870</v>
      </c>
      <c r="AI137" s="610" t="s">
        <v>870</v>
      </c>
      <c r="AJ137" s="610" t="s">
        <v>870</v>
      </c>
      <c r="AK137" s="610" t="s">
        <v>870</v>
      </c>
      <c r="AL137" s="610" t="s">
        <v>870</v>
      </c>
      <c r="AM137" s="610" t="s">
        <v>870</v>
      </c>
      <c r="AN137" s="610" t="s">
        <v>870</v>
      </c>
      <c r="AO137" s="610" t="s">
        <v>870</v>
      </c>
      <c r="AP137" s="610" t="s">
        <v>870</v>
      </c>
      <c r="AQ137" s="610" t="s">
        <v>870</v>
      </c>
      <c r="AR137" s="610" t="s">
        <v>870</v>
      </c>
      <c r="AS137" s="610" t="s">
        <v>870</v>
      </c>
      <c r="AT137" s="610" t="s">
        <v>870</v>
      </c>
      <c r="AU137" s="610" t="s">
        <v>870</v>
      </c>
      <c r="AV137" s="610" t="s">
        <v>870</v>
      </c>
      <c r="AW137" s="610" t="s">
        <v>870</v>
      </c>
      <c r="AX137" s="610" t="s">
        <v>870</v>
      </c>
      <c r="AY137" s="610" t="s">
        <v>870</v>
      </c>
      <c r="AZ137" s="610" t="s">
        <v>870</v>
      </c>
      <c r="BA137" s="610" t="s">
        <v>870</v>
      </c>
      <c r="BB137" s="610" t="s">
        <v>870</v>
      </c>
      <c r="BC137" s="610" t="s">
        <v>870</v>
      </c>
      <c r="BD137" s="610" t="s">
        <v>870</v>
      </c>
      <c r="BE137" s="610" t="s">
        <v>870</v>
      </c>
      <c r="BF137" s="610" t="s">
        <v>870</v>
      </c>
      <c r="BG137" s="610" t="s">
        <v>870</v>
      </c>
      <c r="BH137" s="610" t="s">
        <v>870</v>
      </c>
      <c r="BI137" s="610" t="s">
        <v>870</v>
      </c>
      <c r="BJ137" s="610" t="s">
        <v>870</v>
      </c>
      <c r="BK137" s="610" t="s">
        <v>870</v>
      </c>
      <c r="BL137" s="610" t="s">
        <v>870</v>
      </c>
      <c r="BM137" s="610" t="s">
        <v>870</v>
      </c>
      <c r="BN137" s="610" t="s">
        <v>870</v>
      </c>
      <c r="BO137" s="610" t="s">
        <v>870</v>
      </c>
      <c r="BP137" s="610" t="s">
        <v>870</v>
      </c>
      <c r="BQ137" s="610" t="s">
        <v>870</v>
      </c>
      <c r="BR137" s="610" t="s">
        <v>870</v>
      </c>
      <c r="BS137" s="610" t="s">
        <v>870</v>
      </c>
      <c r="BT137" s="610" t="s">
        <v>870</v>
      </c>
      <c r="BU137" s="610" t="s">
        <v>870</v>
      </c>
      <c r="BV137" s="610" t="s">
        <v>870</v>
      </c>
      <c r="BW137" s="610" t="s">
        <v>870</v>
      </c>
      <c r="BX137" s="610" t="s">
        <v>870</v>
      </c>
      <c r="BY137" s="610" t="s">
        <v>870</v>
      </c>
      <c r="BZ137" s="610" t="s">
        <v>870</v>
      </c>
      <c r="CA137" s="610" t="s">
        <v>870</v>
      </c>
      <c r="CB137" s="610" t="s">
        <v>870</v>
      </c>
      <c r="CC137" s="610" t="s">
        <v>870</v>
      </c>
      <c r="CD137" s="610" t="s">
        <v>870</v>
      </c>
      <c r="CE137" s="610" t="s">
        <v>870</v>
      </c>
      <c r="CF137" s="610" t="s">
        <v>870</v>
      </c>
      <c r="CG137" s="610" t="s">
        <v>870</v>
      </c>
      <c r="CH137" s="610" t="s">
        <v>870</v>
      </c>
      <c r="CI137" s="610" t="s">
        <v>870</v>
      </c>
      <c r="CJ137" s="610" t="s">
        <v>870</v>
      </c>
      <c r="CK137" s="610" t="s">
        <v>870</v>
      </c>
      <c r="CL137" s="610" t="s">
        <v>870</v>
      </c>
      <c r="CM137" s="610" t="s">
        <v>870</v>
      </c>
      <c r="CN137" s="610" t="s">
        <v>870</v>
      </c>
      <c r="CO137" s="610" t="s">
        <v>870</v>
      </c>
      <c r="CP137" s="610" t="s">
        <v>870</v>
      </c>
      <c r="CQ137" s="610" t="s">
        <v>870</v>
      </c>
      <c r="CR137" s="610" t="s">
        <v>870</v>
      </c>
      <c r="CS137" s="610" t="s">
        <v>870</v>
      </c>
      <c r="CT137" s="610" t="s">
        <v>870</v>
      </c>
      <c r="CU137" s="610" t="s">
        <v>870</v>
      </c>
      <c r="CV137" s="610" t="s">
        <v>870</v>
      </c>
      <c r="CW137" s="610" t="s">
        <v>870</v>
      </c>
      <c r="CX137" s="610" t="s">
        <v>870</v>
      </c>
      <c r="CY137" s="610" t="s">
        <v>870</v>
      </c>
      <c r="CZ137" s="610" t="s">
        <v>870</v>
      </c>
      <c r="DA137" s="610" t="s">
        <v>870</v>
      </c>
      <c r="DB137" s="610" t="s">
        <v>870</v>
      </c>
      <c r="DC137" s="610" t="s">
        <v>870</v>
      </c>
      <c r="DD137" s="610" t="s">
        <v>870</v>
      </c>
      <c r="DE137" s="610" t="s">
        <v>870</v>
      </c>
      <c r="DF137" s="610" t="s">
        <v>870</v>
      </c>
      <c r="DG137" s="610" t="s">
        <v>870</v>
      </c>
      <c r="DH137" s="610" t="s">
        <v>870</v>
      </c>
      <c r="DI137" s="610" t="s">
        <v>870</v>
      </c>
      <c r="DJ137" s="610" t="s">
        <v>870</v>
      </c>
      <c r="DK137" s="610" t="s">
        <v>870</v>
      </c>
      <c r="DL137" s="610" t="s">
        <v>870</v>
      </c>
      <c r="DM137" s="474">
        <v>15482482</v>
      </c>
      <c r="DN137" s="474">
        <v>0</v>
      </c>
      <c r="DO137" s="474">
        <v>0</v>
      </c>
      <c r="DP137" s="474">
        <v>0</v>
      </c>
      <c r="DQ137" s="474">
        <v>0</v>
      </c>
      <c r="DR137" s="474">
        <v>0</v>
      </c>
      <c r="DS137" s="474">
        <v>0</v>
      </c>
      <c r="DT137" s="474">
        <v>0</v>
      </c>
      <c r="DU137" s="474">
        <v>0</v>
      </c>
      <c r="DV137" s="474">
        <v>0</v>
      </c>
      <c r="DW137" s="474">
        <v>0</v>
      </c>
      <c r="DX137" s="610">
        <v>0</v>
      </c>
      <c r="DY137" s="610">
        <f t="shared" si="645"/>
        <v>15482482</v>
      </c>
      <c r="DZ137" s="474">
        <v>757</v>
      </c>
      <c r="EA137" s="474">
        <v>19444814</v>
      </c>
      <c r="EB137" s="474">
        <v>0</v>
      </c>
      <c r="EC137" s="474">
        <v>0</v>
      </c>
      <c r="ED137" s="474">
        <v>0</v>
      </c>
      <c r="EE137" s="474">
        <v>0</v>
      </c>
      <c r="EF137" s="474">
        <v>0</v>
      </c>
      <c r="EG137" s="474">
        <v>0</v>
      </c>
      <c r="EH137" s="474">
        <v>0</v>
      </c>
      <c r="EI137" s="474">
        <v>986585.23</v>
      </c>
      <c r="EJ137" s="474">
        <v>0</v>
      </c>
      <c r="EK137" s="474">
        <v>0</v>
      </c>
      <c r="EL137" s="610">
        <f t="shared" si="646"/>
        <v>20432156.23</v>
      </c>
      <c r="EM137" s="474">
        <v>0</v>
      </c>
      <c r="EN137" s="474">
        <v>10656629</v>
      </c>
      <c r="EO137" s="474">
        <v>0</v>
      </c>
      <c r="EP137" s="474">
        <v>0</v>
      </c>
      <c r="EQ137" s="474">
        <v>0</v>
      </c>
      <c r="ER137" s="474">
        <v>0</v>
      </c>
      <c r="ES137" s="474">
        <v>0</v>
      </c>
      <c r="ET137" s="474">
        <v>0</v>
      </c>
      <c r="EU137" s="474">
        <v>0</v>
      </c>
      <c r="EV137" s="474">
        <v>0</v>
      </c>
      <c r="EW137" s="474">
        <v>1160192.96</v>
      </c>
      <c r="EX137" s="474">
        <v>9010724.1599999983</v>
      </c>
      <c r="EY137" s="474">
        <f t="shared" si="647"/>
        <v>20827546.119999997</v>
      </c>
      <c r="EZ137" s="474">
        <v>0</v>
      </c>
      <c r="FA137" s="474">
        <v>0</v>
      </c>
      <c r="FB137" s="474">
        <v>0</v>
      </c>
      <c r="FC137" s="474">
        <v>0</v>
      </c>
      <c r="FD137" s="474">
        <v>0</v>
      </c>
      <c r="FE137" s="474">
        <v>0</v>
      </c>
      <c r="FF137" s="474">
        <v>0</v>
      </c>
      <c r="FG137" s="474">
        <v>0</v>
      </c>
      <c r="FH137" s="474">
        <v>0</v>
      </c>
      <c r="FI137" s="474">
        <v>0</v>
      </c>
      <c r="FJ137" s="474">
        <v>804726.12</v>
      </c>
      <c r="FK137" s="474">
        <v>73156.92</v>
      </c>
      <c r="FL137" s="474">
        <f t="shared" si="648"/>
        <v>877883.04</v>
      </c>
      <c r="FM137" s="474">
        <v>3071830</v>
      </c>
      <c r="FN137" s="474">
        <v>0</v>
      </c>
      <c r="FO137" s="474">
        <v>0</v>
      </c>
      <c r="FP137" s="474">
        <v>0</v>
      </c>
      <c r="FQ137" s="474">
        <v>0</v>
      </c>
      <c r="FR137" s="474">
        <v>0</v>
      </c>
      <c r="FS137" s="474">
        <v>0</v>
      </c>
      <c r="FT137" s="474">
        <v>0</v>
      </c>
      <c r="FU137" s="474">
        <v>0</v>
      </c>
      <c r="FV137" s="474">
        <v>0</v>
      </c>
      <c r="FW137" s="474">
        <v>0</v>
      </c>
      <c r="FX137" s="474">
        <v>1504459</v>
      </c>
      <c r="FY137" s="474">
        <f t="shared" si="649"/>
        <v>4576289</v>
      </c>
      <c r="FZ137" s="474">
        <v>0</v>
      </c>
      <c r="GA137" s="474">
        <v>0</v>
      </c>
      <c r="GB137" s="474">
        <v>0</v>
      </c>
      <c r="GC137" s="474">
        <v>0</v>
      </c>
      <c r="GD137" s="474">
        <v>0</v>
      </c>
      <c r="GE137" s="474">
        <v>0</v>
      </c>
      <c r="GF137" s="474">
        <v>0</v>
      </c>
      <c r="GG137" s="474">
        <v>0</v>
      </c>
      <c r="GH137" s="474">
        <v>0</v>
      </c>
      <c r="GI137" s="474">
        <v>0</v>
      </c>
      <c r="GJ137" s="474">
        <v>0</v>
      </c>
      <c r="GK137" s="474">
        <v>485496</v>
      </c>
      <c r="GL137" s="474">
        <f t="shared" si="650"/>
        <v>485496</v>
      </c>
      <c r="GM137" s="474">
        <v>0</v>
      </c>
      <c r="GN137" s="474">
        <v>0</v>
      </c>
      <c r="GO137" s="474">
        <v>0</v>
      </c>
      <c r="GP137" s="474">
        <v>0</v>
      </c>
      <c r="GQ137" s="474">
        <v>0</v>
      </c>
      <c r="GR137" s="474">
        <v>0</v>
      </c>
      <c r="GS137" s="474">
        <v>0</v>
      </c>
      <c r="GT137" s="474">
        <v>0</v>
      </c>
      <c r="GU137" s="474">
        <v>0</v>
      </c>
      <c r="GV137" s="474">
        <v>0</v>
      </c>
      <c r="GW137" s="474">
        <v>0</v>
      </c>
      <c r="GX137" s="474">
        <v>0</v>
      </c>
      <c r="GY137" s="474">
        <f t="shared" si="651"/>
        <v>0</v>
      </c>
      <c r="GZ137" s="474">
        <v>0</v>
      </c>
      <c r="HA137" s="474">
        <v>11360996.02</v>
      </c>
      <c r="HB137" s="474">
        <v>0</v>
      </c>
      <c r="HC137" s="474">
        <v>0</v>
      </c>
      <c r="HD137" s="474">
        <v>0</v>
      </c>
      <c r="HE137" s="474">
        <v>0</v>
      </c>
      <c r="HF137" s="474">
        <v>0</v>
      </c>
      <c r="HG137" s="474">
        <v>0</v>
      </c>
      <c r="HH137" s="474">
        <v>0</v>
      </c>
      <c r="HI137" s="474">
        <v>0</v>
      </c>
      <c r="HJ137" s="474">
        <v>908737.76</v>
      </c>
      <c r="HK137" s="474">
        <v>0</v>
      </c>
      <c r="HL137" s="474">
        <f t="shared" si="652"/>
        <v>12269733.779999999</v>
      </c>
      <c r="HM137" s="474">
        <v>24584744</v>
      </c>
      <c r="HN137" s="474">
        <v>0</v>
      </c>
      <c r="HO137" s="474">
        <v>0</v>
      </c>
      <c r="HP137" s="474">
        <v>0</v>
      </c>
      <c r="HQ137" s="474">
        <v>0</v>
      </c>
      <c r="HR137" s="474">
        <v>0</v>
      </c>
      <c r="HS137" s="474">
        <v>0</v>
      </c>
      <c r="HT137" s="474">
        <v>0</v>
      </c>
      <c r="HU137" s="474">
        <v>0</v>
      </c>
      <c r="HV137" s="474">
        <v>0</v>
      </c>
      <c r="HW137" s="474">
        <v>0</v>
      </c>
      <c r="HX137" s="474">
        <v>0</v>
      </c>
      <c r="HY137" s="474">
        <f t="shared" si="653"/>
        <v>24584744</v>
      </c>
      <c r="HZ137" s="474">
        <v>0</v>
      </c>
      <c r="IA137" s="474">
        <v>0</v>
      </c>
      <c r="IB137" s="474">
        <v>0</v>
      </c>
      <c r="IC137" s="474">
        <v>0</v>
      </c>
      <c r="ID137" s="474">
        <v>0</v>
      </c>
      <c r="IE137" s="474">
        <v>2651360.81</v>
      </c>
      <c r="IF137" s="474">
        <v>0</v>
      </c>
      <c r="IG137" s="474">
        <v>0</v>
      </c>
      <c r="IH137" s="474">
        <v>0</v>
      </c>
      <c r="II137" s="474">
        <v>0</v>
      </c>
      <c r="IJ137" s="474">
        <v>0</v>
      </c>
      <c r="IK137" s="474">
        <v>0</v>
      </c>
      <c r="IL137" s="474">
        <f t="shared" si="654"/>
        <v>2651360.81</v>
      </c>
      <c r="IM137" s="474">
        <v>19083208.920000002</v>
      </c>
      <c r="IN137" s="474">
        <v>0</v>
      </c>
      <c r="IO137" s="474">
        <v>0</v>
      </c>
      <c r="IP137" s="474">
        <v>0</v>
      </c>
      <c r="IQ137" s="474">
        <v>0</v>
      </c>
      <c r="IR137" s="474">
        <v>0</v>
      </c>
      <c r="IS137" s="474">
        <v>0</v>
      </c>
      <c r="IT137" s="474">
        <v>0</v>
      </c>
      <c r="IU137" s="474">
        <v>0</v>
      </c>
      <c r="IV137" s="474">
        <v>0</v>
      </c>
      <c r="IW137" s="474">
        <v>0</v>
      </c>
      <c r="IX137" s="474">
        <v>0</v>
      </c>
      <c r="IY137" s="474">
        <f t="shared" si="655"/>
        <v>19083208.920000002</v>
      </c>
      <c r="IZ137" s="654">
        <v>0</v>
      </c>
      <c r="JA137" s="474">
        <v>0</v>
      </c>
      <c r="JB137" s="474">
        <v>0</v>
      </c>
      <c r="JC137" s="474">
        <v>0</v>
      </c>
      <c r="JD137" s="474">
        <v>0</v>
      </c>
      <c r="JE137" s="474">
        <v>0</v>
      </c>
      <c r="JF137" s="474">
        <v>0</v>
      </c>
      <c r="JG137" s="474">
        <v>0</v>
      </c>
      <c r="JH137" s="474">
        <v>0</v>
      </c>
      <c r="JI137" s="474">
        <v>0</v>
      </c>
      <c r="JJ137" s="474">
        <v>0</v>
      </c>
      <c r="JK137" s="474">
        <v>0</v>
      </c>
      <c r="JL137" s="474">
        <f t="shared" si="656"/>
        <v>0</v>
      </c>
      <c r="JM137" s="654">
        <v>0</v>
      </c>
      <c r="JN137" s="474">
        <v>0</v>
      </c>
      <c r="JO137" s="474">
        <v>0</v>
      </c>
      <c r="JP137" s="474">
        <v>0</v>
      </c>
      <c r="JQ137" s="474">
        <v>0</v>
      </c>
      <c r="JR137" s="474">
        <v>0</v>
      </c>
      <c r="JS137" s="474">
        <v>0</v>
      </c>
      <c r="JT137" s="474">
        <v>0</v>
      </c>
      <c r="JU137" s="474">
        <v>0</v>
      </c>
      <c r="JV137" s="474">
        <v>0</v>
      </c>
      <c r="JW137" s="474">
        <v>0</v>
      </c>
      <c r="JX137" s="474">
        <v>0</v>
      </c>
      <c r="JY137" s="474">
        <f t="shared" si="657"/>
        <v>0</v>
      </c>
      <c r="JZ137" s="654">
        <v>0</v>
      </c>
      <c r="KA137" s="474">
        <v>0</v>
      </c>
      <c r="KB137" s="474">
        <v>0</v>
      </c>
      <c r="KC137" s="474">
        <v>0</v>
      </c>
      <c r="KD137" s="474">
        <v>0</v>
      </c>
      <c r="KE137" s="474">
        <v>0</v>
      </c>
      <c r="KF137" s="474">
        <v>0</v>
      </c>
      <c r="KG137" s="474">
        <v>0</v>
      </c>
      <c r="KH137" s="474">
        <v>0</v>
      </c>
      <c r="KI137" s="474">
        <v>0</v>
      </c>
      <c r="KJ137" s="474">
        <v>0</v>
      </c>
      <c r="KK137" s="474">
        <v>0</v>
      </c>
      <c r="KL137" s="474">
        <f t="shared" si="658"/>
        <v>0</v>
      </c>
      <c r="KM137" s="654">
        <v>0</v>
      </c>
      <c r="KN137" s="474">
        <v>0</v>
      </c>
      <c r="KO137" s="474">
        <v>0</v>
      </c>
      <c r="KP137" s="474">
        <v>0</v>
      </c>
      <c r="KQ137" s="474">
        <v>0</v>
      </c>
      <c r="KR137" s="474">
        <v>0</v>
      </c>
      <c r="KS137" s="474">
        <v>0</v>
      </c>
      <c r="KT137" s="474">
        <v>0</v>
      </c>
      <c r="KU137" s="474">
        <v>0</v>
      </c>
      <c r="KV137" s="474">
        <v>0</v>
      </c>
      <c r="KW137" s="474">
        <v>0</v>
      </c>
      <c r="KX137" s="474">
        <v>0</v>
      </c>
      <c r="KY137" s="474">
        <f t="shared" si="659"/>
        <v>0</v>
      </c>
      <c r="KZ137" s="654">
        <v>0</v>
      </c>
      <c r="LA137" s="474">
        <v>0</v>
      </c>
      <c r="LB137" s="474">
        <v>0</v>
      </c>
      <c r="LC137" s="474">
        <v>0</v>
      </c>
      <c r="LD137" s="474">
        <v>0</v>
      </c>
      <c r="LE137" s="474">
        <v>0</v>
      </c>
      <c r="LF137" s="474">
        <v>0</v>
      </c>
      <c r="LG137" s="474">
        <v>0</v>
      </c>
      <c r="LH137" s="474">
        <v>0</v>
      </c>
      <c r="LI137" s="474">
        <v>0</v>
      </c>
      <c r="LJ137" s="474">
        <v>0</v>
      </c>
      <c r="LK137" s="474">
        <v>0</v>
      </c>
      <c r="LL137" s="515">
        <f t="shared" si="660"/>
        <v>0</v>
      </c>
    </row>
    <row r="138" spans="1:324" ht="15.75" thickBot="1" x14ac:dyDescent="0.25">
      <c r="A138" s="454"/>
      <c r="B138" s="455"/>
      <c r="C138" s="456"/>
      <c r="D138" s="456"/>
      <c r="E138" s="570"/>
      <c r="F138" s="570"/>
      <c r="G138" s="570"/>
      <c r="H138" s="570"/>
      <c r="I138" s="570"/>
      <c r="J138" s="570"/>
      <c r="K138" s="570"/>
      <c r="L138" s="570"/>
      <c r="M138" s="570"/>
      <c r="N138" s="570"/>
      <c r="O138" s="570"/>
      <c r="P138" s="570"/>
      <c r="Q138" s="570"/>
      <c r="R138" s="570"/>
      <c r="S138" s="570"/>
      <c r="T138" s="570"/>
      <c r="U138" s="570"/>
      <c r="V138" s="570"/>
      <c r="W138" s="570"/>
      <c r="X138" s="570"/>
      <c r="Y138" s="570"/>
      <c r="Z138" s="570"/>
      <c r="AA138" s="570"/>
      <c r="AB138" s="570"/>
      <c r="AC138" s="570"/>
      <c r="AD138" s="570"/>
      <c r="AE138" s="570"/>
      <c r="AF138" s="570"/>
      <c r="AG138" s="570"/>
      <c r="AH138" s="570"/>
      <c r="AI138" s="570"/>
      <c r="AJ138" s="570"/>
      <c r="AK138" s="570"/>
      <c r="AL138" s="570"/>
      <c r="AM138" s="570"/>
      <c r="AN138" s="570"/>
      <c r="AO138" s="570"/>
      <c r="AP138" s="570"/>
      <c r="AQ138" s="570"/>
      <c r="AR138" s="570"/>
      <c r="AS138" s="570"/>
      <c r="AT138" s="570"/>
      <c r="AU138" s="570"/>
      <c r="AV138" s="570"/>
      <c r="AW138" s="570"/>
      <c r="AX138" s="570"/>
      <c r="AY138" s="570"/>
      <c r="AZ138" s="570"/>
      <c r="BA138" s="570"/>
      <c r="BB138" s="570"/>
      <c r="BC138" s="570"/>
      <c r="BD138" s="570"/>
      <c r="BE138" s="570"/>
      <c r="BF138" s="570"/>
      <c r="BG138" s="570"/>
      <c r="BH138" s="570"/>
      <c r="BI138" s="570"/>
      <c r="BJ138" s="570"/>
      <c r="BK138" s="570"/>
      <c r="BL138" s="570"/>
      <c r="BM138" s="570"/>
      <c r="BN138" s="570"/>
      <c r="BO138" s="570"/>
      <c r="BP138" s="570"/>
      <c r="BQ138" s="570"/>
      <c r="BR138" s="570"/>
      <c r="BS138" s="570"/>
      <c r="BT138" s="570"/>
      <c r="BU138" s="570"/>
      <c r="BV138" s="570"/>
      <c r="BW138" s="570"/>
      <c r="BX138" s="570"/>
      <c r="BY138" s="570"/>
      <c r="BZ138" s="570"/>
      <c r="CA138" s="570"/>
      <c r="CB138" s="570"/>
      <c r="CC138" s="570"/>
      <c r="CD138" s="570"/>
      <c r="CE138" s="570"/>
      <c r="CF138" s="570"/>
      <c r="CG138" s="570"/>
      <c r="CH138" s="570"/>
      <c r="CI138" s="570"/>
      <c r="CJ138" s="570"/>
      <c r="CK138" s="570"/>
      <c r="CL138" s="570"/>
      <c r="CM138" s="570"/>
      <c r="CN138" s="570"/>
      <c r="CO138" s="570"/>
      <c r="CP138" s="570"/>
      <c r="CQ138" s="570"/>
      <c r="CR138" s="570"/>
      <c r="CS138" s="570"/>
      <c r="CT138" s="570"/>
      <c r="CU138" s="570"/>
      <c r="CV138" s="570"/>
      <c r="CW138" s="570"/>
      <c r="CX138" s="570"/>
      <c r="CY138" s="570"/>
      <c r="CZ138" s="570"/>
      <c r="DA138" s="570"/>
      <c r="DB138" s="570"/>
      <c r="DC138" s="570"/>
      <c r="DD138" s="570"/>
      <c r="DE138" s="570"/>
      <c r="DF138" s="570"/>
      <c r="DG138" s="570"/>
      <c r="DH138" s="570"/>
      <c r="DI138" s="570"/>
      <c r="DJ138" s="570"/>
      <c r="DK138" s="570"/>
      <c r="DL138" s="570"/>
      <c r="DM138" s="570"/>
      <c r="DN138" s="570"/>
      <c r="DO138" s="570"/>
      <c r="DP138" s="570"/>
      <c r="DQ138" s="570"/>
      <c r="DR138" s="570"/>
      <c r="DS138" s="570"/>
      <c r="DT138" s="570"/>
      <c r="DU138" s="570"/>
      <c r="DV138" s="570"/>
      <c r="DW138" s="570"/>
      <c r="DX138" s="570"/>
      <c r="DY138" s="570"/>
      <c r="DZ138" s="570"/>
      <c r="EA138" s="570"/>
      <c r="EB138" s="570"/>
      <c r="EC138" s="570"/>
      <c r="ED138" s="570"/>
      <c r="EE138" s="570"/>
      <c r="EF138" s="570"/>
      <c r="EG138" s="570"/>
      <c r="EH138" s="570"/>
      <c r="EI138" s="570"/>
      <c r="EJ138" s="570"/>
      <c r="EK138" s="570"/>
      <c r="EL138" s="570"/>
      <c r="EM138" s="570"/>
      <c r="EN138" s="570"/>
      <c r="EO138" s="570"/>
      <c r="EP138" s="570"/>
      <c r="EQ138" s="570"/>
      <c r="ER138" s="570"/>
      <c r="ES138" s="570"/>
      <c r="ET138" s="570"/>
      <c r="EU138" s="570"/>
      <c r="EV138" s="570"/>
      <c r="EW138" s="570"/>
      <c r="EX138" s="570"/>
      <c r="EY138" s="570"/>
      <c r="EZ138" s="570"/>
      <c r="FA138" s="570"/>
      <c r="FB138" s="570"/>
      <c r="FC138" s="570"/>
      <c r="FD138" s="570"/>
      <c r="FE138" s="570"/>
      <c r="FF138" s="570"/>
      <c r="FG138" s="570"/>
      <c r="FH138" s="570"/>
      <c r="FI138" s="570"/>
      <c r="FJ138" s="570"/>
      <c r="FK138" s="570"/>
      <c r="FL138" s="570"/>
      <c r="FM138" s="570"/>
      <c r="FN138" s="570"/>
      <c r="FO138" s="570"/>
      <c r="FP138" s="570"/>
      <c r="FQ138" s="570"/>
      <c r="FR138" s="570"/>
      <c r="FS138" s="570"/>
      <c r="FT138" s="570"/>
      <c r="FU138" s="570"/>
      <c r="FV138" s="570"/>
      <c r="FW138" s="570"/>
      <c r="FX138" s="570"/>
      <c r="FY138" s="570"/>
      <c r="FZ138" s="570"/>
      <c r="GA138" s="570"/>
      <c r="GB138" s="570"/>
      <c r="GC138" s="570"/>
      <c r="GD138" s="570"/>
      <c r="GE138" s="570"/>
      <c r="GF138" s="570"/>
      <c r="GG138" s="570"/>
      <c r="GH138" s="570"/>
      <c r="GI138" s="570"/>
      <c r="GJ138" s="570"/>
      <c r="GK138" s="570"/>
      <c r="GL138" s="570"/>
      <c r="GM138" s="570"/>
      <c r="GN138" s="570"/>
      <c r="GO138" s="570"/>
      <c r="GP138" s="570"/>
      <c r="GQ138" s="570"/>
      <c r="GR138" s="570"/>
      <c r="GS138" s="570"/>
      <c r="GT138" s="570"/>
      <c r="GU138" s="570"/>
      <c r="GV138" s="570"/>
      <c r="GW138" s="570"/>
      <c r="GX138" s="570"/>
      <c r="GY138" s="570"/>
      <c r="GZ138" s="570"/>
      <c r="HA138" s="570"/>
      <c r="HB138" s="570"/>
      <c r="HC138" s="570"/>
      <c r="HD138" s="570"/>
      <c r="HE138" s="570"/>
      <c r="HF138" s="570"/>
      <c r="HG138" s="570"/>
      <c r="HH138" s="570"/>
      <c r="HI138" s="570"/>
      <c r="HJ138" s="570"/>
      <c r="HK138" s="570"/>
      <c r="HL138" s="570"/>
      <c r="HM138" s="570"/>
      <c r="HN138" s="570"/>
      <c r="HO138" s="570"/>
      <c r="HP138" s="570"/>
      <c r="HQ138" s="570"/>
      <c r="HR138" s="570"/>
      <c r="HS138" s="570"/>
      <c r="HT138" s="570"/>
      <c r="HU138" s="570"/>
      <c r="HV138" s="570"/>
      <c r="HW138" s="570"/>
      <c r="HX138" s="570"/>
      <c r="HY138" s="570"/>
      <c r="HZ138" s="570"/>
      <c r="IA138" s="570"/>
      <c r="IB138" s="570"/>
      <c r="IC138" s="570"/>
      <c r="ID138" s="570"/>
      <c r="IE138" s="570"/>
      <c r="IF138" s="570"/>
      <c r="IG138" s="570"/>
      <c r="IH138" s="570"/>
      <c r="II138" s="570"/>
      <c r="IJ138" s="570"/>
      <c r="IK138" s="570"/>
      <c r="IL138" s="570"/>
      <c r="IM138" s="570"/>
      <c r="IN138" s="570"/>
      <c r="IO138" s="570"/>
      <c r="IP138" s="570"/>
      <c r="IQ138" s="570"/>
      <c r="IR138" s="570"/>
      <c r="IS138" s="570"/>
      <c r="IT138" s="570"/>
      <c r="IU138" s="570"/>
      <c r="IV138" s="570"/>
      <c r="IW138" s="570"/>
      <c r="IX138" s="570"/>
      <c r="IY138" s="570"/>
      <c r="IZ138" s="656"/>
      <c r="JA138" s="570"/>
      <c r="JB138" s="570"/>
      <c r="JC138" s="570"/>
      <c r="JD138" s="570"/>
      <c r="JE138" s="570"/>
      <c r="JF138" s="570"/>
      <c r="JG138" s="570"/>
      <c r="JH138" s="570"/>
      <c r="JI138" s="570"/>
      <c r="JJ138" s="570"/>
      <c r="JK138" s="570"/>
      <c r="JL138" s="570"/>
      <c r="JM138" s="656"/>
      <c r="JN138" s="570"/>
      <c r="JO138" s="570"/>
      <c r="JP138" s="570"/>
      <c r="JQ138" s="570"/>
      <c r="JR138" s="570"/>
      <c r="JS138" s="570"/>
      <c r="JT138" s="570"/>
      <c r="JU138" s="570"/>
      <c r="JV138" s="570"/>
      <c r="JW138" s="570"/>
      <c r="JX138" s="570"/>
      <c r="JY138" s="570"/>
      <c r="JZ138" s="656"/>
      <c r="KA138" s="570"/>
      <c r="KB138" s="570"/>
      <c r="KC138" s="570"/>
      <c r="KD138" s="570"/>
      <c r="KE138" s="570"/>
      <c r="KF138" s="570"/>
      <c r="KG138" s="570"/>
      <c r="KH138" s="570"/>
      <c r="KI138" s="570"/>
      <c r="KJ138" s="570"/>
      <c r="KK138" s="570"/>
      <c r="KL138" s="570"/>
      <c r="KM138" s="656"/>
      <c r="KN138" s="570"/>
      <c r="KO138" s="570"/>
      <c r="KP138" s="570"/>
      <c r="KQ138" s="570"/>
      <c r="KR138" s="570"/>
      <c r="KS138" s="570"/>
      <c r="KT138" s="570"/>
      <c r="KU138" s="570"/>
      <c r="KV138" s="570"/>
      <c r="KW138" s="570"/>
      <c r="KX138" s="570"/>
      <c r="KY138" s="570"/>
      <c r="KZ138" s="656"/>
      <c r="LA138" s="570"/>
      <c r="LB138" s="570"/>
      <c r="LC138" s="570"/>
      <c r="LD138" s="570"/>
      <c r="LE138" s="570"/>
      <c r="LF138" s="570"/>
      <c r="LG138" s="570"/>
      <c r="LH138" s="570"/>
      <c r="LI138" s="570"/>
      <c r="LJ138" s="570"/>
      <c r="LK138" s="570"/>
      <c r="LL138" s="571"/>
    </row>
    <row r="139" spans="1:324" ht="15.75" thickTop="1" x14ac:dyDescent="0.2">
      <c r="A139" s="451"/>
      <c r="B139" s="452"/>
      <c r="C139" s="453"/>
      <c r="D139" s="453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>
        <v>0</v>
      </c>
      <c r="AA139" s="572"/>
      <c r="AB139" s="572"/>
      <c r="AC139" s="572"/>
      <c r="AD139" s="572"/>
      <c r="AE139" s="572"/>
      <c r="AF139" s="572"/>
      <c r="AG139" s="572"/>
      <c r="AH139" s="572"/>
      <c r="AI139" s="572"/>
      <c r="AJ139" s="572"/>
      <c r="AK139" s="572"/>
      <c r="AL139" s="572"/>
      <c r="AM139" s="572"/>
      <c r="AN139" s="572"/>
      <c r="AO139" s="572"/>
      <c r="AP139" s="572"/>
      <c r="AQ139" s="572"/>
      <c r="AR139" s="572"/>
      <c r="AS139" s="572"/>
      <c r="AT139" s="572"/>
      <c r="AU139" s="572"/>
      <c r="AV139" s="572"/>
      <c r="AW139" s="572"/>
      <c r="AX139" s="572"/>
      <c r="AY139" s="572"/>
      <c r="AZ139" s="572"/>
      <c r="BA139" s="572"/>
      <c r="BB139" s="572"/>
      <c r="BC139" s="572"/>
      <c r="BD139" s="572"/>
      <c r="BE139" s="572"/>
      <c r="BF139" s="572"/>
      <c r="BG139" s="572"/>
      <c r="BH139" s="572"/>
      <c r="BI139" s="572"/>
      <c r="BJ139" s="572"/>
      <c r="BK139" s="572"/>
      <c r="BL139" s="572"/>
      <c r="BM139" s="572"/>
      <c r="BN139" s="572"/>
      <c r="BO139" s="572"/>
      <c r="BP139" s="572"/>
      <c r="BQ139" s="572"/>
      <c r="BR139" s="572"/>
      <c r="BS139" s="572"/>
      <c r="BT139" s="572"/>
      <c r="BU139" s="572"/>
      <c r="BV139" s="572"/>
      <c r="BW139" s="572"/>
      <c r="BX139" s="572"/>
      <c r="BY139" s="572"/>
      <c r="BZ139" s="572"/>
      <c r="CA139" s="572"/>
      <c r="CB139" s="572"/>
      <c r="CC139" s="572"/>
      <c r="CD139" s="572"/>
      <c r="CE139" s="572"/>
      <c r="CF139" s="572"/>
      <c r="CG139" s="572"/>
      <c r="CH139" s="572"/>
      <c r="CI139" s="572"/>
      <c r="CJ139" s="572"/>
      <c r="CK139" s="572"/>
      <c r="CL139" s="572"/>
      <c r="CM139" s="572"/>
      <c r="CN139" s="572"/>
      <c r="CO139" s="572"/>
      <c r="CP139" s="572"/>
      <c r="CQ139" s="572"/>
      <c r="CR139" s="572"/>
      <c r="CS139" s="572"/>
      <c r="CT139" s="572"/>
      <c r="CU139" s="572"/>
      <c r="CV139" s="572"/>
      <c r="CW139" s="572"/>
      <c r="CX139" s="572"/>
      <c r="CY139" s="572"/>
      <c r="CZ139" s="572"/>
      <c r="DA139" s="572"/>
      <c r="DB139" s="572"/>
      <c r="DC139" s="572"/>
      <c r="DD139" s="572"/>
      <c r="DE139" s="572"/>
      <c r="DF139" s="572"/>
      <c r="DG139" s="572"/>
      <c r="DH139" s="572"/>
      <c r="DI139" s="572"/>
      <c r="DJ139" s="572"/>
      <c r="DK139" s="572"/>
      <c r="DL139" s="572"/>
      <c r="DM139" s="572"/>
      <c r="DN139" s="572"/>
      <c r="DO139" s="572"/>
      <c r="DP139" s="572"/>
      <c r="DQ139" s="572"/>
      <c r="DR139" s="572"/>
      <c r="DS139" s="572"/>
      <c r="DT139" s="572"/>
      <c r="DU139" s="572"/>
      <c r="DV139" s="572"/>
      <c r="DW139" s="572"/>
      <c r="DX139" s="572"/>
      <c r="DY139" s="572"/>
      <c r="DZ139" s="572"/>
      <c r="EA139" s="572"/>
      <c r="EB139" s="572"/>
      <c r="EC139" s="572"/>
      <c r="ED139" s="572"/>
      <c r="EE139" s="572"/>
      <c r="EF139" s="572"/>
      <c r="EG139" s="572"/>
      <c r="EH139" s="572"/>
      <c r="EI139" s="572"/>
      <c r="EJ139" s="572"/>
      <c r="EK139" s="572"/>
      <c r="EL139" s="572"/>
      <c r="EM139" s="572"/>
      <c r="EN139" s="572"/>
      <c r="EO139" s="572"/>
      <c r="EP139" s="572"/>
      <c r="EQ139" s="572"/>
      <c r="ER139" s="572"/>
      <c r="ES139" s="572"/>
      <c r="ET139" s="572"/>
      <c r="EU139" s="572"/>
      <c r="EV139" s="572"/>
      <c r="EW139" s="572"/>
      <c r="EX139" s="572"/>
      <c r="EY139" s="572"/>
      <c r="EZ139" s="572"/>
      <c r="FA139" s="572"/>
      <c r="FB139" s="572"/>
      <c r="FC139" s="572"/>
      <c r="FD139" s="572"/>
      <c r="FE139" s="572"/>
      <c r="FF139" s="572"/>
      <c r="FG139" s="572"/>
      <c r="FH139" s="572"/>
      <c r="FI139" s="572"/>
      <c r="FJ139" s="572"/>
      <c r="FK139" s="572"/>
      <c r="FL139" s="632"/>
      <c r="FM139" s="572"/>
      <c r="FN139" s="572"/>
      <c r="FO139" s="572"/>
      <c r="FP139" s="572"/>
      <c r="FQ139" s="572"/>
      <c r="FR139" s="572"/>
      <c r="FS139" s="572"/>
      <c r="FT139" s="572"/>
      <c r="FU139" s="572"/>
      <c r="FV139" s="572"/>
      <c r="FW139" s="572"/>
      <c r="FX139" s="572"/>
      <c r="FY139" s="632"/>
      <c r="FZ139" s="572"/>
      <c r="GA139" s="572"/>
      <c r="GB139" s="572"/>
      <c r="GC139" s="572"/>
      <c r="GD139" s="572"/>
      <c r="GE139" s="572"/>
      <c r="GF139" s="572"/>
      <c r="GG139" s="572"/>
      <c r="GH139" s="572"/>
      <c r="GI139" s="572"/>
      <c r="GJ139" s="572"/>
      <c r="GK139" s="572"/>
      <c r="GL139" s="632"/>
      <c r="GM139" s="572"/>
      <c r="GN139" s="572"/>
      <c r="GO139" s="572"/>
      <c r="GP139" s="572"/>
      <c r="GQ139" s="572"/>
      <c r="GR139" s="572"/>
      <c r="GS139" s="572"/>
      <c r="GT139" s="572"/>
      <c r="GU139" s="572"/>
      <c r="GV139" s="572"/>
      <c r="GW139" s="572"/>
      <c r="GX139" s="572"/>
      <c r="GY139" s="632"/>
      <c r="GZ139" s="572"/>
      <c r="HA139" s="572"/>
      <c r="HB139" s="572"/>
      <c r="HC139" s="572"/>
      <c r="HD139" s="572"/>
      <c r="HE139" s="572"/>
      <c r="HF139" s="572"/>
      <c r="HG139" s="572"/>
      <c r="HH139" s="572"/>
      <c r="HI139" s="572"/>
      <c r="HJ139" s="572"/>
      <c r="HK139" s="572"/>
      <c r="HL139" s="572"/>
      <c r="HM139" s="572"/>
      <c r="HN139" s="572"/>
      <c r="HO139" s="572"/>
      <c r="HP139" s="572"/>
      <c r="HQ139" s="572"/>
      <c r="HR139" s="572"/>
      <c r="HS139" s="572"/>
      <c r="HT139" s="572"/>
      <c r="HU139" s="572"/>
      <c r="HV139" s="572"/>
      <c r="HW139" s="572"/>
      <c r="HX139" s="572"/>
      <c r="HY139" s="572"/>
      <c r="HZ139" s="572"/>
      <c r="IA139" s="572"/>
      <c r="IB139" s="572"/>
      <c r="IC139" s="572"/>
      <c r="ID139" s="572"/>
      <c r="IE139" s="572"/>
      <c r="IF139" s="572"/>
      <c r="IG139" s="572"/>
      <c r="IH139" s="572"/>
      <c r="II139" s="572"/>
      <c r="IJ139" s="572"/>
      <c r="IK139" s="572"/>
      <c r="IL139" s="572"/>
      <c r="IM139" s="572"/>
      <c r="IN139" s="572"/>
      <c r="IO139" s="572"/>
      <c r="IP139" s="572"/>
      <c r="IQ139" s="572"/>
      <c r="IR139" s="572"/>
      <c r="IS139" s="572"/>
      <c r="IT139" s="572"/>
      <c r="IU139" s="572"/>
      <c r="IV139" s="572"/>
      <c r="IW139" s="572"/>
      <c r="IX139" s="572"/>
      <c r="IY139" s="572"/>
      <c r="IZ139" s="657"/>
      <c r="JA139" s="572"/>
      <c r="JB139" s="572"/>
      <c r="JC139" s="572"/>
      <c r="JD139" s="572"/>
      <c r="JE139" s="572"/>
      <c r="JF139" s="572"/>
      <c r="JG139" s="572"/>
      <c r="JH139" s="572"/>
      <c r="JI139" s="572"/>
      <c r="JJ139" s="572"/>
      <c r="JK139" s="572"/>
      <c r="JL139" s="572"/>
      <c r="JM139" s="657"/>
      <c r="JN139" s="572"/>
      <c r="JO139" s="572"/>
      <c r="JP139" s="572"/>
      <c r="JQ139" s="572"/>
      <c r="JR139" s="572"/>
      <c r="JS139" s="572"/>
      <c r="JT139" s="572"/>
      <c r="JU139" s="572"/>
      <c r="JV139" s="572"/>
      <c r="JW139" s="572"/>
      <c r="JX139" s="572"/>
      <c r="JY139" s="572"/>
      <c r="JZ139" s="657"/>
      <c r="KA139" s="572"/>
      <c r="KB139" s="572"/>
      <c r="KC139" s="572"/>
      <c r="KD139" s="572"/>
      <c r="KE139" s="572"/>
      <c r="KF139" s="572"/>
      <c r="KG139" s="572"/>
      <c r="KH139" s="572"/>
      <c r="KI139" s="572"/>
      <c r="KJ139" s="572"/>
      <c r="KK139" s="572"/>
      <c r="KL139" s="572"/>
      <c r="KM139" s="657"/>
      <c r="KN139" s="572"/>
      <c r="KO139" s="572"/>
      <c r="KP139" s="572"/>
      <c r="KQ139" s="572"/>
      <c r="KR139" s="572"/>
      <c r="KS139" s="572"/>
      <c r="KT139" s="572"/>
      <c r="KU139" s="572"/>
      <c r="KV139" s="572"/>
      <c r="KW139" s="572"/>
      <c r="KX139" s="572"/>
      <c r="KY139" s="572"/>
      <c r="KZ139" s="657"/>
      <c r="LA139" s="572"/>
      <c r="LB139" s="572"/>
      <c r="LC139" s="572"/>
      <c r="LD139" s="572"/>
      <c r="LE139" s="572"/>
      <c r="LF139" s="572"/>
      <c r="LG139" s="572"/>
      <c r="LH139" s="572"/>
      <c r="LI139" s="572"/>
      <c r="LJ139" s="572"/>
      <c r="LK139" s="572"/>
      <c r="LL139" s="573"/>
    </row>
    <row r="140" spans="1:324" ht="20.25" x14ac:dyDescent="0.3">
      <c r="A140" s="467">
        <v>4</v>
      </c>
      <c r="B140" s="468" t="s">
        <v>598</v>
      </c>
      <c r="C140" s="469" t="s">
        <v>153</v>
      </c>
      <c r="D140" s="469" t="s">
        <v>154</v>
      </c>
      <c r="E140" s="568">
        <f t="shared" ref="E140:AJ140" si="661">E142+E178+E213+E227</f>
        <v>1873894316.4747124</v>
      </c>
      <c r="F140" s="568">
        <f t="shared" si="661"/>
        <v>2726335077.616425</v>
      </c>
      <c r="G140" s="568">
        <f t="shared" si="661"/>
        <v>3468647492.0714412</v>
      </c>
      <c r="H140" s="568">
        <f t="shared" si="661"/>
        <v>4172760423.9692869</v>
      </c>
      <c r="I140" s="568">
        <f t="shared" si="661"/>
        <v>4705262527.1240196</v>
      </c>
      <c r="J140" s="568">
        <f t="shared" si="661"/>
        <v>5442161154.2313461</v>
      </c>
      <c r="K140" s="568">
        <f t="shared" si="661"/>
        <v>6160147070.6059084</v>
      </c>
      <c r="L140" s="568">
        <f t="shared" si="661"/>
        <v>6974376212.2350197</v>
      </c>
      <c r="M140" s="568">
        <f t="shared" si="661"/>
        <v>498523556.1101653</v>
      </c>
      <c r="N140" s="568">
        <f t="shared" si="661"/>
        <v>554908326.14838934</v>
      </c>
      <c r="O140" s="568">
        <f t="shared" si="661"/>
        <v>610407973.3793608</v>
      </c>
      <c r="P140" s="568">
        <f t="shared" si="661"/>
        <v>605285130.07565522</v>
      </c>
      <c r="Q140" s="568">
        <f t="shared" si="661"/>
        <v>647116708.75760579</v>
      </c>
      <c r="R140" s="568">
        <f t="shared" si="661"/>
        <v>715869819.03888059</v>
      </c>
      <c r="S140" s="568">
        <f t="shared" si="661"/>
        <v>619284315.6476382</v>
      </c>
      <c r="T140" s="568">
        <f t="shared" si="661"/>
        <v>625015097.12168276</v>
      </c>
      <c r="U140" s="568">
        <f t="shared" si="661"/>
        <v>593553643.38624609</v>
      </c>
      <c r="V140" s="568">
        <f t="shared" si="661"/>
        <v>662109557.16190958</v>
      </c>
      <c r="W140" s="568">
        <f t="shared" si="661"/>
        <v>698500876.34364057</v>
      </c>
      <c r="X140" s="568">
        <f t="shared" si="661"/>
        <v>882030679.57110667</v>
      </c>
      <c r="Y140" s="568">
        <f t="shared" si="661"/>
        <v>7712605682.74228</v>
      </c>
      <c r="Z140" s="568">
        <f t="shared" si="661"/>
        <v>563158604.32002175</v>
      </c>
      <c r="AA140" s="568">
        <f t="shared" si="661"/>
        <v>650172906.89989161</v>
      </c>
      <c r="AB140" s="568">
        <f t="shared" si="661"/>
        <v>681273851.32156575</v>
      </c>
      <c r="AC140" s="568">
        <f t="shared" si="661"/>
        <v>712658278.33980155</v>
      </c>
      <c r="AD140" s="568">
        <f t="shared" si="661"/>
        <v>754350077.20196962</v>
      </c>
      <c r="AE140" s="568">
        <f t="shared" si="661"/>
        <v>824299493.76155901</v>
      </c>
      <c r="AF140" s="568">
        <f t="shared" si="661"/>
        <v>730078804.24624443</v>
      </c>
      <c r="AG140" s="568">
        <f t="shared" si="661"/>
        <v>696068181.54460859</v>
      </c>
      <c r="AH140" s="568">
        <f t="shared" si="661"/>
        <v>688342543.13357544</v>
      </c>
      <c r="AI140" s="568">
        <f t="shared" si="661"/>
        <v>745013058.28350854</v>
      </c>
      <c r="AJ140" s="568">
        <f t="shared" si="661"/>
        <v>778721862.09985828</v>
      </c>
      <c r="AK140" s="568">
        <f t="shared" ref="AK140:BK140" si="662">AK142+AK178+AK213+AK227</f>
        <v>986651143.49528456</v>
      </c>
      <c r="AL140" s="568">
        <f t="shared" si="662"/>
        <v>8810788804.6478901</v>
      </c>
      <c r="AM140" s="568">
        <f t="shared" si="662"/>
        <v>690064249.08696365</v>
      </c>
      <c r="AN140" s="568">
        <f t="shared" si="662"/>
        <v>781048678.11123621</v>
      </c>
      <c r="AO140" s="568">
        <f t="shared" si="662"/>
        <v>798418590.06187057</v>
      </c>
      <c r="AP140" s="568">
        <f t="shared" si="662"/>
        <v>807858907.85088754</v>
      </c>
      <c r="AQ140" s="568">
        <f t="shared" si="662"/>
        <v>806000200.16120028</v>
      </c>
      <c r="AR140" s="568">
        <f t="shared" si="662"/>
        <v>894738324.17835093</v>
      </c>
      <c r="AS140" s="568">
        <f t="shared" si="662"/>
        <v>788992729.26201785</v>
      </c>
      <c r="AT140" s="568">
        <f t="shared" si="662"/>
        <v>743393192.5096395</v>
      </c>
      <c r="AU140" s="568">
        <f t="shared" si="662"/>
        <v>748945567.43277431</v>
      </c>
      <c r="AV140" s="568">
        <f t="shared" si="662"/>
        <v>822100742.2765398</v>
      </c>
      <c r="AW140" s="568">
        <f t="shared" si="662"/>
        <v>845041146.58037055</v>
      </c>
      <c r="AX140" s="568">
        <f t="shared" si="662"/>
        <v>1006424288.9248456</v>
      </c>
      <c r="AY140" s="568">
        <f t="shared" si="662"/>
        <v>9733026616.4366989</v>
      </c>
      <c r="AZ140" s="568">
        <f t="shared" si="662"/>
        <v>818028745.98076284</v>
      </c>
      <c r="BA140" s="568">
        <f t="shared" si="662"/>
        <v>827822763.14517605</v>
      </c>
      <c r="BB140" s="568">
        <f t="shared" si="662"/>
        <v>867669003.19800556</v>
      </c>
      <c r="BC140" s="568">
        <f t="shared" si="662"/>
        <v>867964845.45167744</v>
      </c>
      <c r="BD140" s="568">
        <f t="shared" si="662"/>
        <v>852060314.45009196</v>
      </c>
      <c r="BE140" s="568">
        <f t="shared" si="662"/>
        <v>1001134035.4883158</v>
      </c>
      <c r="BF140" s="568">
        <f t="shared" si="662"/>
        <v>859858806.56572783</v>
      </c>
      <c r="BG140" s="568">
        <f t="shared" si="662"/>
        <v>812082332.71498501</v>
      </c>
      <c r="BH140" s="568">
        <f t="shared" si="662"/>
        <v>814213653.99674511</v>
      </c>
      <c r="BI140" s="568">
        <f t="shared" si="662"/>
        <v>867035455.5842514</v>
      </c>
      <c r="BJ140" s="568">
        <f t="shared" si="662"/>
        <v>930190944.2086463</v>
      </c>
      <c r="BK140" s="568">
        <f t="shared" si="662"/>
        <v>1147494063.5194876</v>
      </c>
      <c r="BL140" s="568">
        <f>AZ140+BA140+BB140+BC140+BD140+BE140+BF140+BG140+BH140+BI140+BJ140+BK140</f>
        <v>10665554964.303873</v>
      </c>
      <c r="BM140" s="568">
        <f t="shared" ref="BM140:BX140" si="663">BM142+BM178+BM213+BM227+BM244</f>
        <v>857161792.08037066</v>
      </c>
      <c r="BN140" s="568">
        <f t="shared" si="663"/>
        <v>857861834.10211146</v>
      </c>
      <c r="BO140" s="568">
        <f t="shared" si="663"/>
        <v>934404049.49904037</v>
      </c>
      <c r="BP140" s="568">
        <f t="shared" si="663"/>
        <v>1004403315.3068354</v>
      </c>
      <c r="BQ140" s="568">
        <f t="shared" si="663"/>
        <v>1034415525.4747958</v>
      </c>
      <c r="BR140" s="568">
        <f t="shared" si="663"/>
        <v>925345581.42638969</v>
      </c>
      <c r="BS140" s="568">
        <f t="shared" si="663"/>
        <v>914696744.61379564</v>
      </c>
      <c r="BT140" s="568">
        <f t="shared" si="663"/>
        <v>925706064.09510076</v>
      </c>
      <c r="BU140" s="568">
        <f t="shared" si="663"/>
        <v>916227174.07119036</v>
      </c>
      <c r="BV140" s="568">
        <f t="shared" si="663"/>
        <v>980984788.48898339</v>
      </c>
      <c r="BW140" s="568">
        <f t="shared" si="663"/>
        <v>1026434988.975338</v>
      </c>
      <c r="BX140" s="568">
        <f t="shared" si="663"/>
        <v>1174800238.8468952</v>
      </c>
      <c r="BY140" s="568">
        <f>BM140+BN140+BO140+BP140+BQ140+BR140+BS140+BT140+BU140+BV140+BW140+BX140</f>
        <v>11552442096.980846</v>
      </c>
      <c r="BZ140" s="568">
        <f t="shared" ref="BZ140:CK140" si="664">BZ142+BZ178+BZ213+BZ227+BZ244</f>
        <v>1005155603.5468202</v>
      </c>
      <c r="CA140" s="568">
        <f t="shared" si="664"/>
        <v>916247334.58846617</v>
      </c>
      <c r="CB140" s="568">
        <f t="shared" si="664"/>
        <v>966372227.19842279</v>
      </c>
      <c r="CC140" s="568">
        <f t="shared" si="664"/>
        <v>1047982950.7899977</v>
      </c>
      <c r="CD140" s="568">
        <f t="shared" si="664"/>
        <v>1053431016.8394885</v>
      </c>
      <c r="CE140" s="568">
        <f t="shared" si="664"/>
        <v>1002203333.9246373</v>
      </c>
      <c r="CF140" s="568">
        <f t="shared" si="664"/>
        <v>914622200.53718078</v>
      </c>
      <c r="CG140" s="568">
        <f t="shared" si="664"/>
        <v>997262137.76448023</v>
      </c>
      <c r="CH140" s="568">
        <f t="shared" si="664"/>
        <v>930672599.63541842</v>
      </c>
      <c r="CI140" s="568">
        <f t="shared" si="664"/>
        <v>961729898.2513355</v>
      </c>
      <c r="CJ140" s="568">
        <f t="shared" si="664"/>
        <v>1086854983.6942916</v>
      </c>
      <c r="CK140" s="568">
        <f t="shared" si="664"/>
        <v>1393195170.6600535</v>
      </c>
      <c r="CL140" s="568">
        <f>BZ140+CA140+CB140+CC140+CD140+CE140+CF140+CG140+CH140+CI140+CJ140+CK140</f>
        <v>12275729457.430593</v>
      </c>
      <c r="CM140" s="568">
        <f t="shared" ref="CM140:CX140" si="665">CM142+CM178+CM213+CM227+CM244</f>
        <v>936128122.3797363</v>
      </c>
      <c r="CN140" s="568">
        <f t="shared" si="665"/>
        <v>1052701779.8845352</v>
      </c>
      <c r="CO140" s="568">
        <f t="shared" si="665"/>
        <v>998380302.20709753</v>
      </c>
      <c r="CP140" s="568">
        <f t="shared" si="665"/>
        <v>1160332216.5756972</v>
      </c>
      <c r="CQ140" s="568">
        <f t="shared" si="665"/>
        <v>1164283610.475708</v>
      </c>
      <c r="CR140" s="568">
        <f t="shared" si="665"/>
        <v>1024223763.3246156</v>
      </c>
      <c r="CS140" s="568">
        <f t="shared" si="665"/>
        <v>995406671.23526967</v>
      </c>
      <c r="CT140" s="568">
        <f t="shared" si="665"/>
        <v>980554437.90702724</v>
      </c>
      <c r="CU140" s="568">
        <f t="shared" si="665"/>
        <v>1033112616.4729596</v>
      </c>
      <c r="CV140" s="568">
        <f t="shared" si="665"/>
        <v>1108421218.1126523</v>
      </c>
      <c r="CW140" s="568">
        <f t="shared" si="665"/>
        <v>1190221278.9747121</v>
      </c>
      <c r="CX140" s="568">
        <f t="shared" si="665"/>
        <v>1564910000.8726585</v>
      </c>
      <c r="CY140" s="568">
        <f>CM140+CN140+CO140+CP140+CQ140+CR140+CS140+CT140+CU140+CV140+CW140+CX140</f>
        <v>13208676018.422668</v>
      </c>
      <c r="CZ140" s="568">
        <f t="shared" ref="CZ140:DK140" si="666">CZ142+CZ178+CZ213+CZ227+CZ244</f>
        <v>983667092.12685525</v>
      </c>
      <c r="DA140" s="568">
        <f t="shared" si="666"/>
        <v>1108809200.637929</v>
      </c>
      <c r="DB140" s="568">
        <f t="shared" si="666"/>
        <v>1108695176.3830965</v>
      </c>
      <c r="DC140" s="568">
        <f t="shared" si="666"/>
        <v>1061846843.5107026</v>
      </c>
      <c r="DD140" s="568">
        <f t="shared" si="666"/>
        <v>1242389790.8036447</v>
      </c>
      <c r="DE140" s="568">
        <f t="shared" si="666"/>
        <v>1088329727.8791723</v>
      </c>
      <c r="DF140" s="568">
        <f t="shared" si="666"/>
        <v>1094293042.1488407</v>
      </c>
      <c r="DG140" s="568">
        <f t="shared" si="666"/>
        <v>1090342955.0297592</v>
      </c>
      <c r="DH140" s="568">
        <f t="shared" si="666"/>
        <v>1055347437.3199999</v>
      </c>
      <c r="DI140" s="568">
        <f t="shared" si="666"/>
        <v>1140451142.95</v>
      </c>
      <c r="DJ140" s="568">
        <f t="shared" si="666"/>
        <v>1249608032.23</v>
      </c>
      <c r="DK140" s="568">
        <f t="shared" si="666"/>
        <v>1691704382.8439996</v>
      </c>
      <c r="DL140" s="568">
        <f>CZ140+DA140+DB140+DC140+DD140+DE140+DF140+DG140+DH140+DI140+DJ140+DK140</f>
        <v>13915484823.864</v>
      </c>
      <c r="DM140" s="568">
        <f t="shared" ref="DM140:DX140" si="667">DM142+DM178+DM213+DM227+DM244</f>
        <v>1030261144.39</v>
      </c>
      <c r="DN140" s="568">
        <f t="shared" si="667"/>
        <v>1140383516.4299998</v>
      </c>
      <c r="DO140" s="568">
        <f t="shared" si="667"/>
        <v>1217970865.1499999</v>
      </c>
      <c r="DP140" s="568">
        <f t="shared" si="667"/>
        <v>1228605701.6500001</v>
      </c>
      <c r="DQ140" s="568">
        <f t="shared" si="667"/>
        <v>1363513091.0299997</v>
      </c>
      <c r="DR140" s="568">
        <f t="shared" si="667"/>
        <v>1200782723.9499998</v>
      </c>
      <c r="DS140" s="568">
        <f t="shared" si="667"/>
        <v>1139563711.1299999</v>
      </c>
      <c r="DT140" s="568">
        <f t="shared" si="667"/>
        <v>1179583594.4300003</v>
      </c>
      <c r="DU140" s="568">
        <f t="shared" si="667"/>
        <v>1309668580.7</v>
      </c>
      <c r="DV140" s="568">
        <f t="shared" si="667"/>
        <v>1259512719.6891012</v>
      </c>
      <c r="DW140" s="568">
        <f t="shared" si="667"/>
        <v>1452713859.6308987</v>
      </c>
      <c r="DX140" s="568">
        <f t="shared" si="667"/>
        <v>1919183532.3410001</v>
      </c>
      <c r="DY140" s="568">
        <f>DM140+DN140+DO140+DP140+DQ140+DR140+DS140+DT140+DU140+DV140+DW140+DX140</f>
        <v>15441743040.521002</v>
      </c>
      <c r="DZ140" s="568">
        <f t="shared" ref="DZ140:EK140" si="668">DZ142+DZ178+DZ213+DZ227+DZ244</f>
        <v>1119823348.3699996</v>
      </c>
      <c r="EA140" s="568">
        <f t="shared" si="668"/>
        <v>1408475397.4499998</v>
      </c>
      <c r="EB140" s="568">
        <f t="shared" si="668"/>
        <v>1348769800.8099997</v>
      </c>
      <c r="EC140" s="568">
        <f t="shared" si="668"/>
        <v>1255519392.4799998</v>
      </c>
      <c r="ED140" s="568">
        <f t="shared" si="668"/>
        <v>1478099630.0999999</v>
      </c>
      <c r="EE140" s="568">
        <f t="shared" si="668"/>
        <v>1330944031.6799998</v>
      </c>
      <c r="EF140" s="568">
        <f t="shared" si="668"/>
        <v>1249640579.483</v>
      </c>
      <c r="EG140" s="568">
        <f t="shared" si="668"/>
        <v>1264550375.267</v>
      </c>
      <c r="EH140" s="568">
        <f t="shared" si="668"/>
        <v>1252885904.8300002</v>
      </c>
      <c r="EI140" s="568">
        <f t="shared" si="668"/>
        <v>1402392064.0699997</v>
      </c>
      <c r="EJ140" s="568">
        <f t="shared" si="668"/>
        <v>1443696018.7800007</v>
      </c>
      <c r="EK140" s="568">
        <f t="shared" si="668"/>
        <v>1813432444.3999994</v>
      </c>
      <c r="EL140" s="568">
        <f>DZ140+EA140+EB140+EC140+ED140+EE140+EF140+EG140+EH140+EI140+EJ140+EK140</f>
        <v>16368228987.719999</v>
      </c>
      <c r="EM140" s="568">
        <f t="shared" ref="EM140:EX140" si="669">EM142+EM178+EM213+EM227+EM244</f>
        <v>1307263441.9900002</v>
      </c>
      <c r="EN140" s="568">
        <f t="shared" si="669"/>
        <v>1372055337.2999997</v>
      </c>
      <c r="EO140" s="568">
        <f t="shared" si="669"/>
        <v>1355733354.9909999</v>
      </c>
      <c r="EP140" s="568">
        <f t="shared" si="669"/>
        <v>1322687031.302</v>
      </c>
      <c r="EQ140" s="568">
        <f t="shared" si="669"/>
        <v>1464543639.5370004</v>
      </c>
      <c r="ER140" s="568">
        <f t="shared" si="669"/>
        <v>1335430691.4100001</v>
      </c>
      <c r="ES140" s="568">
        <f t="shared" si="669"/>
        <v>1302879106.3299999</v>
      </c>
      <c r="ET140" s="568">
        <f t="shared" si="669"/>
        <v>1272419605.3099999</v>
      </c>
      <c r="EU140" s="568">
        <f t="shared" si="669"/>
        <v>1372780876.7520003</v>
      </c>
      <c r="EV140" s="568">
        <f t="shared" si="669"/>
        <v>1373460596.7679996</v>
      </c>
      <c r="EW140" s="568">
        <f t="shared" si="669"/>
        <v>1419594056.8726003</v>
      </c>
      <c r="EX140" s="568">
        <f t="shared" si="669"/>
        <v>1793863418.6124001</v>
      </c>
      <c r="EY140" s="568">
        <f>EM140+EN140+EO140+EP140+EQ140+ER140+ES140+ET140+EU140+EV140+EW140+EX140</f>
        <v>16692711157.175001</v>
      </c>
      <c r="EZ140" s="568">
        <f t="shared" ref="EZ140:FH140" si="670">EZ142+EZ178+EZ213+EZ227+EZ244</f>
        <v>1418933370.6099997</v>
      </c>
      <c r="FA140" s="568">
        <f t="shared" si="670"/>
        <v>1408834664.6310003</v>
      </c>
      <c r="FB140" s="568">
        <f t="shared" si="670"/>
        <v>1363832700.9489999</v>
      </c>
      <c r="FC140" s="568">
        <f t="shared" si="670"/>
        <v>1359400866.6030002</v>
      </c>
      <c r="FD140" s="568">
        <f t="shared" si="670"/>
        <v>1476854212.0770001</v>
      </c>
      <c r="FE140" s="568">
        <f t="shared" si="670"/>
        <v>1322784668.3069999</v>
      </c>
      <c r="FF140" s="568">
        <f t="shared" si="670"/>
        <v>1308598668.743</v>
      </c>
      <c r="FG140" s="568">
        <f t="shared" si="670"/>
        <v>1321351264.3899996</v>
      </c>
      <c r="FH140" s="568">
        <f t="shared" si="670"/>
        <v>1325751284.7649999</v>
      </c>
      <c r="FI140" s="568">
        <f>FI142+FI178+FI213+FI227+FI244</f>
        <v>1328809122.346</v>
      </c>
      <c r="FJ140" s="568">
        <f>FJ142+FJ178+FJ213+FJ227+FJ244</f>
        <v>1368271057.5880001</v>
      </c>
      <c r="FK140" s="568">
        <f>FK142+FK178+FK213+FK227+FK244</f>
        <v>1542919219.1314006</v>
      </c>
      <c r="FL140" s="568">
        <f>FA140+FB140+FC140+FD140+FE140+FF140+FG140+FH140+EZ140+FI140+FK140+FJ140</f>
        <v>16546341100.140402</v>
      </c>
      <c r="FM140" s="568">
        <f t="shared" ref="FM140:FV140" si="671">FM142+FM178+FM213+FM227+FM244</f>
        <v>1490975551.052</v>
      </c>
      <c r="FN140" s="568">
        <f t="shared" si="671"/>
        <v>1446851357.7380004</v>
      </c>
      <c r="FO140" s="568">
        <f t="shared" si="671"/>
        <v>1388695738.0799997</v>
      </c>
      <c r="FP140" s="568">
        <f t="shared" si="671"/>
        <v>1366664398.9400003</v>
      </c>
      <c r="FQ140" s="568">
        <f t="shared" si="671"/>
        <v>1249270985.9799998</v>
      </c>
      <c r="FR140" s="568">
        <f t="shared" si="671"/>
        <v>1241494698.4600003</v>
      </c>
      <c r="FS140" s="568">
        <f t="shared" si="671"/>
        <v>1346685346.286</v>
      </c>
      <c r="FT140" s="568">
        <f t="shared" si="671"/>
        <v>1241226513.6539998</v>
      </c>
      <c r="FU140" s="568">
        <f t="shared" si="671"/>
        <v>1248114294.1900001</v>
      </c>
      <c r="FV140" s="568">
        <f t="shared" si="671"/>
        <v>1332744160.4899995</v>
      </c>
      <c r="FW140" s="568">
        <f>FW142+FW178+FW213+FW227+FW244</f>
        <v>1352414710.2900002</v>
      </c>
      <c r="FX140" s="568">
        <f>FX142+FX178+FX213+FX227+FX244</f>
        <v>1420569210.8899996</v>
      </c>
      <c r="FY140" s="568">
        <f>FM140+FN140+FO140+FP140+FQ140+FR140+FS140+FT140+FU140+FV140+FW140+FX140</f>
        <v>16125706966.049999</v>
      </c>
      <c r="FZ140" s="568">
        <f t="shared" ref="FZ140:GI140" si="672">FZ142+FZ178+FZ213+FZ227+FZ244</f>
        <v>1460926698.21</v>
      </c>
      <c r="GA140" s="568">
        <f t="shared" si="672"/>
        <v>1348589447.9620004</v>
      </c>
      <c r="GB140" s="568">
        <f t="shared" si="672"/>
        <v>1327850585.9089999</v>
      </c>
      <c r="GC140" s="568">
        <f t="shared" si="672"/>
        <v>1452162107.5189998</v>
      </c>
      <c r="GD140" s="568">
        <f t="shared" si="672"/>
        <v>1260164466.533</v>
      </c>
      <c r="GE140" s="568">
        <f t="shared" si="672"/>
        <v>1299266191.3870003</v>
      </c>
      <c r="GF140" s="568">
        <f t="shared" si="672"/>
        <v>1372975902.3819997</v>
      </c>
      <c r="GG140" s="568">
        <f t="shared" si="672"/>
        <v>1179820567.9980001</v>
      </c>
      <c r="GH140" s="568">
        <f t="shared" si="672"/>
        <v>1293391311.7329996</v>
      </c>
      <c r="GI140" s="568">
        <f t="shared" si="672"/>
        <v>1332376476.4320002</v>
      </c>
      <c r="GJ140" s="568">
        <f>GJ142+GJ178+GJ213+GJ227+GJ244</f>
        <v>1367575494.6563339</v>
      </c>
      <c r="GK140" s="568">
        <f>GK142+GK178+GK213+GK227+GK244</f>
        <v>1591268226.1186666</v>
      </c>
      <c r="GL140" s="568">
        <f>FZ140+GA140+GB140+GC140+GD140+GE140+GF140+GG140+GH140+GI140+GJ140+GK140</f>
        <v>16286367476.840004</v>
      </c>
      <c r="GM140" s="568">
        <f t="shared" ref="GM140:GV140" si="673">GM142+GM178+GM213+GM227+GM244</f>
        <v>1439868090.7099998</v>
      </c>
      <c r="GN140" s="568">
        <f t="shared" si="673"/>
        <v>1474676794.3300002</v>
      </c>
      <c r="GO140" s="568">
        <f t="shared" si="673"/>
        <v>1375636624.6269999</v>
      </c>
      <c r="GP140" s="568">
        <f t="shared" si="673"/>
        <v>1335177249.7950001</v>
      </c>
      <c r="GQ140" s="568">
        <f t="shared" si="673"/>
        <v>1326167144.0380003</v>
      </c>
      <c r="GR140" s="568">
        <f t="shared" si="673"/>
        <v>1295789926.3900001</v>
      </c>
      <c r="GS140" s="568">
        <f t="shared" si="673"/>
        <v>1411786412.8800001</v>
      </c>
      <c r="GT140" s="568">
        <f t="shared" si="673"/>
        <v>1279350934.3430002</v>
      </c>
      <c r="GU140" s="568">
        <f t="shared" si="673"/>
        <v>1318199860.6169999</v>
      </c>
      <c r="GV140" s="568">
        <f t="shared" si="673"/>
        <v>1500507265.4499998</v>
      </c>
      <c r="GW140" s="568">
        <f>GW142+GW178+GW213+GW227+GW244</f>
        <v>1389863194.1600003</v>
      </c>
      <c r="GX140" s="568">
        <f>GX142+GX178+GX213+GX227+GX244</f>
        <v>1608095157.2499993</v>
      </c>
      <c r="GY140" s="568">
        <f>GM140+GN140+GO140+GP140+GQ140+GR140+GS140+GT140+GU140+GV140+GW140+GX140</f>
        <v>16755118654.59</v>
      </c>
      <c r="GZ140" s="568">
        <f t="shared" ref="GZ140:HI140" si="674">GZ142+GZ178+GZ213+GZ227+GZ244</f>
        <v>1422514908.829</v>
      </c>
      <c r="HA140" s="568">
        <f t="shared" si="674"/>
        <v>1402553932.3521001</v>
      </c>
      <c r="HB140" s="568">
        <f t="shared" si="674"/>
        <v>1465493528.2388997</v>
      </c>
      <c r="HC140" s="568">
        <f t="shared" si="674"/>
        <v>1335671321.9000001</v>
      </c>
      <c r="HD140" s="568">
        <f t="shared" si="674"/>
        <v>1296393510.55</v>
      </c>
      <c r="HE140" s="568">
        <f t="shared" si="674"/>
        <v>1348848422.8599997</v>
      </c>
      <c r="HF140" s="568">
        <f t="shared" si="674"/>
        <v>1406902561.5800002</v>
      </c>
      <c r="HG140" s="568">
        <f t="shared" si="674"/>
        <v>1263471011.24</v>
      </c>
      <c r="HH140" s="568">
        <f t="shared" si="674"/>
        <v>1304558487.826</v>
      </c>
      <c r="HI140" s="568">
        <f t="shared" si="674"/>
        <v>1439923783.2100003</v>
      </c>
      <c r="HJ140" s="568">
        <f>HJ142+HJ178+HJ213+HJ227+HJ244</f>
        <v>1410298220.5799992</v>
      </c>
      <c r="HK140" s="568">
        <f>HK142+HK178+HK213+HK227+HK244</f>
        <v>1859808029.2410004</v>
      </c>
      <c r="HL140" s="568">
        <f>GZ140+HA140+HB140+HC140+HD140+HE140+HF140+HG140+HH140+HI140+HJ140+HK140</f>
        <v>16956437718.407001</v>
      </c>
      <c r="HM140" s="568">
        <f t="shared" ref="HM140:HV140" si="675">HM142+HM178+HM213+HM227+HM244</f>
        <v>1302562364.51</v>
      </c>
      <c r="HN140" s="568">
        <f t="shared" si="675"/>
        <v>1416697657.49</v>
      </c>
      <c r="HO140" s="568">
        <f t="shared" si="675"/>
        <v>1503951107.6109998</v>
      </c>
      <c r="HP140" s="568">
        <f t="shared" si="675"/>
        <v>1259843555.4290001</v>
      </c>
      <c r="HQ140" s="568">
        <f t="shared" si="675"/>
        <v>1306740244.8999999</v>
      </c>
      <c r="HR140" s="568">
        <f t="shared" si="675"/>
        <v>1315383091.1100004</v>
      </c>
      <c r="HS140" s="568">
        <f t="shared" si="675"/>
        <v>1374421325.2699997</v>
      </c>
      <c r="HT140" s="568">
        <f t="shared" si="675"/>
        <v>1313371618.0940001</v>
      </c>
      <c r="HU140" s="568">
        <f t="shared" si="675"/>
        <v>1297760632.2559996</v>
      </c>
      <c r="HV140" s="568">
        <f t="shared" si="675"/>
        <v>1367590863.9199998</v>
      </c>
      <c r="HW140" s="568">
        <f>HW142+HW178+HW213+HW227+HW244</f>
        <v>1391026657.8900003</v>
      </c>
      <c r="HX140" s="568">
        <f>HX142+HX178+HX213+HX227+HX244</f>
        <v>1647316178.7099996</v>
      </c>
      <c r="HY140" s="568">
        <f>HM140+HN140+HO140+HP140+HQ140+HR140+HS140+HT140+HU140+HV140+HW140+HX140</f>
        <v>16496665297.189999</v>
      </c>
      <c r="HZ140" s="568">
        <f t="shared" ref="HZ140:II140" si="676">HZ142+HZ178+HZ213+HZ227+HZ244</f>
        <v>1451680703.6110001</v>
      </c>
      <c r="IA140" s="568">
        <f t="shared" si="676"/>
        <v>1310356510.8789999</v>
      </c>
      <c r="IB140" s="568">
        <f t="shared" si="676"/>
        <v>1571295659.9219999</v>
      </c>
      <c r="IC140" s="568">
        <f t="shared" si="676"/>
        <v>1242027884.3280001</v>
      </c>
      <c r="ID140" s="568">
        <f t="shared" si="676"/>
        <v>1328324941.0700002</v>
      </c>
      <c r="IE140" s="568">
        <f t="shared" si="676"/>
        <v>1361533880.23</v>
      </c>
      <c r="IF140" s="568">
        <f t="shared" si="676"/>
        <v>1463896251.5600002</v>
      </c>
      <c r="IG140" s="568">
        <f t="shared" si="676"/>
        <v>1328190738.46</v>
      </c>
      <c r="IH140" s="568">
        <f t="shared" si="676"/>
        <v>1323567653.8800001</v>
      </c>
      <c r="II140" s="568">
        <f t="shared" si="676"/>
        <v>1359569963.0219998</v>
      </c>
      <c r="IJ140" s="568">
        <f>IJ142+IJ178+IJ213+IJ227+IJ244</f>
        <v>1588211017.8079998</v>
      </c>
      <c r="IK140" s="568">
        <f>IK142+IK178+IK213+IK227+IK244</f>
        <v>1773323215.2440002</v>
      </c>
      <c r="IL140" s="568">
        <f>HZ140+IA140+IB140+IC140+ID140+IE140+IF140+IG140+IH140+II140+IJ140+IK140</f>
        <v>17101978420.013998</v>
      </c>
      <c r="IM140" s="568">
        <f>IM142+IM178+IM213+IM227+IM244</f>
        <v>1412443104.5700002</v>
      </c>
      <c r="IN140" s="568">
        <f t="shared" ref="IN140:IV140" si="677">IN142+IN178+IN213+IN227+IN244</f>
        <v>1418075234.3699996</v>
      </c>
      <c r="IO140" s="568">
        <f>IO142+IO178+IO213+IO227+IO244</f>
        <v>1506496842.8999999</v>
      </c>
      <c r="IP140" s="568">
        <f t="shared" si="677"/>
        <v>1448817997.49</v>
      </c>
      <c r="IQ140" s="568">
        <f t="shared" si="677"/>
        <v>1379490852.1399996</v>
      </c>
      <c r="IR140" s="568">
        <f t="shared" si="677"/>
        <v>1454482978.3700006</v>
      </c>
      <c r="IS140" s="568">
        <f t="shared" si="677"/>
        <v>1554791073.2399993</v>
      </c>
      <c r="IT140" s="568">
        <f t="shared" si="677"/>
        <v>1454586943.5300007</v>
      </c>
      <c r="IU140" s="568">
        <f t="shared" si="677"/>
        <v>1378202560.2599998</v>
      </c>
      <c r="IV140" s="568">
        <f t="shared" si="677"/>
        <v>1439184729.2950006</v>
      </c>
      <c r="IW140" s="568">
        <f>IW142+IW178+IW213+IW227+IW244</f>
        <v>1598051738.6819992</v>
      </c>
      <c r="IX140" s="568">
        <f>IX142+IX178+IX213+IX227+IX244</f>
        <v>2023401910.6330004</v>
      </c>
      <c r="IY140" s="568">
        <f>IM140+IN140+IO140+IP140+IQ140+IR140+IS140+IT140+IU140+IV140+IW140+IX140</f>
        <v>18068025965.48</v>
      </c>
      <c r="IZ140" s="651">
        <f>IZ142+IZ178+IZ213+IZ227+IZ244</f>
        <v>1572429902.4699998</v>
      </c>
      <c r="JA140" s="568">
        <f t="shared" ref="JA140" si="678">JA142+JA178+JA213+JA227+JA244</f>
        <v>1502321650.1629999</v>
      </c>
      <c r="JB140" s="568">
        <f>JB142+JB178+JB213+JB227+JB244</f>
        <v>1615142638.4860001</v>
      </c>
      <c r="JC140" s="568">
        <f t="shared" ref="JC140:JI140" si="679">JC142+JC178+JC213+JC227+JC244</f>
        <v>1491786751.5210001</v>
      </c>
      <c r="JD140" s="568">
        <f t="shared" si="679"/>
        <v>1454286392.9400003</v>
      </c>
      <c r="JE140" s="568">
        <f t="shared" si="679"/>
        <v>1559931919.5699999</v>
      </c>
      <c r="JF140" s="568">
        <f t="shared" si="679"/>
        <v>1700836025.563</v>
      </c>
      <c r="JG140" s="568">
        <f t="shared" si="679"/>
        <v>1487733413.4069998</v>
      </c>
      <c r="JH140" s="568">
        <f t="shared" si="679"/>
        <v>1517169630.3500001</v>
      </c>
      <c r="JI140" s="568">
        <f t="shared" si="679"/>
        <v>1540554276.0210004</v>
      </c>
      <c r="JJ140" s="568">
        <f>JJ142+JJ178+JJ213+JJ227+JJ244</f>
        <v>1628196346.9320002</v>
      </c>
      <c r="JK140" s="568">
        <f>JK142+JK178+JK213+JK227+JK244</f>
        <v>1898412246.4570003</v>
      </c>
      <c r="JL140" s="568">
        <f>IZ140+JA140+JB140+JC140+JD140+JE140+JF140+JG140+JH140+JI140+JJ140+JK140</f>
        <v>18968801193.880001</v>
      </c>
      <c r="JM140" s="651">
        <f>JM142+JM178+JM213+JM227+JM244</f>
        <v>1723213190.0799999</v>
      </c>
      <c r="JN140" s="568">
        <f t="shared" ref="JN140" si="680">JN142+JN178+JN213+JN227+JN244</f>
        <v>1498028976.947</v>
      </c>
      <c r="JO140" s="568">
        <f>JO142+JO178+JO213+JO227+JO244</f>
        <v>1803400393.2030001</v>
      </c>
      <c r="JP140" s="568">
        <f t="shared" ref="JP140:JV140" si="681">JP142+JP178+JP213+JP227+JP244</f>
        <v>1730065040.1000004</v>
      </c>
      <c r="JQ140" s="568">
        <f t="shared" si="681"/>
        <v>1755219101.5400002</v>
      </c>
      <c r="JR140" s="568">
        <f t="shared" si="681"/>
        <v>2218368401.23</v>
      </c>
      <c r="JS140" s="568">
        <f t="shared" si="681"/>
        <v>1880128493.6733</v>
      </c>
      <c r="JT140" s="568">
        <f t="shared" si="681"/>
        <v>1644021886.0977004</v>
      </c>
      <c r="JU140" s="568">
        <f t="shared" si="681"/>
        <v>1726043796.5290003</v>
      </c>
      <c r="JV140" s="568">
        <f t="shared" si="681"/>
        <v>1668754880.6730995</v>
      </c>
      <c r="JW140" s="568">
        <f>JW142+JW178+JW213+JW227+JW244</f>
        <v>1835592204.1469007</v>
      </c>
      <c r="JX140" s="568">
        <f>JX142+JX178+JX213+JX227+JX244</f>
        <v>2587807506.5099993</v>
      </c>
      <c r="JY140" s="568">
        <f>JM140+JN140+JO140+JP140+JQ140+JR140+JS140+JT140+JU140+JV140+JW140+JX140</f>
        <v>22070643870.73</v>
      </c>
      <c r="JZ140" s="651">
        <f>JZ142+JZ178+JZ213+JZ227+JZ244</f>
        <v>2067345984.763</v>
      </c>
      <c r="KA140" s="568">
        <f t="shared" ref="KA140" si="682">KA142+KA178+KA213+KA227+KA244</f>
        <v>1724010793.5470004</v>
      </c>
      <c r="KB140" s="568">
        <f>KB142+KB178+KB213+KB227+KB244</f>
        <v>2311217691.421</v>
      </c>
      <c r="KC140" s="568">
        <f t="shared" ref="KC140:KI140" si="683">KC142+KC178+KC213+KC227+KC244</f>
        <v>1772827266.5290003</v>
      </c>
      <c r="KD140" s="568">
        <f t="shared" si="683"/>
        <v>1969826818.9200003</v>
      </c>
      <c r="KE140" s="568">
        <f t="shared" si="683"/>
        <v>2189454784.5599999</v>
      </c>
      <c r="KF140" s="568">
        <f t="shared" si="683"/>
        <v>1901098944.6799998</v>
      </c>
      <c r="KG140" s="568">
        <f t="shared" si="683"/>
        <v>1885295815.5199995</v>
      </c>
      <c r="KH140" s="568">
        <f t="shared" si="683"/>
        <v>1793625293.2800004</v>
      </c>
      <c r="KI140" s="568">
        <f t="shared" si="683"/>
        <v>1736717439.3299999</v>
      </c>
      <c r="KJ140" s="568">
        <f>KJ142+KJ178+KJ213+KJ227+KJ244</f>
        <v>2139396565.1299996</v>
      </c>
      <c r="KK140" s="568">
        <f>KK142+KK178+KK213+KK227+KK244</f>
        <v>2808979965.4600005</v>
      </c>
      <c r="KL140" s="568">
        <f>JZ140+KA140+KB140+KC140+KD140+KE140+KF140+KG140+KH140+KI140+KJ140+KK140</f>
        <v>24299797363.140003</v>
      </c>
      <c r="KM140" s="651">
        <f>KM142+KM178+KM213+KM227+KM244</f>
        <v>1906648771.8789999</v>
      </c>
      <c r="KN140" s="568">
        <f t="shared" ref="KN140" si="684">KN142+KN178+KN213+KN227+KN244</f>
        <v>1793136403.451</v>
      </c>
      <c r="KO140" s="568">
        <f>KO142+KO178+KO213+KO227+KO244</f>
        <v>2229625664.4399996</v>
      </c>
      <c r="KP140" s="568">
        <f t="shared" ref="KP140:KV140" si="685">KP142+KP178+KP213+KP227+KP244</f>
        <v>1873778203.4800005</v>
      </c>
      <c r="KQ140" s="568">
        <f t="shared" si="685"/>
        <v>1923801344.6800001</v>
      </c>
      <c r="KR140" s="568">
        <f t="shared" si="685"/>
        <v>2169409063.3799996</v>
      </c>
      <c r="KS140" s="568">
        <f t="shared" si="685"/>
        <v>1952453002.7100003</v>
      </c>
      <c r="KT140" s="568">
        <f t="shared" si="685"/>
        <v>1938487718.0999997</v>
      </c>
      <c r="KU140" s="568">
        <f t="shared" si="685"/>
        <v>1934724160.8600001</v>
      </c>
      <c r="KV140" s="568">
        <f t="shared" si="685"/>
        <v>1909060857.4599998</v>
      </c>
      <c r="KW140" s="568">
        <f>KW142+KW178+KW213+KW227+KW244</f>
        <v>2319160460.1100011</v>
      </c>
      <c r="KX140" s="568">
        <f>KX142+KX178+KX213+KX227+KX244</f>
        <v>2938371261.7199988</v>
      </c>
      <c r="KY140" s="568">
        <f>KM140+KN140+KO140+KP140+KQ140+KR140+KS140+KT140+KU140+KV140+KW140+KX140</f>
        <v>24888656912.269997</v>
      </c>
      <c r="KZ140" s="651">
        <f>KZ142+KZ178+KZ213+KZ227+KZ244</f>
        <v>1813695400.7199998</v>
      </c>
      <c r="LA140" s="568">
        <f t="shared" ref="LA140" si="686">LA142+LA178+LA213+LA227+LA244</f>
        <v>1866087794.6499999</v>
      </c>
      <c r="LB140" s="568">
        <f>LB142+LB178+LB213+LB227+LB244</f>
        <v>0</v>
      </c>
      <c r="LC140" s="568">
        <f t="shared" ref="LC140:LI140" si="687">LC142+LC178+LC213+LC227+LC244</f>
        <v>0</v>
      </c>
      <c r="LD140" s="568">
        <f t="shared" si="687"/>
        <v>0</v>
      </c>
      <c r="LE140" s="568">
        <f t="shared" si="687"/>
        <v>0</v>
      </c>
      <c r="LF140" s="568">
        <f t="shared" si="687"/>
        <v>0</v>
      </c>
      <c r="LG140" s="568">
        <f t="shared" si="687"/>
        <v>0</v>
      </c>
      <c r="LH140" s="568">
        <f t="shared" si="687"/>
        <v>0</v>
      </c>
      <c r="LI140" s="568">
        <f t="shared" si="687"/>
        <v>0</v>
      </c>
      <c r="LJ140" s="568">
        <f>LJ142+LJ178+LJ213+LJ227+LJ244</f>
        <v>0</v>
      </c>
      <c r="LK140" s="568">
        <f>LK142+LK178+LK213+LK227+LK244</f>
        <v>0</v>
      </c>
      <c r="LL140" s="569">
        <f>KZ140+LA140+LB140+LC140+LD140+LE140+LF140+LG140+LH140+LI140+LJ140+LK140</f>
        <v>3679783195.3699999</v>
      </c>
    </row>
    <row r="141" spans="1:324" ht="20.25" x14ac:dyDescent="0.3">
      <c r="A141" s="458"/>
      <c r="B141" s="459"/>
      <c r="C141" s="470"/>
      <c r="D141" s="470"/>
      <c r="E141" s="476"/>
      <c r="F141" s="476"/>
      <c r="G141" s="476"/>
      <c r="H141" s="476"/>
      <c r="I141" s="476"/>
      <c r="J141" s="476"/>
      <c r="K141" s="476"/>
      <c r="L141" s="476"/>
      <c r="M141" s="476"/>
      <c r="N141" s="476"/>
      <c r="O141" s="476"/>
      <c r="P141" s="476"/>
      <c r="Q141" s="476"/>
      <c r="R141" s="476"/>
      <c r="S141" s="476"/>
      <c r="T141" s="476"/>
      <c r="U141" s="476"/>
      <c r="V141" s="476"/>
      <c r="W141" s="476"/>
      <c r="X141" s="476"/>
      <c r="Y141" s="476"/>
      <c r="Z141" s="476"/>
      <c r="AA141" s="476"/>
      <c r="AB141" s="476"/>
      <c r="AC141" s="476"/>
      <c r="AD141" s="476"/>
      <c r="AE141" s="476"/>
      <c r="AF141" s="476"/>
      <c r="AG141" s="476"/>
      <c r="AH141" s="476"/>
      <c r="AI141" s="476"/>
      <c r="AJ141" s="476"/>
      <c r="AK141" s="476"/>
      <c r="AL141" s="476"/>
      <c r="AM141" s="476"/>
      <c r="AN141" s="476"/>
      <c r="AO141" s="476"/>
      <c r="AP141" s="476"/>
      <c r="AQ141" s="476"/>
      <c r="AR141" s="476"/>
      <c r="AS141" s="476"/>
      <c r="AT141" s="476"/>
      <c r="AU141" s="476"/>
      <c r="AV141" s="476"/>
      <c r="AW141" s="476"/>
      <c r="AX141" s="476"/>
      <c r="AY141" s="476"/>
      <c r="AZ141" s="476"/>
      <c r="BA141" s="476"/>
      <c r="BB141" s="476"/>
      <c r="BC141" s="476"/>
      <c r="BD141" s="476"/>
      <c r="BE141" s="476"/>
      <c r="BF141" s="476"/>
      <c r="BG141" s="476"/>
      <c r="BH141" s="476"/>
      <c r="BI141" s="476"/>
      <c r="BJ141" s="476"/>
      <c r="BK141" s="476"/>
      <c r="BL141" s="476"/>
      <c r="BM141" s="476"/>
      <c r="BN141" s="476"/>
      <c r="BO141" s="476"/>
      <c r="BP141" s="476"/>
      <c r="BQ141" s="476"/>
      <c r="BR141" s="476"/>
      <c r="BS141" s="476"/>
      <c r="BT141" s="476"/>
      <c r="BU141" s="476"/>
      <c r="BV141" s="476"/>
      <c r="BW141" s="476"/>
      <c r="BX141" s="476"/>
      <c r="BY141" s="476"/>
      <c r="BZ141" s="476"/>
      <c r="CA141" s="476"/>
      <c r="CB141" s="476"/>
      <c r="CC141" s="476"/>
      <c r="CD141" s="476"/>
      <c r="CE141" s="476"/>
      <c r="CF141" s="476"/>
      <c r="CG141" s="476"/>
      <c r="CH141" s="476"/>
      <c r="CI141" s="476"/>
      <c r="CJ141" s="476"/>
      <c r="CK141" s="476"/>
      <c r="CL141" s="476"/>
      <c r="CM141" s="476"/>
      <c r="CN141" s="476"/>
      <c r="CO141" s="476"/>
      <c r="CP141" s="476"/>
      <c r="CQ141" s="476"/>
      <c r="CR141" s="476"/>
      <c r="CS141" s="476"/>
      <c r="CT141" s="476"/>
      <c r="CU141" s="476"/>
      <c r="CV141" s="476"/>
      <c r="CW141" s="476"/>
      <c r="CX141" s="476"/>
      <c r="CY141" s="476"/>
      <c r="CZ141" s="476"/>
      <c r="DA141" s="476"/>
      <c r="DB141" s="476"/>
      <c r="DC141" s="476"/>
      <c r="DD141" s="476"/>
      <c r="DE141" s="476"/>
      <c r="DF141" s="476"/>
      <c r="DG141" s="476"/>
      <c r="DH141" s="476"/>
      <c r="DI141" s="476"/>
      <c r="DJ141" s="476"/>
      <c r="DK141" s="476"/>
      <c r="DL141" s="476"/>
      <c r="DM141" s="476"/>
      <c r="DN141" s="476"/>
      <c r="DO141" s="476"/>
      <c r="DP141" s="476"/>
      <c r="DQ141" s="476"/>
      <c r="DR141" s="476"/>
      <c r="DS141" s="476"/>
      <c r="DT141" s="476"/>
      <c r="DU141" s="476"/>
      <c r="DV141" s="476"/>
      <c r="DW141" s="476"/>
      <c r="DX141" s="476"/>
      <c r="DY141" s="476"/>
      <c r="DZ141" s="476"/>
      <c r="EA141" s="476"/>
      <c r="EB141" s="476"/>
      <c r="EC141" s="476"/>
      <c r="ED141" s="476"/>
      <c r="EE141" s="476"/>
      <c r="EF141" s="476"/>
      <c r="EG141" s="476"/>
      <c r="EH141" s="476"/>
      <c r="EI141" s="476"/>
      <c r="EJ141" s="476"/>
      <c r="EK141" s="476"/>
      <c r="EL141" s="476"/>
      <c r="EM141" s="476"/>
      <c r="EN141" s="476"/>
      <c r="EO141" s="476"/>
      <c r="EP141" s="476"/>
      <c r="EQ141" s="476"/>
      <c r="ER141" s="476"/>
      <c r="ES141" s="476"/>
      <c r="ET141" s="476"/>
      <c r="EU141" s="476"/>
      <c r="EV141" s="476"/>
      <c r="EW141" s="476"/>
      <c r="EX141" s="476"/>
      <c r="EY141" s="476"/>
      <c r="EZ141" s="476"/>
      <c r="FA141" s="476"/>
      <c r="FB141" s="476"/>
      <c r="FC141" s="476"/>
      <c r="FD141" s="476"/>
      <c r="FE141" s="476"/>
      <c r="FF141" s="476"/>
      <c r="FG141" s="476"/>
      <c r="FH141" s="476"/>
      <c r="FI141" s="476"/>
      <c r="FJ141" s="476"/>
      <c r="FK141" s="476"/>
      <c r="FL141" s="476"/>
      <c r="FM141" s="476"/>
      <c r="FN141" s="476"/>
      <c r="FO141" s="476"/>
      <c r="FP141" s="476"/>
      <c r="FQ141" s="476"/>
      <c r="FR141" s="476"/>
      <c r="FS141" s="476"/>
      <c r="FT141" s="476"/>
      <c r="FU141" s="476"/>
      <c r="FV141" s="476"/>
      <c r="FW141" s="476"/>
      <c r="FX141" s="476"/>
      <c r="FY141" s="476"/>
      <c r="FZ141" s="476"/>
      <c r="GA141" s="476"/>
      <c r="GB141" s="476"/>
      <c r="GC141" s="476"/>
      <c r="GD141" s="476"/>
      <c r="GE141" s="476"/>
      <c r="GF141" s="476"/>
      <c r="GG141" s="476"/>
      <c r="GH141" s="476"/>
      <c r="GI141" s="476"/>
      <c r="GJ141" s="476"/>
      <c r="GK141" s="476"/>
      <c r="GL141" s="476"/>
      <c r="GM141" s="476"/>
      <c r="GN141" s="476"/>
      <c r="GO141" s="476"/>
      <c r="GP141" s="476"/>
      <c r="GQ141" s="476"/>
      <c r="GR141" s="476"/>
      <c r="GS141" s="476"/>
      <c r="GT141" s="476"/>
      <c r="GU141" s="476"/>
      <c r="GV141" s="476"/>
      <c r="GW141" s="476"/>
      <c r="GX141" s="476"/>
      <c r="GY141" s="476"/>
      <c r="GZ141" s="476"/>
      <c r="HA141" s="476"/>
      <c r="HB141" s="476"/>
      <c r="HC141" s="476"/>
      <c r="HD141" s="476"/>
      <c r="HE141" s="476"/>
      <c r="HF141" s="476"/>
      <c r="HG141" s="476"/>
      <c r="HH141" s="476"/>
      <c r="HI141" s="476"/>
      <c r="HJ141" s="476"/>
      <c r="HK141" s="476"/>
      <c r="HL141" s="476"/>
      <c r="HM141" s="476"/>
      <c r="HN141" s="476"/>
      <c r="HO141" s="476"/>
      <c r="HP141" s="476"/>
      <c r="HQ141" s="476"/>
      <c r="HR141" s="476"/>
      <c r="HS141" s="476"/>
      <c r="HT141" s="476"/>
      <c r="HU141" s="476"/>
      <c r="HV141" s="476"/>
      <c r="HW141" s="476"/>
      <c r="HX141" s="476"/>
      <c r="HY141" s="476"/>
      <c r="HZ141" s="476"/>
      <c r="IA141" s="476"/>
      <c r="IB141" s="476"/>
      <c r="IC141" s="476"/>
      <c r="ID141" s="476"/>
      <c r="IE141" s="476"/>
      <c r="IF141" s="476"/>
      <c r="IG141" s="476"/>
      <c r="IH141" s="476"/>
      <c r="II141" s="476"/>
      <c r="IJ141" s="476"/>
      <c r="IK141" s="476"/>
      <c r="IL141" s="476"/>
      <c r="IM141" s="476"/>
      <c r="IN141" s="476"/>
      <c r="IO141" s="476"/>
      <c r="IP141" s="476"/>
      <c r="IQ141" s="476"/>
      <c r="IR141" s="476"/>
      <c r="IS141" s="476"/>
      <c r="IT141" s="476"/>
      <c r="IU141" s="476"/>
      <c r="IV141" s="476"/>
      <c r="IW141" s="476"/>
      <c r="IX141" s="476"/>
      <c r="IY141" s="476"/>
      <c r="IZ141" s="652"/>
      <c r="JA141" s="476"/>
      <c r="JB141" s="476"/>
      <c r="JC141" s="476"/>
      <c r="JD141" s="476"/>
      <c r="JE141" s="476"/>
      <c r="JF141" s="476"/>
      <c r="JG141" s="476"/>
      <c r="JH141" s="476"/>
      <c r="JI141" s="476"/>
      <c r="JJ141" s="476"/>
      <c r="JK141" s="476"/>
      <c r="JL141" s="476"/>
      <c r="JM141" s="652"/>
      <c r="JN141" s="476"/>
      <c r="JO141" s="476"/>
      <c r="JP141" s="476"/>
      <c r="JQ141" s="476"/>
      <c r="JR141" s="476"/>
      <c r="JS141" s="476"/>
      <c r="JT141" s="476"/>
      <c r="JU141" s="476"/>
      <c r="JV141" s="476"/>
      <c r="JW141" s="476"/>
      <c r="JX141" s="476"/>
      <c r="JY141" s="476"/>
      <c r="JZ141" s="652"/>
      <c r="KA141" s="476"/>
      <c r="KB141" s="476"/>
      <c r="KC141" s="476"/>
      <c r="KD141" s="476"/>
      <c r="KE141" s="476"/>
      <c r="KF141" s="476"/>
      <c r="KG141" s="476"/>
      <c r="KH141" s="476"/>
      <c r="KI141" s="476"/>
      <c r="KJ141" s="476"/>
      <c r="KK141" s="476"/>
      <c r="KL141" s="476"/>
      <c r="KM141" s="652"/>
      <c r="KN141" s="476"/>
      <c r="KO141" s="476"/>
      <c r="KP141" s="476"/>
      <c r="KQ141" s="476"/>
      <c r="KR141" s="476"/>
      <c r="KS141" s="476"/>
      <c r="KT141" s="476"/>
      <c r="KU141" s="476"/>
      <c r="KV141" s="476"/>
      <c r="KW141" s="476"/>
      <c r="KX141" s="476"/>
      <c r="KY141" s="476"/>
      <c r="KZ141" s="652"/>
      <c r="LA141" s="476"/>
      <c r="LB141" s="476"/>
      <c r="LC141" s="476"/>
      <c r="LD141" s="476"/>
      <c r="LE141" s="476"/>
      <c r="LF141" s="476"/>
      <c r="LG141" s="476"/>
      <c r="LH141" s="476"/>
      <c r="LI141" s="476"/>
      <c r="LJ141" s="476"/>
      <c r="LK141" s="476"/>
      <c r="LL141" s="514"/>
    </row>
    <row r="142" spans="1:324" ht="20.25" x14ac:dyDescent="0.3">
      <c r="A142" s="458">
        <v>40</v>
      </c>
      <c r="B142" s="459"/>
      <c r="C142" s="460" t="s">
        <v>157</v>
      </c>
      <c r="D142" s="460" t="s">
        <v>603</v>
      </c>
      <c r="E142" s="476">
        <f t="shared" ref="E142:X142" si="688">E144+E148+E153+E157+E165+E172</f>
        <v>895782394.42497087</v>
      </c>
      <c r="F142" s="476">
        <f t="shared" si="688"/>
        <v>1309323940.076782</v>
      </c>
      <c r="G142" s="476">
        <f t="shared" si="688"/>
        <v>1588916629.1103325</v>
      </c>
      <c r="H142" s="476">
        <f t="shared" si="688"/>
        <v>1936384059.422467</v>
      </c>
      <c r="I142" s="476">
        <f t="shared" si="688"/>
        <v>2215538128.0253716</v>
      </c>
      <c r="J142" s="476">
        <f t="shared" si="688"/>
        <v>2553131534.8022032</v>
      </c>
      <c r="K142" s="476">
        <f t="shared" si="688"/>
        <v>2898936475.5466533</v>
      </c>
      <c r="L142" s="476">
        <f t="shared" si="688"/>
        <v>3196258307.0439</v>
      </c>
      <c r="M142" s="476">
        <f t="shared" si="688"/>
        <v>243859153.0095143</v>
      </c>
      <c r="N142" s="476">
        <f t="shared" si="688"/>
        <v>255236198.85357201</v>
      </c>
      <c r="O142" s="476">
        <f t="shared" si="688"/>
        <v>300709785.08738112</v>
      </c>
      <c r="P142" s="476">
        <f t="shared" si="688"/>
        <v>291926550.04452521</v>
      </c>
      <c r="Q142" s="476">
        <f t="shared" si="688"/>
        <v>319998789.8239553</v>
      </c>
      <c r="R142" s="476">
        <f t="shared" si="688"/>
        <v>337474440.40705782</v>
      </c>
      <c r="S142" s="476">
        <f t="shared" si="688"/>
        <v>288764182.95251215</v>
      </c>
      <c r="T142" s="476">
        <f t="shared" si="688"/>
        <v>288811462.73927569</v>
      </c>
      <c r="U142" s="476">
        <f t="shared" si="688"/>
        <v>270415492.01130867</v>
      </c>
      <c r="V142" s="476">
        <f t="shared" si="688"/>
        <v>321871347.58141381</v>
      </c>
      <c r="W142" s="476">
        <f t="shared" si="688"/>
        <v>301824279.67801708</v>
      </c>
      <c r="X142" s="476">
        <f t="shared" si="688"/>
        <v>383737735.9537223</v>
      </c>
      <c r="Y142" s="476">
        <f>M142+N142+O142+P142+Q142+R142+S142+T142+U142+V142+W142+X142</f>
        <v>3604629418.1422553</v>
      </c>
      <c r="Z142" s="476">
        <f t="shared" ref="Z142:AK142" si="689">Z144+Z148+Z153+Z157+Z165+Z172</f>
        <v>272119928.29903191</v>
      </c>
      <c r="AA142" s="476">
        <f t="shared" si="689"/>
        <v>310168926.5309214</v>
      </c>
      <c r="AB142" s="476">
        <f t="shared" si="689"/>
        <v>331838133.88603747</v>
      </c>
      <c r="AC142" s="476">
        <f t="shared" si="689"/>
        <v>350592518.03805715</v>
      </c>
      <c r="AD142" s="476">
        <f t="shared" si="689"/>
        <v>410075045.84455854</v>
      </c>
      <c r="AE142" s="476">
        <f t="shared" si="689"/>
        <v>389060595.98047072</v>
      </c>
      <c r="AF142" s="476">
        <f t="shared" si="689"/>
        <v>353844981.94754624</v>
      </c>
      <c r="AG142" s="476">
        <f t="shared" si="689"/>
        <v>330862937.43202317</v>
      </c>
      <c r="AH142" s="476">
        <f t="shared" si="689"/>
        <v>322398045.29410791</v>
      </c>
      <c r="AI142" s="476">
        <f t="shared" si="689"/>
        <v>358512236.88495237</v>
      </c>
      <c r="AJ142" s="476">
        <f t="shared" si="689"/>
        <v>352173617.41136718</v>
      </c>
      <c r="AK142" s="476">
        <f t="shared" si="689"/>
        <v>409833478.53267401</v>
      </c>
      <c r="AL142" s="476">
        <f>Z142+AA142+AB142+AC142+AD142+AE142+AF142+AG142+AH142+AI142+AJ142+AK142</f>
        <v>4191480446.081748</v>
      </c>
      <c r="AM142" s="476">
        <f t="shared" ref="AM142:AX142" si="690">AM144+AM148+AM153+AM157+AM165+AM172</f>
        <v>336566860.17796135</v>
      </c>
      <c r="AN142" s="476">
        <f t="shared" si="690"/>
        <v>381458131.27103156</v>
      </c>
      <c r="AO142" s="476">
        <f t="shared" si="690"/>
        <v>422720264.9623881</v>
      </c>
      <c r="AP142" s="476">
        <f t="shared" si="690"/>
        <v>414588055.98629898</v>
      </c>
      <c r="AQ142" s="476">
        <f t="shared" si="690"/>
        <v>410870669.20322156</v>
      </c>
      <c r="AR142" s="476">
        <f t="shared" si="690"/>
        <v>419436537.68548661</v>
      </c>
      <c r="AS142" s="476">
        <f t="shared" si="690"/>
        <v>385250708.23118013</v>
      </c>
      <c r="AT142" s="476">
        <f t="shared" si="690"/>
        <v>345614623.08825743</v>
      </c>
      <c r="AU142" s="476">
        <f t="shared" si="690"/>
        <v>353007353.59443337</v>
      </c>
      <c r="AV142" s="476">
        <f t="shared" si="690"/>
        <v>391327659.31121689</v>
      </c>
      <c r="AW142" s="476">
        <f t="shared" si="690"/>
        <v>381861727.00325483</v>
      </c>
      <c r="AX142" s="476">
        <f t="shared" si="690"/>
        <v>424877825.35799533</v>
      </c>
      <c r="AY142" s="476">
        <f>AM142+AN142+AO142+AP142+AQ142+AR142+AS142+AT142+AU142+AV142+AW142+AX142</f>
        <v>4667580415.8727264</v>
      </c>
      <c r="AZ142" s="476">
        <f t="shared" ref="AZ142:BK142" si="691">AZ144+AZ148+AZ153+AZ157+AZ165+AZ172</f>
        <v>394272613.03805715</v>
      </c>
      <c r="BA142" s="476">
        <f t="shared" si="691"/>
        <v>428401634.11926222</v>
      </c>
      <c r="BB142" s="476">
        <f t="shared" si="691"/>
        <v>451970783.17129874</v>
      </c>
      <c r="BC142" s="476">
        <f t="shared" si="691"/>
        <v>441809061.11750954</v>
      </c>
      <c r="BD142" s="476">
        <f t="shared" si="691"/>
        <v>427907657.65894681</v>
      </c>
      <c r="BE142" s="476">
        <f t="shared" si="691"/>
        <v>471305026.08149737</v>
      </c>
      <c r="BF142" s="476">
        <f t="shared" si="691"/>
        <v>405790130.74490905</v>
      </c>
      <c r="BG142" s="476">
        <f t="shared" si="691"/>
        <v>375694633.14797199</v>
      </c>
      <c r="BH142" s="476">
        <f t="shared" si="691"/>
        <v>371762532.14626098</v>
      </c>
      <c r="BI142" s="476">
        <f t="shared" si="691"/>
        <v>402625697.1234352</v>
      </c>
      <c r="BJ142" s="476">
        <f t="shared" si="691"/>
        <v>413303184.12735778</v>
      </c>
      <c r="BK142" s="476">
        <f t="shared" si="691"/>
        <v>529173170.83049566</v>
      </c>
      <c r="BL142" s="476">
        <f>AZ142+BA142+BB142+BC142+BD142+BE142+BF142+BG142+BH142+BI142+BJ142+BK142</f>
        <v>5114016123.3070021</v>
      </c>
      <c r="BM142" s="476">
        <f t="shared" ref="BM142:BX142" si="692">BM144+BM148+BM153+BM157+BM165+BM172</f>
        <v>386669277.77896017</v>
      </c>
      <c r="BN142" s="476">
        <f t="shared" si="692"/>
        <v>405712531.36759299</v>
      </c>
      <c r="BO142" s="476">
        <f t="shared" si="692"/>
        <v>435277485.18444341</v>
      </c>
      <c r="BP142" s="476">
        <f t="shared" si="692"/>
        <v>523274406.30600065</v>
      </c>
      <c r="BQ142" s="476">
        <f t="shared" si="692"/>
        <v>436979263.55817062</v>
      </c>
      <c r="BR142" s="476">
        <f t="shared" si="692"/>
        <v>408142900.24248874</v>
      </c>
      <c r="BS142" s="476">
        <f t="shared" si="692"/>
        <v>395901650.74532634</v>
      </c>
      <c r="BT142" s="476">
        <f t="shared" si="692"/>
        <v>388622033.32640612</v>
      </c>
      <c r="BU142" s="476">
        <f t="shared" si="692"/>
        <v>390619050.35277921</v>
      </c>
      <c r="BV142" s="476">
        <f t="shared" si="692"/>
        <v>451042286.82327652</v>
      </c>
      <c r="BW142" s="476">
        <f t="shared" si="692"/>
        <v>441953237.13733095</v>
      </c>
      <c r="BX142" s="476">
        <f t="shared" si="692"/>
        <v>485667091.59397429</v>
      </c>
      <c r="BY142" s="476">
        <f>BM142+BN142+BO142+BP142+BQ142+BR142+BS142+BT142+BU142+BV142+BW142+BX142</f>
        <v>5149861214.41675</v>
      </c>
      <c r="BZ142" s="476">
        <f t="shared" ref="BZ142:CK142" si="693">BZ144+BZ148+BZ153+BZ157+BZ165+BZ172</f>
        <v>401550453.67626441</v>
      </c>
      <c r="CA142" s="476">
        <f t="shared" si="693"/>
        <v>430351909.44629449</v>
      </c>
      <c r="CB142" s="476">
        <f t="shared" si="693"/>
        <v>464386745.94583547</v>
      </c>
      <c r="CC142" s="476">
        <f t="shared" si="693"/>
        <v>540055708.21626198</v>
      </c>
      <c r="CD142" s="476">
        <f t="shared" si="693"/>
        <v>439244918.49096566</v>
      </c>
      <c r="CE142" s="476">
        <f t="shared" si="693"/>
        <v>417953671.78713912</v>
      </c>
      <c r="CF142" s="476">
        <f t="shared" si="693"/>
        <v>410931786.46390426</v>
      </c>
      <c r="CG142" s="476">
        <f t="shared" si="693"/>
        <v>415725921.84543484</v>
      </c>
      <c r="CH142" s="476">
        <f t="shared" si="693"/>
        <v>405088867.69733769</v>
      </c>
      <c r="CI142" s="476">
        <f t="shared" si="693"/>
        <v>436097539.79156244</v>
      </c>
      <c r="CJ142" s="476">
        <f t="shared" si="693"/>
        <v>458773939.77741605</v>
      </c>
      <c r="CK142" s="476">
        <f t="shared" si="693"/>
        <v>533778797.09588069</v>
      </c>
      <c r="CL142" s="476">
        <f>BZ142+CA142+CB142+CC142+CD142+CE142+CF142+CG142+CH142+CI142+CJ142+CK142</f>
        <v>5353940260.2342968</v>
      </c>
      <c r="CM142" s="476">
        <f t="shared" ref="CM142:CX142" si="694">CM144+CM148+CM153+CM157+CM165+CM172</f>
        <v>433795089.08625442</v>
      </c>
      <c r="CN142" s="476">
        <f t="shared" si="694"/>
        <v>486566022.5067184</v>
      </c>
      <c r="CO142" s="476">
        <f t="shared" si="694"/>
        <v>486657580.98947924</v>
      </c>
      <c r="CP142" s="476">
        <f t="shared" si="694"/>
        <v>552270412.68740618</v>
      </c>
      <c r="CQ142" s="476">
        <f t="shared" si="694"/>
        <v>480279135.9876467</v>
      </c>
      <c r="CR142" s="476">
        <f t="shared" si="694"/>
        <v>426518793.32703578</v>
      </c>
      <c r="CS142" s="476">
        <f t="shared" si="694"/>
        <v>431494685.94825566</v>
      </c>
      <c r="CT142" s="476">
        <f t="shared" si="694"/>
        <v>422308446.25584215</v>
      </c>
      <c r="CU142" s="476">
        <f t="shared" si="694"/>
        <v>434833350.09873158</v>
      </c>
      <c r="CV142" s="476">
        <f t="shared" si="694"/>
        <v>479982331.33665496</v>
      </c>
      <c r="CW142" s="476">
        <f t="shared" si="694"/>
        <v>488892661.53396744</v>
      </c>
      <c r="CX142" s="476">
        <f t="shared" si="694"/>
        <v>565354868.52403605</v>
      </c>
      <c r="CY142" s="476">
        <f>CM142+CN142+CO142+CP142+CQ142+CR142+CS142+CT142+CU142+CV142+CW142+CX142</f>
        <v>5688953378.2820282</v>
      </c>
      <c r="CZ142" s="476">
        <f t="shared" ref="CZ142:DK142" si="695">CZ144+CZ148+CZ153+CZ157+CZ165+CZ172</f>
        <v>489253139.45992649</v>
      </c>
      <c r="DA142" s="476">
        <f t="shared" si="695"/>
        <v>473203914.87616974</v>
      </c>
      <c r="DB142" s="476">
        <f t="shared" si="695"/>
        <v>519545239.4747656</v>
      </c>
      <c r="DC142" s="476">
        <f t="shared" si="695"/>
        <v>506372371.50070119</v>
      </c>
      <c r="DD142" s="476">
        <f t="shared" si="695"/>
        <v>506294394.40389478</v>
      </c>
      <c r="DE142" s="476">
        <f t="shared" si="695"/>
        <v>435820798.15876639</v>
      </c>
      <c r="DF142" s="476">
        <f t="shared" si="695"/>
        <v>450802342.31084073</v>
      </c>
      <c r="DG142" s="476">
        <f t="shared" si="695"/>
        <v>463506182.65493518</v>
      </c>
      <c r="DH142" s="476">
        <f t="shared" si="695"/>
        <v>447882705.24999994</v>
      </c>
      <c r="DI142" s="476">
        <f t="shared" si="695"/>
        <v>483811786.02000004</v>
      </c>
      <c r="DJ142" s="476">
        <f t="shared" si="695"/>
        <v>500728646.64999998</v>
      </c>
      <c r="DK142" s="476">
        <f t="shared" si="695"/>
        <v>673674619.75399995</v>
      </c>
      <c r="DL142" s="476">
        <f>CZ142+DA142+DB142+DC142+DD142+DE142+DF142+DG142+DH142+DI142+DJ142+DK142</f>
        <v>5950896140.5139999</v>
      </c>
      <c r="DM142" s="476">
        <f t="shared" ref="DM142:DX142" si="696">DM144+DM148+DM153+DM157+DM165+DM172</f>
        <v>450961995.76999998</v>
      </c>
      <c r="DN142" s="476">
        <f t="shared" si="696"/>
        <v>512294136.42000008</v>
      </c>
      <c r="DO142" s="476">
        <f t="shared" si="696"/>
        <v>612661754.98999989</v>
      </c>
      <c r="DP142" s="476">
        <f t="shared" si="696"/>
        <v>528566327.44999993</v>
      </c>
      <c r="DQ142" s="476">
        <f t="shared" si="696"/>
        <v>544867445.30999994</v>
      </c>
      <c r="DR142" s="476">
        <f t="shared" si="696"/>
        <v>508247263.80999994</v>
      </c>
      <c r="DS142" s="476">
        <f t="shared" si="696"/>
        <v>507193522.64999998</v>
      </c>
      <c r="DT142" s="476">
        <f t="shared" si="696"/>
        <v>486123882.96000004</v>
      </c>
      <c r="DU142" s="476">
        <f t="shared" si="696"/>
        <v>520403640.85000002</v>
      </c>
      <c r="DV142" s="476">
        <f t="shared" si="696"/>
        <v>535173085.36910111</v>
      </c>
      <c r="DW142" s="476">
        <f t="shared" si="696"/>
        <v>562356632.4308989</v>
      </c>
      <c r="DX142" s="476">
        <f t="shared" si="696"/>
        <v>788650168.82000005</v>
      </c>
      <c r="DY142" s="476">
        <f>DM142+DN142+DO142+DP142+DQ142+DR142+DS142+DT142+DU142+DV142+DW142+DX142</f>
        <v>6557499856.8299999</v>
      </c>
      <c r="DZ142" s="476">
        <f t="shared" ref="DZ142:EK142" si="697">DZ144+DZ148+DZ153+DZ157+DZ165+DZ172</f>
        <v>502175778.69999993</v>
      </c>
      <c r="EA142" s="476">
        <f t="shared" si="697"/>
        <v>618976714.31999993</v>
      </c>
      <c r="EB142" s="476">
        <f t="shared" si="697"/>
        <v>647619399.02999985</v>
      </c>
      <c r="EC142" s="476">
        <f t="shared" si="697"/>
        <v>569313715.8900001</v>
      </c>
      <c r="ED142" s="476">
        <f t="shared" si="697"/>
        <v>580791019.64999998</v>
      </c>
      <c r="EE142" s="476">
        <f t="shared" si="697"/>
        <v>532634041.81999987</v>
      </c>
      <c r="EF142" s="476">
        <f t="shared" si="697"/>
        <v>538971592.86999977</v>
      </c>
      <c r="EG142" s="476">
        <f t="shared" si="697"/>
        <v>535417905.60000008</v>
      </c>
      <c r="EH142" s="476">
        <f t="shared" si="697"/>
        <v>503667929.47000015</v>
      </c>
      <c r="EI142" s="476">
        <f t="shared" si="697"/>
        <v>557166044.05999994</v>
      </c>
      <c r="EJ142" s="476">
        <f t="shared" si="697"/>
        <v>542020576.08000016</v>
      </c>
      <c r="EK142" s="476">
        <f t="shared" si="697"/>
        <v>672067089.25999963</v>
      </c>
      <c r="EL142" s="476">
        <f>DZ142+EA142+EB142+EC142+ED142+EE142+EF142+EG142+EH142+EI142+EJ142+EK142</f>
        <v>6800821806.749999</v>
      </c>
      <c r="EM142" s="476">
        <f t="shared" ref="EM142:EX142" si="698">EM144+EM148+EM153+EM157+EM165+EM172</f>
        <v>520022762.04000014</v>
      </c>
      <c r="EN142" s="476">
        <f t="shared" si="698"/>
        <v>631574285.33999991</v>
      </c>
      <c r="EO142" s="476">
        <f t="shared" si="698"/>
        <v>643622154.24100006</v>
      </c>
      <c r="EP142" s="476">
        <f t="shared" si="698"/>
        <v>613917185.222</v>
      </c>
      <c r="EQ142" s="476">
        <f t="shared" si="698"/>
        <v>594436103.18700016</v>
      </c>
      <c r="ER142" s="476">
        <f t="shared" si="698"/>
        <v>548902432.67999995</v>
      </c>
      <c r="ES142" s="476">
        <f t="shared" si="698"/>
        <v>529473144.10000002</v>
      </c>
      <c r="ET142" s="476">
        <f t="shared" si="698"/>
        <v>528979979.47999996</v>
      </c>
      <c r="EU142" s="476">
        <f t="shared" si="698"/>
        <v>578415082.86199999</v>
      </c>
      <c r="EV142" s="476">
        <f t="shared" si="698"/>
        <v>557207781.57799995</v>
      </c>
      <c r="EW142" s="476">
        <f t="shared" si="698"/>
        <v>543839030.59099996</v>
      </c>
      <c r="EX142" s="476">
        <f t="shared" si="698"/>
        <v>669973609.12100017</v>
      </c>
      <c r="EY142" s="476">
        <f>EM142+EN142+EO142+EP142+EQ142+ER142+ES142+ET142+EU142+EV142+EW142+EX142</f>
        <v>6960363550.4420004</v>
      </c>
      <c r="EZ142" s="476">
        <f t="shared" ref="EZ142:FH142" si="699">EZ144+EZ148+EZ153+EZ157+EZ165+EZ172</f>
        <v>638719462.39999998</v>
      </c>
      <c r="FA142" s="476">
        <f t="shared" si="699"/>
        <v>637038102.4610002</v>
      </c>
      <c r="FB142" s="476">
        <f t="shared" si="699"/>
        <v>622865331.75900006</v>
      </c>
      <c r="FC142" s="476">
        <f t="shared" si="699"/>
        <v>629029850.71000016</v>
      </c>
      <c r="FD142" s="476">
        <f t="shared" si="699"/>
        <v>585216156.73000002</v>
      </c>
      <c r="FE142" s="476">
        <f t="shared" si="699"/>
        <v>528081547.12700015</v>
      </c>
      <c r="FF142" s="476">
        <f t="shared" si="699"/>
        <v>535512565.45300001</v>
      </c>
      <c r="FG142" s="476">
        <f t="shared" si="699"/>
        <v>540403380.21999991</v>
      </c>
      <c r="FH142" s="476">
        <f t="shared" si="699"/>
        <v>569591411.64500022</v>
      </c>
      <c r="FI142" s="476">
        <f>FI144+FI148+FI153+FI157+FI165+FI172</f>
        <v>544415451.2349999</v>
      </c>
      <c r="FJ142" s="476">
        <f>FJ144+FJ148+FJ153+FJ157+FJ165+FJ172</f>
        <v>530653284.03899997</v>
      </c>
      <c r="FK142" s="476">
        <f>FK144+FK148+FK153+FK157+FK165+FK172</f>
        <v>565191813.42140031</v>
      </c>
      <c r="FL142" s="476">
        <f>FA142+FB142+FC142+FD142+FE142+FF142+FG142+FH142+EZ142+FI142+FK142+FJ142</f>
        <v>6926718357.2003994</v>
      </c>
      <c r="FM142" s="476">
        <f t="shared" ref="FM142:FV142" si="700">FM144+FM148+FM153+FM157+FM165+FM172</f>
        <v>679417305.222</v>
      </c>
      <c r="FN142" s="476">
        <f t="shared" si="700"/>
        <v>648278192.78800011</v>
      </c>
      <c r="FO142" s="476">
        <f t="shared" si="700"/>
        <v>667365830.60999978</v>
      </c>
      <c r="FP142" s="476">
        <f t="shared" si="700"/>
        <v>628146681.51999998</v>
      </c>
      <c r="FQ142" s="476">
        <f t="shared" si="700"/>
        <v>515446832.78999966</v>
      </c>
      <c r="FR142" s="476">
        <f t="shared" si="700"/>
        <v>525152069.04000008</v>
      </c>
      <c r="FS142" s="476">
        <f t="shared" si="700"/>
        <v>529981079.0400002</v>
      </c>
      <c r="FT142" s="476">
        <f t="shared" si="700"/>
        <v>506995631.59999996</v>
      </c>
      <c r="FU142" s="476">
        <f t="shared" si="700"/>
        <v>516191285.70000011</v>
      </c>
      <c r="FV142" s="476">
        <f t="shared" si="700"/>
        <v>563715150.81999993</v>
      </c>
      <c r="FW142" s="476">
        <f>FW144+FW148+FW153+FW157+FW165+FW172</f>
        <v>530638236.32999974</v>
      </c>
      <c r="FX142" s="476">
        <f>FX144+FX148+FX153+FX157+FX165+FX172</f>
        <v>502198424.27000004</v>
      </c>
      <c r="FY142" s="476">
        <f>FM142+FN142+FO142+FP142+FQ142+FR142+FS142+FT142+FU142+FV142+FW142+FX142</f>
        <v>6813526719.7299995</v>
      </c>
      <c r="FZ142" s="476">
        <f t="shared" ref="FZ142:GI142" si="701">FZ144+FZ148+FZ153+FZ157+FZ165+FZ172</f>
        <v>664394252.49999988</v>
      </c>
      <c r="GA142" s="476">
        <f t="shared" si="701"/>
        <v>568571993.55199993</v>
      </c>
      <c r="GB142" s="476">
        <f t="shared" si="701"/>
        <v>609883364.33899999</v>
      </c>
      <c r="GC142" s="476">
        <f t="shared" si="701"/>
        <v>727258377.52899981</v>
      </c>
      <c r="GD142" s="476">
        <f t="shared" si="701"/>
        <v>519237732.05300009</v>
      </c>
      <c r="GE142" s="476">
        <f t="shared" si="701"/>
        <v>572529527.60700011</v>
      </c>
      <c r="GF142" s="476">
        <f t="shared" si="701"/>
        <v>503818065.76200002</v>
      </c>
      <c r="GG142" s="476">
        <f t="shared" si="701"/>
        <v>460779670.278</v>
      </c>
      <c r="GH142" s="476">
        <f t="shared" si="701"/>
        <v>532079067.21999985</v>
      </c>
      <c r="GI142" s="476">
        <f t="shared" si="701"/>
        <v>532594056.95199996</v>
      </c>
      <c r="GJ142" s="476">
        <f>GJ144+GJ148+GJ153+GJ157+GJ165+GJ172</f>
        <v>565132622.70133352</v>
      </c>
      <c r="GK142" s="476">
        <f>GK144+GK148+GK153+GK157+GK165+GK172</f>
        <v>582073308.55666661</v>
      </c>
      <c r="GL142" s="476">
        <f>FZ142+GA142+GB142+GC142+GD142+GE142+GF142+GG142+GH142+GI142+GJ142+GK142</f>
        <v>6838352039.0500002</v>
      </c>
      <c r="GM142" s="476">
        <f t="shared" ref="GM142:GV142" si="702">GM144+GM148+GM153+GM157+GM165+GM172</f>
        <v>624873521.92999995</v>
      </c>
      <c r="GN142" s="476">
        <f t="shared" si="702"/>
        <v>672037949.51999986</v>
      </c>
      <c r="GO142" s="476">
        <f t="shared" si="702"/>
        <v>626639072.10000002</v>
      </c>
      <c r="GP142" s="476">
        <f t="shared" si="702"/>
        <v>622546951.01199985</v>
      </c>
      <c r="GQ142" s="476">
        <f t="shared" si="702"/>
        <v>536005860.25800002</v>
      </c>
      <c r="GR142" s="476">
        <f t="shared" si="702"/>
        <v>533853298.71999997</v>
      </c>
      <c r="GS142" s="476">
        <f t="shared" si="702"/>
        <v>516532369.75999999</v>
      </c>
      <c r="GT142" s="476">
        <f t="shared" si="702"/>
        <v>524043629.09300005</v>
      </c>
      <c r="GU142" s="476">
        <f t="shared" si="702"/>
        <v>540734242.597</v>
      </c>
      <c r="GV142" s="476">
        <f t="shared" si="702"/>
        <v>686566910.12999988</v>
      </c>
      <c r="GW142" s="476">
        <f>GW144+GW148+GW153+GW157+GW165+GW172</f>
        <v>568317344.43000019</v>
      </c>
      <c r="GX142" s="476">
        <f>GX144+GX148+GX153+GX157+GX165+GX172</f>
        <v>590981954</v>
      </c>
      <c r="GY142" s="476">
        <f>GM142+GN142+GO142+GP142+GQ142+GR142+GS142+GT142+GU142+GV142+GW142+GX142</f>
        <v>7043133103.5500002</v>
      </c>
      <c r="GZ142" s="476">
        <f t="shared" ref="GZ142:HI142" si="703">GZ144+GZ148+GZ153+GZ157+GZ165+GZ172</f>
        <v>637924701.19899988</v>
      </c>
      <c r="HA142" s="476">
        <f t="shared" si="703"/>
        <v>619195785.92210031</v>
      </c>
      <c r="HB142" s="476">
        <f t="shared" si="703"/>
        <v>712571963.44889963</v>
      </c>
      <c r="HC142" s="476">
        <f t="shared" si="703"/>
        <v>573630010.39999998</v>
      </c>
      <c r="HD142" s="476">
        <f t="shared" si="703"/>
        <v>546316950.99000001</v>
      </c>
      <c r="HE142" s="476">
        <f t="shared" si="703"/>
        <v>558305724.91999996</v>
      </c>
      <c r="HF142" s="476">
        <f t="shared" si="703"/>
        <v>529933461.71000022</v>
      </c>
      <c r="HG142" s="476">
        <f t="shared" si="703"/>
        <v>525470334.32999992</v>
      </c>
      <c r="HH142" s="476">
        <f t="shared" si="703"/>
        <v>553096005.84600008</v>
      </c>
      <c r="HI142" s="476">
        <f t="shared" si="703"/>
        <v>634050400.63000011</v>
      </c>
      <c r="HJ142" s="476">
        <f>HJ144+HJ148+HJ153+HJ157+HJ165+HJ172</f>
        <v>574059084.64999986</v>
      </c>
      <c r="HK142" s="476">
        <f>HK144+HK148+HK153+HK157+HK165+HK172</f>
        <v>703852763.34399998</v>
      </c>
      <c r="HL142" s="476">
        <f>GZ142+HA142+HB142+HC142+HD142+HE142+HF142+HG142+HH142+HI142+HJ142+HK142</f>
        <v>7168407187.3899994</v>
      </c>
      <c r="HM142" s="476">
        <f t="shared" ref="HM142:HV142" si="704">HM144+HM148+HM153+HM157+HM165+HM172</f>
        <v>617550953.17999995</v>
      </c>
      <c r="HN142" s="476">
        <f t="shared" si="704"/>
        <v>641322683.87599993</v>
      </c>
      <c r="HO142" s="476">
        <f t="shared" si="704"/>
        <v>718980987.85399985</v>
      </c>
      <c r="HP142" s="476">
        <f t="shared" si="704"/>
        <v>575082511.06999993</v>
      </c>
      <c r="HQ142" s="476">
        <f t="shared" si="704"/>
        <v>592191822.32999992</v>
      </c>
      <c r="HR142" s="476">
        <f t="shared" si="704"/>
        <v>607072722.53000021</v>
      </c>
      <c r="HS142" s="476">
        <f t="shared" si="704"/>
        <v>548226340.95999992</v>
      </c>
      <c r="HT142" s="476">
        <f t="shared" si="704"/>
        <v>597863867.81399989</v>
      </c>
      <c r="HU142" s="476">
        <f t="shared" si="704"/>
        <v>587151008.82599998</v>
      </c>
      <c r="HV142" s="476">
        <f t="shared" si="704"/>
        <v>631448346.59000003</v>
      </c>
      <c r="HW142" s="476">
        <f>HW144+HW148+HW153+HW157+HW165+HW172</f>
        <v>617147303.69000018</v>
      </c>
      <c r="HX142" s="476">
        <f>HX144+HX148+HX153+HX157+HX165+HX172</f>
        <v>673077327.8599999</v>
      </c>
      <c r="HY142" s="476">
        <f>HM142+HN142+HO142+HP142+HQ142+HR142+HS142+HT142+HU142+HV142+HW142+HX142</f>
        <v>7407115876.5799999</v>
      </c>
      <c r="HZ142" s="476">
        <f t="shared" ref="HZ142:II142" si="705">HZ144+HZ148+HZ153+HZ157+HZ165+HZ172</f>
        <v>648688577.36100006</v>
      </c>
      <c r="IA142" s="476">
        <f t="shared" si="705"/>
        <v>594688340.51899993</v>
      </c>
      <c r="IB142" s="476">
        <f t="shared" si="705"/>
        <v>821079897.07199991</v>
      </c>
      <c r="IC142" s="476">
        <f t="shared" si="705"/>
        <v>562541730.46800005</v>
      </c>
      <c r="ID142" s="476">
        <f t="shared" si="705"/>
        <v>589591389.26999998</v>
      </c>
      <c r="IE142" s="476">
        <f t="shared" si="705"/>
        <v>630802063.9000001</v>
      </c>
      <c r="IF142" s="476">
        <f t="shared" si="705"/>
        <v>581584373.83000016</v>
      </c>
      <c r="IG142" s="476">
        <f t="shared" si="705"/>
        <v>602696540.74000001</v>
      </c>
      <c r="IH142" s="476">
        <f t="shared" si="705"/>
        <v>597971685.62000012</v>
      </c>
      <c r="II142" s="476">
        <f t="shared" si="705"/>
        <v>586035154.06200004</v>
      </c>
      <c r="IJ142" s="476">
        <f>IJ144+IJ148+IJ153+IJ157+IJ165+IJ172</f>
        <v>772572492.62800002</v>
      </c>
      <c r="IK142" s="476">
        <f>IK144+IK148+IK153+IK157+IK165+IK172</f>
        <v>744754834.17399991</v>
      </c>
      <c r="IL142" s="476">
        <f>HZ142+IA142+IB142+IC142+ID142+IE142+IF142+IG142+IH142+II142+IJ142+IK142</f>
        <v>7733007079.6440001</v>
      </c>
      <c r="IM142" s="476">
        <f t="shared" ref="IM142:IV142" si="706">IM144+IM148+IM153+IM157+IM165+IM172</f>
        <v>651752486.79999995</v>
      </c>
      <c r="IN142" s="476">
        <f t="shared" si="706"/>
        <v>613845861.58999991</v>
      </c>
      <c r="IO142" s="476">
        <f t="shared" si="706"/>
        <v>762335468.77999985</v>
      </c>
      <c r="IP142" s="476">
        <f t="shared" si="706"/>
        <v>678398641.67000008</v>
      </c>
      <c r="IQ142" s="476">
        <f t="shared" si="706"/>
        <v>587108023.58999968</v>
      </c>
      <c r="IR142" s="476">
        <f t="shared" si="706"/>
        <v>653716332.91000021</v>
      </c>
      <c r="IS142" s="476">
        <f t="shared" si="706"/>
        <v>638588511.11999989</v>
      </c>
      <c r="IT142" s="476">
        <f t="shared" si="706"/>
        <v>646583429.66000021</v>
      </c>
      <c r="IU142" s="476">
        <f t="shared" si="706"/>
        <v>591994737.24000001</v>
      </c>
      <c r="IV142" s="476">
        <f t="shared" si="706"/>
        <v>582661455.41500032</v>
      </c>
      <c r="IW142" s="476">
        <f>IW144+IW148+IW153+IW157+IW165+IW172</f>
        <v>706011871.92199945</v>
      </c>
      <c r="IX142" s="476">
        <f>IX144+IX148+IX153+IX157+IX165+IX172</f>
        <v>853466410.07300031</v>
      </c>
      <c r="IY142" s="476">
        <f>IM142+IN142+IO142+IP142+IQ142+IR142+IS142+IT142+IU142+IV142+IW142+IX142</f>
        <v>7966463230.7699986</v>
      </c>
      <c r="IZ142" s="652">
        <f t="shared" ref="IZ142:JI142" si="707">IZ144+IZ148+IZ153+IZ157+IZ165+IZ172</f>
        <v>689173313.35000002</v>
      </c>
      <c r="JA142" s="476">
        <f t="shared" si="707"/>
        <v>647986736.65299988</v>
      </c>
      <c r="JB142" s="476">
        <f t="shared" si="707"/>
        <v>778974074.75600016</v>
      </c>
      <c r="JC142" s="476">
        <f t="shared" si="707"/>
        <v>700871011.45100009</v>
      </c>
      <c r="JD142" s="476">
        <f t="shared" si="707"/>
        <v>605499690.56999993</v>
      </c>
      <c r="JE142" s="476">
        <f t="shared" si="707"/>
        <v>704216502.20000017</v>
      </c>
      <c r="JF142" s="476">
        <f t="shared" si="707"/>
        <v>691136872.76299989</v>
      </c>
      <c r="JG142" s="476">
        <f t="shared" si="707"/>
        <v>657817551.77699983</v>
      </c>
      <c r="JH142" s="476">
        <f t="shared" si="707"/>
        <v>658617117.38999999</v>
      </c>
      <c r="JI142" s="476">
        <f t="shared" si="707"/>
        <v>642101985.33100033</v>
      </c>
      <c r="JJ142" s="476">
        <f>JJ144+JJ148+JJ153+JJ157+JJ165+JJ172</f>
        <v>696022478.79199994</v>
      </c>
      <c r="JK142" s="476">
        <f>JK144+JK148+JK153+JK157+JK165+JK172</f>
        <v>755860855.03699994</v>
      </c>
      <c r="JL142" s="476">
        <f>IZ142+JA142+JB142+JC142+JD142+JE142+JF142+JG142+JH142+JI142+JJ142+JK142</f>
        <v>8228278190.0699997</v>
      </c>
      <c r="JM142" s="652">
        <f t="shared" ref="JM142:JV142" si="708">JM144+JM148+JM153+JM157+JM165+JM172</f>
        <v>799945221.38999999</v>
      </c>
      <c r="JN142" s="476">
        <f t="shared" si="708"/>
        <v>625127031.78700006</v>
      </c>
      <c r="JO142" s="476">
        <f t="shared" si="708"/>
        <v>934501411.01300001</v>
      </c>
      <c r="JP142" s="476">
        <f t="shared" si="708"/>
        <v>684830300.36000001</v>
      </c>
      <c r="JQ142" s="476">
        <f t="shared" si="708"/>
        <v>647140765.86999989</v>
      </c>
      <c r="JR142" s="476">
        <f t="shared" si="708"/>
        <v>742061023.10000002</v>
      </c>
      <c r="JS142" s="476">
        <f t="shared" si="708"/>
        <v>754289599.58329999</v>
      </c>
      <c r="JT142" s="476">
        <f t="shared" si="708"/>
        <v>681998178.91670001</v>
      </c>
      <c r="JU142" s="476">
        <f t="shared" si="708"/>
        <v>764747810.03000009</v>
      </c>
      <c r="JV142" s="476">
        <f t="shared" si="708"/>
        <v>681168511.13999987</v>
      </c>
      <c r="JW142" s="476">
        <f>JW144+JW148+JW153+JW157+JW165+JW172</f>
        <v>745575471.70000052</v>
      </c>
      <c r="JX142" s="476">
        <f>JX144+JX148+JX153+JX157+JX165+JX172</f>
        <v>1066462640.7299998</v>
      </c>
      <c r="JY142" s="476">
        <f>JM142+JN142+JO142+JP142+JQ142+JR142+JS142+JT142+JU142+JV142+JW142+JX142</f>
        <v>9127847965.6200008</v>
      </c>
      <c r="JZ142" s="652">
        <f t="shared" ref="JZ142:KI142" si="709">JZ144+JZ148+JZ153+JZ157+JZ165+JZ172</f>
        <v>789405597.87999988</v>
      </c>
      <c r="KA142" s="476">
        <f t="shared" si="709"/>
        <v>719625003.02999997</v>
      </c>
      <c r="KB142" s="476">
        <f t="shared" si="709"/>
        <v>1149965692.971</v>
      </c>
      <c r="KC142" s="476">
        <f t="shared" si="709"/>
        <v>708131717.95899987</v>
      </c>
      <c r="KD142" s="476">
        <f t="shared" si="709"/>
        <v>858783916.73000026</v>
      </c>
      <c r="KE142" s="476">
        <f t="shared" si="709"/>
        <v>928442710.78999984</v>
      </c>
      <c r="KF142" s="476">
        <f t="shared" si="709"/>
        <v>794556428.67999983</v>
      </c>
      <c r="KG142" s="476">
        <f t="shared" si="709"/>
        <v>832468671.17999995</v>
      </c>
      <c r="KH142" s="476">
        <f t="shared" si="709"/>
        <v>735529740.74000037</v>
      </c>
      <c r="KI142" s="476">
        <f t="shared" si="709"/>
        <v>662375282.67999959</v>
      </c>
      <c r="KJ142" s="476">
        <f>KJ144+KJ148+KJ153+KJ157+KJ165+KJ172</f>
        <v>943825534.77999985</v>
      </c>
      <c r="KK142" s="476">
        <f>KK144+KK148+KK153+KK157+KK165+KK172</f>
        <v>1270515646.8200002</v>
      </c>
      <c r="KL142" s="476">
        <f>JZ142+KA142+KB142+KC142+KD142+KE142+KF142+KG142+KH142+KI142+KJ142+KK142</f>
        <v>10393625944.24</v>
      </c>
      <c r="KM142" s="652">
        <f t="shared" ref="KM142:KV142" si="710">KM144+KM148+KM153+KM157+KM165+KM172</f>
        <v>809930288.56900012</v>
      </c>
      <c r="KN142" s="476">
        <f t="shared" si="710"/>
        <v>746183188.57099998</v>
      </c>
      <c r="KO142" s="476">
        <f t="shared" si="710"/>
        <v>1141163755.7299998</v>
      </c>
      <c r="KP142" s="476">
        <f t="shared" si="710"/>
        <v>711679897.20000005</v>
      </c>
      <c r="KQ142" s="476">
        <f t="shared" si="710"/>
        <v>756150311.83999991</v>
      </c>
      <c r="KR142" s="476">
        <f t="shared" si="710"/>
        <v>880959244.73999989</v>
      </c>
      <c r="KS142" s="476">
        <f t="shared" si="710"/>
        <v>820080956.0600003</v>
      </c>
      <c r="KT142" s="476">
        <f t="shared" si="710"/>
        <v>814102445.54999959</v>
      </c>
      <c r="KU142" s="476">
        <f t="shared" si="710"/>
        <v>789063776.41000032</v>
      </c>
      <c r="KV142" s="476">
        <f t="shared" si="710"/>
        <v>802230376.1099999</v>
      </c>
      <c r="KW142" s="476">
        <f>KW144+KW148+KW153+KW157+KW165+KW172</f>
        <v>903962359.74000001</v>
      </c>
      <c r="KX142" s="476">
        <f>KX144+KX148+KX153+KX157+KX165+KX172</f>
        <v>1108549669.55</v>
      </c>
      <c r="KY142" s="476">
        <f>KM142+KN142+KO142+KP142+KQ142+KR142+KS142+KT142+KU142+KV142+KW142+KX142</f>
        <v>10284056270.07</v>
      </c>
      <c r="KZ142" s="652">
        <f t="shared" ref="KZ142:LI142" si="711">KZ144+KZ148+KZ153+KZ157+KZ165+KZ172</f>
        <v>779236529.49999988</v>
      </c>
      <c r="LA142" s="476">
        <f t="shared" si="711"/>
        <v>788071100.08999991</v>
      </c>
      <c r="LB142" s="476">
        <f t="shared" si="711"/>
        <v>0</v>
      </c>
      <c r="LC142" s="476">
        <f t="shared" si="711"/>
        <v>0</v>
      </c>
      <c r="LD142" s="476">
        <f t="shared" si="711"/>
        <v>0</v>
      </c>
      <c r="LE142" s="476">
        <f t="shared" si="711"/>
        <v>0</v>
      </c>
      <c r="LF142" s="476">
        <f t="shared" si="711"/>
        <v>0</v>
      </c>
      <c r="LG142" s="476">
        <f t="shared" si="711"/>
        <v>0</v>
      </c>
      <c r="LH142" s="476">
        <f t="shared" si="711"/>
        <v>0</v>
      </c>
      <c r="LI142" s="476">
        <f t="shared" si="711"/>
        <v>0</v>
      </c>
      <c r="LJ142" s="476">
        <f>LJ144+LJ148+LJ153+LJ157+LJ165+LJ172</f>
        <v>0</v>
      </c>
      <c r="LK142" s="476">
        <f>LK144+LK148+LK153+LK157+LK165+LK172</f>
        <v>0</v>
      </c>
      <c r="LL142" s="514">
        <f>KZ142+LA142+LB142+LC142+LD142+LE142+LF142+LG142+LH142+LI142+LJ142+LK142</f>
        <v>1567307629.5899997</v>
      </c>
    </row>
    <row r="143" spans="1:324" x14ac:dyDescent="0.2">
      <c r="A143" s="436"/>
      <c r="B143" s="437"/>
      <c r="C143" s="421"/>
      <c r="D143" s="421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Z143" s="442"/>
      <c r="AA143" s="442"/>
      <c r="AB143" s="442"/>
      <c r="AC143" s="442"/>
      <c r="AD143" s="442"/>
      <c r="AE143" s="442"/>
      <c r="AF143" s="442"/>
      <c r="AG143" s="442"/>
      <c r="AH143" s="442"/>
      <c r="AI143" s="442"/>
      <c r="AJ143" s="442"/>
      <c r="AK143" s="442"/>
      <c r="AL143" s="442"/>
      <c r="AM143" s="442"/>
      <c r="AN143" s="442"/>
      <c r="AO143" s="442"/>
      <c r="AP143" s="442"/>
      <c r="AQ143" s="442"/>
      <c r="AR143" s="442"/>
      <c r="AS143" s="442"/>
      <c r="AT143" s="442"/>
      <c r="AU143" s="442"/>
      <c r="AV143" s="442"/>
      <c r="AW143" s="442"/>
      <c r="AX143" s="442"/>
      <c r="AY143" s="442"/>
      <c r="AZ143" s="442"/>
      <c r="BA143" s="442"/>
      <c r="BB143" s="442"/>
      <c r="BC143" s="442"/>
      <c r="BD143" s="442"/>
      <c r="BE143" s="442"/>
      <c r="BF143" s="442"/>
      <c r="BG143" s="442"/>
      <c r="BH143" s="442"/>
      <c r="BI143" s="442"/>
      <c r="BJ143" s="442"/>
      <c r="BK143" s="442"/>
      <c r="BL143" s="442"/>
      <c r="BM143" s="442"/>
      <c r="BN143" s="442"/>
      <c r="BO143" s="442"/>
      <c r="BP143" s="442"/>
      <c r="BQ143" s="442"/>
      <c r="BR143" s="442"/>
      <c r="BS143" s="442"/>
      <c r="BT143" s="442"/>
      <c r="BU143" s="442"/>
      <c r="BV143" s="442"/>
      <c r="BW143" s="442"/>
      <c r="BX143" s="442"/>
      <c r="BY143" s="442"/>
      <c r="BZ143" s="442"/>
      <c r="CA143" s="442"/>
      <c r="CB143" s="442"/>
      <c r="CC143" s="442"/>
      <c r="CD143" s="442"/>
      <c r="CE143" s="442"/>
      <c r="CF143" s="442"/>
      <c r="CG143" s="442"/>
      <c r="CH143" s="442"/>
      <c r="CI143" s="442"/>
      <c r="CJ143" s="442"/>
      <c r="CK143" s="442"/>
      <c r="CL143" s="442"/>
      <c r="CM143" s="442"/>
      <c r="CN143" s="442"/>
      <c r="CO143" s="442"/>
      <c r="CP143" s="442"/>
      <c r="CQ143" s="442"/>
      <c r="CR143" s="442"/>
      <c r="CS143" s="442"/>
      <c r="CT143" s="442"/>
      <c r="CU143" s="442"/>
      <c r="CV143" s="442"/>
      <c r="CW143" s="442"/>
      <c r="CX143" s="442"/>
      <c r="CY143" s="442"/>
      <c r="CZ143" s="442"/>
      <c r="DA143" s="442"/>
      <c r="DB143" s="442"/>
      <c r="DC143" s="442"/>
      <c r="DD143" s="442"/>
      <c r="DE143" s="442"/>
      <c r="DF143" s="442"/>
      <c r="DG143" s="442"/>
      <c r="DH143" s="442"/>
      <c r="DI143" s="442"/>
      <c r="DJ143" s="442"/>
      <c r="DK143" s="442"/>
      <c r="DL143" s="442"/>
      <c r="DM143" s="442"/>
      <c r="DN143" s="442"/>
      <c r="DO143" s="442"/>
      <c r="DP143" s="442"/>
      <c r="DQ143" s="442"/>
      <c r="DR143" s="442"/>
      <c r="DS143" s="442"/>
      <c r="DT143" s="442"/>
      <c r="DU143" s="442"/>
      <c r="DV143" s="442"/>
      <c r="DW143" s="442"/>
      <c r="DX143" s="442"/>
      <c r="DY143" s="442"/>
      <c r="DZ143" s="442"/>
      <c r="EA143" s="442"/>
      <c r="EB143" s="442"/>
      <c r="EC143" s="442"/>
      <c r="ED143" s="442"/>
      <c r="EE143" s="442"/>
      <c r="EF143" s="442"/>
      <c r="EG143" s="442"/>
      <c r="EH143" s="442"/>
      <c r="EI143" s="442"/>
      <c r="EJ143" s="442"/>
      <c r="EK143" s="442"/>
      <c r="EL143" s="442"/>
      <c r="EM143" s="442"/>
      <c r="EN143" s="442"/>
      <c r="EO143" s="442"/>
      <c r="EP143" s="442"/>
      <c r="EQ143" s="442"/>
      <c r="ER143" s="442"/>
      <c r="ES143" s="442"/>
      <c r="ET143" s="442"/>
      <c r="EU143" s="442"/>
      <c r="EV143" s="442"/>
      <c r="EW143" s="442"/>
      <c r="EX143" s="442"/>
      <c r="EY143" s="442"/>
      <c r="EZ143" s="442"/>
      <c r="FA143" s="442"/>
      <c r="FB143" s="442"/>
      <c r="FC143" s="442"/>
      <c r="FD143" s="442"/>
      <c r="FE143" s="442"/>
      <c r="FF143" s="442"/>
      <c r="FG143" s="442"/>
      <c r="FH143" s="442"/>
      <c r="FI143" s="442"/>
      <c r="FJ143" s="442"/>
      <c r="FK143" s="442"/>
      <c r="FL143" s="442"/>
      <c r="FM143" s="442"/>
      <c r="FN143" s="442"/>
      <c r="FO143" s="442"/>
      <c r="FP143" s="442"/>
      <c r="FQ143" s="442"/>
      <c r="FR143" s="442"/>
      <c r="FS143" s="442"/>
      <c r="FT143" s="442"/>
      <c r="FU143" s="442"/>
      <c r="FV143" s="442"/>
      <c r="FW143" s="442"/>
      <c r="FX143" s="442"/>
      <c r="FY143" s="442"/>
      <c r="FZ143" s="442"/>
      <c r="GA143" s="442"/>
      <c r="GB143" s="442"/>
      <c r="GC143" s="442"/>
      <c r="GD143" s="442"/>
      <c r="GE143" s="442"/>
      <c r="GF143" s="442"/>
      <c r="GG143" s="442"/>
      <c r="GH143" s="442"/>
      <c r="GI143" s="442"/>
      <c r="GJ143" s="442"/>
      <c r="GK143" s="442"/>
      <c r="GL143" s="442"/>
      <c r="GM143" s="442"/>
      <c r="GN143" s="442"/>
      <c r="GO143" s="442"/>
      <c r="GP143" s="442"/>
      <c r="GQ143" s="442"/>
      <c r="GR143" s="442"/>
      <c r="GS143" s="442"/>
      <c r="GT143" s="442"/>
      <c r="GU143" s="442"/>
      <c r="GV143" s="442"/>
      <c r="GW143" s="442"/>
      <c r="GX143" s="442"/>
      <c r="GY143" s="442"/>
      <c r="GZ143" s="442"/>
      <c r="HA143" s="442"/>
      <c r="HB143" s="442"/>
      <c r="HC143" s="442"/>
      <c r="HD143" s="442"/>
      <c r="HE143" s="442"/>
      <c r="HF143" s="442"/>
      <c r="HG143" s="442"/>
      <c r="HH143" s="442"/>
      <c r="HI143" s="442"/>
      <c r="HJ143" s="442"/>
      <c r="HK143" s="442"/>
      <c r="HL143" s="442"/>
      <c r="HM143" s="442"/>
      <c r="HN143" s="442"/>
      <c r="HO143" s="442"/>
      <c r="HP143" s="442"/>
      <c r="HQ143" s="442"/>
      <c r="HR143" s="442"/>
      <c r="HS143" s="442"/>
      <c r="HT143" s="442"/>
      <c r="HU143" s="442"/>
      <c r="HV143" s="442"/>
      <c r="HW143" s="442"/>
      <c r="HX143" s="442"/>
      <c r="HY143" s="442"/>
      <c r="HZ143" s="442"/>
      <c r="IA143" s="442"/>
      <c r="IB143" s="442"/>
      <c r="IC143" s="442"/>
      <c r="ID143" s="442"/>
      <c r="IE143" s="442"/>
      <c r="IF143" s="442"/>
      <c r="IG143" s="442"/>
      <c r="IH143" s="442"/>
      <c r="II143" s="442"/>
      <c r="IJ143" s="442"/>
      <c r="IK143" s="442"/>
      <c r="IL143" s="442"/>
      <c r="IM143" s="442"/>
      <c r="IN143" s="442"/>
      <c r="IO143" s="442"/>
      <c r="IP143" s="442"/>
      <c r="IQ143" s="442"/>
      <c r="IR143" s="442"/>
      <c r="IS143" s="442"/>
      <c r="IT143" s="442"/>
      <c r="IU143" s="442"/>
      <c r="IV143" s="442"/>
      <c r="IW143" s="442"/>
      <c r="IX143" s="442"/>
      <c r="IY143" s="442"/>
      <c r="IZ143" s="653"/>
      <c r="JA143" s="442"/>
      <c r="JB143" s="442"/>
      <c r="JC143" s="442"/>
      <c r="JD143" s="442"/>
      <c r="JE143" s="442"/>
      <c r="JF143" s="442"/>
      <c r="JG143" s="442"/>
      <c r="JH143" s="442"/>
      <c r="JI143" s="442"/>
      <c r="JJ143" s="442"/>
      <c r="JK143" s="442"/>
      <c r="JL143" s="442"/>
      <c r="JM143" s="653"/>
      <c r="JN143" s="442"/>
      <c r="JO143" s="442"/>
      <c r="JP143" s="442"/>
      <c r="JQ143" s="442"/>
      <c r="JR143" s="442"/>
      <c r="JS143" s="442"/>
      <c r="JT143" s="442"/>
      <c r="JU143" s="442"/>
      <c r="JV143" s="442"/>
      <c r="JW143" s="442"/>
      <c r="JX143" s="442"/>
      <c r="JY143" s="442"/>
      <c r="JZ143" s="653"/>
      <c r="KA143" s="442"/>
      <c r="KB143" s="442"/>
      <c r="KC143" s="442"/>
      <c r="KD143" s="442"/>
      <c r="KE143" s="442"/>
      <c r="KF143" s="442"/>
      <c r="KG143" s="442"/>
      <c r="KH143" s="442"/>
      <c r="KI143" s="442"/>
      <c r="KJ143" s="442"/>
      <c r="KK143" s="442"/>
      <c r="KL143" s="442"/>
      <c r="KM143" s="653"/>
      <c r="KN143" s="442"/>
      <c r="KO143" s="442"/>
      <c r="KP143" s="442"/>
      <c r="KQ143" s="442"/>
      <c r="KR143" s="442"/>
      <c r="KS143" s="442"/>
      <c r="KT143" s="442"/>
      <c r="KU143" s="442"/>
      <c r="KV143" s="442"/>
      <c r="KW143" s="442"/>
      <c r="KX143" s="442"/>
      <c r="KY143" s="442"/>
      <c r="KZ143" s="653"/>
      <c r="LA143" s="442"/>
      <c r="LB143" s="442"/>
      <c r="LC143" s="442"/>
      <c r="LD143" s="442"/>
      <c r="LE143" s="442"/>
      <c r="LF143" s="442"/>
      <c r="LG143" s="442"/>
      <c r="LH143" s="442"/>
      <c r="LI143" s="442"/>
      <c r="LJ143" s="442"/>
      <c r="LK143" s="442"/>
      <c r="LL143" s="512"/>
    </row>
    <row r="144" spans="1:324" ht="20.25" x14ac:dyDescent="0.3">
      <c r="A144" s="458"/>
      <c r="B144" s="459"/>
      <c r="C144" s="460" t="s">
        <v>878</v>
      </c>
      <c r="D144" s="460" t="s">
        <v>879</v>
      </c>
      <c r="E144" s="476">
        <f t="shared" ref="E144:X144" si="712">E145+E146</f>
        <v>375795898.01368719</v>
      </c>
      <c r="F144" s="476">
        <f t="shared" si="712"/>
        <v>547495063.4284761</v>
      </c>
      <c r="G144" s="476">
        <f t="shared" si="712"/>
        <v>641308420.96478057</v>
      </c>
      <c r="H144" s="476">
        <f t="shared" si="712"/>
        <v>808241428.80988145</v>
      </c>
      <c r="I144" s="476">
        <f t="shared" si="712"/>
        <v>978350897.17910206</v>
      </c>
      <c r="J144" s="476">
        <f t="shared" si="712"/>
        <v>1188319921.5489902</v>
      </c>
      <c r="K144" s="476">
        <f t="shared" si="712"/>
        <v>1304478513.603739</v>
      </c>
      <c r="L144" s="476">
        <f t="shared" si="712"/>
        <v>1463190281.2552161</v>
      </c>
      <c r="M144" s="476">
        <f t="shared" si="712"/>
        <v>123575399.03158906</v>
      </c>
      <c r="N144" s="476">
        <f t="shared" si="712"/>
        <v>121631183.59902352</v>
      </c>
      <c r="O144" s="476">
        <f t="shared" si="712"/>
        <v>125847205.91512269</v>
      </c>
      <c r="P144" s="476">
        <f t="shared" si="712"/>
        <v>127707824.84747958</v>
      </c>
      <c r="Q144" s="476">
        <f t="shared" si="712"/>
        <v>129970153.00797029</v>
      </c>
      <c r="R144" s="476">
        <f t="shared" si="712"/>
        <v>163382804.27829245</v>
      </c>
      <c r="S144" s="476">
        <f t="shared" si="712"/>
        <v>129489900.90802874</v>
      </c>
      <c r="T144" s="476">
        <f t="shared" si="712"/>
        <v>131631020.93544483</v>
      </c>
      <c r="U144" s="476">
        <f t="shared" si="712"/>
        <v>131020208.73380907</v>
      </c>
      <c r="V144" s="476">
        <f t="shared" si="712"/>
        <v>138083468.72558838</v>
      </c>
      <c r="W144" s="476">
        <f t="shared" si="712"/>
        <v>143122747.09372398</v>
      </c>
      <c r="X144" s="476">
        <f t="shared" si="712"/>
        <v>151552841.29711235</v>
      </c>
      <c r="Y144" s="476">
        <f>M144+N144+O144+P144+Q144+R144+S144+T144+U144+V144+W144+X144</f>
        <v>1617014758.3731847</v>
      </c>
      <c r="Z144" s="476">
        <f t="shared" ref="Z144:AK144" si="713">Z145+Z146</f>
        <v>140634390.55879655</v>
      </c>
      <c r="AA144" s="476">
        <f t="shared" si="713"/>
        <v>152430263.62623104</v>
      </c>
      <c r="AB144" s="476">
        <f t="shared" si="713"/>
        <v>151974482.21866134</v>
      </c>
      <c r="AC144" s="476">
        <f t="shared" si="713"/>
        <v>152251130.78960112</v>
      </c>
      <c r="AD144" s="476">
        <f t="shared" si="713"/>
        <v>153624585.71849442</v>
      </c>
      <c r="AE144" s="476">
        <f t="shared" si="713"/>
        <v>194536564.75826243</v>
      </c>
      <c r="AF144" s="476">
        <f t="shared" si="713"/>
        <v>161060895.00463188</v>
      </c>
      <c r="AG144" s="476">
        <f t="shared" si="713"/>
        <v>152605159.95864636</v>
      </c>
      <c r="AH144" s="476">
        <f t="shared" si="713"/>
        <v>157046597.92730767</v>
      </c>
      <c r="AI144" s="476">
        <f t="shared" si="713"/>
        <v>159027063.17555493</v>
      </c>
      <c r="AJ144" s="476">
        <f t="shared" si="713"/>
        <v>161893795.95017534</v>
      </c>
      <c r="AK144" s="476">
        <f t="shared" si="713"/>
        <v>167479669.98426804</v>
      </c>
      <c r="AL144" s="476">
        <f>Z144+AA144+AB144+AC144+AD144+AE144+AF144+AG144+AH144+AI144+AJ144+AK144</f>
        <v>1904564599.6706309</v>
      </c>
      <c r="AM144" s="476">
        <f t="shared" ref="AM144:AX144" si="714">AM145+AM146</f>
        <v>165900170.90652645</v>
      </c>
      <c r="AN144" s="476">
        <f t="shared" si="714"/>
        <v>180056967.60565847</v>
      </c>
      <c r="AO144" s="476">
        <f t="shared" si="714"/>
        <v>173909135.11104158</v>
      </c>
      <c r="AP144" s="476">
        <f t="shared" si="714"/>
        <v>173640557.50600904</v>
      </c>
      <c r="AQ144" s="476">
        <f t="shared" si="714"/>
        <v>173663668.87397766</v>
      </c>
      <c r="AR144" s="476">
        <f t="shared" si="714"/>
        <v>220139205.79819733</v>
      </c>
      <c r="AS144" s="476">
        <f t="shared" si="714"/>
        <v>175754366.71540645</v>
      </c>
      <c r="AT144" s="476">
        <f t="shared" si="714"/>
        <v>171285547.28229845</v>
      </c>
      <c r="AU144" s="476">
        <f t="shared" si="714"/>
        <v>172952642.93160582</v>
      </c>
      <c r="AV144" s="476">
        <f t="shared" si="714"/>
        <v>180092085.17225841</v>
      </c>
      <c r="AW144" s="476">
        <f t="shared" si="714"/>
        <v>178852634.75855452</v>
      </c>
      <c r="AX144" s="476">
        <f t="shared" si="714"/>
        <v>182494779.5283342</v>
      </c>
      <c r="AY144" s="476">
        <f>AM144+AN144+AO144+AP144+AQ144+AR144+AS144+AT144+AU144+AV144+AW144+AX144</f>
        <v>2148741762.189868</v>
      </c>
      <c r="AZ144" s="476">
        <f t="shared" ref="AZ144:BK144" si="715">AZ145+AZ146</f>
        <v>176941269.3090052</v>
      </c>
      <c r="BA144" s="476">
        <f t="shared" si="715"/>
        <v>201424838.3668837</v>
      </c>
      <c r="BB144" s="476">
        <f t="shared" si="715"/>
        <v>188017733.53413457</v>
      </c>
      <c r="BC144" s="476">
        <f t="shared" si="715"/>
        <v>188791941.09021866</v>
      </c>
      <c r="BD144" s="476">
        <f t="shared" si="715"/>
        <v>194990176.92159075</v>
      </c>
      <c r="BE144" s="476">
        <f t="shared" si="715"/>
        <v>236654926.66629112</v>
      </c>
      <c r="BF144" s="476">
        <f t="shared" si="715"/>
        <v>191396377.56104991</v>
      </c>
      <c r="BG144" s="476">
        <f t="shared" si="715"/>
        <v>189187782.91124186</v>
      </c>
      <c r="BH144" s="476">
        <f t="shared" si="715"/>
        <v>186260996.11533964</v>
      </c>
      <c r="BI144" s="476">
        <f t="shared" si="715"/>
        <v>189589837.62443665</v>
      </c>
      <c r="BJ144" s="476">
        <f t="shared" si="715"/>
        <v>198501495.34213826</v>
      </c>
      <c r="BK144" s="476">
        <f t="shared" si="715"/>
        <v>200051471.38173917</v>
      </c>
      <c r="BL144" s="476">
        <f>AZ144+BA144+BB144+BC144+BD144+BE144+BF144+BG144+BH144+BI144+BJ144+BK144</f>
        <v>2341808846.8240695</v>
      </c>
      <c r="BM144" s="476">
        <f t="shared" ref="BM144:BX144" si="716">BM145+BM146</f>
        <v>191505686.84122014</v>
      </c>
      <c r="BN144" s="476">
        <f t="shared" si="716"/>
        <v>194725556.79223001</v>
      </c>
      <c r="BO144" s="476">
        <f t="shared" si="716"/>
        <v>191060101.9872309</v>
      </c>
      <c r="BP144" s="476">
        <f t="shared" si="716"/>
        <v>247263280.49361545</v>
      </c>
      <c r="BQ144" s="476">
        <f t="shared" si="716"/>
        <v>197785588.3101736</v>
      </c>
      <c r="BR144" s="476">
        <f t="shared" si="716"/>
        <v>198668939.49474213</v>
      </c>
      <c r="BS144" s="476">
        <f t="shared" si="716"/>
        <v>199075110.03442666</v>
      </c>
      <c r="BT144" s="476">
        <f t="shared" si="716"/>
        <v>202105685.72003829</v>
      </c>
      <c r="BU144" s="476">
        <f t="shared" si="716"/>
        <v>201706068.01936239</v>
      </c>
      <c r="BV144" s="476">
        <f t="shared" si="716"/>
        <v>209544594.85828745</v>
      </c>
      <c r="BW144" s="476">
        <f t="shared" si="716"/>
        <v>210201627.01706725</v>
      </c>
      <c r="BX144" s="476">
        <f t="shared" si="716"/>
        <v>212789973.67497075</v>
      </c>
      <c r="BY144" s="476">
        <f>BM144+BN144+BO144+BP144+BQ144+BR144+BS144+BT144+BU144+BV144+BW144+BX144</f>
        <v>2456432213.2433648</v>
      </c>
      <c r="BZ144" s="476">
        <f t="shared" ref="BZ144:CK144" si="717">BZ145+BZ146</f>
        <v>199201300.60641074</v>
      </c>
      <c r="CA144" s="476">
        <f t="shared" si="717"/>
        <v>195978771.88428587</v>
      </c>
      <c r="CB144" s="476">
        <f t="shared" si="717"/>
        <v>204887232.99778944</v>
      </c>
      <c r="CC144" s="476">
        <f t="shared" si="717"/>
        <v>252180653.27858564</v>
      </c>
      <c r="CD144" s="476">
        <f t="shared" si="717"/>
        <v>204258106.65126973</v>
      </c>
      <c r="CE144" s="476">
        <f t="shared" si="717"/>
        <v>206864725.08133143</v>
      </c>
      <c r="CF144" s="476">
        <f t="shared" si="717"/>
        <v>204301671.50020978</v>
      </c>
      <c r="CG144" s="476">
        <f t="shared" si="717"/>
        <v>214813874.69863236</v>
      </c>
      <c r="CH144" s="476">
        <f t="shared" si="717"/>
        <v>205511364.83391869</v>
      </c>
      <c r="CI144" s="476">
        <f t="shared" si="717"/>
        <v>205726371.22730041</v>
      </c>
      <c r="CJ144" s="476">
        <f t="shared" si="717"/>
        <v>212407539.33041334</v>
      </c>
      <c r="CK144" s="476">
        <f t="shared" si="717"/>
        <v>215221035.72830188</v>
      </c>
      <c r="CL144" s="476">
        <f>BZ144+CA144+CB144+CC144+CD144+CE144+CF144+CG144+CH144+CI144+CJ144+CK144</f>
        <v>2521352647.818449</v>
      </c>
      <c r="CM144" s="476">
        <f t="shared" ref="CM144:CX144" si="718">CM145+CM146</f>
        <v>213926181.20594782</v>
      </c>
      <c r="CN144" s="476">
        <f t="shared" si="718"/>
        <v>210587689.43800426</v>
      </c>
      <c r="CO144" s="476">
        <f t="shared" si="718"/>
        <v>211184375.34569913</v>
      </c>
      <c r="CP144" s="476">
        <f t="shared" si="718"/>
        <v>211828310.25998724</v>
      </c>
      <c r="CQ144" s="476">
        <f t="shared" si="718"/>
        <v>266363380.72610301</v>
      </c>
      <c r="CR144" s="476">
        <f t="shared" si="718"/>
        <v>213243736.67001891</v>
      </c>
      <c r="CS144" s="476">
        <f t="shared" si="718"/>
        <v>216354673.15065655</v>
      </c>
      <c r="CT144" s="476">
        <f t="shared" si="718"/>
        <v>216327753.81940967</v>
      </c>
      <c r="CU144" s="476">
        <f t="shared" si="718"/>
        <v>225401309.79445565</v>
      </c>
      <c r="CV144" s="476">
        <f t="shared" si="718"/>
        <v>222078412.6853753</v>
      </c>
      <c r="CW144" s="476">
        <f t="shared" si="718"/>
        <v>226599940.2223891</v>
      </c>
      <c r="CX144" s="476">
        <f t="shared" si="718"/>
        <v>237544566.44271958</v>
      </c>
      <c r="CY144" s="476">
        <f>CM144+CN144+CO144+CP144+CQ144+CR144+CS144+CT144+CU144+CV144+CW144+CX144</f>
        <v>2671440329.760766</v>
      </c>
      <c r="CZ144" s="476">
        <f t="shared" ref="CZ144:DK144" si="719">CZ145+CZ146</f>
        <v>218927871.98174596</v>
      </c>
      <c r="DA144" s="476">
        <f t="shared" si="719"/>
        <v>219910315.036892</v>
      </c>
      <c r="DB144" s="476">
        <f t="shared" si="719"/>
        <v>218070284.58931899</v>
      </c>
      <c r="DC144" s="476">
        <f t="shared" si="719"/>
        <v>219703643.03629768</v>
      </c>
      <c r="DD144" s="476">
        <f t="shared" si="719"/>
        <v>279979590.03698921</v>
      </c>
      <c r="DE144" s="476">
        <f t="shared" si="719"/>
        <v>225268330.87631896</v>
      </c>
      <c r="DF144" s="476">
        <f t="shared" si="719"/>
        <v>228260843.60931894</v>
      </c>
      <c r="DG144" s="476">
        <f t="shared" si="719"/>
        <v>230421544.05767009</v>
      </c>
      <c r="DH144" s="476">
        <f t="shared" si="719"/>
        <v>226582792.15931901</v>
      </c>
      <c r="DI144" s="476">
        <f t="shared" si="719"/>
        <v>223953298.59931901</v>
      </c>
      <c r="DJ144" s="476">
        <f t="shared" si="719"/>
        <v>230183848.45931894</v>
      </c>
      <c r="DK144" s="476">
        <f t="shared" si="719"/>
        <v>240320863.89931887</v>
      </c>
      <c r="DL144" s="476">
        <f>CZ144+DA144+DB144+DC144+DD144+DE144+DF144+DG144+DH144+DI144+DJ144+DK144</f>
        <v>2761583226.3418279</v>
      </c>
      <c r="DM144" s="476">
        <f t="shared" ref="DM144:DX144" si="720">DM145+DM146</f>
        <v>226826592.79303098</v>
      </c>
      <c r="DN144" s="476">
        <f t="shared" si="720"/>
        <v>225964025.59293872</v>
      </c>
      <c r="DO144" s="476">
        <f t="shared" si="720"/>
        <v>241163631.9477967</v>
      </c>
      <c r="DP144" s="476">
        <f t="shared" si="720"/>
        <v>234842843.86862567</v>
      </c>
      <c r="DQ144" s="476">
        <f t="shared" si="720"/>
        <v>295877338.23609561</v>
      </c>
      <c r="DR144" s="476">
        <f t="shared" si="720"/>
        <v>245885112.17978197</v>
      </c>
      <c r="DS144" s="476">
        <f t="shared" si="720"/>
        <v>248673252.90693599</v>
      </c>
      <c r="DT144" s="476">
        <f t="shared" si="720"/>
        <v>243847720.58231074</v>
      </c>
      <c r="DU144" s="476">
        <f t="shared" si="720"/>
        <v>260276189.88571677</v>
      </c>
      <c r="DV144" s="476">
        <f t="shared" si="720"/>
        <v>247884427.80497998</v>
      </c>
      <c r="DW144" s="476">
        <f t="shared" si="720"/>
        <v>259761104.67653465</v>
      </c>
      <c r="DX144" s="476">
        <f t="shared" si="720"/>
        <v>305669375.64830607</v>
      </c>
      <c r="DY144" s="476">
        <f>DM144+DN144+DO144+DP144+DQ144+DR144+DS144+DT144+DU144+DV144+DW144+DX144</f>
        <v>3036671616.1230536</v>
      </c>
      <c r="DZ144" s="476">
        <f t="shared" ref="DZ144:EK144" si="721">DZ145+DZ146</f>
        <v>261759582.28873152</v>
      </c>
      <c r="EA144" s="476">
        <f t="shared" si="721"/>
        <v>285241470.35023153</v>
      </c>
      <c r="EB144" s="476">
        <f t="shared" si="721"/>
        <v>279570793.89859396</v>
      </c>
      <c r="EC144" s="476">
        <f t="shared" si="721"/>
        <v>267990343.91647851</v>
      </c>
      <c r="ED144" s="476">
        <f t="shared" si="721"/>
        <v>328491858.69096804</v>
      </c>
      <c r="EE144" s="476">
        <f t="shared" si="721"/>
        <v>272356526.00647002</v>
      </c>
      <c r="EF144" s="476">
        <f t="shared" si="721"/>
        <v>279080223.67869341</v>
      </c>
      <c r="EG144" s="476">
        <f t="shared" si="721"/>
        <v>273142575.95635557</v>
      </c>
      <c r="EH144" s="476">
        <f t="shared" si="721"/>
        <v>266522421.70401645</v>
      </c>
      <c r="EI144" s="476">
        <f t="shared" si="721"/>
        <v>279647060.99912554</v>
      </c>
      <c r="EJ144" s="476">
        <f t="shared" si="721"/>
        <v>278695794.42753208</v>
      </c>
      <c r="EK144" s="476">
        <f t="shared" si="721"/>
        <v>290311596.70983595</v>
      </c>
      <c r="EL144" s="476">
        <f>DZ144+EA144+EB144+EC144+ED144+EE144+EF144+EG144+EH144+EI144+EJ144+EK144</f>
        <v>3362810248.6270323</v>
      </c>
      <c r="EM144" s="476">
        <f t="shared" ref="EM144:EX144" si="722">EM145+EM146</f>
        <v>271526136.07101607</v>
      </c>
      <c r="EN144" s="476">
        <f t="shared" si="722"/>
        <v>269843134.19705796</v>
      </c>
      <c r="EO144" s="476">
        <f t="shared" si="722"/>
        <v>278298292.79759401</v>
      </c>
      <c r="EP144" s="476">
        <f t="shared" si="722"/>
        <v>269072933.69688499</v>
      </c>
      <c r="EQ144" s="476">
        <f t="shared" si="722"/>
        <v>331708941.0587281</v>
      </c>
      <c r="ER144" s="476">
        <f t="shared" si="722"/>
        <v>275467220.10159504</v>
      </c>
      <c r="ES144" s="476">
        <f t="shared" si="722"/>
        <v>273913850.87806404</v>
      </c>
      <c r="ET144" s="476">
        <f t="shared" si="722"/>
        <v>277541173.6702559</v>
      </c>
      <c r="EU144" s="476">
        <f t="shared" si="722"/>
        <v>273171888.88366902</v>
      </c>
      <c r="EV144" s="476">
        <f t="shared" si="722"/>
        <v>281599923.26588595</v>
      </c>
      <c r="EW144" s="476">
        <f t="shared" si="722"/>
        <v>276413123.1409691</v>
      </c>
      <c r="EX144" s="476">
        <f t="shared" si="722"/>
        <v>280642246.10810816</v>
      </c>
      <c r="EY144" s="476">
        <f>EM144+EN144+EO144+EP144+EQ144+ER144+ES144+ET144+EU144+EV144+EW144+EX144</f>
        <v>3359198863.8698282</v>
      </c>
      <c r="EZ144" s="476">
        <f t="shared" ref="EZ144:FH144" si="723">EZ145+EZ146</f>
        <v>279428146.07826501</v>
      </c>
      <c r="FA144" s="476">
        <f t="shared" si="723"/>
        <v>270236838.83615208</v>
      </c>
      <c r="FB144" s="476">
        <f t="shared" si="723"/>
        <v>277863148.68740666</v>
      </c>
      <c r="FC144" s="476">
        <f t="shared" si="723"/>
        <v>267079063.10066402</v>
      </c>
      <c r="FD144" s="476">
        <f t="shared" si="723"/>
        <v>331846903.94971097</v>
      </c>
      <c r="FE144" s="476">
        <f t="shared" si="723"/>
        <v>273970436.69382709</v>
      </c>
      <c r="FF144" s="476">
        <f t="shared" si="723"/>
        <v>275106752.94107091</v>
      </c>
      <c r="FG144" s="476">
        <f t="shared" si="723"/>
        <v>274261716.67187959</v>
      </c>
      <c r="FH144" s="476">
        <f t="shared" si="723"/>
        <v>266831066.4076122</v>
      </c>
      <c r="FI144" s="476">
        <f>FI145+FI146</f>
        <v>275408448.05763996</v>
      </c>
      <c r="FJ144" s="476">
        <f>FJ145+FJ146</f>
        <v>274005282.78339696</v>
      </c>
      <c r="FK144" s="476">
        <f>FK145+FK146</f>
        <v>264025829.41923365</v>
      </c>
      <c r="FL144" s="476">
        <f>FA144+FB144+FC144+FD144+FE144+FF144+FG144+FH144+EZ144+FI144+FK144+FJ144</f>
        <v>3330063633.6268597</v>
      </c>
      <c r="FM144" s="476">
        <f t="shared" ref="FM144:FV144" si="724">FM145+FM146</f>
        <v>283093189.93444604</v>
      </c>
      <c r="FN144" s="476">
        <f t="shared" si="724"/>
        <v>270356668.81400204</v>
      </c>
      <c r="FO144" s="476">
        <f t="shared" si="724"/>
        <v>265416915.83040297</v>
      </c>
      <c r="FP144" s="476">
        <f t="shared" si="724"/>
        <v>281868976.43597901</v>
      </c>
      <c r="FQ144" s="476">
        <f t="shared" si="724"/>
        <v>270069604.35755396</v>
      </c>
      <c r="FR144" s="476">
        <f t="shared" si="724"/>
        <v>284551737.26831001</v>
      </c>
      <c r="FS144" s="476">
        <f t="shared" si="724"/>
        <v>275749987.55721736</v>
      </c>
      <c r="FT144" s="476">
        <f t="shared" si="724"/>
        <v>260077437.13152009</v>
      </c>
      <c r="FU144" s="476">
        <f t="shared" si="724"/>
        <v>240825492.23873815</v>
      </c>
      <c r="FV144" s="476">
        <f t="shared" si="724"/>
        <v>249994996.88308817</v>
      </c>
      <c r="FW144" s="476">
        <f>FW145+FW146</f>
        <v>267818103.84051001</v>
      </c>
      <c r="FX144" s="476">
        <f>FX145+FX146</f>
        <v>234907986.24966824</v>
      </c>
      <c r="FY144" s="476">
        <f>FM144+FN144+FO144+FP144+FQ144+FR144+FS144+FT144+FU144+FV144+FW144+FX144</f>
        <v>3184731096.5414357</v>
      </c>
      <c r="FZ144" s="476">
        <f t="shared" ref="FZ144:GI144" si="725">FZ145+FZ146</f>
        <v>279262067.4016183</v>
      </c>
      <c r="GA144" s="476">
        <f t="shared" si="725"/>
        <v>229575902.94198734</v>
      </c>
      <c r="GB144" s="476">
        <f t="shared" si="725"/>
        <v>266522060.27429229</v>
      </c>
      <c r="GC144" s="476">
        <f t="shared" si="725"/>
        <v>251367817.260822</v>
      </c>
      <c r="GD144" s="476">
        <f t="shared" si="725"/>
        <v>239535033.28114235</v>
      </c>
      <c r="GE144" s="476">
        <f t="shared" si="725"/>
        <v>317566373.79922795</v>
      </c>
      <c r="GF144" s="476">
        <f t="shared" si="725"/>
        <v>253305380.00356841</v>
      </c>
      <c r="GG144" s="476">
        <f t="shared" si="725"/>
        <v>250163595.6452373</v>
      </c>
      <c r="GH144" s="476">
        <f t="shared" si="725"/>
        <v>245206467.32757315</v>
      </c>
      <c r="GI144" s="476">
        <f t="shared" si="725"/>
        <v>244970031.52295139</v>
      </c>
      <c r="GJ144" s="476">
        <f>GJ145+GJ146</f>
        <v>254635130.58324695</v>
      </c>
      <c r="GK144" s="476">
        <f>GK145+GK146</f>
        <v>281546997.90833104</v>
      </c>
      <c r="GL144" s="476">
        <f>FZ144+GA144+GB144+GC144+GD144+GE144+GF144+GG144+GH144+GI144+GJ144+GK144</f>
        <v>3113656857.9499989</v>
      </c>
      <c r="GM144" s="476">
        <f t="shared" ref="GM144:GV144" si="726">GM145+GM146</f>
        <v>258168823.20884436</v>
      </c>
      <c r="GN144" s="476">
        <f t="shared" si="726"/>
        <v>298716952.60638231</v>
      </c>
      <c r="GO144" s="476">
        <f t="shared" si="726"/>
        <v>237079094.13173732</v>
      </c>
      <c r="GP144" s="476">
        <f t="shared" si="726"/>
        <v>247713964.57585031</v>
      </c>
      <c r="GQ144" s="476">
        <f t="shared" si="726"/>
        <v>250630050.82700437</v>
      </c>
      <c r="GR144" s="476">
        <f t="shared" si="726"/>
        <v>288873958.975021</v>
      </c>
      <c r="GS144" s="476">
        <f t="shared" si="726"/>
        <v>258261639.61087233</v>
      </c>
      <c r="GT144" s="476">
        <f t="shared" si="726"/>
        <v>253203301.20357233</v>
      </c>
      <c r="GU144" s="476">
        <f t="shared" si="726"/>
        <v>249231279.82614931</v>
      </c>
      <c r="GV144" s="476">
        <f t="shared" si="726"/>
        <v>253349430.37181729</v>
      </c>
      <c r="GW144" s="476">
        <f>GW145+GW146</f>
        <v>252733540.25928611</v>
      </c>
      <c r="GX144" s="476">
        <f>GX145+GX146</f>
        <v>268427621.85146207</v>
      </c>
      <c r="GY144" s="476">
        <f>GM144+GN144+GO144+GP144+GQ144+GR144+GS144+GT144+GU144+GV144+GW144+GX144</f>
        <v>3116389657.4479985</v>
      </c>
      <c r="GZ144" s="476">
        <f t="shared" ref="GZ144:HI144" si="727">GZ145+GZ146</f>
        <v>273099273.19922596</v>
      </c>
      <c r="HA144" s="476">
        <f t="shared" si="727"/>
        <v>263161900.35143393</v>
      </c>
      <c r="HB144" s="476">
        <f t="shared" si="727"/>
        <v>262981193.89491308</v>
      </c>
      <c r="HC144" s="476">
        <f t="shared" si="727"/>
        <v>248062306.20466</v>
      </c>
      <c r="HD144" s="476">
        <f t="shared" si="727"/>
        <v>250739676.82088897</v>
      </c>
      <c r="HE144" s="476">
        <f t="shared" si="727"/>
        <v>285858531.62311101</v>
      </c>
      <c r="HF144" s="476">
        <f t="shared" si="727"/>
        <v>255980142.06555009</v>
      </c>
      <c r="HG144" s="476">
        <f t="shared" si="727"/>
        <v>248377400.08891797</v>
      </c>
      <c r="HH144" s="476">
        <f t="shared" si="727"/>
        <v>251408070.45730603</v>
      </c>
      <c r="HI144" s="476">
        <f t="shared" si="727"/>
        <v>255438841.86535114</v>
      </c>
      <c r="HJ144" s="476">
        <f>HJ145+HJ146</f>
        <v>256426203.33177692</v>
      </c>
      <c r="HK144" s="476">
        <f>HK145+HK146</f>
        <v>272665597.77486491</v>
      </c>
      <c r="HL144" s="476">
        <f>GZ144+HA144+HB144+HC144+HD144+HE144+HF144+HG144+HH144+HI144+HJ144+HK144</f>
        <v>3124199137.6780005</v>
      </c>
      <c r="HM144" s="476">
        <f t="shared" ref="HM144:HV144" si="728">HM145+HM146</f>
        <v>263853117.03592598</v>
      </c>
      <c r="HN144" s="476">
        <f t="shared" si="728"/>
        <v>266085634.387254</v>
      </c>
      <c r="HO144" s="476">
        <f t="shared" si="728"/>
        <v>268484412.08893001</v>
      </c>
      <c r="HP144" s="476">
        <f t="shared" si="728"/>
        <v>258735093.717235</v>
      </c>
      <c r="HQ144" s="476">
        <f t="shared" si="728"/>
        <v>263910320.86457998</v>
      </c>
      <c r="HR144" s="476">
        <f t="shared" si="728"/>
        <v>323309910.83653712</v>
      </c>
      <c r="HS144" s="476">
        <f t="shared" si="728"/>
        <v>267919676.31315696</v>
      </c>
      <c r="HT144" s="476">
        <f t="shared" si="728"/>
        <v>271152484.70983398</v>
      </c>
      <c r="HU144" s="476">
        <f t="shared" si="728"/>
        <v>263494218.37368596</v>
      </c>
      <c r="HV144" s="476">
        <f t="shared" si="728"/>
        <v>272518266.47518295</v>
      </c>
      <c r="HW144" s="476">
        <f>HW145+HW146</f>
        <v>278341097.06609213</v>
      </c>
      <c r="HX144" s="476">
        <f>HX145+HX146</f>
        <v>279977324.3905859</v>
      </c>
      <c r="HY144" s="476">
        <f>HM144+HN144+HO144+HP144+HQ144+HR144+HS144+HT144+HU144+HV144+HW144+HX144</f>
        <v>3277781556.2589998</v>
      </c>
      <c r="HZ144" s="476">
        <f t="shared" ref="HZ144:II144" si="729">HZ145+HZ146</f>
        <v>272395703.17912</v>
      </c>
      <c r="IA144" s="476">
        <f t="shared" si="729"/>
        <v>271914975.43990791</v>
      </c>
      <c r="IB144" s="476">
        <f t="shared" si="729"/>
        <v>280066541.85675001</v>
      </c>
      <c r="IC144" s="476">
        <f t="shared" si="729"/>
        <v>268560257.97323501</v>
      </c>
      <c r="ID144" s="476">
        <f t="shared" si="729"/>
        <v>273881336.34696996</v>
      </c>
      <c r="IE144" s="476">
        <f t="shared" si="729"/>
        <v>344319487.23065495</v>
      </c>
      <c r="IF144" s="476">
        <f t="shared" si="729"/>
        <v>278095326.86117101</v>
      </c>
      <c r="IG144" s="476">
        <f t="shared" si="729"/>
        <v>276248855.36555898</v>
      </c>
      <c r="IH144" s="476">
        <f t="shared" si="729"/>
        <v>270173386.58298391</v>
      </c>
      <c r="II144" s="476">
        <f t="shared" si="729"/>
        <v>285852246.79297602</v>
      </c>
      <c r="IJ144" s="476">
        <f>IJ145+IJ146</f>
        <v>282793871.37499005</v>
      </c>
      <c r="IK144" s="476">
        <f>IK145+IK146</f>
        <v>301260796.52268207</v>
      </c>
      <c r="IL144" s="476">
        <f>HZ144+IA144+IB144+IC144+ID144+IE144+IF144+IG144+IH144+II144+IJ144+IK144</f>
        <v>3405562785.527</v>
      </c>
      <c r="IM144" s="476">
        <f t="shared" ref="IM144:IV144" si="730">IM145+IM146</f>
        <v>276195673.30529004</v>
      </c>
      <c r="IN144" s="476">
        <f t="shared" si="730"/>
        <v>281809615.77813995</v>
      </c>
      <c r="IO144" s="476">
        <f t="shared" si="730"/>
        <v>282347954.10671794</v>
      </c>
      <c r="IP144" s="476">
        <f t="shared" si="730"/>
        <v>279027177.849172</v>
      </c>
      <c r="IQ144" s="476">
        <f t="shared" si="730"/>
        <v>287952749.78701091</v>
      </c>
      <c r="IR144" s="476">
        <f t="shared" si="730"/>
        <v>377457851.66871005</v>
      </c>
      <c r="IS144" s="476">
        <f t="shared" si="730"/>
        <v>292555996.92380792</v>
      </c>
      <c r="IT144" s="476">
        <f t="shared" si="730"/>
        <v>294367260.15561914</v>
      </c>
      <c r="IU144" s="476">
        <f t="shared" si="730"/>
        <v>283294703.33606195</v>
      </c>
      <c r="IV144" s="476">
        <f t="shared" si="730"/>
        <v>299161313.35639513</v>
      </c>
      <c r="IW144" s="476">
        <f>IW145+IW146</f>
        <v>298661682.70865893</v>
      </c>
      <c r="IX144" s="476">
        <f>IX145+IX146</f>
        <v>329770680.77441603</v>
      </c>
      <c r="IY144" s="476">
        <f>IM144+IN144+IO144+IP144+IQ144+IR144+IS144+IT144+IU144+IV144+IW144+IX144</f>
        <v>3582602659.75</v>
      </c>
      <c r="IZ144" s="652">
        <f t="shared" ref="IZ144:JI144" si="731">IZ145+IZ146</f>
        <v>292825709.56015718</v>
      </c>
      <c r="JA144" s="476">
        <f t="shared" si="731"/>
        <v>307973863.4963358</v>
      </c>
      <c r="JB144" s="476">
        <f t="shared" si="731"/>
        <v>313430651.08309478</v>
      </c>
      <c r="JC144" s="476">
        <f t="shared" si="731"/>
        <v>304160820.03815269</v>
      </c>
      <c r="JD144" s="476">
        <f t="shared" si="731"/>
        <v>310677888.490161</v>
      </c>
      <c r="JE144" s="476">
        <f t="shared" si="731"/>
        <v>403923307.26514709</v>
      </c>
      <c r="JF144" s="476">
        <f t="shared" si="731"/>
        <v>321257627.82185602</v>
      </c>
      <c r="JG144" s="476">
        <f t="shared" si="731"/>
        <v>314897728.1150651</v>
      </c>
      <c r="JH144" s="476">
        <f t="shared" si="731"/>
        <v>306010258.07767731</v>
      </c>
      <c r="JI144" s="476">
        <f t="shared" si="731"/>
        <v>320969624.90663791</v>
      </c>
      <c r="JJ144" s="476">
        <f>JJ145+JJ146</f>
        <v>317285944.50113904</v>
      </c>
      <c r="JK144" s="476">
        <f>JK145+JK146</f>
        <v>323481996.96457613</v>
      </c>
      <c r="JL144" s="476">
        <f>IZ144+JA144+JB144+JC144+JD144+JE144+JF144+JG144+JH144+JI144+JJ144+JK144</f>
        <v>3836895420.3200006</v>
      </c>
      <c r="JM144" s="652">
        <f t="shared" ref="JM144:JV144" si="732">JM145+JM146</f>
        <v>344826871.96710199</v>
      </c>
      <c r="JN144" s="476">
        <f t="shared" si="732"/>
        <v>329387486.951536</v>
      </c>
      <c r="JO144" s="476">
        <f t="shared" si="732"/>
        <v>337772509.98151702</v>
      </c>
      <c r="JP144" s="476">
        <f t="shared" si="732"/>
        <v>326610593.31720805</v>
      </c>
      <c r="JQ144" s="476">
        <f t="shared" si="732"/>
        <v>357059999.06031102</v>
      </c>
      <c r="JR144" s="476">
        <f t="shared" si="732"/>
        <v>463375515.26414907</v>
      </c>
      <c r="JS144" s="476">
        <f t="shared" si="732"/>
        <v>412694105.20197701</v>
      </c>
      <c r="JT144" s="476">
        <f t="shared" si="732"/>
        <v>335403523.31428093</v>
      </c>
      <c r="JU144" s="476">
        <f t="shared" si="732"/>
        <v>328538675.77473021</v>
      </c>
      <c r="JV144" s="476">
        <f t="shared" si="732"/>
        <v>320732314.10728985</v>
      </c>
      <c r="JW144" s="476">
        <f>JW145+JW146</f>
        <v>348831889.63226724</v>
      </c>
      <c r="JX144" s="476">
        <f>JX145+JX146</f>
        <v>379316978.6076318</v>
      </c>
      <c r="JY144" s="476">
        <f>JM144+JN144+JO144+JP144+JQ144+JR144+JS144+JT144+JU144+JV144+JW144+JX144</f>
        <v>4284550463.1800003</v>
      </c>
      <c r="JZ144" s="652">
        <f t="shared" ref="JZ144:KI144" si="733">JZ145+JZ146</f>
        <v>440905485.52807993</v>
      </c>
      <c r="KA144" s="476">
        <f t="shared" si="733"/>
        <v>367743856.95574802</v>
      </c>
      <c r="KB144" s="476">
        <f t="shared" si="733"/>
        <v>480604976.17459404</v>
      </c>
      <c r="KC144" s="476">
        <f t="shared" si="733"/>
        <v>366576437.666875</v>
      </c>
      <c r="KD144" s="476">
        <f t="shared" si="733"/>
        <v>487429840.01801115</v>
      </c>
      <c r="KE144" s="476">
        <f t="shared" si="733"/>
        <v>578221593.89546204</v>
      </c>
      <c r="KF144" s="476">
        <f t="shared" si="733"/>
        <v>386513774.19888091</v>
      </c>
      <c r="KG144" s="476">
        <f t="shared" si="733"/>
        <v>428043819.5931921</v>
      </c>
      <c r="KH144" s="476">
        <f t="shared" si="733"/>
        <v>335952136.30292082</v>
      </c>
      <c r="KI144" s="476">
        <f t="shared" si="733"/>
        <v>344337098.27081603</v>
      </c>
      <c r="KJ144" s="476">
        <f>KJ145+KJ146</f>
        <v>414777914.20159703</v>
      </c>
      <c r="KK144" s="476">
        <f>KK145+KK146</f>
        <v>389208198.8138231</v>
      </c>
      <c r="KL144" s="476">
        <f>JZ144+KA144+KB144+KC144+KD144+KE144+KF144+KG144+KH144+KI144+KJ144+KK144</f>
        <v>5020315131.6199989</v>
      </c>
      <c r="KM144" s="652">
        <f t="shared" ref="KM144:KV144" si="734">KM145+KM146</f>
        <v>369368495.57096899</v>
      </c>
      <c r="KN144" s="476">
        <f t="shared" si="734"/>
        <v>372839078.58269191</v>
      </c>
      <c r="KO144" s="476">
        <f t="shared" si="734"/>
        <v>383924703.076671</v>
      </c>
      <c r="KP144" s="476">
        <f t="shared" si="734"/>
        <v>362472828.33744407</v>
      </c>
      <c r="KQ144" s="476">
        <f t="shared" si="734"/>
        <v>377700897.8691991</v>
      </c>
      <c r="KR144" s="476">
        <f t="shared" si="734"/>
        <v>488981943.79967076</v>
      </c>
      <c r="KS144" s="476">
        <f t="shared" si="734"/>
        <v>389593833.02701616</v>
      </c>
      <c r="KT144" s="476">
        <f t="shared" si="734"/>
        <v>381467260.24674296</v>
      </c>
      <c r="KU144" s="476">
        <f t="shared" si="734"/>
        <v>361263938.46178299</v>
      </c>
      <c r="KV144" s="476">
        <f t="shared" si="734"/>
        <v>372804073.60401595</v>
      </c>
      <c r="KW144" s="476">
        <f>KW145+KW146</f>
        <v>420773379.22670209</v>
      </c>
      <c r="KX144" s="476">
        <f>KX145+KX146</f>
        <v>448406558.78709394</v>
      </c>
      <c r="KY144" s="476">
        <f>KM144+KN144+KO144+KP144+KQ144+KR144+KS144+KT144+KU144+KV144+KW144+KX144</f>
        <v>4729596990.5899992</v>
      </c>
      <c r="KZ144" s="652">
        <f t="shared" ref="KZ144:LI144" si="735">KZ145+KZ146</f>
        <v>412248647.63734794</v>
      </c>
      <c r="LA144" s="476">
        <f t="shared" si="735"/>
        <v>408331175.34196895</v>
      </c>
      <c r="LB144" s="476">
        <f t="shared" si="735"/>
        <v>0</v>
      </c>
      <c r="LC144" s="476">
        <f t="shared" si="735"/>
        <v>0</v>
      </c>
      <c r="LD144" s="476">
        <f t="shared" si="735"/>
        <v>0</v>
      </c>
      <c r="LE144" s="476">
        <f t="shared" si="735"/>
        <v>0</v>
      </c>
      <c r="LF144" s="476">
        <f t="shared" si="735"/>
        <v>0</v>
      </c>
      <c r="LG144" s="476">
        <f t="shared" si="735"/>
        <v>0</v>
      </c>
      <c r="LH144" s="476">
        <f t="shared" si="735"/>
        <v>0</v>
      </c>
      <c r="LI144" s="476">
        <f t="shared" si="735"/>
        <v>0</v>
      </c>
      <c r="LJ144" s="476">
        <f>LJ145+LJ146</f>
        <v>0</v>
      </c>
      <c r="LK144" s="476">
        <f>LK145+LK146</f>
        <v>0</v>
      </c>
      <c r="LL144" s="514">
        <f>KZ144+LA144+LB144+LC144+LD144+LE144+LF144+LG144+LH144+LI144+LJ144+LK144</f>
        <v>820579822.97931695</v>
      </c>
    </row>
    <row r="145" spans="1:324" ht="18" x14ac:dyDescent="0.25">
      <c r="A145" s="461">
        <v>400</v>
      </c>
      <c r="B145" s="462"/>
      <c r="C145" s="463" t="s">
        <v>605</v>
      </c>
      <c r="D145" s="463" t="s">
        <v>1056</v>
      </c>
      <c r="E145" s="474">
        <v>117690890.50242029</v>
      </c>
      <c r="F145" s="474">
        <v>241023009.51427144</v>
      </c>
      <c r="G145" s="474">
        <v>254838486.8970122</v>
      </c>
      <c r="H145" s="474">
        <v>278859860.62426978</v>
      </c>
      <c r="I145" s="474">
        <v>342110853.780671</v>
      </c>
      <c r="J145" s="474">
        <v>403625893.00617594</v>
      </c>
      <c r="K145" s="474">
        <v>434599202.9711234</v>
      </c>
      <c r="L145" s="474">
        <v>486397458.68803203</v>
      </c>
      <c r="M145" s="474">
        <v>41602161.941996329</v>
      </c>
      <c r="N145" s="474">
        <v>42166765.435236178</v>
      </c>
      <c r="O145" s="474">
        <v>42790655.040686034</v>
      </c>
      <c r="P145" s="474">
        <v>43703295.332623936</v>
      </c>
      <c r="Q145" s="474">
        <v>42246047.564680368</v>
      </c>
      <c r="R145" s="474">
        <v>59529772.283675514</v>
      </c>
      <c r="S145" s="474">
        <v>44613513.941787675</v>
      </c>
      <c r="T145" s="474">
        <v>45752638.648639634</v>
      </c>
      <c r="U145" s="474">
        <v>45939562.031797692</v>
      </c>
      <c r="V145" s="474">
        <v>46337295.761099987</v>
      </c>
      <c r="W145" s="474">
        <v>46546271.65953099</v>
      </c>
      <c r="X145" s="474">
        <v>49227245.060674354</v>
      </c>
      <c r="Y145" s="474">
        <f>M145+N145+O145+P145+Q145+R145+S145+T145+U145+V145+W145+X145</f>
        <v>550455224.7024287</v>
      </c>
      <c r="Z145" s="474">
        <v>48476203.196544833</v>
      </c>
      <c r="AA145" s="474">
        <v>51401916.106660016</v>
      </c>
      <c r="AB145" s="474">
        <v>51402884.6721332</v>
      </c>
      <c r="AC145" s="474">
        <v>52188381.924678706</v>
      </c>
      <c r="AD145" s="474">
        <v>51788464.278417632</v>
      </c>
      <c r="AE145" s="474">
        <v>69284078.549490914</v>
      </c>
      <c r="AF145" s="474">
        <v>52110375.514897346</v>
      </c>
      <c r="AG145" s="474">
        <v>53504190.839300625</v>
      </c>
      <c r="AH145" s="474">
        <v>53143415.604448356</v>
      </c>
      <c r="AI145" s="474">
        <v>53746295.730470702</v>
      </c>
      <c r="AJ145" s="474">
        <v>54617389.05074279</v>
      </c>
      <c r="AK145" s="474">
        <v>56289124.99106995</v>
      </c>
      <c r="AL145" s="474">
        <f>Z145+AA145+AB145+AC145+AD145+AE145+AF145+AG145+AH145+AI145+AJ145+AK145</f>
        <v>647952720.45885503</v>
      </c>
      <c r="AM145" s="474">
        <v>55549190.273284927</v>
      </c>
      <c r="AN145" s="474">
        <v>57821003.043899179</v>
      </c>
      <c r="AO145" s="474">
        <v>57828383.525037564</v>
      </c>
      <c r="AP145" s="474">
        <v>58518287.451802723</v>
      </c>
      <c r="AQ145" s="474">
        <v>58251797.334793866</v>
      </c>
      <c r="AR145" s="474">
        <v>77527756.583583727</v>
      </c>
      <c r="AS145" s="474">
        <v>58344629.875020869</v>
      </c>
      <c r="AT145" s="474">
        <v>58920013.773785673</v>
      </c>
      <c r="AU145" s="474">
        <v>62326557.099774696</v>
      </c>
      <c r="AV145" s="474">
        <v>59044074.684526779</v>
      </c>
      <c r="AW145" s="474">
        <v>60009184.240402259</v>
      </c>
      <c r="AX145" s="474">
        <v>62057060.616758496</v>
      </c>
      <c r="AY145" s="474">
        <f>AM145+AN145+AO145+AP145+AQ145+AR145+AS145+AT145+AU145+AV145+AW145+AX145</f>
        <v>726197938.50267065</v>
      </c>
      <c r="AZ145" s="474">
        <v>61435547.355199479</v>
      </c>
      <c r="BA145" s="474">
        <v>71980925.021156743</v>
      </c>
      <c r="BB145" s="474">
        <v>65373106.756927066</v>
      </c>
      <c r="BC145" s="474">
        <v>66100724.514396615</v>
      </c>
      <c r="BD145" s="474">
        <v>65768008.305124342</v>
      </c>
      <c r="BE145" s="474">
        <v>86371075.29118681</v>
      </c>
      <c r="BF145" s="474">
        <v>66499938.237940252</v>
      </c>
      <c r="BG145" s="474">
        <v>66431588.990694351</v>
      </c>
      <c r="BH145" s="474">
        <v>65453112.895050913</v>
      </c>
      <c r="BI145" s="474">
        <v>65199193.990110166</v>
      </c>
      <c r="BJ145" s="474">
        <v>67020691.863920905</v>
      </c>
      <c r="BK145" s="474">
        <v>68346155.010307103</v>
      </c>
      <c r="BL145" s="474">
        <f>AZ145+BA145+BB145+BC145+BD145+BE145+BF145+BG145+BH145+BI145+BJ145+BK145</f>
        <v>815980068.23201466</v>
      </c>
      <c r="BM145" s="474">
        <v>67039604.822525419</v>
      </c>
      <c r="BN145" s="474">
        <v>66303141.348272428</v>
      </c>
      <c r="BO145" s="474">
        <v>67570778.902186617</v>
      </c>
      <c r="BP145" s="474">
        <v>92902067.947629794</v>
      </c>
      <c r="BQ145" s="474">
        <v>68147450.194166243</v>
      </c>
      <c r="BR145" s="474">
        <v>68076938.67768319</v>
      </c>
      <c r="BS145" s="474">
        <v>69283040.346311152</v>
      </c>
      <c r="BT145" s="474">
        <v>71316930.71861954</v>
      </c>
      <c r="BU145" s="474">
        <v>69346086.821982965</v>
      </c>
      <c r="BV145" s="474">
        <v>69991259.146553174</v>
      </c>
      <c r="BW145" s="474">
        <v>70807508.374144495</v>
      </c>
      <c r="BX145" s="474">
        <v>74768792.620055094</v>
      </c>
      <c r="BY145" s="474">
        <f>BM145+BN145+BO145+BP145+BQ145+BR145+BS145+BT145+BU145+BV145+BW145+BX145</f>
        <v>855553599.92013013</v>
      </c>
      <c r="BZ145" s="474">
        <v>72154204.566808581</v>
      </c>
      <c r="CA145" s="474">
        <v>71258941.811508939</v>
      </c>
      <c r="CB145" s="474">
        <v>71823708.102028057</v>
      </c>
      <c r="CC145" s="474">
        <v>97803446.768360853</v>
      </c>
      <c r="CD145" s="474">
        <v>71872760.783133045</v>
      </c>
      <c r="CE145" s="474">
        <v>73782842.278751478</v>
      </c>
      <c r="CF145" s="474">
        <v>73602679.854698762</v>
      </c>
      <c r="CG145" s="474">
        <v>74272195.254965737</v>
      </c>
      <c r="CH145" s="474">
        <v>73550381.611291945</v>
      </c>
      <c r="CI145" s="474">
        <v>73705324.967576414</v>
      </c>
      <c r="CJ145" s="474">
        <v>74863997.377441108</v>
      </c>
      <c r="CK145" s="474">
        <v>76288173.976840243</v>
      </c>
      <c r="CL145" s="474">
        <f>BZ145+CA145+CB145+CC145+CD145+CE145+CF145+CG145+CH145+CI145+CJ145+CK145</f>
        <v>904978657.35340524</v>
      </c>
      <c r="CM145" s="474">
        <v>75792557.721206784</v>
      </c>
      <c r="CN145" s="474">
        <v>75032983.254673675</v>
      </c>
      <c r="CO145" s="474">
        <v>75062092.828284115</v>
      </c>
      <c r="CP145" s="474">
        <v>76038215.491779342</v>
      </c>
      <c r="CQ145" s="474">
        <v>103275442.60119343</v>
      </c>
      <c r="CR145" s="474">
        <v>75871351.608287394</v>
      </c>
      <c r="CS145" s="474">
        <v>77500361.165164411</v>
      </c>
      <c r="CT145" s="474">
        <v>78449021.145384744</v>
      </c>
      <c r="CU145" s="474">
        <v>76703779.184902385</v>
      </c>
      <c r="CV145" s="474">
        <v>78944053.193874121</v>
      </c>
      <c r="CW145" s="474">
        <v>78769079.194667026</v>
      </c>
      <c r="CX145" s="474">
        <v>82446104.042271689</v>
      </c>
      <c r="CY145" s="474">
        <f>CM145+CN145+CO145+CP145+CQ145+CR145+CS145+CT145+CU145+CV145+CW145+CX145</f>
        <v>953885041.43168926</v>
      </c>
      <c r="CZ145" s="474">
        <v>78038629.997072265</v>
      </c>
      <c r="DA145" s="474">
        <v>78325041.242927715</v>
      </c>
      <c r="DB145" s="474">
        <v>77479350.940000013</v>
      </c>
      <c r="DC145" s="474">
        <v>79238943.11697869</v>
      </c>
      <c r="DD145" s="474">
        <v>108317543.38300005</v>
      </c>
      <c r="DE145" s="474">
        <v>80527775.176999956</v>
      </c>
      <c r="DF145" s="474">
        <v>81571315.909999996</v>
      </c>
      <c r="DG145" s="474">
        <v>85322548.323021322</v>
      </c>
      <c r="DH145" s="474">
        <v>82108304.570000023</v>
      </c>
      <c r="DI145" s="474">
        <v>82498425.720000058</v>
      </c>
      <c r="DJ145" s="474">
        <v>84809795.129999965</v>
      </c>
      <c r="DK145" s="474">
        <v>84942633.649999931</v>
      </c>
      <c r="DL145" s="474">
        <f>CZ145+DA145+DB145+DC145+DD145+DE145+DF145+DG145+DH145+DI145+DJ145+DK145</f>
        <v>1003180307.16</v>
      </c>
      <c r="DM145" s="474">
        <v>84730013.309999987</v>
      </c>
      <c r="DN145" s="474">
        <v>83820580.450000018</v>
      </c>
      <c r="DO145" s="474">
        <v>89492862.26000002</v>
      </c>
      <c r="DP145" s="474">
        <v>87806865.709999979</v>
      </c>
      <c r="DQ145" s="474">
        <v>120197789.02999994</v>
      </c>
      <c r="DR145" s="474">
        <v>89107454.899999961</v>
      </c>
      <c r="DS145" s="474">
        <v>89726281.590000033</v>
      </c>
      <c r="DT145" s="474">
        <v>92679138.460000008</v>
      </c>
      <c r="DU145" s="474">
        <v>96353447.5200001</v>
      </c>
      <c r="DV145" s="474">
        <v>94346623.612999961</v>
      </c>
      <c r="DW145" s="474">
        <v>94970622.717000008</v>
      </c>
      <c r="DX145" s="474">
        <v>98320066.290000036</v>
      </c>
      <c r="DY145" s="474">
        <f>DM145+DN145+DO145+DP145+DQ145+DR145+DS145+DT145+DU145+DV145+DW145+DX145</f>
        <v>1121551745.8500001</v>
      </c>
      <c r="DZ145" s="474">
        <v>94709514.099999994</v>
      </c>
      <c r="EA145" s="474">
        <v>96162458.550000027</v>
      </c>
      <c r="EB145" s="474">
        <v>96656660.209999964</v>
      </c>
      <c r="EC145" s="474">
        <v>97450444.710000023</v>
      </c>
      <c r="ED145" s="474">
        <v>128347077.89</v>
      </c>
      <c r="EE145" s="474">
        <v>98018306.540000036</v>
      </c>
      <c r="EF145" s="474">
        <v>97958913.589999959</v>
      </c>
      <c r="EG145" s="474">
        <v>98765277.810000032</v>
      </c>
      <c r="EH145" s="474">
        <v>96057962.260000005</v>
      </c>
      <c r="EI145" s="474">
        <v>96837013.900000021</v>
      </c>
      <c r="EJ145" s="474">
        <v>96065985.229999989</v>
      </c>
      <c r="EK145" s="474">
        <v>97897291.019999981</v>
      </c>
      <c r="EL145" s="474">
        <f>DZ145+EA145+EB145+EC145+ED145+EE145+EF145+EG145+EH145+EI145+EJ145+EK145</f>
        <v>1194926905.8099999</v>
      </c>
      <c r="EM145" s="474">
        <v>99638129.070000052</v>
      </c>
      <c r="EN145" s="474">
        <v>97168540.590000004</v>
      </c>
      <c r="EO145" s="474">
        <v>95903728.969999984</v>
      </c>
      <c r="EP145" s="474">
        <v>97021943.700000003</v>
      </c>
      <c r="EQ145" s="474">
        <v>128987922.55000007</v>
      </c>
      <c r="ER145" s="474">
        <v>98253540.369999945</v>
      </c>
      <c r="ES145" s="474">
        <v>98333418.030000031</v>
      </c>
      <c r="ET145" s="474">
        <v>99250187.390000015</v>
      </c>
      <c r="EU145" s="474">
        <v>97070436.150000066</v>
      </c>
      <c r="EV145" s="474">
        <v>97012743.659999877</v>
      </c>
      <c r="EW145" s="474">
        <v>98033698.620000064</v>
      </c>
      <c r="EX145" s="474">
        <v>99550415.610000104</v>
      </c>
      <c r="EY145" s="474">
        <f>EM145+EN145+EO145+EP145+EQ145+ER145+ES145+ET145+EU145+EV145+EW145+EX145</f>
        <v>1206224704.71</v>
      </c>
      <c r="EZ145" s="474">
        <v>100418027.66000004</v>
      </c>
      <c r="FA145" s="474">
        <v>96709569.300000042</v>
      </c>
      <c r="FB145" s="474">
        <v>96026361.539999992</v>
      </c>
      <c r="FC145" s="474">
        <v>97302209.860000029</v>
      </c>
      <c r="FD145" s="474">
        <v>127056316.86999997</v>
      </c>
      <c r="FE145" s="474">
        <v>97500420.160000101</v>
      </c>
      <c r="FF145" s="474">
        <v>97855383.639999911</v>
      </c>
      <c r="FG145" s="474">
        <v>97320407.769999951</v>
      </c>
      <c r="FH145" s="474">
        <v>95477599.910000086</v>
      </c>
      <c r="FI145" s="474">
        <v>95629917.730000049</v>
      </c>
      <c r="FJ145" s="474">
        <v>96066182.189999998</v>
      </c>
      <c r="FK145" s="474">
        <v>98347800.559999943</v>
      </c>
      <c r="FL145" s="474">
        <f>FA145+FB145+FC145+FD145+FE145+FF145+FG145+FH145+EZ145+FI145+FK145+FJ145</f>
        <v>1195710197.1900001</v>
      </c>
      <c r="FM145" s="474">
        <v>96613751.360000014</v>
      </c>
      <c r="FN145" s="474">
        <v>96316945.850000009</v>
      </c>
      <c r="FO145" s="474">
        <v>95586113.73999998</v>
      </c>
      <c r="FP145" s="474">
        <v>96285318.200000033</v>
      </c>
      <c r="FQ145" s="474">
        <v>98336395.689999968</v>
      </c>
      <c r="FR145" s="474">
        <v>112048694.46999995</v>
      </c>
      <c r="FS145" s="474">
        <v>91888124.310000092</v>
      </c>
      <c r="FT145" s="474">
        <v>92812150.469999984</v>
      </c>
      <c r="FU145" s="474">
        <v>89022733.550000042</v>
      </c>
      <c r="FV145" s="474">
        <v>88597070.040000066</v>
      </c>
      <c r="FW145" s="474">
        <v>89889048.279999718</v>
      </c>
      <c r="FX145" s="474">
        <v>90893338.510000095</v>
      </c>
      <c r="FY145" s="474">
        <f>FM145+FN145+FO145+FP145+FQ145+FR145+FS145+FT145+FU145+FV145+FW145+FX145</f>
        <v>1138289684.47</v>
      </c>
      <c r="FZ145" s="474">
        <v>90589211.809999987</v>
      </c>
      <c r="GA145" s="474">
        <v>88743639.100000024</v>
      </c>
      <c r="GB145" s="474">
        <v>86436374.019999996</v>
      </c>
      <c r="GC145" s="474">
        <v>86128841.980000019</v>
      </c>
      <c r="GD145" s="474">
        <v>85294425.939999998</v>
      </c>
      <c r="GE145" s="474">
        <v>116412858.15999995</v>
      </c>
      <c r="GF145" s="474">
        <v>88212012.420000061</v>
      </c>
      <c r="GG145" s="474">
        <v>86552955.049999982</v>
      </c>
      <c r="GH145" s="474">
        <v>84308924.96999988</v>
      </c>
      <c r="GI145" s="474">
        <v>84195211.640000045</v>
      </c>
      <c r="GJ145" s="474">
        <v>86740772.690000013</v>
      </c>
      <c r="GK145" s="474">
        <v>87041881.47999993</v>
      </c>
      <c r="GL145" s="474">
        <f>FZ145+GA145+GB145+GC145+GD145+GE145+GF145+GG145+GH145+GI145+GJ145+GK145</f>
        <v>1070657109.2599999</v>
      </c>
      <c r="GM145" s="474">
        <v>86801289.450000018</v>
      </c>
      <c r="GN145" s="474">
        <v>103335863.14999999</v>
      </c>
      <c r="GO145" s="474">
        <v>84218015.390000015</v>
      </c>
      <c r="GP145" s="474">
        <v>84681995.13000001</v>
      </c>
      <c r="GQ145" s="474">
        <v>86289858.520000026</v>
      </c>
      <c r="GR145" s="474">
        <v>102577550.43999997</v>
      </c>
      <c r="GS145" s="474">
        <v>86641113.199999973</v>
      </c>
      <c r="GT145" s="474">
        <v>87113910.950000033</v>
      </c>
      <c r="GU145" s="474">
        <v>85112586.479999989</v>
      </c>
      <c r="GV145" s="474">
        <v>85733142.630000055</v>
      </c>
      <c r="GW145" s="474">
        <v>86688920.339999974</v>
      </c>
      <c r="GX145" s="474">
        <v>86218025.210000172</v>
      </c>
      <c r="GY145" s="474">
        <f>GM145+GN145+GO145+GP145+GQ145+GR145+GS145+GT145+GU145+GV145+GW145+GX145</f>
        <v>1065412270.8900002</v>
      </c>
      <c r="GZ145" s="474">
        <v>103976228.75999996</v>
      </c>
      <c r="HA145" s="474">
        <v>85724513.409999952</v>
      </c>
      <c r="HB145" s="474">
        <v>84650754.89000003</v>
      </c>
      <c r="HC145" s="474">
        <v>84640627.13000001</v>
      </c>
      <c r="HD145" s="474">
        <v>85988655.389999956</v>
      </c>
      <c r="HE145" s="474">
        <v>101384396.52000001</v>
      </c>
      <c r="HF145" s="474">
        <v>85873757.470000029</v>
      </c>
      <c r="HG145" s="474">
        <v>85947395.830000058</v>
      </c>
      <c r="HH145" s="474">
        <v>83893671.85999997</v>
      </c>
      <c r="HI145" s="474">
        <v>85678704.200000152</v>
      </c>
      <c r="HJ145" s="474">
        <v>86812795.979999915</v>
      </c>
      <c r="HK145" s="474">
        <v>90398620.649999946</v>
      </c>
      <c r="HL145" s="474">
        <f>GZ145+HA145+HB145+HC145+HD145+HE145+HF145+HG145+HH145+HI145+HJ145+HK145</f>
        <v>1064970122.09</v>
      </c>
      <c r="HM145" s="474">
        <v>95478332.389999971</v>
      </c>
      <c r="HN145" s="474">
        <v>91652241.019999996</v>
      </c>
      <c r="HO145" s="474">
        <v>90168605.910000026</v>
      </c>
      <c r="HP145" s="474">
        <v>90493086.580000013</v>
      </c>
      <c r="HQ145" s="474">
        <v>89284782.349999964</v>
      </c>
      <c r="HR145" s="474">
        <v>118401236.15000011</v>
      </c>
      <c r="HS145" s="474">
        <v>90405900.979999974</v>
      </c>
      <c r="HT145" s="474">
        <v>89796915.889999986</v>
      </c>
      <c r="HU145" s="474">
        <v>88674438.560000017</v>
      </c>
      <c r="HV145" s="474">
        <v>91370430.599999934</v>
      </c>
      <c r="HW145" s="474">
        <v>91527087.01000011</v>
      </c>
      <c r="HX145" s="474">
        <v>93428009.049999848</v>
      </c>
      <c r="HY145" s="474">
        <f>HM145+HN145+HO145+HP145+HQ145+HR145+HS145+HT145+HU145+HV145+HW145+HX145</f>
        <v>1120681066.49</v>
      </c>
      <c r="HZ145" s="474">
        <v>94934349.859999999</v>
      </c>
      <c r="IA145" s="474">
        <v>92962169.279999912</v>
      </c>
      <c r="IB145" s="474">
        <v>92277739.940000042</v>
      </c>
      <c r="IC145" s="474">
        <v>93592117.12999998</v>
      </c>
      <c r="ID145" s="474">
        <v>92735255.309999973</v>
      </c>
      <c r="IE145" s="474">
        <v>125985422.48999998</v>
      </c>
      <c r="IF145" s="474">
        <v>94371066.51000002</v>
      </c>
      <c r="IG145" s="474">
        <v>96548674.469999999</v>
      </c>
      <c r="IH145" s="474">
        <v>93632739.60999991</v>
      </c>
      <c r="II145" s="474">
        <v>96533680.560000047</v>
      </c>
      <c r="IJ145" s="474">
        <v>95255206.220000014</v>
      </c>
      <c r="IK145" s="474">
        <v>99107307.670000032</v>
      </c>
      <c r="IL145" s="474">
        <f>HZ145+IA145+IB145+IC145+ID145+IE145+IF145+IG145+IH145+II145+IJ145+IK145</f>
        <v>1167935729.05</v>
      </c>
      <c r="IM145" s="474">
        <v>97588084.360000029</v>
      </c>
      <c r="IN145" s="474">
        <v>98316240.709999993</v>
      </c>
      <c r="IO145" s="474">
        <v>95349347.379999951</v>
      </c>
      <c r="IP145" s="474">
        <v>95217497.26000005</v>
      </c>
      <c r="IQ145" s="474">
        <v>96429105.139999956</v>
      </c>
      <c r="IR145" s="474">
        <v>134866725.57999998</v>
      </c>
      <c r="IS145" s="474">
        <v>97279041.630000055</v>
      </c>
      <c r="IT145" s="474">
        <v>101312831.97000006</v>
      </c>
      <c r="IU145" s="474">
        <v>97813021.679999962</v>
      </c>
      <c r="IV145" s="474">
        <v>98599824.610000044</v>
      </c>
      <c r="IW145" s="474">
        <v>98346580.140000001</v>
      </c>
      <c r="IX145" s="474">
        <v>100227178.95999993</v>
      </c>
      <c r="IY145" s="474">
        <f>IM145+IN145+IO145+IP145+IQ145+IR145+IS145+IT145+IU145+IV145+IW145+IX145</f>
        <v>1211345479.4200003</v>
      </c>
      <c r="IZ145" s="654">
        <v>101975543.22999997</v>
      </c>
      <c r="JA145" s="474">
        <v>107818762.05999996</v>
      </c>
      <c r="JB145" s="474">
        <v>104530256.89000006</v>
      </c>
      <c r="JC145" s="474">
        <v>104294366.02000004</v>
      </c>
      <c r="JD145" s="474">
        <v>104450477.92999999</v>
      </c>
      <c r="JE145" s="474">
        <v>144672497.48000002</v>
      </c>
      <c r="JF145" s="474">
        <v>106521907.51000004</v>
      </c>
      <c r="JG145" s="474">
        <v>111591238.89999989</v>
      </c>
      <c r="JH145" s="474">
        <v>103984626.31999995</v>
      </c>
      <c r="JI145" s="474">
        <v>105730942.88000013</v>
      </c>
      <c r="JJ145" s="474">
        <v>106075987.99999999</v>
      </c>
      <c r="JK145" s="474">
        <v>109176701.70999993</v>
      </c>
      <c r="JL145" s="474">
        <f>IZ145+JA145+JB145+JC145+JD145+JE145+JF145+JG145+JH145+JI145+JJ145+JK145</f>
        <v>1310823308.9300001</v>
      </c>
      <c r="JM145" s="654">
        <v>111660887.73000002</v>
      </c>
      <c r="JN145" s="474">
        <v>114219864.56699997</v>
      </c>
      <c r="JO145" s="474">
        <v>111005586.833</v>
      </c>
      <c r="JP145" s="474">
        <v>109853407.44000003</v>
      </c>
      <c r="JQ145" s="474">
        <v>113330996.71000002</v>
      </c>
      <c r="JR145" s="474">
        <v>163010807.34000006</v>
      </c>
      <c r="JS145" s="474">
        <v>118685439.55000004</v>
      </c>
      <c r="JT145" s="474">
        <v>113983465.27999991</v>
      </c>
      <c r="JU145" s="474">
        <v>108840393.08000019</v>
      </c>
      <c r="JV145" s="474">
        <v>110483199.65999989</v>
      </c>
      <c r="JW145" s="474">
        <v>112276886.59999993</v>
      </c>
      <c r="JX145" s="474">
        <v>115585493.90000001</v>
      </c>
      <c r="JY145" s="474">
        <f>JM145+JN145+JO145+JP145+JQ145+JR145+JS145+JT145+JU145+JV145+JW145+JX145</f>
        <v>1402936428.6900001</v>
      </c>
      <c r="JZ145" s="654">
        <v>124463346.45999998</v>
      </c>
      <c r="KA145" s="474">
        <v>132161093.05</v>
      </c>
      <c r="KB145" s="474">
        <v>123039584.04000001</v>
      </c>
      <c r="KC145" s="474">
        <v>124453150.73999999</v>
      </c>
      <c r="KD145" s="474">
        <v>129493853.32000001</v>
      </c>
      <c r="KE145" s="474">
        <v>192826038.91</v>
      </c>
      <c r="KF145" s="474">
        <v>127661315.66000001</v>
      </c>
      <c r="KG145" s="474">
        <v>119081813.69000001</v>
      </c>
      <c r="KH145" s="474">
        <v>113368508.63000003</v>
      </c>
      <c r="KI145" s="474">
        <v>117300713.94999996</v>
      </c>
      <c r="KJ145" s="474">
        <v>116347259.92000003</v>
      </c>
      <c r="KK145" s="474">
        <v>115694395.69999997</v>
      </c>
      <c r="KL145" s="474">
        <f>JZ145+KA145+KB145+KC145+KD145+KE145+KF145+KG145+KH145+KI145+KJ145+KK145</f>
        <v>1535891074.0700002</v>
      </c>
      <c r="KM145" s="654">
        <v>127598544.37000003</v>
      </c>
      <c r="KN145" s="474">
        <v>120782717.36999997</v>
      </c>
      <c r="KO145" s="474">
        <v>113454685.86999999</v>
      </c>
      <c r="KP145" s="474">
        <v>118737160.75</v>
      </c>
      <c r="KQ145" s="474">
        <v>119093116.86000012</v>
      </c>
      <c r="KR145" s="474">
        <v>165105451.42999989</v>
      </c>
      <c r="KS145" s="474">
        <v>127458980.90999997</v>
      </c>
      <c r="KT145" s="474">
        <v>118608252.97000013</v>
      </c>
      <c r="KU145" s="474">
        <v>117463964.73999983</v>
      </c>
      <c r="KV145" s="474">
        <v>120593311.21000007</v>
      </c>
      <c r="KW145" s="474">
        <v>135530954.68000004</v>
      </c>
      <c r="KX145" s="474">
        <v>123424076.91000001</v>
      </c>
      <c r="KY145" s="474">
        <f>KM145+KN145+KO145+KP145+KQ145+KR145+KS145+KT145+KU145+KV145+KW145+KX145</f>
        <v>1507851218.0700002</v>
      </c>
      <c r="KZ145" s="654">
        <v>138764455.11999997</v>
      </c>
      <c r="LA145" s="474">
        <v>132539957.95999998</v>
      </c>
      <c r="LB145" s="474">
        <v>0</v>
      </c>
      <c r="LC145" s="474">
        <v>0</v>
      </c>
      <c r="LD145" s="474">
        <v>0</v>
      </c>
      <c r="LE145" s="474">
        <v>0</v>
      </c>
      <c r="LF145" s="474">
        <v>0</v>
      </c>
      <c r="LG145" s="474">
        <v>0</v>
      </c>
      <c r="LH145" s="474">
        <v>0</v>
      </c>
      <c r="LI145" s="474">
        <v>0</v>
      </c>
      <c r="LJ145" s="474">
        <v>0</v>
      </c>
      <c r="LK145" s="474">
        <v>0</v>
      </c>
      <c r="LL145" s="515">
        <f>KZ145+LA145+LB145+LC145+LD145+LE145+LF145+LG145+LH145+LI145+LJ145+LK145</f>
        <v>271304413.07999992</v>
      </c>
    </row>
    <row r="146" spans="1:324" x14ac:dyDescent="0.2">
      <c r="A146" s="436">
        <v>413300</v>
      </c>
      <c r="B146" s="437"/>
      <c r="C146" s="421" t="s">
        <v>366</v>
      </c>
      <c r="D146" s="421" t="s">
        <v>1057</v>
      </c>
      <c r="E146" s="442">
        <v>258105007.51126692</v>
      </c>
      <c r="F146" s="442">
        <v>306472053.91420466</v>
      </c>
      <c r="G146" s="442">
        <v>386469934.06776834</v>
      </c>
      <c r="H146" s="442">
        <v>529381568.18561172</v>
      </c>
      <c r="I146" s="442">
        <v>636240043.39843106</v>
      </c>
      <c r="J146" s="442">
        <v>784694028.54281425</v>
      </c>
      <c r="K146" s="442">
        <v>869879310.63261557</v>
      </c>
      <c r="L146" s="442">
        <v>976792822.56718421</v>
      </c>
      <c r="M146" s="442">
        <v>81973237.089592725</v>
      </c>
      <c r="N146" s="442">
        <v>79464418.16378735</v>
      </c>
      <c r="O146" s="442">
        <v>83056550.874436647</v>
      </c>
      <c r="P146" s="442">
        <v>84004529.514855638</v>
      </c>
      <c r="Q146" s="442">
        <v>87724105.443289921</v>
      </c>
      <c r="R146" s="442">
        <v>103853031.99461693</v>
      </c>
      <c r="S146" s="442">
        <v>84876386.966241062</v>
      </c>
      <c r="T146" s="442">
        <v>85878382.286805198</v>
      </c>
      <c r="U146" s="442">
        <v>85080646.702011377</v>
      </c>
      <c r="V146" s="442">
        <v>91746172.964488402</v>
      </c>
      <c r="W146" s="442">
        <v>96576475.434193</v>
      </c>
      <c r="X146" s="442">
        <v>102325596.23643798</v>
      </c>
      <c r="Y146" s="442">
        <f>M146+N146+O146+P146+Q146+R146+S146+T146+U146+V146+W146+X146</f>
        <v>1066559533.6707561</v>
      </c>
      <c r="Z146" s="442">
        <v>92158187.362251729</v>
      </c>
      <c r="AA146" s="442">
        <v>101028347.51957104</v>
      </c>
      <c r="AB146" s="442">
        <v>100571597.54652815</v>
      </c>
      <c r="AC146" s="442">
        <v>100062748.8649224</v>
      </c>
      <c r="AD146" s="442">
        <v>101836121.44007677</v>
      </c>
      <c r="AE146" s="442">
        <v>125252486.20877151</v>
      </c>
      <c r="AF146" s="442">
        <v>108950519.48973455</v>
      </c>
      <c r="AG146" s="442">
        <v>99100969.119345725</v>
      </c>
      <c r="AH146" s="442">
        <v>103903182.32285932</v>
      </c>
      <c r="AI146" s="442">
        <v>105280767.44508424</v>
      </c>
      <c r="AJ146" s="442">
        <v>107276406.89943257</v>
      </c>
      <c r="AK146" s="442">
        <v>111190544.9931981</v>
      </c>
      <c r="AL146" s="442">
        <f>Z146+AA146+AB146+AC146+AD146+AE146+AF146+AG146+AH146+AI146+AJ146+AK146</f>
        <v>1256611879.211776</v>
      </c>
      <c r="AM146" s="442">
        <v>110350980.63324152</v>
      </c>
      <c r="AN146" s="442">
        <v>122235964.56175929</v>
      </c>
      <c r="AO146" s="442">
        <v>116080751.586004</v>
      </c>
      <c r="AP146" s="442">
        <v>115122270.05420631</v>
      </c>
      <c r="AQ146" s="442">
        <v>115411871.5391838</v>
      </c>
      <c r="AR146" s="442">
        <v>142611449.21461359</v>
      </c>
      <c r="AS146" s="442">
        <v>117409736.84038559</v>
      </c>
      <c r="AT146" s="442">
        <v>112365533.50851278</v>
      </c>
      <c r="AU146" s="442">
        <v>110626085.83183111</v>
      </c>
      <c r="AV146" s="442">
        <v>121048010.48773162</v>
      </c>
      <c r="AW146" s="442">
        <v>118843450.51815225</v>
      </c>
      <c r="AX146" s="442">
        <v>120437718.91157569</v>
      </c>
      <c r="AY146" s="442">
        <f>AM146+AN146+AO146+AP146+AQ146+AR146+AS146+AT146+AU146+AV146+AW146+AX146</f>
        <v>1422543823.6871974</v>
      </c>
      <c r="AZ146" s="442">
        <v>115505721.95380571</v>
      </c>
      <c r="BA146" s="442">
        <v>129443913.34572694</v>
      </c>
      <c r="BB146" s="442">
        <v>122644626.77720751</v>
      </c>
      <c r="BC146" s="442">
        <v>122691216.57582206</v>
      </c>
      <c r="BD146" s="442">
        <v>129222168.6164664</v>
      </c>
      <c r="BE146" s="442">
        <v>150283851.37510431</v>
      </c>
      <c r="BF146" s="442">
        <v>124896439.32310966</v>
      </c>
      <c r="BG146" s="442">
        <v>122756193.9205475</v>
      </c>
      <c r="BH146" s="442">
        <v>120807883.22028874</v>
      </c>
      <c r="BI146" s="442">
        <v>124390643.63432649</v>
      </c>
      <c r="BJ146" s="442">
        <v>131480803.47821736</v>
      </c>
      <c r="BK146" s="442">
        <v>131705316.37143207</v>
      </c>
      <c r="BL146" s="442">
        <f>AZ146+BA146+BB146+BC146+BD146+BE146+BF146+BG146+BH146+BI146+BJ146+BK146</f>
        <v>1525828778.5920546</v>
      </c>
      <c r="BM146" s="442">
        <v>124466082.01869473</v>
      </c>
      <c r="BN146" s="442">
        <v>128422415.4439576</v>
      </c>
      <c r="BO146" s="442">
        <v>123489323.08504428</v>
      </c>
      <c r="BP146" s="442">
        <v>154361212.54598564</v>
      </c>
      <c r="BQ146" s="442">
        <v>129638138.11600736</v>
      </c>
      <c r="BR146" s="442">
        <v>130592000.81705894</v>
      </c>
      <c r="BS146" s="442">
        <v>129792069.68811551</v>
      </c>
      <c r="BT146" s="442">
        <v>130788755.00141877</v>
      </c>
      <c r="BU146" s="442">
        <v>132359981.19737941</v>
      </c>
      <c r="BV146" s="442">
        <v>139553335.71173429</v>
      </c>
      <c r="BW146" s="442">
        <v>139394118.64292276</v>
      </c>
      <c r="BX146" s="442">
        <v>138021181.05491564</v>
      </c>
      <c r="BY146" s="442">
        <f>BM146+BN146+BO146+BP146+BQ146+BR146+BS146+BT146+BU146+BV146+BW146+BX146</f>
        <v>1600878613.3232348</v>
      </c>
      <c r="BZ146" s="442">
        <v>127047096.03960218</v>
      </c>
      <c r="CA146" s="442">
        <v>124719830.07277694</v>
      </c>
      <c r="CB146" s="442">
        <v>133063524.8957614</v>
      </c>
      <c r="CC146" s="442">
        <v>154377206.51022479</v>
      </c>
      <c r="CD146" s="442">
        <v>132385345.86813667</v>
      </c>
      <c r="CE146" s="442">
        <v>133081882.80257995</v>
      </c>
      <c r="CF146" s="442">
        <v>130698991.64551102</v>
      </c>
      <c r="CG146" s="442">
        <v>140541679.44366661</v>
      </c>
      <c r="CH146" s="442">
        <v>131960983.22262676</v>
      </c>
      <c r="CI146" s="442">
        <v>132021046.25972401</v>
      </c>
      <c r="CJ146" s="442">
        <v>137543541.95297223</v>
      </c>
      <c r="CK146" s="442">
        <v>138932861.75146165</v>
      </c>
      <c r="CL146" s="442">
        <f>BZ146+CA146+CB146+CC146+CD146+CE146+CF146+CG146+CH146+CI146+CJ146+CK146</f>
        <v>1616373990.4650443</v>
      </c>
      <c r="CM146" s="442">
        <v>138133623.48474103</v>
      </c>
      <c r="CN146" s="442">
        <v>135554706.18333057</v>
      </c>
      <c r="CO146" s="442">
        <v>136122282.51741502</v>
      </c>
      <c r="CP146" s="442">
        <v>135790094.76820788</v>
      </c>
      <c r="CQ146" s="442">
        <v>163087938.12490958</v>
      </c>
      <c r="CR146" s="442">
        <v>137372385.06173152</v>
      </c>
      <c r="CS146" s="442">
        <v>138854311.98549214</v>
      </c>
      <c r="CT146" s="442">
        <v>137878732.67402491</v>
      </c>
      <c r="CU146" s="442">
        <v>148697530.60955328</v>
      </c>
      <c r="CV146" s="442">
        <v>143134359.49150118</v>
      </c>
      <c r="CW146" s="442">
        <v>147830861.02772209</v>
      </c>
      <c r="CX146" s="442">
        <v>155098462.40044788</v>
      </c>
      <c r="CY146" s="442">
        <f>CM146+CN146+CO146+CP146+CQ146+CR146+CS146+CT146+CU146+CV146+CW146+CX146</f>
        <v>1717555288.3290772</v>
      </c>
      <c r="CZ146" s="442">
        <v>140889241.98467368</v>
      </c>
      <c r="DA146" s="442">
        <v>141585273.79396427</v>
      </c>
      <c r="DB146" s="442">
        <v>140590933.64931896</v>
      </c>
      <c r="DC146" s="442">
        <v>140464699.91931897</v>
      </c>
      <c r="DD146" s="442">
        <v>171662046.65398914</v>
      </c>
      <c r="DE146" s="442">
        <v>144740555.69931901</v>
      </c>
      <c r="DF146" s="442">
        <v>146689527.69931895</v>
      </c>
      <c r="DG146" s="442">
        <v>145098995.73464876</v>
      </c>
      <c r="DH146" s="442">
        <v>144474487.58931899</v>
      </c>
      <c r="DI146" s="442">
        <v>141454872.87931895</v>
      </c>
      <c r="DJ146" s="442">
        <v>145374053.32931897</v>
      </c>
      <c r="DK146" s="442">
        <v>155378230.24931896</v>
      </c>
      <c r="DL146" s="442">
        <f>CZ146+DA146+DB146+DC146+DD146+DE146+DF146+DG146+DH146+DI146+DJ146+DK146</f>
        <v>1758402919.1818275</v>
      </c>
      <c r="DM146" s="442">
        <v>142096579.48303097</v>
      </c>
      <c r="DN146" s="442">
        <v>142143445.1429387</v>
      </c>
      <c r="DO146" s="442">
        <v>151670769.68779668</v>
      </c>
      <c r="DP146" s="442">
        <v>147035978.15862569</v>
      </c>
      <c r="DQ146" s="442">
        <v>175679549.20609567</v>
      </c>
      <c r="DR146" s="442">
        <v>156777657.27978203</v>
      </c>
      <c r="DS146" s="442">
        <v>158946971.31693596</v>
      </c>
      <c r="DT146" s="442">
        <v>151168582.12231073</v>
      </c>
      <c r="DU146" s="442">
        <v>163922742.36571667</v>
      </c>
      <c r="DV146" s="442">
        <v>153537804.19198</v>
      </c>
      <c r="DW146" s="442">
        <v>164790481.95953465</v>
      </c>
      <c r="DX146" s="442">
        <v>207349309.35830605</v>
      </c>
      <c r="DY146" s="442">
        <f>DM146+DN146+DO146+DP146+DQ146+DR146+DS146+DT146+DU146+DV146+DW146+DX146</f>
        <v>1915119870.2730536</v>
      </c>
      <c r="DZ146" s="442">
        <v>167050068.18873152</v>
      </c>
      <c r="EA146" s="442">
        <v>189079011.80023152</v>
      </c>
      <c r="EB146" s="442">
        <v>182914133.68859401</v>
      </c>
      <c r="EC146" s="442">
        <v>170539899.20647851</v>
      </c>
      <c r="ED146" s="442">
        <v>200144780.80096805</v>
      </c>
      <c r="EE146" s="442">
        <v>174338219.46646997</v>
      </c>
      <c r="EF146" s="442">
        <v>181121310.08869347</v>
      </c>
      <c r="EG146" s="442">
        <v>174377298.14635554</v>
      </c>
      <c r="EH146" s="442">
        <v>170464459.44401646</v>
      </c>
      <c r="EI146" s="442">
        <v>182810047.09912553</v>
      </c>
      <c r="EJ146" s="442">
        <v>182629809.19753206</v>
      </c>
      <c r="EK146" s="442">
        <v>192414305.68983597</v>
      </c>
      <c r="EL146" s="442">
        <f>DZ146+EA146+EB146+EC146+ED146+EE146+EF146+EG146+EH146+EI146+EJ146+EK146</f>
        <v>2167883342.8170328</v>
      </c>
      <c r="EM146" s="442">
        <v>171888007.00101602</v>
      </c>
      <c r="EN146" s="442">
        <v>172674593.60705799</v>
      </c>
      <c r="EO146" s="442">
        <v>182394563.82759401</v>
      </c>
      <c r="EP146" s="442">
        <v>172050989.99688497</v>
      </c>
      <c r="EQ146" s="442">
        <v>202721018.50872803</v>
      </c>
      <c r="ER146" s="442">
        <v>177213679.73159513</v>
      </c>
      <c r="ES146" s="442">
        <v>175580432.84806404</v>
      </c>
      <c r="ET146" s="442">
        <v>178290986.28025591</v>
      </c>
      <c r="EU146" s="442">
        <v>176101452.73366898</v>
      </c>
      <c r="EV146" s="442">
        <v>184587179.60588607</v>
      </c>
      <c r="EW146" s="442">
        <v>178379424.52096903</v>
      </c>
      <c r="EX146" s="442">
        <v>181091830.49810803</v>
      </c>
      <c r="EY146" s="442">
        <f>EM146+EN146+EO146+EP146+EQ146+ER146+ES146+ET146+EU146+EV146+EW146+EX146</f>
        <v>2152974159.1598282</v>
      </c>
      <c r="EZ146" s="442">
        <v>179010118.41826499</v>
      </c>
      <c r="FA146" s="442">
        <v>173527269.53615201</v>
      </c>
      <c r="FB146" s="442">
        <v>181836787.14740664</v>
      </c>
      <c r="FC146" s="442">
        <v>169776853.24066398</v>
      </c>
      <c r="FD146" s="442">
        <v>204790587.07971102</v>
      </c>
      <c r="FE146" s="442">
        <v>176470016.53382701</v>
      </c>
      <c r="FF146" s="442">
        <v>177251369.30107099</v>
      </c>
      <c r="FG146" s="442">
        <v>176941308.90187964</v>
      </c>
      <c r="FH146" s="442">
        <v>171353466.49761212</v>
      </c>
      <c r="FI146" s="442">
        <v>179778530.32763991</v>
      </c>
      <c r="FJ146" s="442">
        <v>177939100.59339696</v>
      </c>
      <c r="FK146" s="442">
        <v>165678028.85923371</v>
      </c>
      <c r="FL146" s="442">
        <f>FA146+FB146+FC146+FD146+FE146+FF146+FG146+FH146+EZ146+FI146+FK146+FJ146</f>
        <v>2134353436.4368584</v>
      </c>
      <c r="FM146" s="442">
        <v>186479438.57444602</v>
      </c>
      <c r="FN146" s="442">
        <v>174039722.96400201</v>
      </c>
      <c r="FO146" s="442">
        <v>169830802.09040299</v>
      </c>
      <c r="FP146" s="442">
        <v>185583658.23597899</v>
      </c>
      <c r="FQ146" s="442">
        <v>171733208.66755399</v>
      </c>
      <c r="FR146" s="442">
        <v>172503042.79831004</v>
      </c>
      <c r="FS146" s="442">
        <v>183861863.24721724</v>
      </c>
      <c r="FT146" s="442">
        <v>167265286.66152012</v>
      </c>
      <c r="FU146" s="442">
        <v>151802758.68873811</v>
      </c>
      <c r="FV146" s="442">
        <v>161397926.84308809</v>
      </c>
      <c r="FW146" s="442">
        <v>177929055.56051031</v>
      </c>
      <c r="FX146" s="442">
        <v>144014647.73966813</v>
      </c>
      <c r="FY146" s="442">
        <f>FM146+FN146+FO146+FP146+FQ146+FR146+FS146+FT146+FU146+FV146+FW146+FX146</f>
        <v>2046441412.0714362</v>
      </c>
      <c r="FZ146" s="442">
        <v>188672855.59161833</v>
      </c>
      <c r="GA146" s="442">
        <v>140832263.84198731</v>
      </c>
      <c r="GB146" s="442">
        <v>180085686.25429231</v>
      </c>
      <c r="GC146" s="442">
        <v>165238975.28082198</v>
      </c>
      <c r="GD146" s="442">
        <v>154240607.34114236</v>
      </c>
      <c r="GE146" s="442">
        <v>201153515.63922799</v>
      </c>
      <c r="GF146" s="442">
        <v>165093367.58356833</v>
      </c>
      <c r="GG146" s="442">
        <v>163610640.59523731</v>
      </c>
      <c r="GH146" s="442">
        <v>160897542.35757327</v>
      </c>
      <c r="GI146" s="442">
        <v>160774819.88295135</v>
      </c>
      <c r="GJ146" s="442">
        <v>167894357.89324695</v>
      </c>
      <c r="GK146" s="442">
        <v>194505116.42833111</v>
      </c>
      <c r="GL146" s="442">
        <f>FZ146+GA146+GB146+GC146+GD146+GE146+GF146+GG146+GH146+GI146+GJ146+GK146</f>
        <v>2042999748.6899984</v>
      </c>
      <c r="GM146" s="442">
        <v>171367533.75884435</v>
      </c>
      <c r="GN146" s="442">
        <v>195381089.45638233</v>
      </c>
      <c r="GO146" s="442">
        <v>152861078.74173731</v>
      </c>
      <c r="GP146" s="442">
        <v>163031969.44585031</v>
      </c>
      <c r="GQ146" s="442">
        <v>164340192.30700433</v>
      </c>
      <c r="GR146" s="442">
        <v>186296408.53502101</v>
      </c>
      <c r="GS146" s="442">
        <v>171620526.41087234</v>
      </c>
      <c r="GT146" s="442">
        <v>166089390.25357231</v>
      </c>
      <c r="GU146" s="442">
        <v>164118693.34614933</v>
      </c>
      <c r="GV146" s="442">
        <v>167616287.74181724</v>
      </c>
      <c r="GW146" s="442">
        <v>166044619.91928613</v>
      </c>
      <c r="GX146" s="442">
        <v>182209596.64146191</v>
      </c>
      <c r="GY146" s="442">
        <f>GM146+GN146+GO146+GP146+GQ146+GR146+GS146+GT146+GU146+GV146+GW146+GX146</f>
        <v>2050977386.5579987</v>
      </c>
      <c r="GZ146" s="442">
        <v>169123044.439226</v>
      </c>
      <c r="HA146" s="442">
        <v>177437386.941434</v>
      </c>
      <c r="HB146" s="442">
        <v>178330439.00491303</v>
      </c>
      <c r="HC146" s="442">
        <v>163421679.07466</v>
      </c>
      <c r="HD146" s="442">
        <v>164751021.43088901</v>
      </c>
      <c r="HE146" s="442">
        <v>184474135.10311097</v>
      </c>
      <c r="HF146" s="442">
        <v>170106384.59555006</v>
      </c>
      <c r="HG146" s="442">
        <v>162430004.25891793</v>
      </c>
      <c r="HH146" s="442">
        <v>167514398.59730607</v>
      </c>
      <c r="HI146" s="442">
        <v>169760137.66535097</v>
      </c>
      <c r="HJ146" s="442">
        <v>169613407.35177702</v>
      </c>
      <c r="HK146" s="442">
        <v>182266977.124865</v>
      </c>
      <c r="HL146" s="442">
        <f>GZ146+HA146+HB146+HC146+HD146+HE146+HF146+HG146+HH146+HI146+HJ146+HK146</f>
        <v>2059229015.5880001</v>
      </c>
      <c r="HM146" s="442">
        <v>168374784.645926</v>
      </c>
      <c r="HN146" s="442">
        <v>174433393.36725402</v>
      </c>
      <c r="HO146" s="442">
        <v>178315806.17893001</v>
      </c>
      <c r="HP146" s="442">
        <v>168242007.13723499</v>
      </c>
      <c r="HQ146" s="442">
        <v>174625538.51458001</v>
      </c>
      <c r="HR146" s="442">
        <v>204908674.68653703</v>
      </c>
      <c r="HS146" s="442">
        <v>177513775.33315697</v>
      </c>
      <c r="HT146" s="442">
        <v>181355568.81983399</v>
      </c>
      <c r="HU146" s="442">
        <v>174819779.81368595</v>
      </c>
      <c r="HV146" s="442">
        <v>181147835.87518302</v>
      </c>
      <c r="HW146" s="442">
        <v>186814010.05609199</v>
      </c>
      <c r="HX146" s="442">
        <v>186549315.34058607</v>
      </c>
      <c r="HY146" s="442">
        <f>HM146+HN146+HO146+HP146+HQ146+HR146+HS146+HT146+HU146+HV146+HW146+HX146</f>
        <v>2157100489.7690001</v>
      </c>
      <c r="HZ146" s="442">
        <v>177461353.31911999</v>
      </c>
      <c r="IA146" s="442">
        <v>178952806.15990803</v>
      </c>
      <c r="IB146" s="442">
        <v>187788801.91674998</v>
      </c>
      <c r="IC146" s="442">
        <v>174968140.84323502</v>
      </c>
      <c r="ID146" s="442">
        <v>181146081.03697002</v>
      </c>
      <c r="IE146" s="442">
        <v>218334064.740655</v>
      </c>
      <c r="IF146" s="442">
        <v>183724260.35117099</v>
      </c>
      <c r="IG146" s="442">
        <v>179700180.89555901</v>
      </c>
      <c r="IH146" s="442">
        <v>176540646.97298402</v>
      </c>
      <c r="II146" s="442">
        <v>189318566.23297596</v>
      </c>
      <c r="IJ146" s="442">
        <v>187538665.15499005</v>
      </c>
      <c r="IK146" s="442">
        <v>202153488.85268205</v>
      </c>
      <c r="IL146" s="442">
        <f>HZ146+IA146+IB146+IC146+ID146+IE146+IF146+IG146+IH146+II146+IJ146+IK146</f>
        <v>2237627056.4770002</v>
      </c>
      <c r="IM146" s="442">
        <v>178607588.94529</v>
      </c>
      <c r="IN146" s="442">
        <v>183493375.06813997</v>
      </c>
      <c r="IO146" s="442">
        <v>186998606.72671801</v>
      </c>
      <c r="IP146" s="442">
        <v>183809680.58917198</v>
      </c>
      <c r="IQ146" s="442">
        <v>191523644.64701098</v>
      </c>
      <c r="IR146" s="442">
        <v>242591126.08871007</v>
      </c>
      <c r="IS146" s="442">
        <v>195276955.29380786</v>
      </c>
      <c r="IT146" s="442">
        <v>193054428.18561909</v>
      </c>
      <c r="IU146" s="442">
        <v>185481681.65606201</v>
      </c>
      <c r="IV146" s="442">
        <v>200561488.74639505</v>
      </c>
      <c r="IW146" s="442">
        <v>200315102.56865895</v>
      </c>
      <c r="IX146" s="442">
        <v>229543501.81441611</v>
      </c>
      <c r="IY146" s="442">
        <f>IM146+IN146+IO146+IP146+IQ146+IR146+IS146+IT146+IU146+IV146+IW146+IX146</f>
        <v>2371257180.3299999</v>
      </c>
      <c r="IZ146" s="653">
        <v>190850166.33015722</v>
      </c>
      <c r="JA146" s="442">
        <v>200155101.43633586</v>
      </c>
      <c r="JB146" s="442">
        <v>208900394.1930947</v>
      </c>
      <c r="JC146" s="442">
        <v>199866454.01815262</v>
      </c>
      <c r="JD146" s="442">
        <v>206227410.56016099</v>
      </c>
      <c r="JE146" s="442">
        <v>259250809.78514707</v>
      </c>
      <c r="JF146" s="442">
        <v>214735720.31185597</v>
      </c>
      <c r="JG146" s="442">
        <v>203306489.21506521</v>
      </c>
      <c r="JH146" s="442">
        <v>202025631.75767738</v>
      </c>
      <c r="JI146" s="442">
        <v>215238682.02663779</v>
      </c>
      <c r="JJ146" s="442">
        <v>211209956.50113907</v>
      </c>
      <c r="JK146" s="442">
        <v>214305295.25457621</v>
      </c>
      <c r="JL146" s="442">
        <f>IZ146+JA146+JB146+JC146+JD146+JE146+JF146+JG146+JH146+JI146+JJ146+JK146</f>
        <v>2526072111.3900003</v>
      </c>
      <c r="JM146" s="653">
        <v>233165984.23710197</v>
      </c>
      <c r="JN146" s="442">
        <v>215167622.38453603</v>
      </c>
      <c r="JO146" s="442">
        <v>226766923.14851701</v>
      </c>
      <c r="JP146" s="442">
        <v>216757185.87720799</v>
      </c>
      <c r="JQ146" s="442">
        <v>243729002.35031098</v>
      </c>
      <c r="JR146" s="442">
        <v>300364707.92414898</v>
      </c>
      <c r="JS146" s="442">
        <v>294008665.65197694</v>
      </c>
      <c r="JT146" s="442">
        <v>221420058.03428102</v>
      </c>
      <c r="JU146" s="442">
        <v>219698282.69473001</v>
      </c>
      <c r="JV146" s="442">
        <v>210249114.44728997</v>
      </c>
      <c r="JW146" s="442">
        <v>236555003.0322673</v>
      </c>
      <c r="JX146" s="442">
        <v>263731484.7076318</v>
      </c>
      <c r="JY146" s="442">
        <f>JM146+JN146+JO146+JP146+JQ146+JR146+JS146+JT146+JU146+JV146+JW146+JX146</f>
        <v>2881614034.4899998</v>
      </c>
      <c r="JZ146" s="653">
        <v>316442139.06807995</v>
      </c>
      <c r="KA146" s="442">
        <v>235582763.90574801</v>
      </c>
      <c r="KB146" s="442">
        <v>357565392.13459402</v>
      </c>
      <c r="KC146" s="442">
        <v>242123286.926875</v>
      </c>
      <c r="KD146" s="442">
        <v>357935986.69801116</v>
      </c>
      <c r="KE146" s="442">
        <v>385395554.98546201</v>
      </c>
      <c r="KF146" s="442">
        <v>258852458.53888088</v>
      </c>
      <c r="KG146" s="442">
        <v>308962005.9031921</v>
      </c>
      <c r="KH146" s="442">
        <v>222583627.67292076</v>
      </c>
      <c r="KI146" s="442">
        <v>227036384.32081607</v>
      </c>
      <c r="KJ146" s="442">
        <v>298430654.28159702</v>
      </c>
      <c r="KK146" s="442">
        <v>273513803.11382312</v>
      </c>
      <c r="KL146" s="442">
        <f>JZ146+KA146+KB146+KC146+KD146+KE146+KF146+KG146+KH146+KI146+KJ146+KK146</f>
        <v>3484424057.5499997</v>
      </c>
      <c r="KM146" s="653">
        <v>241769951.20096898</v>
      </c>
      <c r="KN146" s="442">
        <v>252056361.21269196</v>
      </c>
      <c r="KO146" s="442">
        <v>270470017.206671</v>
      </c>
      <c r="KP146" s="442">
        <v>243735667.58744407</v>
      </c>
      <c r="KQ146" s="442">
        <v>258607781.00919899</v>
      </c>
      <c r="KR146" s="442">
        <v>323876492.36967087</v>
      </c>
      <c r="KS146" s="442">
        <v>262134852.1170162</v>
      </c>
      <c r="KT146" s="442">
        <v>262859007.27674282</v>
      </c>
      <c r="KU146" s="442">
        <v>243799973.72178316</v>
      </c>
      <c r="KV146" s="442">
        <v>252210762.39401591</v>
      </c>
      <c r="KW146" s="442">
        <v>285242424.54670209</v>
      </c>
      <c r="KX146" s="442">
        <v>324982481.87709391</v>
      </c>
      <c r="KY146" s="442">
        <f>KM146+KN146+KO146+KP146+KQ146+KR146+KS146+KT146+KU146+KV146+KW146+KX146</f>
        <v>3221745772.5199995</v>
      </c>
      <c r="KZ146" s="653">
        <v>273484192.51734799</v>
      </c>
      <c r="LA146" s="442">
        <v>275791217.38196898</v>
      </c>
      <c r="LB146" s="442">
        <v>0</v>
      </c>
      <c r="LC146" s="442">
        <v>0</v>
      </c>
      <c r="LD146" s="442">
        <v>0</v>
      </c>
      <c r="LE146" s="442">
        <v>0</v>
      </c>
      <c r="LF146" s="442">
        <v>0</v>
      </c>
      <c r="LG146" s="442">
        <v>0</v>
      </c>
      <c r="LH146" s="442">
        <v>0</v>
      </c>
      <c r="LI146" s="442">
        <v>0</v>
      </c>
      <c r="LJ146" s="442">
        <v>0</v>
      </c>
      <c r="LK146" s="442">
        <v>0</v>
      </c>
      <c r="LL146" s="512">
        <f>KZ146+LA146+LB146+LC146+LD146+LE146+LF146+LG146+LH146+LI146+LJ146+LK146</f>
        <v>549275409.89931703</v>
      </c>
    </row>
    <row r="147" spans="1:324" x14ac:dyDescent="0.2">
      <c r="A147" s="436"/>
      <c r="B147" s="437"/>
      <c r="C147" s="421"/>
      <c r="D147" s="421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  <c r="R147" s="442"/>
      <c r="S147" s="442"/>
      <c r="T147" s="442"/>
      <c r="U147" s="442"/>
      <c r="V147" s="442"/>
      <c r="W147" s="442"/>
      <c r="X147" s="442"/>
      <c r="Y147" s="442"/>
      <c r="Z147" s="442"/>
      <c r="AA147" s="442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2"/>
      <c r="AP147" s="442"/>
      <c r="AQ147" s="442"/>
      <c r="AR147" s="442"/>
      <c r="AS147" s="442"/>
      <c r="AT147" s="442"/>
      <c r="AU147" s="442"/>
      <c r="AV147" s="442"/>
      <c r="AW147" s="442"/>
      <c r="AX147" s="442"/>
      <c r="AY147" s="442"/>
      <c r="AZ147" s="442"/>
      <c r="BA147" s="442"/>
      <c r="BB147" s="442"/>
      <c r="BC147" s="442"/>
      <c r="BD147" s="442"/>
      <c r="BE147" s="442"/>
      <c r="BF147" s="442"/>
      <c r="BG147" s="442"/>
      <c r="BH147" s="442"/>
      <c r="BI147" s="442"/>
      <c r="BJ147" s="442"/>
      <c r="BK147" s="442"/>
      <c r="BL147" s="442"/>
      <c r="BM147" s="442"/>
      <c r="BN147" s="442"/>
      <c r="BO147" s="442"/>
      <c r="BP147" s="442"/>
      <c r="BQ147" s="442"/>
      <c r="BR147" s="442"/>
      <c r="BS147" s="442"/>
      <c r="BT147" s="442"/>
      <c r="BU147" s="442"/>
      <c r="BV147" s="442"/>
      <c r="BW147" s="442"/>
      <c r="BX147" s="442"/>
      <c r="BY147" s="442"/>
      <c r="BZ147" s="442"/>
      <c r="CA147" s="442"/>
      <c r="CB147" s="442"/>
      <c r="CC147" s="442"/>
      <c r="CD147" s="442"/>
      <c r="CE147" s="442"/>
      <c r="CF147" s="442"/>
      <c r="CG147" s="442"/>
      <c r="CH147" s="442"/>
      <c r="CI147" s="442"/>
      <c r="CJ147" s="442"/>
      <c r="CK147" s="442"/>
      <c r="CL147" s="442"/>
      <c r="CM147" s="442"/>
      <c r="CN147" s="442"/>
      <c r="CO147" s="442"/>
      <c r="CP147" s="442"/>
      <c r="CQ147" s="442"/>
      <c r="CR147" s="442"/>
      <c r="CS147" s="442"/>
      <c r="CT147" s="442"/>
      <c r="CU147" s="442"/>
      <c r="CV147" s="442"/>
      <c r="CW147" s="442"/>
      <c r="CX147" s="442"/>
      <c r="CY147" s="442"/>
      <c r="CZ147" s="442"/>
      <c r="DA147" s="442"/>
      <c r="DB147" s="442"/>
      <c r="DC147" s="442"/>
      <c r="DD147" s="442"/>
      <c r="DE147" s="442"/>
      <c r="DF147" s="442"/>
      <c r="DG147" s="442"/>
      <c r="DH147" s="442"/>
      <c r="DI147" s="442"/>
      <c r="DJ147" s="442"/>
      <c r="DK147" s="442"/>
      <c r="DL147" s="442"/>
      <c r="DM147" s="442"/>
      <c r="DN147" s="442"/>
      <c r="DO147" s="442"/>
      <c r="DP147" s="442"/>
      <c r="DQ147" s="442"/>
      <c r="DR147" s="442"/>
      <c r="DS147" s="442"/>
      <c r="DT147" s="442"/>
      <c r="DU147" s="442"/>
      <c r="DV147" s="442"/>
      <c r="DW147" s="442"/>
      <c r="DX147" s="442"/>
      <c r="DY147" s="442"/>
      <c r="DZ147" s="442"/>
      <c r="EA147" s="442"/>
      <c r="EB147" s="442"/>
      <c r="EC147" s="442"/>
      <c r="ED147" s="442"/>
      <c r="EE147" s="442"/>
      <c r="EF147" s="442"/>
      <c r="EG147" s="442"/>
      <c r="EH147" s="442"/>
      <c r="EI147" s="442"/>
      <c r="EJ147" s="442"/>
      <c r="EK147" s="442"/>
      <c r="EL147" s="442"/>
      <c r="EM147" s="442"/>
      <c r="EN147" s="442"/>
      <c r="EO147" s="442"/>
      <c r="EP147" s="442"/>
      <c r="EQ147" s="442"/>
      <c r="ER147" s="442"/>
      <c r="ES147" s="442"/>
      <c r="ET147" s="442"/>
      <c r="EU147" s="442"/>
      <c r="EV147" s="442"/>
      <c r="EW147" s="442"/>
      <c r="EX147" s="442"/>
      <c r="EY147" s="442"/>
      <c r="EZ147" s="442"/>
      <c r="FA147" s="442"/>
      <c r="FB147" s="442"/>
      <c r="FC147" s="442"/>
      <c r="FD147" s="442"/>
      <c r="FE147" s="442"/>
      <c r="FF147" s="442"/>
      <c r="FG147" s="442"/>
      <c r="FH147" s="442"/>
      <c r="FI147" s="442"/>
      <c r="FJ147" s="442"/>
      <c r="FK147" s="442"/>
      <c r="FL147" s="442"/>
      <c r="FM147" s="442"/>
      <c r="FN147" s="442"/>
      <c r="FO147" s="442"/>
      <c r="FP147" s="442"/>
      <c r="FQ147" s="442"/>
      <c r="FR147" s="442"/>
      <c r="FS147" s="442"/>
      <c r="FT147" s="442"/>
      <c r="FU147" s="442"/>
      <c r="FV147" s="442"/>
      <c r="FW147" s="442"/>
      <c r="FX147" s="442"/>
      <c r="FY147" s="442"/>
      <c r="FZ147" s="442"/>
      <c r="GA147" s="442"/>
      <c r="GB147" s="442"/>
      <c r="GC147" s="442"/>
      <c r="GD147" s="442"/>
      <c r="GE147" s="442"/>
      <c r="GF147" s="442"/>
      <c r="GG147" s="442"/>
      <c r="GH147" s="442"/>
      <c r="GI147" s="442"/>
      <c r="GJ147" s="442"/>
      <c r="GK147" s="442"/>
      <c r="GL147" s="442"/>
      <c r="GM147" s="442"/>
      <c r="GN147" s="442"/>
      <c r="GO147" s="442"/>
      <c r="GP147" s="442"/>
      <c r="GQ147" s="442"/>
      <c r="GR147" s="442"/>
      <c r="GS147" s="442"/>
      <c r="GT147" s="442"/>
      <c r="GU147" s="442"/>
      <c r="GV147" s="442"/>
      <c r="GW147" s="442"/>
      <c r="GX147" s="442"/>
      <c r="GY147" s="442"/>
      <c r="GZ147" s="442"/>
      <c r="HA147" s="442"/>
      <c r="HB147" s="442"/>
      <c r="HC147" s="442"/>
      <c r="HD147" s="442"/>
      <c r="HE147" s="442"/>
      <c r="HF147" s="442"/>
      <c r="HG147" s="442"/>
      <c r="HH147" s="442"/>
      <c r="HI147" s="442"/>
      <c r="HJ147" s="442"/>
      <c r="HK147" s="442"/>
      <c r="HL147" s="442"/>
      <c r="HM147" s="442"/>
      <c r="HN147" s="442"/>
      <c r="HO147" s="442"/>
      <c r="HP147" s="442"/>
      <c r="HQ147" s="442"/>
      <c r="HR147" s="442"/>
      <c r="HS147" s="442"/>
      <c r="HT147" s="442"/>
      <c r="HU147" s="442"/>
      <c r="HV147" s="442"/>
      <c r="HW147" s="442"/>
      <c r="HX147" s="442"/>
      <c r="HY147" s="442"/>
      <c r="HZ147" s="442"/>
      <c r="IA147" s="442"/>
      <c r="IB147" s="442"/>
      <c r="IC147" s="442"/>
      <c r="ID147" s="442"/>
      <c r="IE147" s="442"/>
      <c r="IF147" s="442"/>
      <c r="IG147" s="442"/>
      <c r="IH147" s="442"/>
      <c r="II147" s="442"/>
      <c r="IJ147" s="442"/>
      <c r="IK147" s="442"/>
      <c r="IL147" s="442"/>
      <c r="IM147" s="442"/>
      <c r="IN147" s="442"/>
      <c r="IO147" s="442"/>
      <c r="IP147" s="442"/>
      <c r="IQ147" s="442"/>
      <c r="IR147" s="442"/>
      <c r="IS147" s="442"/>
      <c r="IT147" s="442"/>
      <c r="IU147" s="442"/>
      <c r="IV147" s="442"/>
      <c r="IW147" s="442"/>
      <c r="IX147" s="442"/>
      <c r="IY147" s="442"/>
      <c r="IZ147" s="653"/>
      <c r="JA147" s="442"/>
      <c r="JB147" s="442"/>
      <c r="JC147" s="442"/>
      <c r="JD147" s="442"/>
      <c r="JE147" s="442"/>
      <c r="JF147" s="442"/>
      <c r="JG147" s="442"/>
      <c r="JH147" s="442"/>
      <c r="JI147" s="442"/>
      <c r="JJ147" s="442"/>
      <c r="JK147" s="442"/>
      <c r="JL147" s="442"/>
      <c r="JM147" s="653"/>
      <c r="JN147" s="442"/>
      <c r="JO147" s="442"/>
      <c r="JP147" s="442"/>
      <c r="JQ147" s="442"/>
      <c r="JR147" s="442"/>
      <c r="JS147" s="442"/>
      <c r="JT147" s="442"/>
      <c r="JU147" s="442"/>
      <c r="JV147" s="442"/>
      <c r="JW147" s="442"/>
      <c r="JX147" s="442"/>
      <c r="JY147" s="442"/>
      <c r="JZ147" s="653"/>
      <c r="KA147" s="442"/>
      <c r="KB147" s="442"/>
      <c r="KC147" s="442"/>
      <c r="KD147" s="442"/>
      <c r="KE147" s="442"/>
      <c r="KF147" s="442"/>
      <c r="KG147" s="442"/>
      <c r="KH147" s="442"/>
      <c r="KI147" s="442"/>
      <c r="KJ147" s="442"/>
      <c r="KK147" s="442"/>
      <c r="KL147" s="442"/>
      <c r="KM147" s="653"/>
      <c r="KN147" s="442"/>
      <c r="KO147" s="442"/>
      <c r="KP147" s="442"/>
      <c r="KQ147" s="442"/>
      <c r="KR147" s="442"/>
      <c r="KS147" s="442"/>
      <c r="KT147" s="442"/>
      <c r="KU147" s="442"/>
      <c r="KV147" s="442"/>
      <c r="KW147" s="442"/>
      <c r="KX147" s="442"/>
      <c r="KY147" s="442"/>
      <c r="KZ147" s="653"/>
      <c r="LA147" s="442"/>
      <c r="LB147" s="442"/>
      <c r="LC147" s="442"/>
      <c r="LD147" s="442"/>
      <c r="LE147" s="442"/>
      <c r="LF147" s="442"/>
      <c r="LG147" s="442"/>
      <c r="LH147" s="442"/>
      <c r="LI147" s="442"/>
      <c r="LJ147" s="442"/>
      <c r="LK147" s="442"/>
      <c r="LL147" s="512"/>
    </row>
    <row r="148" spans="1:324" ht="20.25" x14ac:dyDescent="0.3">
      <c r="A148" s="458"/>
      <c r="B148" s="459"/>
      <c r="C148" s="460" t="s">
        <v>621</v>
      </c>
      <c r="D148" s="460" t="s">
        <v>900</v>
      </c>
      <c r="E148" s="476">
        <f t="shared" ref="E148:X148" si="736">E149+E150</f>
        <v>85693398.430979803</v>
      </c>
      <c r="F148" s="476">
        <f t="shared" si="736"/>
        <v>104223773.15973961</v>
      </c>
      <c r="G148" s="476">
        <f t="shared" si="736"/>
        <v>116308149.72458689</v>
      </c>
      <c r="H148" s="476">
        <f t="shared" si="736"/>
        <v>178130491.57068938</v>
      </c>
      <c r="I148" s="476">
        <f t="shared" si="736"/>
        <v>183540197.79669505</v>
      </c>
      <c r="J148" s="476">
        <f t="shared" si="736"/>
        <v>198177124.01936239</v>
      </c>
      <c r="K148" s="476">
        <f t="shared" si="736"/>
        <v>220010849.60774493</v>
      </c>
      <c r="L148" s="476">
        <f t="shared" si="736"/>
        <v>242137785.84543484</v>
      </c>
      <c r="M148" s="476">
        <f t="shared" si="736"/>
        <v>21828380.651018195</v>
      </c>
      <c r="N148" s="476">
        <f t="shared" si="736"/>
        <v>21069618.961567353</v>
      </c>
      <c r="O148" s="476">
        <f t="shared" si="736"/>
        <v>21981266.079369057</v>
      </c>
      <c r="P148" s="476">
        <f t="shared" si="736"/>
        <v>21886767.141629111</v>
      </c>
      <c r="Q148" s="476">
        <f t="shared" si="736"/>
        <v>22281570.441203475</v>
      </c>
      <c r="R148" s="476">
        <f t="shared" si="736"/>
        <v>22594863.88970957</v>
      </c>
      <c r="S148" s="476">
        <f t="shared" si="736"/>
        <v>22595434.868678011</v>
      </c>
      <c r="T148" s="476">
        <f t="shared" si="736"/>
        <v>23352883.825571708</v>
      </c>
      <c r="U148" s="476">
        <f t="shared" si="736"/>
        <v>23563359.127691537</v>
      </c>
      <c r="V148" s="476">
        <f t="shared" si="736"/>
        <v>23987626.623268232</v>
      </c>
      <c r="W148" s="476">
        <f t="shared" si="736"/>
        <v>26329295.442538794</v>
      </c>
      <c r="X148" s="476">
        <f t="shared" si="736"/>
        <v>27299068.337047234</v>
      </c>
      <c r="Y148" s="476">
        <f>M148+N148+O148+P148+Q148+R148+S148+T148+U148+V148+W148+X148</f>
        <v>278770135.38929224</v>
      </c>
      <c r="Z148" s="476">
        <f t="shared" ref="Z148:AK148" si="737">Z149+Z150</f>
        <v>25064196.256217662</v>
      </c>
      <c r="AA148" s="476">
        <f t="shared" si="737"/>
        <v>27264075.287431151</v>
      </c>
      <c r="AB148" s="476">
        <f t="shared" si="737"/>
        <v>27664012.030587558</v>
      </c>
      <c r="AC148" s="476">
        <f t="shared" si="737"/>
        <v>27793910.315723587</v>
      </c>
      <c r="AD148" s="476">
        <f t="shared" si="737"/>
        <v>27256834.534969121</v>
      </c>
      <c r="AE148" s="476">
        <f t="shared" si="737"/>
        <v>26708217.215823743</v>
      </c>
      <c r="AF148" s="476">
        <f t="shared" si="737"/>
        <v>29583444.937030546</v>
      </c>
      <c r="AG148" s="476">
        <f t="shared" si="737"/>
        <v>28239814.689909868</v>
      </c>
      <c r="AH148" s="476">
        <f t="shared" si="737"/>
        <v>29015632.925680194</v>
      </c>
      <c r="AI148" s="476">
        <f t="shared" si="737"/>
        <v>28924094.125605062</v>
      </c>
      <c r="AJ148" s="476">
        <f t="shared" si="737"/>
        <v>28296623.481180094</v>
      </c>
      <c r="AK148" s="476">
        <f t="shared" si="737"/>
        <v>29856326.621473879</v>
      </c>
      <c r="AL148" s="476">
        <f>Z148+AA148+AB148+AC148+AD148+AE148+AF148+AG148+AH148+AI148+AJ148+AK148</f>
        <v>335667182.42163241</v>
      </c>
      <c r="AM148" s="476">
        <f t="shared" ref="AM148:AX148" si="738">AM149+AM150</f>
        <v>29673785.53997663</v>
      </c>
      <c r="AN148" s="476">
        <f t="shared" si="738"/>
        <v>33797854.387831748</v>
      </c>
      <c r="AO148" s="476">
        <f t="shared" si="738"/>
        <v>31696021.719370726</v>
      </c>
      <c r="AP148" s="476">
        <f t="shared" si="738"/>
        <v>31809040.505842105</v>
      </c>
      <c r="AQ148" s="476">
        <f t="shared" si="738"/>
        <v>31408864.736396253</v>
      </c>
      <c r="AR148" s="476">
        <f t="shared" si="738"/>
        <v>32014201.751210168</v>
      </c>
      <c r="AS148" s="476">
        <f t="shared" si="738"/>
        <v>32421069.106034055</v>
      </c>
      <c r="AT148" s="476">
        <f t="shared" si="738"/>
        <v>31505601.09856452</v>
      </c>
      <c r="AU148" s="476">
        <f t="shared" si="738"/>
        <v>32093200.288557827</v>
      </c>
      <c r="AV148" s="476">
        <f t="shared" si="738"/>
        <v>33208225.305249527</v>
      </c>
      <c r="AW148" s="476">
        <f t="shared" si="738"/>
        <v>33293043.919379063</v>
      </c>
      <c r="AX148" s="476">
        <f t="shared" si="738"/>
        <v>33241133.698213995</v>
      </c>
      <c r="AY148" s="476">
        <f>AM148+AN148+AO148+AP148+AQ148+AR148+AS148+AT148+AU148+AV148+AW148+AX148</f>
        <v>386162042.05662656</v>
      </c>
      <c r="AZ148" s="476">
        <f t="shared" ref="AZ148:BK148" si="739">AZ149+AZ150</f>
        <v>32167765.713153064</v>
      </c>
      <c r="BA148" s="476">
        <f t="shared" si="739"/>
        <v>37382613.556751795</v>
      </c>
      <c r="BB148" s="476">
        <f t="shared" si="739"/>
        <v>34764403.774328165</v>
      </c>
      <c r="BC148" s="476">
        <f t="shared" si="739"/>
        <v>34828775.048614591</v>
      </c>
      <c r="BD148" s="476">
        <f t="shared" si="739"/>
        <v>35201468.04723753</v>
      </c>
      <c r="BE148" s="476">
        <f t="shared" si="739"/>
        <v>34929922.288557842</v>
      </c>
      <c r="BF148" s="476">
        <f t="shared" si="739"/>
        <v>35404722.404147901</v>
      </c>
      <c r="BG148" s="476">
        <f t="shared" si="739"/>
        <v>35578125.452595569</v>
      </c>
      <c r="BH148" s="476">
        <f t="shared" si="739"/>
        <v>35582694.328367546</v>
      </c>
      <c r="BI148" s="476">
        <f t="shared" si="739"/>
        <v>34738072.21907863</v>
      </c>
      <c r="BJ148" s="476">
        <f t="shared" si="739"/>
        <v>36512037.638708048</v>
      </c>
      <c r="BK148" s="476">
        <f t="shared" si="739"/>
        <v>36815108.452762477</v>
      </c>
      <c r="BL148" s="476">
        <f>AZ148+BA148+BB148+BC148+BD148+BE148+BF148+BG148+BH148+BI148+BJ148+BK148</f>
        <v>423905708.92430311</v>
      </c>
      <c r="BM148" s="476">
        <f t="shared" ref="BM148:BX148" si="740">BM149+BM150+BM151</f>
        <v>36224481.858662993</v>
      </c>
      <c r="BN148" s="476">
        <f t="shared" si="740"/>
        <v>35325512.067100644</v>
      </c>
      <c r="BO148" s="476">
        <f t="shared" si="740"/>
        <v>33476807.687364377</v>
      </c>
      <c r="BP148" s="476">
        <f t="shared" si="740"/>
        <v>53667218.015773669</v>
      </c>
      <c r="BQ148" s="476">
        <f t="shared" si="740"/>
        <v>37497622.30483225</v>
      </c>
      <c r="BR148" s="476">
        <f t="shared" si="740"/>
        <v>37909683.22212486</v>
      </c>
      <c r="BS148" s="476">
        <f t="shared" si="740"/>
        <v>37773817.892046407</v>
      </c>
      <c r="BT148" s="476">
        <f t="shared" si="740"/>
        <v>37644632.230888009</v>
      </c>
      <c r="BU148" s="476">
        <f t="shared" si="740"/>
        <v>38381801.048405945</v>
      </c>
      <c r="BV148" s="476">
        <f t="shared" si="740"/>
        <v>39636611.375938907</v>
      </c>
      <c r="BW148" s="476">
        <f t="shared" si="740"/>
        <v>40285502.174762145</v>
      </c>
      <c r="BX148" s="476">
        <f t="shared" si="740"/>
        <v>38248359.973209806</v>
      </c>
      <c r="BY148" s="476">
        <f>BM148+BN148+BO148+BP148+BQ148+BR148+BS148+BT148+BU148+BV148+BW148+BX148</f>
        <v>466072049.85110992</v>
      </c>
      <c r="BZ148" s="476">
        <f t="shared" ref="BZ148:CK148" si="741">BZ149+BZ150+BZ151</f>
        <v>40119229.184778765</v>
      </c>
      <c r="CA148" s="476">
        <f t="shared" si="741"/>
        <v>40744471.103072882</v>
      </c>
      <c r="CB148" s="476">
        <f t="shared" si="741"/>
        <v>40333303.363129631</v>
      </c>
      <c r="CC148" s="476">
        <f t="shared" si="741"/>
        <v>40488904.052747391</v>
      </c>
      <c r="CD148" s="476">
        <f t="shared" si="741"/>
        <v>40822791.327576295</v>
      </c>
      <c r="CE148" s="476">
        <f t="shared" si="741"/>
        <v>41214096.777459458</v>
      </c>
      <c r="CF148" s="476">
        <f t="shared" si="741"/>
        <v>40921653.293191388</v>
      </c>
      <c r="CG148" s="476">
        <f t="shared" si="741"/>
        <v>41789853.542690635</v>
      </c>
      <c r="CH148" s="476">
        <f t="shared" si="741"/>
        <v>42128011.0031313</v>
      </c>
      <c r="CI148" s="476">
        <f t="shared" si="741"/>
        <v>41519359.947840028</v>
      </c>
      <c r="CJ148" s="476">
        <f t="shared" si="741"/>
        <v>41948540.538142152</v>
      </c>
      <c r="CK148" s="476">
        <f t="shared" si="741"/>
        <v>42899120.578327432</v>
      </c>
      <c r="CL148" s="476">
        <f>BZ148+CA148+CB148+CC148+CD148+CE148+CF148+CG148+CH148+CI148+CJ148+CK148</f>
        <v>494929334.71208727</v>
      </c>
      <c r="CM148" s="476">
        <f t="shared" ref="CM148:CX148" si="742">CM149+CM150+CM151</f>
        <v>42234086.233934231</v>
      </c>
      <c r="CN148" s="476">
        <f t="shared" si="742"/>
        <v>40934227.775663488</v>
      </c>
      <c r="CO148" s="476">
        <f t="shared" si="742"/>
        <v>40916642.278208986</v>
      </c>
      <c r="CP148" s="476">
        <f t="shared" si="742"/>
        <v>41401094.937781677</v>
      </c>
      <c r="CQ148" s="476">
        <f t="shared" si="742"/>
        <v>41469741.944082797</v>
      </c>
      <c r="CR148" s="476">
        <f t="shared" si="742"/>
        <v>41642093.093515277</v>
      </c>
      <c r="CS148" s="476">
        <f t="shared" si="742"/>
        <v>41991464.026748449</v>
      </c>
      <c r="CT148" s="476">
        <f t="shared" si="742"/>
        <v>42341219.978050411</v>
      </c>
      <c r="CU148" s="476">
        <f t="shared" si="742"/>
        <v>42667555.075655155</v>
      </c>
      <c r="CV148" s="476">
        <f t="shared" si="742"/>
        <v>43386600.043231517</v>
      </c>
      <c r="CW148" s="476">
        <f t="shared" si="742"/>
        <v>43792273.871891171</v>
      </c>
      <c r="CX148" s="476">
        <f t="shared" si="742"/>
        <v>46086582.990986489</v>
      </c>
      <c r="CY148" s="476">
        <f>CM148+CN148+CO148+CP148+CQ148+CR148+CS148+CT148+CU148+CV148+CW148+CX148</f>
        <v>508863582.24974954</v>
      </c>
      <c r="CZ148" s="476">
        <f t="shared" ref="CZ148:DK148" si="743">CZ149+CZ150+CZ151</f>
        <v>43194066.169563554</v>
      </c>
      <c r="DA148" s="476">
        <f t="shared" si="743"/>
        <v>42200502.631107539</v>
      </c>
      <c r="DB148" s="476">
        <f t="shared" si="743"/>
        <v>43542516.375335544</v>
      </c>
      <c r="DC148" s="476">
        <f t="shared" si="743"/>
        <v>42106999.065335549</v>
      </c>
      <c r="DD148" s="476">
        <f t="shared" si="743"/>
        <v>41900473.492928624</v>
      </c>
      <c r="DE148" s="476">
        <f t="shared" si="743"/>
        <v>42716613.987608559</v>
      </c>
      <c r="DF148" s="476">
        <f t="shared" si="743"/>
        <v>42886094.437062547</v>
      </c>
      <c r="DG148" s="476">
        <f t="shared" si="743"/>
        <v>43253841.343742475</v>
      </c>
      <c r="DH148" s="476">
        <f t="shared" si="743"/>
        <v>42975350.815335557</v>
      </c>
      <c r="DI148" s="476">
        <f t="shared" si="743"/>
        <v>42203458.025335558</v>
      </c>
      <c r="DJ148" s="476">
        <f t="shared" si="743"/>
        <v>43331180.345335543</v>
      </c>
      <c r="DK148" s="476">
        <f t="shared" si="743"/>
        <v>45025227.205335543</v>
      </c>
      <c r="DL148" s="476">
        <f>CZ148+DA148+DB148+DC148+DD148+DE148+DF148+DG148+DH148+DI148+DJ148+DK148</f>
        <v>515336323.89402664</v>
      </c>
      <c r="DM148" s="476">
        <f t="shared" ref="DM148:DX148" si="744">DM149+DM150+DM151</f>
        <v>41814691.083158001</v>
      </c>
      <c r="DN148" s="476">
        <f t="shared" si="744"/>
        <v>40068997.019852288</v>
      </c>
      <c r="DO148" s="476">
        <f t="shared" si="744"/>
        <v>43911350.881140277</v>
      </c>
      <c r="DP148" s="476">
        <f t="shared" si="744"/>
        <v>42845673.439116292</v>
      </c>
      <c r="DQ148" s="476">
        <f t="shared" si="744"/>
        <v>42982490.541832283</v>
      </c>
      <c r="DR148" s="476">
        <f t="shared" si="744"/>
        <v>44398256.482951298</v>
      </c>
      <c r="DS148" s="476">
        <f t="shared" si="744"/>
        <v>43792090.921757296</v>
      </c>
      <c r="DT148" s="476">
        <f t="shared" si="744"/>
        <v>48677621.678471282</v>
      </c>
      <c r="DU148" s="476">
        <f t="shared" si="744"/>
        <v>47276423.375482291</v>
      </c>
      <c r="DV148" s="476">
        <f t="shared" si="744"/>
        <v>45025390.249355279</v>
      </c>
      <c r="DW148" s="476">
        <f t="shared" si="744"/>
        <v>46625417.397170305</v>
      </c>
      <c r="DX148" s="476">
        <f t="shared" si="744"/>
        <v>54792817.858587869</v>
      </c>
      <c r="DY148" s="476">
        <f>DM148+DN148+DO148+DP148+DQ148+DR148+DS148+DT148+DU148+DV148+DW148+DX148</f>
        <v>542211220.92887473</v>
      </c>
      <c r="DZ148" s="476">
        <f t="shared" ref="DZ148:EK148" si="745">DZ149+DZ150+DZ151</f>
        <v>43560790.846891358</v>
      </c>
      <c r="EA148" s="476">
        <f t="shared" si="745"/>
        <v>47885024.150428362</v>
      </c>
      <c r="EB148" s="476">
        <f t="shared" si="745"/>
        <v>47012889.420838363</v>
      </c>
      <c r="EC148" s="476">
        <f t="shared" si="745"/>
        <v>44675499.164112359</v>
      </c>
      <c r="ED148" s="476">
        <f t="shared" si="745"/>
        <v>45473697.38395036</v>
      </c>
      <c r="EE148" s="476">
        <f t="shared" si="745"/>
        <v>46569563.218731351</v>
      </c>
      <c r="EF148" s="476">
        <f t="shared" si="745"/>
        <v>46505650.05358237</v>
      </c>
      <c r="EG148" s="476">
        <f t="shared" si="745"/>
        <v>44974123.452866353</v>
      </c>
      <c r="EH148" s="476">
        <f t="shared" si="745"/>
        <v>45152645.488790363</v>
      </c>
      <c r="EI148" s="476">
        <f t="shared" si="745"/>
        <v>45710287.399614356</v>
      </c>
      <c r="EJ148" s="476">
        <f t="shared" si="745"/>
        <v>44912226.218552381</v>
      </c>
      <c r="EK148" s="476">
        <f t="shared" si="745"/>
        <v>46613526.92317836</v>
      </c>
      <c r="EL148" s="476">
        <f>DZ148+EA148+EB148+EC148+ED148+EE148+EF148+EG148+EH148+EI148+EJ148+EK148</f>
        <v>549045923.72153628</v>
      </c>
      <c r="EM148" s="476">
        <f t="shared" ref="EM148:EX148" si="746">EM149+EM150+EM151</f>
        <v>45090307.983252257</v>
      </c>
      <c r="EN148" s="476">
        <f t="shared" si="746"/>
        <v>45306975.808648258</v>
      </c>
      <c r="EO148" s="476">
        <f t="shared" si="746"/>
        <v>46330552.906205267</v>
      </c>
      <c r="EP148" s="476">
        <f t="shared" si="746"/>
        <v>44797215.448015295</v>
      </c>
      <c r="EQ148" s="476">
        <f t="shared" si="746"/>
        <v>45470574.020995274</v>
      </c>
      <c r="ER148" s="476">
        <f t="shared" si="746"/>
        <v>45997083.565534264</v>
      </c>
      <c r="ES148" s="476">
        <f t="shared" si="746"/>
        <v>45789671.235652268</v>
      </c>
      <c r="ET148" s="476">
        <f t="shared" si="746"/>
        <v>47266931.249653272</v>
      </c>
      <c r="EU148" s="476">
        <f t="shared" si="746"/>
        <v>45873614.673195258</v>
      </c>
      <c r="EV148" s="476">
        <f t="shared" si="746"/>
        <v>47580002.998914249</v>
      </c>
      <c r="EW148" s="476">
        <f t="shared" si="746"/>
        <v>46362482.500097319</v>
      </c>
      <c r="EX148" s="476">
        <f t="shared" si="746"/>
        <v>47360071.876360238</v>
      </c>
      <c r="EY148" s="476">
        <f>EM148+EN148+EO148+EP148+EQ148+ER148+ES148+ET148+EU148+EV148+EW148+EX148</f>
        <v>553225484.26652324</v>
      </c>
      <c r="EZ148" s="476">
        <f t="shared" ref="EZ148:FH148" si="747">EZ149+EZ150+EZ151</f>
        <v>46625950.127163835</v>
      </c>
      <c r="FA148" s="476">
        <f t="shared" si="747"/>
        <v>45781133.897267818</v>
      </c>
      <c r="FB148" s="476">
        <f t="shared" si="747"/>
        <v>47055025.573674828</v>
      </c>
      <c r="FC148" s="476">
        <f t="shared" si="747"/>
        <v>45141617.714943834</v>
      </c>
      <c r="FD148" s="476">
        <f t="shared" si="747"/>
        <v>45867819.672494836</v>
      </c>
      <c r="FE148" s="476">
        <f t="shared" si="747"/>
        <v>46358910.750076823</v>
      </c>
      <c r="FF148" s="476">
        <f t="shared" si="747"/>
        <v>46426440.950315841</v>
      </c>
      <c r="FG148" s="476">
        <f t="shared" si="747"/>
        <v>46370568.868511826</v>
      </c>
      <c r="FH148" s="476">
        <f t="shared" si="747"/>
        <v>46010266.51918184</v>
      </c>
      <c r="FI148" s="476">
        <f>FI149+FI150+FI151</f>
        <v>46793803.403139815</v>
      </c>
      <c r="FJ148" s="476">
        <f>FJ149+FJ150+FJ151</f>
        <v>46030332.50391984</v>
      </c>
      <c r="FK148" s="476">
        <f>FK149+FK150+FK151</f>
        <v>44156023.52514682</v>
      </c>
      <c r="FL148" s="476">
        <f>FA148+FB148+FC148+FD148+FE148+FF148+FG148+FH148+EZ148+FI148+FK148+FJ148</f>
        <v>552617893.50583792</v>
      </c>
      <c r="FM148" s="476">
        <f t="shared" ref="FM148:FV148" si="748">FM149+FM150+FM151</f>
        <v>48039283.111911997</v>
      </c>
      <c r="FN148" s="476">
        <f t="shared" si="748"/>
        <v>46136333.379152998</v>
      </c>
      <c r="FO148" s="476">
        <f t="shared" si="748"/>
        <v>45274342.603151001</v>
      </c>
      <c r="FP148" s="476">
        <f t="shared" si="748"/>
        <v>47956660.577041</v>
      </c>
      <c r="FQ148" s="476">
        <f t="shared" si="748"/>
        <v>45514759.821598381</v>
      </c>
      <c r="FR148" s="476">
        <f t="shared" si="748"/>
        <v>43899489.995516993</v>
      </c>
      <c r="FS148" s="476">
        <f t="shared" si="748"/>
        <v>47512427.545613378</v>
      </c>
      <c r="FT148" s="476">
        <f t="shared" si="748"/>
        <v>44922915.42530138</v>
      </c>
      <c r="FU148" s="476">
        <f t="shared" si="748"/>
        <v>41713771.219811365</v>
      </c>
      <c r="FV148" s="476">
        <f t="shared" si="748"/>
        <v>44314496.160620376</v>
      </c>
      <c r="FW148" s="476">
        <f>FW149+FW150+FW151</f>
        <v>46951763.664386354</v>
      </c>
      <c r="FX148" s="476">
        <f>FX149+FX150+FX151</f>
        <v>40729279.010094397</v>
      </c>
      <c r="FY148" s="476">
        <f>FM148+FN148+FO148+FP148+FQ148+FR148+FS148+FT148+FU148+FV148+FW148+FX148</f>
        <v>542965522.51419961</v>
      </c>
      <c r="FZ148" s="476">
        <f t="shared" ref="FZ148:GI148" si="749">FZ149+FZ150+FZ151</f>
        <v>47905959.182137676</v>
      </c>
      <c r="GA148" s="476">
        <f t="shared" si="749"/>
        <v>39396246.457175665</v>
      </c>
      <c r="GB148" s="476">
        <f t="shared" si="749"/>
        <v>45839680.804401666</v>
      </c>
      <c r="GC148" s="476">
        <f t="shared" si="749"/>
        <v>43123210.710577697</v>
      </c>
      <c r="GD148" s="476">
        <f t="shared" si="749"/>
        <v>41131405.947650671</v>
      </c>
      <c r="GE148" s="476">
        <f t="shared" si="749"/>
        <v>43900544.032076672</v>
      </c>
      <c r="GF148" s="476">
        <f t="shared" si="749"/>
        <v>41712875.414115697</v>
      </c>
      <c r="GG148" s="476">
        <f t="shared" si="749"/>
        <v>40328566.092647657</v>
      </c>
      <c r="GH148" s="476">
        <f t="shared" si="749"/>
        <v>40531160.00060568</v>
      </c>
      <c r="GI148" s="476">
        <f t="shared" si="749"/>
        <v>40123378.364794686</v>
      </c>
      <c r="GJ148" s="476">
        <f>GJ149+GJ150+GJ151</f>
        <v>40860292.333899662</v>
      </c>
      <c r="GK148" s="476">
        <f>GK149+GK150+GK151</f>
        <v>38221522.919916674</v>
      </c>
      <c r="GL148" s="476">
        <f>FZ148+GA148+GB148+GC148+GD148+GE148+GF148+GG148+GH148+GI148+GJ148+GK148</f>
        <v>503074842.26000017</v>
      </c>
      <c r="GM148" s="476">
        <f t="shared" ref="GM148:GV148" si="750">GM149+GM150+GM151</f>
        <v>41409021.310582995</v>
      </c>
      <c r="GN148" s="476">
        <f t="shared" si="750"/>
        <v>46390117.571348988</v>
      </c>
      <c r="GO148" s="476">
        <f t="shared" si="750"/>
        <v>37776393.575701006</v>
      </c>
      <c r="GP148" s="476">
        <f t="shared" si="750"/>
        <v>39736628.027065001</v>
      </c>
      <c r="GQ148" s="476">
        <f t="shared" si="750"/>
        <v>39876247.390695006</v>
      </c>
      <c r="GR148" s="476">
        <f t="shared" si="750"/>
        <v>41550420.477645002</v>
      </c>
      <c r="GS148" s="476">
        <f t="shared" si="750"/>
        <v>41201534.254447997</v>
      </c>
      <c r="GT148" s="476">
        <f t="shared" si="750"/>
        <v>40771180.499924012</v>
      </c>
      <c r="GU148" s="476">
        <f t="shared" si="750"/>
        <v>40601737.652602017</v>
      </c>
      <c r="GV148" s="476">
        <f t="shared" si="750"/>
        <v>41223237.313749</v>
      </c>
      <c r="GW148" s="476">
        <f>GW149+GW150+GW151</f>
        <v>40395614.053687006</v>
      </c>
      <c r="GX148" s="476">
        <f>GX149+GX150+GX151</f>
        <v>42723420.084551968</v>
      </c>
      <c r="GY148" s="476">
        <f>GM148+GN148+GO148+GP148+GQ148+GR148+GS148+GT148+GU148+GV148+GW148+GX148</f>
        <v>493655552.21200007</v>
      </c>
      <c r="GZ148" s="476">
        <f t="shared" ref="GZ148:HI148" si="751">GZ149+GZ150+GZ151</f>
        <v>42865850.494548999</v>
      </c>
      <c r="HA148" s="476">
        <f t="shared" si="751"/>
        <v>39963258.755306005</v>
      </c>
      <c r="HB148" s="476">
        <f t="shared" si="751"/>
        <v>41638835.472102001</v>
      </c>
      <c r="HC148" s="476">
        <f t="shared" si="751"/>
        <v>39011343.015840992</v>
      </c>
      <c r="HD148" s="476">
        <f t="shared" si="751"/>
        <v>39372281.671946004</v>
      </c>
      <c r="HE148" s="476">
        <f t="shared" si="751"/>
        <v>40311633.202480994</v>
      </c>
      <c r="HF148" s="476">
        <f t="shared" si="751"/>
        <v>39950363.287219003</v>
      </c>
      <c r="HG148" s="476">
        <f t="shared" si="751"/>
        <v>39100598.377841003</v>
      </c>
      <c r="HH148" s="476">
        <f t="shared" si="751"/>
        <v>40133552.610404007</v>
      </c>
      <c r="HI148" s="476">
        <f t="shared" si="751"/>
        <v>40697820.813737974</v>
      </c>
      <c r="HJ148" s="476">
        <f>HJ149+HJ150+HJ151</f>
        <v>40047869.363806002</v>
      </c>
      <c r="HK148" s="476">
        <f>HK149+HK150+HK151</f>
        <v>42933230.636767015</v>
      </c>
      <c r="HL148" s="476">
        <f>GZ148+HA148+HB148+HC148+HD148+HE148+HF148+HG148+HH148+HI148+HJ148+HK148</f>
        <v>486026637.70200008</v>
      </c>
      <c r="HM148" s="476">
        <f t="shared" ref="HM148:HV148" si="752">HM149+HM150+HM151</f>
        <v>41993943.788119994</v>
      </c>
      <c r="HN148" s="476">
        <f t="shared" si="752"/>
        <v>42276405.296166994</v>
      </c>
      <c r="HO148" s="476">
        <f t="shared" si="752"/>
        <v>42690456.496973999</v>
      </c>
      <c r="HP148" s="476">
        <f t="shared" si="752"/>
        <v>40881659.682749003</v>
      </c>
      <c r="HQ148" s="476">
        <f t="shared" si="752"/>
        <v>41412089.518476002</v>
      </c>
      <c r="HR148" s="476">
        <f t="shared" si="752"/>
        <v>42414992.944154002</v>
      </c>
      <c r="HS148" s="476">
        <f t="shared" si="752"/>
        <v>41624027.358370997</v>
      </c>
      <c r="HT148" s="476">
        <f t="shared" si="752"/>
        <v>42401593.848863982</v>
      </c>
      <c r="HU148" s="476">
        <f t="shared" si="752"/>
        <v>42013279.721997999</v>
      </c>
      <c r="HV148" s="476">
        <f t="shared" si="752"/>
        <v>43115168.837939017</v>
      </c>
      <c r="HW148" s="476">
        <f>HW149+HW150+HW151</f>
        <v>43212953.872310035</v>
      </c>
      <c r="HX148" s="476">
        <f>HX149+HX150+HX151</f>
        <v>43610288.014877975</v>
      </c>
      <c r="HY148" s="476">
        <f>HM148+HN148+HO148+HP148+HQ148+HR148+HS148+HT148+HU148+HV148+HW148+HX148</f>
        <v>507646859.38099998</v>
      </c>
      <c r="HZ148" s="476">
        <f t="shared" ref="HZ148:II148" si="753">HZ149+HZ150+HZ151</f>
        <v>43221045.797653005</v>
      </c>
      <c r="IA148" s="476">
        <f t="shared" si="753"/>
        <v>43328601.284237996</v>
      </c>
      <c r="IB148" s="476">
        <f t="shared" si="753"/>
        <v>44439295.389899999</v>
      </c>
      <c r="IC148" s="476">
        <f t="shared" si="753"/>
        <v>42558611.108291</v>
      </c>
      <c r="ID148" s="476">
        <f t="shared" si="753"/>
        <v>43449215.330132</v>
      </c>
      <c r="IE148" s="476">
        <f t="shared" si="753"/>
        <v>44880392.198957004</v>
      </c>
      <c r="IF148" s="476">
        <f t="shared" si="753"/>
        <v>43979012.796272002</v>
      </c>
      <c r="IG148" s="476">
        <f t="shared" si="753"/>
        <v>44402586.942237005</v>
      </c>
      <c r="IH148" s="476">
        <f t="shared" si="753"/>
        <v>43644668.635719992</v>
      </c>
      <c r="II148" s="476">
        <f t="shared" si="753"/>
        <v>46221249.218302004</v>
      </c>
      <c r="IJ148" s="476">
        <f>IJ149+IJ150+IJ151</f>
        <v>44762734.216029987</v>
      </c>
      <c r="IK148" s="476">
        <f>IK149+IK150+IK151</f>
        <v>47628549.735268012</v>
      </c>
      <c r="IL148" s="476">
        <f>HZ148+IA148+IB148+IC148+ID148+IE148+IF148+IG148+IH148+II148+IJ148+IK148</f>
        <v>532515962.65300006</v>
      </c>
      <c r="IM148" s="476">
        <f t="shared" ref="IM148:IV148" si="754">IM149+IM150+IM151</f>
        <v>44947462.154676996</v>
      </c>
      <c r="IN148" s="476">
        <f t="shared" si="754"/>
        <v>47705421.358072005</v>
      </c>
      <c r="IO148" s="476">
        <f t="shared" si="754"/>
        <v>47687367.565919004</v>
      </c>
      <c r="IP148" s="476">
        <f t="shared" si="754"/>
        <v>47171321.285945989</v>
      </c>
      <c r="IQ148" s="476">
        <f t="shared" si="754"/>
        <v>48283625.102323011</v>
      </c>
      <c r="IR148" s="476">
        <f t="shared" si="754"/>
        <v>51317182.324709997</v>
      </c>
      <c r="IS148" s="476">
        <f t="shared" si="754"/>
        <v>48837845.899960011</v>
      </c>
      <c r="IT148" s="476">
        <f t="shared" si="754"/>
        <v>49576821.805790998</v>
      </c>
      <c r="IU148" s="476">
        <f t="shared" si="754"/>
        <v>48214170.953327</v>
      </c>
      <c r="IV148" s="476">
        <f t="shared" si="754"/>
        <v>50544020.278275996</v>
      </c>
      <c r="IW148" s="476">
        <f>IW149+IW150+IW151</f>
        <v>49517825.698745027</v>
      </c>
      <c r="IX148" s="476">
        <f>IX149+IX150+IX151</f>
        <v>51471930.702253982</v>
      </c>
      <c r="IY148" s="476">
        <f>IM148+IN148+IO148+IP148+IQ148+IR148+IS148+IT148+IU148+IV148+IW148+IX148</f>
        <v>585274995.13</v>
      </c>
      <c r="IZ148" s="652">
        <f t="shared" ref="IZ148:JI148" si="755">IZ149+IZ150+IZ151</f>
        <v>49431558.941287719</v>
      </c>
      <c r="JA148" s="476">
        <f t="shared" si="755"/>
        <v>52475166.895846412</v>
      </c>
      <c r="JB148" s="476">
        <f t="shared" si="755"/>
        <v>53326569.380519085</v>
      </c>
      <c r="JC148" s="476">
        <f t="shared" si="755"/>
        <v>51634850.422308914</v>
      </c>
      <c r="JD148" s="476">
        <f t="shared" si="755"/>
        <v>52418998.505327389</v>
      </c>
      <c r="JE148" s="476">
        <f t="shared" si="755"/>
        <v>55446888.529529825</v>
      </c>
      <c r="JF148" s="476">
        <f t="shared" si="755"/>
        <v>53866444.505921207</v>
      </c>
      <c r="JG148" s="476">
        <f t="shared" si="755"/>
        <v>53348411.489894927</v>
      </c>
      <c r="JH148" s="476">
        <f t="shared" si="755"/>
        <v>52202078.964351892</v>
      </c>
      <c r="JI148" s="476">
        <f t="shared" si="755"/>
        <v>54494940.490267463</v>
      </c>
      <c r="JJ148" s="476">
        <f>JJ149+JJ150+JJ151</f>
        <v>52981935.683764026</v>
      </c>
      <c r="JK148" s="476">
        <f>JK149+JK150+JK151</f>
        <v>51964037.800981157</v>
      </c>
      <c r="JL148" s="476">
        <f>IZ148+JA148+JB148+JC148+JD148+JE148+JF148+JG148+JH148+JI148+JJ148+JK148</f>
        <v>633591881.61000001</v>
      </c>
      <c r="JM148" s="652">
        <f t="shared" ref="JM148:JV148" si="756">JM149+JM150+JM151</f>
        <v>58245341.811514996</v>
      </c>
      <c r="JN148" s="476">
        <f t="shared" si="756"/>
        <v>56220180.849610001</v>
      </c>
      <c r="JO148" s="476">
        <f t="shared" si="756"/>
        <v>56562578.991181992</v>
      </c>
      <c r="JP148" s="476">
        <f t="shared" si="756"/>
        <v>54742007.478914998</v>
      </c>
      <c r="JQ148" s="476">
        <f t="shared" si="756"/>
        <v>55917923.69309999</v>
      </c>
      <c r="JR148" s="476">
        <f t="shared" si="756"/>
        <v>60625667.672104992</v>
      </c>
      <c r="JS148" s="476">
        <f t="shared" si="756"/>
        <v>56684238.964325003</v>
      </c>
      <c r="JT148" s="476">
        <f t="shared" si="756"/>
        <v>54765150.873666018</v>
      </c>
      <c r="JU148" s="476">
        <f t="shared" si="756"/>
        <v>54157873.229013972</v>
      </c>
      <c r="JV148" s="476">
        <f t="shared" si="756"/>
        <v>53948838.007313021</v>
      </c>
      <c r="JW148" s="476">
        <f>JW149+JW150+JW151</f>
        <v>57634845.678095981</v>
      </c>
      <c r="JX148" s="476">
        <f>JX149+JX150+JX151</f>
        <v>61204554.561159022</v>
      </c>
      <c r="JY148" s="476">
        <f>JM148+JN148+JO148+JP148+JQ148+JR148+JS148+JT148+JU148+JV148+JW148+JX148</f>
        <v>680709201.81000006</v>
      </c>
      <c r="JZ148" s="652">
        <f t="shared" ref="JZ148:KI148" si="757">JZ149+JZ150+JZ151</f>
        <v>59728863.561783992</v>
      </c>
      <c r="KA148" s="476">
        <f t="shared" si="757"/>
        <v>62934943.950494006</v>
      </c>
      <c r="KB148" s="476">
        <f t="shared" si="757"/>
        <v>67766385.037534982</v>
      </c>
      <c r="KC148" s="476">
        <f t="shared" si="757"/>
        <v>55715940.644544996</v>
      </c>
      <c r="KD148" s="476">
        <f t="shared" si="757"/>
        <v>65433873.652065009</v>
      </c>
      <c r="KE148" s="476">
        <f t="shared" si="757"/>
        <v>65918950.269957982</v>
      </c>
      <c r="KF148" s="476">
        <f t="shared" si="757"/>
        <v>61110537.329305992</v>
      </c>
      <c r="KG148" s="476">
        <f t="shared" si="757"/>
        <v>58459443.998763993</v>
      </c>
      <c r="KH148" s="476">
        <f t="shared" si="757"/>
        <v>56340646.403097034</v>
      </c>
      <c r="KI148" s="476">
        <f t="shared" si="757"/>
        <v>57137074.336852007</v>
      </c>
      <c r="KJ148" s="476">
        <f>KJ149+KJ150+KJ151</f>
        <v>57945631.77724199</v>
      </c>
      <c r="KK148" s="476">
        <f>KK149+KK150+KK151</f>
        <v>61746446.778358012</v>
      </c>
      <c r="KL148" s="476">
        <f>JZ148+KA148+KB148+KC148+KD148+KE148+KF148+KG148+KH148+KI148+KJ148+KK148</f>
        <v>730238737.73999989</v>
      </c>
      <c r="KM148" s="652">
        <f t="shared" ref="KM148:KV148" si="758">KM149+KM150+KM151</f>
        <v>60556839.823982</v>
      </c>
      <c r="KN148" s="476">
        <f t="shared" si="758"/>
        <v>60299748.293067001</v>
      </c>
      <c r="KO148" s="476">
        <f t="shared" si="758"/>
        <v>62421344.904778995</v>
      </c>
      <c r="KP148" s="476">
        <f t="shared" si="758"/>
        <v>58383523.011537999</v>
      </c>
      <c r="KQ148" s="476">
        <f t="shared" si="758"/>
        <v>60834888.13104701</v>
      </c>
      <c r="KR148" s="476">
        <f t="shared" si="758"/>
        <v>63384529.143278018</v>
      </c>
      <c r="KS148" s="476">
        <f t="shared" si="758"/>
        <v>63234361.031897962</v>
      </c>
      <c r="KT148" s="476">
        <f t="shared" si="758"/>
        <v>61824628.610710993</v>
      </c>
      <c r="KU148" s="476">
        <f t="shared" si="758"/>
        <v>59494889.361905016</v>
      </c>
      <c r="KV148" s="476">
        <f t="shared" si="758"/>
        <v>61880585.58245603</v>
      </c>
      <c r="KW148" s="476">
        <f>KW149+KW150+KW151</f>
        <v>67747213.139328003</v>
      </c>
      <c r="KX148" s="476">
        <f>KX149+KX150+KX151</f>
        <v>71855311.28601101</v>
      </c>
      <c r="KY148" s="476">
        <f>KM148+KN148+KO148+KP148+KQ148+KR148+KS148+KT148+KU148+KV148+KW148+KX148</f>
        <v>751917862.31999993</v>
      </c>
      <c r="KZ148" s="652">
        <f t="shared" ref="KZ148:LI148" si="759">KZ149+KZ150+KZ151</f>
        <v>66355265.756755002</v>
      </c>
      <c r="LA148" s="476">
        <f t="shared" si="759"/>
        <v>66337034.805310003</v>
      </c>
      <c r="LB148" s="476">
        <f t="shared" si="759"/>
        <v>0</v>
      </c>
      <c r="LC148" s="476">
        <f t="shared" si="759"/>
        <v>0</v>
      </c>
      <c r="LD148" s="476">
        <f t="shared" si="759"/>
        <v>0</v>
      </c>
      <c r="LE148" s="476">
        <f t="shared" si="759"/>
        <v>0</v>
      </c>
      <c r="LF148" s="476">
        <f t="shared" si="759"/>
        <v>0</v>
      </c>
      <c r="LG148" s="476">
        <f t="shared" si="759"/>
        <v>0</v>
      </c>
      <c r="LH148" s="476">
        <f t="shared" si="759"/>
        <v>0</v>
      </c>
      <c r="LI148" s="476">
        <f t="shared" si="759"/>
        <v>0</v>
      </c>
      <c r="LJ148" s="476">
        <f>LJ149+LJ150+LJ151</f>
        <v>0</v>
      </c>
      <c r="LK148" s="476">
        <f>LK149+LK150+LK151</f>
        <v>0</v>
      </c>
      <c r="LL148" s="514">
        <f>KZ148+LA148+LB148+LC148+LD148+LE148+LF148+LG148+LH148+LI148+LJ148+LK148</f>
        <v>132692300.56206501</v>
      </c>
    </row>
    <row r="149" spans="1:324" ht="18" x14ac:dyDescent="0.25">
      <c r="A149" s="461">
        <v>401</v>
      </c>
      <c r="B149" s="462"/>
      <c r="C149" s="463" t="s">
        <v>621</v>
      </c>
      <c r="D149" s="463" t="s">
        <v>367</v>
      </c>
      <c r="E149" s="474">
        <v>28361988.816558171</v>
      </c>
      <c r="F149" s="474">
        <v>49673034.551827744</v>
      </c>
      <c r="G149" s="474">
        <v>51044349.858120523</v>
      </c>
      <c r="H149" s="474">
        <v>60341207.644800536</v>
      </c>
      <c r="I149" s="474">
        <v>67202378.567851767</v>
      </c>
      <c r="J149" s="474">
        <v>63964296.444667004</v>
      </c>
      <c r="K149" s="474">
        <v>68894888.165581703</v>
      </c>
      <c r="L149" s="474">
        <v>77553964.27975297</v>
      </c>
      <c r="M149" s="474">
        <v>6723783.7560507432</v>
      </c>
      <c r="N149" s="474">
        <v>6842544.2705725264</v>
      </c>
      <c r="O149" s="474">
        <v>6878901.8410949754</v>
      </c>
      <c r="P149" s="474">
        <v>6942156.1930395598</v>
      </c>
      <c r="Q149" s="474">
        <v>6818877.0380570851</v>
      </c>
      <c r="R149" s="474">
        <v>7149807.5484059434</v>
      </c>
      <c r="S149" s="474">
        <v>7278811.1824820582</v>
      </c>
      <c r="T149" s="474">
        <v>7501840.8592472076</v>
      </c>
      <c r="U149" s="474">
        <v>7519953.0246619927</v>
      </c>
      <c r="V149" s="474">
        <v>7531891.9684109511</v>
      </c>
      <c r="W149" s="474">
        <v>8523704.076406274</v>
      </c>
      <c r="X149" s="474">
        <v>7993183.5903855804</v>
      </c>
      <c r="Y149" s="474">
        <f>M149+N149+O149+P149+Q149+R149+S149+T149+U149+V149+W149+X149</f>
        <v>87705455.348814905</v>
      </c>
      <c r="Z149" s="474">
        <v>7998409.7641462199</v>
      </c>
      <c r="AA149" s="474">
        <v>8539500.5863378402</v>
      </c>
      <c r="AB149" s="474">
        <v>8458633.2617676519</v>
      </c>
      <c r="AC149" s="474">
        <v>8560959.4260974787</v>
      </c>
      <c r="AD149" s="474">
        <v>8465748.7851360366</v>
      </c>
      <c r="AE149" s="474">
        <v>8510060.8840761147</v>
      </c>
      <c r="AF149" s="474">
        <v>8675830.8549490888</v>
      </c>
      <c r="AG149" s="474">
        <v>8789895.9242196623</v>
      </c>
      <c r="AH149" s="474">
        <v>8876733.2082707398</v>
      </c>
      <c r="AI149" s="474">
        <v>9108404.3870806228</v>
      </c>
      <c r="AJ149" s="474">
        <v>8911588.57899349</v>
      </c>
      <c r="AK149" s="474">
        <v>9222186.911867803</v>
      </c>
      <c r="AL149" s="474">
        <f>Z149+AA149+AB149+AC149+AD149+AE149+AF149+AG149+AH149+AI149+AJ149+AK149</f>
        <v>104117952.57294275</v>
      </c>
      <c r="AM149" s="474">
        <v>9269770.3377983607</v>
      </c>
      <c r="AN149" s="474">
        <v>9607491.9464196302</v>
      </c>
      <c r="AO149" s="474">
        <v>9498356.7064346522</v>
      </c>
      <c r="AP149" s="474">
        <v>9656304.9041478913</v>
      </c>
      <c r="AQ149" s="474">
        <v>9539417.0814972483</v>
      </c>
      <c r="AR149" s="474">
        <v>9645552.5274995845</v>
      </c>
      <c r="AS149" s="474">
        <v>9804746.8836170938</v>
      </c>
      <c r="AT149" s="474">
        <v>9834440.9579369035</v>
      </c>
      <c r="AU149" s="474">
        <v>10461524.280295443</v>
      </c>
      <c r="AV149" s="474">
        <v>10011886.608662995</v>
      </c>
      <c r="AW149" s="474">
        <v>9987812.4667835105</v>
      </c>
      <c r="AX149" s="474">
        <v>10243764.892588886</v>
      </c>
      <c r="AY149" s="474">
        <f>AM149+AN149+AO149+AP149+AQ149+AR149+AS149+AT149+AU149+AV149+AW149+AX149</f>
        <v>117561069.5936822</v>
      </c>
      <c r="AZ149" s="474">
        <v>10107868.142714074</v>
      </c>
      <c r="BA149" s="474">
        <v>11904710.953263231</v>
      </c>
      <c r="BB149" s="474">
        <v>10728749.842889337</v>
      </c>
      <c r="BC149" s="474">
        <v>10766512.395259559</v>
      </c>
      <c r="BD149" s="474">
        <v>10787177.94641963</v>
      </c>
      <c r="BE149" s="474">
        <v>10821852.131447172</v>
      </c>
      <c r="BF149" s="474">
        <v>10994983.765022544</v>
      </c>
      <c r="BG149" s="474">
        <v>11011411.316349519</v>
      </c>
      <c r="BH149" s="474">
        <v>10954317.360457353</v>
      </c>
      <c r="BI149" s="474">
        <v>11018338.635787016</v>
      </c>
      <c r="BJ149" s="474">
        <v>11055080.970998162</v>
      </c>
      <c r="BK149" s="474">
        <v>11218557.361417124</v>
      </c>
      <c r="BL149" s="474">
        <f>AZ149+BA149+BB149+BC149+BD149+BE149+BF149+BG149+BH149+BI149+BJ149+BK149</f>
        <v>131369560.82202472</v>
      </c>
      <c r="BM149" s="474">
        <v>11057705.804414954</v>
      </c>
      <c r="BN149" s="474">
        <v>10971852.321357034</v>
      </c>
      <c r="BO149" s="474">
        <v>11069574.941579035</v>
      </c>
      <c r="BP149" s="474">
        <v>20399547.105241202</v>
      </c>
      <c r="BQ149" s="474">
        <v>12541717.201677518</v>
      </c>
      <c r="BR149" s="474">
        <v>12541527.127524626</v>
      </c>
      <c r="BS149" s="474">
        <v>12523447.893214824</v>
      </c>
      <c r="BT149" s="474">
        <v>12822176.879861465</v>
      </c>
      <c r="BU149" s="474">
        <v>12637533.309672844</v>
      </c>
      <c r="BV149" s="474">
        <v>12786127.151811052</v>
      </c>
      <c r="BW149" s="474">
        <v>12793406.757761642</v>
      </c>
      <c r="BX149" s="474">
        <v>13266184.097103983</v>
      </c>
      <c r="BY149" s="474">
        <f>BM149+BN149+BO149+BP149+BQ149+BR149+BS149+BT149+BU149+BV149+BW149+BX149</f>
        <v>155410800.59122017</v>
      </c>
      <c r="BZ149" s="474">
        <v>12843813.415206144</v>
      </c>
      <c r="CA149" s="474">
        <v>12902406.403104657</v>
      </c>
      <c r="CB149" s="474">
        <v>13032135.786220999</v>
      </c>
      <c r="CC149" s="474">
        <v>13002575.057795025</v>
      </c>
      <c r="CD149" s="474">
        <v>13012215.136663329</v>
      </c>
      <c r="CE149" s="474">
        <v>13324015.599357368</v>
      </c>
      <c r="CF149" s="474">
        <v>13324837.786304461</v>
      </c>
      <c r="CG149" s="474">
        <v>13437684.16478885</v>
      </c>
      <c r="CH149" s="474">
        <v>13479720.165164411</v>
      </c>
      <c r="CI149" s="474">
        <v>13569308.682148227</v>
      </c>
      <c r="CJ149" s="474">
        <v>13489278.514229678</v>
      </c>
      <c r="CK149" s="474">
        <v>13754096.239692876</v>
      </c>
      <c r="CL149" s="474">
        <f>BZ149+CA149+CB149+CC149+CD149+CE149+CF149+CG149+CH149+CI149+CJ149+CK149</f>
        <v>159172086.95067602</v>
      </c>
      <c r="CM149" s="474">
        <v>13507979.531547319</v>
      </c>
      <c r="CN149" s="474">
        <v>13571665.822108161</v>
      </c>
      <c r="CO149" s="474">
        <v>13614725.960524123</v>
      </c>
      <c r="CP149" s="474">
        <v>13642746.245368054</v>
      </c>
      <c r="CQ149" s="474">
        <v>13638568.032381909</v>
      </c>
      <c r="CR149" s="474">
        <v>13769198.859497584</v>
      </c>
      <c r="CS149" s="474">
        <v>13928720.211066594</v>
      </c>
      <c r="CT149" s="474">
        <v>14047294.299991656</v>
      </c>
      <c r="CU149" s="474">
        <v>13953867.729135368</v>
      </c>
      <c r="CV149" s="474">
        <v>14108715.281630782</v>
      </c>
      <c r="CW149" s="474">
        <v>14160598.112376906</v>
      </c>
      <c r="CX149" s="474">
        <v>14346474.355491569</v>
      </c>
      <c r="CY149" s="474">
        <f>CM149+CN149+CO149+CP149+CQ149+CR149+CS149+CT149+CU149+CV149+CW149+CX149</f>
        <v>166290554.44112003</v>
      </c>
      <c r="CZ149" s="474">
        <v>14236605.47422801</v>
      </c>
      <c r="DA149" s="474">
        <v>14116047.095771994</v>
      </c>
      <c r="DB149" s="474">
        <v>14004793.709999997</v>
      </c>
      <c r="DC149" s="474">
        <v>14090668.48</v>
      </c>
      <c r="DD149" s="474">
        <v>14155461.969999999</v>
      </c>
      <c r="DE149" s="474">
        <v>14359876.022273004</v>
      </c>
      <c r="DF149" s="474">
        <v>14634813.291727001</v>
      </c>
      <c r="DG149" s="474">
        <v>15108556.976</v>
      </c>
      <c r="DH149" s="474">
        <v>14808476.550000003</v>
      </c>
      <c r="DI149" s="474">
        <v>15042185.920000007</v>
      </c>
      <c r="DJ149" s="474">
        <v>15167064.699999994</v>
      </c>
      <c r="DK149" s="474">
        <v>15221622.839999998</v>
      </c>
      <c r="DL149" s="474">
        <f>CZ149+DA149+DB149+DC149+DD149+DE149+DF149+DG149+DH149+DI149+DJ149+DK149</f>
        <v>174946173.03</v>
      </c>
      <c r="DM149" s="474">
        <v>15256078.290000001</v>
      </c>
      <c r="DN149" s="474">
        <v>15130759.970000003</v>
      </c>
      <c r="DO149" s="474">
        <v>16598654.319999995</v>
      </c>
      <c r="DP149" s="474">
        <v>16050315.580000004</v>
      </c>
      <c r="DQ149" s="474">
        <v>16217219.499999998</v>
      </c>
      <c r="DR149" s="474">
        <v>16297205.080000006</v>
      </c>
      <c r="DS149" s="474">
        <v>16345123.950000003</v>
      </c>
      <c r="DT149" s="474">
        <v>16926043.25</v>
      </c>
      <c r="DU149" s="474">
        <v>17623513.050000001</v>
      </c>
      <c r="DV149" s="474">
        <v>17228276.110100996</v>
      </c>
      <c r="DW149" s="474">
        <v>17273235.419898998</v>
      </c>
      <c r="DX149" s="474">
        <v>17952453.569999993</v>
      </c>
      <c r="DY149" s="474">
        <f>DM149+DN149+DO149+DP149+DQ149+DR149+DS149+DT149+DU149+DV149+DW149+DX149</f>
        <v>198898878.08999997</v>
      </c>
      <c r="DZ149" s="474">
        <v>17180666.799999997</v>
      </c>
      <c r="EA149" s="474">
        <v>17700611.479999997</v>
      </c>
      <c r="EB149" s="474">
        <v>17824604.869999997</v>
      </c>
      <c r="EC149" s="474">
        <v>17811843.109999999</v>
      </c>
      <c r="ED149" s="474">
        <v>17873024.320000008</v>
      </c>
      <c r="EE149" s="474">
        <v>17986949.989999995</v>
      </c>
      <c r="EF149" s="474">
        <v>17970091.960000008</v>
      </c>
      <c r="EG149" s="474">
        <v>17889624.939999994</v>
      </c>
      <c r="EH149" s="474">
        <v>17835395.030000001</v>
      </c>
      <c r="EI149" s="474">
        <v>17828917.790000003</v>
      </c>
      <c r="EJ149" s="474">
        <v>17486685.390000015</v>
      </c>
      <c r="EK149" s="474">
        <v>17787760.329999991</v>
      </c>
      <c r="EL149" s="474">
        <f>DZ149+EA149+EB149+EC149+ED149+EE149+EF149+EG149+EH149+EI149+EJ149+EK149</f>
        <v>213176176.00999999</v>
      </c>
      <c r="EM149" s="474">
        <v>17915915.069999997</v>
      </c>
      <c r="EN149" s="474">
        <v>17847360.27</v>
      </c>
      <c r="EO149" s="474">
        <v>17613949.680000003</v>
      </c>
      <c r="EP149" s="474">
        <v>17615351.303000003</v>
      </c>
      <c r="EQ149" s="474">
        <v>17622306.367000006</v>
      </c>
      <c r="ER149" s="474">
        <v>17998924.57</v>
      </c>
      <c r="ES149" s="474">
        <v>18020209.339999992</v>
      </c>
      <c r="ET149" s="474">
        <v>18998108.620000012</v>
      </c>
      <c r="EU149" s="474">
        <v>18352381.009999998</v>
      </c>
      <c r="EV149" s="474">
        <v>18423300.749999985</v>
      </c>
      <c r="EW149" s="474">
        <v>18364716.350000005</v>
      </c>
      <c r="EX149" s="474">
        <v>18504681.929999992</v>
      </c>
      <c r="EY149" s="474">
        <f>EM149+EN149+EO149+EP149+EQ149+ER149+ES149+ET149+EU149+EV149+EW149+EX149</f>
        <v>217277205.25999993</v>
      </c>
      <c r="EZ149" s="474">
        <v>18478134.670000006</v>
      </c>
      <c r="FA149" s="474">
        <v>18263749.499999993</v>
      </c>
      <c r="FB149" s="474">
        <v>18170399.859999996</v>
      </c>
      <c r="FC149" s="474">
        <v>18254178.660000004</v>
      </c>
      <c r="FD149" s="474">
        <v>17970240.240000002</v>
      </c>
      <c r="FE149" s="474">
        <v>18411461.899999995</v>
      </c>
      <c r="FF149" s="474">
        <v>18425726.489999998</v>
      </c>
      <c r="FG149" s="474">
        <v>18319799.890000004</v>
      </c>
      <c r="FH149" s="474">
        <v>18178525.229999986</v>
      </c>
      <c r="FI149" s="474">
        <v>18151992.23</v>
      </c>
      <c r="FJ149" s="474">
        <v>18084307.490000013</v>
      </c>
      <c r="FK149" s="474">
        <v>18514317.429999985</v>
      </c>
      <c r="FL149" s="474">
        <f>FA149+FB149+FC149+FD149+FE149+FF149+FG149+FH149+EZ149+FI149+FK149+FJ149</f>
        <v>219222833.58999994</v>
      </c>
      <c r="FM149" s="474">
        <v>18081380.009999998</v>
      </c>
      <c r="FN149" s="474">
        <v>18161636.990000002</v>
      </c>
      <c r="FO149" s="474">
        <v>18058335.09</v>
      </c>
      <c r="FP149" s="474">
        <v>18017210.419999994</v>
      </c>
      <c r="FQ149" s="474">
        <v>18196356.980000008</v>
      </c>
      <c r="FR149" s="474">
        <v>18221028.779999997</v>
      </c>
      <c r="FS149" s="474">
        <v>17677213.090000007</v>
      </c>
      <c r="FT149" s="474">
        <v>17585546.330000002</v>
      </c>
      <c r="FU149" s="474">
        <v>17211741.059999984</v>
      </c>
      <c r="FV149" s="474">
        <v>17216996.690000005</v>
      </c>
      <c r="FW149" s="474">
        <v>17239370.529999983</v>
      </c>
      <c r="FX149" s="474">
        <v>17229136.390000015</v>
      </c>
      <c r="FY149" s="474">
        <f>FM149+FN149+FO149+FP149+FQ149+FR149+FS149+FT149+FU149+FV149+FW149+FX149</f>
        <v>212895952.35999995</v>
      </c>
      <c r="FZ149" s="474">
        <v>17328911.430000003</v>
      </c>
      <c r="GA149" s="474">
        <v>17064037.197999999</v>
      </c>
      <c r="GB149" s="474">
        <v>16683162.492000001</v>
      </c>
      <c r="GC149" s="474">
        <v>16526755.529999996</v>
      </c>
      <c r="GD149" s="474">
        <v>16325874.070000002</v>
      </c>
      <c r="GE149" s="474">
        <v>16591059.890000002</v>
      </c>
      <c r="GF149" s="474">
        <v>15695751.420000004</v>
      </c>
      <c r="GG149" s="474">
        <v>15305180.389999999</v>
      </c>
      <c r="GH149" s="474">
        <v>15030266.080000009</v>
      </c>
      <c r="GI149" s="474">
        <v>15044654.040000001</v>
      </c>
      <c r="GJ149" s="474">
        <v>15263085.920000006</v>
      </c>
      <c r="GK149" s="474">
        <v>15245795.250000011</v>
      </c>
      <c r="GL149" s="474">
        <f>FZ149+GA149+GB149+GC149+GD149+GE149+GF149+GG149+GH149+GI149+GJ149+GK149</f>
        <v>192104533.71000004</v>
      </c>
      <c r="GM149" s="474">
        <v>15241549.43</v>
      </c>
      <c r="GN149" s="474">
        <v>18046929.019999988</v>
      </c>
      <c r="GO149" s="474">
        <v>14645542.889999999</v>
      </c>
      <c r="GP149" s="474">
        <v>14772985.779999999</v>
      </c>
      <c r="GQ149" s="474">
        <v>14941368.969999997</v>
      </c>
      <c r="GR149" s="474">
        <v>15038984.09</v>
      </c>
      <c r="GS149" s="474">
        <v>15094259.569999998</v>
      </c>
      <c r="GT149" s="474">
        <v>15250348.650000012</v>
      </c>
      <c r="GU149" s="474">
        <v>15035826.470000003</v>
      </c>
      <c r="GV149" s="474">
        <v>15220986.910000008</v>
      </c>
      <c r="GW149" s="474">
        <v>15108659.819999998</v>
      </c>
      <c r="GX149" s="474">
        <v>15310542.66999997</v>
      </c>
      <c r="GY149" s="474">
        <f>GM149+GN149+GO149+GP149+GQ149+GR149+GS149+GT149+GU149+GV149+GW149+GX149</f>
        <v>183707984.26999995</v>
      </c>
      <c r="GZ149" s="474">
        <v>18304006.479999997</v>
      </c>
      <c r="HA149" s="474">
        <v>14741759.410000002</v>
      </c>
      <c r="HB149" s="474">
        <v>14534060.210000001</v>
      </c>
      <c r="HC149" s="474">
        <v>14495113.850000001</v>
      </c>
      <c r="HD149" s="474">
        <v>14737965.910000002</v>
      </c>
      <c r="HE149" s="474">
        <v>14729724.389999999</v>
      </c>
      <c r="HF149" s="474">
        <v>14736791.549999999</v>
      </c>
      <c r="HG149" s="474">
        <v>14840877.99</v>
      </c>
      <c r="HH149" s="474">
        <v>14628274.729999999</v>
      </c>
      <c r="HI149" s="474">
        <v>14905504.959999988</v>
      </c>
      <c r="HJ149" s="474">
        <v>14912801.820000002</v>
      </c>
      <c r="HK149" s="474">
        <v>15933010.510000005</v>
      </c>
      <c r="HL149" s="474">
        <f>GZ149+HA149+HB149+HC149+HD149+HE149+HF149+HG149+HH149+HI149+HJ149+HK149</f>
        <v>181499891.80999994</v>
      </c>
      <c r="HM149" s="474">
        <v>16953116.669999994</v>
      </c>
      <c r="HN149" s="474">
        <v>16209796.639999995</v>
      </c>
      <c r="HO149" s="474">
        <v>15863440.089999996</v>
      </c>
      <c r="HP149" s="474">
        <v>15880587.6</v>
      </c>
      <c r="HQ149" s="474">
        <v>15623151.670000004</v>
      </c>
      <c r="HR149" s="474">
        <v>15587914.280000001</v>
      </c>
      <c r="HS149" s="474">
        <v>15673718.959999993</v>
      </c>
      <c r="HT149" s="474">
        <v>15803347.139999995</v>
      </c>
      <c r="HU149" s="474">
        <v>15784712.669999998</v>
      </c>
      <c r="HV149" s="474">
        <v>16206573.270000007</v>
      </c>
      <c r="HW149" s="474">
        <v>16106162.270000022</v>
      </c>
      <c r="HX149" s="474">
        <v>16515153.019999994</v>
      </c>
      <c r="HY149" s="474">
        <f>HM149+HN149+HO149+HP149+HQ149+HR149+HS149+HT149+HU149+HV149+HW149+HX149</f>
        <v>192207674.27999997</v>
      </c>
      <c r="HZ149" s="474">
        <v>16713305.82</v>
      </c>
      <c r="IA149" s="474">
        <v>16284094.489999996</v>
      </c>
      <c r="IB149" s="474">
        <v>16147402.149999999</v>
      </c>
      <c r="IC149" s="474">
        <v>16400510.450000007</v>
      </c>
      <c r="ID149" s="474">
        <v>16401556.059999999</v>
      </c>
      <c r="IE149" s="474">
        <v>16535814.590000004</v>
      </c>
      <c r="IF149" s="474">
        <v>16546269.06000001</v>
      </c>
      <c r="IG149" s="474">
        <v>17241432.059999999</v>
      </c>
      <c r="IH149" s="474">
        <v>16689713.279999994</v>
      </c>
      <c r="II149" s="474">
        <v>17259718.630000003</v>
      </c>
      <c r="IJ149" s="474">
        <v>16745907.099999992</v>
      </c>
      <c r="IK149" s="474">
        <v>17472108.830000024</v>
      </c>
      <c r="IL149" s="474">
        <f>HZ149+IA149+IB149+IC149+ID149+IE149+IF149+IG149+IH149+II149+IJ149+IK149</f>
        <v>200437832.52000001</v>
      </c>
      <c r="IM149" s="474">
        <v>17027528.409999996</v>
      </c>
      <c r="IN149" s="474">
        <v>18313420.260000002</v>
      </c>
      <c r="IO149" s="474">
        <v>17663394.200000003</v>
      </c>
      <c r="IP149" s="474">
        <v>17707018.579999998</v>
      </c>
      <c r="IQ149" s="474">
        <v>17775601.100000001</v>
      </c>
      <c r="IR149" s="474">
        <v>18110908.989999998</v>
      </c>
      <c r="IS149" s="474">
        <v>18041918.460000001</v>
      </c>
      <c r="IT149" s="474">
        <v>18916866.269999992</v>
      </c>
      <c r="IU149" s="474">
        <v>18281937.100000001</v>
      </c>
      <c r="IV149" s="474">
        <v>18461410.189999998</v>
      </c>
      <c r="IW149" s="474">
        <v>18132632.640000023</v>
      </c>
      <c r="IX149" s="474">
        <v>18454728.889999993</v>
      </c>
      <c r="IY149" s="474">
        <f>IM149+IN149+IO149+IP149+IQ149+IR149+IS149+IT149+IU149+IV149+IW149+IX149</f>
        <v>216887365.08999997</v>
      </c>
      <c r="IZ149" s="654">
        <v>18824812.770000003</v>
      </c>
      <c r="JA149" s="474">
        <v>20262527.312999997</v>
      </c>
      <c r="JB149" s="474">
        <v>19787909.067000005</v>
      </c>
      <c r="JC149" s="474">
        <v>19384851.530000005</v>
      </c>
      <c r="JD149" s="474">
        <v>19431930.859999996</v>
      </c>
      <c r="JE149" s="474">
        <v>19683908.900000002</v>
      </c>
      <c r="JF149" s="474">
        <v>19934868.79000001</v>
      </c>
      <c r="JG149" s="474">
        <v>21086434.080000009</v>
      </c>
      <c r="JH149" s="474">
        <v>19525011.649999999</v>
      </c>
      <c r="JI149" s="474">
        <v>19878089.020999998</v>
      </c>
      <c r="JJ149" s="474">
        <v>19673390.948999994</v>
      </c>
      <c r="JK149" s="474">
        <v>20181967.260000009</v>
      </c>
      <c r="JL149" s="474">
        <f>IZ149+JA149+JB149+JC149+JD149+JE149+JF149+JG149+JH149+JI149+JJ149+JK149</f>
        <v>237655702.19000006</v>
      </c>
      <c r="JM149" s="654">
        <v>20605245.299999997</v>
      </c>
      <c r="JN149" s="474">
        <v>21402880.57</v>
      </c>
      <c r="JO149" s="474">
        <v>20426638.879999995</v>
      </c>
      <c r="JP149" s="474">
        <v>20241844.650000002</v>
      </c>
      <c r="JQ149" s="474">
        <v>21495053.039999992</v>
      </c>
      <c r="JR149" s="474">
        <v>23231723.219999999</v>
      </c>
      <c r="JS149" s="474">
        <v>22232341.120000005</v>
      </c>
      <c r="JT149" s="474">
        <v>21146637.020000007</v>
      </c>
      <c r="JU149" s="474">
        <v>20408957.899999976</v>
      </c>
      <c r="JV149" s="474">
        <v>20523098.450000022</v>
      </c>
      <c r="JW149" s="474">
        <v>20564765.689999979</v>
      </c>
      <c r="JX149" s="474">
        <v>21663924.260000017</v>
      </c>
      <c r="JY149" s="474">
        <f>JM149+JN149+JO149+JP149+JQ149+JR149+JS149+JT149+JU149+JV149+JW149+JX149</f>
        <v>253943110.09999996</v>
      </c>
      <c r="JZ149" s="654">
        <v>23287841.460000001</v>
      </c>
      <c r="KA149" s="474">
        <v>25059221.300000001</v>
      </c>
      <c r="KB149" s="474">
        <v>23247505.679999989</v>
      </c>
      <c r="KC149" s="474">
        <v>23236134.020000007</v>
      </c>
      <c r="KD149" s="474">
        <v>24250368.730000004</v>
      </c>
      <c r="KE149" s="474">
        <v>27923958.209999979</v>
      </c>
      <c r="KF149" s="474">
        <v>23747702.500000004</v>
      </c>
      <c r="KG149" s="474">
        <v>21810858.400000002</v>
      </c>
      <c r="KH149" s="474">
        <v>20963655.190000013</v>
      </c>
      <c r="KI149" s="474">
        <v>21307573.570000008</v>
      </c>
      <c r="KJ149" s="474">
        <v>21230482.939999998</v>
      </c>
      <c r="KK149" s="474">
        <v>21080134.219999995</v>
      </c>
      <c r="KL149" s="474">
        <f>JZ149+KA149+KB149+KC149+KD149+KE149+KF149+KG149+KH149+KI149+KJ149+KK149</f>
        <v>277145436.21999997</v>
      </c>
      <c r="KM149" s="654">
        <v>23242888.398999996</v>
      </c>
      <c r="KN149" s="474">
        <v>22001204.730999999</v>
      </c>
      <c r="KO149" s="474">
        <v>20979440.810000002</v>
      </c>
      <c r="KP149" s="474">
        <v>21548246.419999998</v>
      </c>
      <c r="KQ149" s="474">
        <v>21956095.310000002</v>
      </c>
      <c r="KR149" s="474">
        <v>21281619.63000001</v>
      </c>
      <c r="KS149" s="474">
        <v>23427410.659999982</v>
      </c>
      <c r="KT149" s="474">
        <v>21869119.699999999</v>
      </c>
      <c r="KU149" s="474">
        <v>21659769.000000011</v>
      </c>
      <c r="KV149" s="474">
        <v>21830276.120000001</v>
      </c>
      <c r="KW149" s="474">
        <v>24667753.670000013</v>
      </c>
      <c r="KX149" s="474">
        <v>22182169.300000001</v>
      </c>
      <c r="KY149" s="474">
        <f>KM149+KN149+KO149+KP149+KQ149+KR149+KS149+KT149+KU149+KV149+KW149+KX149</f>
        <v>266645993.75</v>
      </c>
      <c r="KZ149" s="654">
        <v>25182853.390000004</v>
      </c>
      <c r="LA149" s="474">
        <v>23460788.120000001</v>
      </c>
      <c r="LB149" s="474">
        <v>0</v>
      </c>
      <c r="LC149" s="474">
        <v>0</v>
      </c>
      <c r="LD149" s="474">
        <v>0</v>
      </c>
      <c r="LE149" s="474">
        <v>0</v>
      </c>
      <c r="LF149" s="474">
        <v>0</v>
      </c>
      <c r="LG149" s="474">
        <v>0</v>
      </c>
      <c r="LH149" s="474">
        <v>0</v>
      </c>
      <c r="LI149" s="474">
        <v>0</v>
      </c>
      <c r="LJ149" s="474">
        <v>0</v>
      </c>
      <c r="LK149" s="474">
        <v>0</v>
      </c>
      <c r="LL149" s="515">
        <f>KZ149+LA149+LB149+LC149+LD149+LE149+LF149+LG149+LH149+LI149+LJ149+LK149</f>
        <v>48643641.510000005</v>
      </c>
    </row>
    <row r="150" spans="1:324" x14ac:dyDescent="0.2">
      <c r="A150" s="446">
        <v>413301</v>
      </c>
      <c r="B150" s="437"/>
      <c r="C150" s="421" t="s">
        <v>368</v>
      </c>
      <c r="D150" s="421" t="s">
        <v>1058</v>
      </c>
      <c r="E150" s="442">
        <v>57331409.614421636</v>
      </c>
      <c r="F150" s="442">
        <v>54550738.60791187</v>
      </c>
      <c r="G150" s="442">
        <v>65263799.866466366</v>
      </c>
      <c r="H150" s="442">
        <v>117789283.92588884</v>
      </c>
      <c r="I150" s="442">
        <v>116337819.22884327</v>
      </c>
      <c r="J150" s="442">
        <v>134212827.57469538</v>
      </c>
      <c r="K150" s="442">
        <v>151115961.44216323</v>
      </c>
      <c r="L150" s="442">
        <v>164583821.56568187</v>
      </c>
      <c r="M150" s="442">
        <v>15104596.894967454</v>
      </c>
      <c r="N150" s="442">
        <v>14227074.690994827</v>
      </c>
      <c r="O150" s="442">
        <v>15102364.238274083</v>
      </c>
      <c r="P150" s="442">
        <v>14944610.948589552</v>
      </c>
      <c r="Q150" s="442">
        <v>15462693.403146388</v>
      </c>
      <c r="R150" s="442">
        <v>15445056.341303626</v>
      </c>
      <c r="S150" s="442">
        <v>15316623.686195955</v>
      </c>
      <c r="T150" s="442">
        <v>15851042.966324499</v>
      </c>
      <c r="U150" s="442">
        <v>16043406.103029544</v>
      </c>
      <c r="V150" s="442">
        <v>16455734.654857282</v>
      </c>
      <c r="W150" s="442">
        <v>17805591.36613252</v>
      </c>
      <c r="X150" s="442">
        <v>19305884.746661656</v>
      </c>
      <c r="Y150" s="442">
        <f>M150+N150+O150+P150+Q150+R150+S150+T150+U150+V150+W150+X150</f>
        <v>191064680.0404774</v>
      </c>
      <c r="Z150" s="442">
        <v>17065786.492071442</v>
      </c>
      <c r="AA150" s="442">
        <v>18724574.701093309</v>
      </c>
      <c r="AB150" s="442">
        <v>19205378.768819906</v>
      </c>
      <c r="AC150" s="442">
        <v>19232950.889626108</v>
      </c>
      <c r="AD150" s="442">
        <v>18791085.749833085</v>
      </c>
      <c r="AE150" s="442">
        <v>18198156.331747629</v>
      </c>
      <c r="AF150" s="442">
        <v>20907614.082081456</v>
      </c>
      <c r="AG150" s="442">
        <v>19449918.765690204</v>
      </c>
      <c r="AH150" s="442">
        <v>20138899.717409454</v>
      </c>
      <c r="AI150" s="442">
        <v>19815689.738524441</v>
      </c>
      <c r="AJ150" s="442">
        <v>19385034.902186606</v>
      </c>
      <c r="AK150" s="442">
        <v>20634139.709606078</v>
      </c>
      <c r="AL150" s="442">
        <f>Z150+AA150+AB150+AC150+AD150+AE150+AF150+AG150+AH150+AI150+AJ150+AK150</f>
        <v>231549229.84868971</v>
      </c>
      <c r="AM150" s="442">
        <v>20404015.20217827</v>
      </c>
      <c r="AN150" s="442">
        <v>24190362.441412117</v>
      </c>
      <c r="AO150" s="442">
        <v>22197665.012936074</v>
      </c>
      <c r="AP150" s="442">
        <v>22152735.601694211</v>
      </c>
      <c r="AQ150" s="442">
        <v>21869447.654899005</v>
      </c>
      <c r="AR150" s="442">
        <v>22368649.223710582</v>
      </c>
      <c r="AS150" s="442">
        <v>22616322.22241696</v>
      </c>
      <c r="AT150" s="442">
        <v>21671160.140627619</v>
      </c>
      <c r="AU150" s="442">
        <v>21631676.008262385</v>
      </c>
      <c r="AV150" s="442">
        <v>23196338.696586534</v>
      </c>
      <c r="AW150" s="442">
        <v>23305231.452595554</v>
      </c>
      <c r="AX150" s="442">
        <v>22997368.805625107</v>
      </c>
      <c r="AY150" s="442">
        <f>AM150+AN150+AO150+AP150+AQ150+AR150+AS150+AT150+AU150+AV150+AW150+AX150</f>
        <v>268600972.46294445</v>
      </c>
      <c r="AZ150" s="442">
        <v>22059897.570438992</v>
      </c>
      <c r="BA150" s="442">
        <v>25477902.603488564</v>
      </c>
      <c r="BB150" s="442">
        <v>24035653.93143883</v>
      </c>
      <c r="BC150" s="442">
        <v>24062262.653355028</v>
      </c>
      <c r="BD150" s="442">
        <v>24414290.100817896</v>
      </c>
      <c r="BE150" s="442">
        <v>24108070.157110669</v>
      </c>
      <c r="BF150" s="442">
        <v>24409738.639125355</v>
      </c>
      <c r="BG150" s="442">
        <v>24566714.136246048</v>
      </c>
      <c r="BH150" s="442">
        <v>24628376.967910193</v>
      </c>
      <c r="BI150" s="442">
        <v>23719733.583291613</v>
      </c>
      <c r="BJ150" s="442">
        <v>25456956.667709887</v>
      </c>
      <c r="BK150" s="442">
        <v>25596551.091345355</v>
      </c>
      <c r="BL150" s="442">
        <f>AZ150+BA150+BB150+BC150+BD150+BE150+BF150+BG150+BH150+BI150+BJ150+BK150</f>
        <v>292536148.10227847</v>
      </c>
      <c r="BM150" s="442">
        <v>24003614.707811717</v>
      </c>
      <c r="BN150" s="442">
        <v>23029328.899307292</v>
      </c>
      <c r="BO150" s="442">
        <v>21329784.332749125</v>
      </c>
      <c r="BP150" s="442">
        <v>21604609.119679514</v>
      </c>
      <c r="BQ150" s="442">
        <v>22326311.599983308</v>
      </c>
      <c r="BR150" s="442">
        <v>22651733.846895341</v>
      </c>
      <c r="BS150" s="442">
        <v>22631187.652937744</v>
      </c>
      <c r="BT150" s="442">
        <v>22490370.224044405</v>
      </c>
      <c r="BU150" s="442">
        <v>23236889.325363044</v>
      </c>
      <c r="BV150" s="442">
        <v>24086134.077908531</v>
      </c>
      <c r="BW150" s="442">
        <v>24857048.926806878</v>
      </c>
      <c r="BX150" s="442">
        <v>23744943.420964781</v>
      </c>
      <c r="BY150" s="442">
        <f>BM150+BN150+BO150+BP150+BQ150+BR150+BS150+BT150+BU150+BV150+BW150+BX150</f>
        <v>275991956.13445169</v>
      </c>
      <c r="BZ150" s="442">
        <v>24880859.089688897</v>
      </c>
      <c r="CA150" s="442">
        <v>25485047.08330432</v>
      </c>
      <c r="CB150" s="442">
        <v>24838099.042743482</v>
      </c>
      <c r="CC150" s="442">
        <v>25067472.51023639</v>
      </c>
      <c r="CD150" s="442">
        <v>25240311.692301147</v>
      </c>
      <c r="CE150" s="442">
        <v>25426578.838729128</v>
      </c>
      <c r="CF150" s="442">
        <v>25112753.749303319</v>
      </c>
      <c r="CG150" s="442">
        <v>25848292.322079148</v>
      </c>
      <c r="CH150" s="442">
        <v>26086897.49663265</v>
      </c>
      <c r="CI150" s="442">
        <v>25504339.292493105</v>
      </c>
      <c r="CJ150" s="442">
        <v>25967498.44050679</v>
      </c>
      <c r="CK150" s="442">
        <v>26566171.145147093</v>
      </c>
      <c r="CL150" s="442">
        <f>BZ150+CA150+CB150+CC150+CD150+CE150+CF150+CG150+CH150+CI150+CJ150+CK150</f>
        <v>306024320.70316547</v>
      </c>
      <c r="CM150" s="442">
        <v>26232580.880111836</v>
      </c>
      <c r="CN150" s="442">
        <v>24942620.014855616</v>
      </c>
      <c r="CO150" s="442">
        <v>24839117.322149895</v>
      </c>
      <c r="CP150" s="442">
        <v>25309368.874478385</v>
      </c>
      <c r="CQ150" s="442">
        <v>25361120.52679019</v>
      </c>
      <c r="CR150" s="442">
        <v>25307117.464989148</v>
      </c>
      <c r="CS150" s="442">
        <v>25562025.919587713</v>
      </c>
      <c r="CT150" s="442">
        <v>25839155.175555006</v>
      </c>
      <c r="CU150" s="442">
        <v>26185876.928851612</v>
      </c>
      <c r="CV150" s="442">
        <v>26649959.527624775</v>
      </c>
      <c r="CW150" s="442">
        <v>27072402.986229338</v>
      </c>
      <c r="CX150" s="442">
        <v>28829924.792021379</v>
      </c>
      <c r="CY150" s="442">
        <f>CM150+CN150+CO150+CP150+CQ150+CR150+CS150+CT150+CU150+CV150+CW150+CX150</f>
        <v>312131270.4132449</v>
      </c>
      <c r="CZ150" s="442">
        <v>26409952.413606111</v>
      </c>
      <c r="DA150" s="442">
        <v>25651133.603606112</v>
      </c>
      <c r="DB150" s="442">
        <v>26979890.11360611</v>
      </c>
      <c r="DC150" s="442">
        <v>25639549.923606109</v>
      </c>
      <c r="DD150" s="442">
        <v>25209751.801529571</v>
      </c>
      <c r="DE150" s="442">
        <v>25377959.953606114</v>
      </c>
      <c r="DF150" s="442">
        <v>25578760.523606107</v>
      </c>
      <c r="DG150" s="442">
        <v>25547942.915682651</v>
      </c>
      <c r="DH150" s="442">
        <v>25695951.29360611</v>
      </c>
      <c r="DI150" s="442">
        <v>24756031.543606114</v>
      </c>
      <c r="DJ150" s="442">
        <v>25550866.303606112</v>
      </c>
      <c r="DK150" s="442">
        <v>27002432.133606106</v>
      </c>
      <c r="DL150" s="442">
        <f>CZ150+DA150+DB150+DC150+DD150+DE150+DF150+DG150+DH150+DI150+DJ150+DK150</f>
        <v>309400222.52327335</v>
      </c>
      <c r="DM150" s="442">
        <v>24312733.643408</v>
      </c>
      <c r="DN150" s="442">
        <v>22642581.237434402</v>
      </c>
      <c r="DO150" s="442">
        <v>24907935.2882144</v>
      </c>
      <c r="DP150" s="442">
        <v>24355756.028290398</v>
      </c>
      <c r="DQ150" s="442">
        <v>24387461.984224394</v>
      </c>
      <c r="DR150" s="442">
        <v>25661864.134457402</v>
      </c>
      <c r="DS150" s="442">
        <v>24993771.961235404</v>
      </c>
      <c r="DT150" s="442">
        <v>29161439.210703395</v>
      </c>
      <c r="DU150" s="442">
        <v>27073727.390220396</v>
      </c>
      <c r="DV150" s="442">
        <v>25336859.073270395</v>
      </c>
      <c r="DW150" s="442">
        <v>26754991.313529417</v>
      </c>
      <c r="DX150" s="442">
        <v>33776650.780195989</v>
      </c>
      <c r="DY150" s="442">
        <f>DM150+DN150+DO150+DP150+DQ150+DR150+DS150+DT150+DU150+DV150+DW150+DX150</f>
        <v>313365772.04518402</v>
      </c>
      <c r="DZ150" s="442">
        <v>24002632.279700801</v>
      </c>
      <c r="EA150" s="442">
        <v>27248834.890519805</v>
      </c>
      <c r="EB150" s="442">
        <v>26558509.412509806</v>
      </c>
      <c r="EC150" s="442">
        <v>24443713.525059804</v>
      </c>
      <c r="ED150" s="442">
        <v>24781204.689181797</v>
      </c>
      <c r="EE150" s="442">
        <v>25945873.491996802</v>
      </c>
      <c r="EF150" s="442">
        <v>25782529.596069805</v>
      </c>
      <c r="EG150" s="442">
        <v>24567464.074333806</v>
      </c>
      <c r="EH150" s="442">
        <v>24773955.379381806</v>
      </c>
      <c r="EI150" s="442">
        <v>25346854.052641794</v>
      </c>
      <c r="EJ150" s="442">
        <v>24844993.482009806</v>
      </c>
      <c r="EK150" s="442">
        <v>26226901.063219812</v>
      </c>
      <c r="EL150" s="442">
        <f>DZ150+EA150+EB150+EC150+ED150+EE150+EF150+EG150+EH150+EI150+EJ150+EK150</f>
        <v>304523465.93662566</v>
      </c>
      <c r="EM150" s="442">
        <v>24652925.957247764</v>
      </c>
      <c r="EN150" s="442">
        <v>25004741.005095765</v>
      </c>
      <c r="EO150" s="442">
        <v>26046313.545916773</v>
      </c>
      <c r="EP150" s="442">
        <v>24634329.020884793</v>
      </c>
      <c r="EQ150" s="442">
        <v>25299545.345929772</v>
      </c>
      <c r="ER150" s="442">
        <v>25209738.377026767</v>
      </c>
      <c r="ES150" s="442">
        <v>25234424.221143775</v>
      </c>
      <c r="ET150" s="442">
        <v>25588944.583270762</v>
      </c>
      <c r="EU150" s="442">
        <v>24969722.499009766</v>
      </c>
      <c r="EV150" s="442">
        <v>26543518.056245767</v>
      </c>
      <c r="EW150" s="442">
        <v>25402712.907622822</v>
      </c>
      <c r="EX150" s="442">
        <v>26165165.351634748</v>
      </c>
      <c r="EY150" s="442">
        <f>EM150+EN150+EO150+EP150+EQ150+ER150+ES150+ET150+EU150+EV150+EW150+EX150</f>
        <v>304752080.87102932</v>
      </c>
      <c r="EZ150" s="442">
        <v>25600713.906064898</v>
      </c>
      <c r="FA150" s="442">
        <v>24891846.682723895</v>
      </c>
      <c r="FB150" s="442">
        <v>26103293.512279905</v>
      </c>
      <c r="FC150" s="442">
        <v>24437289.768661894</v>
      </c>
      <c r="FD150" s="442">
        <v>25193209.857657902</v>
      </c>
      <c r="FE150" s="442">
        <v>25293571.570481896</v>
      </c>
      <c r="FF150" s="442">
        <v>25362384.005502902</v>
      </c>
      <c r="FG150" s="442">
        <v>25365878.223113894</v>
      </c>
      <c r="FH150" s="442">
        <v>25023728.422405913</v>
      </c>
      <c r="FI150" s="442">
        <v>26009866.999813881</v>
      </c>
      <c r="FJ150" s="442">
        <v>25343906.930812892</v>
      </c>
      <c r="FK150" s="442">
        <v>23307516.231874898</v>
      </c>
      <c r="FL150" s="442">
        <f>FA150+FB150+FC150+FD150+FE150+FF150+FG150+FH150+EZ150+FI150+FK150+FJ150</f>
        <v>301933206.11139476</v>
      </c>
      <c r="FM150" s="442">
        <v>27121052.959646001</v>
      </c>
      <c r="FN150" s="442">
        <v>25413370.101934999</v>
      </c>
      <c r="FO150" s="442">
        <v>24493963.705578998</v>
      </c>
      <c r="FP150" s="442">
        <v>27219558.799567003</v>
      </c>
      <c r="FQ150" s="442">
        <v>24627611.387423053</v>
      </c>
      <c r="FR150" s="442">
        <v>23281443.966567002</v>
      </c>
      <c r="FS150" s="442">
        <v>26873456.776740056</v>
      </c>
      <c r="FT150" s="442">
        <v>24561175.807777058</v>
      </c>
      <c r="FU150" s="442">
        <v>22171464.189124059</v>
      </c>
      <c r="FV150" s="442">
        <v>24565396.475438051</v>
      </c>
      <c r="FW150" s="442">
        <v>26715212.90295605</v>
      </c>
      <c r="FX150" s="442">
        <v>21123238.073789064</v>
      </c>
      <c r="FY150" s="442">
        <f>FM150+FN150+FO150+FP150+FQ150+FR150+FS150+FT150+FU150+FV150+FW150+FX150</f>
        <v>298166945.14654136</v>
      </c>
      <c r="FZ150" s="442">
        <v>27806403.237855669</v>
      </c>
      <c r="GA150" s="442">
        <v>20353717.455795668</v>
      </c>
      <c r="GB150" s="442">
        <v>26541943.138937667</v>
      </c>
      <c r="GC150" s="442">
        <v>24207008.443699703</v>
      </c>
      <c r="GD150" s="442">
        <v>22587985.985257667</v>
      </c>
      <c r="GE150" s="442">
        <v>24849442.391063668</v>
      </c>
      <c r="GF150" s="442">
        <v>24421693.943083696</v>
      </c>
      <c r="GG150" s="442">
        <v>23548963.104992662</v>
      </c>
      <c r="GH150" s="442">
        <v>24023879.113042668</v>
      </c>
      <c r="GI150" s="442">
        <v>23632388.595930684</v>
      </c>
      <c r="GJ150" s="442">
        <v>23831122.596036654</v>
      </c>
      <c r="GK150" s="442">
        <v>21744643.172303669</v>
      </c>
      <c r="GL150" s="442">
        <f>FZ150+GA150+GB150+GC150+GD150+GE150+GF150+GG150+GH150+GI150+GJ150+GK150</f>
        <v>287549191.17800003</v>
      </c>
      <c r="GM150" s="442">
        <v>24584114.190853</v>
      </c>
      <c r="GN150" s="442">
        <v>26618924.737063996</v>
      </c>
      <c r="GO150" s="442">
        <v>21833540.449388005</v>
      </c>
      <c r="GP150" s="442">
        <v>23512387.946070001</v>
      </c>
      <c r="GQ150" s="442">
        <v>23475771.162154004</v>
      </c>
      <c r="GR150" s="442">
        <v>24911607.859192997</v>
      </c>
      <c r="GS150" s="442">
        <v>24484618.446222</v>
      </c>
      <c r="GT150" s="442">
        <v>23950139.152916998</v>
      </c>
      <c r="GU150" s="442">
        <v>23988900.719246008</v>
      </c>
      <c r="GV150" s="442">
        <v>24392702.659692995</v>
      </c>
      <c r="GW150" s="442">
        <v>23725524.595548004</v>
      </c>
      <c r="GX150" s="442">
        <v>25725496.331651993</v>
      </c>
      <c r="GY150" s="442">
        <f>GM150+GN150+GO150+GP150+GQ150+GR150+GS150+GT150+GU150+GV150+GW150+GX150</f>
        <v>291203728.25</v>
      </c>
      <c r="GZ150" s="442">
        <v>23076807.53779</v>
      </c>
      <c r="HA150" s="442">
        <v>23872460.136909999</v>
      </c>
      <c r="HB150" s="442">
        <v>25595505.288691998</v>
      </c>
      <c r="HC150" s="442">
        <v>23245457.233189996</v>
      </c>
      <c r="HD150" s="442">
        <v>23424857.036973998</v>
      </c>
      <c r="HE150" s="442">
        <v>24252716.202819001</v>
      </c>
      <c r="HF150" s="442">
        <v>23881695.904911</v>
      </c>
      <c r="HG150" s="442">
        <v>23038922.83828</v>
      </c>
      <c r="HH150" s="442">
        <v>24154849.977820009</v>
      </c>
      <c r="HI150" s="442">
        <v>24442111.934894986</v>
      </c>
      <c r="HJ150" s="442">
        <v>23840929.633947995</v>
      </c>
      <c r="HK150" s="442">
        <v>25435546.845771007</v>
      </c>
      <c r="HL150" s="442">
        <f>GZ150+HA150+HB150+HC150+HD150+HE150+HF150+HG150+HH150+HI150+HJ150+HK150</f>
        <v>288261860.57199997</v>
      </c>
      <c r="HM150" s="442">
        <v>23629940.697696</v>
      </c>
      <c r="HN150" s="442">
        <v>24714184.657181002</v>
      </c>
      <c r="HO150" s="442">
        <v>25433361.989110004</v>
      </c>
      <c r="HP150" s="442">
        <v>23808446.714024998</v>
      </c>
      <c r="HQ150" s="442">
        <v>24522239.921072997</v>
      </c>
      <c r="HR150" s="442">
        <v>25464774.574073005</v>
      </c>
      <c r="HS150" s="442">
        <v>24628056.909253001</v>
      </c>
      <c r="HT150" s="442">
        <v>25216620.371185988</v>
      </c>
      <c r="HU150" s="442">
        <v>24815276.790347997</v>
      </c>
      <c r="HV150" s="442">
        <v>25504426.12458501</v>
      </c>
      <c r="HW150" s="442">
        <v>25712772.391498011</v>
      </c>
      <c r="HX150" s="442">
        <v>25638436.079971984</v>
      </c>
      <c r="HY150" s="442">
        <f>HM150+HN150+HO150+HP150+HQ150+HR150+HS150+HT150+HU150+HV150+HW150+HX150</f>
        <v>299088537.21999997</v>
      </c>
      <c r="HZ150" s="442">
        <v>24976331.486344002</v>
      </c>
      <c r="IA150" s="442">
        <v>25486416.513887003</v>
      </c>
      <c r="IB150" s="442">
        <v>26617587.965764001</v>
      </c>
      <c r="IC150" s="442">
        <v>24565322.697558999</v>
      </c>
      <c r="ID150" s="442">
        <v>25319724.341399003</v>
      </c>
      <c r="IE150" s="442">
        <v>26562089.024388</v>
      </c>
      <c r="IF150" s="442">
        <v>25693185.163868994</v>
      </c>
      <c r="IG150" s="442">
        <v>25425190.162457008</v>
      </c>
      <c r="IH150" s="442">
        <v>25288957.317669999</v>
      </c>
      <c r="II150" s="442">
        <v>27152931.000854999</v>
      </c>
      <c r="IJ150" s="442">
        <v>26296801.120777994</v>
      </c>
      <c r="IK150" s="442">
        <v>28221010.105029993</v>
      </c>
      <c r="IL150" s="442">
        <f>HZ150+IA150+IB150+IC150+ID150+IE150+IF150+IG150+IH150+II150+IJ150+IK150</f>
        <v>311605546.90000004</v>
      </c>
      <c r="IM150" s="442">
        <v>26063344.46147</v>
      </c>
      <c r="IN150" s="442">
        <v>26851473.945649002</v>
      </c>
      <c r="IO150" s="442">
        <v>27320166.086438004</v>
      </c>
      <c r="IP150" s="442">
        <v>26830690.787518993</v>
      </c>
      <c r="IQ150" s="442">
        <v>27751140.969300009</v>
      </c>
      <c r="IR150" s="442">
        <v>30218044.981423005</v>
      </c>
      <c r="IS150" s="442">
        <v>27840741.258497007</v>
      </c>
      <c r="IT150" s="442">
        <v>27826945.494875003</v>
      </c>
      <c r="IU150" s="442">
        <v>27223139.141277</v>
      </c>
      <c r="IV150" s="442">
        <v>29218646.434745997</v>
      </c>
      <c r="IW150" s="442">
        <v>28567027.414702006</v>
      </c>
      <c r="IX150" s="442">
        <v>30074080.094103992</v>
      </c>
      <c r="IY150" s="442">
        <f>IM150+IN150+IO150+IP150+IQ150+IR150+IS150+IT150+IU150+IV150+IW150+IX150</f>
        <v>335785441.07000005</v>
      </c>
      <c r="IZ150" s="653">
        <v>27914623.984151203</v>
      </c>
      <c r="JA150" s="442">
        <v>29373159.097148284</v>
      </c>
      <c r="JB150" s="442">
        <v>30626913.186735176</v>
      </c>
      <c r="JC150" s="442">
        <v>29452279.993864939</v>
      </c>
      <c r="JD150" s="442">
        <v>29853734.759925328</v>
      </c>
      <c r="JE150" s="442">
        <v>32546522.566985141</v>
      </c>
      <c r="JF150" s="442">
        <v>30895559.64634987</v>
      </c>
      <c r="JG150" s="442">
        <v>29349740.322845504</v>
      </c>
      <c r="JH150" s="442">
        <v>29791763.064545453</v>
      </c>
      <c r="JI150" s="442">
        <v>31519000.856253758</v>
      </c>
      <c r="JJ150" s="442">
        <v>30398121.509563934</v>
      </c>
      <c r="JK150" s="442">
        <v>28832644.931631394</v>
      </c>
      <c r="JL150" s="442">
        <f>IZ150+JA150+JB150+JC150+JD150+JE150+JF150+JG150+JH150+JI150+JJ150+JK150</f>
        <v>360554063.91999996</v>
      </c>
      <c r="JM150" s="653">
        <v>34340448.843512997</v>
      </c>
      <c r="JN150" s="442">
        <v>31724119.67904</v>
      </c>
      <c r="JO150" s="442">
        <v>32931185.507230997</v>
      </c>
      <c r="JP150" s="442">
        <v>31434932.079809997</v>
      </c>
      <c r="JQ150" s="442">
        <v>31340116.032805</v>
      </c>
      <c r="JR150" s="442">
        <v>34112501.016059995</v>
      </c>
      <c r="JS150" s="442">
        <v>31377370.784004003</v>
      </c>
      <c r="JT150" s="442">
        <v>30572448.719152007</v>
      </c>
      <c r="JU150" s="442">
        <v>30726349.713424992</v>
      </c>
      <c r="JV150" s="442">
        <v>30496028.181049999</v>
      </c>
      <c r="JW150" s="442">
        <v>33821581.127730995</v>
      </c>
      <c r="JX150" s="442">
        <v>36097104.886179008</v>
      </c>
      <c r="JY150" s="442">
        <f>JM150+JN150+JO150+JP150+JQ150+JR150+JS150+JT150+JU150+JV150+JW150+JX150</f>
        <v>388974186.56999999</v>
      </c>
      <c r="JZ150" s="653">
        <v>33321285.030183997</v>
      </c>
      <c r="KA150" s="442">
        <v>34508001.043635003</v>
      </c>
      <c r="KB150" s="442">
        <v>40697483.035572998</v>
      </c>
      <c r="KC150" s="442">
        <v>29477518.324705996</v>
      </c>
      <c r="KD150" s="442">
        <v>37818174.134553008</v>
      </c>
      <c r="KE150" s="442">
        <v>34636961.440191001</v>
      </c>
      <c r="KF150" s="442">
        <v>34180998.018384993</v>
      </c>
      <c r="KG150" s="442">
        <v>33385792.542859994</v>
      </c>
      <c r="KH150" s="442">
        <v>32168738.818266015</v>
      </c>
      <c r="KI150" s="442">
        <v>32602333.254167996</v>
      </c>
      <c r="KJ150" s="442">
        <v>33401551.767168991</v>
      </c>
      <c r="KK150" s="442">
        <v>37002809.050310016</v>
      </c>
      <c r="KL150" s="442">
        <f>JZ150+KA150+KB150+KC150+KD150+KE150+KF150+KG150+KH150+KI150+KJ150+KK150</f>
        <v>413201646.45999998</v>
      </c>
      <c r="KM150" s="653">
        <v>33972254.803841002</v>
      </c>
      <c r="KN150" s="442">
        <v>34904225.291021004</v>
      </c>
      <c r="KO150" s="442">
        <v>37712113.677223995</v>
      </c>
      <c r="KP150" s="442">
        <v>33511958.405638997</v>
      </c>
      <c r="KQ150" s="442">
        <v>35425628.891373008</v>
      </c>
      <c r="KR150" s="442">
        <v>38378899.771120012</v>
      </c>
      <c r="KS150" s="442">
        <v>36289234.79482998</v>
      </c>
      <c r="KT150" s="442">
        <v>36420530.991571993</v>
      </c>
      <c r="KU150" s="442">
        <v>34434460.801854998</v>
      </c>
      <c r="KV150" s="442">
        <v>35925759.158596024</v>
      </c>
      <c r="KW150" s="442">
        <v>39381584.451089993</v>
      </c>
      <c r="KX150" s="442">
        <v>45725962.031839006</v>
      </c>
      <c r="KY150" s="442">
        <f>KM150+KN150+KO150+KP150+KQ150+KR150+KS150+KT150+KU150+KV150+KW150+KX150</f>
        <v>442082613.07000005</v>
      </c>
      <c r="KZ150" s="653">
        <v>37617047.137758002</v>
      </c>
      <c r="LA150" s="442">
        <v>39203437.531241</v>
      </c>
      <c r="LB150" s="442">
        <v>0</v>
      </c>
      <c r="LC150" s="442">
        <v>0</v>
      </c>
      <c r="LD150" s="442">
        <v>0</v>
      </c>
      <c r="LE150" s="442">
        <v>0</v>
      </c>
      <c r="LF150" s="442">
        <v>0</v>
      </c>
      <c r="LG150" s="442">
        <v>0</v>
      </c>
      <c r="LH150" s="442">
        <v>0</v>
      </c>
      <c r="LI150" s="442">
        <v>0</v>
      </c>
      <c r="LJ150" s="442">
        <v>0</v>
      </c>
      <c r="LK150" s="442">
        <v>0</v>
      </c>
      <c r="LL150" s="512">
        <f>KZ150+LA150+LB150+LC150+LD150+LE150+LF150+LG150+LH150+LI150+LJ150+LK150</f>
        <v>76820484.668999001</v>
      </c>
    </row>
    <row r="151" spans="1:324" x14ac:dyDescent="0.2">
      <c r="A151" s="436">
        <v>413310</v>
      </c>
      <c r="B151" s="437"/>
      <c r="C151" s="421" t="s">
        <v>369</v>
      </c>
      <c r="D151" s="421" t="s">
        <v>370</v>
      </c>
      <c r="E151" s="442" t="s">
        <v>870</v>
      </c>
      <c r="F151" s="442" t="s">
        <v>870</v>
      </c>
      <c r="G151" s="442" t="s">
        <v>870</v>
      </c>
      <c r="H151" s="442" t="s">
        <v>870</v>
      </c>
      <c r="I151" s="442" t="s">
        <v>870</v>
      </c>
      <c r="J151" s="442" t="s">
        <v>870</v>
      </c>
      <c r="K151" s="442" t="s">
        <v>870</v>
      </c>
      <c r="L151" s="442" t="s">
        <v>870</v>
      </c>
      <c r="M151" s="442" t="s">
        <v>870</v>
      </c>
      <c r="N151" s="442" t="s">
        <v>870</v>
      </c>
      <c r="O151" s="442" t="s">
        <v>870</v>
      </c>
      <c r="P151" s="442" t="s">
        <v>870</v>
      </c>
      <c r="Q151" s="442" t="s">
        <v>870</v>
      </c>
      <c r="R151" s="442" t="s">
        <v>870</v>
      </c>
      <c r="S151" s="442" t="s">
        <v>870</v>
      </c>
      <c r="T151" s="442" t="s">
        <v>870</v>
      </c>
      <c r="U151" s="442" t="s">
        <v>870</v>
      </c>
      <c r="V151" s="442" t="s">
        <v>870</v>
      </c>
      <c r="W151" s="442" t="s">
        <v>870</v>
      </c>
      <c r="X151" s="442" t="s">
        <v>870</v>
      </c>
      <c r="Y151" s="442"/>
      <c r="Z151" s="442" t="s">
        <v>870</v>
      </c>
      <c r="AA151" s="442" t="s">
        <v>870</v>
      </c>
      <c r="AB151" s="442" t="s">
        <v>870</v>
      </c>
      <c r="AC151" s="442" t="s">
        <v>870</v>
      </c>
      <c r="AD151" s="442" t="s">
        <v>870</v>
      </c>
      <c r="AE151" s="442" t="s">
        <v>870</v>
      </c>
      <c r="AF151" s="442" t="s">
        <v>870</v>
      </c>
      <c r="AG151" s="442" t="s">
        <v>870</v>
      </c>
      <c r="AH151" s="442" t="s">
        <v>870</v>
      </c>
      <c r="AI151" s="442" t="s">
        <v>870</v>
      </c>
      <c r="AJ151" s="442" t="s">
        <v>870</v>
      </c>
      <c r="AK151" s="442" t="s">
        <v>870</v>
      </c>
      <c r="AL151" s="442"/>
      <c r="AM151" s="442" t="s">
        <v>870</v>
      </c>
      <c r="AN151" s="442" t="s">
        <v>870</v>
      </c>
      <c r="AO151" s="442" t="s">
        <v>870</v>
      </c>
      <c r="AP151" s="442" t="s">
        <v>870</v>
      </c>
      <c r="AQ151" s="442" t="s">
        <v>870</v>
      </c>
      <c r="AR151" s="442" t="s">
        <v>870</v>
      </c>
      <c r="AS151" s="442" t="s">
        <v>870</v>
      </c>
      <c r="AT151" s="442" t="s">
        <v>870</v>
      </c>
      <c r="AU151" s="442" t="s">
        <v>870</v>
      </c>
      <c r="AV151" s="442" t="s">
        <v>870</v>
      </c>
      <c r="AW151" s="442" t="s">
        <v>870</v>
      </c>
      <c r="AX151" s="442" t="s">
        <v>870</v>
      </c>
      <c r="AY151" s="442" t="s">
        <v>870</v>
      </c>
      <c r="AZ151" s="442" t="s">
        <v>870</v>
      </c>
      <c r="BA151" s="442" t="s">
        <v>870</v>
      </c>
      <c r="BB151" s="442" t="s">
        <v>870</v>
      </c>
      <c r="BC151" s="442" t="s">
        <v>870</v>
      </c>
      <c r="BD151" s="442" t="s">
        <v>870</v>
      </c>
      <c r="BE151" s="442" t="s">
        <v>870</v>
      </c>
      <c r="BF151" s="442" t="s">
        <v>870</v>
      </c>
      <c r="BG151" s="442" t="s">
        <v>870</v>
      </c>
      <c r="BH151" s="442" t="s">
        <v>870</v>
      </c>
      <c r="BI151" s="442" t="s">
        <v>870</v>
      </c>
      <c r="BJ151" s="442" t="s">
        <v>870</v>
      </c>
      <c r="BK151" s="442" t="s">
        <v>870</v>
      </c>
      <c r="BL151" s="442" t="s">
        <v>870</v>
      </c>
      <c r="BM151" s="442">
        <v>1163161.346436321</v>
      </c>
      <c r="BN151" s="442">
        <v>1324330.846436321</v>
      </c>
      <c r="BO151" s="442">
        <v>1077448.4130362207</v>
      </c>
      <c r="BP151" s="442">
        <v>11663061.790852945</v>
      </c>
      <c r="BQ151" s="442">
        <v>2629593.5031714239</v>
      </c>
      <c r="BR151" s="442">
        <v>2716422.2477048906</v>
      </c>
      <c r="BS151" s="442">
        <v>2619182.3458938403</v>
      </c>
      <c r="BT151" s="442">
        <v>2332085.1269821399</v>
      </c>
      <c r="BU151" s="442">
        <v>2507378.4133700551</v>
      </c>
      <c r="BV151" s="442">
        <v>2764350.1462193294</v>
      </c>
      <c r="BW151" s="442">
        <v>2635046.490193624</v>
      </c>
      <c r="BX151" s="442">
        <v>1237232.4551410452</v>
      </c>
      <c r="BY151" s="442">
        <f>BM151+BN151+BO151+BP151+BQ151+BR151+BS151+BT151+BU151+BV151+BW151+BX151</f>
        <v>34669293.125438154</v>
      </c>
      <c r="BZ151" s="442">
        <v>2394556.6798837297</v>
      </c>
      <c r="CA151" s="442">
        <v>2357017.6166638997</v>
      </c>
      <c r="CB151" s="442">
        <v>2463068.5341651519</v>
      </c>
      <c r="CC151" s="442">
        <v>2418856.4847159772</v>
      </c>
      <c r="CD151" s="442">
        <v>2570264.4986118218</v>
      </c>
      <c r="CE151" s="442">
        <v>2463502.3393729641</v>
      </c>
      <c r="CF151" s="442">
        <v>2484061.7575836126</v>
      </c>
      <c r="CG151" s="442">
        <v>2503877.0558226383</v>
      </c>
      <c r="CH151" s="442">
        <v>2561393.3413342391</v>
      </c>
      <c r="CI151" s="442">
        <v>2445711.9731987002</v>
      </c>
      <c r="CJ151" s="442">
        <v>2491763.5834056796</v>
      </c>
      <c r="CK151" s="442">
        <v>2578853.1934874686</v>
      </c>
      <c r="CL151" s="442">
        <f>BZ151+CA151+CB151+CC151+CD151+CE151+CF151+CG151+CH151+CI151+CJ151+CK151</f>
        <v>29732927.058245882</v>
      </c>
      <c r="CM151" s="442">
        <v>2493525.8222750793</v>
      </c>
      <c r="CN151" s="442">
        <v>2419941.9386997167</v>
      </c>
      <c r="CO151" s="442">
        <v>2462798.995534969</v>
      </c>
      <c r="CP151" s="442">
        <v>2448979.8179352367</v>
      </c>
      <c r="CQ151" s="442">
        <v>2470053.384910699</v>
      </c>
      <c r="CR151" s="442">
        <v>2565776.7690285426</v>
      </c>
      <c r="CS151" s="442">
        <v>2500717.8960941415</v>
      </c>
      <c r="CT151" s="442">
        <v>2454770.5025037555</v>
      </c>
      <c r="CU151" s="442">
        <v>2527810.4176681689</v>
      </c>
      <c r="CV151" s="442">
        <v>2627925.2339759637</v>
      </c>
      <c r="CW151" s="442">
        <v>2559272.7732849284</v>
      </c>
      <c r="CX151" s="442">
        <v>2910183.843473542</v>
      </c>
      <c r="CY151" s="442">
        <f>CM151+CN151+CO151+CP151+CQ151+CR151+CS151+CT151+CU151+CV151+CW151+CX151</f>
        <v>30441757.39538474</v>
      </c>
      <c r="CZ151" s="442">
        <v>2547508.2817294393</v>
      </c>
      <c r="DA151" s="442">
        <v>2433321.9317294392</v>
      </c>
      <c r="DB151" s="442">
        <v>2557832.5517294388</v>
      </c>
      <c r="DC151" s="442">
        <v>2376780.6617294392</v>
      </c>
      <c r="DD151" s="442">
        <v>2535259.7213990549</v>
      </c>
      <c r="DE151" s="442">
        <v>2978778.0117294388</v>
      </c>
      <c r="DF151" s="442">
        <v>2672520.6217294391</v>
      </c>
      <c r="DG151" s="442">
        <v>2597341.4520598231</v>
      </c>
      <c r="DH151" s="442">
        <v>2470922.9717294388</v>
      </c>
      <c r="DI151" s="442">
        <v>2405240.5617294391</v>
      </c>
      <c r="DJ151" s="442">
        <v>2613249.3417294398</v>
      </c>
      <c r="DK151" s="442">
        <v>2801172.2317294395</v>
      </c>
      <c r="DL151" s="442">
        <f>CZ151+DA151+DB151+DC151+DD151+DE151+DF151+DG151+DH151+DI151+DJ151+DK151</f>
        <v>30989928.340753272</v>
      </c>
      <c r="DM151" s="442">
        <v>2245879.1497499999</v>
      </c>
      <c r="DN151" s="442">
        <v>2295655.8124178872</v>
      </c>
      <c r="DO151" s="442">
        <v>2404761.2729258868</v>
      </c>
      <c r="DP151" s="442">
        <v>2439601.8308258867</v>
      </c>
      <c r="DQ151" s="442">
        <v>2377809.0576078864</v>
      </c>
      <c r="DR151" s="442">
        <v>2439187.268493887</v>
      </c>
      <c r="DS151" s="442">
        <v>2453195.0105218873</v>
      </c>
      <c r="DT151" s="442">
        <v>2590139.2177678868</v>
      </c>
      <c r="DU151" s="442">
        <v>2579182.9352618875</v>
      </c>
      <c r="DV151" s="442">
        <v>2460255.0659838868</v>
      </c>
      <c r="DW151" s="442">
        <v>2597190.6637418866</v>
      </c>
      <c r="DX151" s="442">
        <v>3063713.5083918869</v>
      </c>
      <c r="DY151" s="442">
        <f>DM151+DN151+DO151+DP151+DQ151+DR151+DS151+DT151+DU151+DV151+DW151+DX151</f>
        <v>29946570.793690756</v>
      </c>
      <c r="DZ151" s="442">
        <v>2377491.7671905574</v>
      </c>
      <c r="EA151" s="442">
        <v>2935577.7799085574</v>
      </c>
      <c r="EB151" s="442">
        <v>2629775.1383285569</v>
      </c>
      <c r="EC151" s="442">
        <v>2419942.5290525574</v>
      </c>
      <c r="ED151" s="442">
        <v>2819468.374768558</v>
      </c>
      <c r="EE151" s="442">
        <v>2636739.736734557</v>
      </c>
      <c r="EF151" s="442">
        <v>2753028.497512558</v>
      </c>
      <c r="EG151" s="442">
        <v>2517034.4385325559</v>
      </c>
      <c r="EH151" s="442">
        <v>2543295.0794085576</v>
      </c>
      <c r="EI151" s="442">
        <v>2534515.5569725572</v>
      </c>
      <c r="EJ151" s="442">
        <v>2580547.3465425577</v>
      </c>
      <c r="EK151" s="442">
        <v>2598865.5299585583</v>
      </c>
      <c r="EL151" s="442">
        <f>DZ151+EA151+EB151+EC151+ED151+EE151+EF151+EG151+EH151+EI151+EJ151+EK151</f>
        <v>31346281.774910685</v>
      </c>
      <c r="EM151" s="442">
        <v>2521466.9560044976</v>
      </c>
      <c r="EN151" s="442">
        <v>2454874.5335524976</v>
      </c>
      <c r="EO151" s="442">
        <v>2670289.6802884974</v>
      </c>
      <c r="EP151" s="442">
        <v>2547535.1241304972</v>
      </c>
      <c r="EQ151" s="442">
        <v>2548722.3080654973</v>
      </c>
      <c r="ER151" s="442">
        <v>2788420.6185074979</v>
      </c>
      <c r="ES151" s="442">
        <v>2535037.6745084985</v>
      </c>
      <c r="ET151" s="442">
        <v>2679878.0463824961</v>
      </c>
      <c r="EU151" s="442">
        <v>2551511.1641854974</v>
      </c>
      <c r="EV151" s="442">
        <v>2613184.192668499</v>
      </c>
      <c r="EW151" s="442">
        <v>2595053.2424744973</v>
      </c>
      <c r="EX151" s="442">
        <v>2690224.5947254961</v>
      </c>
      <c r="EY151" s="442">
        <f>EM151+EN151+EO151+EP151+EQ151+ER151+ES151+ET151+EU151+EV151+EW151+EX151</f>
        <v>31196198.135493968</v>
      </c>
      <c r="EZ151" s="442">
        <v>2547101.5510989339</v>
      </c>
      <c r="FA151" s="442">
        <v>2625537.7145439335</v>
      </c>
      <c r="FB151" s="442">
        <v>2781332.2013949342</v>
      </c>
      <c r="FC151" s="442">
        <v>2450149.2862819335</v>
      </c>
      <c r="FD151" s="442">
        <v>2704369.574836934</v>
      </c>
      <c r="FE151" s="442">
        <v>2653877.2795949336</v>
      </c>
      <c r="FF151" s="442">
        <v>2638330.4548129342</v>
      </c>
      <c r="FG151" s="442">
        <v>2684890.755397934</v>
      </c>
      <c r="FH151" s="442">
        <v>2808012.8667759346</v>
      </c>
      <c r="FI151" s="442">
        <v>2631944.1733259326</v>
      </c>
      <c r="FJ151" s="442">
        <v>2602118.0831069332</v>
      </c>
      <c r="FK151" s="442">
        <v>2334189.863271934</v>
      </c>
      <c r="FL151" s="442">
        <f>FA151+FB151+FC151+FD151+FE151+FF151+FG151+FH151+EZ151+FI151+FK151+FJ151</f>
        <v>31461853.804443203</v>
      </c>
      <c r="FM151" s="442">
        <v>2836850.1422659997</v>
      </c>
      <c r="FN151" s="442">
        <v>2561326.2872180003</v>
      </c>
      <c r="FO151" s="442">
        <v>2722043.8075719997</v>
      </c>
      <c r="FP151" s="442">
        <v>2719891.3574740002</v>
      </c>
      <c r="FQ151" s="442">
        <v>2690791.4541753195</v>
      </c>
      <c r="FR151" s="442">
        <v>2397017.2489500004</v>
      </c>
      <c r="FS151" s="442">
        <v>2961757.6788733192</v>
      </c>
      <c r="FT151" s="442">
        <v>2776193.2875243193</v>
      </c>
      <c r="FU151" s="442">
        <v>2330565.9706873205</v>
      </c>
      <c r="FV151" s="442">
        <v>2532102.9951823186</v>
      </c>
      <c r="FW151" s="442">
        <v>2997180.2314303191</v>
      </c>
      <c r="FX151" s="442">
        <v>2376904.5463053193</v>
      </c>
      <c r="FY151" s="442">
        <f>FM151+FN151+FO151+FP151+FQ151+FR151+FS151+FT151+FU151+FV151+FW151+FX151</f>
        <v>31902625.007658236</v>
      </c>
      <c r="FZ151" s="442">
        <v>2770644.5142820003</v>
      </c>
      <c r="GA151" s="442">
        <v>1978491.8033799997</v>
      </c>
      <c r="GB151" s="442">
        <v>2614575.1734640002</v>
      </c>
      <c r="GC151" s="442">
        <v>2389446.7368779997</v>
      </c>
      <c r="GD151" s="442">
        <v>2217545.8923930004</v>
      </c>
      <c r="GE151" s="442">
        <v>2460041.7510129996</v>
      </c>
      <c r="GF151" s="442">
        <v>1595430.0510319995</v>
      </c>
      <c r="GG151" s="442">
        <v>1474422.5976550006</v>
      </c>
      <c r="GH151" s="442">
        <v>1477014.807562999</v>
      </c>
      <c r="GI151" s="442">
        <v>1446335.7288640006</v>
      </c>
      <c r="GJ151" s="442">
        <v>1766083.8178630003</v>
      </c>
      <c r="GK151" s="442">
        <v>1231084.4976130005</v>
      </c>
      <c r="GL151" s="442">
        <f>FZ151+GA151+GB151+GC151+GD151+GE151+GF151+GG151+GH151+GI151+GJ151+GK151</f>
        <v>23421117.371999998</v>
      </c>
      <c r="GM151" s="442">
        <v>1583357.6897299998</v>
      </c>
      <c r="GN151" s="442">
        <v>1724263.8142850003</v>
      </c>
      <c r="GO151" s="442">
        <v>1297310.2363129999</v>
      </c>
      <c r="GP151" s="442">
        <v>1451254.3009949997</v>
      </c>
      <c r="GQ151" s="442">
        <v>1459107.2585410003</v>
      </c>
      <c r="GR151" s="442">
        <v>1599828.5284519999</v>
      </c>
      <c r="GS151" s="442">
        <v>1622656.2382260002</v>
      </c>
      <c r="GT151" s="442">
        <v>1570692.697007</v>
      </c>
      <c r="GU151" s="442">
        <v>1577010.4633559994</v>
      </c>
      <c r="GV151" s="442">
        <v>1609547.7440560004</v>
      </c>
      <c r="GW151" s="442">
        <v>1561429.6381389997</v>
      </c>
      <c r="GX151" s="442">
        <v>1687381.0829000003</v>
      </c>
      <c r="GY151" s="442">
        <f>GM151+GN151+GO151+GP151+GQ151+GR151+GS151+GT151+GU151+GV151+GW151+GX151</f>
        <v>18743839.691999998</v>
      </c>
      <c r="GZ151" s="442">
        <v>1485036.476759</v>
      </c>
      <c r="HA151" s="442">
        <v>1349039.2083960001</v>
      </c>
      <c r="HB151" s="442">
        <v>1509269.9734099999</v>
      </c>
      <c r="HC151" s="442">
        <v>1270771.9326510006</v>
      </c>
      <c r="HD151" s="442">
        <v>1209458.7249719999</v>
      </c>
      <c r="HE151" s="442">
        <v>1329192.6096619999</v>
      </c>
      <c r="HF151" s="442">
        <v>1331875.8323080009</v>
      </c>
      <c r="HG151" s="442">
        <v>1220797.5495609997</v>
      </c>
      <c r="HH151" s="442">
        <v>1350427.9025839989</v>
      </c>
      <c r="HI151" s="442">
        <v>1350203.9188430002</v>
      </c>
      <c r="HJ151" s="442">
        <v>1294137.9098580014</v>
      </c>
      <c r="HK151" s="442">
        <v>1564673.2809959995</v>
      </c>
      <c r="HL151" s="442">
        <f>GZ151+HA151+HB151+HC151+HD151+HE151+HF151+HG151+HH151+HI151+HJ151+HK151</f>
        <v>16264885.320000004</v>
      </c>
      <c r="HM151" s="442">
        <v>1410886.4204240001</v>
      </c>
      <c r="HN151" s="442">
        <v>1352423.998986</v>
      </c>
      <c r="HO151" s="442">
        <v>1393654.4178640004</v>
      </c>
      <c r="HP151" s="442">
        <v>1192625.3687239997</v>
      </c>
      <c r="HQ151" s="442">
        <v>1266697.9274029997</v>
      </c>
      <c r="HR151" s="442">
        <v>1362304.0900810009</v>
      </c>
      <c r="HS151" s="442">
        <v>1322251.4891179991</v>
      </c>
      <c r="HT151" s="442">
        <v>1381626.3376779999</v>
      </c>
      <c r="HU151" s="442">
        <v>1413290.2616500007</v>
      </c>
      <c r="HV151" s="442">
        <v>1404169.4433540003</v>
      </c>
      <c r="HW151" s="442">
        <v>1394019.2108120006</v>
      </c>
      <c r="HX151" s="442">
        <v>1456698.9149059989</v>
      </c>
      <c r="HY151" s="442">
        <f>HM151+HN151+HO151+HP151+HQ151+HR151+HS151+HT151+HU151+HV151+HW151+HX151</f>
        <v>16350647.880999999</v>
      </c>
      <c r="HZ151" s="442">
        <v>1531408.4913090002</v>
      </c>
      <c r="IA151" s="442">
        <v>1558090.2803509999</v>
      </c>
      <c r="IB151" s="442">
        <v>1674305.2741359998</v>
      </c>
      <c r="IC151" s="442">
        <v>1592777.9607319999</v>
      </c>
      <c r="ID151" s="442">
        <v>1727934.9287330003</v>
      </c>
      <c r="IE151" s="442">
        <v>1782488.5845689997</v>
      </c>
      <c r="IF151" s="442">
        <v>1739558.5724029995</v>
      </c>
      <c r="IG151" s="442">
        <v>1735964.7197799995</v>
      </c>
      <c r="IH151" s="442">
        <v>1665998.038050001</v>
      </c>
      <c r="II151" s="442">
        <v>1808599.5874470002</v>
      </c>
      <c r="IJ151" s="442">
        <v>1720025.9952519997</v>
      </c>
      <c r="IK151" s="442">
        <v>1935430.8002379993</v>
      </c>
      <c r="IL151" s="442">
        <f>HZ151+IA151+IB151+IC151+ID151+IE151+IF151+IG151+IH151+II151+IJ151+IK151</f>
        <v>20472583.232999995</v>
      </c>
      <c r="IM151" s="442">
        <v>1856589.2832070002</v>
      </c>
      <c r="IN151" s="442">
        <v>2540527.152423</v>
      </c>
      <c r="IO151" s="442">
        <v>2703807.2794810003</v>
      </c>
      <c r="IP151" s="442">
        <v>2633611.9184269998</v>
      </c>
      <c r="IQ151" s="442">
        <v>2756883.0330229998</v>
      </c>
      <c r="IR151" s="442">
        <v>2988228.3532869993</v>
      </c>
      <c r="IS151" s="442">
        <v>2955186.1814630013</v>
      </c>
      <c r="IT151" s="442">
        <v>2833010.0409160005</v>
      </c>
      <c r="IU151" s="442">
        <v>2709094.7120499979</v>
      </c>
      <c r="IV151" s="442">
        <v>2863963.6535300007</v>
      </c>
      <c r="IW151" s="442">
        <v>2818165.6440429999</v>
      </c>
      <c r="IX151" s="442">
        <v>2943121.7181500001</v>
      </c>
      <c r="IY151" s="442">
        <f>IM151+IN151+IO151+IP151+IQ151+IR151+IS151+IT151+IU151+IV151+IW151+IX151</f>
        <v>32602188.969999999</v>
      </c>
      <c r="IZ151" s="653">
        <v>2692122.1871365057</v>
      </c>
      <c r="JA151" s="442">
        <v>2839480.4856981328</v>
      </c>
      <c r="JB151" s="442">
        <v>2911747.1267839028</v>
      </c>
      <c r="JC151" s="442">
        <v>2797718.8984439764</v>
      </c>
      <c r="JD151" s="442">
        <v>3133332.8854020666</v>
      </c>
      <c r="JE151" s="442">
        <v>3216457.0625446839</v>
      </c>
      <c r="JF151" s="442">
        <v>3036016.0695713218</v>
      </c>
      <c r="JG151" s="442">
        <v>2912237.0870494116</v>
      </c>
      <c r="JH151" s="442">
        <v>2885304.2498064442</v>
      </c>
      <c r="JI151" s="442">
        <v>3097850.6130137052</v>
      </c>
      <c r="JJ151" s="442">
        <v>2910423.225200098</v>
      </c>
      <c r="JK151" s="442">
        <v>2949425.6093497495</v>
      </c>
      <c r="JL151" s="442">
        <f>IZ151+JA151+JB151+JC151+JD151+JE151+JF151+JG151+JH151+JI151+JJ151+JK151</f>
        <v>35382115.499999993</v>
      </c>
      <c r="JM151" s="653">
        <v>3299647.6680019996</v>
      </c>
      <c r="JN151" s="442">
        <v>3093180.6005699998</v>
      </c>
      <c r="JO151" s="442">
        <v>3204754.6039509997</v>
      </c>
      <c r="JP151" s="442">
        <v>3065230.7491049999</v>
      </c>
      <c r="JQ151" s="442">
        <v>3082754.6202950003</v>
      </c>
      <c r="JR151" s="442">
        <v>3281443.4360450003</v>
      </c>
      <c r="JS151" s="442">
        <v>3074527.060320999</v>
      </c>
      <c r="JT151" s="442">
        <v>3046065.1345140003</v>
      </c>
      <c r="JU151" s="442">
        <v>3022565.6155889994</v>
      </c>
      <c r="JV151" s="442">
        <v>2929711.3762629996</v>
      </c>
      <c r="JW151" s="442">
        <v>3248498.860365002</v>
      </c>
      <c r="JX151" s="442">
        <v>3443525.4149799994</v>
      </c>
      <c r="JY151" s="442">
        <f>JM151+JN151+JO151+JP151+JQ151+JR151+JS151+JT151+JU151+JV151+JW151+JX151</f>
        <v>37791905.140000001</v>
      </c>
      <c r="JZ151" s="653">
        <v>3119737.0715999994</v>
      </c>
      <c r="KA151" s="442">
        <v>3367721.6068590004</v>
      </c>
      <c r="KB151" s="442">
        <v>3821396.3219619994</v>
      </c>
      <c r="KC151" s="442">
        <v>3002288.2998389998</v>
      </c>
      <c r="KD151" s="442">
        <v>3365330.7875120007</v>
      </c>
      <c r="KE151" s="442">
        <v>3358030.619767</v>
      </c>
      <c r="KF151" s="442">
        <v>3181836.8109210008</v>
      </c>
      <c r="KG151" s="442">
        <v>3262793.0559039991</v>
      </c>
      <c r="KH151" s="442">
        <v>3208252.394830999</v>
      </c>
      <c r="KI151" s="442">
        <v>3227167.5126840007</v>
      </c>
      <c r="KJ151" s="442">
        <v>3313597.070073002</v>
      </c>
      <c r="KK151" s="442">
        <v>3663503.5080479975</v>
      </c>
      <c r="KL151" s="442">
        <f>JZ151+KA151+KB151+KC151+KD151+KE151+KF151+KG151+KH151+KI151+KJ151+KK151</f>
        <v>39891655.059999995</v>
      </c>
      <c r="KM151" s="653">
        <v>3341696.6211410002</v>
      </c>
      <c r="KN151" s="442">
        <v>3394318.2710459996</v>
      </c>
      <c r="KO151" s="442">
        <v>3729790.4175549997</v>
      </c>
      <c r="KP151" s="442">
        <v>3323318.1858990006</v>
      </c>
      <c r="KQ151" s="442">
        <v>3453163.9296740005</v>
      </c>
      <c r="KR151" s="442">
        <v>3724009.7421579994</v>
      </c>
      <c r="KS151" s="442">
        <v>3517715.5770679987</v>
      </c>
      <c r="KT151" s="442">
        <v>3534977.9191389997</v>
      </c>
      <c r="KU151" s="442">
        <v>3400659.56005</v>
      </c>
      <c r="KV151" s="442">
        <v>4124550.3038600003</v>
      </c>
      <c r="KW151" s="442">
        <v>3697875.0182379996</v>
      </c>
      <c r="KX151" s="442">
        <v>3947179.9541720012</v>
      </c>
      <c r="KY151" s="442">
        <f>KM151+KN151+KO151+KP151+KQ151+KR151+KS151+KT151+KU151+KV151+KW151+KX151</f>
        <v>43189255.499999993</v>
      </c>
      <c r="KZ151" s="653">
        <v>3555365.228997</v>
      </c>
      <c r="LA151" s="442">
        <v>3672809.1540689999</v>
      </c>
      <c r="LB151" s="442">
        <v>0</v>
      </c>
      <c r="LC151" s="442">
        <v>0</v>
      </c>
      <c r="LD151" s="442">
        <v>0</v>
      </c>
      <c r="LE151" s="442">
        <v>0</v>
      </c>
      <c r="LF151" s="442">
        <v>0</v>
      </c>
      <c r="LG151" s="442">
        <v>0</v>
      </c>
      <c r="LH151" s="442">
        <v>0</v>
      </c>
      <c r="LI151" s="442">
        <v>0</v>
      </c>
      <c r="LJ151" s="442">
        <v>0</v>
      </c>
      <c r="LK151" s="442">
        <v>0</v>
      </c>
      <c r="LL151" s="512">
        <f>KZ151+LA151+LB151+LC151+LD151+LE151+LF151+LG151+LH151+LI151+LJ151+LK151</f>
        <v>7228174.3830660004</v>
      </c>
    </row>
    <row r="152" spans="1:324" x14ac:dyDescent="0.2">
      <c r="A152" s="436"/>
      <c r="B152" s="437"/>
      <c r="C152" s="421"/>
      <c r="D152" s="421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  <c r="P152" s="442"/>
      <c r="Q152" s="442"/>
      <c r="R152" s="442"/>
      <c r="S152" s="442"/>
      <c r="T152" s="442"/>
      <c r="U152" s="442"/>
      <c r="V152" s="442"/>
      <c r="W152" s="442"/>
      <c r="X152" s="442"/>
      <c r="Y152" s="442"/>
      <c r="Z152" s="442"/>
      <c r="AA152" s="442"/>
      <c r="AB152" s="442"/>
      <c r="AC152" s="442"/>
      <c r="AD152" s="442"/>
      <c r="AE152" s="442"/>
      <c r="AF152" s="442"/>
      <c r="AG152" s="442"/>
      <c r="AH152" s="442"/>
      <c r="AI152" s="442"/>
      <c r="AJ152" s="442"/>
      <c r="AK152" s="442"/>
      <c r="AL152" s="442"/>
      <c r="AM152" s="442"/>
      <c r="AN152" s="442"/>
      <c r="AO152" s="442"/>
      <c r="AP152" s="442"/>
      <c r="AQ152" s="442"/>
      <c r="AR152" s="442"/>
      <c r="AS152" s="442"/>
      <c r="AT152" s="442"/>
      <c r="AU152" s="442"/>
      <c r="AV152" s="442"/>
      <c r="AW152" s="442"/>
      <c r="AX152" s="442"/>
      <c r="AY152" s="442"/>
      <c r="AZ152" s="442"/>
      <c r="BA152" s="442"/>
      <c r="BB152" s="442"/>
      <c r="BC152" s="442"/>
      <c r="BD152" s="442"/>
      <c r="BE152" s="442"/>
      <c r="BF152" s="442"/>
      <c r="BG152" s="442"/>
      <c r="BH152" s="442"/>
      <c r="BI152" s="442"/>
      <c r="BJ152" s="442"/>
      <c r="BK152" s="442"/>
      <c r="BL152" s="442"/>
      <c r="BM152" s="442"/>
      <c r="BN152" s="442"/>
      <c r="BO152" s="442"/>
      <c r="BP152" s="442"/>
      <c r="BQ152" s="442"/>
      <c r="BR152" s="442"/>
      <c r="BS152" s="442"/>
      <c r="BT152" s="442"/>
      <c r="BU152" s="442"/>
      <c r="BV152" s="442"/>
      <c r="BW152" s="442"/>
      <c r="BX152" s="442"/>
      <c r="BY152" s="442"/>
      <c r="BZ152" s="442"/>
      <c r="CA152" s="442"/>
      <c r="CB152" s="442"/>
      <c r="CC152" s="442"/>
      <c r="CD152" s="442"/>
      <c r="CE152" s="442"/>
      <c r="CF152" s="442"/>
      <c r="CG152" s="442"/>
      <c r="CH152" s="442"/>
      <c r="CI152" s="442"/>
      <c r="CJ152" s="442"/>
      <c r="CK152" s="442"/>
      <c r="CL152" s="442"/>
      <c r="CM152" s="442"/>
      <c r="CN152" s="442"/>
      <c r="CO152" s="442"/>
      <c r="CP152" s="442"/>
      <c r="CQ152" s="442"/>
      <c r="CR152" s="442"/>
      <c r="CS152" s="442"/>
      <c r="CT152" s="442"/>
      <c r="CU152" s="442"/>
      <c r="CV152" s="442"/>
      <c r="CW152" s="442"/>
      <c r="CX152" s="442"/>
      <c r="CY152" s="442"/>
      <c r="CZ152" s="442"/>
      <c r="DA152" s="442"/>
      <c r="DB152" s="442"/>
      <c r="DC152" s="442"/>
      <c r="DD152" s="442"/>
      <c r="DE152" s="442"/>
      <c r="DF152" s="442"/>
      <c r="DG152" s="442"/>
      <c r="DH152" s="442"/>
      <c r="DI152" s="442"/>
      <c r="DJ152" s="442"/>
      <c r="DK152" s="442"/>
      <c r="DL152" s="442"/>
      <c r="DM152" s="442"/>
      <c r="DN152" s="442"/>
      <c r="DO152" s="442"/>
      <c r="DP152" s="442"/>
      <c r="DQ152" s="442"/>
      <c r="DR152" s="442"/>
      <c r="DS152" s="442"/>
      <c r="DT152" s="442"/>
      <c r="DU152" s="442"/>
      <c r="DV152" s="442"/>
      <c r="DW152" s="442"/>
      <c r="DX152" s="442"/>
      <c r="DY152" s="442"/>
      <c r="DZ152" s="442"/>
      <c r="EA152" s="442"/>
      <c r="EB152" s="442"/>
      <c r="EC152" s="442"/>
      <c r="ED152" s="442"/>
      <c r="EE152" s="442"/>
      <c r="EF152" s="442"/>
      <c r="EG152" s="442"/>
      <c r="EH152" s="442"/>
      <c r="EI152" s="442"/>
      <c r="EJ152" s="442"/>
      <c r="EK152" s="442"/>
      <c r="EL152" s="442"/>
      <c r="EM152" s="442"/>
      <c r="EN152" s="442"/>
      <c r="EO152" s="442"/>
      <c r="EP152" s="442"/>
      <c r="EQ152" s="442"/>
      <c r="ER152" s="442"/>
      <c r="ES152" s="442"/>
      <c r="ET152" s="442"/>
      <c r="EU152" s="442"/>
      <c r="EV152" s="442"/>
      <c r="EW152" s="442"/>
      <c r="EX152" s="442"/>
      <c r="EY152" s="442"/>
      <c r="EZ152" s="442"/>
      <c r="FA152" s="442"/>
      <c r="FB152" s="442"/>
      <c r="FC152" s="442"/>
      <c r="FD152" s="442"/>
      <c r="FE152" s="442"/>
      <c r="FF152" s="442"/>
      <c r="FG152" s="442"/>
      <c r="FH152" s="442"/>
      <c r="FI152" s="442"/>
      <c r="FJ152" s="442"/>
      <c r="FK152" s="442"/>
      <c r="FL152" s="442"/>
      <c r="FM152" s="442"/>
      <c r="FN152" s="442"/>
      <c r="FO152" s="442"/>
      <c r="FP152" s="442"/>
      <c r="FQ152" s="442"/>
      <c r="FR152" s="442"/>
      <c r="FS152" s="442"/>
      <c r="FT152" s="442"/>
      <c r="FU152" s="442"/>
      <c r="FV152" s="442"/>
      <c r="FW152" s="442"/>
      <c r="FX152" s="442"/>
      <c r="FY152" s="442"/>
      <c r="FZ152" s="442"/>
      <c r="GA152" s="442"/>
      <c r="GB152" s="442"/>
      <c r="GC152" s="442"/>
      <c r="GD152" s="442"/>
      <c r="GE152" s="442"/>
      <c r="GF152" s="442"/>
      <c r="GG152" s="442"/>
      <c r="GH152" s="442"/>
      <c r="GI152" s="442"/>
      <c r="GJ152" s="442"/>
      <c r="GK152" s="442"/>
      <c r="GL152" s="442"/>
      <c r="GM152" s="442"/>
      <c r="GN152" s="442"/>
      <c r="GO152" s="442"/>
      <c r="GP152" s="442"/>
      <c r="GQ152" s="442"/>
      <c r="GR152" s="442"/>
      <c r="GS152" s="442"/>
      <c r="GT152" s="442"/>
      <c r="GU152" s="442"/>
      <c r="GV152" s="442"/>
      <c r="GW152" s="442"/>
      <c r="GX152" s="442"/>
      <c r="GY152" s="442"/>
      <c r="GZ152" s="442"/>
      <c r="HA152" s="442"/>
      <c r="HB152" s="442"/>
      <c r="HC152" s="442"/>
      <c r="HD152" s="442"/>
      <c r="HE152" s="442"/>
      <c r="HF152" s="442"/>
      <c r="HG152" s="442"/>
      <c r="HH152" s="442"/>
      <c r="HI152" s="442"/>
      <c r="HJ152" s="442"/>
      <c r="HK152" s="442"/>
      <c r="HL152" s="442"/>
      <c r="HM152" s="442"/>
      <c r="HN152" s="442"/>
      <c r="HO152" s="442"/>
      <c r="HP152" s="442"/>
      <c r="HQ152" s="442"/>
      <c r="HR152" s="442"/>
      <c r="HS152" s="442"/>
      <c r="HT152" s="442"/>
      <c r="HU152" s="442"/>
      <c r="HV152" s="442"/>
      <c r="HW152" s="442"/>
      <c r="HX152" s="442"/>
      <c r="HY152" s="442"/>
      <c r="HZ152" s="442"/>
      <c r="IA152" s="442"/>
      <c r="IB152" s="442"/>
      <c r="IC152" s="442"/>
      <c r="ID152" s="442"/>
      <c r="IE152" s="442"/>
      <c r="IF152" s="442"/>
      <c r="IG152" s="442"/>
      <c r="IH152" s="442"/>
      <c r="II152" s="442"/>
      <c r="IJ152" s="442"/>
      <c r="IK152" s="442"/>
      <c r="IL152" s="442"/>
      <c r="IM152" s="442"/>
      <c r="IN152" s="442"/>
      <c r="IO152" s="442"/>
      <c r="IP152" s="442"/>
      <c r="IQ152" s="442"/>
      <c r="IR152" s="442"/>
      <c r="IS152" s="442"/>
      <c r="IT152" s="442"/>
      <c r="IU152" s="442"/>
      <c r="IV152" s="442"/>
      <c r="IW152" s="442"/>
      <c r="IX152" s="442"/>
      <c r="IY152" s="442"/>
      <c r="IZ152" s="653"/>
      <c r="JA152" s="442"/>
      <c r="JB152" s="442"/>
      <c r="JC152" s="442"/>
      <c r="JD152" s="442"/>
      <c r="JE152" s="442"/>
      <c r="JF152" s="442"/>
      <c r="JG152" s="442"/>
      <c r="JH152" s="442"/>
      <c r="JI152" s="442"/>
      <c r="JJ152" s="442"/>
      <c r="JK152" s="442"/>
      <c r="JL152" s="442"/>
      <c r="JM152" s="653"/>
      <c r="JN152" s="442"/>
      <c r="JO152" s="442"/>
      <c r="JP152" s="442"/>
      <c r="JQ152" s="442"/>
      <c r="JR152" s="442"/>
      <c r="JS152" s="442"/>
      <c r="JT152" s="442"/>
      <c r="JU152" s="442"/>
      <c r="JV152" s="442"/>
      <c r="JW152" s="442"/>
      <c r="JX152" s="442"/>
      <c r="JY152" s="442"/>
      <c r="JZ152" s="653"/>
      <c r="KA152" s="442"/>
      <c r="KB152" s="442"/>
      <c r="KC152" s="442"/>
      <c r="KD152" s="442"/>
      <c r="KE152" s="442"/>
      <c r="KF152" s="442"/>
      <c r="KG152" s="442"/>
      <c r="KH152" s="442"/>
      <c r="KI152" s="442"/>
      <c r="KJ152" s="442"/>
      <c r="KK152" s="442"/>
      <c r="KL152" s="442"/>
      <c r="KM152" s="653"/>
      <c r="KN152" s="442"/>
      <c r="KO152" s="442"/>
      <c r="KP152" s="442"/>
      <c r="KQ152" s="442"/>
      <c r="KR152" s="442"/>
      <c r="KS152" s="442"/>
      <c r="KT152" s="442"/>
      <c r="KU152" s="442"/>
      <c r="KV152" s="442"/>
      <c r="KW152" s="442"/>
      <c r="KX152" s="442"/>
      <c r="KY152" s="442"/>
      <c r="KZ152" s="653"/>
      <c r="LA152" s="442"/>
      <c r="LB152" s="442"/>
      <c r="LC152" s="442"/>
      <c r="LD152" s="442"/>
      <c r="LE152" s="442"/>
      <c r="LF152" s="442"/>
      <c r="LG152" s="442"/>
      <c r="LH152" s="442"/>
      <c r="LI152" s="442"/>
      <c r="LJ152" s="442"/>
      <c r="LK152" s="442"/>
      <c r="LL152" s="512"/>
    </row>
    <row r="153" spans="1:324" ht="20.25" x14ac:dyDescent="0.3">
      <c r="A153" s="458"/>
      <c r="B153" s="459"/>
      <c r="C153" s="460" t="s">
        <v>642</v>
      </c>
      <c r="D153" s="460" t="s">
        <v>880</v>
      </c>
      <c r="E153" s="476">
        <f t="shared" ref="E153:X153" si="760">E154+E155</f>
        <v>404677270.07177436</v>
      </c>
      <c r="F153" s="476">
        <f t="shared" si="760"/>
        <v>573670205.30796194</v>
      </c>
      <c r="G153" s="476">
        <f t="shared" si="760"/>
        <v>714778313.30328822</v>
      </c>
      <c r="H153" s="476">
        <f t="shared" si="760"/>
        <v>838082035.55332994</v>
      </c>
      <c r="I153" s="476">
        <f t="shared" si="760"/>
        <v>916339747.12068105</v>
      </c>
      <c r="J153" s="476">
        <f t="shared" si="760"/>
        <v>1014646202.6372893</v>
      </c>
      <c r="K153" s="476">
        <f t="shared" si="760"/>
        <v>1155644266.3995996</v>
      </c>
      <c r="L153" s="476">
        <f t="shared" si="760"/>
        <v>1234305274.5785346</v>
      </c>
      <c r="M153" s="476">
        <f t="shared" si="760"/>
        <v>77775690.657194138</v>
      </c>
      <c r="N153" s="476">
        <f t="shared" si="760"/>
        <v>90921840.028417632</v>
      </c>
      <c r="O153" s="476">
        <f t="shared" si="760"/>
        <v>124792448.14863965</v>
      </c>
      <c r="P153" s="476">
        <f t="shared" si="760"/>
        <v>117122868.2649391</v>
      </c>
      <c r="Q153" s="476">
        <f t="shared" si="760"/>
        <v>114633927.38316917</v>
      </c>
      <c r="R153" s="476">
        <f t="shared" si="760"/>
        <v>125205800.03629336</v>
      </c>
      <c r="S153" s="476">
        <f t="shared" si="760"/>
        <v>113263625.2364797</v>
      </c>
      <c r="T153" s="476">
        <f t="shared" si="760"/>
        <v>112913018.9263479</v>
      </c>
      <c r="U153" s="476">
        <f t="shared" si="760"/>
        <v>103603406.68678018</v>
      </c>
      <c r="V153" s="476">
        <f t="shared" si="760"/>
        <v>122387500.41745952</v>
      </c>
      <c r="W153" s="476">
        <f t="shared" si="760"/>
        <v>120723572.34572697</v>
      </c>
      <c r="X153" s="476">
        <f t="shared" si="760"/>
        <v>178571243.84063596</v>
      </c>
      <c r="Y153" s="476">
        <f>M153+N153+O153+P153+Q153+R153+S153+T153+U153+V153+W153+X153</f>
        <v>1401914941.9720833</v>
      </c>
      <c r="Z153" s="476">
        <f t="shared" ref="Z153:AK153" si="761">Z154+Z155</f>
        <v>86971072.193748966</v>
      </c>
      <c r="AA153" s="476">
        <f t="shared" si="761"/>
        <v>111868982.31572357</v>
      </c>
      <c r="AB153" s="476">
        <f t="shared" si="761"/>
        <v>123354696.81084126</v>
      </c>
      <c r="AC153" s="476">
        <f t="shared" si="761"/>
        <v>130986808.1352863</v>
      </c>
      <c r="AD153" s="476">
        <f t="shared" si="761"/>
        <v>141090920.58191454</v>
      </c>
      <c r="AE153" s="476">
        <f t="shared" si="761"/>
        <v>140442024.66378736</v>
      </c>
      <c r="AF153" s="476">
        <f t="shared" si="761"/>
        <v>141224388.58750626</v>
      </c>
      <c r="AG153" s="476">
        <f t="shared" si="761"/>
        <v>126554251.09530967</v>
      </c>
      <c r="AH153" s="476">
        <f t="shared" si="761"/>
        <v>125650315.94792189</v>
      </c>
      <c r="AI153" s="476">
        <f t="shared" si="761"/>
        <v>145957762.98756468</v>
      </c>
      <c r="AJ153" s="476">
        <f t="shared" si="761"/>
        <v>141789506.20388922</v>
      </c>
      <c r="AK153" s="476">
        <f t="shared" si="761"/>
        <v>193898434.90151894</v>
      </c>
      <c r="AL153" s="476">
        <f>Z153+AA153+AB153+AC153+AD153+AE153+AF153+AG153+AH153+AI153+AJ153+AK153</f>
        <v>1609789164.4250131</v>
      </c>
      <c r="AM153" s="476">
        <f t="shared" ref="AM153:AX153" si="762">AM154+AM155</f>
        <v>110930847.65922496</v>
      </c>
      <c r="AN153" s="476">
        <f t="shared" si="762"/>
        <v>139911483.50054249</v>
      </c>
      <c r="AO153" s="476">
        <f t="shared" si="762"/>
        <v>155393693.85109609</v>
      </c>
      <c r="AP153" s="476">
        <f t="shared" si="762"/>
        <v>155171608.80227286</v>
      </c>
      <c r="AQ153" s="476">
        <f t="shared" si="762"/>
        <v>148224902.14592728</v>
      </c>
      <c r="AR153" s="476">
        <f t="shared" si="762"/>
        <v>140352148.52111501</v>
      </c>
      <c r="AS153" s="476">
        <f t="shared" si="762"/>
        <v>145287948.53021201</v>
      </c>
      <c r="AT153" s="476">
        <f t="shared" si="762"/>
        <v>128912828.09468371</v>
      </c>
      <c r="AU153" s="476">
        <f t="shared" si="762"/>
        <v>136243954.47016352</v>
      </c>
      <c r="AV153" s="476">
        <f t="shared" si="762"/>
        <v>156636027.9781757</v>
      </c>
      <c r="AW153" s="476">
        <f t="shared" si="762"/>
        <v>156876596.31417957</v>
      </c>
      <c r="AX153" s="476">
        <f t="shared" si="762"/>
        <v>169040877.36371216</v>
      </c>
      <c r="AY153" s="476">
        <f>AM153+AN153+AO153+AP153+AQ153+AR153+AS153+AT153+AU153+AV153+AW153+AX153</f>
        <v>1742982917.2313054</v>
      </c>
      <c r="AZ153" s="476">
        <f t="shared" ref="AZ153:BK153" si="763">AZ154+AZ155</f>
        <v>153339752.04043567</v>
      </c>
      <c r="BA153" s="476">
        <f t="shared" si="763"/>
        <v>152317171.98193124</v>
      </c>
      <c r="BB153" s="476">
        <f t="shared" si="763"/>
        <v>150681823.03355035</v>
      </c>
      <c r="BC153" s="476">
        <f t="shared" si="763"/>
        <v>163032150.61300284</v>
      </c>
      <c r="BD153" s="476">
        <f t="shared" si="763"/>
        <v>153133193.67300951</v>
      </c>
      <c r="BE153" s="476">
        <f t="shared" si="763"/>
        <v>152575010.34255555</v>
      </c>
      <c r="BF153" s="476">
        <f t="shared" si="763"/>
        <v>154561425.87072277</v>
      </c>
      <c r="BG153" s="476">
        <f t="shared" si="763"/>
        <v>139775265.66616589</v>
      </c>
      <c r="BH153" s="476">
        <f t="shared" si="763"/>
        <v>136876661.64392418</v>
      </c>
      <c r="BI153" s="476">
        <f t="shared" si="763"/>
        <v>159038882.77240866</v>
      </c>
      <c r="BJ153" s="476">
        <f t="shared" si="763"/>
        <v>151206151.21640795</v>
      </c>
      <c r="BK153" s="476">
        <f t="shared" si="763"/>
        <v>217288190.01364547</v>
      </c>
      <c r="BL153" s="476">
        <f>AZ153+BA153+BB153+BC153+BD153+BE153+BF153+BG153+BH153+BI153+BJ153+BK153</f>
        <v>1883825678.8677599</v>
      </c>
      <c r="BM153" s="476">
        <f t="shared" ref="BM153:BX153" si="764">BM154+BM155</f>
        <v>134012686.72058089</v>
      </c>
      <c r="BN153" s="476">
        <f t="shared" si="764"/>
        <v>132191784.71127522</v>
      </c>
      <c r="BO153" s="476">
        <f t="shared" si="764"/>
        <v>135009387.13816562</v>
      </c>
      <c r="BP153" s="476">
        <f t="shared" si="764"/>
        <v>152328412.86321145</v>
      </c>
      <c r="BQ153" s="476">
        <f t="shared" si="764"/>
        <v>151018017.77879319</v>
      </c>
      <c r="BR153" s="476">
        <f t="shared" si="764"/>
        <v>145396027.36408779</v>
      </c>
      <c r="BS153" s="476">
        <f t="shared" si="764"/>
        <v>141104566.41816896</v>
      </c>
      <c r="BT153" s="476">
        <f t="shared" si="764"/>
        <v>138065700.47980303</v>
      </c>
      <c r="BU153" s="476">
        <f t="shared" si="764"/>
        <v>138714222.6350359</v>
      </c>
      <c r="BV153" s="476">
        <f t="shared" si="764"/>
        <v>172227460.33612919</v>
      </c>
      <c r="BW153" s="476">
        <f t="shared" si="764"/>
        <v>160930379.53822398</v>
      </c>
      <c r="BX153" s="476">
        <f t="shared" si="764"/>
        <v>192781583.24474216</v>
      </c>
      <c r="BY153" s="476">
        <f>BM153+BN153+BO153+BP153+BQ153+BR153+BS153+BT153+BU153+BV153+BW153+BX153</f>
        <v>1793780229.2282176</v>
      </c>
      <c r="BZ153" s="476">
        <f t="shared" ref="BZ153:CK153" si="765">BZ154+BZ155</f>
        <v>141551533.35048133</v>
      </c>
      <c r="CA153" s="476">
        <f t="shared" si="765"/>
        <v>131197942.08429042</v>
      </c>
      <c r="CB153" s="476">
        <f t="shared" si="765"/>
        <v>147888542.66357601</v>
      </c>
      <c r="CC153" s="476">
        <f t="shared" si="765"/>
        <v>175959239.59739336</v>
      </c>
      <c r="CD153" s="476">
        <f t="shared" si="765"/>
        <v>142548164.97629511</v>
      </c>
      <c r="CE153" s="476">
        <f t="shared" si="765"/>
        <v>150672856.92450911</v>
      </c>
      <c r="CF153" s="476">
        <f t="shared" si="765"/>
        <v>149245012.76189017</v>
      </c>
      <c r="CG153" s="476">
        <f t="shared" si="765"/>
        <v>150678442.94654214</v>
      </c>
      <c r="CH153" s="476">
        <f t="shared" si="765"/>
        <v>144179214.43289664</v>
      </c>
      <c r="CI153" s="476">
        <f t="shared" si="765"/>
        <v>149274793.31359273</v>
      </c>
      <c r="CJ153" s="476">
        <f t="shared" si="765"/>
        <v>174158058.66098875</v>
      </c>
      <c r="CK153" s="476">
        <f t="shared" si="765"/>
        <v>253606113.58248293</v>
      </c>
      <c r="CL153" s="476">
        <f>BZ153+CA153+CB153+CC153+CD153+CE153+CF153+CG153+CH153+CI153+CJ153+CK153</f>
        <v>1910959915.294939</v>
      </c>
      <c r="CM153" s="476">
        <f t="shared" ref="CM153:CX153" si="766">CM154+CM155</f>
        <v>150823954.99460301</v>
      </c>
      <c r="CN153" s="476">
        <f t="shared" si="766"/>
        <v>148400878.18810159</v>
      </c>
      <c r="CO153" s="476">
        <f t="shared" si="766"/>
        <v>155506709.09541589</v>
      </c>
      <c r="CP153" s="476">
        <f t="shared" si="766"/>
        <v>209256327.04463637</v>
      </c>
      <c r="CQ153" s="476">
        <f t="shared" si="766"/>
        <v>152163970.7223599</v>
      </c>
      <c r="CR153" s="476">
        <f t="shared" si="766"/>
        <v>162776179.94236162</v>
      </c>
      <c r="CS153" s="476">
        <f t="shared" si="766"/>
        <v>161972659.90751398</v>
      </c>
      <c r="CT153" s="476">
        <f t="shared" si="766"/>
        <v>156713800.93213439</v>
      </c>
      <c r="CU153" s="476">
        <f t="shared" si="766"/>
        <v>148622396.08165026</v>
      </c>
      <c r="CV153" s="476">
        <f t="shared" si="766"/>
        <v>174791615.91863903</v>
      </c>
      <c r="CW153" s="476">
        <f t="shared" si="766"/>
        <v>193364833.30177203</v>
      </c>
      <c r="CX153" s="476">
        <f t="shared" si="766"/>
        <v>258839868.59571314</v>
      </c>
      <c r="CY153" s="476">
        <f>CM153+CN153+CO153+CP153+CQ153+CR153+CS153+CT153+CU153+CV153+CW153+CX153</f>
        <v>2073233194.7249012</v>
      </c>
      <c r="CZ153" s="476">
        <f t="shared" ref="CZ153:DK153" si="767">CZ154+CZ155</f>
        <v>192143391.70549071</v>
      </c>
      <c r="DA153" s="476">
        <f t="shared" si="767"/>
        <v>145984871.02129656</v>
      </c>
      <c r="DB153" s="476">
        <f t="shared" si="767"/>
        <v>152207200.63011098</v>
      </c>
      <c r="DC153" s="476">
        <f t="shared" si="767"/>
        <v>155076397.69906789</v>
      </c>
      <c r="DD153" s="476">
        <f t="shared" si="767"/>
        <v>169280791.34397697</v>
      </c>
      <c r="DE153" s="476">
        <f t="shared" si="767"/>
        <v>158233140.08483881</v>
      </c>
      <c r="DF153" s="476">
        <f t="shared" si="767"/>
        <v>170182865.0844593</v>
      </c>
      <c r="DG153" s="476">
        <f t="shared" si="767"/>
        <v>183398953.03352261</v>
      </c>
      <c r="DH153" s="476">
        <f t="shared" si="767"/>
        <v>164409701.52534544</v>
      </c>
      <c r="DI153" s="476">
        <f t="shared" si="767"/>
        <v>187389187.95534545</v>
      </c>
      <c r="DJ153" s="476">
        <f t="shared" si="767"/>
        <v>212070088.92534548</v>
      </c>
      <c r="DK153" s="476">
        <f t="shared" si="767"/>
        <v>321852452.04934549</v>
      </c>
      <c r="DL153" s="476">
        <f>CZ153+DA153+DB153+DC153+DD153+DE153+DF153+DG153+DH153+DI153+DJ153+DK153</f>
        <v>2212229041.0581455</v>
      </c>
      <c r="DM153" s="476">
        <f t="shared" ref="DM153:DX153" si="768">DM154+DM155</f>
        <v>155012626.05381101</v>
      </c>
      <c r="DN153" s="476">
        <f t="shared" si="768"/>
        <v>168562792.97720903</v>
      </c>
      <c r="DO153" s="476">
        <f t="shared" si="768"/>
        <v>199495532.06106302</v>
      </c>
      <c r="DP153" s="476">
        <f t="shared" si="768"/>
        <v>184788907.77225804</v>
      </c>
      <c r="DQ153" s="476">
        <f t="shared" si="768"/>
        <v>199172758.60207203</v>
      </c>
      <c r="DR153" s="476">
        <f t="shared" si="768"/>
        <v>205318115.34726667</v>
      </c>
      <c r="DS153" s="476">
        <f t="shared" si="768"/>
        <v>203972147.78130674</v>
      </c>
      <c r="DT153" s="476">
        <f t="shared" si="768"/>
        <v>185665373.78921801</v>
      </c>
      <c r="DU153" s="476">
        <f t="shared" si="768"/>
        <v>196466577.35880092</v>
      </c>
      <c r="DV153" s="476">
        <f t="shared" si="768"/>
        <v>207542960.61476582</v>
      </c>
      <c r="DW153" s="476">
        <f t="shared" si="768"/>
        <v>241380872.49719393</v>
      </c>
      <c r="DX153" s="476">
        <f t="shared" si="768"/>
        <v>380093118.91310614</v>
      </c>
      <c r="DY153" s="476">
        <f>DM153+DN153+DO153+DP153+DQ153+DR153+DS153+DT153+DU153+DV153+DW153+DX153</f>
        <v>2527471783.7680712</v>
      </c>
      <c r="DZ153" s="476">
        <f t="shared" ref="DZ153:EK153" si="769">DZ154+DZ155</f>
        <v>171976807.04437712</v>
      </c>
      <c r="EA153" s="476">
        <f t="shared" si="769"/>
        <v>179117310.28934008</v>
      </c>
      <c r="EB153" s="476">
        <f t="shared" si="769"/>
        <v>195981118.54056758</v>
      </c>
      <c r="EC153" s="476">
        <f t="shared" si="769"/>
        <v>212686367.51940912</v>
      </c>
      <c r="ED153" s="476">
        <f t="shared" si="769"/>
        <v>202189754.23508149</v>
      </c>
      <c r="EE153" s="476">
        <f t="shared" si="769"/>
        <v>203076174.0347985</v>
      </c>
      <c r="EF153" s="476">
        <f t="shared" si="769"/>
        <v>207108295.927724</v>
      </c>
      <c r="EG153" s="476">
        <f t="shared" si="769"/>
        <v>213212982.31077808</v>
      </c>
      <c r="EH153" s="476">
        <f t="shared" si="769"/>
        <v>183572647.41719329</v>
      </c>
      <c r="EI153" s="476">
        <f t="shared" si="769"/>
        <v>206068676.58126003</v>
      </c>
      <c r="EJ153" s="476">
        <f t="shared" si="769"/>
        <v>213817053.44391572</v>
      </c>
      <c r="EK153" s="476">
        <f t="shared" si="769"/>
        <v>321524907.52698541</v>
      </c>
      <c r="EL153" s="476">
        <f>DZ153+EA153+EB153+EC153+ED153+EE153+EF153+EG153+EH153+EI153+EJ153+EK153</f>
        <v>2510332094.8714304</v>
      </c>
      <c r="EM153" s="476">
        <f t="shared" ref="EM153:EX153" si="770">EM154+EM155</f>
        <v>170797581.31573176</v>
      </c>
      <c r="EN153" s="476">
        <f t="shared" si="770"/>
        <v>179262608.72429374</v>
      </c>
      <c r="EO153" s="476">
        <f t="shared" si="770"/>
        <v>206766781.51720071</v>
      </c>
      <c r="EP153" s="476">
        <f t="shared" si="770"/>
        <v>193383456.3070997</v>
      </c>
      <c r="EQ153" s="476">
        <f t="shared" si="770"/>
        <v>211906380.52727672</v>
      </c>
      <c r="ER153" s="476">
        <f t="shared" si="770"/>
        <v>219563805.63287064</v>
      </c>
      <c r="ES153" s="476">
        <f t="shared" si="770"/>
        <v>203248392.21628371</v>
      </c>
      <c r="ET153" s="476">
        <f t="shared" si="770"/>
        <v>200530276.20009077</v>
      </c>
      <c r="EU153" s="476">
        <f t="shared" si="770"/>
        <v>183906368.96513572</v>
      </c>
      <c r="EV153" s="476">
        <f t="shared" si="770"/>
        <v>203217204.07319969</v>
      </c>
      <c r="EW153" s="476">
        <f t="shared" si="770"/>
        <v>216885466.02993357</v>
      </c>
      <c r="EX153" s="476">
        <f t="shared" si="770"/>
        <v>322960823.46653175</v>
      </c>
      <c r="EY153" s="476">
        <f>EM153+EN153+EO153+EP153+EQ153+ER153+ES153+ET153+EU153+EV153+EW153+EX153</f>
        <v>2512429144.9756489</v>
      </c>
      <c r="EZ153" s="476">
        <f t="shared" ref="EZ153:FH153" si="771">EZ154+EZ155</f>
        <v>202109324.81457114</v>
      </c>
      <c r="FA153" s="476">
        <f t="shared" si="771"/>
        <v>183986662.96758026</v>
      </c>
      <c r="FB153" s="476">
        <f t="shared" si="771"/>
        <v>199240656.92791855</v>
      </c>
      <c r="FC153" s="476">
        <f t="shared" si="771"/>
        <v>212983310.00439221</v>
      </c>
      <c r="FD153" s="476">
        <f t="shared" si="771"/>
        <v>203196987.1377942</v>
      </c>
      <c r="FE153" s="476">
        <f t="shared" si="771"/>
        <v>199528272.13309622</v>
      </c>
      <c r="FF153" s="476">
        <f t="shared" si="771"/>
        <v>207430229.6216132</v>
      </c>
      <c r="FG153" s="476">
        <f t="shared" si="771"/>
        <v>215542437.55960846</v>
      </c>
      <c r="FH153" s="476">
        <f t="shared" si="771"/>
        <v>180466412.44820613</v>
      </c>
      <c r="FI153" s="476">
        <f>FI154+FI155</f>
        <v>196433569.88422003</v>
      </c>
      <c r="FJ153" s="476">
        <f>FJ154+FJ155</f>
        <v>204478124.0816831</v>
      </c>
      <c r="FK153" s="476">
        <f>FK154+FK155</f>
        <v>238031250.42701977</v>
      </c>
      <c r="FL153" s="476">
        <f>FA153+FB153+FC153+FD153+FE153+FF153+FG153+FH153+EZ153+FI153+FK153+FJ153</f>
        <v>2443427238.0077033</v>
      </c>
      <c r="FM153" s="476">
        <f t="shared" ref="FM153:FV153" si="772">FM154+FM155</f>
        <v>206566889.71564192</v>
      </c>
      <c r="FN153" s="476">
        <f t="shared" si="772"/>
        <v>191694664.63484502</v>
      </c>
      <c r="FO153" s="476">
        <f t="shared" si="772"/>
        <v>191396785.52644587</v>
      </c>
      <c r="FP153" s="476">
        <f t="shared" si="772"/>
        <v>216028470.34697998</v>
      </c>
      <c r="FQ153" s="476">
        <f t="shared" si="772"/>
        <v>192102123.90084732</v>
      </c>
      <c r="FR153" s="476">
        <f t="shared" si="772"/>
        <v>190951450.22617304</v>
      </c>
      <c r="FS153" s="476">
        <f t="shared" si="772"/>
        <v>199024490.91716948</v>
      </c>
      <c r="FT153" s="476">
        <f t="shared" si="772"/>
        <v>195139903.17317849</v>
      </c>
      <c r="FU153" s="476">
        <f t="shared" si="772"/>
        <v>156957944.29145062</v>
      </c>
      <c r="FV153" s="476">
        <f t="shared" si="772"/>
        <v>215388701.61629131</v>
      </c>
      <c r="FW153" s="476">
        <f>FW154+FW155</f>
        <v>209450480.75510347</v>
      </c>
      <c r="FX153" s="476">
        <f>FX154+FX155</f>
        <v>208297703.23023742</v>
      </c>
      <c r="FY153" s="476">
        <f>FM153+FN153+FO153+FP153+FQ153+FR153+FS153+FT153+FU153+FV153+FW153+FX153</f>
        <v>2372999608.3343639</v>
      </c>
      <c r="FZ153" s="476">
        <f t="shared" ref="FZ153:GI153" si="773">FZ154+FZ155</f>
        <v>197134144.82624394</v>
      </c>
      <c r="GA153" s="476">
        <f t="shared" si="773"/>
        <v>155368304.19283694</v>
      </c>
      <c r="GB153" s="476">
        <f t="shared" si="773"/>
        <v>206563599.23030603</v>
      </c>
      <c r="GC153" s="476">
        <f t="shared" si="773"/>
        <v>197535876.33760023</v>
      </c>
      <c r="GD153" s="476">
        <f t="shared" si="773"/>
        <v>194044014.22420704</v>
      </c>
      <c r="GE153" s="476">
        <f t="shared" si="773"/>
        <v>174289006.20569545</v>
      </c>
      <c r="GF153" s="476">
        <f t="shared" si="773"/>
        <v>198345654.48431593</v>
      </c>
      <c r="GG153" s="476">
        <f t="shared" si="773"/>
        <v>160989691.29011503</v>
      </c>
      <c r="GH153" s="476">
        <f t="shared" si="773"/>
        <v>167413852.08182102</v>
      </c>
      <c r="GI153" s="476">
        <f t="shared" si="773"/>
        <v>173056739.61425388</v>
      </c>
      <c r="GJ153" s="476">
        <f>GJ154+GJ155</f>
        <v>183076396.09085351</v>
      </c>
      <c r="GK153" s="476">
        <f>GK154+GK155</f>
        <v>231102231.0317522</v>
      </c>
      <c r="GL153" s="476">
        <f>FZ153+GA153+GB153+GC153+GD153+GE153+GF153+GG153+GH153+GI153+GJ153+GK153</f>
        <v>2238919509.6100011</v>
      </c>
      <c r="GM153" s="476">
        <f t="shared" ref="GM153:GV153" si="774">GM154+GM155</f>
        <v>176435973.45057267</v>
      </c>
      <c r="GN153" s="476">
        <f t="shared" si="774"/>
        <v>184160883.42226863</v>
      </c>
      <c r="GO153" s="476">
        <f t="shared" si="774"/>
        <v>171105982.95256168</v>
      </c>
      <c r="GP153" s="476">
        <f t="shared" si="774"/>
        <v>183336535.70908463</v>
      </c>
      <c r="GQ153" s="476">
        <f t="shared" si="774"/>
        <v>165467116.14030066</v>
      </c>
      <c r="GR153" s="476">
        <f t="shared" si="774"/>
        <v>190021743.59733397</v>
      </c>
      <c r="GS153" s="476">
        <f t="shared" si="774"/>
        <v>207862285.37467965</v>
      </c>
      <c r="GT153" s="476">
        <f t="shared" si="774"/>
        <v>169941895.69950366</v>
      </c>
      <c r="GU153" s="476">
        <f t="shared" si="774"/>
        <v>169123303.02824873</v>
      </c>
      <c r="GV153" s="476">
        <f t="shared" si="774"/>
        <v>179621159.19443357</v>
      </c>
      <c r="GW153" s="476">
        <f>GW154+GW155</f>
        <v>182359039.52702716</v>
      </c>
      <c r="GX153" s="476">
        <f>GX154+GX155</f>
        <v>253606084.12398601</v>
      </c>
      <c r="GY153" s="476">
        <f>GM153+GN153+GO153+GP153+GQ153+GR153+GS153+GT153+GU153+GV153+GW153+GX153</f>
        <v>2233042002.2200012</v>
      </c>
      <c r="GZ153" s="476">
        <f t="shared" ref="GZ153:HI153" si="775">GZ154+GZ155</f>
        <v>154510212.325225</v>
      </c>
      <c r="HA153" s="476">
        <f t="shared" si="775"/>
        <v>147403169.51536039</v>
      </c>
      <c r="HB153" s="476">
        <f t="shared" si="775"/>
        <v>200618574.84188455</v>
      </c>
      <c r="HC153" s="476">
        <f t="shared" si="775"/>
        <v>179687441.94949901</v>
      </c>
      <c r="HD153" s="476">
        <f t="shared" si="775"/>
        <v>165639354.58716506</v>
      </c>
      <c r="HE153" s="476">
        <f t="shared" si="775"/>
        <v>213570095.65440798</v>
      </c>
      <c r="HF153" s="476">
        <f t="shared" si="775"/>
        <v>199959787.77723113</v>
      </c>
      <c r="HG153" s="476">
        <f t="shared" si="775"/>
        <v>172401189.43324089</v>
      </c>
      <c r="HH153" s="476">
        <f t="shared" si="775"/>
        <v>173690555.14829004</v>
      </c>
      <c r="HI153" s="476">
        <f t="shared" si="775"/>
        <v>181654104.470911</v>
      </c>
      <c r="HJ153" s="476">
        <f>HJ154+HJ155</f>
        <v>190156534.28441694</v>
      </c>
      <c r="HK153" s="476">
        <f>HK154+HK155</f>
        <v>331887964.38236803</v>
      </c>
      <c r="HL153" s="476">
        <f>GZ153+HA153+HB153+HC153+HD153+HE153+HF153+HG153+HH153+HI153+HJ153+HK153</f>
        <v>2311178984.3699999</v>
      </c>
      <c r="HM153" s="476">
        <f t="shared" ref="HM153:HV153" si="776">HM154+HM155</f>
        <v>157583340.26595396</v>
      </c>
      <c r="HN153" s="476">
        <f t="shared" si="776"/>
        <v>178216819.70257896</v>
      </c>
      <c r="HO153" s="476">
        <f t="shared" si="776"/>
        <v>199665806.25809598</v>
      </c>
      <c r="HP153" s="476">
        <f t="shared" si="776"/>
        <v>167582844.05001599</v>
      </c>
      <c r="HQ153" s="476">
        <f t="shared" si="776"/>
        <v>197857095.006944</v>
      </c>
      <c r="HR153" s="476">
        <f t="shared" si="776"/>
        <v>187162079.97930908</v>
      </c>
      <c r="HS153" s="476">
        <f t="shared" si="776"/>
        <v>183259766.91847199</v>
      </c>
      <c r="HT153" s="476">
        <f t="shared" si="776"/>
        <v>204997088.97530198</v>
      </c>
      <c r="HU153" s="476">
        <f t="shared" si="776"/>
        <v>181045367.97031602</v>
      </c>
      <c r="HV153" s="476">
        <f t="shared" si="776"/>
        <v>179707315.38687801</v>
      </c>
      <c r="HW153" s="476">
        <f>HW154+HW155</f>
        <v>210199180.42159793</v>
      </c>
      <c r="HX153" s="476">
        <f>HX154+HX155</f>
        <v>324107131.62453604</v>
      </c>
      <c r="HY153" s="476">
        <f>HM153+HN153+HO153+HP153+HQ153+HR153+HS153+HT153+HU153+HV153+HW153+HX153</f>
        <v>2371383836.5599999</v>
      </c>
      <c r="HZ153" s="476">
        <f t="shared" ref="HZ153:II153" si="777">HZ154+HZ155</f>
        <v>178368491.08422697</v>
      </c>
      <c r="IA153" s="476">
        <f t="shared" si="777"/>
        <v>172950941.68485397</v>
      </c>
      <c r="IB153" s="476">
        <f t="shared" si="777"/>
        <v>212214166.71535003</v>
      </c>
      <c r="IC153" s="476">
        <f t="shared" si="777"/>
        <v>170201261.92647403</v>
      </c>
      <c r="ID153" s="476">
        <f t="shared" si="777"/>
        <v>197284397.02289805</v>
      </c>
      <c r="IE153" s="476">
        <f t="shared" si="777"/>
        <v>223422540.75038803</v>
      </c>
      <c r="IF153" s="476">
        <f t="shared" si="777"/>
        <v>203428334.16255715</v>
      </c>
      <c r="IG153" s="476">
        <f t="shared" si="777"/>
        <v>205833871.26220387</v>
      </c>
      <c r="IH153" s="476">
        <f t="shared" si="777"/>
        <v>176899359.71129614</v>
      </c>
      <c r="II153" s="476">
        <f t="shared" si="777"/>
        <v>209321974.53072193</v>
      </c>
      <c r="IJ153" s="476">
        <f>IJ154+IJ155</f>
        <v>350357280.09697992</v>
      </c>
      <c r="IK153" s="476">
        <f>IK154+IK155</f>
        <v>326315934.48604989</v>
      </c>
      <c r="IL153" s="476">
        <f>HZ153+IA153+IB153+IC153+ID153+IE153+IF153+IG153+IH153+II153+IJ153+IK153</f>
        <v>2626598553.434</v>
      </c>
      <c r="IM153" s="476">
        <f t="shared" ref="IM153:IV153" si="778">IM154+IM155</f>
        <v>176070560.88003302</v>
      </c>
      <c r="IN153" s="476">
        <f t="shared" si="778"/>
        <v>178488684.89378801</v>
      </c>
      <c r="IO153" s="476">
        <f t="shared" si="778"/>
        <v>197413034.99736297</v>
      </c>
      <c r="IP153" s="476">
        <f t="shared" si="778"/>
        <v>219409221.294882</v>
      </c>
      <c r="IQ153" s="476">
        <f t="shared" si="778"/>
        <v>216695010.83066592</v>
      </c>
      <c r="IR153" s="476">
        <f t="shared" si="778"/>
        <v>206481846.30658007</v>
      </c>
      <c r="IS153" s="476">
        <f t="shared" si="778"/>
        <v>242776902.60623205</v>
      </c>
      <c r="IT153" s="476">
        <f t="shared" si="778"/>
        <v>217334962.6585899</v>
      </c>
      <c r="IU153" s="476">
        <f t="shared" si="778"/>
        <v>180534134.21061105</v>
      </c>
      <c r="IV153" s="476">
        <f t="shared" si="778"/>
        <v>215266699.45032924</v>
      </c>
      <c r="IW153" s="476">
        <f>IW154+IW155</f>
        <v>251752694.9545956</v>
      </c>
      <c r="IX153" s="476">
        <f>IX154+IX155</f>
        <v>331494067.65633023</v>
      </c>
      <c r="IY153" s="476">
        <f>IM153+IN153+IO153+IP153+IQ153+IR153+IS153+IT153+IU153+IV153+IW153+IX153</f>
        <v>2633717820.7400002</v>
      </c>
      <c r="IZ153" s="652">
        <f t="shared" ref="IZ153:JI153" si="779">IZ154+IZ155</f>
        <v>194191619.22855508</v>
      </c>
      <c r="JA153" s="476">
        <f t="shared" si="779"/>
        <v>186768374.26081765</v>
      </c>
      <c r="JB153" s="476">
        <f t="shared" si="779"/>
        <v>219540342.26238632</v>
      </c>
      <c r="JC153" s="476">
        <f t="shared" si="779"/>
        <v>221017258.91053843</v>
      </c>
      <c r="JD153" s="476">
        <f t="shared" si="779"/>
        <v>222513378.09451157</v>
      </c>
      <c r="JE153" s="476">
        <f t="shared" si="779"/>
        <v>224083155.60532326</v>
      </c>
      <c r="JF153" s="476">
        <f t="shared" si="779"/>
        <v>250823346.2052227</v>
      </c>
      <c r="JG153" s="476">
        <f t="shared" si="779"/>
        <v>204693731.11203989</v>
      </c>
      <c r="JH153" s="476">
        <f t="shared" si="779"/>
        <v>218319699.31797072</v>
      </c>
      <c r="JI153" s="476">
        <f t="shared" si="779"/>
        <v>245972417.05409482</v>
      </c>
      <c r="JJ153" s="476">
        <f>JJ154+JJ155</f>
        <v>236083417.15709686</v>
      </c>
      <c r="JK153" s="476">
        <f>JK154+JK155</f>
        <v>303948170.69144261</v>
      </c>
      <c r="JL153" s="476">
        <f>IZ153+JA153+JB153+JC153+JD153+JE153+JF153+JG153+JH153+JI153+JJ153+JK153</f>
        <v>2727954909.8999996</v>
      </c>
      <c r="JM153" s="652">
        <f t="shared" ref="JM153:JV153" si="780">JM154+JM155</f>
        <v>235080858.191383</v>
      </c>
      <c r="JN153" s="476">
        <f t="shared" si="780"/>
        <v>204975888.80585402</v>
      </c>
      <c r="JO153" s="476">
        <f t="shared" si="780"/>
        <v>246757622.68030101</v>
      </c>
      <c r="JP153" s="476">
        <f t="shared" si="780"/>
        <v>250763611.65387702</v>
      </c>
      <c r="JQ153" s="476">
        <f t="shared" si="780"/>
        <v>215541741.3865889</v>
      </c>
      <c r="JR153" s="476">
        <f t="shared" si="780"/>
        <v>195258090.48374599</v>
      </c>
      <c r="JS153" s="476">
        <f t="shared" si="780"/>
        <v>232058280.51699802</v>
      </c>
      <c r="JT153" s="476">
        <f t="shared" si="780"/>
        <v>206398584.36875308</v>
      </c>
      <c r="JU153" s="476">
        <f t="shared" si="780"/>
        <v>300501982.43625593</v>
      </c>
      <c r="JV153" s="476">
        <f t="shared" si="780"/>
        <v>228866733.97539699</v>
      </c>
      <c r="JW153" s="476">
        <f>JW154+JW155</f>
        <v>249145319.56963724</v>
      </c>
      <c r="JX153" s="476">
        <f>JX154+JX155</f>
        <v>455386953.36120886</v>
      </c>
      <c r="JY153" s="476">
        <f>JM153+JN153+JO153+JP153+JQ153+JR153+JS153+JT153+JU153+JV153+JW153+JX153</f>
        <v>3020735667.4300003</v>
      </c>
      <c r="JZ153" s="652">
        <f t="shared" ref="JZ153:KI153" si="781">JZ154+JZ155</f>
        <v>197071107.07013598</v>
      </c>
      <c r="KA153" s="476">
        <f t="shared" si="781"/>
        <v>237215436.89375803</v>
      </c>
      <c r="KB153" s="476">
        <f t="shared" si="781"/>
        <v>295010837.468871</v>
      </c>
      <c r="KC153" s="476">
        <f t="shared" si="781"/>
        <v>231682968.05757999</v>
      </c>
      <c r="KD153" s="476">
        <f t="shared" si="781"/>
        <v>283862052.32992411</v>
      </c>
      <c r="KE153" s="476">
        <f t="shared" si="781"/>
        <v>255568323.91457975</v>
      </c>
      <c r="KF153" s="476">
        <f t="shared" si="781"/>
        <v>268137675.30181307</v>
      </c>
      <c r="KG153" s="476">
        <f t="shared" si="781"/>
        <v>268731654.11804402</v>
      </c>
      <c r="KH153" s="476">
        <f t="shared" si="781"/>
        <v>260854110.41398254</v>
      </c>
      <c r="KI153" s="476">
        <f t="shared" si="781"/>
        <v>234768642.15233159</v>
      </c>
      <c r="KJ153" s="476">
        <f>KJ154+KJ155</f>
        <v>287016843.14116091</v>
      </c>
      <c r="KK153" s="476">
        <f>KK154+KK155</f>
        <v>531475615.21781915</v>
      </c>
      <c r="KL153" s="476">
        <f>JZ153+KA153+KB153+KC153+KD153+KE153+KF153+KG153+KH153+KI153+KJ153+KK153</f>
        <v>3351395266.0799999</v>
      </c>
      <c r="KM153" s="652">
        <f t="shared" ref="KM153:KV153" si="782">KM154+KM155</f>
        <v>227364414.35404903</v>
      </c>
      <c r="KN153" s="476">
        <f t="shared" si="782"/>
        <v>263001081.27524099</v>
      </c>
      <c r="KO153" s="476">
        <f t="shared" si="782"/>
        <v>354677251.12854999</v>
      </c>
      <c r="KP153" s="476">
        <f t="shared" si="782"/>
        <v>244289353.19101799</v>
      </c>
      <c r="KQ153" s="476">
        <f t="shared" si="782"/>
        <v>273253231.26975381</v>
      </c>
      <c r="KR153" s="476">
        <f t="shared" si="782"/>
        <v>288921920.5970512</v>
      </c>
      <c r="KS153" s="476">
        <f t="shared" si="782"/>
        <v>284286535.90108621</v>
      </c>
      <c r="KT153" s="476">
        <f t="shared" si="782"/>
        <v>288103634.75254565</v>
      </c>
      <c r="KU153" s="476">
        <f t="shared" si="782"/>
        <v>266374097.29631236</v>
      </c>
      <c r="KV153" s="476">
        <f t="shared" si="782"/>
        <v>279149728.22352791</v>
      </c>
      <c r="KW153" s="476">
        <f>KW154+KW155</f>
        <v>312746019.58396995</v>
      </c>
      <c r="KX153" s="476">
        <f>KX154+KX155</f>
        <v>474846809.74689496</v>
      </c>
      <c r="KY153" s="476">
        <f>KM153+KN153+KO153+KP153+KQ153+KR153+KS153+KT153+KU153+KV153+KW153+KX153</f>
        <v>3557014077.3200002</v>
      </c>
      <c r="KZ153" s="652">
        <f t="shared" ref="KZ153:LI153" si="783">KZ154+KZ155</f>
        <v>233847269.53589702</v>
      </c>
      <c r="LA153" s="476">
        <f t="shared" si="783"/>
        <v>259450058.22272101</v>
      </c>
      <c r="LB153" s="476">
        <f t="shared" si="783"/>
        <v>0</v>
      </c>
      <c r="LC153" s="476">
        <f t="shared" si="783"/>
        <v>0</v>
      </c>
      <c r="LD153" s="476">
        <f t="shared" si="783"/>
        <v>0</v>
      </c>
      <c r="LE153" s="476">
        <f t="shared" si="783"/>
        <v>0</v>
      </c>
      <c r="LF153" s="476">
        <f t="shared" si="783"/>
        <v>0</v>
      </c>
      <c r="LG153" s="476">
        <f t="shared" si="783"/>
        <v>0</v>
      </c>
      <c r="LH153" s="476">
        <f t="shared" si="783"/>
        <v>0</v>
      </c>
      <c r="LI153" s="476">
        <f t="shared" si="783"/>
        <v>0</v>
      </c>
      <c r="LJ153" s="476">
        <f>LJ154+LJ155</f>
        <v>0</v>
      </c>
      <c r="LK153" s="476">
        <f>LK154+LK155</f>
        <v>0</v>
      </c>
      <c r="LL153" s="514">
        <f>KZ153+LA153+LB153+LC153+LD153+LE153+LF153+LG153+LH153+LI153+LJ153+LK153</f>
        <v>493297327.758618</v>
      </c>
    </row>
    <row r="154" spans="1:324" ht="18" x14ac:dyDescent="0.25">
      <c r="A154" s="461">
        <v>402</v>
      </c>
      <c r="B154" s="462"/>
      <c r="C154" s="463" t="s">
        <v>371</v>
      </c>
      <c r="D154" s="463" t="s">
        <v>643</v>
      </c>
      <c r="E154" s="474">
        <v>163779761.30862963</v>
      </c>
      <c r="F154" s="474">
        <v>208407323.48522785</v>
      </c>
      <c r="G154" s="474">
        <v>259689425.80537474</v>
      </c>
      <c r="H154" s="474">
        <v>317569191.28693038</v>
      </c>
      <c r="I154" s="474">
        <v>325189709.56434655</v>
      </c>
      <c r="J154" s="474">
        <v>375716074.11116678</v>
      </c>
      <c r="K154" s="474">
        <v>442649223.83575368</v>
      </c>
      <c r="L154" s="474">
        <v>546415731.93123019</v>
      </c>
      <c r="M154" s="474">
        <v>24254187.228050411</v>
      </c>
      <c r="N154" s="474">
        <v>34481225.832582213</v>
      </c>
      <c r="O154" s="474">
        <v>58843685.247162417</v>
      </c>
      <c r="P154" s="474">
        <v>56606904.770781189</v>
      </c>
      <c r="Q154" s="474">
        <v>47513918.617437251</v>
      </c>
      <c r="R154" s="474">
        <v>55162824.871087216</v>
      </c>
      <c r="S154" s="474">
        <v>51135476.229177095</v>
      </c>
      <c r="T154" s="474">
        <v>49086970.456392944</v>
      </c>
      <c r="U154" s="474">
        <v>44615961.016399615</v>
      </c>
      <c r="V154" s="474">
        <v>58397074.138415962</v>
      </c>
      <c r="W154" s="474">
        <v>49796172.256175935</v>
      </c>
      <c r="X154" s="474">
        <v>95626168.400016695</v>
      </c>
      <c r="Y154" s="474">
        <f>M154+N154+O154+P154+Q154+R154+S154+T154+U154+V154+W154+X154</f>
        <v>625520569.06367898</v>
      </c>
      <c r="Z154" s="474">
        <v>28517279.908279084</v>
      </c>
      <c r="AA154" s="474">
        <v>43166992.777207471</v>
      </c>
      <c r="AB154" s="474">
        <v>51855341.643882491</v>
      </c>
      <c r="AC154" s="474">
        <v>61262212.008554503</v>
      </c>
      <c r="AD154" s="474">
        <v>72641294.659322321</v>
      </c>
      <c r="AE154" s="474">
        <v>68075153.677099004</v>
      </c>
      <c r="AF154" s="474">
        <v>64003292.272617266</v>
      </c>
      <c r="AG154" s="474">
        <v>56416235.107119016</v>
      </c>
      <c r="AH154" s="474">
        <v>58079760.024787158</v>
      </c>
      <c r="AI154" s="474">
        <v>70332984.123393461</v>
      </c>
      <c r="AJ154" s="474">
        <v>62495520.091720916</v>
      </c>
      <c r="AK154" s="474">
        <v>108487365.13399266</v>
      </c>
      <c r="AL154" s="474">
        <f>Z154+AA154+AB154+AC154+AD154+AE154+AF154+AG154+AH154+AI154+AJ154+AK154</f>
        <v>745333431.4279753</v>
      </c>
      <c r="AM154" s="474">
        <v>45518676.792160466</v>
      </c>
      <c r="AN154" s="474">
        <v>59233001.937378302</v>
      </c>
      <c r="AO154" s="474">
        <v>80196749.719273373</v>
      </c>
      <c r="AP154" s="474">
        <v>76193779.738218442</v>
      </c>
      <c r="AQ154" s="474">
        <v>64580455.178768165</v>
      </c>
      <c r="AR154" s="474">
        <v>60902994.62856786</v>
      </c>
      <c r="AS154" s="474">
        <v>64929381.912618935</v>
      </c>
      <c r="AT154" s="474">
        <v>55330526.472375229</v>
      </c>
      <c r="AU154" s="474">
        <v>63164508.836170919</v>
      </c>
      <c r="AV154" s="474">
        <v>75181906.072316796</v>
      </c>
      <c r="AW154" s="474">
        <v>73150849.744992495</v>
      </c>
      <c r="AX154" s="474">
        <v>81589645.116299421</v>
      </c>
      <c r="AY154" s="474">
        <f>AM154+AN154+AO154+AP154+AQ154+AR154+AS154+AT154+AU154+AV154+AW154+AX154</f>
        <v>799972476.14914036</v>
      </c>
      <c r="AZ154" s="474">
        <v>75346788.263770655</v>
      </c>
      <c r="BA154" s="474">
        <v>64268842.584251367</v>
      </c>
      <c r="BB154" s="474">
        <v>70639155.324361548</v>
      </c>
      <c r="BC154" s="474">
        <v>76172266.428517759</v>
      </c>
      <c r="BD154" s="474">
        <v>65350490.344558515</v>
      </c>
      <c r="BE154" s="474">
        <v>61509650.925262906</v>
      </c>
      <c r="BF154" s="474">
        <v>67638273.874394923</v>
      </c>
      <c r="BG154" s="474">
        <v>57394966.662660673</v>
      </c>
      <c r="BH154" s="474">
        <v>55769762.622308448</v>
      </c>
      <c r="BI154" s="474">
        <v>69989254.200383916</v>
      </c>
      <c r="BJ154" s="474">
        <v>64618901.825112686</v>
      </c>
      <c r="BK154" s="474">
        <v>118801084.47116509</v>
      </c>
      <c r="BL154" s="474">
        <f>AZ154+BA154+BB154+BC154+BD154+BE154+BF154+BG154+BH154+BI154+BJ154+BK154</f>
        <v>847499437.52674854</v>
      </c>
      <c r="BM154" s="474">
        <v>63740453.360206991</v>
      </c>
      <c r="BN154" s="474">
        <v>54065053.086588211</v>
      </c>
      <c r="BO154" s="474">
        <v>61781133.376523115</v>
      </c>
      <c r="BP154" s="474">
        <v>77628001.062468708</v>
      </c>
      <c r="BQ154" s="474">
        <v>74800404.726297766</v>
      </c>
      <c r="BR154" s="474">
        <v>64231896.957895197</v>
      </c>
      <c r="BS154" s="474">
        <v>63455286.147304319</v>
      </c>
      <c r="BT154" s="474">
        <v>64637545.091094986</v>
      </c>
      <c r="BU154" s="474">
        <v>65319854.306584865</v>
      </c>
      <c r="BV154" s="474">
        <v>93034506.704807267</v>
      </c>
      <c r="BW154" s="474">
        <v>72892522.891587332</v>
      </c>
      <c r="BX154" s="474">
        <v>89587598.719495967</v>
      </c>
      <c r="BY154" s="474">
        <f>BM154+BN154+BO154+BP154+BQ154+BR154+BS154+BT154+BU154+BV154+BW154+BX154</f>
        <v>845174256.4308548</v>
      </c>
      <c r="BZ154" s="474">
        <v>68757738.344808877</v>
      </c>
      <c r="CA154" s="474">
        <v>56847331.804122858</v>
      </c>
      <c r="CB154" s="474">
        <v>61174599.888749801</v>
      </c>
      <c r="CC154" s="474">
        <v>94251809.806668326</v>
      </c>
      <c r="CD154" s="474">
        <v>59305558.129569352</v>
      </c>
      <c r="CE154" s="474">
        <v>59561618.138874985</v>
      </c>
      <c r="CF154" s="474">
        <v>65231789.151602425</v>
      </c>
      <c r="CG154" s="474">
        <v>67691392.927349359</v>
      </c>
      <c r="CH154" s="474">
        <v>58203931.841512263</v>
      </c>
      <c r="CI154" s="474">
        <v>58817398.471165128</v>
      </c>
      <c r="CJ154" s="474">
        <v>75097125.118260667</v>
      </c>
      <c r="CK154" s="474">
        <v>142629203.08987173</v>
      </c>
      <c r="CL154" s="474">
        <f>BZ154+CA154+CB154+CC154+CD154+CE154+CF154+CG154+CH154+CI154+CJ154+CK154</f>
        <v>867569496.71255577</v>
      </c>
      <c r="CM154" s="474">
        <v>68983792.570772827</v>
      </c>
      <c r="CN154" s="474">
        <v>65672020.546152562</v>
      </c>
      <c r="CO154" s="474">
        <v>71365951.942742437</v>
      </c>
      <c r="CP154" s="474">
        <v>121300717.40615088</v>
      </c>
      <c r="CQ154" s="474">
        <v>65321579.164787434</v>
      </c>
      <c r="CR154" s="474">
        <v>70843362.338427931</v>
      </c>
      <c r="CS154" s="474">
        <v>75830965.508011997</v>
      </c>
      <c r="CT154" s="474">
        <v>72961731.450425684</v>
      </c>
      <c r="CU154" s="474">
        <v>64948537.737230867</v>
      </c>
      <c r="CV154" s="474">
        <v>73637565.845585063</v>
      </c>
      <c r="CW154" s="474">
        <v>93987508.919379026</v>
      </c>
      <c r="CX154" s="474">
        <v>143714801.58905026</v>
      </c>
      <c r="CY154" s="474">
        <f>CM154+CN154+CO154+CP154+CQ154+CR154+CS154+CT154+CU154+CV154+CW154+CX154</f>
        <v>988568535.01871693</v>
      </c>
      <c r="CZ154" s="474">
        <v>112734745.09257217</v>
      </c>
      <c r="DA154" s="474">
        <v>65097890.073524073</v>
      </c>
      <c r="DB154" s="474">
        <v>67854899.524765477</v>
      </c>
      <c r="DC154" s="474">
        <v>69261865.233722419</v>
      </c>
      <c r="DD154" s="474">
        <v>74031483.888894841</v>
      </c>
      <c r="DE154" s="474">
        <v>69839520.341493368</v>
      </c>
      <c r="DF154" s="474">
        <v>74976232.389113784</v>
      </c>
      <c r="DG154" s="474">
        <v>87819656.715913817</v>
      </c>
      <c r="DH154" s="474">
        <v>76950793.079999998</v>
      </c>
      <c r="DI154" s="474">
        <v>83815413.849999994</v>
      </c>
      <c r="DJ154" s="474">
        <v>101602645.29000002</v>
      </c>
      <c r="DK154" s="474">
        <v>191715289.71400002</v>
      </c>
      <c r="DL154" s="474">
        <f>CZ154+DA154+DB154+DC154+DD154+DE154+DF154+DG154+DH154+DI154+DJ154+DK154</f>
        <v>1075700435.194</v>
      </c>
      <c r="DM154" s="474">
        <v>66152491.240000002</v>
      </c>
      <c r="DN154" s="474">
        <v>77777808.129999995</v>
      </c>
      <c r="DO154" s="474">
        <v>93544395.210000008</v>
      </c>
      <c r="DP154" s="474">
        <v>88409775.690000027</v>
      </c>
      <c r="DQ154" s="474">
        <v>95566346.179999977</v>
      </c>
      <c r="DR154" s="474">
        <v>100429887.47999999</v>
      </c>
      <c r="DS154" s="474">
        <v>96761940.580000013</v>
      </c>
      <c r="DT154" s="474">
        <v>84567692.839999989</v>
      </c>
      <c r="DU154" s="474">
        <v>89035464.670000017</v>
      </c>
      <c r="DV154" s="474">
        <v>88570407.525999978</v>
      </c>
      <c r="DW154" s="474">
        <v>111336343.884</v>
      </c>
      <c r="DX154" s="474">
        <v>202291963.18000001</v>
      </c>
      <c r="DY154" s="474">
        <f>DM154+DN154+DO154+DP154+DQ154+DR154+DS154+DT154+DU154+DV154+DW154+DX154</f>
        <v>1194444516.6100004</v>
      </c>
      <c r="DZ154" s="474">
        <v>80568755.739999995</v>
      </c>
      <c r="EA154" s="474">
        <v>69919451.670000017</v>
      </c>
      <c r="EB154" s="474">
        <v>84284233.399999976</v>
      </c>
      <c r="EC154" s="474">
        <v>110161056.86000003</v>
      </c>
      <c r="ED154" s="474">
        <v>98751289.069999918</v>
      </c>
      <c r="EE154" s="474">
        <v>90192000.350000024</v>
      </c>
      <c r="EF154" s="474">
        <v>100879920.52</v>
      </c>
      <c r="EG154" s="474">
        <v>111117861.12000002</v>
      </c>
      <c r="EH154" s="474">
        <v>78667284.110000074</v>
      </c>
      <c r="EI154" s="474">
        <v>91046897.24999994</v>
      </c>
      <c r="EJ154" s="474">
        <v>98419112.01000002</v>
      </c>
      <c r="EK154" s="474">
        <v>182696152.8499999</v>
      </c>
      <c r="EL154" s="474">
        <f>DZ154+EA154+EB154+EC154+ED154+EE154+EF154+EG154+EH154+EI154+EJ154+EK154</f>
        <v>1196704014.95</v>
      </c>
      <c r="EM154" s="474">
        <v>74288213.110000014</v>
      </c>
      <c r="EN154" s="474">
        <v>77891988.180000007</v>
      </c>
      <c r="EO154" s="474">
        <v>91847150.150000021</v>
      </c>
      <c r="EP154" s="474">
        <v>92662191.48999998</v>
      </c>
      <c r="EQ154" s="474">
        <v>100501368.78999999</v>
      </c>
      <c r="ER154" s="474">
        <v>109666515.25999999</v>
      </c>
      <c r="ES154" s="474">
        <v>95909464.389999986</v>
      </c>
      <c r="ET154" s="474">
        <v>89444283.240000054</v>
      </c>
      <c r="EU154" s="474">
        <v>79868817.490000039</v>
      </c>
      <c r="EV154" s="474">
        <v>91508163.829999968</v>
      </c>
      <c r="EW154" s="474">
        <v>99246274.000999972</v>
      </c>
      <c r="EX154" s="474">
        <v>198184047.66100007</v>
      </c>
      <c r="EY154" s="474">
        <f>EM154+EN154+EO154+EP154+EQ154+ER154+ES154+ET154+EU154+EV154+EW154+EX154</f>
        <v>1201018477.592</v>
      </c>
      <c r="EZ154" s="474">
        <v>91100082.810000002</v>
      </c>
      <c r="FA154" s="474">
        <v>80352709.581000015</v>
      </c>
      <c r="FB154" s="474">
        <v>86485318.098999977</v>
      </c>
      <c r="FC154" s="474">
        <v>102456089.17000005</v>
      </c>
      <c r="FD154" s="474">
        <v>88259073.219999984</v>
      </c>
      <c r="FE154" s="474">
        <v>87986150.557000011</v>
      </c>
      <c r="FF154" s="474">
        <v>98136138.843000039</v>
      </c>
      <c r="FG154" s="474">
        <v>96433679.859999955</v>
      </c>
      <c r="FH154" s="474">
        <v>80787386.465000048</v>
      </c>
      <c r="FI154" s="474">
        <v>76397613.074999928</v>
      </c>
      <c r="FJ154" s="474">
        <v>88502401.438999966</v>
      </c>
      <c r="FK154" s="474">
        <v>122305142.92140004</v>
      </c>
      <c r="FL154" s="474">
        <f>FA154+FB154+FC154+FD154+FE154+FF154+FG154+FH154+EZ154+FI154+FK154+FJ154</f>
        <v>1099201786.0404</v>
      </c>
      <c r="FM154" s="474">
        <v>86670311.809999987</v>
      </c>
      <c r="FN154" s="474">
        <v>81227872.980000004</v>
      </c>
      <c r="FO154" s="474">
        <v>86153092.619999975</v>
      </c>
      <c r="FP154" s="474">
        <v>91272246.800000027</v>
      </c>
      <c r="FQ154" s="474">
        <v>80497686.259999931</v>
      </c>
      <c r="FR154" s="474">
        <v>84944893.699999988</v>
      </c>
      <c r="FS154" s="474">
        <v>76571031.920000002</v>
      </c>
      <c r="FT154" s="474">
        <v>80789815.670000017</v>
      </c>
      <c r="FU154" s="474">
        <v>70453424.290000036</v>
      </c>
      <c r="FV154" s="474">
        <v>101376826.11999995</v>
      </c>
      <c r="FW154" s="474">
        <v>84361147.760000035</v>
      </c>
      <c r="FX154" s="474">
        <v>113916223.62999994</v>
      </c>
      <c r="FY154" s="474">
        <f>FM154+FN154+FO154+FP154+FQ154+FR154+FS154+FT154+FU154+FV154+FW154+FX154</f>
        <v>1038234573.5599999</v>
      </c>
      <c r="FZ154" s="474">
        <v>70852146.019999996</v>
      </c>
      <c r="GA154" s="474">
        <v>82068243.489999995</v>
      </c>
      <c r="GB154" s="474">
        <v>91024600.831000015</v>
      </c>
      <c r="GC154" s="474">
        <v>96116429.448999941</v>
      </c>
      <c r="GD154" s="474">
        <v>96016384.542999968</v>
      </c>
      <c r="GE154" s="474">
        <v>68425600.41700013</v>
      </c>
      <c r="GF154" s="474">
        <v>86709728.861999944</v>
      </c>
      <c r="GG154" s="474">
        <v>67778262.967999995</v>
      </c>
      <c r="GH154" s="474">
        <v>71267141.190000013</v>
      </c>
      <c r="GI154" s="474">
        <v>71706031.981999934</v>
      </c>
      <c r="GJ154" s="474">
        <v>81395413.548000053</v>
      </c>
      <c r="GK154" s="474">
        <v>127291046.99999988</v>
      </c>
      <c r="GL154" s="474">
        <f>FZ154+GA154+GB154+GC154+GD154+GE154+GF154+GG154+GH154+GI154+GJ154+GK154</f>
        <v>1010651030.2999998</v>
      </c>
      <c r="GM154" s="474">
        <v>70247268</v>
      </c>
      <c r="GN154" s="474">
        <v>78554120.200000003</v>
      </c>
      <c r="GO154" s="474">
        <v>79829136.010000005</v>
      </c>
      <c r="GP154" s="474">
        <v>87392101.021999985</v>
      </c>
      <c r="GQ154" s="474">
        <v>66241754.108000025</v>
      </c>
      <c r="GR154" s="474">
        <v>81615468.749999985</v>
      </c>
      <c r="GS154" s="474">
        <v>102470670.19999999</v>
      </c>
      <c r="GT154" s="474">
        <v>70992828.032999992</v>
      </c>
      <c r="GU154" s="474">
        <v>70285461.587000057</v>
      </c>
      <c r="GV154" s="474">
        <v>76084590.859999925</v>
      </c>
      <c r="GW154" s="474">
        <v>80303258.050000101</v>
      </c>
      <c r="GX154" s="474">
        <v>133579479.27000001</v>
      </c>
      <c r="GY154" s="474">
        <f>GM154+GN154+GO154+GP154+GQ154+GR154+GS154+GT154+GU154+GV154+GW154+GX154</f>
        <v>997596136.08999991</v>
      </c>
      <c r="GZ154" s="474">
        <v>57637174.04900001</v>
      </c>
      <c r="HA154" s="474">
        <v>53422376.681000002</v>
      </c>
      <c r="HB154" s="474">
        <v>85006071.219999999</v>
      </c>
      <c r="HC154" s="474">
        <v>78937766.280000016</v>
      </c>
      <c r="HD154" s="474">
        <v>63411703.790000014</v>
      </c>
      <c r="HE154" s="474">
        <v>109095029.44999997</v>
      </c>
      <c r="HF154" s="474">
        <v>89493359.650000036</v>
      </c>
      <c r="HG154" s="474">
        <v>72828623.519999996</v>
      </c>
      <c r="HH154" s="474">
        <v>61793196.056000002</v>
      </c>
      <c r="HI154" s="474">
        <v>72949605.039999962</v>
      </c>
      <c r="HJ154" s="474">
        <v>80963516.310000032</v>
      </c>
      <c r="HK154" s="474">
        <v>205428133.104</v>
      </c>
      <c r="HL154" s="474">
        <f>GZ154+HA154+HB154+HC154+HD154+HE154+HF154+HG154+HH154+HI154+HJ154+HK154</f>
        <v>1030966555.1500001</v>
      </c>
      <c r="HM154" s="474">
        <v>61476503.309999995</v>
      </c>
      <c r="HN154" s="474">
        <v>78158026.545999974</v>
      </c>
      <c r="HO154" s="474">
        <v>85898007.374000028</v>
      </c>
      <c r="HP154" s="474">
        <v>67736496.570000008</v>
      </c>
      <c r="HQ154" s="474">
        <v>91851319.439999998</v>
      </c>
      <c r="HR154" s="474">
        <v>68405826.460000038</v>
      </c>
      <c r="HS154" s="474">
        <v>73295611.389999971</v>
      </c>
      <c r="HT154" s="474">
        <v>87791158.673999995</v>
      </c>
      <c r="HU154" s="474">
        <v>74006198.936000034</v>
      </c>
      <c r="HV154" s="474">
        <v>68326919.140000001</v>
      </c>
      <c r="HW154" s="474">
        <v>95499210.439999953</v>
      </c>
      <c r="HX154" s="474">
        <v>198050789.60999998</v>
      </c>
      <c r="HY154" s="474">
        <f>HM154+HN154+HO154+HP154+HQ154+HR154+HS154+HT154+HU154+HV154+HW154+HX154</f>
        <v>1050496067.89</v>
      </c>
      <c r="HZ154" s="474">
        <v>66625325.110999994</v>
      </c>
      <c r="IA154" s="474">
        <v>68360471.158999994</v>
      </c>
      <c r="IB154" s="474">
        <v>88654252.062000021</v>
      </c>
      <c r="IC154" s="474">
        <v>66445647.217999995</v>
      </c>
      <c r="ID154" s="474">
        <v>83599855.720000044</v>
      </c>
      <c r="IE154" s="474">
        <v>107410385.24999996</v>
      </c>
      <c r="IF154" s="474">
        <v>85480859.65000011</v>
      </c>
      <c r="IG154" s="474">
        <v>87262613.239999905</v>
      </c>
      <c r="IH154" s="474">
        <v>70048935.980000004</v>
      </c>
      <c r="II154" s="474">
        <v>82994649.561999992</v>
      </c>
      <c r="IJ154" s="474">
        <v>96855804.937999919</v>
      </c>
      <c r="IK154" s="474">
        <v>171678073.89399993</v>
      </c>
      <c r="IL154" s="474">
        <f>HZ154+IA154+IB154+IC154+ID154+IE154+IF154+IG154+IH154+II154+IJ154+IK154</f>
        <v>1075416873.7839999</v>
      </c>
      <c r="IM154" s="474">
        <v>65784772.909999989</v>
      </c>
      <c r="IN154" s="474">
        <v>73263063.039999992</v>
      </c>
      <c r="IO154" s="474">
        <v>79442702.799999982</v>
      </c>
      <c r="IP154" s="474">
        <v>105163511.82999998</v>
      </c>
      <c r="IQ154" s="474">
        <v>97043967.889999941</v>
      </c>
      <c r="IR154" s="474">
        <v>82183071.890000015</v>
      </c>
      <c r="IS154" s="474">
        <v>115993207.36000006</v>
      </c>
      <c r="IT154" s="474">
        <v>94802341.790000007</v>
      </c>
      <c r="IU154" s="474">
        <v>65931055.080000073</v>
      </c>
      <c r="IV154" s="474">
        <v>86359338.130000144</v>
      </c>
      <c r="IW154" s="474">
        <v>119852418.32699969</v>
      </c>
      <c r="IX154" s="474">
        <v>188090227.16300011</v>
      </c>
      <c r="IY154" s="474">
        <f>IM154+IN154+IO154+IP154+IQ154+IR154+IS154+IT154+IU154+IV154+IW154+IX154</f>
        <v>1173909678.2099998</v>
      </c>
      <c r="IZ154" s="654">
        <v>80948214.049999997</v>
      </c>
      <c r="JA154" s="474">
        <v>72133044.939999998</v>
      </c>
      <c r="JB154" s="474">
        <v>85367020.798999995</v>
      </c>
      <c r="JC154" s="474">
        <v>96692203.410999984</v>
      </c>
      <c r="JD154" s="474">
        <v>93394685.050000012</v>
      </c>
      <c r="JE154" s="474">
        <v>88284678.860000014</v>
      </c>
      <c r="JF154" s="474">
        <v>115670815.12300003</v>
      </c>
      <c r="JG154" s="474">
        <v>80182932.77699998</v>
      </c>
      <c r="JH154" s="474">
        <v>93030239.359999925</v>
      </c>
      <c r="JI154" s="474">
        <v>104664171.7400001</v>
      </c>
      <c r="JJ154" s="474">
        <v>105884680.96299993</v>
      </c>
      <c r="JK154" s="474">
        <v>170728595.93699995</v>
      </c>
      <c r="JL154" s="474">
        <f>IZ154+JA154+JB154+JC154+JD154+JE154+JF154+JG154+JH154+JI154+JJ154+JK154</f>
        <v>1186981283.01</v>
      </c>
      <c r="JM154" s="654">
        <v>82255899.310000002</v>
      </c>
      <c r="JN154" s="474">
        <v>77840118.689999998</v>
      </c>
      <c r="JO154" s="474">
        <v>105400007.53000002</v>
      </c>
      <c r="JP154" s="474">
        <v>115594119.74000001</v>
      </c>
      <c r="JQ154" s="474">
        <v>94170696.479999915</v>
      </c>
      <c r="JR154" s="474">
        <v>54850050.119999997</v>
      </c>
      <c r="JS154" s="474">
        <v>96119456.443300039</v>
      </c>
      <c r="JT154" s="474">
        <v>82911395.976699993</v>
      </c>
      <c r="JU154" s="474">
        <v>78269825.480000019</v>
      </c>
      <c r="JV154" s="474">
        <v>94831280.709999919</v>
      </c>
      <c r="JW154" s="474">
        <v>110958278.21000038</v>
      </c>
      <c r="JX154" s="474">
        <v>210540434.57999969</v>
      </c>
      <c r="JY154" s="474">
        <f>JM154+JN154+JO154+JP154+JQ154+JR154+JS154+JT154+JU154+JV154+JW154+JX154</f>
        <v>1203741563.27</v>
      </c>
      <c r="JZ154" s="654">
        <v>67471689.650000006</v>
      </c>
      <c r="KA154" s="474">
        <v>87078617.960000008</v>
      </c>
      <c r="KB154" s="474">
        <v>104510275.141</v>
      </c>
      <c r="KC154" s="474">
        <v>82797850.688999996</v>
      </c>
      <c r="KD154" s="474">
        <v>112197724.60000008</v>
      </c>
      <c r="KE154" s="474">
        <v>97338976.859999791</v>
      </c>
      <c r="KF154" s="474">
        <v>116904307.71000011</v>
      </c>
      <c r="KG154" s="474">
        <v>111424229.47</v>
      </c>
      <c r="KH154" s="474">
        <v>103400767.0500004</v>
      </c>
      <c r="KI154" s="474">
        <v>92389330.96999979</v>
      </c>
      <c r="KJ154" s="474">
        <v>125515203.46999982</v>
      </c>
      <c r="KK154" s="474">
        <v>272838562.94000018</v>
      </c>
      <c r="KL154" s="474">
        <f>JZ154+KA154+KB154+KC154+KD154+KE154+KF154+KG154+KH154+KI154+KJ154+KK154</f>
        <v>1373867536.5100002</v>
      </c>
      <c r="KM154" s="654">
        <v>73907574.5</v>
      </c>
      <c r="KN154" s="474">
        <v>98638512.129999995</v>
      </c>
      <c r="KO154" s="474">
        <v>102791758.92999999</v>
      </c>
      <c r="KP154" s="474">
        <v>91269429.280000001</v>
      </c>
      <c r="KQ154" s="474">
        <v>118760415.23999991</v>
      </c>
      <c r="KR154" s="474">
        <v>110166817.5700001</v>
      </c>
      <c r="KS154" s="474">
        <v>124817792.50999999</v>
      </c>
      <c r="KT154" s="474">
        <v>122314082.4199999</v>
      </c>
      <c r="KU154" s="474">
        <v>114882131.49000034</v>
      </c>
      <c r="KV154" s="474">
        <v>110222124.68999989</v>
      </c>
      <c r="KW154" s="474">
        <v>138911530.68999988</v>
      </c>
      <c r="KX154" s="474">
        <v>235378946.09000009</v>
      </c>
      <c r="KY154" s="474">
        <f>KM154+KN154+KO154+KP154+KQ154+KR154+KS154+KT154+KU154+KV154+KW154+KX154</f>
        <v>1442061115.5400002</v>
      </c>
      <c r="KZ154" s="654">
        <v>75619332.330000013</v>
      </c>
      <c r="LA154" s="474">
        <v>95951189.5</v>
      </c>
      <c r="LB154" s="474">
        <v>0</v>
      </c>
      <c r="LC154" s="474">
        <v>0</v>
      </c>
      <c r="LD154" s="474">
        <v>0</v>
      </c>
      <c r="LE154" s="474">
        <v>0</v>
      </c>
      <c r="LF154" s="474">
        <v>0</v>
      </c>
      <c r="LG154" s="474">
        <v>0</v>
      </c>
      <c r="LH154" s="474">
        <v>0</v>
      </c>
      <c r="LI154" s="474">
        <v>0</v>
      </c>
      <c r="LJ154" s="474">
        <v>0</v>
      </c>
      <c r="LK154" s="474">
        <v>0</v>
      </c>
      <c r="LL154" s="515">
        <f>KZ154+LA154+LB154+LC154+LD154+LE154+LF154+LG154+LH154+LI154+LJ154+LK154</f>
        <v>171570521.83000001</v>
      </c>
    </row>
    <row r="155" spans="1:324" x14ac:dyDescent="0.2">
      <c r="A155" s="436">
        <v>413302</v>
      </c>
      <c r="B155" s="437"/>
      <c r="C155" s="421" t="s">
        <v>64</v>
      </c>
      <c r="D155" s="421" t="s">
        <v>372</v>
      </c>
      <c r="E155" s="442">
        <v>240897508.76314473</v>
      </c>
      <c r="F155" s="442">
        <v>365262881.82273412</v>
      </c>
      <c r="G155" s="442">
        <v>455088887.49791354</v>
      </c>
      <c r="H155" s="442">
        <v>520512844.26639962</v>
      </c>
      <c r="I155" s="442">
        <v>591150037.5563345</v>
      </c>
      <c r="J155" s="442">
        <v>638930128.52612257</v>
      </c>
      <c r="K155" s="442">
        <v>712995042.56384575</v>
      </c>
      <c r="L155" s="442">
        <v>687889542.64730442</v>
      </c>
      <c r="M155" s="442">
        <v>53521503.429143719</v>
      </c>
      <c r="N155" s="442">
        <v>56440614.195835419</v>
      </c>
      <c r="O155" s="442">
        <v>65948762.901477225</v>
      </c>
      <c r="P155" s="442">
        <v>60515963.494157903</v>
      </c>
      <c r="Q155" s="442">
        <v>67120008.765731931</v>
      </c>
      <c r="R155" s="442">
        <v>70042975.165206149</v>
      </c>
      <c r="S155" s="442">
        <v>62128149.007302605</v>
      </c>
      <c r="T155" s="442">
        <v>63826048.469954953</v>
      </c>
      <c r="U155" s="442">
        <v>58987445.670380563</v>
      </c>
      <c r="V155" s="442">
        <v>63990426.279043563</v>
      </c>
      <c r="W155" s="442">
        <v>70927400.089551032</v>
      </c>
      <c r="X155" s="442">
        <v>82945075.440619245</v>
      </c>
      <c r="Y155" s="442">
        <f>M155+N155+O155+P155+Q155+R155+S155+T155+U155+V155+W155+X155</f>
        <v>776394372.90840435</v>
      </c>
      <c r="Z155" s="442">
        <v>58453792.285469882</v>
      </c>
      <c r="AA155" s="442">
        <v>68701989.538516104</v>
      </c>
      <c r="AB155" s="442">
        <v>71499355.166958764</v>
      </c>
      <c r="AC155" s="442">
        <v>69724596.126731798</v>
      </c>
      <c r="AD155" s="442">
        <v>68449625.922592208</v>
      </c>
      <c r="AE155" s="442">
        <v>72366870.986688361</v>
      </c>
      <c r="AF155" s="442">
        <v>77221096.314888999</v>
      </c>
      <c r="AG155" s="442">
        <v>70138015.988190651</v>
      </c>
      <c r="AH155" s="442">
        <v>67570555.923134729</v>
      </c>
      <c r="AI155" s="442">
        <v>75624778.864171222</v>
      </c>
      <c r="AJ155" s="442">
        <v>79293986.112168297</v>
      </c>
      <c r="AK155" s="442">
        <v>85411069.767526284</v>
      </c>
      <c r="AL155" s="442">
        <f>Z155+AA155+AB155+AC155+AD155+AE155+AF155+AG155+AH155+AI155+AJ155+AK155</f>
        <v>864455732.99703741</v>
      </c>
      <c r="AM155" s="442">
        <v>65412170.867064498</v>
      </c>
      <c r="AN155" s="442">
        <v>80678481.563164189</v>
      </c>
      <c r="AO155" s="442">
        <v>75196944.131822735</v>
      </c>
      <c r="AP155" s="442">
        <v>78977829.064054415</v>
      </c>
      <c r="AQ155" s="442">
        <v>83644446.967159107</v>
      </c>
      <c r="AR155" s="442">
        <v>79449153.892547145</v>
      </c>
      <c r="AS155" s="442">
        <v>80358566.61759308</v>
      </c>
      <c r="AT155" s="442">
        <v>73582301.622308478</v>
      </c>
      <c r="AU155" s="442">
        <v>73079445.633992612</v>
      </c>
      <c r="AV155" s="442">
        <v>81454121.905858889</v>
      </c>
      <c r="AW155" s="442">
        <v>83725746.569187075</v>
      </c>
      <c r="AX155" s="442">
        <v>87451232.247412741</v>
      </c>
      <c r="AY155" s="442">
        <f>AM155+AN155+AO155+AP155+AQ155+AR155+AS155+AT155+AU155+AV155+AW155+AX155</f>
        <v>943010441.08216476</v>
      </c>
      <c r="AZ155" s="442">
        <v>77992963.776665002</v>
      </c>
      <c r="BA155" s="442">
        <v>88048329.397679865</v>
      </c>
      <c r="BB155" s="442">
        <v>80042667.709188804</v>
      </c>
      <c r="BC155" s="442">
        <v>86859884.184485063</v>
      </c>
      <c r="BD155" s="442">
        <v>87782703.328450993</v>
      </c>
      <c r="BE155" s="442">
        <v>91065359.41729264</v>
      </c>
      <c r="BF155" s="442">
        <v>86923151.996327832</v>
      </c>
      <c r="BG155" s="442">
        <v>82380299.003505215</v>
      </c>
      <c r="BH155" s="442">
        <v>81106899.021615744</v>
      </c>
      <c r="BI155" s="442">
        <v>89049628.572024748</v>
      </c>
      <c r="BJ155" s="442">
        <v>86587249.391295254</v>
      </c>
      <c r="BK155" s="442">
        <v>98487105.542480364</v>
      </c>
      <c r="BL155" s="442">
        <f>AZ155+BA155+BB155+BC155+BD155+BE155+BF155+BG155+BH155+BI155+BJ155+BK155</f>
        <v>1036326241.3410114</v>
      </c>
      <c r="BM155" s="442">
        <v>70272233.360373899</v>
      </c>
      <c r="BN155" s="442">
        <v>78126731.624687016</v>
      </c>
      <c r="BO155" s="442">
        <v>73228253.761642501</v>
      </c>
      <c r="BP155" s="442">
        <v>74700411.80074276</v>
      </c>
      <c r="BQ155" s="442">
        <v>76217613.05249542</v>
      </c>
      <c r="BR155" s="442">
        <v>81164130.406192601</v>
      </c>
      <c r="BS155" s="442">
        <v>77649280.270864651</v>
      </c>
      <c r="BT155" s="442">
        <v>73428155.388708055</v>
      </c>
      <c r="BU155" s="442">
        <v>73394368.328451037</v>
      </c>
      <c r="BV155" s="442">
        <v>79192953.631321937</v>
      </c>
      <c r="BW155" s="442">
        <v>88037856.646636665</v>
      </c>
      <c r="BX155" s="442">
        <v>103193984.52524619</v>
      </c>
      <c r="BY155" s="442">
        <f>BM155+BN155+BO155+BP155+BQ155+BR155+BS155+BT155+BU155+BV155+BW155+BX155</f>
        <v>948605972.79736257</v>
      </c>
      <c r="BZ155" s="442">
        <v>72793795.00567247</v>
      </c>
      <c r="CA155" s="442">
        <v>74350610.280167565</v>
      </c>
      <c r="CB155" s="442">
        <v>86713942.774826214</v>
      </c>
      <c r="CC155" s="442">
        <v>81707429.790725037</v>
      </c>
      <c r="CD155" s="442">
        <v>83242606.846725747</v>
      </c>
      <c r="CE155" s="442">
        <v>91111238.785634115</v>
      </c>
      <c r="CF155" s="442">
        <v>84013223.610287741</v>
      </c>
      <c r="CG155" s="442">
        <v>82987050.01919277</v>
      </c>
      <c r="CH155" s="442">
        <v>85975282.591384381</v>
      </c>
      <c r="CI155" s="442">
        <v>90457394.842427596</v>
      </c>
      <c r="CJ155" s="442">
        <v>99060933.542728066</v>
      </c>
      <c r="CK155" s="442">
        <v>110976910.49261121</v>
      </c>
      <c r="CL155" s="442">
        <f>BZ155+CA155+CB155+CC155+CD155+CE155+CF155+CG155+CH155+CI155+CJ155+CK155</f>
        <v>1043390418.582383</v>
      </c>
      <c r="CM155" s="442">
        <v>81840162.423830181</v>
      </c>
      <c r="CN155" s="442">
        <v>82728857.641949013</v>
      </c>
      <c r="CO155" s="442">
        <v>84140757.152673438</v>
      </c>
      <c r="CP155" s="442">
        <v>87955609.638485506</v>
      </c>
      <c r="CQ155" s="442">
        <v>86842391.557572454</v>
      </c>
      <c r="CR155" s="442">
        <v>91932817.603933692</v>
      </c>
      <c r="CS155" s="442">
        <v>86141694.399501994</v>
      </c>
      <c r="CT155" s="442">
        <v>83752069.48170872</v>
      </c>
      <c r="CU155" s="442">
        <v>83673858.344419405</v>
      </c>
      <c r="CV155" s="442">
        <v>101154050.07305397</v>
      </c>
      <c r="CW155" s="442">
        <v>99377324.382393003</v>
      </c>
      <c r="CX155" s="442">
        <v>115125067.00666288</v>
      </c>
      <c r="CY155" s="442">
        <f>CM155+CN155+CO155+CP155+CQ155+CR155+CS155+CT155+CU155+CV155+CW155+CX155</f>
        <v>1084664659.7061844</v>
      </c>
      <c r="CZ155" s="442">
        <v>79408646.612918526</v>
      </c>
      <c r="DA155" s="442">
        <v>80886980.947772473</v>
      </c>
      <c r="DB155" s="442">
        <v>84352301.105345488</v>
      </c>
      <c r="DC155" s="442">
        <v>85814532.465345487</v>
      </c>
      <c r="DD155" s="442">
        <v>95249307.455082119</v>
      </c>
      <c r="DE155" s="442">
        <v>88393619.743345454</v>
      </c>
      <c r="DF155" s="442">
        <v>95206632.695345506</v>
      </c>
      <c r="DG155" s="442">
        <v>95579296.317608774</v>
      </c>
      <c r="DH155" s="442">
        <v>87458908.445345461</v>
      </c>
      <c r="DI155" s="442">
        <v>103573774.10534546</v>
      </c>
      <c r="DJ155" s="442">
        <v>110467443.63534547</v>
      </c>
      <c r="DK155" s="442">
        <v>130137162.33534551</v>
      </c>
      <c r="DL155" s="442">
        <f>CZ155+DA155+DB155+DC155+DD155+DE155+DF155+DG155+DH155+DI155+DJ155+DK155</f>
        <v>1136528605.8641458</v>
      </c>
      <c r="DM155" s="442">
        <v>88860134.813811004</v>
      </c>
      <c r="DN155" s="442">
        <v>90784984.847209036</v>
      </c>
      <c r="DO155" s="442">
        <v>105951136.85106301</v>
      </c>
      <c r="DP155" s="442">
        <v>96379132.082258001</v>
      </c>
      <c r="DQ155" s="442">
        <v>103606412.42207205</v>
      </c>
      <c r="DR155" s="442">
        <v>104888227.86726668</v>
      </c>
      <c r="DS155" s="442">
        <v>107210207.20130672</v>
      </c>
      <c r="DT155" s="442">
        <v>101097680.94921802</v>
      </c>
      <c r="DU155" s="442">
        <v>107431112.6888009</v>
      </c>
      <c r="DV155" s="442">
        <v>118972553.08876584</v>
      </c>
      <c r="DW155" s="442">
        <v>130044528.61319393</v>
      </c>
      <c r="DX155" s="442">
        <v>177801155.73310614</v>
      </c>
      <c r="DY155" s="442">
        <f>DM155+DN155+DO155+DP155+DQ155+DR155+DS155+DT155+DU155+DV155+DW155+DX155</f>
        <v>1333027267.1580713</v>
      </c>
      <c r="DZ155" s="442">
        <v>91408051.304377124</v>
      </c>
      <c r="EA155" s="442">
        <v>109197858.61934008</v>
      </c>
      <c r="EB155" s="442">
        <v>111696885.14056762</v>
      </c>
      <c r="EC155" s="442">
        <v>102525310.65940911</v>
      </c>
      <c r="ED155" s="442">
        <v>103438465.16508158</v>
      </c>
      <c r="EE155" s="442">
        <v>112884173.68479846</v>
      </c>
      <c r="EF155" s="442">
        <v>106228375.40772402</v>
      </c>
      <c r="EG155" s="442">
        <v>102095121.19077808</v>
      </c>
      <c r="EH155" s="442">
        <v>104905363.3071932</v>
      </c>
      <c r="EI155" s="442">
        <v>115021779.3312601</v>
      </c>
      <c r="EJ155" s="442">
        <v>115397941.4339157</v>
      </c>
      <c r="EK155" s="442">
        <v>138828754.67698553</v>
      </c>
      <c r="EL155" s="442">
        <f>DZ155+EA155+EB155+EC155+ED155+EE155+EF155+EG155+EH155+EI155+EJ155+EK155</f>
        <v>1313628079.9214303</v>
      </c>
      <c r="EM155" s="442">
        <v>96509368.20573175</v>
      </c>
      <c r="EN155" s="442">
        <v>101370620.54429373</v>
      </c>
      <c r="EO155" s="442">
        <v>114919631.3672007</v>
      </c>
      <c r="EP155" s="442">
        <v>100721264.81709972</v>
      </c>
      <c r="EQ155" s="442">
        <v>111405011.73727673</v>
      </c>
      <c r="ER155" s="442">
        <v>109897290.37287065</v>
      </c>
      <c r="ES155" s="442">
        <v>107338927.82628372</v>
      </c>
      <c r="ET155" s="442">
        <v>111085992.9600907</v>
      </c>
      <c r="EU155" s="442">
        <v>104037551.47513568</v>
      </c>
      <c r="EV155" s="442">
        <v>111709040.24319974</v>
      </c>
      <c r="EW155" s="442">
        <v>117639192.02893361</v>
      </c>
      <c r="EX155" s="442">
        <v>124776775.80553165</v>
      </c>
      <c r="EY155" s="442">
        <f>EM155+EN155+EO155+EP155+EQ155+ER155+ES155+ET155+EU155+EV155+EW155+EX155</f>
        <v>1311410667.3836484</v>
      </c>
      <c r="EZ155" s="442">
        <v>111009242.00457114</v>
      </c>
      <c r="FA155" s="442">
        <v>103633953.38658026</v>
      </c>
      <c r="FB155" s="442">
        <v>112755338.82891856</v>
      </c>
      <c r="FC155" s="442">
        <v>110527220.83439216</v>
      </c>
      <c r="FD155" s="442">
        <v>114937913.91779423</v>
      </c>
      <c r="FE155" s="442">
        <v>111542121.57609621</v>
      </c>
      <c r="FF155" s="442">
        <v>109294090.77861315</v>
      </c>
      <c r="FG155" s="442">
        <v>119108757.69960852</v>
      </c>
      <c r="FH155" s="442">
        <v>99679025.983206093</v>
      </c>
      <c r="FI155" s="442">
        <v>120035956.80922011</v>
      </c>
      <c r="FJ155" s="442">
        <v>115975722.64268312</v>
      </c>
      <c r="FK155" s="442">
        <v>115726107.50561973</v>
      </c>
      <c r="FL155" s="442">
        <f>FA155+FB155+FC155+FD155+FE155+FF155+FG155+FH155+EZ155+FI155+FK155+FJ155</f>
        <v>1344225451.9673033</v>
      </c>
      <c r="FM155" s="442">
        <v>119896577.90564191</v>
      </c>
      <c r="FN155" s="442">
        <v>110466791.65484503</v>
      </c>
      <c r="FO155" s="442">
        <v>105243692.90644588</v>
      </c>
      <c r="FP155" s="442">
        <v>124756223.54697995</v>
      </c>
      <c r="FQ155" s="442">
        <v>111604437.64084738</v>
      </c>
      <c r="FR155" s="442">
        <v>106006556.52617307</v>
      </c>
      <c r="FS155" s="442">
        <v>122453458.99716948</v>
      </c>
      <c r="FT155" s="442">
        <v>114350087.50317846</v>
      </c>
      <c r="FU155" s="442">
        <v>86504520.001450598</v>
      </c>
      <c r="FV155" s="442">
        <v>114011875.49629137</v>
      </c>
      <c r="FW155" s="442">
        <v>125089332.99510342</v>
      </c>
      <c r="FX155" s="442">
        <v>94381479.600237474</v>
      </c>
      <c r="FY155" s="442">
        <f>FM155+FN155+FO155+FP155+FQ155+FR155+FS155+FT155+FU155+FV155+FW155+FX155</f>
        <v>1334765034.774364</v>
      </c>
      <c r="FZ155" s="442">
        <v>126281998.80624396</v>
      </c>
      <c r="GA155" s="442">
        <v>73300060.702836961</v>
      </c>
      <c r="GB155" s="442">
        <v>115538998.399306</v>
      </c>
      <c r="GC155" s="442">
        <v>101419446.88860029</v>
      </c>
      <c r="GD155" s="442">
        <v>98027629.681207091</v>
      </c>
      <c r="GE155" s="442">
        <v>105863405.78869534</v>
      </c>
      <c r="GF155" s="442">
        <v>111635925.622316</v>
      </c>
      <c r="GG155" s="442">
        <v>93211428.322115034</v>
      </c>
      <c r="GH155" s="442">
        <v>96146710.891820997</v>
      </c>
      <c r="GI155" s="442">
        <v>101350707.63225394</v>
      </c>
      <c r="GJ155" s="442">
        <v>101680982.54285347</v>
      </c>
      <c r="GK155" s="442">
        <v>103811184.03175232</v>
      </c>
      <c r="GL155" s="442">
        <f>FZ155+GA155+GB155+GC155+GD155+GE155+GF155+GG155+GH155+GI155+GJ155+GK155</f>
        <v>1228268479.3100016</v>
      </c>
      <c r="GM155" s="442">
        <v>106188705.45057267</v>
      </c>
      <c r="GN155" s="442">
        <v>105606763.22226864</v>
      </c>
      <c r="GO155" s="442">
        <v>91276846.942561671</v>
      </c>
      <c r="GP155" s="442">
        <v>95944434.687084645</v>
      </c>
      <c r="GQ155" s="442">
        <v>99225362.032300636</v>
      </c>
      <c r="GR155" s="442">
        <v>108406274.84733398</v>
      </c>
      <c r="GS155" s="442">
        <v>105391615.17467967</v>
      </c>
      <c r="GT155" s="442">
        <v>98949067.666503683</v>
      </c>
      <c r="GU155" s="442">
        <v>98837841.441248655</v>
      </c>
      <c r="GV155" s="442">
        <v>103536568.33443365</v>
      </c>
      <c r="GW155" s="442">
        <v>102055781.47702706</v>
      </c>
      <c r="GX155" s="442">
        <v>120026604.853986</v>
      </c>
      <c r="GY155" s="442">
        <f>GM155+GN155+GO155+GP155+GQ155+GR155+GS155+GT155+GU155+GV155+GW155+GX155</f>
        <v>1235445866.1300008</v>
      </c>
      <c r="GZ155" s="442">
        <v>96873038.276224971</v>
      </c>
      <c r="HA155" s="442">
        <v>93980792.834360391</v>
      </c>
      <c r="HB155" s="442">
        <v>115612503.62188454</v>
      </c>
      <c r="HC155" s="442">
        <v>100749675.66949898</v>
      </c>
      <c r="HD155" s="442">
        <v>102227650.79716504</v>
      </c>
      <c r="HE155" s="442">
        <v>104475066.20440799</v>
      </c>
      <c r="HF155" s="442">
        <v>110466428.12723109</v>
      </c>
      <c r="HG155" s="442">
        <v>99572565.913240895</v>
      </c>
      <c r="HH155" s="442">
        <v>111897359.09229004</v>
      </c>
      <c r="HI155" s="442">
        <v>108704499.43091103</v>
      </c>
      <c r="HJ155" s="442">
        <v>109193017.97441691</v>
      </c>
      <c r="HK155" s="442">
        <v>126459831.27836801</v>
      </c>
      <c r="HL155" s="442">
        <f>GZ155+HA155+HB155+HC155+HD155+HE155+HF155+HG155+HH155+HI155+HJ155+HK155</f>
        <v>1280212429.22</v>
      </c>
      <c r="HM155" s="442">
        <v>96106836.955953971</v>
      </c>
      <c r="HN155" s="442">
        <v>100058793.15657899</v>
      </c>
      <c r="HO155" s="442">
        <v>113767798.88409594</v>
      </c>
      <c r="HP155" s="442">
        <v>99846347.480015963</v>
      </c>
      <c r="HQ155" s="442">
        <v>106005775.566944</v>
      </c>
      <c r="HR155" s="442">
        <v>118756253.51930906</v>
      </c>
      <c r="HS155" s="442">
        <v>109964155.52847201</v>
      </c>
      <c r="HT155" s="442">
        <v>117205930.30130197</v>
      </c>
      <c r="HU155" s="442">
        <v>107039169.03431599</v>
      </c>
      <c r="HV155" s="442">
        <v>111380396.24687801</v>
      </c>
      <c r="HW155" s="442">
        <v>114699969.98159797</v>
      </c>
      <c r="HX155" s="442">
        <v>126056342.01453602</v>
      </c>
      <c r="HY155" s="442">
        <f>HM155+HN155+HO155+HP155+HQ155+HR155+HS155+HT155+HU155+HV155+HW155+HX155</f>
        <v>1320887768.6699996</v>
      </c>
      <c r="HZ155" s="442">
        <v>111743165.97322696</v>
      </c>
      <c r="IA155" s="442">
        <v>104590470.52585399</v>
      </c>
      <c r="IB155" s="442">
        <v>123559914.65335</v>
      </c>
      <c r="IC155" s="442">
        <v>103755614.70847403</v>
      </c>
      <c r="ID155" s="442">
        <v>113684541.302898</v>
      </c>
      <c r="IE155" s="442">
        <v>116012155.50038809</v>
      </c>
      <c r="IF155" s="442">
        <v>117947474.51255704</v>
      </c>
      <c r="IG155" s="442">
        <v>118571258.02220398</v>
      </c>
      <c r="IH155" s="442">
        <v>106850423.73129612</v>
      </c>
      <c r="II155" s="442">
        <v>126327324.96872194</v>
      </c>
      <c r="IJ155" s="442">
        <v>253501475.15897998</v>
      </c>
      <c r="IK155" s="442">
        <v>154637860.59204999</v>
      </c>
      <c r="IL155" s="442">
        <f>HZ155+IA155+IB155+IC155+ID155+IE155+IF155+IG155+IH155+II155+IJ155+IK155</f>
        <v>1551181679.6499999</v>
      </c>
      <c r="IM155" s="442">
        <v>110285787.97003302</v>
      </c>
      <c r="IN155" s="442">
        <v>105225621.85378802</v>
      </c>
      <c r="IO155" s="442">
        <v>117970332.197363</v>
      </c>
      <c r="IP155" s="442">
        <v>114245709.46488202</v>
      </c>
      <c r="IQ155" s="442">
        <v>119651042.94066598</v>
      </c>
      <c r="IR155" s="442">
        <v>124298774.41658004</v>
      </c>
      <c r="IS155" s="442">
        <v>126783695.24623197</v>
      </c>
      <c r="IT155" s="442">
        <v>122532620.86858991</v>
      </c>
      <c r="IU155" s="442">
        <v>114603079.13061097</v>
      </c>
      <c r="IV155" s="442">
        <v>128907361.32032908</v>
      </c>
      <c r="IW155" s="442">
        <v>131900276.6275959</v>
      </c>
      <c r="IX155" s="442">
        <v>143403840.49333015</v>
      </c>
      <c r="IY155" s="442">
        <f>IM155+IN155+IO155+IP155+IQ155+IR155+IS155+IT155+IU155+IV155+IW155+IX155</f>
        <v>1459808142.5300002</v>
      </c>
      <c r="IZ155" s="653">
        <v>113243405.17855507</v>
      </c>
      <c r="JA155" s="442">
        <v>114635329.32081765</v>
      </c>
      <c r="JB155" s="442">
        <v>134173321.46338631</v>
      </c>
      <c r="JC155" s="442">
        <v>124325055.49953844</v>
      </c>
      <c r="JD155" s="442">
        <v>129118693.04451157</v>
      </c>
      <c r="JE155" s="442">
        <v>135798476.74532324</v>
      </c>
      <c r="JF155" s="442">
        <v>135152531.08222267</v>
      </c>
      <c r="JG155" s="442">
        <v>124510798.33503991</v>
      </c>
      <c r="JH155" s="442">
        <v>125289459.9579708</v>
      </c>
      <c r="JI155" s="442">
        <v>141308245.31409472</v>
      </c>
      <c r="JJ155" s="442">
        <v>130198736.19409692</v>
      </c>
      <c r="JK155" s="442">
        <v>133219574.75444268</v>
      </c>
      <c r="JL155" s="442">
        <f>IZ155+JA155+JB155+JC155+JD155+JE155+JF155+JG155+JH155+JI155+JJ155+JK155</f>
        <v>1540973626.8899999</v>
      </c>
      <c r="JM155" s="653">
        <v>152824958.881383</v>
      </c>
      <c r="JN155" s="442">
        <v>127135770.11585401</v>
      </c>
      <c r="JO155" s="442">
        <v>141357615.15030098</v>
      </c>
      <c r="JP155" s="442">
        <v>135169491.91387701</v>
      </c>
      <c r="JQ155" s="442">
        <v>121371044.90658899</v>
      </c>
      <c r="JR155" s="442">
        <v>140408040.36374599</v>
      </c>
      <c r="JS155" s="442">
        <v>135938824.07369798</v>
      </c>
      <c r="JT155" s="442">
        <v>123487188.39205308</v>
      </c>
      <c r="JU155" s="442">
        <v>222232156.95625594</v>
      </c>
      <c r="JV155" s="442">
        <v>134035453.26539706</v>
      </c>
      <c r="JW155" s="442">
        <v>138187041.35963687</v>
      </c>
      <c r="JX155" s="442">
        <v>244846518.78120917</v>
      </c>
      <c r="JY155" s="442">
        <f>JM155+JN155+JO155+JP155+JQ155+JR155+JS155+JT155+JU155+JV155+JW155+JX155</f>
        <v>1816994104.1600001</v>
      </c>
      <c r="JZ155" s="653">
        <v>129599417.42013597</v>
      </c>
      <c r="KA155" s="442">
        <v>150136818.93375802</v>
      </c>
      <c r="KB155" s="442">
        <v>190500562.32787097</v>
      </c>
      <c r="KC155" s="442">
        <v>148885117.36857998</v>
      </c>
      <c r="KD155" s="442">
        <v>171664327.72992402</v>
      </c>
      <c r="KE155" s="442">
        <v>158229347.05457994</v>
      </c>
      <c r="KF155" s="442">
        <v>151233367.59181294</v>
      </c>
      <c r="KG155" s="442">
        <v>157307424.64804399</v>
      </c>
      <c r="KH155" s="442">
        <v>157453343.36398214</v>
      </c>
      <c r="KI155" s="442">
        <v>142379311.1823318</v>
      </c>
      <c r="KJ155" s="442">
        <v>161501639.67116109</v>
      </c>
      <c r="KK155" s="442">
        <v>258637052.27781898</v>
      </c>
      <c r="KL155" s="442">
        <f>JZ155+KA155+KB155+KC155+KD155+KE155+KF155+KG155+KH155+KI155+KJ155+KK155</f>
        <v>1977527729.5699997</v>
      </c>
      <c r="KM155" s="653">
        <v>153456839.85404903</v>
      </c>
      <c r="KN155" s="442">
        <v>164362569.14524099</v>
      </c>
      <c r="KO155" s="442">
        <v>251885492.19854999</v>
      </c>
      <c r="KP155" s="442">
        <v>153019923.91101798</v>
      </c>
      <c r="KQ155" s="442">
        <v>154492816.02975392</v>
      </c>
      <c r="KR155" s="442">
        <v>178755103.02705109</v>
      </c>
      <c r="KS155" s="442">
        <v>159468743.39108622</v>
      </c>
      <c r="KT155" s="442">
        <v>165789552.33254576</v>
      </c>
      <c r="KU155" s="442">
        <v>151491965.80631202</v>
      </c>
      <c r="KV155" s="442">
        <v>168927603.53352803</v>
      </c>
      <c r="KW155" s="442">
        <v>173834488.89397007</v>
      </c>
      <c r="KX155" s="442">
        <v>239467863.65689489</v>
      </c>
      <c r="KY155" s="442">
        <f>KM155+KN155+KO155+KP155+KQ155+KR155+KS155+KT155+KU155+KV155+KW155+KX155</f>
        <v>2114952961.7800002</v>
      </c>
      <c r="KZ155" s="653">
        <v>158227937.205897</v>
      </c>
      <c r="LA155" s="442">
        <v>163498868.72272101</v>
      </c>
      <c r="LB155" s="442">
        <v>0</v>
      </c>
      <c r="LC155" s="442">
        <v>0</v>
      </c>
      <c r="LD155" s="442">
        <v>0</v>
      </c>
      <c r="LE155" s="442">
        <v>0</v>
      </c>
      <c r="LF155" s="442">
        <v>0</v>
      </c>
      <c r="LG155" s="442">
        <v>0</v>
      </c>
      <c r="LH155" s="442">
        <v>0</v>
      </c>
      <c r="LI155" s="442">
        <v>0</v>
      </c>
      <c r="LJ155" s="442">
        <v>0</v>
      </c>
      <c r="LK155" s="442">
        <v>0</v>
      </c>
      <c r="LL155" s="512">
        <f>KZ155+LA155+LB155+LC155+LD155+LE155+LF155+LG155+LH155+LI155+LJ155+LK155</f>
        <v>321726805.92861801</v>
      </c>
    </row>
    <row r="156" spans="1:324" x14ac:dyDescent="0.2">
      <c r="A156" s="436"/>
      <c r="B156" s="437"/>
      <c r="C156" s="421"/>
      <c r="D156" s="421"/>
      <c r="E156" s="442"/>
      <c r="F156" s="442"/>
      <c r="G156" s="442"/>
      <c r="H156" s="442"/>
      <c r="I156" s="442"/>
      <c r="J156" s="442"/>
      <c r="K156" s="442"/>
      <c r="L156" s="442"/>
      <c r="M156" s="442"/>
      <c r="N156" s="442"/>
      <c r="O156" s="442"/>
      <c r="P156" s="442"/>
      <c r="Q156" s="442"/>
      <c r="R156" s="442"/>
      <c r="S156" s="442"/>
      <c r="T156" s="442"/>
      <c r="U156" s="442"/>
      <c r="V156" s="442"/>
      <c r="W156" s="442"/>
      <c r="X156" s="442"/>
      <c r="Y156" s="442"/>
      <c r="Z156" s="442"/>
      <c r="AA156" s="442"/>
      <c r="AB156" s="442"/>
      <c r="AC156" s="442"/>
      <c r="AD156" s="442"/>
      <c r="AE156" s="442"/>
      <c r="AF156" s="442"/>
      <c r="AG156" s="442"/>
      <c r="AH156" s="442"/>
      <c r="AI156" s="442"/>
      <c r="AJ156" s="442"/>
      <c r="AK156" s="442"/>
      <c r="AL156" s="442"/>
      <c r="AM156" s="442"/>
      <c r="AN156" s="442"/>
      <c r="AO156" s="442"/>
      <c r="AP156" s="442"/>
      <c r="AQ156" s="442"/>
      <c r="AR156" s="442"/>
      <c r="AS156" s="442"/>
      <c r="AT156" s="442"/>
      <c r="AU156" s="442"/>
      <c r="AV156" s="442"/>
      <c r="AW156" s="442"/>
      <c r="AX156" s="442"/>
      <c r="AY156" s="442"/>
      <c r="AZ156" s="442"/>
      <c r="BA156" s="442"/>
      <c r="BB156" s="442"/>
      <c r="BC156" s="442"/>
      <c r="BD156" s="442"/>
      <c r="BE156" s="442"/>
      <c r="BF156" s="442"/>
      <c r="BG156" s="442"/>
      <c r="BH156" s="442"/>
      <c r="BI156" s="442"/>
      <c r="BJ156" s="442"/>
      <c r="BK156" s="442"/>
      <c r="BL156" s="442"/>
      <c r="BM156" s="442"/>
      <c r="BN156" s="442"/>
      <c r="BO156" s="442"/>
      <c r="BP156" s="442"/>
      <c r="BQ156" s="442"/>
      <c r="BR156" s="442"/>
      <c r="BS156" s="442"/>
      <c r="BT156" s="442"/>
      <c r="BU156" s="442"/>
      <c r="BV156" s="442"/>
      <c r="BW156" s="442"/>
      <c r="BX156" s="442"/>
      <c r="BY156" s="442"/>
      <c r="BZ156" s="442"/>
      <c r="CA156" s="442"/>
      <c r="CB156" s="442"/>
      <c r="CC156" s="442"/>
      <c r="CD156" s="442"/>
      <c r="CE156" s="442"/>
      <c r="CF156" s="442"/>
      <c r="CG156" s="442"/>
      <c r="CH156" s="442"/>
      <c r="CI156" s="442"/>
      <c r="CJ156" s="442"/>
      <c r="CK156" s="442"/>
      <c r="CL156" s="442"/>
      <c r="CM156" s="442"/>
      <c r="CN156" s="442"/>
      <c r="CO156" s="442"/>
      <c r="CP156" s="442"/>
      <c r="CQ156" s="442"/>
      <c r="CR156" s="442"/>
      <c r="CS156" s="442"/>
      <c r="CT156" s="442"/>
      <c r="CU156" s="442"/>
      <c r="CV156" s="442"/>
      <c r="CW156" s="442"/>
      <c r="CX156" s="442"/>
      <c r="CY156" s="442"/>
      <c r="CZ156" s="442"/>
      <c r="DA156" s="442"/>
      <c r="DB156" s="442"/>
      <c r="DC156" s="442"/>
      <c r="DD156" s="442"/>
      <c r="DE156" s="442"/>
      <c r="DF156" s="442"/>
      <c r="DG156" s="442"/>
      <c r="DH156" s="442"/>
      <c r="DI156" s="442"/>
      <c r="DJ156" s="442"/>
      <c r="DK156" s="442"/>
      <c r="DL156" s="442"/>
      <c r="DM156" s="442"/>
      <c r="DN156" s="442"/>
      <c r="DO156" s="442"/>
      <c r="DP156" s="442"/>
      <c r="DQ156" s="442"/>
      <c r="DR156" s="442"/>
      <c r="DS156" s="442"/>
      <c r="DT156" s="442"/>
      <c r="DU156" s="442"/>
      <c r="DV156" s="442"/>
      <c r="DW156" s="442"/>
      <c r="DX156" s="442"/>
      <c r="DY156" s="442"/>
      <c r="DZ156" s="442"/>
      <c r="EA156" s="442"/>
      <c r="EB156" s="442"/>
      <c r="EC156" s="442"/>
      <c r="ED156" s="442"/>
      <c r="EE156" s="442"/>
      <c r="EF156" s="442"/>
      <c r="EG156" s="442"/>
      <c r="EH156" s="442"/>
      <c r="EI156" s="442"/>
      <c r="EJ156" s="442"/>
      <c r="EK156" s="442"/>
      <c r="EL156" s="442"/>
      <c r="EM156" s="442"/>
      <c r="EN156" s="442"/>
      <c r="EO156" s="442"/>
      <c r="EP156" s="442"/>
      <c r="EQ156" s="442"/>
      <c r="ER156" s="442"/>
      <c r="ES156" s="442"/>
      <c r="ET156" s="442"/>
      <c r="EU156" s="442"/>
      <c r="EV156" s="442"/>
      <c r="EW156" s="442"/>
      <c r="EX156" s="442"/>
      <c r="EY156" s="442"/>
      <c r="EZ156" s="442"/>
      <c r="FA156" s="442"/>
      <c r="FB156" s="442"/>
      <c r="FC156" s="442"/>
      <c r="FD156" s="442"/>
      <c r="FE156" s="442"/>
      <c r="FF156" s="442"/>
      <c r="FG156" s="442"/>
      <c r="FH156" s="442"/>
      <c r="FI156" s="442"/>
      <c r="FJ156" s="442"/>
      <c r="FK156" s="442"/>
      <c r="FL156" s="442"/>
      <c r="FM156" s="442"/>
      <c r="FN156" s="442"/>
      <c r="FO156" s="442"/>
      <c r="FP156" s="442"/>
      <c r="FQ156" s="442"/>
      <c r="FR156" s="442"/>
      <c r="FS156" s="442"/>
      <c r="FT156" s="442"/>
      <c r="FU156" s="442"/>
      <c r="FV156" s="442"/>
      <c r="FW156" s="442"/>
      <c r="FX156" s="442"/>
      <c r="FY156" s="442"/>
      <c r="FZ156" s="442"/>
      <c r="GA156" s="442"/>
      <c r="GB156" s="442"/>
      <c r="GC156" s="442"/>
      <c r="GD156" s="442"/>
      <c r="GE156" s="442"/>
      <c r="GF156" s="442"/>
      <c r="GG156" s="442"/>
      <c r="GH156" s="442"/>
      <c r="GI156" s="442"/>
      <c r="GJ156" s="442"/>
      <c r="GK156" s="442"/>
      <c r="GL156" s="442"/>
      <c r="GM156" s="442"/>
      <c r="GN156" s="442"/>
      <c r="GO156" s="442"/>
      <c r="GP156" s="442"/>
      <c r="GQ156" s="442"/>
      <c r="GR156" s="442"/>
      <c r="GS156" s="442"/>
      <c r="GT156" s="442"/>
      <c r="GU156" s="442"/>
      <c r="GV156" s="442"/>
      <c r="GW156" s="442"/>
      <c r="GX156" s="442"/>
      <c r="GY156" s="442"/>
      <c r="GZ156" s="442"/>
      <c r="HA156" s="442"/>
      <c r="HB156" s="442"/>
      <c r="HC156" s="442"/>
      <c r="HD156" s="442"/>
      <c r="HE156" s="442"/>
      <c r="HF156" s="442"/>
      <c r="HG156" s="442"/>
      <c r="HH156" s="442"/>
      <c r="HI156" s="442"/>
      <c r="HJ156" s="442"/>
      <c r="HK156" s="442"/>
      <c r="HL156" s="442"/>
      <c r="HM156" s="442"/>
      <c r="HN156" s="442"/>
      <c r="HO156" s="442"/>
      <c r="HP156" s="442"/>
      <c r="HQ156" s="442"/>
      <c r="HR156" s="442"/>
      <c r="HS156" s="442"/>
      <c r="HT156" s="442"/>
      <c r="HU156" s="442"/>
      <c r="HV156" s="442"/>
      <c r="HW156" s="442"/>
      <c r="HX156" s="442"/>
      <c r="HY156" s="442"/>
      <c r="HZ156" s="442"/>
      <c r="IA156" s="442"/>
      <c r="IB156" s="442"/>
      <c r="IC156" s="442"/>
      <c r="ID156" s="442"/>
      <c r="IE156" s="442"/>
      <c r="IF156" s="442"/>
      <c r="IG156" s="442"/>
      <c r="IH156" s="442"/>
      <c r="II156" s="442"/>
      <c r="IJ156" s="442"/>
      <c r="IK156" s="442"/>
      <c r="IL156" s="442"/>
      <c r="IM156" s="442"/>
      <c r="IN156" s="442"/>
      <c r="IO156" s="442"/>
      <c r="IP156" s="442"/>
      <c r="IQ156" s="442"/>
      <c r="IR156" s="442"/>
      <c r="IS156" s="442"/>
      <c r="IT156" s="442"/>
      <c r="IU156" s="442"/>
      <c r="IV156" s="442"/>
      <c r="IW156" s="442"/>
      <c r="IX156" s="442"/>
      <c r="IY156" s="442"/>
      <c r="IZ156" s="653"/>
      <c r="JA156" s="442"/>
      <c r="JB156" s="442"/>
      <c r="JC156" s="442"/>
      <c r="JD156" s="442"/>
      <c r="JE156" s="442"/>
      <c r="JF156" s="442"/>
      <c r="JG156" s="442"/>
      <c r="JH156" s="442"/>
      <c r="JI156" s="442"/>
      <c r="JJ156" s="442"/>
      <c r="JK156" s="442"/>
      <c r="JL156" s="442"/>
      <c r="JM156" s="653"/>
      <c r="JN156" s="442"/>
      <c r="JO156" s="442"/>
      <c r="JP156" s="442"/>
      <c r="JQ156" s="442"/>
      <c r="JR156" s="442"/>
      <c r="JS156" s="442"/>
      <c r="JT156" s="442"/>
      <c r="JU156" s="442"/>
      <c r="JV156" s="442"/>
      <c r="JW156" s="442"/>
      <c r="JX156" s="442"/>
      <c r="JY156" s="442"/>
      <c r="JZ156" s="653"/>
      <c r="KA156" s="442"/>
      <c r="KB156" s="442"/>
      <c r="KC156" s="442"/>
      <c r="KD156" s="442"/>
      <c r="KE156" s="442"/>
      <c r="KF156" s="442"/>
      <c r="KG156" s="442"/>
      <c r="KH156" s="442"/>
      <c r="KI156" s="442"/>
      <c r="KJ156" s="442"/>
      <c r="KK156" s="442"/>
      <c r="KL156" s="442"/>
      <c r="KM156" s="653"/>
      <c r="KN156" s="442"/>
      <c r="KO156" s="442"/>
      <c r="KP156" s="442"/>
      <c r="KQ156" s="442"/>
      <c r="KR156" s="442"/>
      <c r="KS156" s="442"/>
      <c r="KT156" s="442"/>
      <c r="KU156" s="442"/>
      <c r="KV156" s="442"/>
      <c r="KW156" s="442"/>
      <c r="KX156" s="442"/>
      <c r="KY156" s="442"/>
      <c r="KZ156" s="653"/>
      <c r="LA156" s="442"/>
      <c r="LB156" s="442"/>
      <c r="LC156" s="442"/>
      <c r="LD156" s="442"/>
      <c r="LE156" s="442"/>
      <c r="LF156" s="442"/>
      <c r="LG156" s="442"/>
      <c r="LH156" s="442"/>
      <c r="LI156" s="442"/>
      <c r="LJ156" s="442"/>
      <c r="LK156" s="442"/>
      <c r="LL156" s="512"/>
    </row>
    <row r="157" spans="1:324" ht="18" x14ac:dyDescent="0.25">
      <c r="A157" s="461">
        <v>403</v>
      </c>
      <c r="B157" s="462"/>
      <c r="C157" s="463" t="s">
        <v>988</v>
      </c>
      <c r="D157" s="463" t="s">
        <v>989</v>
      </c>
      <c r="E157" s="474">
        <f t="shared" ref="E157:X157" si="784">SUM(E158:E162)</f>
        <v>9117684.8606242705</v>
      </c>
      <c r="F157" s="474">
        <f t="shared" si="784"/>
        <v>54764934.90235354</v>
      </c>
      <c r="G157" s="474">
        <f t="shared" si="784"/>
        <v>83103309.130362228</v>
      </c>
      <c r="H157" s="474">
        <f t="shared" si="784"/>
        <v>82656426.306125864</v>
      </c>
      <c r="I157" s="474">
        <f t="shared" si="784"/>
        <v>89893014.521782681</v>
      </c>
      <c r="J157" s="474">
        <f t="shared" si="784"/>
        <v>90784485.060924724</v>
      </c>
      <c r="K157" s="474">
        <f t="shared" si="784"/>
        <v>117832035.55333</v>
      </c>
      <c r="L157" s="474">
        <f t="shared" si="784"/>
        <v>131471469.70455685</v>
      </c>
      <c r="M157" s="474">
        <f t="shared" si="784"/>
        <v>18061968.026039056</v>
      </c>
      <c r="N157" s="474">
        <f t="shared" si="784"/>
        <v>5316736.7932315134</v>
      </c>
      <c r="O157" s="474">
        <f t="shared" si="784"/>
        <v>1562372.0194875647</v>
      </c>
      <c r="P157" s="474">
        <f t="shared" si="784"/>
        <v>20709597.780086793</v>
      </c>
      <c r="Q157" s="474">
        <f t="shared" si="784"/>
        <v>22218209.09910699</v>
      </c>
      <c r="R157" s="474">
        <f t="shared" si="784"/>
        <v>10893919.230721083</v>
      </c>
      <c r="S157" s="474">
        <f t="shared" si="784"/>
        <v>18118116.539726257</v>
      </c>
      <c r="T157" s="474">
        <f t="shared" si="784"/>
        <v>5684256.4167501256</v>
      </c>
      <c r="U157" s="474">
        <f t="shared" si="784"/>
        <v>2322291.1009848109</v>
      </c>
      <c r="V157" s="474">
        <f t="shared" si="784"/>
        <v>22501197.0010015</v>
      </c>
      <c r="W157" s="474">
        <f t="shared" si="784"/>
        <v>6929403.8282423653</v>
      </c>
      <c r="X157" s="474">
        <f t="shared" si="784"/>
        <v>11476797.790393924</v>
      </c>
      <c r="Y157" s="474">
        <f>M157+N157+O157+P157+Q157+R157+S157+T157+U157+V157+W157+X157</f>
        <v>145794865.625772</v>
      </c>
      <c r="Z157" s="474">
        <f t="shared" ref="Z157:AK157" si="785">SUM(Z158:Z162)</f>
        <v>16480924.349816393</v>
      </c>
      <c r="AA157" s="474">
        <f t="shared" si="785"/>
        <v>5952440.6132114846</v>
      </c>
      <c r="AB157" s="474">
        <f t="shared" si="785"/>
        <v>5407067.3285761978</v>
      </c>
      <c r="AC157" s="474">
        <f t="shared" si="785"/>
        <v>19410238.544692039</v>
      </c>
      <c r="AD157" s="474">
        <f t="shared" si="785"/>
        <v>34016136.107035562</v>
      </c>
      <c r="AE157" s="474">
        <f t="shared" si="785"/>
        <v>8920041.5392672345</v>
      </c>
      <c r="AF157" s="474">
        <f t="shared" si="785"/>
        <v>16615016.249332335</v>
      </c>
      <c r="AG157" s="474">
        <f t="shared" si="785"/>
        <v>7205498.3850776181</v>
      </c>
      <c r="AH157" s="474">
        <f t="shared" si="785"/>
        <v>3155375.2540894682</v>
      </c>
      <c r="AI157" s="474">
        <f t="shared" si="785"/>
        <v>20235607.915873814</v>
      </c>
      <c r="AJ157" s="474">
        <f t="shared" si="785"/>
        <v>9216976.6480136886</v>
      </c>
      <c r="AK157" s="474">
        <f t="shared" si="785"/>
        <v>11700276.727048907</v>
      </c>
      <c r="AL157" s="474">
        <f>Z157+AA157+AB157+AC157+AD157+AE157+AF157+AG157+AH157+AI157+AJ157+AK157</f>
        <v>158315599.66203478</v>
      </c>
      <c r="AM157" s="474">
        <f t="shared" ref="AM157:AX157" si="786">SUM(AM158:AM162)</f>
        <v>24269371.979344018</v>
      </c>
      <c r="AN157" s="474">
        <f t="shared" si="786"/>
        <v>25867212.040268734</v>
      </c>
      <c r="AO157" s="474">
        <f t="shared" si="786"/>
        <v>11686701.452762479</v>
      </c>
      <c r="AP157" s="474">
        <f t="shared" si="786"/>
        <v>26168321.719579376</v>
      </c>
      <c r="AQ157" s="474">
        <f t="shared" si="786"/>
        <v>23185387.574904032</v>
      </c>
      <c r="AR157" s="474">
        <f t="shared" si="786"/>
        <v>10535955.397262558</v>
      </c>
      <c r="AS157" s="474">
        <f t="shared" si="786"/>
        <v>21723006.677140709</v>
      </c>
      <c r="AT157" s="474">
        <f t="shared" si="786"/>
        <v>8973863.0929727945</v>
      </c>
      <c r="AU157" s="474">
        <f t="shared" si="786"/>
        <v>5183005.3828242365</v>
      </c>
      <c r="AV157" s="474">
        <f t="shared" si="786"/>
        <v>19377804.132615589</v>
      </c>
      <c r="AW157" s="474">
        <f t="shared" si="786"/>
        <v>9240905.8347938582</v>
      </c>
      <c r="AX157" s="474">
        <f t="shared" si="786"/>
        <v>29716152.673593726</v>
      </c>
      <c r="AY157" s="474">
        <f>AM157+AN157+AO157+AP157+AQ157+AR157+AS157+AT157+AU157+AV157+AW157+AX157</f>
        <v>215927687.95806211</v>
      </c>
      <c r="AZ157" s="474">
        <f t="shared" ref="AZ157:BK157" si="787">SUM(AZ158:AZ162)</f>
        <v>26822692.975922212</v>
      </c>
      <c r="BA157" s="474">
        <f t="shared" si="787"/>
        <v>34796880.321273588</v>
      </c>
      <c r="BB157" s="474">
        <f t="shared" si="787"/>
        <v>25560166.304748788</v>
      </c>
      <c r="BC157" s="474">
        <f t="shared" si="787"/>
        <v>28394033.08491905</v>
      </c>
      <c r="BD157" s="474">
        <f t="shared" si="787"/>
        <v>9922354.4795943927</v>
      </c>
      <c r="BE157" s="474">
        <f t="shared" si="787"/>
        <v>31818547.333124697</v>
      </c>
      <c r="BF157" s="474">
        <f t="shared" si="787"/>
        <v>20785866.032799199</v>
      </c>
      <c r="BG157" s="474">
        <f t="shared" si="787"/>
        <v>8138972.4145802045</v>
      </c>
      <c r="BH157" s="474">
        <f t="shared" si="787"/>
        <v>10061875.430103488</v>
      </c>
      <c r="BI157" s="474">
        <f t="shared" si="787"/>
        <v>15145852.473585382</v>
      </c>
      <c r="BJ157" s="474">
        <f t="shared" si="787"/>
        <v>24141425.689617764</v>
      </c>
      <c r="BK157" s="474">
        <f t="shared" si="787"/>
        <v>20124591.328325823</v>
      </c>
      <c r="BL157" s="474">
        <f>AZ157+BA157+BB157+BC157+BD157+BE157+BF157+BG157+BH157+BI157+BJ157+BK157</f>
        <v>255713257.86859459</v>
      </c>
      <c r="BM157" s="474">
        <f t="shared" ref="BM157:BX157" si="788">SUM(BM158:BM162)</f>
        <v>22274996.765565015</v>
      </c>
      <c r="BN157" s="474">
        <f t="shared" si="788"/>
        <v>41569270.750166923</v>
      </c>
      <c r="BO157" s="474">
        <f t="shared" si="788"/>
        <v>23703422.906776834</v>
      </c>
      <c r="BP157" s="474">
        <f t="shared" si="788"/>
        <v>42892706.116049081</v>
      </c>
      <c r="BQ157" s="474">
        <f t="shared" si="788"/>
        <v>16938587.965865467</v>
      </c>
      <c r="BR157" s="474">
        <f t="shared" si="788"/>
        <v>12844852.94487565</v>
      </c>
      <c r="BS157" s="474">
        <f t="shared" si="788"/>
        <v>11996620.034843931</v>
      </c>
      <c r="BT157" s="474">
        <f t="shared" si="788"/>
        <v>8016755.1023618765</v>
      </c>
      <c r="BU157" s="474">
        <f t="shared" si="788"/>
        <v>7764797.8989317305</v>
      </c>
      <c r="BV157" s="474">
        <f t="shared" si="788"/>
        <v>28293423.387164079</v>
      </c>
      <c r="BW157" s="474">
        <f t="shared" si="788"/>
        <v>23631659.294316474</v>
      </c>
      <c r="BX157" s="474">
        <f t="shared" si="788"/>
        <v>14216758.220455686</v>
      </c>
      <c r="BY157" s="474">
        <f>BM157+BN157+BO157+BP157+BQ157+BR157+BS157+BT157+BU157+BV157+BW157+BX157</f>
        <v>254143851.38737276</v>
      </c>
      <c r="BZ157" s="474">
        <f t="shared" ref="BZ157:CK157" si="789">SUM(BZ158:BZ162)</f>
        <v>17532837.250333838</v>
      </c>
      <c r="CA157" s="474">
        <f t="shared" si="789"/>
        <v>57576797.156359538</v>
      </c>
      <c r="CB157" s="474">
        <f t="shared" si="789"/>
        <v>16131523.477883494</v>
      </c>
      <c r="CC157" s="474">
        <f t="shared" si="789"/>
        <v>43050174.242384419</v>
      </c>
      <c r="CD157" s="474">
        <f t="shared" si="789"/>
        <v>15899440.377587216</v>
      </c>
      <c r="CE157" s="474">
        <f t="shared" si="789"/>
        <v>15072960.782214988</v>
      </c>
      <c r="CF157" s="474">
        <f t="shared" si="789"/>
        <v>10152973.084042732</v>
      </c>
      <c r="CG157" s="474">
        <f t="shared" si="789"/>
        <v>2800398.3276164252</v>
      </c>
      <c r="CH157" s="474">
        <f t="shared" si="789"/>
        <v>6573602.4495493239</v>
      </c>
      <c r="CI157" s="474">
        <f t="shared" si="789"/>
        <v>33815662.822024703</v>
      </c>
      <c r="CJ157" s="474">
        <f t="shared" si="789"/>
        <v>23423933.186654981</v>
      </c>
      <c r="CK157" s="474">
        <f t="shared" si="789"/>
        <v>11882182.522450343</v>
      </c>
      <c r="CL157" s="474">
        <f>BZ157+CA157+CB157+CC157+CD157+CE157+CF157+CG157+CH157+CI157+CJ157+CK157</f>
        <v>253912485.679102</v>
      </c>
      <c r="CM157" s="474">
        <f t="shared" ref="CM157:CX157" si="790">SUM(CM158:CM162)</f>
        <v>22014261.461525623</v>
      </c>
      <c r="CN157" s="474">
        <f t="shared" si="790"/>
        <v>82760118.269195437</v>
      </c>
      <c r="CO157" s="474">
        <f t="shared" si="790"/>
        <v>23040353.726673342</v>
      </c>
      <c r="CP157" s="474">
        <f t="shared" si="790"/>
        <v>60213604.045234516</v>
      </c>
      <c r="CQ157" s="474">
        <f t="shared" si="790"/>
        <v>10340801.454264732</v>
      </c>
      <c r="CR157" s="474">
        <f t="shared" si="790"/>
        <v>4455069.7914371556</v>
      </c>
      <c r="CS157" s="474">
        <f t="shared" si="790"/>
        <v>5434819.524995828</v>
      </c>
      <c r="CT157" s="474">
        <f t="shared" si="790"/>
        <v>2271811.7543398431</v>
      </c>
      <c r="CU157" s="474">
        <f t="shared" si="790"/>
        <v>11325181.869929895</v>
      </c>
      <c r="CV157" s="474">
        <f t="shared" si="790"/>
        <v>34078493.892588884</v>
      </c>
      <c r="CW157" s="474">
        <f t="shared" si="790"/>
        <v>19939159.989984982</v>
      </c>
      <c r="CX157" s="474">
        <f t="shared" si="790"/>
        <v>10473473.776998833</v>
      </c>
      <c r="CY157" s="474">
        <f>CM157+CN157+CO157+CP157+CQ157+CR157+CS157+CT157+CU157+CV157+CW157+CX157</f>
        <v>286347149.55716902</v>
      </c>
      <c r="CZ157" s="474">
        <f t="shared" ref="CZ157:DK157" si="791">SUM(CZ158:CZ162)</f>
        <v>31642571.61312636</v>
      </c>
      <c r="DA157" s="474">
        <f t="shared" si="791"/>
        <v>61759767.086873643</v>
      </c>
      <c r="DB157" s="474">
        <f t="shared" si="791"/>
        <v>40932087.850000001</v>
      </c>
      <c r="DC157" s="474">
        <f t="shared" si="791"/>
        <v>62354720.879999995</v>
      </c>
      <c r="DD157" s="474">
        <f t="shared" si="791"/>
        <v>11148593.889999999</v>
      </c>
      <c r="DE157" s="474">
        <f t="shared" si="791"/>
        <v>6181533.6600000001</v>
      </c>
      <c r="DF157" s="474">
        <f t="shared" si="791"/>
        <v>6150463.7000000002</v>
      </c>
      <c r="DG157" s="474">
        <f t="shared" si="791"/>
        <v>2801957.1100000003</v>
      </c>
      <c r="DH157" s="474">
        <f t="shared" si="791"/>
        <v>5449954.7699999996</v>
      </c>
      <c r="DI157" s="474">
        <f t="shared" si="791"/>
        <v>26002791.079999998</v>
      </c>
      <c r="DJ157" s="474">
        <f t="shared" si="791"/>
        <v>4208725.5100000007</v>
      </c>
      <c r="DK157" s="474">
        <f t="shared" si="791"/>
        <v>5219746.1899999995</v>
      </c>
      <c r="DL157" s="474">
        <f>CZ157+DA157+DB157+DC157+DD157+DE157+DF157+DG157+DH157+DI157+DJ157+DK157</f>
        <v>263852913.33999997</v>
      </c>
      <c r="DM157" s="474">
        <f t="shared" ref="DM157:DX157" si="792">SUM(DM158:DM163)</f>
        <v>22385997.84</v>
      </c>
      <c r="DN157" s="474">
        <f t="shared" si="792"/>
        <v>73876602.420000002</v>
      </c>
      <c r="DO157" s="474">
        <f t="shared" si="792"/>
        <v>32637239.010000002</v>
      </c>
      <c r="DP157" s="474">
        <f t="shared" si="792"/>
        <v>36867686.890000008</v>
      </c>
      <c r="DQ157" s="474">
        <f t="shared" si="792"/>
        <v>1919316.1000000003</v>
      </c>
      <c r="DR157" s="474">
        <f t="shared" si="792"/>
        <v>5810052.2400000002</v>
      </c>
      <c r="DS157" s="474">
        <f t="shared" si="792"/>
        <v>4621959.34</v>
      </c>
      <c r="DT157" s="474">
        <f t="shared" si="792"/>
        <v>1968846.66</v>
      </c>
      <c r="DU157" s="474">
        <f t="shared" si="792"/>
        <v>4173876.52</v>
      </c>
      <c r="DV157" s="474">
        <f t="shared" si="792"/>
        <v>22380949.099999998</v>
      </c>
      <c r="DW157" s="474">
        <f t="shared" si="792"/>
        <v>1476419.8799999983</v>
      </c>
      <c r="DX157" s="474">
        <f t="shared" si="792"/>
        <v>6767096.4199999999</v>
      </c>
      <c r="DY157" s="474">
        <f t="shared" ref="DY157:DY163" si="793">DM157+DN157+DO157+DP157+DQ157+DR157+DS157+DT157+DU157+DV157+DW157+DX157</f>
        <v>214886042.42000002</v>
      </c>
      <c r="DZ157" s="474">
        <f t="shared" ref="DZ157:EK157" si="794">SUM(DZ158:DZ163)</f>
        <v>21166811.530000001</v>
      </c>
      <c r="EA157" s="474">
        <f t="shared" si="794"/>
        <v>102912882.15999998</v>
      </c>
      <c r="EB157" s="474">
        <f t="shared" si="794"/>
        <v>31406080.940000001</v>
      </c>
      <c r="EC157" s="474">
        <f t="shared" si="794"/>
        <v>17340678.649999999</v>
      </c>
      <c r="ED157" s="474">
        <f t="shared" si="794"/>
        <v>1449676.41</v>
      </c>
      <c r="EE157" s="474">
        <f t="shared" si="794"/>
        <v>4775140.18</v>
      </c>
      <c r="EF157" s="474">
        <f t="shared" si="794"/>
        <v>4237334.38</v>
      </c>
      <c r="EG157" s="474">
        <f t="shared" si="794"/>
        <v>1581226.56</v>
      </c>
      <c r="EH157" s="474">
        <f t="shared" si="794"/>
        <v>4911031.3100000005</v>
      </c>
      <c r="EI157" s="474">
        <f t="shared" si="794"/>
        <v>21428035.639999997</v>
      </c>
      <c r="EJ157" s="474">
        <f t="shared" si="794"/>
        <v>1340019.9199999934</v>
      </c>
      <c r="EK157" s="474">
        <f t="shared" si="794"/>
        <v>5767182.3000000063</v>
      </c>
      <c r="EL157" s="474">
        <f t="shared" ref="EL157:EL163" si="795">DZ157+EA157+EB157+EC157+ED157+EE157+EF157+EG157+EH157+EI157+EJ157+EK157</f>
        <v>218316099.97999999</v>
      </c>
      <c r="EM157" s="474">
        <f t="shared" ref="EM157:EX157" si="796">SUM(EM158:EM163)</f>
        <v>28566792.300000004</v>
      </c>
      <c r="EN157" s="474">
        <f t="shared" si="796"/>
        <v>134402794.40000001</v>
      </c>
      <c r="EO157" s="474">
        <f t="shared" si="796"/>
        <v>38438927.850000001</v>
      </c>
      <c r="EP157" s="474">
        <f t="shared" si="796"/>
        <v>79695963.820000008</v>
      </c>
      <c r="EQ157" s="474">
        <f t="shared" si="796"/>
        <v>1150956.0899999999</v>
      </c>
      <c r="ER157" s="474">
        <f t="shared" si="796"/>
        <v>4568302.18</v>
      </c>
      <c r="ES157" s="474">
        <f t="shared" si="796"/>
        <v>3945974.21</v>
      </c>
      <c r="ET157" s="474">
        <f t="shared" si="796"/>
        <v>884020.83000000054</v>
      </c>
      <c r="EU157" s="474">
        <f t="shared" si="796"/>
        <v>70521849.469999999</v>
      </c>
      <c r="EV157" s="474">
        <f t="shared" si="796"/>
        <v>21813474.209999997</v>
      </c>
      <c r="EW157" s="474">
        <f t="shared" si="796"/>
        <v>1254207.779999997</v>
      </c>
      <c r="EX157" s="474">
        <f t="shared" si="796"/>
        <v>5777135.4100000001</v>
      </c>
      <c r="EY157" s="474">
        <f t="shared" ref="EY157:EY163" si="797">EM157+EN157+EO157+EP157+EQ157+ER157+ES157+ET157+EU157+EV157+EW157+EX157</f>
        <v>391020398.54999995</v>
      </c>
      <c r="EZ157" s="474">
        <f t="shared" ref="EZ157:FH157" si="798">SUM(EZ158:EZ163)</f>
        <v>88515996.040000007</v>
      </c>
      <c r="FA157" s="474">
        <f t="shared" si="798"/>
        <v>134493616.16</v>
      </c>
      <c r="FB157" s="474">
        <f t="shared" si="798"/>
        <v>47285831.060000002</v>
      </c>
      <c r="FC157" s="474">
        <f t="shared" si="798"/>
        <v>77101020.320000008</v>
      </c>
      <c r="FD157" s="474">
        <f t="shared" si="798"/>
        <v>1227875.1400000001</v>
      </c>
      <c r="FE157" s="474">
        <f t="shared" si="798"/>
        <v>5343311.0999999996</v>
      </c>
      <c r="FF157" s="474">
        <f t="shared" si="798"/>
        <v>3865408.7300000004</v>
      </c>
      <c r="FG157" s="474">
        <f t="shared" si="798"/>
        <v>2322092.87</v>
      </c>
      <c r="FH157" s="474">
        <f t="shared" si="798"/>
        <v>70896789</v>
      </c>
      <c r="FI157" s="474">
        <f>SUM(FI158:FI163)</f>
        <v>21838621.810000006</v>
      </c>
      <c r="FJ157" s="474">
        <f>SUM(FJ158:FJ163)</f>
        <v>1663032.97</v>
      </c>
      <c r="FK157" s="474">
        <f>SUM(FK158:FK163)</f>
        <v>5562076.5799999861</v>
      </c>
      <c r="FL157" s="474">
        <f t="shared" ref="FL157:FL163" si="799">FA157+FB157+FC157+FD157+FE157+FF157+FG157+FH157+EZ157+FI157+FK157+FJ157</f>
        <v>460115671.78000003</v>
      </c>
      <c r="FM157" s="474">
        <f t="shared" ref="FM157:FV157" si="800">SUM(FM158:FM163)</f>
        <v>136305650.59</v>
      </c>
      <c r="FN157" s="474">
        <f t="shared" si="800"/>
        <v>134829838.38999999</v>
      </c>
      <c r="FO157" s="474">
        <f t="shared" si="800"/>
        <v>119782259.45999999</v>
      </c>
      <c r="FP157" s="474">
        <f t="shared" si="800"/>
        <v>77237657.799999982</v>
      </c>
      <c r="FQ157" s="474">
        <f t="shared" si="800"/>
        <v>2464182.34</v>
      </c>
      <c r="FR157" s="474">
        <f t="shared" si="800"/>
        <v>1605500.6600000001</v>
      </c>
      <c r="FS157" s="474">
        <f t="shared" si="800"/>
        <v>5100561.67</v>
      </c>
      <c r="FT157" s="474">
        <f t="shared" si="800"/>
        <v>2188415.87</v>
      </c>
      <c r="FU157" s="474">
        <f t="shared" si="800"/>
        <v>71309563.649999976</v>
      </c>
      <c r="FV157" s="474">
        <f t="shared" si="800"/>
        <v>22359500.280000016</v>
      </c>
      <c r="FW157" s="474">
        <f>SUM(FW158:FW163)</f>
        <v>2237167.7299999869</v>
      </c>
      <c r="FX157" s="474">
        <f>SUM(FX158:FX163)</f>
        <v>4460153.5700000124</v>
      </c>
      <c r="FY157" s="474">
        <f t="shared" ref="FY157:FY163" si="801">FM157+FN157+FO157+FP157+FQ157+FR157+FS157+FT157+FU157+FV157+FW157+FX157</f>
        <v>579880452.01000011</v>
      </c>
      <c r="FZ157" s="474">
        <f t="shared" ref="FZ157:GI157" si="802">SUM(FZ158:FZ163)</f>
        <v>133299096.45</v>
      </c>
      <c r="GA157" s="474">
        <f t="shared" si="802"/>
        <v>101833631.87000002</v>
      </c>
      <c r="GB157" s="474">
        <f t="shared" si="802"/>
        <v>43211621.330000006</v>
      </c>
      <c r="GC157" s="474">
        <f t="shared" si="802"/>
        <v>181755232.72999996</v>
      </c>
      <c r="GD157" s="474">
        <f t="shared" si="802"/>
        <v>10893960.42</v>
      </c>
      <c r="GE157" s="474">
        <f t="shared" si="802"/>
        <v>28452337.319999997</v>
      </c>
      <c r="GF157" s="474">
        <f t="shared" si="802"/>
        <v>3918964.7999999952</v>
      </c>
      <c r="GG157" s="474">
        <f t="shared" si="802"/>
        <v>1736350.230000006</v>
      </c>
      <c r="GH157" s="474">
        <f t="shared" si="802"/>
        <v>71498559.550000012</v>
      </c>
      <c r="GI157" s="474">
        <f t="shared" si="802"/>
        <v>20670469.370000001</v>
      </c>
      <c r="GJ157" s="474">
        <f>SUM(GJ158:GJ163)</f>
        <v>5247061.7099999944</v>
      </c>
      <c r="GK157" s="474">
        <f>SUM(GK158:GK163)</f>
        <v>2305106.849999995</v>
      </c>
      <c r="GL157" s="474">
        <f t="shared" ref="GL157:GL163" si="803">FZ157+GA157+GB157+GC157+GD157+GE157+GF157+GG157+GH157+GI157+GJ157+GK157</f>
        <v>604822392.63000011</v>
      </c>
      <c r="GM157" s="474">
        <f t="shared" ref="GM157:GV157" si="804">SUM(GM158:GM163)</f>
        <v>141876921.81</v>
      </c>
      <c r="GN157" s="474">
        <f t="shared" si="804"/>
        <v>100616504.81</v>
      </c>
      <c r="GO157" s="474">
        <f t="shared" si="804"/>
        <v>133344586.14999999</v>
      </c>
      <c r="GP157" s="474">
        <f t="shared" si="804"/>
        <v>96819630.519999996</v>
      </c>
      <c r="GQ157" s="474">
        <f t="shared" si="804"/>
        <v>5603684.1100000013</v>
      </c>
      <c r="GR157" s="474">
        <f t="shared" si="804"/>
        <v>3879096.1800000058</v>
      </c>
      <c r="GS157" s="474">
        <f t="shared" si="804"/>
        <v>3349132.5799999991</v>
      </c>
      <c r="GT157" s="474">
        <f t="shared" si="804"/>
        <v>1565783.1800000011</v>
      </c>
      <c r="GU157" s="474">
        <f t="shared" si="804"/>
        <v>73857212.879999995</v>
      </c>
      <c r="GV157" s="474">
        <f t="shared" si="804"/>
        <v>91991211.530000001</v>
      </c>
      <c r="GW157" s="474">
        <f>SUM(GW158:GW163)</f>
        <v>16831522.759999998</v>
      </c>
      <c r="GX157" s="474">
        <f>SUM(GX158:GX163)</f>
        <v>1656995.5100000168</v>
      </c>
      <c r="GY157" s="474">
        <f t="shared" ref="GY157:GY163" si="805">GM157+GN157+GO157+GP157+GQ157+GR157+GS157+GT157+GU157+GV157+GW157+GX157</f>
        <v>671392282.01999998</v>
      </c>
      <c r="GZ157" s="474">
        <f t="shared" ref="GZ157:HI157" si="806">SUM(GZ158:GZ163)</f>
        <v>142765903.74999997</v>
      </c>
      <c r="HA157" s="474">
        <f t="shared" si="806"/>
        <v>107583080.08</v>
      </c>
      <c r="HB157" s="474">
        <f t="shared" si="806"/>
        <v>154692144.36000001</v>
      </c>
      <c r="HC157" s="474">
        <f t="shared" si="806"/>
        <v>51689502.809999995</v>
      </c>
      <c r="HD157" s="474">
        <f t="shared" si="806"/>
        <v>5756893.7700000033</v>
      </c>
      <c r="HE157" s="474">
        <f t="shared" si="806"/>
        <v>3559122.4300000016</v>
      </c>
      <c r="HF157" s="474">
        <f t="shared" si="806"/>
        <v>22455068.629999999</v>
      </c>
      <c r="HG157" s="474">
        <f t="shared" si="806"/>
        <v>1058757.6600000099</v>
      </c>
      <c r="HH157" s="474">
        <f t="shared" si="806"/>
        <v>72378542.75999999</v>
      </c>
      <c r="HI157" s="474">
        <f t="shared" si="806"/>
        <v>24804316.880000003</v>
      </c>
      <c r="HJ157" s="474">
        <f>SUM(HJ158:HJ163)</f>
        <v>4845251.6900000069</v>
      </c>
      <c r="HK157" s="474">
        <f>SUM(HK158:HK163)</f>
        <v>1427826.7200000002</v>
      </c>
      <c r="HL157" s="474">
        <f t="shared" ref="HL157:HL163" si="807">GZ157+HA157+HB157+HC157+HD157+HE157+HF157+HG157+HH157+HI157+HJ157+HK157</f>
        <v>593016411.54000008</v>
      </c>
      <c r="HM157" s="474">
        <f t="shared" ref="HM157:HV157" si="808">SUM(HM158:HM163)</f>
        <v>143616691.89999998</v>
      </c>
      <c r="HN157" s="474">
        <f t="shared" si="808"/>
        <v>93319538.739999995</v>
      </c>
      <c r="HO157" s="474">
        <f t="shared" si="808"/>
        <v>160460579.89000002</v>
      </c>
      <c r="HP157" s="474">
        <f t="shared" si="808"/>
        <v>52093318.099999994</v>
      </c>
      <c r="HQ157" s="474">
        <f t="shared" si="808"/>
        <v>4326718.3999999976</v>
      </c>
      <c r="HR157" s="474">
        <f t="shared" si="808"/>
        <v>2147529.399999999</v>
      </c>
      <c r="HS157" s="474">
        <f t="shared" si="808"/>
        <v>44978566.940000005</v>
      </c>
      <c r="HT157" s="474">
        <f t="shared" si="808"/>
        <v>22623747.859999996</v>
      </c>
      <c r="HU157" s="474">
        <f t="shared" si="808"/>
        <v>83082093.790000007</v>
      </c>
      <c r="HV157" s="474">
        <f t="shared" si="808"/>
        <v>24447144.120000005</v>
      </c>
      <c r="HW157" s="474">
        <f>SUM(HW158:HW163)</f>
        <v>6843369.7599999979</v>
      </c>
      <c r="HX157" s="474">
        <f>SUM(HX158:HX163)</f>
        <v>934744.67999999854</v>
      </c>
      <c r="HY157" s="474">
        <f t="shared" ref="HY157:HY163" si="809">HM157+HN157+HO157+HP157+HQ157+HR157+HS157+HT157+HU157+HV157+HW157+HX157</f>
        <v>638874043.57999992</v>
      </c>
      <c r="HZ157" s="474">
        <f t="shared" ref="HZ157:II157" si="810">SUM(HZ158:HZ163)</f>
        <v>149435394.10999998</v>
      </c>
      <c r="IA157" s="474">
        <f t="shared" si="810"/>
        <v>53393620.289999999</v>
      </c>
      <c r="IB157" s="474">
        <f t="shared" si="810"/>
        <v>222420285.29999998</v>
      </c>
      <c r="IC157" s="474">
        <f t="shared" si="810"/>
        <v>49313248.509999998</v>
      </c>
      <c r="ID157" s="474">
        <f t="shared" si="810"/>
        <v>19646264.250000007</v>
      </c>
      <c r="IE157" s="474">
        <f t="shared" si="810"/>
        <v>1632309.6499999985</v>
      </c>
      <c r="IF157" s="474">
        <f t="shared" si="810"/>
        <v>44866822.910000004</v>
      </c>
      <c r="IG157" s="474">
        <f t="shared" si="810"/>
        <v>32360236.27</v>
      </c>
      <c r="IH157" s="474">
        <f t="shared" si="810"/>
        <v>78772279.430000007</v>
      </c>
      <c r="II157" s="474">
        <f t="shared" si="810"/>
        <v>24268974.590000004</v>
      </c>
      <c r="IJ157" s="474">
        <f>SUM(IJ158:IJ163)</f>
        <v>54918768.459999993</v>
      </c>
      <c r="IK157" s="474">
        <f>SUM(IK158:IK163)</f>
        <v>741889.61999999406</v>
      </c>
      <c r="IL157" s="474">
        <f t="shared" ref="IL157:IL163" si="811">HZ157+IA157+IB157+IC157+ID157+IE157+IF157+IG157+IH157+II157+IJ157+IK157</f>
        <v>731770093.38999987</v>
      </c>
      <c r="IM157" s="474">
        <f t="shared" ref="IM157:IV157" si="812">SUM(IM158:IM163)</f>
        <v>147496176.54999995</v>
      </c>
      <c r="IN157" s="474">
        <f t="shared" si="812"/>
        <v>53308620.86999999</v>
      </c>
      <c r="IO157" s="474">
        <f t="shared" si="812"/>
        <v>174838686.71000001</v>
      </c>
      <c r="IP157" s="474">
        <f t="shared" si="812"/>
        <v>113063916.55000001</v>
      </c>
      <c r="IQ157" s="474">
        <f t="shared" si="812"/>
        <v>2063726.1399999964</v>
      </c>
      <c r="IR157" s="474">
        <f t="shared" si="812"/>
        <v>1298900.5500000005</v>
      </c>
      <c r="IS157" s="474">
        <f t="shared" si="812"/>
        <v>44879116.379999995</v>
      </c>
      <c r="IT157" s="474">
        <f t="shared" si="812"/>
        <v>36511867.450000003</v>
      </c>
      <c r="IU157" s="474">
        <f t="shared" si="812"/>
        <v>70037523.599999994</v>
      </c>
      <c r="IV157" s="474">
        <f t="shared" si="812"/>
        <v>2273329.6100000036</v>
      </c>
      <c r="IW157" s="474">
        <f>SUM(IW158:IW163)</f>
        <v>54122809.649999999</v>
      </c>
      <c r="IX157" s="474">
        <f>SUM(IX158:IX163)</f>
        <v>701897.43999999948</v>
      </c>
      <c r="IY157" s="474">
        <f t="shared" ref="IY157:IY163" si="813">IM157+IN157+IO157+IP157+IQ157+IR157+IS157+IT157+IU157+IV157+IW157+IX157</f>
        <v>700596571.50000012</v>
      </c>
      <c r="IZ157" s="654">
        <f t="shared" ref="IZ157:JI157" si="814">SUM(IZ158:IZ163)</f>
        <v>145386283.16</v>
      </c>
      <c r="JA157" s="474">
        <f t="shared" si="814"/>
        <v>53211009.479999997</v>
      </c>
      <c r="JB157" s="474">
        <f t="shared" si="814"/>
        <v>166778599.94</v>
      </c>
      <c r="JC157" s="474">
        <f t="shared" si="814"/>
        <v>109209367.93000001</v>
      </c>
      <c r="JD157" s="474">
        <f t="shared" si="814"/>
        <v>1392780.6099999994</v>
      </c>
      <c r="JE157" s="474">
        <f t="shared" si="814"/>
        <v>1486123.3900000001</v>
      </c>
      <c r="JF157" s="474">
        <f t="shared" si="814"/>
        <v>45531342.700000003</v>
      </c>
      <c r="JG157" s="474">
        <f t="shared" si="814"/>
        <v>36428297.919999994</v>
      </c>
      <c r="JH157" s="474">
        <f t="shared" si="814"/>
        <v>72130739.450000018</v>
      </c>
      <c r="JI157" s="474">
        <f t="shared" si="814"/>
        <v>3189336.95</v>
      </c>
      <c r="JJ157" s="474">
        <f>SUM(JJ158:JJ163)</f>
        <v>64148681.789999999</v>
      </c>
      <c r="JK157" s="474">
        <f>SUM(JK158:JK163)</f>
        <v>9429195.929999996</v>
      </c>
      <c r="JL157" s="474">
        <f t="shared" ref="JL157:JL163" si="815">IZ157+JA157+JB157+JC157+JD157+JE157+JF157+JG157+JH157+JI157+JJ157+JK157</f>
        <v>708321759.25</v>
      </c>
      <c r="JM157" s="654">
        <f t="shared" ref="JM157:JV157" si="816">SUM(JM158:JM163)</f>
        <v>153223863.56</v>
      </c>
      <c r="JN157" s="474">
        <f t="shared" si="816"/>
        <v>1415810.6500000001</v>
      </c>
      <c r="JO157" s="474">
        <f t="shared" si="816"/>
        <v>267839456.97000003</v>
      </c>
      <c r="JP157" s="474">
        <f t="shared" si="816"/>
        <v>37707278.159999996</v>
      </c>
      <c r="JQ157" s="474">
        <f t="shared" si="816"/>
        <v>1487160.4700000011</v>
      </c>
      <c r="JR157" s="474">
        <f t="shared" si="816"/>
        <v>2400806.2300000004</v>
      </c>
      <c r="JS157" s="474">
        <f t="shared" si="816"/>
        <v>45760288.140000008</v>
      </c>
      <c r="JT157" s="474">
        <f t="shared" si="816"/>
        <v>48772155.730000004</v>
      </c>
      <c r="JU157" s="474">
        <f t="shared" si="816"/>
        <v>72573296.200000003</v>
      </c>
      <c r="JV157" s="474">
        <f t="shared" si="816"/>
        <v>9184653.9999999981</v>
      </c>
      <c r="JW157" s="474">
        <f>SUM(JW158:JW163)</f>
        <v>64116511.080000006</v>
      </c>
      <c r="JX157" s="474">
        <f>SUM(JX158:JX163)</f>
        <v>9693557.9900000002</v>
      </c>
      <c r="JY157" s="474">
        <f t="shared" ref="JY157:JY163" si="817">JM157+JN157+JO157+JP157+JQ157+JR157+JS157+JT157+JU157+JV157+JW157+JX157</f>
        <v>714174839.18000019</v>
      </c>
      <c r="JZ157" s="654">
        <f t="shared" ref="JZ157:KI157" si="818">SUM(JZ158:JZ163)</f>
        <v>82477053.840000004</v>
      </c>
      <c r="KA157" s="474">
        <f t="shared" si="818"/>
        <v>4902986.38</v>
      </c>
      <c r="KB157" s="474">
        <f t="shared" si="818"/>
        <v>279659935.61000001</v>
      </c>
      <c r="KC157" s="474">
        <f t="shared" si="818"/>
        <v>30675881.41</v>
      </c>
      <c r="KD157" s="474">
        <f t="shared" si="818"/>
        <v>1178602.8499999999</v>
      </c>
      <c r="KE157" s="474">
        <f t="shared" si="818"/>
        <v>1763614.5699999996</v>
      </c>
      <c r="KF157" s="474">
        <f t="shared" si="818"/>
        <v>63117593.920000002</v>
      </c>
      <c r="KG157" s="474">
        <f t="shared" si="818"/>
        <v>48501001.640000001</v>
      </c>
      <c r="KH157" s="474">
        <f t="shared" si="818"/>
        <v>73065895.969999999</v>
      </c>
      <c r="KI157" s="474">
        <f t="shared" si="818"/>
        <v>9051071.5600000005</v>
      </c>
      <c r="KJ157" s="474">
        <f>SUM(KJ158:KJ163)</f>
        <v>63582424.780000001</v>
      </c>
      <c r="KK157" s="474">
        <f>SUM(KK158:KK163)</f>
        <v>9663730.959999999</v>
      </c>
      <c r="KL157" s="474">
        <f t="shared" ref="KL157:KL163" si="819">JZ157+KA157+KB157+KC157+KD157+KE157+KF157+KG157+KH157+KI157+KJ157+KK157</f>
        <v>667639793.49000001</v>
      </c>
      <c r="KM157" s="654">
        <f t="shared" ref="KM157:KV157" si="820">SUM(KM158:KM163)</f>
        <v>17822762.590000004</v>
      </c>
      <c r="KN157" s="474">
        <f t="shared" si="820"/>
        <v>3223678.36</v>
      </c>
      <c r="KO157" s="474">
        <f t="shared" si="820"/>
        <v>294752760.54999995</v>
      </c>
      <c r="KP157" s="474">
        <f t="shared" si="820"/>
        <v>2794144.4099999997</v>
      </c>
      <c r="KQ157" s="474">
        <f t="shared" si="820"/>
        <v>862636.88</v>
      </c>
      <c r="KR157" s="474">
        <f t="shared" si="820"/>
        <v>1172279.3499999999</v>
      </c>
      <c r="KS157" s="474">
        <f t="shared" si="820"/>
        <v>56216958.839999996</v>
      </c>
      <c r="KT157" s="474">
        <f t="shared" si="820"/>
        <v>54030124.409999996</v>
      </c>
      <c r="KU157" s="474">
        <f t="shared" si="820"/>
        <v>91261232.799999982</v>
      </c>
      <c r="KV157" s="474">
        <f t="shared" si="820"/>
        <v>10729840.520000001</v>
      </c>
      <c r="KW157" s="474">
        <f>SUM(KW158:KW163)</f>
        <v>63320847.120000005</v>
      </c>
      <c r="KX157" s="474">
        <f>SUM(KX158:KX163)</f>
        <v>9698715.7800000012</v>
      </c>
      <c r="KY157" s="474">
        <f t="shared" ref="KY157:KY163" si="821">KM157+KN157+KO157+KP157+KQ157+KR157+KS157+KT157+KU157+KV157+KW157+KX157</f>
        <v>605885981.6099999</v>
      </c>
      <c r="KZ157" s="654">
        <f t="shared" ref="KZ157:LI157" si="822">SUM(KZ158:KZ163)</f>
        <v>47821504.159999996</v>
      </c>
      <c r="LA157" s="474">
        <f t="shared" si="822"/>
        <v>11417034.140000001</v>
      </c>
      <c r="LB157" s="474">
        <f t="shared" si="822"/>
        <v>0</v>
      </c>
      <c r="LC157" s="474">
        <f t="shared" si="822"/>
        <v>0</v>
      </c>
      <c r="LD157" s="474">
        <f t="shared" si="822"/>
        <v>0</v>
      </c>
      <c r="LE157" s="474">
        <f t="shared" si="822"/>
        <v>0</v>
      </c>
      <c r="LF157" s="474">
        <f t="shared" si="822"/>
        <v>0</v>
      </c>
      <c r="LG157" s="474">
        <f t="shared" si="822"/>
        <v>0</v>
      </c>
      <c r="LH157" s="474">
        <f t="shared" si="822"/>
        <v>0</v>
      </c>
      <c r="LI157" s="474">
        <f t="shared" si="822"/>
        <v>0</v>
      </c>
      <c r="LJ157" s="474">
        <f>SUM(LJ158:LJ163)</f>
        <v>0</v>
      </c>
      <c r="LK157" s="474">
        <f>SUM(LK158:LK163)</f>
        <v>0</v>
      </c>
      <c r="LL157" s="515">
        <f t="shared" ref="LL157:LL163" si="823">KZ157+LA157+LB157+LC157+LD157+LE157+LF157+LG157+LH157+LI157+LJ157+LK157</f>
        <v>59238538.299999997</v>
      </c>
    </row>
    <row r="158" spans="1:324" ht="15.75" x14ac:dyDescent="0.25">
      <c r="A158" s="419">
        <v>4030</v>
      </c>
      <c r="B158" s="420"/>
      <c r="C158" s="418" t="s">
        <v>178</v>
      </c>
      <c r="D158" s="418" t="s">
        <v>373</v>
      </c>
      <c r="E158" s="466">
        <v>0</v>
      </c>
      <c r="F158" s="466">
        <v>0</v>
      </c>
      <c r="G158" s="466">
        <v>0</v>
      </c>
      <c r="H158" s="466">
        <v>0</v>
      </c>
      <c r="I158" s="466">
        <v>0</v>
      </c>
      <c r="J158" s="466">
        <v>0</v>
      </c>
      <c r="K158" s="466">
        <v>0</v>
      </c>
      <c r="L158" s="466">
        <v>0</v>
      </c>
      <c r="M158" s="466">
        <v>0</v>
      </c>
      <c r="N158" s="466">
        <v>0</v>
      </c>
      <c r="O158" s="466">
        <v>0</v>
      </c>
      <c r="P158" s="466">
        <v>0</v>
      </c>
      <c r="Q158" s="466">
        <v>0</v>
      </c>
      <c r="R158" s="466">
        <v>0</v>
      </c>
      <c r="S158" s="466">
        <v>0</v>
      </c>
      <c r="T158" s="466">
        <v>0</v>
      </c>
      <c r="U158" s="466">
        <v>0</v>
      </c>
      <c r="V158" s="466">
        <v>0</v>
      </c>
      <c r="W158" s="466">
        <v>0</v>
      </c>
      <c r="X158" s="466">
        <v>0</v>
      </c>
      <c r="Y158" s="466"/>
      <c r="Z158" s="466">
        <v>0</v>
      </c>
      <c r="AA158" s="466">
        <v>0</v>
      </c>
      <c r="AB158" s="466">
        <v>0</v>
      </c>
      <c r="AC158" s="466">
        <v>0</v>
      </c>
      <c r="AD158" s="466">
        <v>0</v>
      </c>
      <c r="AE158" s="466">
        <v>0</v>
      </c>
      <c r="AF158" s="466">
        <v>0</v>
      </c>
      <c r="AG158" s="466">
        <v>0</v>
      </c>
      <c r="AH158" s="466">
        <v>0</v>
      </c>
      <c r="AI158" s="466">
        <v>0</v>
      </c>
      <c r="AJ158" s="466">
        <v>0</v>
      </c>
      <c r="AK158" s="466">
        <v>0</v>
      </c>
      <c r="AL158" s="466"/>
      <c r="AM158" s="466">
        <v>0</v>
      </c>
      <c r="AN158" s="466">
        <v>0</v>
      </c>
      <c r="AO158" s="466">
        <v>0</v>
      </c>
      <c r="AP158" s="466">
        <v>0</v>
      </c>
      <c r="AQ158" s="466">
        <v>0</v>
      </c>
      <c r="AR158" s="466">
        <v>0</v>
      </c>
      <c r="AS158" s="466">
        <v>0</v>
      </c>
      <c r="AT158" s="466">
        <v>0</v>
      </c>
      <c r="AU158" s="466">
        <v>0</v>
      </c>
      <c r="AV158" s="466">
        <v>0</v>
      </c>
      <c r="AW158" s="466">
        <v>0</v>
      </c>
      <c r="AX158" s="466">
        <v>0</v>
      </c>
      <c r="AY158" s="466"/>
      <c r="AZ158" s="466">
        <v>0</v>
      </c>
      <c r="BA158" s="466">
        <v>0</v>
      </c>
      <c r="BB158" s="466">
        <v>0</v>
      </c>
      <c r="BC158" s="466">
        <v>0</v>
      </c>
      <c r="BD158" s="466">
        <v>0</v>
      </c>
      <c r="BE158" s="466">
        <v>0</v>
      </c>
      <c r="BF158" s="466">
        <v>0</v>
      </c>
      <c r="BG158" s="466">
        <v>0</v>
      </c>
      <c r="BH158" s="466">
        <v>0</v>
      </c>
      <c r="BI158" s="466">
        <v>0</v>
      </c>
      <c r="BJ158" s="466">
        <v>0</v>
      </c>
      <c r="BK158" s="466">
        <v>0</v>
      </c>
      <c r="BL158" s="466"/>
      <c r="BM158" s="466">
        <v>0</v>
      </c>
      <c r="BN158" s="466">
        <v>0</v>
      </c>
      <c r="BO158" s="466">
        <v>0</v>
      </c>
      <c r="BP158" s="466">
        <v>0</v>
      </c>
      <c r="BQ158" s="466">
        <v>0</v>
      </c>
      <c r="BR158" s="466">
        <v>0</v>
      </c>
      <c r="BS158" s="466">
        <v>0</v>
      </c>
      <c r="BT158" s="466">
        <v>0</v>
      </c>
      <c r="BU158" s="466">
        <v>0</v>
      </c>
      <c r="BV158" s="466">
        <v>0</v>
      </c>
      <c r="BW158" s="466">
        <v>0</v>
      </c>
      <c r="BX158" s="466">
        <v>0</v>
      </c>
      <c r="BY158" s="466"/>
      <c r="BZ158" s="466">
        <v>0</v>
      </c>
      <c r="CA158" s="466">
        <v>0</v>
      </c>
      <c r="CB158" s="466">
        <v>0</v>
      </c>
      <c r="CC158" s="466">
        <v>0</v>
      </c>
      <c r="CD158" s="466">
        <v>0</v>
      </c>
      <c r="CE158" s="466">
        <v>0</v>
      </c>
      <c r="CF158" s="466">
        <v>0</v>
      </c>
      <c r="CG158" s="466">
        <v>0</v>
      </c>
      <c r="CH158" s="466">
        <v>0</v>
      </c>
      <c r="CI158" s="466">
        <v>0</v>
      </c>
      <c r="CJ158" s="466">
        <v>0</v>
      </c>
      <c r="CK158" s="466">
        <v>0</v>
      </c>
      <c r="CL158" s="466"/>
      <c r="CM158" s="466">
        <v>0</v>
      </c>
      <c r="CN158" s="466">
        <v>0</v>
      </c>
      <c r="CO158" s="466">
        <v>0</v>
      </c>
      <c r="CP158" s="466">
        <v>0</v>
      </c>
      <c r="CQ158" s="466">
        <v>0</v>
      </c>
      <c r="CR158" s="466">
        <v>0</v>
      </c>
      <c r="CS158" s="466">
        <v>0</v>
      </c>
      <c r="CT158" s="466">
        <v>0</v>
      </c>
      <c r="CU158" s="466">
        <v>0</v>
      </c>
      <c r="CV158" s="466">
        <v>0</v>
      </c>
      <c r="CW158" s="466">
        <v>0</v>
      </c>
      <c r="CX158" s="466">
        <v>0</v>
      </c>
      <c r="CY158" s="466"/>
      <c r="CZ158" s="466">
        <v>0</v>
      </c>
      <c r="DA158" s="466">
        <v>0</v>
      </c>
      <c r="DB158" s="466">
        <v>0</v>
      </c>
      <c r="DC158" s="466">
        <v>0</v>
      </c>
      <c r="DD158" s="466">
        <v>0</v>
      </c>
      <c r="DE158" s="466">
        <v>0</v>
      </c>
      <c r="DF158" s="466">
        <v>0</v>
      </c>
      <c r="DG158" s="466">
        <v>0</v>
      </c>
      <c r="DH158" s="466">
        <v>0</v>
      </c>
      <c r="DI158" s="466">
        <v>0</v>
      </c>
      <c r="DJ158" s="466">
        <v>0</v>
      </c>
      <c r="DK158" s="466">
        <v>0</v>
      </c>
      <c r="DL158" s="466"/>
      <c r="DM158" s="466">
        <v>0</v>
      </c>
      <c r="DN158" s="466">
        <v>0</v>
      </c>
      <c r="DO158" s="466">
        <v>0</v>
      </c>
      <c r="DP158" s="466">
        <v>0</v>
      </c>
      <c r="DQ158" s="466">
        <v>0</v>
      </c>
      <c r="DR158" s="466">
        <v>0</v>
      </c>
      <c r="DS158" s="466">
        <v>0</v>
      </c>
      <c r="DT158" s="466">
        <v>0</v>
      </c>
      <c r="DU158" s="466">
        <v>0</v>
      </c>
      <c r="DV158" s="466">
        <v>0</v>
      </c>
      <c r="DW158" s="466">
        <v>0</v>
      </c>
      <c r="DX158" s="466">
        <v>0</v>
      </c>
      <c r="DY158" s="466">
        <f t="shared" si="793"/>
        <v>0</v>
      </c>
      <c r="DZ158" s="466">
        <v>0</v>
      </c>
      <c r="EA158" s="466">
        <v>0</v>
      </c>
      <c r="EB158" s="466">
        <v>0</v>
      </c>
      <c r="EC158" s="466">
        <v>0</v>
      </c>
      <c r="ED158" s="466">
        <v>0</v>
      </c>
      <c r="EE158" s="466">
        <v>0</v>
      </c>
      <c r="EF158" s="466">
        <v>0</v>
      </c>
      <c r="EG158" s="466">
        <v>0</v>
      </c>
      <c r="EH158" s="466">
        <v>0</v>
      </c>
      <c r="EI158" s="466">
        <v>0</v>
      </c>
      <c r="EJ158" s="466">
        <v>0</v>
      </c>
      <c r="EK158" s="466">
        <v>0</v>
      </c>
      <c r="EL158" s="466">
        <f t="shared" si="795"/>
        <v>0</v>
      </c>
      <c r="EM158" s="466">
        <v>0</v>
      </c>
      <c r="EN158" s="466">
        <v>0</v>
      </c>
      <c r="EO158" s="466">
        <v>0</v>
      </c>
      <c r="EP158" s="466">
        <v>0</v>
      </c>
      <c r="EQ158" s="466">
        <v>0</v>
      </c>
      <c r="ER158" s="466">
        <v>0</v>
      </c>
      <c r="ES158" s="466">
        <v>0</v>
      </c>
      <c r="ET158" s="466">
        <v>0</v>
      </c>
      <c r="EU158" s="466">
        <v>0</v>
      </c>
      <c r="EV158" s="466">
        <v>0</v>
      </c>
      <c r="EW158" s="466">
        <v>0</v>
      </c>
      <c r="EX158" s="466">
        <v>0</v>
      </c>
      <c r="EY158" s="466">
        <f t="shared" si="797"/>
        <v>0</v>
      </c>
      <c r="EZ158" s="466">
        <v>0</v>
      </c>
      <c r="FA158" s="466">
        <v>0</v>
      </c>
      <c r="FB158" s="466">
        <v>0</v>
      </c>
      <c r="FC158" s="466">
        <v>0</v>
      </c>
      <c r="FD158" s="466">
        <v>0</v>
      </c>
      <c r="FE158" s="466">
        <v>0</v>
      </c>
      <c r="FF158" s="466">
        <v>0</v>
      </c>
      <c r="FG158" s="466">
        <v>0</v>
      </c>
      <c r="FH158" s="466">
        <v>0</v>
      </c>
      <c r="FI158" s="466">
        <v>0</v>
      </c>
      <c r="FJ158" s="466">
        <v>0</v>
      </c>
      <c r="FK158" s="466">
        <v>0</v>
      </c>
      <c r="FL158" s="466">
        <f t="shared" si="799"/>
        <v>0</v>
      </c>
      <c r="FM158" s="466">
        <v>0</v>
      </c>
      <c r="FN158" s="466">
        <v>0</v>
      </c>
      <c r="FO158" s="466">
        <v>0</v>
      </c>
      <c r="FP158" s="466">
        <v>0</v>
      </c>
      <c r="FQ158" s="466">
        <v>0</v>
      </c>
      <c r="FR158" s="466">
        <v>0</v>
      </c>
      <c r="FS158" s="466">
        <v>0</v>
      </c>
      <c r="FT158" s="466">
        <v>0</v>
      </c>
      <c r="FU158" s="466">
        <v>0</v>
      </c>
      <c r="FV158" s="466">
        <v>0</v>
      </c>
      <c r="FW158" s="466">
        <v>0</v>
      </c>
      <c r="FX158" s="466">
        <v>0</v>
      </c>
      <c r="FY158" s="466">
        <f t="shared" si="801"/>
        <v>0</v>
      </c>
      <c r="FZ158" s="466">
        <v>0</v>
      </c>
      <c r="GA158" s="466">
        <v>0</v>
      </c>
      <c r="GB158" s="466">
        <v>0</v>
      </c>
      <c r="GC158" s="466">
        <v>0</v>
      </c>
      <c r="GD158" s="466">
        <v>0</v>
      </c>
      <c r="GE158" s="466">
        <v>0</v>
      </c>
      <c r="GF158" s="466">
        <v>0</v>
      </c>
      <c r="GG158" s="466">
        <v>0</v>
      </c>
      <c r="GH158" s="466">
        <v>0</v>
      </c>
      <c r="GI158" s="466">
        <v>0</v>
      </c>
      <c r="GJ158" s="466">
        <v>0</v>
      </c>
      <c r="GK158" s="466">
        <v>0</v>
      </c>
      <c r="GL158" s="466">
        <f t="shared" si="803"/>
        <v>0</v>
      </c>
      <c r="GM158" s="466">
        <v>0</v>
      </c>
      <c r="GN158" s="466">
        <v>0</v>
      </c>
      <c r="GO158" s="466">
        <v>0</v>
      </c>
      <c r="GP158" s="466">
        <v>0</v>
      </c>
      <c r="GQ158" s="466">
        <v>0</v>
      </c>
      <c r="GR158" s="466">
        <v>0</v>
      </c>
      <c r="GS158" s="466">
        <v>0</v>
      </c>
      <c r="GT158" s="466">
        <v>0</v>
      </c>
      <c r="GU158" s="466">
        <v>0</v>
      </c>
      <c r="GV158" s="466">
        <v>0</v>
      </c>
      <c r="GW158" s="466">
        <v>0</v>
      </c>
      <c r="GX158" s="466">
        <v>0</v>
      </c>
      <c r="GY158" s="466">
        <f t="shared" si="805"/>
        <v>0</v>
      </c>
      <c r="GZ158" s="466">
        <v>0</v>
      </c>
      <c r="HA158" s="466">
        <v>0</v>
      </c>
      <c r="HB158" s="466">
        <v>0</v>
      </c>
      <c r="HC158" s="466">
        <v>0</v>
      </c>
      <c r="HD158" s="466">
        <v>0</v>
      </c>
      <c r="HE158" s="466">
        <v>0</v>
      </c>
      <c r="HF158" s="466">
        <v>0</v>
      </c>
      <c r="HG158" s="466">
        <v>0</v>
      </c>
      <c r="HH158" s="466">
        <v>0</v>
      </c>
      <c r="HI158" s="466">
        <v>0</v>
      </c>
      <c r="HJ158" s="466">
        <v>0</v>
      </c>
      <c r="HK158" s="466">
        <v>0</v>
      </c>
      <c r="HL158" s="466">
        <f t="shared" si="807"/>
        <v>0</v>
      </c>
      <c r="HM158" s="466">
        <v>0</v>
      </c>
      <c r="HN158" s="466">
        <v>0</v>
      </c>
      <c r="HO158" s="466">
        <v>0</v>
      </c>
      <c r="HP158" s="466">
        <v>0</v>
      </c>
      <c r="HQ158" s="466">
        <v>0</v>
      </c>
      <c r="HR158" s="466">
        <v>0</v>
      </c>
      <c r="HS158" s="466">
        <v>0</v>
      </c>
      <c r="HT158" s="466">
        <v>0</v>
      </c>
      <c r="HU158" s="466">
        <v>0</v>
      </c>
      <c r="HV158" s="466">
        <v>0</v>
      </c>
      <c r="HW158" s="466">
        <v>0</v>
      </c>
      <c r="HX158" s="466">
        <v>0</v>
      </c>
      <c r="HY158" s="466">
        <f t="shared" si="809"/>
        <v>0</v>
      </c>
      <c r="HZ158" s="466">
        <v>0</v>
      </c>
      <c r="IA158" s="466">
        <v>0</v>
      </c>
      <c r="IB158" s="466">
        <v>0</v>
      </c>
      <c r="IC158" s="466">
        <v>0</v>
      </c>
      <c r="ID158" s="466">
        <v>0</v>
      </c>
      <c r="IE158" s="466">
        <v>0</v>
      </c>
      <c r="IF158" s="466">
        <v>0</v>
      </c>
      <c r="IG158" s="466">
        <v>0</v>
      </c>
      <c r="IH158" s="466">
        <v>0</v>
      </c>
      <c r="II158" s="466">
        <v>0</v>
      </c>
      <c r="IJ158" s="466">
        <v>0</v>
      </c>
      <c r="IK158" s="466">
        <v>0</v>
      </c>
      <c r="IL158" s="466">
        <f t="shared" si="811"/>
        <v>0</v>
      </c>
      <c r="IM158" s="466">
        <v>0</v>
      </c>
      <c r="IN158" s="466">
        <v>0</v>
      </c>
      <c r="IO158" s="466">
        <v>0</v>
      </c>
      <c r="IP158" s="466">
        <v>0</v>
      </c>
      <c r="IQ158" s="466">
        <v>0</v>
      </c>
      <c r="IR158" s="466">
        <v>0</v>
      </c>
      <c r="IS158" s="466">
        <v>0</v>
      </c>
      <c r="IT158" s="466">
        <v>0</v>
      </c>
      <c r="IU158" s="466">
        <v>0</v>
      </c>
      <c r="IV158" s="466">
        <v>0</v>
      </c>
      <c r="IW158" s="466">
        <v>0</v>
      </c>
      <c r="IX158" s="466">
        <v>0</v>
      </c>
      <c r="IY158" s="466">
        <f t="shared" si="813"/>
        <v>0</v>
      </c>
      <c r="IZ158" s="655">
        <v>0</v>
      </c>
      <c r="JA158" s="466">
        <v>0</v>
      </c>
      <c r="JB158" s="466">
        <v>0</v>
      </c>
      <c r="JC158" s="466">
        <v>0</v>
      </c>
      <c r="JD158" s="466">
        <v>0</v>
      </c>
      <c r="JE158" s="466">
        <v>0</v>
      </c>
      <c r="JF158" s="466">
        <v>0</v>
      </c>
      <c r="JG158" s="466">
        <v>0</v>
      </c>
      <c r="JH158" s="466">
        <v>0</v>
      </c>
      <c r="JI158" s="466">
        <v>0</v>
      </c>
      <c r="JJ158" s="466">
        <v>0</v>
      </c>
      <c r="JK158" s="466">
        <v>0</v>
      </c>
      <c r="JL158" s="466">
        <f t="shared" si="815"/>
        <v>0</v>
      </c>
      <c r="JM158" s="655">
        <v>0</v>
      </c>
      <c r="JN158" s="466">
        <v>0</v>
      </c>
      <c r="JO158" s="466">
        <v>0</v>
      </c>
      <c r="JP158" s="466">
        <v>0</v>
      </c>
      <c r="JQ158" s="466">
        <v>0</v>
      </c>
      <c r="JR158" s="466">
        <v>0</v>
      </c>
      <c r="JS158" s="466">
        <v>0</v>
      </c>
      <c r="JT158" s="466">
        <v>0</v>
      </c>
      <c r="JU158" s="466">
        <v>0</v>
      </c>
      <c r="JV158" s="466">
        <v>0</v>
      </c>
      <c r="JW158" s="466">
        <v>0</v>
      </c>
      <c r="JX158" s="466">
        <v>0</v>
      </c>
      <c r="JY158" s="466">
        <f t="shared" si="817"/>
        <v>0</v>
      </c>
      <c r="JZ158" s="655">
        <v>0</v>
      </c>
      <c r="KA158" s="466">
        <v>0</v>
      </c>
      <c r="KB158" s="466">
        <v>0</v>
      </c>
      <c r="KC158" s="466">
        <v>0</v>
      </c>
      <c r="KD158" s="466">
        <v>0</v>
      </c>
      <c r="KE158" s="466">
        <v>0</v>
      </c>
      <c r="KF158" s="466">
        <v>0</v>
      </c>
      <c r="KG158" s="466">
        <v>0</v>
      </c>
      <c r="KH158" s="466">
        <v>0</v>
      </c>
      <c r="KI158" s="466">
        <v>0</v>
      </c>
      <c r="KJ158" s="466">
        <v>0</v>
      </c>
      <c r="KK158" s="466">
        <v>0</v>
      </c>
      <c r="KL158" s="466">
        <f t="shared" si="819"/>
        <v>0</v>
      </c>
      <c r="KM158" s="655">
        <v>0</v>
      </c>
      <c r="KN158" s="466">
        <v>0</v>
      </c>
      <c r="KO158" s="466">
        <v>0</v>
      </c>
      <c r="KP158" s="466">
        <v>0</v>
      </c>
      <c r="KQ158" s="466">
        <v>0</v>
      </c>
      <c r="KR158" s="466">
        <v>0</v>
      </c>
      <c r="KS158" s="466">
        <v>0</v>
      </c>
      <c r="KT158" s="466">
        <v>0</v>
      </c>
      <c r="KU158" s="466">
        <v>0</v>
      </c>
      <c r="KV158" s="466">
        <v>0</v>
      </c>
      <c r="KW158" s="466">
        <v>0</v>
      </c>
      <c r="KX158" s="466">
        <v>0</v>
      </c>
      <c r="KY158" s="466">
        <f t="shared" si="821"/>
        <v>0</v>
      </c>
      <c r="KZ158" s="655">
        <v>0</v>
      </c>
      <c r="LA158" s="466">
        <v>0</v>
      </c>
      <c r="LB158" s="466">
        <v>0</v>
      </c>
      <c r="LC158" s="466">
        <v>0</v>
      </c>
      <c r="LD158" s="466">
        <v>0</v>
      </c>
      <c r="LE158" s="466">
        <v>0</v>
      </c>
      <c r="LF158" s="466">
        <v>0</v>
      </c>
      <c r="LG158" s="466">
        <v>0</v>
      </c>
      <c r="LH158" s="466">
        <v>0</v>
      </c>
      <c r="LI158" s="466">
        <v>0</v>
      </c>
      <c r="LJ158" s="466">
        <v>0</v>
      </c>
      <c r="LK158" s="466">
        <v>0</v>
      </c>
      <c r="LL158" s="511">
        <f t="shared" si="823"/>
        <v>0</v>
      </c>
    </row>
    <row r="159" spans="1:324" ht="15.75" x14ac:dyDescent="0.25">
      <c r="A159" s="419">
        <v>4031</v>
      </c>
      <c r="B159" s="420"/>
      <c r="C159" s="418" t="s">
        <v>179</v>
      </c>
      <c r="D159" s="418" t="s">
        <v>180</v>
      </c>
      <c r="E159" s="466">
        <v>4082336.0040060091</v>
      </c>
      <c r="F159" s="466">
        <v>4899298.948422635</v>
      </c>
      <c r="G159" s="466">
        <v>5263361.7092305133</v>
      </c>
      <c r="H159" s="466">
        <v>8510787.0138541143</v>
      </c>
      <c r="I159" s="466">
        <v>9705537.4728759825</v>
      </c>
      <c r="J159" s="466">
        <v>15790711.0665999</v>
      </c>
      <c r="K159" s="466">
        <v>15310106.826907028</v>
      </c>
      <c r="L159" s="466">
        <v>22138432.648973461</v>
      </c>
      <c r="M159" s="466">
        <v>3051455.2960273745</v>
      </c>
      <c r="N159" s="466">
        <v>542533.43310799543</v>
      </c>
      <c r="O159" s="466">
        <v>430498.95251210156</v>
      </c>
      <c r="P159" s="466">
        <v>1889719.3810716076</v>
      </c>
      <c r="Q159" s="466">
        <v>162942.06655817057</v>
      </c>
      <c r="R159" s="466">
        <v>5095451.7897679852</v>
      </c>
      <c r="S159" s="466">
        <v>1535378.7731180105</v>
      </c>
      <c r="T159" s="466">
        <v>488991.82106493076</v>
      </c>
      <c r="U159" s="466">
        <v>416307.83992655657</v>
      </c>
      <c r="V159" s="466">
        <v>1976862.7527541313</v>
      </c>
      <c r="W159" s="466">
        <v>164749.17334334835</v>
      </c>
      <c r="X159" s="466">
        <v>7560869.7300534137</v>
      </c>
      <c r="Y159" s="466">
        <f>M159+N159+O159+P159+Q159+R159+S159+T159+U159+V159+W159+X159</f>
        <v>23315761.009305626</v>
      </c>
      <c r="Z159" s="466">
        <v>7752669.3151811054</v>
      </c>
      <c r="AA159" s="466">
        <v>1099115.3574111168</v>
      </c>
      <c r="AB159" s="466">
        <v>2344704.7271740944</v>
      </c>
      <c r="AC159" s="466">
        <v>3998099.8024954102</v>
      </c>
      <c r="AD159" s="466">
        <v>597866.8481889501</v>
      </c>
      <c r="AE159" s="466">
        <v>2015013.4270572523</v>
      </c>
      <c r="AF159" s="466">
        <v>3131725.4122433653</v>
      </c>
      <c r="AG159" s="466">
        <v>1040156.1602403605</v>
      </c>
      <c r="AH159" s="466">
        <v>477413.06885327998</v>
      </c>
      <c r="AI159" s="466">
        <v>3210735.6744700382</v>
      </c>
      <c r="AJ159" s="466">
        <v>1220958.4350275416</v>
      </c>
      <c r="AK159" s="466">
        <v>4869713.1756801866</v>
      </c>
      <c r="AL159" s="466">
        <f>Z159+AA159+AB159+AC159+AD159+AE159+AF159+AG159+AH159+AI159+AJ159+AK159</f>
        <v>31758171.404022705</v>
      </c>
      <c r="AM159" s="466">
        <v>11769071.52315974</v>
      </c>
      <c r="AN159" s="466">
        <v>2116263.8221498914</v>
      </c>
      <c r="AO159" s="466">
        <v>2234100.2377733272</v>
      </c>
      <c r="AP159" s="466">
        <v>2509796.8690118515</v>
      </c>
      <c r="AQ159" s="466">
        <v>2388648.7439909866</v>
      </c>
      <c r="AR159" s="466">
        <v>1649687.5299616093</v>
      </c>
      <c r="AS159" s="466">
        <v>3585116.204515107</v>
      </c>
      <c r="AT159" s="466">
        <v>2530050.8206893671</v>
      </c>
      <c r="AU159" s="466">
        <v>1761978.9402019698</v>
      </c>
      <c r="AV159" s="466">
        <v>5430401.9736271072</v>
      </c>
      <c r="AW159" s="466">
        <v>1070942.2502503754</v>
      </c>
      <c r="AX159" s="466">
        <v>8046994.9535136055</v>
      </c>
      <c r="AY159" s="466">
        <f>AM159+AN159+AO159+AP159+AQ159+AR159+AS159+AT159+AU159+AV159+AW159+AX159</f>
        <v>45093053.868844941</v>
      </c>
      <c r="AZ159" s="466">
        <v>9171097.1493490245</v>
      </c>
      <c r="BA159" s="466">
        <v>4185652.8764813892</v>
      </c>
      <c r="BB159" s="466">
        <v>2939558.5661826078</v>
      </c>
      <c r="BC159" s="466">
        <v>2510877.1552745779</v>
      </c>
      <c r="BD159" s="466">
        <v>6551524.3339592731</v>
      </c>
      <c r="BE159" s="466">
        <v>957814.09021866135</v>
      </c>
      <c r="BF159" s="466">
        <v>6710235.5645968942</v>
      </c>
      <c r="BG159" s="466">
        <v>1106945.9757135706</v>
      </c>
      <c r="BH159" s="466">
        <v>1493355.9373226508</v>
      </c>
      <c r="BI159" s="466">
        <v>3934556.7504590219</v>
      </c>
      <c r="BJ159" s="466">
        <v>594518.17204974196</v>
      </c>
      <c r="BK159" s="466">
        <v>3354699.2416541474</v>
      </c>
      <c r="BL159" s="466">
        <f>AZ159+BA159+BB159+BC159+BD159+BE159+BF159+BG159+BH159+BI159+BJ159+BK159</f>
        <v>43510835.813261569</v>
      </c>
      <c r="BM159" s="466">
        <v>5876876.8231513938</v>
      </c>
      <c r="BN159" s="466">
        <v>1319361.4004339841</v>
      </c>
      <c r="BO159" s="466">
        <v>5200095.6223501926</v>
      </c>
      <c r="BP159" s="466">
        <v>5429843.7966533136</v>
      </c>
      <c r="BQ159" s="466">
        <v>1753957.2832999497</v>
      </c>
      <c r="BR159" s="466">
        <v>4428868.7514187964</v>
      </c>
      <c r="BS159" s="466">
        <v>2662021.9004757139</v>
      </c>
      <c r="BT159" s="466">
        <v>398799.72304289765</v>
      </c>
      <c r="BU159" s="466">
        <v>1032093.2258804869</v>
      </c>
      <c r="BV159" s="466">
        <v>2744130.2523785681</v>
      </c>
      <c r="BW159" s="466">
        <v>409444.75262894284</v>
      </c>
      <c r="BX159" s="466">
        <v>3333028.1324486742</v>
      </c>
      <c r="BY159" s="466">
        <f>BM159+BN159+BO159+BP159+BQ159+BR159+BS159+BT159+BU159+BV159+BW159+BX159</f>
        <v>34588521.664162911</v>
      </c>
      <c r="BZ159" s="466">
        <v>2177481.2984476713</v>
      </c>
      <c r="CA159" s="466">
        <v>833195.99687030551</v>
      </c>
      <c r="CB159" s="466">
        <v>1505727.2188282425</v>
      </c>
      <c r="CC159" s="466">
        <v>5800164.1003171438</v>
      </c>
      <c r="CD159" s="466">
        <v>1506137.2045985644</v>
      </c>
      <c r="CE159" s="466">
        <v>2846849.3856200962</v>
      </c>
      <c r="CF159" s="466">
        <v>1260100.909530964</v>
      </c>
      <c r="CG159" s="466">
        <v>1037830.2599315639</v>
      </c>
      <c r="CH159" s="466">
        <v>313823.10978968447</v>
      </c>
      <c r="CI159" s="466">
        <v>280723.08575363056</v>
      </c>
      <c r="CJ159" s="466">
        <v>284034.07703221496</v>
      </c>
      <c r="CK159" s="466">
        <v>1895198.5269571035</v>
      </c>
      <c r="CL159" s="466">
        <f>BZ159+CA159+CB159+CC159+CD159+CE159+CF159+CG159+CH159+CI159+CJ159+CK159</f>
        <v>19741265.173677184</v>
      </c>
      <c r="CM159" s="466">
        <v>4243942.4513019528</v>
      </c>
      <c r="CN159" s="466">
        <v>652791.94888165605</v>
      </c>
      <c r="CO159" s="466">
        <v>476345.62585544953</v>
      </c>
      <c r="CP159" s="466">
        <v>4524059.2280086791</v>
      </c>
      <c r="CQ159" s="466">
        <v>382939.41896177595</v>
      </c>
      <c r="CR159" s="466">
        <v>306276.71236020711</v>
      </c>
      <c r="CS159" s="466">
        <v>1084973.8255299616</v>
      </c>
      <c r="CT159" s="466">
        <v>1006057.6770155234</v>
      </c>
      <c r="CU159" s="466">
        <v>976798.20614254673</v>
      </c>
      <c r="CV159" s="466">
        <v>303169.31196795229</v>
      </c>
      <c r="CW159" s="466">
        <v>285575.94241362164</v>
      </c>
      <c r="CX159" s="466">
        <v>1283857.3980136868</v>
      </c>
      <c r="CY159" s="466">
        <f>CM159+CN159+CO159+CP159+CQ159+CR159+CS159+CT159+CU159+CV159+CW159+CX159</f>
        <v>15526787.746453013</v>
      </c>
      <c r="CZ159" s="466">
        <v>3507155.9731263565</v>
      </c>
      <c r="DA159" s="466">
        <v>567534.44687364378</v>
      </c>
      <c r="DB159" s="466">
        <v>1541455.73</v>
      </c>
      <c r="DC159" s="466">
        <v>2287894.2400000002</v>
      </c>
      <c r="DD159" s="466">
        <v>1407858.98</v>
      </c>
      <c r="DE159" s="466">
        <v>1008512.34</v>
      </c>
      <c r="DF159" s="466">
        <v>1084525.51</v>
      </c>
      <c r="DG159" s="466">
        <v>1193306.82</v>
      </c>
      <c r="DH159" s="466">
        <v>1243237.48</v>
      </c>
      <c r="DI159" s="466">
        <v>1454181.98</v>
      </c>
      <c r="DJ159" s="466">
        <v>496591.34000000067</v>
      </c>
      <c r="DK159" s="466">
        <v>2288008.42</v>
      </c>
      <c r="DL159" s="466">
        <f>CZ159+DA159+DB159+DC159+DD159+DE159+DF159+DG159+DH159+DI159+DJ159+DK159</f>
        <v>18080263.260000002</v>
      </c>
      <c r="DM159" s="466">
        <v>1933861.86</v>
      </c>
      <c r="DN159" s="466">
        <v>821725.49</v>
      </c>
      <c r="DO159" s="466">
        <v>1575671.8</v>
      </c>
      <c r="DP159" s="466">
        <v>2108214.75</v>
      </c>
      <c r="DQ159" s="466">
        <v>978101.93</v>
      </c>
      <c r="DR159" s="466">
        <v>1764859.06</v>
      </c>
      <c r="DS159" s="466">
        <v>815535.39</v>
      </c>
      <c r="DT159" s="466">
        <v>1243834.27</v>
      </c>
      <c r="DU159" s="466">
        <v>1527880.9</v>
      </c>
      <c r="DV159" s="466">
        <v>1589608.16</v>
      </c>
      <c r="DW159" s="466">
        <v>872941.5299999984</v>
      </c>
      <c r="DX159" s="466">
        <v>3273078.1</v>
      </c>
      <c r="DY159" s="466">
        <f t="shared" si="793"/>
        <v>18505313.240000002</v>
      </c>
      <c r="DZ159" s="466">
        <v>703631.43</v>
      </c>
      <c r="EA159" s="466">
        <v>1056408.3999999999</v>
      </c>
      <c r="EB159" s="466">
        <v>2170091.36</v>
      </c>
      <c r="EC159" s="466">
        <v>1056623</v>
      </c>
      <c r="ED159" s="466">
        <v>1062029.94</v>
      </c>
      <c r="EE159" s="466">
        <v>1267206.76</v>
      </c>
      <c r="EF159" s="466">
        <v>614034.47</v>
      </c>
      <c r="EG159" s="466">
        <v>1264795.68</v>
      </c>
      <c r="EH159" s="466">
        <v>1368331.48</v>
      </c>
      <c r="EI159" s="466">
        <v>1503849.37</v>
      </c>
      <c r="EJ159" s="466">
        <v>592102.02999999374</v>
      </c>
      <c r="EK159" s="466">
        <v>2775665.8500000066</v>
      </c>
      <c r="EL159" s="466">
        <f t="shared" si="795"/>
        <v>15434769.770000001</v>
      </c>
      <c r="EM159" s="466">
        <v>671097.52</v>
      </c>
      <c r="EN159" s="466">
        <v>735383.87</v>
      </c>
      <c r="EO159" s="466">
        <v>2145005.0499999998</v>
      </c>
      <c r="EP159" s="466">
        <v>897814.88</v>
      </c>
      <c r="EQ159" s="466">
        <v>1019655</v>
      </c>
      <c r="ER159" s="466">
        <v>1722806.51</v>
      </c>
      <c r="ES159" s="466">
        <v>727258.11</v>
      </c>
      <c r="ET159" s="466">
        <v>887288.6400000006</v>
      </c>
      <c r="EU159" s="466">
        <v>898389.52999999851</v>
      </c>
      <c r="EV159" s="466">
        <v>1669767.04</v>
      </c>
      <c r="EW159" s="466">
        <v>810377.3899999971</v>
      </c>
      <c r="EX159" s="466">
        <v>2890980.02</v>
      </c>
      <c r="EY159" s="466">
        <f t="shared" si="797"/>
        <v>15075823.559999999</v>
      </c>
      <c r="EZ159" s="466">
        <v>929205.91</v>
      </c>
      <c r="FA159" s="466">
        <v>896602.27</v>
      </c>
      <c r="FB159" s="466">
        <v>1889137.23</v>
      </c>
      <c r="FC159" s="466">
        <v>1080081.3700000001</v>
      </c>
      <c r="FD159" s="466">
        <v>1119496.0900000001</v>
      </c>
      <c r="FE159" s="466">
        <v>2495668.2799999998</v>
      </c>
      <c r="FF159" s="466">
        <v>1153448.18</v>
      </c>
      <c r="FG159" s="466">
        <v>1002947.56</v>
      </c>
      <c r="FH159" s="466">
        <v>1236823.8799999999</v>
      </c>
      <c r="FI159" s="466">
        <v>1833784.420000006</v>
      </c>
      <c r="FJ159" s="466">
        <v>1287725.3400000001</v>
      </c>
      <c r="FK159" s="466">
        <v>2759345.7199999862</v>
      </c>
      <c r="FL159" s="466">
        <f t="shared" si="799"/>
        <v>17684266.249999993</v>
      </c>
      <c r="FM159" s="466">
        <v>1215508.1000000001</v>
      </c>
      <c r="FN159" s="466">
        <v>1139482.52</v>
      </c>
      <c r="FO159" s="466">
        <v>1645317.64</v>
      </c>
      <c r="FP159" s="466">
        <v>1765467.28</v>
      </c>
      <c r="FQ159" s="466">
        <v>1237062.22</v>
      </c>
      <c r="FR159" s="466">
        <v>1357744.44</v>
      </c>
      <c r="FS159" s="466">
        <v>2120580.58</v>
      </c>
      <c r="FT159" s="466">
        <v>1152412.22</v>
      </c>
      <c r="FU159" s="466">
        <v>998791.19999999064</v>
      </c>
      <c r="FV159" s="466">
        <v>1933812.0700000154</v>
      </c>
      <c r="FW159" s="466">
        <v>942664.15999998711</v>
      </c>
      <c r="FX159" s="466">
        <v>1510715.1700000125</v>
      </c>
      <c r="FY159" s="466">
        <f t="shared" si="801"/>
        <v>17019557.600000005</v>
      </c>
      <c r="FZ159" s="466">
        <v>1410128.8699999999</v>
      </c>
      <c r="GA159" s="466">
        <v>6129692.79</v>
      </c>
      <c r="GB159" s="466">
        <v>843830.28000000038</v>
      </c>
      <c r="GC159" s="466">
        <v>1573401.4900000002</v>
      </c>
      <c r="GD159" s="466">
        <v>9640762.129999999</v>
      </c>
      <c r="GE159" s="466">
        <v>1493320.8199999994</v>
      </c>
      <c r="GF159" s="466">
        <v>1358817.8199999952</v>
      </c>
      <c r="GG159" s="466">
        <v>1081429.6900000062</v>
      </c>
      <c r="GH159" s="466">
        <v>1029700.8700000013</v>
      </c>
      <c r="GI159" s="466">
        <v>1608319.9200000041</v>
      </c>
      <c r="GJ159" s="466">
        <v>4934891.2799999947</v>
      </c>
      <c r="GK159" s="466">
        <v>1540520.609999995</v>
      </c>
      <c r="GL159" s="466">
        <f t="shared" si="803"/>
        <v>32644816.569999997</v>
      </c>
      <c r="GM159" s="466">
        <v>1656474.8800000008</v>
      </c>
      <c r="GN159" s="466">
        <v>5715336.0700000003</v>
      </c>
      <c r="GO159" s="466">
        <v>1114290.2799999996</v>
      </c>
      <c r="GP159" s="466">
        <v>3276566.6999999955</v>
      </c>
      <c r="GQ159" s="466">
        <v>5013451.870000001</v>
      </c>
      <c r="GR159" s="466">
        <v>1600530.9300000055</v>
      </c>
      <c r="GS159" s="466">
        <v>1615444.7499999991</v>
      </c>
      <c r="GT159" s="466">
        <v>1138022.7700000009</v>
      </c>
      <c r="GU159" s="466">
        <v>1171246.9099999922</v>
      </c>
      <c r="GV159" s="466">
        <v>1775835.150000006</v>
      </c>
      <c r="GW159" s="466">
        <v>5164080.3299999982</v>
      </c>
      <c r="GX159" s="466">
        <v>1549520.770000017</v>
      </c>
      <c r="GY159" s="466">
        <f t="shared" si="805"/>
        <v>30790801.410000019</v>
      </c>
      <c r="GZ159" s="466">
        <v>1467427.3000000005</v>
      </c>
      <c r="HA159" s="466">
        <v>5860923.21</v>
      </c>
      <c r="HB159" s="466">
        <v>1407414.2000000007</v>
      </c>
      <c r="HC159" s="466">
        <v>3110090.13</v>
      </c>
      <c r="HD159" s="466">
        <v>4682098.1700000027</v>
      </c>
      <c r="HE159" s="466">
        <v>2682309.3100000015</v>
      </c>
      <c r="HF159" s="466">
        <v>1190815.3799999955</v>
      </c>
      <c r="HG159" s="466">
        <v>949280.93000000983</v>
      </c>
      <c r="HH159" s="466">
        <v>1041181.8199999837</v>
      </c>
      <c r="HI159" s="466">
        <v>1033581.0100000049</v>
      </c>
      <c r="HJ159" s="466">
        <v>4673166.560000007</v>
      </c>
      <c r="HK159" s="466">
        <v>1363294.9500000004</v>
      </c>
      <c r="HL159" s="466">
        <f t="shared" si="807"/>
        <v>29461582.970000006</v>
      </c>
      <c r="HM159" s="466">
        <v>2362114.4</v>
      </c>
      <c r="HN159" s="466">
        <v>1277796.27</v>
      </c>
      <c r="HO159" s="466">
        <v>894351.37000000209</v>
      </c>
      <c r="HP159" s="466">
        <v>832542.79999999842</v>
      </c>
      <c r="HQ159" s="466">
        <v>3988427.0999999982</v>
      </c>
      <c r="HR159" s="466">
        <v>1928984.2299999988</v>
      </c>
      <c r="HS159" s="466">
        <v>780906.8100000025</v>
      </c>
      <c r="HT159" s="466">
        <v>696681.04999999632</v>
      </c>
      <c r="HU159" s="466">
        <v>772737.02000000223</v>
      </c>
      <c r="HV159" s="466">
        <v>682094.19000000414</v>
      </c>
      <c r="HW159" s="466">
        <v>3343265.8899999987</v>
      </c>
      <c r="HX159" s="466">
        <v>877882.98999999871</v>
      </c>
      <c r="HY159" s="466">
        <f t="shared" si="809"/>
        <v>18437784.120000001</v>
      </c>
      <c r="HZ159" s="466">
        <v>988749.13000000024</v>
      </c>
      <c r="IA159" s="466">
        <v>913096.61999999895</v>
      </c>
      <c r="IB159" s="466">
        <v>661100.52</v>
      </c>
      <c r="IC159" s="466">
        <v>638899.4800000001</v>
      </c>
      <c r="ID159" s="466">
        <v>2852869.2900000038</v>
      </c>
      <c r="IE159" s="466">
        <v>1458040.8699999982</v>
      </c>
      <c r="IF159" s="466">
        <v>662391.76000000117</v>
      </c>
      <c r="IG159" s="466">
        <v>570424.85000000079</v>
      </c>
      <c r="IH159" s="466">
        <v>598186.40999999724</v>
      </c>
      <c r="II159" s="466">
        <v>638019.89000000386</v>
      </c>
      <c r="IJ159" s="466">
        <v>2377179.4599999972</v>
      </c>
      <c r="IK159" s="466">
        <v>606591.32999999425</v>
      </c>
      <c r="IL159" s="466">
        <f t="shared" si="811"/>
        <v>12965549.609999996</v>
      </c>
      <c r="IM159" s="466">
        <v>1006891.9199999995</v>
      </c>
      <c r="IN159" s="466">
        <v>786143.91999999946</v>
      </c>
      <c r="IO159" s="466">
        <v>1015117.600000002</v>
      </c>
      <c r="IP159" s="466">
        <v>589711.61000000127</v>
      </c>
      <c r="IQ159" s="466">
        <v>1999224.7799999963</v>
      </c>
      <c r="IR159" s="466">
        <v>1189194.4300000006</v>
      </c>
      <c r="IS159" s="466">
        <v>678781.41999999958</v>
      </c>
      <c r="IT159" s="466">
        <v>524471.81000000238</v>
      </c>
      <c r="IU159" s="466">
        <v>551809.79999999516</v>
      </c>
      <c r="IV159" s="466">
        <v>541850.87000000384</v>
      </c>
      <c r="IW159" s="466">
        <v>1578949.8599999952</v>
      </c>
      <c r="IX159" s="466">
        <v>581528.9299999997</v>
      </c>
      <c r="IY159" s="466">
        <f t="shared" si="813"/>
        <v>11043676.949999996</v>
      </c>
      <c r="IZ159" s="655">
        <v>904757.94000000029</v>
      </c>
      <c r="JA159" s="466">
        <v>733987.41000000027</v>
      </c>
      <c r="JB159" s="466">
        <v>923624.51999999967</v>
      </c>
      <c r="JC159" s="466">
        <v>521539.74000000022</v>
      </c>
      <c r="JD159" s="466">
        <v>1189463.4399999995</v>
      </c>
      <c r="JE159" s="466">
        <v>1180244.6700000004</v>
      </c>
      <c r="JF159" s="466">
        <v>1038631.6900000012</v>
      </c>
      <c r="JG159" s="466">
        <v>19711.539999996312</v>
      </c>
      <c r="JH159" s="466">
        <v>488526.61000000167</v>
      </c>
      <c r="JI159" s="466">
        <v>471925.90000000037</v>
      </c>
      <c r="JJ159" s="466">
        <v>781780.38999999873</v>
      </c>
      <c r="JK159" s="466">
        <v>540817.80999999505</v>
      </c>
      <c r="JL159" s="466">
        <f t="shared" si="815"/>
        <v>8795011.6599999946</v>
      </c>
      <c r="JM159" s="655">
        <v>831270.0299999998</v>
      </c>
      <c r="JN159" s="466">
        <v>680933.81000000017</v>
      </c>
      <c r="JO159" s="466">
        <v>878698.64000000223</v>
      </c>
      <c r="JP159" s="466">
        <v>472207.66999999655</v>
      </c>
      <c r="JQ159" s="466">
        <v>410878.72000000125</v>
      </c>
      <c r="JR159" s="466">
        <v>1117833.2400000007</v>
      </c>
      <c r="JS159" s="466">
        <v>533373.98000000138</v>
      </c>
      <c r="JT159" s="466">
        <v>426727.17999999918</v>
      </c>
      <c r="JU159" s="466">
        <v>447124.05999999837</v>
      </c>
      <c r="JV159" s="466">
        <v>462469.54999999801</v>
      </c>
      <c r="JW159" s="466">
        <v>430365.35000000312</v>
      </c>
      <c r="JX159" s="466">
        <v>514369.73999999941</v>
      </c>
      <c r="JY159" s="466">
        <f t="shared" si="817"/>
        <v>7206251.9700000007</v>
      </c>
      <c r="JZ159" s="655">
        <v>710492.66</v>
      </c>
      <c r="KA159" s="466">
        <v>573843.66</v>
      </c>
      <c r="KB159" s="466">
        <v>724039.13</v>
      </c>
      <c r="KC159" s="466">
        <v>388144.58</v>
      </c>
      <c r="KD159" s="466">
        <v>375919.54000000004</v>
      </c>
      <c r="KE159" s="466">
        <v>960156.00999999978</v>
      </c>
      <c r="KF159" s="466">
        <v>447011.44000000029</v>
      </c>
      <c r="KG159" s="466">
        <v>376320.14999999967</v>
      </c>
      <c r="KH159" s="466">
        <v>596374.44999999995</v>
      </c>
      <c r="KI159" s="466">
        <v>129065.72000000029</v>
      </c>
      <c r="KJ159" s="466">
        <v>334340.3000000001</v>
      </c>
      <c r="KK159" s="466">
        <v>428698.44999999937</v>
      </c>
      <c r="KL159" s="466">
        <f t="shared" si="819"/>
        <v>6044406.0899999999</v>
      </c>
      <c r="KM159" s="655">
        <v>365560.31</v>
      </c>
      <c r="KN159" s="466">
        <v>404203.91</v>
      </c>
      <c r="KO159" s="466">
        <v>511697.63999999996</v>
      </c>
      <c r="KP159" s="466">
        <v>344742.26999999996</v>
      </c>
      <c r="KQ159" s="466">
        <v>313353.99</v>
      </c>
      <c r="KR159" s="466">
        <v>764191.30999999994</v>
      </c>
      <c r="KS159" s="466">
        <v>390606.7099999999</v>
      </c>
      <c r="KT159" s="466">
        <v>380769.08000000037</v>
      </c>
      <c r="KU159" s="466">
        <v>419660.00999999978</v>
      </c>
      <c r="KV159" s="466">
        <v>451023.81999999983</v>
      </c>
      <c r="KW159" s="466">
        <v>636405.21000000008</v>
      </c>
      <c r="KX159" s="466">
        <v>918043.85000000009</v>
      </c>
      <c r="KY159" s="466">
        <f t="shared" si="821"/>
        <v>5900258.1099999994</v>
      </c>
      <c r="KZ159" s="655">
        <v>905567.86999999988</v>
      </c>
      <c r="LA159" s="466">
        <v>1735597.9000000004</v>
      </c>
      <c r="LB159" s="466">
        <v>0</v>
      </c>
      <c r="LC159" s="466">
        <v>0</v>
      </c>
      <c r="LD159" s="466">
        <v>0</v>
      </c>
      <c r="LE159" s="466">
        <v>0</v>
      </c>
      <c r="LF159" s="466">
        <v>0</v>
      </c>
      <c r="LG159" s="466">
        <v>0</v>
      </c>
      <c r="LH159" s="466">
        <v>0</v>
      </c>
      <c r="LI159" s="466">
        <v>0</v>
      </c>
      <c r="LJ159" s="466">
        <v>0</v>
      </c>
      <c r="LK159" s="466">
        <v>0</v>
      </c>
      <c r="LL159" s="511">
        <f t="shared" si="823"/>
        <v>2641165.7700000005</v>
      </c>
    </row>
    <row r="160" spans="1:324" ht="15.75" x14ac:dyDescent="0.25">
      <c r="A160" s="419">
        <v>4032</v>
      </c>
      <c r="B160" s="420"/>
      <c r="C160" s="418" t="s">
        <v>181</v>
      </c>
      <c r="D160" s="418" t="s">
        <v>182</v>
      </c>
      <c r="E160" s="466">
        <v>0</v>
      </c>
      <c r="F160" s="466">
        <v>0</v>
      </c>
      <c r="G160" s="466">
        <v>0</v>
      </c>
      <c r="H160" s="466">
        <v>0</v>
      </c>
      <c r="I160" s="466">
        <v>0</v>
      </c>
      <c r="J160" s="466">
        <v>0</v>
      </c>
      <c r="K160" s="466">
        <v>24636.955433149727</v>
      </c>
      <c r="L160" s="466">
        <v>44800.534134535141</v>
      </c>
      <c r="M160" s="466">
        <v>279.58604573526958</v>
      </c>
      <c r="N160" s="466">
        <v>726.08913370055086</v>
      </c>
      <c r="O160" s="466">
        <v>5149.3907527958609</v>
      </c>
      <c r="P160" s="466">
        <v>3371.7242530462363</v>
      </c>
      <c r="Q160" s="466">
        <v>5716.9086963779</v>
      </c>
      <c r="R160" s="466">
        <v>8583.7088966783504</v>
      </c>
      <c r="S160" s="466">
        <v>1756.801869470873</v>
      </c>
      <c r="T160" s="466">
        <v>3012.852612251711</v>
      </c>
      <c r="U160" s="466">
        <v>3843.2648973460191</v>
      </c>
      <c r="V160" s="466">
        <v>-3509.4308128859957</v>
      </c>
      <c r="W160" s="466">
        <v>10711.901185111001</v>
      </c>
      <c r="X160" s="466">
        <v>16211.817726589885</v>
      </c>
      <c r="Y160" s="466">
        <f>M160+N160+O160+P160+Q160+R160+S160+T160+U160+V160+W160+X160</f>
        <v>55854.615256217665</v>
      </c>
      <c r="Z160" s="466">
        <v>6743.4485060924726</v>
      </c>
      <c r="AA160" s="466">
        <v>2712.4019362376898</v>
      </c>
      <c r="AB160" s="466">
        <v>10570.021699215489</v>
      </c>
      <c r="AC160" s="466">
        <v>-1585.7119011851112</v>
      </c>
      <c r="AD160" s="466">
        <v>13474.378234017693</v>
      </c>
      <c r="AE160" s="466">
        <v>8233.1831079953263</v>
      </c>
      <c r="AF160" s="466">
        <v>115335.50325488232</v>
      </c>
      <c r="AG160" s="466">
        <v>-96469.704556835248</v>
      </c>
      <c r="AH160" s="466">
        <v>5629.2772492071445</v>
      </c>
      <c r="AI160" s="466">
        <v>1673.3433483558672</v>
      </c>
      <c r="AJ160" s="466">
        <v>6564.0126856952102</v>
      </c>
      <c r="AK160" s="466">
        <v>8717.2425304623612</v>
      </c>
      <c r="AL160" s="466">
        <f>Z160+AA160+AB160+AC160+AD160+AE160+AF160+AG160+AH160+AI160+AJ160+AK160</f>
        <v>81597.396094141237</v>
      </c>
      <c r="AM160" s="466">
        <v>1286762.6907861796</v>
      </c>
      <c r="AN160" s="466">
        <v>199768.67017192455</v>
      </c>
      <c r="AO160" s="466">
        <v>4533.9717910198642</v>
      </c>
      <c r="AP160" s="466">
        <v>11086.477633116341</v>
      </c>
      <c r="AQ160" s="466">
        <v>191161.51886162578</v>
      </c>
      <c r="AR160" s="466">
        <v>41394.725421465548</v>
      </c>
      <c r="AS160" s="466">
        <v>-10715.322984476716</v>
      </c>
      <c r="AT160" s="466">
        <v>224136.83153897518</v>
      </c>
      <c r="AU160" s="466">
        <v>-12448.890001669157</v>
      </c>
      <c r="AV160" s="466">
        <v>-2403.6054081121683</v>
      </c>
      <c r="AW160" s="466">
        <v>209062.40222834254</v>
      </c>
      <c r="AX160" s="466">
        <v>8481.1058254047693</v>
      </c>
      <c r="AY160" s="466">
        <f>AM160+AN160+AO160+AP160+AQ160+AR160+AS160+AT160+AU160+AV160+AW160+AX160</f>
        <v>2150820.5758637963</v>
      </c>
      <c r="AZ160" s="466">
        <v>8494.8301619095309</v>
      </c>
      <c r="BA160" s="466">
        <v>5165.9046903688868</v>
      </c>
      <c r="BB160" s="466">
        <v>161287.4897763312</v>
      </c>
      <c r="BC160" s="466">
        <v>4317.027791687532</v>
      </c>
      <c r="BD160" s="466">
        <v>146556.33370889665</v>
      </c>
      <c r="BE160" s="466">
        <v>10962.493657152398</v>
      </c>
      <c r="BF160" s="466">
        <v>9738.1728008679711</v>
      </c>
      <c r="BG160" s="466">
        <v>131379.43006175931</v>
      </c>
      <c r="BH160" s="466">
        <v>8924.6809798030226</v>
      </c>
      <c r="BI160" s="466">
        <v>6617.2050993156499</v>
      </c>
      <c r="BJ160" s="466">
        <v>127392.94967451178</v>
      </c>
      <c r="BK160" s="466">
        <v>54761.067643131333</v>
      </c>
      <c r="BL160" s="466">
        <f>AZ160+BA160+BB160+BC160+BD160+BE160+BF160+BG160+BH160+BI160+BJ160+BK160</f>
        <v>675597.58604573528</v>
      </c>
      <c r="BM160" s="466">
        <v>7772.8049574361548</v>
      </c>
      <c r="BN160" s="466">
        <v>124734.4561008179</v>
      </c>
      <c r="BO160" s="466">
        <v>12326.081872809213</v>
      </c>
      <c r="BP160" s="466">
        <v>5718.0415206142579</v>
      </c>
      <c r="BQ160" s="466">
        <v>124791.82836755134</v>
      </c>
      <c r="BR160" s="466">
        <v>10618.64338173927</v>
      </c>
      <c r="BS160" s="466">
        <v>3475.9718744783872</v>
      </c>
      <c r="BT160" s="466">
        <v>140488.89742947757</v>
      </c>
      <c r="BU160" s="466">
        <v>240.96194291437658</v>
      </c>
      <c r="BV160" s="466">
        <v>5426.9593139709523</v>
      </c>
      <c r="BW160" s="466">
        <v>162787.00258721417</v>
      </c>
      <c r="BX160" s="466">
        <v>-2359.4870639292362</v>
      </c>
      <c r="BY160" s="466">
        <f>BM160+BN160+BO160+BP160+BQ160+BR160+BS160+BT160+BU160+BV160+BW160+BX160</f>
        <v>596022.16228509438</v>
      </c>
      <c r="BZ160" s="466">
        <v>3377.1258971791021</v>
      </c>
      <c r="CA160" s="466">
        <v>167287.34447504589</v>
      </c>
      <c r="CB160" s="466">
        <v>12133.87080620931</v>
      </c>
      <c r="CC160" s="466">
        <v>14818.873309964953</v>
      </c>
      <c r="CD160" s="466">
        <v>176107.15231180101</v>
      </c>
      <c r="CE160" s="466">
        <v>9895.483224837255</v>
      </c>
      <c r="CF160" s="466">
        <v>6653.5511183441849</v>
      </c>
      <c r="CG160" s="466">
        <v>196840.63536972128</v>
      </c>
      <c r="CH160" s="466">
        <v>9066.4379903188164</v>
      </c>
      <c r="CI160" s="466">
        <v>6467.5642213320061</v>
      </c>
      <c r="CJ160" s="466">
        <v>213802.90231180104</v>
      </c>
      <c r="CK160" s="466">
        <v>36899.3721832749</v>
      </c>
      <c r="CL160" s="466">
        <f>BZ160+CA160+CB160+CC160+CD160+CE160+CF160+CG160+CH160+CI160+CJ160+CK160</f>
        <v>853350.3132198297</v>
      </c>
      <c r="CM160" s="466">
        <v>13993.715990652647</v>
      </c>
      <c r="CN160" s="466">
        <v>240041.28183942585</v>
      </c>
      <c r="CO160" s="466">
        <v>8501.7387748289093</v>
      </c>
      <c r="CP160" s="466">
        <v>8734.7982807544649</v>
      </c>
      <c r="CQ160" s="466">
        <v>257722.93252378568</v>
      </c>
      <c r="CR160" s="466">
        <v>14522.108287431151</v>
      </c>
      <c r="CS160" s="466">
        <v>2964.5591720914658</v>
      </c>
      <c r="CT160" s="466">
        <v>286360.29673677182</v>
      </c>
      <c r="CU160" s="466">
        <v>897.33980136872867</v>
      </c>
      <c r="CV160" s="466">
        <v>3121.4644466700106</v>
      </c>
      <c r="CW160" s="466">
        <v>298003.95718577865</v>
      </c>
      <c r="CX160" s="466">
        <v>8639.4075696878663</v>
      </c>
      <c r="CY160" s="466">
        <f>CM160+CN160+CO160+CP160+CQ160+CR160+CS160+CT160+CU160+CV160+CW160+CX160</f>
        <v>1143503.6006092471</v>
      </c>
      <c r="CZ160" s="466">
        <v>7625.99</v>
      </c>
      <c r="DA160" s="466">
        <v>310595.21000000002</v>
      </c>
      <c r="DB160" s="466">
        <v>9077.4599999999991</v>
      </c>
      <c r="DC160" s="466">
        <v>3662.22</v>
      </c>
      <c r="DD160" s="466">
        <v>298482.48</v>
      </c>
      <c r="DE160" s="466">
        <v>9257.82</v>
      </c>
      <c r="DF160" s="466">
        <v>6130.59</v>
      </c>
      <c r="DG160" s="466">
        <v>294297.32</v>
      </c>
      <c r="DH160" s="466">
        <v>26695.23</v>
      </c>
      <c r="DI160" s="466">
        <v>845.30999999999767</v>
      </c>
      <c r="DJ160" s="466">
        <v>280383.02</v>
      </c>
      <c r="DK160" s="466">
        <v>41092.22</v>
      </c>
      <c r="DL160" s="466">
        <f>CZ160+DA160+DB160+DC160+DD160+DE160+DF160+DG160+DH160+DI160+DJ160+DK160</f>
        <v>1288144.8699999999</v>
      </c>
      <c r="DM160" s="466">
        <v>2670.36</v>
      </c>
      <c r="DN160" s="466">
        <v>242798.65</v>
      </c>
      <c r="DO160" s="466">
        <v>15345.32</v>
      </c>
      <c r="DP160" s="466">
        <v>2498.4</v>
      </c>
      <c r="DQ160" s="466">
        <v>185738.47</v>
      </c>
      <c r="DR160" s="466">
        <v>14439.83</v>
      </c>
      <c r="DS160" s="466">
        <v>1425.75</v>
      </c>
      <c r="DT160" s="466">
        <v>198846.78</v>
      </c>
      <c r="DU160" s="466">
        <v>15298.36</v>
      </c>
      <c r="DV160" s="466">
        <v>75096.47</v>
      </c>
      <c r="DW160" s="466">
        <v>207180.74</v>
      </c>
      <c r="DX160" s="466">
        <v>25295.55</v>
      </c>
      <c r="DY160" s="466">
        <f t="shared" si="793"/>
        <v>986634.67999999993</v>
      </c>
      <c r="DZ160" s="466">
        <v>13388.54</v>
      </c>
      <c r="EA160" s="466">
        <v>88948.88</v>
      </c>
      <c r="EB160" s="466">
        <v>20431</v>
      </c>
      <c r="EC160" s="466">
        <v>8341.8999999999942</v>
      </c>
      <c r="ED160" s="466">
        <v>46036.84</v>
      </c>
      <c r="EE160" s="466">
        <v>12185.66</v>
      </c>
      <c r="EF160" s="466">
        <v>11299.37</v>
      </c>
      <c r="EG160" s="466">
        <v>51535.55</v>
      </c>
      <c r="EH160" s="466">
        <v>52455.23</v>
      </c>
      <c r="EI160" s="466">
        <v>1515.1800000000221</v>
      </c>
      <c r="EJ160" s="466">
        <v>28450.33</v>
      </c>
      <c r="EK160" s="466">
        <v>15461.43</v>
      </c>
      <c r="EL160" s="466">
        <f t="shared" si="795"/>
        <v>350049.91000000003</v>
      </c>
      <c r="EM160" s="466">
        <v>2164.79</v>
      </c>
      <c r="EN160" s="466">
        <v>36444.49</v>
      </c>
      <c r="EO160" s="466">
        <v>58819.839999999997</v>
      </c>
      <c r="EP160" s="466">
        <v>16202.74</v>
      </c>
      <c r="EQ160" s="466">
        <v>-6542.43</v>
      </c>
      <c r="ER160" s="466">
        <v>8651.25</v>
      </c>
      <c r="ES160" s="466">
        <v>9651.3300000000163</v>
      </c>
      <c r="ET160" s="466">
        <v>29693.35</v>
      </c>
      <c r="EU160" s="466">
        <v>17605.72</v>
      </c>
      <c r="EV160" s="466">
        <v>34182.230000000003</v>
      </c>
      <c r="EW160" s="466">
        <v>36011.230000000003</v>
      </c>
      <c r="EX160" s="466">
        <v>35805.17</v>
      </c>
      <c r="EY160" s="466">
        <f t="shared" si="797"/>
        <v>278689.71000000002</v>
      </c>
      <c r="EZ160" s="466">
        <v>6969.64</v>
      </c>
      <c r="FA160" s="466">
        <v>34106.410000000003</v>
      </c>
      <c r="FB160" s="466">
        <v>7093.6</v>
      </c>
      <c r="FC160" s="466">
        <v>4217.57</v>
      </c>
      <c r="FD160" s="466">
        <v>37510.06</v>
      </c>
      <c r="FE160" s="466">
        <v>9122.0499999999993</v>
      </c>
      <c r="FF160" s="466">
        <v>-7894.68</v>
      </c>
      <c r="FG160" s="466">
        <v>54874.62</v>
      </c>
      <c r="FH160" s="466">
        <v>8090.63</v>
      </c>
      <c r="FI160" s="466">
        <v>5363.67</v>
      </c>
      <c r="FJ160" s="466">
        <v>21442.78</v>
      </c>
      <c r="FK160" s="466">
        <v>12483.59</v>
      </c>
      <c r="FL160" s="466">
        <f t="shared" si="799"/>
        <v>193379.94000000003</v>
      </c>
      <c r="FM160" s="466">
        <v>6045.14</v>
      </c>
      <c r="FN160" s="466">
        <v>4075.39</v>
      </c>
      <c r="FO160" s="466">
        <v>18370.46</v>
      </c>
      <c r="FP160" s="466">
        <v>3995.84</v>
      </c>
      <c r="FQ160" s="466">
        <v>2705.72</v>
      </c>
      <c r="FR160" s="466">
        <v>16203</v>
      </c>
      <c r="FS160" s="466">
        <v>2987.73</v>
      </c>
      <c r="FT160" s="466">
        <v>11252.06</v>
      </c>
      <c r="FU160" s="466">
        <v>13243.27</v>
      </c>
      <c r="FV160" s="466">
        <v>8009.3999999999942</v>
      </c>
      <c r="FW160" s="466">
        <v>241.72000000000844</v>
      </c>
      <c r="FX160" s="466">
        <v>19062.38</v>
      </c>
      <c r="FY160" s="466">
        <f t="shared" si="801"/>
        <v>106192.11000000002</v>
      </c>
      <c r="FZ160" s="466">
        <v>3881.75</v>
      </c>
      <c r="GA160" s="466">
        <v>9597.8900000000012</v>
      </c>
      <c r="GB160" s="466">
        <v>9021.369999999999</v>
      </c>
      <c r="GC160" s="466">
        <v>4368.07</v>
      </c>
      <c r="GD160" s="466">
        <v>3343.130000000001</v>
      </c>
      <c r="GE160" s="466">
        <v>9094.4700000000012</v>
      </c>
      <c r="GF160" s="466">
        <v>4395.3499999999985</v>
      </c>
      <c r="GG160" s="466">
        <v>-1662.9600000000028</v>
      </c>
      <c r="GH160" s="466">
        <v>8002.659999999998</v>
      </c>
      <c r="GI160" s="466">
        <v>2125.4400000000023</v>
      </c>
      <c r="GJ160" s="466">
        <v>2650.4200000000055</v>
      </c>
      <c r="GK160" s="466">
        <v>15237.369999999999</v>
      </c>
      <c r="GL160" s="466">
        <f t="shared" si="803"/>
        <v>70054.960000000006</v>
      </c>
      <c r="GM160" s="466">
        <v>3636.25</v>
      </c>
      <c r="GN160" s="466">
        <v>1677.6800000000012</v>
      </c>
      <c r="GO160" s="466">
        <v>12673.279999999999</v>
      </c>
      <c r="GP160" s="466">
        <v>2571.09</v>
      </c>
      <c r="GQ160" s="466">
        <v>3010.239999999998</v>
      </c>
      <c r="GR160" s="466">
        <v>10369.040000000001</v>
      </c>
      <c r="GS160" s="466">
        <v>3877.2000000000044</v>
      </c>
      <c r="GT160" s="466">
        <v>7642.7799999999988</v>
      </c>
      <c r="GU160" s="466">
        <v>10120.889999999998</v>
      </c>
      <c r="GV160" s="466">
        <v>-786.49999999999636</v>
      </c>
      <c r="GW160" s="466">
        <v>3939.5899999999965</v>
      </c>
      <c r="GX160" s="466">
        <v>7153.8899999999949</v>
      </c>
      <c r="GY160" s="466">
        <f t="shared" si="805"/>
        <v>65885.430000000008</v>
      </c>
      <c r="GZ160" s="466">
        <v>2816.44</v>
      </c>
      <c r="HA160" s="466">
        <v>3582.7100000000005</v>
      </c>
      <c r="HB160" s="466">
        <v>13240.579999999998</v>
      </c>
      <c r="HC160" s="466">
        <v>5635.130000000001</v>
      </c>
      <c r="HD160" s="466">
        <v>5895.2100000000028</v>
      </c>
      <c r="HE160" s="466">
        <v>9779.3899999999958</v>
      </c>
      <c r="HF160" s="466">
        <v>22218.340000000004</v>
      </c>
      <c r="HG160" s="466">
        <v>6854.8899999999921</v>
      </c>
      <c r="HH160" s="466">
        <v>11230.780000000012</v>
      </c>
      <c r="HI160" s="466">
        <v>6950.9900000000052</v>
      </c>
      <c r="HJ160" s="466">
        <v>-8848.9900000000052</v>
      </c>
      <c r="HK160" s="466">
        <v>16639.719999999987</v>
      </c>
      <c r="HL160" s="466">
        <f t="shared" si="807"/>
        <v>95995.19</v>
      </c>
      <c r="HM160" s="466">
        <v>6752.9300000000021</v>
      </c>
      <c r="HN160" s="466">
        <v>8037.85</v>
      </c>
      <c r="HO160" s="466">
        <v>11035.099999999999</v>
      </c>
      <c r="HP160" s="466">
        <v>9996.2500000000073</v>
      </c>
      <c r="HQ160" s="466">
        <v>7358.7999999999811</v>
      </c>
      <c r="HR160" s="466">
        <v>11433.480000000012</v>
      </c>
      <c r="HS160" s="466">
        <v>7914.7000000000116</v>
      </c>
      <c r="HT160" s="466">
        <v>7506.1999999999898</v>
      </c>
      <c r="HU160" s="466">
        <v>11025.390000000003</v>
      </c>
      <c r="HV160" s="466">
        <v>7219.1500000000087</v>
      </c>
      <c r="HW160" s="466">
        <v>6895.0599999999831</v>
      </c>
      <c r="HX160" s="466">
        <v>11759.620000000008</v>
      </c>
      <c r="HY160" s="466">
        <f t="shared" si="809"/>
        <v>106934.53</v>
      </c>
      <c r="HZ160" s="466">
        <v>7612.34</v>
      </c>
      <c r="IA160" s="466">
        <v>7376.6300000000028</v>
      </c>
      <c r="IB160" s="466">
        <v>27322.739999999998</v>
      </c>
      <c r="IC160" s="466">
        <v>7448.3200000000033</v>
      </c>
      <c r="ID160" s="466">
        <v>7334.010000000002</v>
      </c>
      <c r="IE160" s="466">
        <v>40193.979999999989</v>
      </c>
      <c r="IF160" s="466">
        <v>6171.0300000000061</v>
      </c>
      <c r="IG160" s="466">
        <v>6508.6999999999898</v>
      </c>
      <c r="IH160" s="466">
        <v>50536.180000000008</v>
      </c>
      <c r="II160" s="466">
        <v>6130.5599999999977</v>
      </c>
      <c r="IJ160" s="466">
        <v>3732.5500000000029</v>
      </c>
      <c r="IK160" s="466">
        <v>49780.610000000008</v>
      </c>
      <c r="IL160" s="466">
        <f t="shared" si="811"/>
        <v>220147.65</v>
      </c>
      <c r="IM160" s="466">
        <v>6150.0099999999993</v>
      </c>
      <c r="IN160" s="466">
        <v>3171.8400000000011</v>
      </c>
      <c r="IO160" s="466">
        <v>64036.61</v>
      </c>
      <c r="IP160" s="466">
        <v>9065.760000000002</v>
      </c>
      <c r="IQ160" s="466">
        <v>7027.7100000000028</v>
      </c>
      <c r="IR160" s="466">
        <v>68638.880000000005</v>
      </c>
      <c r="IS160" s="466">
        <v>6933.7200000000084</v>
      </c>
      <c r="IT160" s="466">
        <v>9141.1199999999881</v>
      </c>
      <c r="IU160" s="466">
        <v>79729.359999999986</v>
      </c>
      <c r="IV160" s="466">
        <v>7273.9100000000108</v>
      </c>
      <c r="IW160" s="466">
        <v>7516.1500000000087</v>
      </c>
      <c r="IX160" s="466">
        <v>83287.499999999985</v>
      </c>
      <c r="IY160" s="466">
        <f t="shared" si="813"/>
        <v>351972.57</v>
      </c>
      <c r="IZ160" s="655">
        <v>8329.3999999999978</v>
      </c>
      <c r="JA160" s="466">
        <v>9493.6800000000039</v>
      </c>
      <c r="JB160" s="466">
        <v>91924.58</v>
      </c>
      <c r="JC160" s="466">
        <v>8952.89</v>
      </c>
      <c r="JD160" s="466">
        <v>10021.490000000005</v>
      </c>
      <c r="JE160" s="466">
        <v>97090.63</v>
      </c>
      <c r="JF160" s="466">
        <v>9360.6100000000151</v>
      </c>
      <c r="JG160" s="466">
        <v>13092.799999999996</v>
      </c>
      <c r="JH160" s="466">
        <v>94449.22</v>
      </c>
      <c r="JI160" s="466">
        <v>9152.3000000000029</v>
      </c>
      <c r="JJ160" s="466">
        <v>8244.8399999999674</v>
      </c>
      <c r="JK160" s="466">
        <v>79824.570000000007</v>
      </c>
      <c r="JL160" s="466">
        <f t="shared" si="815"/>
        <v>439937.01</v>
      </c>
      <c r="JM160" s="655">
        <v>10628.740000000002</v>
      </c>
      <c r="JN160" s="466">
        <v>15837.26</v>
      </c>
      <c r="JO160" s="466">
        <v>70988.579999999987</v>
      </c>
      <c r="JP160" s="466">
        <v>10999.040000000006</v>
      </c>
      <c r="JQ160" s="466">
        <v>18940.770000000004</v>
      </c>
      <c r="JR160" s="466">
        <v>38910.630000000005</v>
      </c>
      <c r="JS160" s="466">
        <v>19285.649999999991</v>
      </c>
      <c r="JT160" s="466">
        <v>12465.460000000005</v>
      </c>
      <c r="JU160" s="466">
        <v>18819.809999999969</v>
      </c>
      <c r="JV160" s="466">
        <v>10066.480000000009</v>
      </c>
      <c r="JW160" s="466">
        <v>13131.930000000011</v>
      </c>
      <c r="JX160" s="466">
        <v>56840.05000000001</v>
      </c>
      <c r="JY160" s="466">
        <f t="shared" si="817"/>
        <v>296914.40000000002</v>
      </c>
      <c r="JZ160" s="655">
        <v>22703.67</v>
      </c>
      <c r="KA160" s="466">
        <v>26709.190000000002</v>
      </c>
      <c r="KB160" s="466">
        <v>32260.649999999998</v>
      </c>
      <c r="KC160" s="466">
        <v>26708.53</v>
      </c>
      <c r="KD160" s="466">
        <v>24441.710000000006</v>
      </c>
      <c r="KE160" s="466">
        <v>30312.34</v>
      </c>
      <c r="KF160" s="466">
        <v>31378.389999999985</v>
      </c>
      <c r="KG160" s="466">
        <v>22030.160000000003</v>
      </c>
      <c r="KH160" s="466">
        <v>28645.759999999995</v>
      </c>
      <c r="KI160" s="466">
        <v>25308.870000000024</v>
      </c>
      <c r="KJ160" s="466">
        <v>23630.069999999996</v>
      </c>
      <c r="KK160" s="466">
        <v>25887.61</v>
      </c>
      <c r="KL160" s="466">
        <f t="shared" si="819"/>
        <v>320016.95</v>
      </c>
      <c r="KM160" s="655">
        <v>27423.79</v>
      </c>
      <c r="KN160" s="466">
        <v>24206.42</v>
      </c>
      <c r="KO160" s="466">
        <v>26419.409999999996</v>
      </c>
      <c r="KP160" s="466">
        <v>25055.43</v>
      </c>
      <c r="KQ160" s="466">
        <v>24067.300000000003</v>
      </c>
      <c r="KR160" s="466">
        <v>47049.86</v>
      </c>
      <c r="KS160" s="466">
        <v>27311.48000000001</v>
      </c>
      <c r="KT160" s="466">
        <v>30964.78</v>
      </c>
      <c r="KU160" s="466">
        <v>100526.37999999999</v>
      </c>
      <c r="KV160" s="466">
        <v>28431.010000000013</v>
      </c>
      <c r="KW160" s="466">
        <v>41198.120000000017</v>
      </c>
      <c r="KX160" s="466">
        <v>201966.91999999998</v>
      </c>
      <c r="KY160" s="466">
        <f t="shared" si="821"/>
        <v>604620.89999999991</v>
      </c>
      <c r="KZ160" s="655">
        <v>90615.2</v>
      </c>
      <c r="LA160" s="466">
        <v>201096.00000000003</v>
      </c>
      <c r="LB160" s="466">
        <v>0</v>
      </c>
      <c r="LC160" s="466">
        <v>0</v>
      </c>
      <c r="LD160" s="466">
        <v>0</v>
      </c>
      <c r="LE160" s="466">
        <v>0</v>
      </c>
      <c r="LF160" s="466">
        <v>0</v>
      </c>
      <c r="LG160" s="466">
        <v>0</v>
      </c>
      <c r="LH160" s="466">
        <v>0</v>
      </c>
      <c r="LI160" s="466">
        <v>0</v>
      </c>
      <c r="LJ160" s="466">
        <v>0</v>
      </c>
      <c r="LK160" s="466">
        <v>0</v>
      </c>
      <c r="LL160" s="511">
        <f t="shared" si="823"/>
        <v>291711.2</v>
      </c>
    </row>
    <row r="161" spans="1:324" ht="15.75" x14ac:dyDescent="0.25">
      <c r="A161" s="419">
        <v>4033</v>
      </c>
      <c r="B161" s="420"/>
      <c r="C161" s="418" t="s">
        <v>183</v>
      </c>
      <c r="D161" s="418" t="s">
        <v>184</v>
      </c>
      <c r="E161" s="466">
        <v>0</v>
      </c>
      <c r="F161" s="466">
        <v>3718.0771156735104</v>
      </c>
      <c r="G161" s="466">
        <v>3805.7085628442665</v>
      </c>
      <c r="H161" s="466">
        <v>1716257.7199132033</v>
      </c>
      <c r="I161" s="466">
        <v>1098547.8217325991</v>
      </c>
      <c r="J161" s="466">
        <v>1090965.6150893006</v>
      </c>
      <c r="K161" s="466">
        <v>1695317.9769654481</v>
      </c>
      <c r="L161" s="466">
        <v>658934.23468536139</v>
      </c>
      <c r="M161" s="466">
        <v>64388.577532966126</v>
      </c>
      <c r="N161" s="466">
        <v>26512.956935403108</v>
      </c>
      <c r="O161" s="466">
        <v>94651.04026873644</v>
      </c>
      <c r="P161" s="466">
        <v>45669.573026205959</v>
      </c>
      <c r="Q161" s="466">
        <v>104001.0903855784</v>
      </c>
      <c r="R161" s="466">
        <v>40378.932982807542</v>
      </c>
      <c r="S161" s="466">
        <v>55288.323944249714</v>
      </c>
      <c r="T161" s="466">
        <v>54722.124853947593</v>
      </c>
      <c r="U161" s="466">
        <v>67021.365381405441</v>
      </c>
      <c r="V161" s="466">
        <v>51625.752378567857</v>
      </c>
      <c r="W161" s="466">
        <v>105132.06714238033</v>
      </c>
      <c r="X161" s="466">
        <v>116014.92655650139</v>
      </c>
      <c r="Y161" s="466">
        <f>M161+N161+O161+P161+Q161+R161+S161+T161+U161+V161+W161+X161</f>
        <v>825406.7313887499</v>
      </c>
      <c r="Z161" s="466">
        <v>46903.688866633289</v>
      </c>
      <c r="AA161" s="466">
        <v>30330.691871140047</v>
      </c>
      <c r="AB161" s="466">
        <v>95639.924470038401</v>
      </c>
      <c r="AC161" s="466">
        <v>52533.755216157588</v>
      </c>
      <c r="AD161" s="466">
        <v>215154.25262894348</v>
      </c>
      <c r="AE161" s="466">
        <v>129126.0403104657</v>
      </c>
      <c r="AF161" s="466">
        <v>103065.77587214149</v>
      </c>
      <c r="AG161" s="466">
        <v>67284.756468035412</v>
      </c>
      <c r="AH161" s="466">
        <v>69832.259430812803</v>
      </c>
      <c r="AI161" s="466">
        <v>51889.330245368154</v>
      </c>
      <c r="AJ161" s="466">
        <v>129172.05541645808</v>
      </c>
      <c r="AK161" s="466">
        <v>79242.391295276146</v>
      </c>
      <c r="AL161" s="466">
        <f>Z161+AA161+AB161+AC161+AD161+AE161+AF161+AG161+AH161+AI161+AJ161+AK161</f>
        <v>1070174.9220914706</v>
      </c>
      <c r="AM161" s="466">
        <v>30926.77741612419</v>
      </c>
      <c r="AN161" s="466">
        <v>57772.33012018029</v>
      </c>
      <c r="AO161" s="466">
        <v>62000.340594224646</v>
      </c>
      <c r="AP161" s="466">
        <v>94538.610123518651</v>
      </c>
      <c r="AQ161" s="466">
        <v>115030.91587381069</v>
      </c>
      <c r="AR161" s="466">
        <v>98685.529919879875</v>
      </c>
      <c r="AS161" s="466">
        <v>106620.81163411774</v>
      </c>
      <c r="AT161" s="466">
        <v>135940.10453179781</v>
      </c>
      <c r="AU161" s="466">
        <v>263080.04293940903</v>
      </c>
      <c r="AV161" s="466">
        <v>194072.72195793697</v>
      </c>
      <c r="AW161" s="466">
        <v>159544.16416291101</v>
      </c>
      <c r="AX161" s="466">
        <v>187337.44003505268</v>
      </c>
      <c r="AY161" s="466">
        <f>AM161+AN161+AO161+AP161+AQ161+AR161+AS161+AT161+AU161+AV161+AW161+AX161</f>
        <v>1505549.7893089636</v>
      </c>
      <c r="AZ161" s="466">
        <v>43549.430687698215</v>
      </c>
      <c r="BA161" s="466">
        <v>96290.250667668195</v>
      </c>
      <c r="BB161" s="466">
        <v>196668.59877315976</v>
      </c>
      <c r="BC161" s="466">
        <v>152570.525454849</v>
      </c>
      <c r="BD161" s="466">
        <v>237957.64667835089</v>
      </c>
      <c r="BE161" s="466">
        <v>197428.58708896677</v>
      </c>
      <c r="BF161" s="466">
        <v>194185.59931564011</v>
      </c>
      <c r="BG161" s="466">
        <v>139349.62243365048</v>
      </c>
      <c r="BH161" s="466">
        <v>251443.56213486896</v>
      </c>
      <c r="BI161" s="466">
        <v>180753.43932565526</v>
      </c>
      <c r="BJ161" s="466">
        <v>222472.92167417781</v>
      </c>
      <c r="BK161" s="466">
        <v>594178.16153396782</v>
      </c>
      <c r="BL161" s="466">
        <f>AZ161+BA161+BB161+BC161+BD161+BE161+BF161+BG161+BH161+BI161+BJ161+BK161</f>
        <v>2506848.3457686533</v>
      </c>
      <c r="BM161" s="466">
        <v>181873.05842096478</v>
      </c>
      <c r="BN161" s="466">
        <v>145993.43323318311</v>
      </c>
      <c r="BO161" s="466">
        <v>152184.92409447508</v>
      </c>
      <c r="BP161" s="466">
        <v>114475.05341345356</v>
      </c>
      <c r="BQ161" s="466">
        <v>207840.01385411454</v>
      </c>
      <c r="BR161" s="466">
        <v>299106.41620764486</v>
      </c>
      <c r="BS161" s="466">
        <v>377083.59497579711</v>
      </c>
      <c r="BT161" s="466">
        <v>725607.50179435848</v>
      </c>
      <c r="BU161" s="466">
        <v>754268.6140877984</v>
      </c>
      <c r="BV161" s="466">
        <v>1353484.9967868468</v>
      </c>
      <c r="BW161" s="466">
        <v>779243.31042396941</v>
      </c>
      <c r="BX161" s="466">
        <v>847998.23760640959</v>
      </c>
      <c r="BY161" s="466">
        <f>BM161+BN161+BO161+BP161+BQ161+BR161+BS161+BT161+BU161+BV161+BW161+BX161</f>
        <v>5939159.154899016</v>
      </c>
      <c r="BZ161" s="466">
        <v>363810.22225004178</v>
      </c>
      <c r="CA161" s="466">
        <v>107807.72946920384</v>
      </c>
      <c r="CB161" s="466">
        <v>130288.37994491735</v>
      </c>
      <c r="CC161" s="466">
        <v>118447.2193081289</v>
      </c>
      <c r="CD161" s="466">
        <v>143670.85451093304</v>
      </c>
      <c r="CE161" s="466">
        <v>293508.16766816896</v>
      </c>
      <c r="CF161" s="466">
        <v>394825.26368719747</v>
      </c>
      <c r="CG161" s="466">
        <v>682125.07294274773</v>
      </c>
      <c r="CH161" s="466">
        <v>1098073.7278000333</v>
      </c>
      <c r="CI161" s="466">
        <v>376893.23560340499</v>
      </c>
      <c r="CJ161" s="466">
        <v>457805.71490569203</v>
      </c>
      <c r="CK161" s="466">
        <v>321469.14576030703</v>
      </c>
      <c r="CL161" s="466">
        <f>BZ161+CA161+CB161+CC161+CD161+CE161+CF161+CG161+CH161+CI161+CJ161+CK161</f>
        <v>4488724.7338507771</v>
      </c>
      <c r="CM161" s="466">
        <v>4380928.4691620767</v>
      </c>
      <c r="CN161" s="466">
        <v>91033.114880654306</v>
      </c>
      <c r="CO161" s="466">
        <v>363231.02478718077</v>
      </c>
      <c r="CP161" s="466">
        <v>647467.39158738102</v>
      </c>
      <c r="CQ161" s="466">
        <v>129310.52199132043</v>
      </c>
      <c r="CR161" s="466">
        <v>126871.65669337334</v>
      </c>
      <c r="CS161" s="466">
        <v>369519.839342347</v>
      </c>
      <c r="CT161" s="466">
        <v>73917.405024202875</v>
      </c>
      <c r="CU161" s="466">
        <v>112502.81947921893</v>
      </c>
      <c r="CV161" s="466">
        <v>70166.257886830135</v>
      </c>
      <c r="CW161" s="466">
        <v>102254.44904857269</v>
      </c>
      <c r="CX161" s="466">
        <v>118574.19959105337</v>
      </c>
      <c r="CY161" s="466">
        <f>CM161+CN161+CO161+CP161+CQ161+CR161+CS161+CT161+CU161+CV161+CW161+CX161</f>
        <v>6585777.149474211</v>
      </c>
      <c r="CZ161" s="466">
        <v>74311.740000000005</v>
      </c>
      <c r="DA161" s="466">
        <v>89911.4</v>
      </c>
      <c r="DB161" s="466">
        <v>100724.41</v>
      </c>
      <c r="DC161" s="466">
        <v>114057.5</v>
      </c>
      <c r="DD161" s="466">
        <v>92681.32</v>
      </c>
      <c r="DE161" s="466">
        <v>72387.460000000006</v>
      </c>
      <c r="DF161" s="466">
        <v>482876.72</v>
      </c>
      <c r="DG161" s="466">
        <v>439365.66</v>
      </c>
      <c r="DH161" s="466">
        <v>294909.45</v>
      </c>
      <c r="DI161" s="466">
        <v>393019.6</v>
      </c>
      <c r="DJ161" s="466">
        <v>194487.62</v>
      </c>
      <c r="DK161" s="466">
        <v>228466.46</v>
      </c>
      <c r="DL161" s="466">
        <f>CZ161+DA161+DB161+DC161+DD161+DE161+DF161+DG161+DH161+DI161+DJ161+DK161</f>
        <v>2577199.34</v>
      </c>
      <c r="DM161" s="466">
        <v>244678.39999999999</v>
      </c>
      <c r="DN161" s="466">
        <v>94579.13</v>
      </c>
      <c r="DO161" s="466">
        <v>97009.74</v>
      </c>
      <c r="DP161" s="466">
        <v>68712.960000000006</v>
      </c>
      <c r="DQ161" s="466">
        <v>70125.910000000076</v>
      </c>
      <c r="DR161" s="466">
        <v>131784.95999999999</v>
      </c>
      <c r="DS161" s="466">
        <v>74542.720000000074</v>
      </c>
      <c r="DT161" s="466">
        <v>78312.149999999994</v>
      </c>
      <c r="DU161" s="466">
        <v>114494.14</v>
      </c>
      <c r="DV161" s="466">
        <v>118970.32</v>
      </c>
      <c r="DW161" s="466">
        <v>87081.919999999998</v>
      </c>
      <c r="DX161" s="466">
        <v>116468.37</v>
      </c>
      <c r="DY161" s="466">
        <f t="shared" si="793"/>
        <v>1296760.7200000002</v>
      </c>
      <c r="DZ161" s="466">
        <v>95710.41</v>
      </c>
      <c r="EA161" s="466">
        <v>71146.33</v>
      </c>
      <c r="EB161" s="466">
        <v>85909.37</v>
      </c>
      <c r="EC161" s="466">
        <v>73830.09</v>
      </c>
      <c r="ED161" s="466">
        <v>59513.95</v>
      </c>
      <c r="EE161" s="466">
        <v>105766.82</v>
      </c>
      <c r="EF161" s="466">
        <v>81293.240000000005</v>
      </c>
      <c r="EG161" s="466">
        <v>76395.949999999866</v>
      </c>
      <c r="EH161" s="466">
        <v>82988.240000000151</v>
      </c>
      <c r="EI161" s="466">
        <v>100719.01</v>
      </c>
      <c r="EJ161" s="466">
        <v>81339.679999999862</v>
      </c>
      <c r="EK161" s="466">
        <v>67966.310000000129</v>
      </c>
      <c r="EL161" s="466">
        <f t="shared" si="795"/>
        <v>982579.39999999991</v>
      </c>
      <c r="EM161" s="466">
        <v>97366.79</v>
      </c>
      <c r="EN161" s="466">
        <v>75690.83</v>
      </c>
      <c r="EO161" s="466">
        <v>75767.320000000007</v>
      </c>
      <c r="EP161" s="466">
        <v>58366.92</v>
      </c>
      <c r="EQ161" s="466">
        <v>68308.27</v>
      </c>
      <c r="ER161" s="466">
        <v>113165.22</v>
      </c>
      <c r="ES161" s="466">
        <v>66878.97</v>
      </c>
      <c r="ET161" s="466">
        <v>-62439.93</v>
      </c>
      <c r="EU161" s="466">
        <v>72600.940000000119</v>
      </c>
      <c r="EV161" s="466">
        <v>53761.019999999946</v>
      </c>
      <c r="EW161" s="466">
        <v>66270.33</v>
      </c>
      <c r="EX161" s="466">
        <v>155865.19</v>
      </c>
      <c r="EY161" s="466">
        <f t="shared" si="797"/>
        <v>841601.86999999988</v>
      </c>
      <c r="EZ161" s="466">
        <v>56665.94</v>
      </c>
      <c r="FA161" s="466">
        <v>63468.72</v>
      </c>
      <c r="FB161" s="466">
        <v>70821.19</v>
      </c>
      <c r="FC161" s="466">
        <v>64221.599999999999</v>
      </c>
      <c r="FD161" s="466">
        <v>70790.91</v>
      </c>
      <c r="FE161" s="466">
        <v>87157.64</v>
      </c>
      <c r="FF161" s="466">
        <v>98166.28</v>
      </c>
      <c r="FG161" s="466">
        <v>86448.97</v>
      </c>
      <c r="FH161" s="466">
        <v>85449.12</v>
      </c>
      <c r="FI161" s="466">
        <v>104692.59</v>
      </c>
      <c r="FJ161" s="466">
        <v>51190.14</v>
      </c>
      <c r="FK161" s="466">
        <v>94439.14</v>
      </c>
      <c r="FL161" s="466">
        <f t="shared" si="799"/>
        <v>933512.24000000011</v>
      </c>
      <c r="FM161" s="466">
        <v>79372.570000000007</v>
      </c>
      <c r="FN161" s="466">
        <v>70298.98</v>
      </c>
      <c r="FO161" s="466">
        <v>68590.37</v>
      </c>
      <c r="FP161" s="466">
        <v>73286.98</v>
      </c>
      <c r="FQ161" s="466">
        <v>60877.84</v>
      </c>
      <c r="FR161" s="466">
        <v>80862.36</v>
      </c>
      <c r="FS161" s="466">
        <v>60718.989999999932</v>
      </c>
      <c r="FT161" s="466">
        <v>67866.73</v>
      </c>
      <c r="FU161" s="466">
        <v>20549.460000000079</v>
      </c>
      <c r="FV161" s="466">
        <v>1733747.29</v>
      </c>
      <c r="FW161" s="466">
        <v>44064.239999999874</v>
      </c>
      <c r="FX161" s="466">
        <v>48584.600000000093</v>
      </c>
      <c r="FY161" s="466">
        <f t="shared" si="801"/>
        <v>2408820.41</v>
      </c>
      <c r="FZ161" s="466">
        <v>60319.259999999995</v>
      </c>
      <c r="GA161" s="466">
        <v>29955.360000000001</v>
      </c>
      <c r="GB161" s="466">
        <v>38658.089999999997</v>
      </c>
      <c r="GC161" s="466">
        <v>641436.08000000007</v>
      </c>
      <c r="GD161" s="466">
        <v>36593.579999999929</v>
      </c>
      <c r="GE161" s="466">
        <v>46055.340000000055</v>
      </c>
      <c r="GF161" s="466">
        <v>49633.880000000034</v>
      </c>
      <c r="GG161" s="466">
        <v>30749.179999999993</v>
      </c>
      <c r="GH161" s="466">
        <v>435483.61999999994</v>
      </c>
      <c r="GI161" s="466">
        <v>34566.64000000013</v>
      </c>
      <c r="GJ161" s="466">
        <v>39698.759999999718</v>
      </c>
      <c r="GK161" s="466">
        <v>46488.700000000128</v>
      </c>
      <c r="GL161" s="466">
        <f t="shared" si="803"/>
        <v>1489638.49</v>
      </c>
      <c r="GM161" s="466">
        <v>44496.25999999998</v>
      </c>
      <c r="GN161" s="466">
        <v>38407.140000000014</v>
      </c>
      <c r="GO161" s="466">
        <v>401920.15999999992</v>
      </c>
      <c r="GP161" s="466">
        <v>43523.820000000036</v>
      </c>
      <c r="GQ161" s="466">
        <v>39128.94</v>
      </c>
      <c r="GR161" s="466">
        <v>46737.110000000015</v>
      </c>
      <c r="GS161" s="466">
        <v>59126.789999999979</v>
      </c>
      <c r="GT161" s="466">
        <v>39994.090000000084</v>
      </c>
      <c r="GU161" s="466">
        <v>421769.16000000009</v>
      </c>
      <c r="GV161" s="466">
        <v>57356.629999999655</v>
      </c>
      <c r="GW161" s="466">
        <v>57724.170000000158</v>
      </c>
      <c r="GX161" s="466">
        <v>66765.029999999795</v>
      </c>
      <c r="GY161" s="466">
        <f t="shared" si="805"/>
        <v>1316949.2999999998</v>
      </c>
      <c r="GZ161" s="466">
        <v>43760.890000000007</v>
      </c>
      <c r="HA161" s="466">
        <v>57087.759999999987</v>
      </c>
      <c r="HB161" s="466">
        <v>168012.31999999998</v>
      </c>
      <c r="HC161" s="466">
        <v>42256.750000000058</v>
      </c>
      <c r="HD161" s="466">
        <v>43307.949999999953</v>
      </c>
      <c r="HE161" s="466">
        <v>62943.140000000072</v>
      </c>
      <c r="HF161" s="466">
        <v>43594.37999999983</v>
      </c>
      <c r="HG161" s="466">
        <v>41950.62000000017</v>
      </c>
      <c r="HH161" s="466">
        <v>91660.929999999891</v>
      </c>
      <c r="HI161" s="466">
        <v>33161.879999999714</v>
      </c>
      <c r="HJ161" s="466">
        <v>56867.660000000498</v>
      </c>
      <c r="HK161" s="466">
        <v>48126.60999999987</v>
      </c>
      <c r="HL161" s="466">
        <f t="shared" si="807"/>
        <v>732730.89</v>
      </c>
      <c r="HM161" s="466">
        <v>39389.710000000014</v>
      </c>
      <c r="HN161" s="466">
        <v>46797.469999999994</v>
      </c>
      <c r="HO161" s="466">
        <v>63210.759999999951</v>
      </c>
      <c r="HP161" s="466">
        <v>31704.809999999998</v>
      </c>
      <c r="HQ161" s="466">
        <v>35310.210000000079</v>
      </c>
      <c r="HR161" s="466">
        <v>35831.130000000034</v>
      </c>
      <c r="HS161" s="466">
        <v>30996.440000000031</v>
      </c>
      <c r="HT161" s="466">
        <v>32428.869999999879</v>
      </c>
      <c r="HU161" s="466">
        <v>32029.820000000065</v>
      </c>
      <c r="HV161" s="466">
        <v>29928.820000000065</v>
      </c>
      <c r="HW161" s="466">
        <v>35876.880000000005</v>
      </c>
      <c r="HX161" s="466">
        <v>46596.789999999863</v>
      </c>
      <c r="HY161" s="466">
        <f t="shared" si="809"/>
        <v>460101.70999999996</v>
      </c>
      <c r="HZ161" s="466">
        <v>37847.939999999995</v>
      </c>
      <c r="IA161" s="466">
        <v>36222.470000000008</v>
      </c>
      <c r="IB161" s="466">
        <v>35264.380000000034</v>
      </c>
      <c r="IC161" s="466">
        <v>35178.669999999984</v>
      </c>
      <c r="ID161" s="466">
        <v>36871.979999999923</v>
      </c>
      <c r="IE161" s="466">
        <v>37647.660000000091</v>
      </c>
      <c r="IF161" s="466">
        <v>37113.84999999986</v>
      </c>
      <c r="IG161" s="466">
        <v>57346.700000000244</v>
      </c>
      <c r="IH161" s="466">
        <v>29201.89999999979</v>
      </c>
      <c r="II161" s="466">
        <v>41585.780000000028</v>
      </c>
      <c r="IJ161" s="466">
        <v>36039.080000000075</v>
      </c>
      <c r="IK161" s="466">
        <v>40916.469999999856</v>
      </c>
      <c r="IL161" s="466">
        <f t="shared" si="811"/>
        <v>461236.87999999989</v>
      </c>
      <c r="IM161" s="466">
        <v>40913.960000000006</v>
      </c>
      <c r="IN161" s="466">
        <v>39414.429999999993</v>
      </c>
      <c r="IO161" s="466">
        <v>39847.509999999966</v>
      </c>
      <c r="IP161" s="466">
        <v>50834.25</v>
      </c>
      <c r="IQ161" s="466">
        <v>39233.020000000019</v>
      </c>
      <c r="IR161" s="466">
        <v>40700.849999999977</v>
      </c>
      <c r="IS161" s="466">
        <v>34349.700000000012</v>
      </c>
      <c r="IT161" s="466">
        <v>40330.410000000091</v>
      </c>
      <c r="IU161" s="466">
        <v>25533.449999999837</v>
      </c>
      <c r="IV161" s="466">
        <v>44707.570000000065</v>
      </c>
      <c r="IW161" s="466">
        <v>35967.250000000058</v>
      </c>
      <c r="IX161" s="466">
        <v>37075.149999999834</v>
      </c>
      <c r="IY161" s="466">
        <f t="shared" si="813"/>
        <v>468907.54999999987</v>
      </c>
      <c r="IZ161" s="655">
        <v>30278.980000000007</v>
      </c>
      <c r="JA161" s="466">
        <v>30842.809999999987</v>
      </c>
      <c r="JB161" s="466">
        <v>36308.590000000011</v>
      </c>
      <c r="JC161" s="466">
        <v>45626.719999999972</v>
      </c>
      <c r="JD161" s="466">
        <v>50535.969999999972</v>
      </c>
      <c r="JE161" s="466">
        <v>35050.629999999976</v>
      </c>
      <c r="JF161" s="466">
        <v>30684.240000000136</v>
      </c>
      <c r="JG161" s="466">
        <v>33705.640000000014</v>
      </c>
      <c r="JH161" s="466">
        <v>33526.129999999888</v>
      </c>
      <c r="JI161" s="466">
        <v>31765.510000000126</v>
      </c>
      <c r="JJ161" s="466">
        <v>31689.359999999753</v>
      </c>
      <c r="JK161" s="466">
        <v>41918.630000000237</v>
      </c>
      <c r="JL161" s="466">
        <f t="shared" si="815"/>
        <v>431933.21000000008</v>
      </c>
      <c r="JM161" s="655">
        <v>31852.000000000007</v>
      </c>
      <c r="JN161" s="466">
        <v>33453.51</v>
      </c>
      <c r="JO161" s="466">
        <v>48490.169999999991</v>
      </c>
      <c r="JP161" s="466">
        <v>47846.449999999968</v>
      </c>
      <c r="JQ161" s="466">
        <v>57711.430000000015</v>
      </c>
      <c r="JR161" s="466">
        <v>78177.839999999967</v>
      </c>
      <c r="JS161" s="466">
        <v>39498.650000000089</v>
      </c>
      <c r="JT161" s="466">
        <v>32017.039999999884</v>
      </c>
      <c r="JU161" s="466">
        <v>29965.19000000009</v>
      </c>
      <c r="JV161" s="466">
        <v>28433.479999999963</v>
      </c>
      <c r="JW161" s="466">
        <v>29589.769999999859</v>
      </c>
      <c r="JX161" s="466">
        <v>30356.25000000016</v>
      </c>
      <c r="JY161" s="466">
        <f t="shared" si="817"/>
        <v>487391.77999999991</v>
      </c>
      <c r="JZ161" s="655">
        <v>27322.99</v>
      </c>
      <c r="KA161" s="466">
        <v>29281.78</v>
      </c>
      <c r="KB161" s="466">
        <v>31855.51</v>
      </c>
      <c r="KC161" s="466">
        <v>27542.990000000009</v>
      </c>
      <c r="KD161" s="466">
        <v>26961.149999999994</v>
      </c>
      <c r="KE161" s="466">
        <v>32783.609999999986</v>
      </c>
      <c r="KF161" s="466">
        <v>26047.940000000006</v>
      </c>
      <c r="KG161" s="466">
        <v>27014.450000000012</v>
      </c>
      <c r="KH161" s="466">
        <v>58039.820000000007</v>
      </c>
      <c r="KI161" s="466">
        <v>24954.569999999996</v>
      </c>
      <c r="KJ161" s="466">
        <v>48880.760000000009</v>
      </c>
      <c r="KK161" s="466">
        <v>27803.289999999979</v>
      </c>
      <c r="KL161" s="466">
        <f t="shared" si="819"/>
        <v>388488.86</v>
      </c>
      <c r="KM161" s="655">
        <v>25833.82</v>
      </c>
      <c r="KN161" s="466">
        <v>27964.280000000006</v>
      </c>
      <c r="KO161" s="466">
        <v>26476.159999999996</v>
      </c>
      <c r="KP161" s="466">
        <v>43162.51999999999</v>
      </c>
      <c r="KQ161" s="466">
        <v>78149.02</v>
      </c>
      <c r="KR161" s="466">
        <v>57880.759999999987</v>
      </c>
      <c r="KS161" s="466">
        <v>50655.62</v>
      </c>
      <c r="KT161" s="466">
        <v>69014.389999999985</v>
      </c>
      <c r="KU161" s="466">
        <v>53847.160000000018</v>
      </c>
      <c r="KV161" s="466">
        <v>362008.26</v>
      </c>
      <c r="KW161" s="466">
        <v>81819.689999999959</v>
      </c>
      <c r="KX161" s="466">
        <v>83280.27</v>
      </c>
      <c r="KY161" s="466">
        <f t="shared" si="821"/>
        <v>960091.95</v>
      </c>
      <c r="KZ161" s="655">
        <v>97184.44</v>
      </c>
      <c r="LA161" s="466">
        <v>133329.72</v>
      </c>
      <c r="LB161" s="466">
        <v>0</v>
      </c>
      <c r="LC161" s="466">
        <v>0</v>
      </c>
      <c r="LD161" s="466">
        <v>0</v>
      </c>
      <c r="LE161" s="466">
        <v>0</v>
      </c>
      <c r="LF161" s="466">
        <v>0</v>
      </c>
      <c r="LG161" s="466">
        <v>0</v>
      </c>
      <c r="LH161" s="466">
        <v>0</v>
      </c>
      <c r="LI161" s="466">
        <v>0</v>
      </c>
      <c r="LJ161" s="466">
        <v>0</v>
      </c>
      <c r="LK161" s="466">
        <v>0</v>
      </c>
      <c r="LL161" s="511">
        <f t="shared" si="823"/>
        <v>230514.16</v>
      </c>
    </row>
    <row r="162" spans="1:324" ht="15.75" x14ac:dyDescent="0.25">
      <c r="A162" s="419">
        <v>4034</v>
      </c>
      <c r="B162" s="420"/>
      <c r="C162" s="418" t="s">
        <v>185</v>
      </c>
      <c r="D162" s="418" t="s">
        <v>374</v>
      </c>
      <c r="E162" s="466">
        <v>5035348.856618261</v>
      </c>
      <c r="F162" s="466">
        <v>49861917.87681523</v>
      </c>
      <c r="G162" s="466">
        <v>77836141.712568864</v>
      </c>
      <c r="H162" s="466">
        <v>72429381.572358549</v>
      </c>
      <c r="I162" s="466">
        <v>79088929.227174103</v>
      </c>
      <c r="J162" s="466">
        <v>73902808.379235521</v>
      </c>
      <c r="K162" s="466">
        <v>100801973.79402438</v>
      </c>
      <c r="L162" s="466">
        <v>108629302.28676349</v>
      </c>
      <c r="M162" s="466">
        <v>14945844.566432981</v>
      </c>
      <c r="N162" s="466">
        <v>4746964.3140544146</v>
      </c>
      <c r="O162" s="466">
        <v>1032072.6359539308</v>
      </c>
      <c r="P162" s="466">
        <v>18770837.101735935</v>
      </c>
      <c r="Q162" s="466">
        <v>21945549.033466864</v>
      </c>
      <c r="R162" s="466">
        <v>5749504.7990736114</v>
      </c>
      <c r="S162" s="466">
        <v>16525692.640794525</v>
      </c>
      <c r="T162" s="466">
        <v>5137529.6182189956</v>
      </c>
      <c r="U162" s="466">
        <v>1835118.6307795029</v>
      </c>
      <c r="V162" s="466">
        <v>20476217.926681686</v>
      </c>
      <c r="W162" s="466">
        <v>6648810.6865715254</v>
      </c>
      <c r="X162" s="466">
        <v>3783701.3160574194</v>
      </c>
      <c r="Y162" s="466">
        <f>M162+N162+O162+P162+Q162+R162+S162+T162+U162+V162+W162+X162</f>
        <v>121597843.26982138</v>
      </c>
      <c r="Z162" s="466">
        <v>8674607.8972625621</v>
      </c>
      <c r="AA162" s="466">
        <v>4820282.1619929895</v>
      </c>
      <c r="AB162" s="466">
        <v>2956152.6552328495</v>
      </c>
      <c r="AC162" s="466">
        <v>15361190.698881656</v>
      </c>
      <c r="AD162" s="466">
        <v>33189640.627983652</v>
      </c>
      <c r="AE162" s="466">
        <v>6767668.8887915211</v>
      </c>
      <c r="AF162" s="466">
        <v>13264889.557961946</v>
      </c>
      <c r="AG162" s="466">
        <v>6194527.1729260571</v>
      </c>
      <c r="AH162" s="466">
        <v>2602500.6485561682</v>
      </c>
      <c r="AI162" s="466">
        <v>16971309.567810051</v>
      </c>
      <c r="AJ162" s="466">
        <v>7860282.1448839931</v>
      </c>
      <c r="AK162" s="466">
        <v>6742603.9175429828</v>
      </c>
      <c r="AL162" s="466">
        <f>Z162+AA162+AB162+AC162+AD162+AE162+AF162+AG162+AH162+AI162+AJ162+AK162</f>
        <v>125405655.93982641</v>
      </c>
      <c r="AM162" s="466">
        <v>11182610.987981975</v>
      </c>
      <c r="AN162" s="466">
        <v>23493407.217826739</v>
      </c>
      <c r="AO162" s="466">
        <v>9386066.9026039075</v>
      </c>
      <c r="AP162" s="466">
        <v>23552899.76281089</v>
      </c>
      <c r="AQ162" s="466">
        <v>20490546.396177609</v>
      </c>
      <c r="AR162" s="466">
        <v>8746187.6119596045</v>
      </c>
      <c r="AS162" s="466">
        <v>18041984.983975962</v>
      </c>
      <c r="AT162" s="466">
        <v>6083735.3362126546</v>
      </c>
      <c r="AU162" s="466">
        <v>3170395.2896845271</v>
      </c>
      <c r="AV162" s="466">
        <v>13755733.042438658</v>
      </c>
      <c r="AW162" s="466">
        <v>7801357.0181522286</v>
      </c>
      <c r="AX162" s="466">
        <v>21473339.174219664</v>
      </c>
      <c r="AY162" s="466">
        <f>AM162+AN162+AO162+AP162+AQ162+AR162+AS162+AT162+AU162+AV162+AW162+AX162</f>
        <v>167178263.72404444</v>
      </c>
      <c r="AZ162" s="466">
        <v>17599551.565723583</v>
      </c>
      <c r="BA162" s="466">
        <v>30509771.289434161</v>
      </c>
      <c r="BB162" s="466">
        <v>22262651.650016692</v>
      </c>
      <c r="BC162" s="466">
        <v>25726268.376397934</v>
      </c>
      <c r="BD162" s="466">
        <v>2986316.165247872</v>
      </c>
      <c r="BE162" s="466">
        <v>30652342.162159916</v>
      </c>
      <c r="BF162" s="466">
        <v>13871706.696085796</v>
      </c>
      <c r="BG162" s="466">
        <v>6761297.3863712242</v>
      </c>
      <c r="BH162" s="466">
        <v>8308151.2496661656</v>
      </c>
      <c r="BI162" s="466">
        <v>11023925.078701388</v>
      </c>
      <c r="BJ162" s="466">
        <v>23197041.646219332</v>
      </c>
      <c r="BK162" s="466">
        <v>16120952.857494576</v>
      </c>
      <c r="BL162" s="466">
        <f>AZ162+BA162+BB162+BC162+BD162+BE162+BF162+BG162+BH162+BI162+BJ162+BK162</f>
        <v>209019976.12351862</v>
      </c>
      <c r="BM162" s="466">
        <v>16208474.079035219</v>
      </c>
      <c r="BN162" s="466">
        <v>39979181.460398935</v>
      </c>
      <c r="BO162" s="466">
        <v>18338816.278459359</v>
      </c>
      <c r="BP162" s="466">
        <v>37342669.224461697</v>
      </c>
      <c r="BQ162" s="466">
        <v>14851998.84034385</v>
      </c>
      <c r="BR162" s="466">
        <v>8106259.1338674687</v>
      </c>
      <c r="BS162" s="466">
        <v>8954038.5675179418</v>
      </c>
      <c r="BT162" s="466">
        <v>6751858.9800951434</v>
      </c>
      <c r="BU162" s="466">
        <v>5978195.0970205311</v>
      </c>
      <c r="BV162" s="466">
        <v>24190381.178684693</v>
      </c>
      <c r="BW162" s="466">
        <v>22280184.228676349</v>
      </c>
      <c r="BX162" s="466">
        <v>10038091.337464532</v>
      </c>
      <c r="BY162" s="466">
        <f>BM162+BN162+BO162+BP162+BQ162+BR162+BS162+BT162+BU162+BV162+BW162+BX162</f>
        <v>213020148.40602571</v>
      </c>
      <c r="BZ162" s="466">
        <v>14988168.603738947</v>
      </c>
      <c r="CA162" s="466">
        <v>56468506.085544981</v>
      </c>
      <c r="CB162" s="466">
        <v>14483374.008304125</v>
      </c>
      <c r="CC162" s="466">
        <v>37116744.049449183</v>
      </c>
      <c r="CD162" s="466">
        <v>14073525.166165918</v>
      </c>
      <c r="CE162" s="466">
        <v>11922707.745701887</v>
      </c>
      <c r="CF162" s="466">
        <v>8491393.3597062267</v>
      </c>
      <c r="CG162" s="466">
        <v>883602.35937239206</v>
      </c>
      <c r="CH162" s="466">
        <v>5152639.1739692874</v>
      </c>
      <c r="CI162" s="466">
        <v>33151578.936446335</v>
      </c>
      <c r="CJ162" s="466">
        <v>22468290.492405273</v>
      </c>
      <c r="CK162" s="466">
        <v>9628615.4775496572</v>
      </c>
      <c r="CL162" s="466">
        <f>BZ162+CA162+CB162+CC162+CD162+CE162+CF162+CG162+CH162+CI162+CJ162+CK162</f>
        <v>228829145.45835418</v>
      </c>
      <c r="CM162" s="466">
        <v>13375396.82507094</v>
      </c>
      <c r="CN162" s="466">
        <v>81776251.9235937</v>
      </c>
      <c r="CO162" s="466">
        <v>22192275.337255884</v>
      </c>
      <c r="CP162" s="466">
        <v>55033342.627357699</v>
      </c>
      <c r="CQ162" s="466">
        <v>9570828.5807878505</v>
      </c>
      <c r="CR162" s="466">
        <v>4007399.3140961439</v>
      </c>
      <c r="CS162" s="466">
        <v>3977361.3009514273</v>
      </c>
      <c r="CT162" s="466">
        <v>905476.37556334492</v>
      </c>
      <c r="CU162" s="466">
        <v>10234983.504506761</v>
      </c>
      <c r="CV162" s="466">
        <v>33702036.858287431</v>
      </c>
      <c r="CW162" s="466">
        <v>19253325.641337007</v>
      </c>
      <c r="CX162" s="466">
        <v>9062402.7718244046</v>
      </c>
      <c r="CY162" s="466">
        <f>CM162+CN162+CO162+CP162+CQ162+CR162+CS162+CT162+CU162+CV162+CW162+CX162</f>
        <v>263091081.06063259</v>
      </c>
      <c r="CZ162" s="466">
        <v>28053477.910000004</v>
      </c>
      <c r="DA162" s="466">
        <v>60791726.030000001</v>
      </c>
      <c r="DB162" s="466">
        <v>39280830.25</v>
      </c>
      <c r="DC162" s="466">
        <v>59949106.919999994</v>
      </c>
      <c r="DD162" s="466">
        <v>9349571.1099999994</v>
      </c>
      <c r="DE162" s="466">
        <v>5091376.04</v>
      </c>
      <c r="DF162" s="466">
        <v>4576930.88</v>
      </c>
      <c r="DG162" s="466">
        <v>874987.31</v>
      </c>
      <c r="DH162" s="466">
        <v>3885112.61</v>
      </c>
      <c r="DI162" s="466">
        <v>24154744.189999998</v>
      </c>
      <c r="DJ162" s="466">
        <v>3237263.53</v>
      </c>
      <c r="DK162" s="466">
        <v>2662179.09</v>
      </c>
      <c r="DL162" s="466">
        <f>CZ162+DA162+DB162+DC162+DD162+DE162+DF162+DG162+DH162+DI162+DJ162+DK162</f>
        <v>241907305.86999997</v>
      </c>
      <c r="DM162" s="466">
        <v>20204787.219999999</v>
      </c>
      <c r="DN162" s="466">
        <v>72713518.840000004</v>
      </c>
      <c r="DO162" s="466">
        <v>30941558.050000001</v>
      </c>
      <c r="DP162" s="466">
        <v>34685475.940000005</v>
      </c>
      <c r="DQ162" s="466">
        <v>699769.04</v>
      </c>
      <c r="DR162" s="466">
        <v>3898968.39</v>
      </c>
      <c r="DS162" s="466">
        <v>3730455.48</v>
      </c>
      <c r="DT162" s="466">
        <v>447853.46</v>
      </c>
      <c r="DU162" s="466">
        <v>2516203.12</v>
      </c>
      <c r="DV162" s="466">
        <v>20597274.149999999</v>
      </c>
      <c r="DW162" s="466">
        <v>309215.69</v>
      </c>
      <c r="DX162" s="466">
        <v>3352254.4</v>
      </c>
      <c r="DY162" s="466">
        <f t="shared" si="793"/>
        <v>194097333.78</v>
      </c>
      <c r="DZ162" s="466">
        <v>20354081.150000002</v>
      </c>
      <c r="EA162" s="466">
        <v>101696378.54999998</v>
      </c>
      <c r="EB162" s="466">
        <v>29123628.350000001</v>
      </c>
      <c r="EC162" s="466">
        <v>16201883.66</v>
      </c>
      <c r="ED162" s="466">
        <v>282095.68</v>
      </c>
      <c r="EE162" s="466">
        <v>3396001.8</v>
      </c>
      <c r="EF162" s="466">
        <v>3530707.3</v>
      </c>
      <c r="EG162" s="466">
        <v>188499.38</v>
      </c>
      <c r="EH162" s="466">
        <v>3407256.36</v>
      </c>
      <c r="EI162" s="466">
        <v>19821952.079999998</v>
      </c>
      <c r="EJ162" s="466">
        <v>638127.88</v>
      </c>
      <c r="EK162" s="466">
        <v>2908088.71</v>
      </c>
      <c r="EL162" s="466">
        <f t="shared" si="795"/>
        <v>201548700.90000001</v>
      </c>
      <c r="EM162" s="466">
        <v>27796163.200000003</v>
      </c>
      <c r="EN162" s="466">
        <v>133555275.20999999</v>
      </c>
      <c r="EO162" s="466">
        <v>36159335.640000001</v>
      </c>
      <c r="EP162" s="466">
        <v>78723579.280000001</v>
      </c>
      <c r="EQ162" s="466">
        <v>69535.25</v>
      </c>
      <c r="ER162" s="466">
        <v>2723679.2</v>
      </c>
      <c r="ES162" s="466">
        <v>3142185.8</v>
      </c>
      <c r="ET162" s="466">
        <v>29478.77</v>
      </c>
      <c r="EU162" s="466">
        <v>69533253.280000001</v>
      </c>
      <c r="EV162" s="466">
        <v>20055763.919999998</v>
      </c>
      <c r="EW162" s="466">
        <v>341548.83</v>
      </c>
      <c r="EX162" s="466">
        <v>2694485.03</v>
      </c>
      <c r="EY162" s="466">
        <f t="shared" si="797"/>
        <v>374824283.40999997</v>
      </c>
      <c r="EZ162" s="466">
        <v>87523154.550000012</v>
      </c>
      <c r="FA162" s="466">
        <v>133499438.75999999</v>
      </c>
      <c r="FB162" s="466">
        <v>45318779.039999999</v>
      </c>
      <c r="FC162" s="466">
        <v>75952499.780000001</v>
      </c>
      <c r="FD162" s="466">
        <v>78.08</v>
      </c>
      <c r="FE162" s="466">
        <v>2751363.13</v>
      </c>
      <c r="FF162" s="466">
        <v>2621688.9500000002</v>
      </c>
      <c r="FG162" s="466">
        <v>1177821.72</v>
      </c>
      <c r="FH162" s="466">
        <v>69566425.370000005</v>
      </c>
      <c r="FI162" s="466">
        <v>19894781.129999999</v>
      </c>
      <c r="FJ162" s="466">
        <v>302674.71000000002</v>
      </c>
      <c r="FK162" s="466">
        <v>2695808.13</v>
      </c>
      <c r="FL162" s="466">
        <f t="shared" si="799"/>
        <v>441304513.34999996</v>
      </c>
      <c r="FM162" s="466">
        <v>135004724.78</v>
      </c>
      <c r="FN162" s="466">
        <v>133615981.5</v>
      </c>
      <c r="FO162" s="466">
        <v>118049980.98999999</v>
      </c>
      <c r="FP162" s="466">
        <v>75394907.699999988</v>
      </c>
      <c r="FQ162" s="466">
        <v>1163536.56</v>
      </c>
      <c r="FR162" s="466">
        <v>150690.85999999999</v>
      </c>
      <c r="FS162" s="466">
        <v>2916274.37</v>
      </c>
      <c r="FT162" s="466">
        <v>956884.86</v>
      </c>
      <c r="FU162" s="466">
        <v>70276979.719999984</v>
      </c>
      <c r="FV162" s="466">
        <v>18683931.52</v>
      </c>
      <c r="FW162" s="466">
        <v>1249856.6599999999</v>
      </c>
      <c r="FX162" s="466">
        <v>2882132.37</v>
      </c>
      <c r="FY162" s="466">
        <f t="shared" si="801"/>
        <v>560345881.88999999</v>
      </c>
      <c r="FZ162" s="466">
        <v>131824766.57000001</v>
      </c>
      <c r="GA162" s="466">
        <v>95664385.830000013</v>
      </c>
      <c r="GB162" s="466">
        <v>42320111.590000004</v>
      </c>
      <c r="GC162" s="466">
        <v>179536027.08999997</v>
      </c>
      <c r="GD162" s="466">
        <v>1213261.58</v>
      </c>
      <c r="GE162" s="466">
        <v>26903866.689999998</v>
      </c>
      <c r="GF162" s="466">
        <v>2506117.75</v>
      </c>
      <c r="GG162" s="466">
        <v>625834.31999999995</v>
      </c>
      <c r="GH162" s="466">
        <v>70025372.400000006</v>
      </c>
      <c r="GI162" s="466">
        <v>19025457.369999997</v>
      </c>
      <c r="GJ162" s="466">
        <v>269821.25</v>
      </c>
      <c r="GK162" s="466">
        <v>702860.16999999993</v>
      </c>
      <c r="GL162" s="466">
        <f t="shared" si="803"/>
        <v>570617882.6099999</v>
      </c>
      <c r="GM162" s="466">
        <v>140172314.41999999</v>
      </c>
      <c r="GN162" s="466">
        <v>94861083.920000002</v>
      </c>
      <c r="GO162" s="466">
        <v>131815702.42999999</v>
      </c>
      <c r="GP162" s="466">
        <v>93496968.909999996</v>
      </c>
      <c r="GQ162" s="466">
        <v>548093.06000000006</v>
      </c>
      <c r="GR162" s="466">
        <v>2221459.1</v>
      </c>
      <c r="GS162" s="466">
        <v>1670683.84</v>
      </c>
      <c r="GT162" s="466">
        <v>380060.73</v>
      </c>
      <c r="GU162" s="466">
        <v>72254045.120000005</v>
      </c>
      <c r="GV162" s="466">
        <v>90158649.430000007</v>
      </c>
      <c r="GW162" s="466">
        <v>11605859.199999999</v>
      </c>
      <c r="GX162" s="466">
        <v>33561.800000000003</v>
      </c>
      <c r="GY162" s="466">
        <f t="shared" si="805"/>
        <v>639218481.96000004</v>
      </c>
      <c r="GZ162" s="466">
        <v>141238504.22999999</v>
      </c>
      <c r="HA162" s="466">
        <v>101674846.36</v>
      </c>
      <c r="HB162" s="466">
        <v>153103512.19000003</v>
      </c>
      <c r="HC162" s="466">
        <v>48531520.799999997</v>
      </c>
      <c r="HD162" s="466">
        <v>1025592.44</v>
      </c>
      <c r="HE162" s="466">
        <v>804090.59</v>
      </c>
      <c r="HF162" s="466">
        <v>21198440.530000005</v>
      </c>
      <c r="HG162" s="466">
        <v>60671.22</v>
      </c>
      <c r="HH162" s="466">
        <v>71234469.230000004</v>
      </c>
      <c r="HI162" s="466">
        <v>23730623</v>
      </c>
      <c r="HJ162" s="466">
        <v>124066.40000000001</v>
      </c>
      <c r="HK162" s="466">
        <v>-234.55999999999995</v>
      </c>
      <c r="HL162" s="466">
        <f t="shared" si="807"/>
        <v>562726102.43000007</v>
      </c>
      <c r="HM162" s="466">
        <v>141208432.91999999</v>
      </c>
      <c r="HN162" s="466">
        <v>91986904.629999995</v>
      </c>
      <c r="HO162" s="466">
        <v>159491968.60000002</v>
      </c>
      <c r="HP162" s="466">
        <v>51219070.629999995</v>
      </c>
      <c r="HQ162" s="466">
        <v>295619.98</v>
      </c>
      <c r="HR162" s="466">
        <v>171273.86000000002</v>
      </c>
      <c r="HS162" s="466">
        <v>44158694.850000001</v>
      </c>
      <c r="HT162" s="466">
        <v>21887127.84</v>
      </c>
      <c r="HU162" s="466">
        <v>82266294.850000009</v>
      </c>
      <c r="HV162" s="466">
        <v>23727898.940000001</v>
      </c>
      <c r="HW162" s="466">
        <v>3457337.91</v>
      </c>
      <c r="HX162" s="466">
        <v>-1537.1299999999999</v>
      </c>
      <c r="HY162" s="466">
        <f t="shared" si="809"/>
        <v>619869087.88</v>
      </c>
      <c r="HZ162" s="466">
        <v>148401132.35999998</v>
      </c>
      <c r="IA162" s="466">
        <v>52436912.5</v>
      </c>
      <c r="IB162" s="466">
        <v>221696593.88</v>
      </c>
      <c r="IC162" s="466">
        <v>48631174.949999996</v>
      </c>
      <c r="ID162" s="466">
        <v>16748182.190000001</v>
      </c>
      <c r="IE162" s="466">
        <v>96420.32</v>
      </c>
      <c r="IF162" s="466">
        <v>44160253.030000001</v>
      </c>
      <c r="IG162" s="466">
        <v>31724255.359999999</v>
      </c>
      <c r="IH162" s="466">
        <v>78094275.000000015</v>
      </c>
      <c r="II162" s="466">
        <v>23584899.079999998</v>
      </c>
      <c r="IJ162" s="466">
        <v>52501280.390000001</v>
      </c>
      <c r="IK162" s="466">
        <v>42703.360000000001</v>
      </c>
      <c r="IL162" s="466">
        <f t="shared" si="811"/>
        <v>718118082.42000008</v>
      </c>
      <c r="IM162" s="466">
        <v>146441252.23999998</v>
      </c>
      <c r="IN162" s="466">
        <v>52480857.239999995</v>
      </c>
      <c r="IO162" s="466">
        <v>173719683.02000001</v>
      </c>
      <c r="IP162" s="466">
        <v>112414303.51000001</v>
      </c>
      <c r="IQ162" s="466">
        <v>18171.259999999998</v>
      </c>
      <c r="IR162" s="466">
        <v>0</v>
      </c>
      <c r="IS162" s="466">
        <v>44158620.490000002</v>
      </c>
      <c r="IT162" s="466">
        <v>35937500</v>
      </c>
      <c r="IU162" s="466">
        <v>69380159.280000001</v>
      </c>
      <c r="IV162" s="466">
        <v>1680832.17</v>
      </c>
      <c r="IW162" s="466">
        <v>52500000</v>
      </c>
      <c r="IX162" s="466">
        <v>0</v>
      </c>
      <c r="IY162" s="466">
        <f t="shared" si="813"/>
        <v>688731379.20999992</v>
      </c>
      <c r="IZ162" s="655">
        <v>144442687.03999999</v>
      </c>
      <c r="JA162" s="466">
        <v>52436912.5</v>
      </c>
      <c r="JB162" s="466">
        <v>165726712.16</v>
      </c>
      <c r="JC162" s="466">
        <v>108633247.35000001</v>
      </c>
      <c r="JD162" s="466">
        <v>142456.22</v>
      </c>
      <c r="JE162" s="466">
        <v>173731.44</v>
      </c>
      <c r="JF162" s="466">
        <v>44451533.640000001</v>
      </c>
      <c r="JG162" s="466">
        <v>36363218.469999999</v>
      </c>
      <c r="JH162" s="466">
        <v>71513941.870000005</v>
      </c>
      <c r="JI162" s="466">
        <v>2675923.86</v>
      </c>
      <c r="JJ162" s="466">
        <v>63326840.840000004</v>
      </c>
      <c r="JK162" s="466">
        <v>8766771.9199999999</v>
      </c>
      <c r="JL162" s="466">
        <f t="shared" si="815"/>
        <v>698653977.31000006</v>
      </c>
      <c r="JM162" s="655">
        <v>152349983.10999998</v>
      </c>
      <c r="JN162" s="466">
        <v>685700.4</v>
      </c>
      <c r="JO162" s="466">
        <v>266841273.11000001</v>
      </c>
      <c r="JP162" s="466">
        <v>37176220.450000003</v>
      </c>
      <c r="JQ162" s="466">
        <v>999622.91</v>
      </c>
      <c r="JR162" s="466">
        <v>1165877.3500000001</v>
      </c>
      <c r="JS162" s="466">
        <v>45168121.590000004</v>
      </c>
      <c r="JT162" s="466">
        <v>48300938.700000003</v>
      </c>
      <c r="JU162" s="466">
        <v>72077380.560000002</v>
      </c>
      <c r="JV162" s="466">
        <v>8683675.1600000001</v>
      </c>
      <c r="JW162" s="466">
        <v>63643414.850000001</v>
      </c>
      <c r="JX162" s="466">
        <v>9090996.7100000009</v>
      </c>
      <c r="JY162" s="466">
        <f t="shared" si="817"/>
        <v>706183204.9000001</v>
      </c>
      <c r="JZ162" s="655">
        <v>81716523.540000007</v>
      </c>
      <c r="KA162" s="466">
        <v>4272259.43</v>
      </c>
      <c r="KB162" s="466">
        <v>278866785.29000002</v>
      </c>
      <c r="KC162" s="466">
        <v>30231846.879999999</v>
      </c>
      <c r="KD162" s="466">
        <v>746084.19</v>
      </c>
      <c r="KE162" s="466">
        <v>733151.46</v>
      </c>
      <c r="KF162" s="466">
        <v>62606927.289999999</v>
      </c>
      <c r="KG162" s="466">
        <v>48074125.240000002</v>
      </c>
      <c r="KH162" s="466">
        <v>72375671.870000005</v>
      </c>
      <c r="KI162" s="466">
        <v>8859087.6100000013</v>
      </c>
      <c r="KJ162" s="466">
        <v>63168261.780000001</v>
      </c>
      <c r="KK162" s="466">
        <v>9173007.75</v>
      </c>
      <c r="KL162" s="466">
        <f t="shared" si="819"/>
        <v>660823732.33000004</v>
      </c>
      <c r="KM162" s="655">
        <v>17394633.75</v>
      </c>
      <c r="KN162" s="466">
        <v>2754741.79</v>
      </c>
      <c r="KO162" s="466">
        <v>294176257.5</v>
      </c>
      <c r="KP162" s="466">
        <v>2366498.9699999997</v>
      </c>
      <c r="KQ162" s="466">
        <v>432985.54</v>
      </c>
      <c r="KR162" s="466">
        <v>287418.44</v>
      </c>
      <c r="KS162" s="466">
        <v>55735175.459999993</v>
      </c>
      <c r="KT162" s="466">
        <v>53537017.609999999</v>
      </c>
      <c r="KU162" s="466">
        <v>90685229.61999999</v>
      </c>
      <c r="KV162" s="466">
        <v>9888147.0500000007</v>
      </c>
      <c r="KW162" s="466">
        <v>62561424.100000001</v>
      </c>
      <c r="KX162" s="466">
        <v>8495424.7400000002</v>
      </c>
      <c r="KY162" s="466">
        <f t="shared" si="821"/>
        <v>598314954.57000005</v>
      </c>
      <c r="KZ162" s="655">
        <v>46728136.649999999</v>
      </c>
      <c r="LA162" s="466">
        <v>9347010.5199999996</v>
      </c>
      <c r="LB162" s="466">
        <v>0</v>
      </c>
      <c r="LC162" s="466">
        <v>0</v>
      </c>
      <c r="LD162" s="466">
        <v>0</v>
      </c>
      <c r="LE162" s="466">
        <v>0</v>
      </c>
      <c r="LF162" s="466">
        <v>0</v>
      </c>
      <c r="LG162" s="466">
        <v>0</v>
      </c>
      <c r="LH162" s="466">
        <v>0</v>
      </c>
      <c r="LI162" s="466">
        <v>0</v>
      </c>
      <c r="LJ162" s="466">
        <v>0</v>
      </c>
      <c r="LK162" s="466">
        <v>0</v>
      </c>
      <c r="LL162" s="511">
        <f t="shared" si="823"/>
        <v>56075147.170000002</v>
      </c>
    </row>
    <row r="163" spans="1:324" ht="15.75" x14ac:dyDescent="0.25">
      <c r="A163" s="419">
        <v>4035</v>
      </c>
      <c r="B163" s="420"/>
      <c r="C163" s="418" t="s">
        <v>375</v>
      </c>
      <c r="D163" s="418" t="s">
        <v>376</v>
      </c>
      <c r="E163" s="466" t="s">
        <v>870</v>
      </c>
      <c r="F163" s="466" t="s">
        <v>870</v>
      </c>
      <c r="G163" s="466" t="s">
        <v>870</v>
      </c>
      <c r="H163" s="466" t="s">
        <v>870</v>
      </c>
      <c r="I163" s="466" t="s">
        <v>870</v>
      </c>
      <c r="J163" s="466" t="s">
        <v>870</v>
      </c>
      <c r="K163" s="466" t="s">
        <v>870</v>
      </c>
      <c r="L163" s="466" t="s">
        <v>870</v>
      </c>
      <c r="M163" s="466" t="s">
        <v>870</v>
      </c>
      <c r="N163" s="466" t="s">
        <v>870</v>
      </c>
      <c r="O163" s="466" t="s">
        <v>870</v>
      </c>
      <c r="P163" s="466" t="s">
        <v>870</v>
      </c>
      <c r="Q163" s="466" t="s">
        <v>870</v>
      </c>
      <c r="R163" s="466" t="s">
        <v>870</v>
      </c>
      <c r="S163" s="466" t="s">
        <v>870</v>
      </c>
      <c r="T163" s="466" t="s">
        <v>870</v>
      </c>
      <c r="U163" s="466" t="s">
        <v>870</v>
      </c>
      <c r="V163" s="466" t="s">
        <v>870</v>
      </c>
      <c r="W163" s="466" t="s">
        <v>870</v>
      </c>
      <c r="X163" s="466" t="s">
        <v>870</v>
      </c>
      <c r="Y163" s="466" t="s">
        <v>870</v>
      </c>
      <c r="Z163" s="466" t="s">
        <v>870</v>
      </c>
      <c r="AA163" s="466" t="s">
        <v>870</v>
      </c>
      <c r="AB163" s="466" t="s">
        <v>870</v>
      </c>
      <c r="AC163" s="466" t="s">
        <v>870</v>
      </c>
      <c r="AD163" s="466" t="s">
        <v>870</v>
      </c>
      <c r="AE163" s="466" t="s">
        <v>870</v>
      </c>
      <c r="AF163" s="466" t="s">
        <v>870</v>
      </c>
      <c r="AG163" s="466" t="s">
        <v>870</v>
      </c>
      <c r="AH163" s="466" t="s">
        <v>870</v>
      </c>
      <c r="AI163" s="466" t="s">
        <v>870</v>
      </c>
      <c r="AJ163" s="466" t="s">
        <v>870</v>
      </c>
      <c r="AK163" s="466" t="s">
        <v>870</v>
      </c>
      <c r="AL163" s="466" t="s">
        <v>870</v>
      </c>
      <c r="AM163" s="466" t="s">
        <v>870</v>
      </c>
      <c r="AN163" s="466" t="s">
        <v>870</v>
      </c>
      <c r="AO163" s="466" t="s">
        <v>870</v>
      </c>
      <c r="AP163" s="466" t="s">
        <v>870</v>
      </c>
      <c r="AQ163" s="466" t="s">
        <v>870</v>
      </c>
      <c r="AR163" s="466" t="s">
        <v>870</v>
      </c>
      <c r="AS163" s="466" t="s">
        <v>870</v>
      </c>
      <c r="AT163" s="466" t="s">
        <v>870</v>
      </c>
      <c r="AU163" s="466" t="s">
        <v>870</v>
      </c>
      <c r="AV163" s="466" t="s">
        <v>870</v>
      </c>
      <c r="AW163" s="466" t="s">
        <v>870</v>
      </c>
      <c r="AX163" s="466" t="s">
        <v>870</v>
      </c>
      <c r="AY163" s="466" t="s">
        <v>870</v>
      </c>
      <c r="AZ163" s="466" t="s">
        <v>870</v>
      </c>
      <c r="BA163" s="466" t="s">
        <v>870</v>
      </c>
      <c r="BB163" s="466" t="s">
        <v>870</v>
      </c>
      <c r="BC163" s="466" t="s">
        <v>870</v>
      </c>
      <c r="BD163" s="466" t="s">
        <v>870</v>
      </c>
      <c r="BE163" s="466" t="s">
        <v>870</v>
      </c>
      <c r="BF163" s="466" t="s">
        <v>870</v>
      </c>
      <c r="BG163" s="466" t="s">
        <v>870</v>
      </c>
      <c r="BH163" s="466" t="s">
        <v>870</v>
      </c>
      <c r="BI163" s="466" t="s">
        <v>870</v>
      </c>
      <c r="BJ163" s="466" t="s">
        <v>870</v>
      </c>
      <c r="BK163" s="466" t="s">
        <v>870</v>
      </c>
      <c r="BL163" s="466" t="s">
        <v>870</v>
      </c>
      <c r="BM163" s="466" t="s">
        <v>870</v>
      </c>
      <c r="BN163" s="466" t="s">
        <v>870</v>
      </c>
      <c r="BO163" s="466" t="s">
        <v>870</v>
      </c>
      <c r="BP163" s="466" t="s">
        <v>870</v>
      </c>
      <c r="BQ163" s="466" t="s">
        <v>870</v>
      </c>
      <c r="BR163" s="466" t="s">
        <v>870</v>
      </c>
      <c r="BS163" s="466" t="s">
        <v>870</v>
      </c>
      <c r="BT163" s="466" t="s">
        <v>870</v>
      </c>
      <c r="BU163" s="466" t="s">
        <v>870</v>
      </c>
      <c r="BV163" s="466" t="s">
        <v>870</v>
      </c>
      <c r="BW163" s="466" t="s">
        <v>870</v>
      </c>
      <c r="BX163" s="466" t="s">
        <v>870</v>
      </c>
      <c r="BY163" s="466" t="s">
        <v>870</v>
      </c>
      <c r="BZ163" s="466" t="s">
        <v>870</v>
      </c>
      <c r="CA163" s="466" t="s">
        <v>870</v>
      </c>
      <c r="CB163" s="466" t="s">
        <v>870</v>
      </c>
      <c r="CC163" s="466" t="s">
        <v>870</v>
      </c>
      <c r="CD163" s="466" t="s">
        <v>870</v>
      </c>
      <c r="CE163" s="466" t="s">
        <v>870</v>
      </c>
      <c r="CF163" s="466" t="s">
        <v>870</v>
      </c>
      <c r="CG163" s="466" t="s">
        <v>870</v>
      </c>
      <c r="CH163" s="466" t="s">
        <v>870</v>
      </c>
      <c r="CI163" s="466" t="s">
        <v>870</v>
      </c>
      <c r="CJ163" s="466" t="s">
        <v>870</v>
      </c>
      <c r="CK163" s="466" t="s">
        <v>870</v>
      </c>
      <c r="CL163" s="466" t="s">
        <v>870</v>
      </c>
      <c r="CM163" s="466" t="s">
        <v>870</v>
      </c>
      <c r="CN163" s="466" t="s">
        <v>870</v>
      </c>
      <c r="CO163" s="466" t="s">
        <v>870</v>
      </c>
      <c r="CP163" s="466" t="s">
        <v>870</v>
      </c>
      <c r="CQ163" s="466" t="s">
        <v>870</v>
      </c>
      <c r="CR163" s="466" t="s">
        <v>870</v>
      </c>
      <c r="CS163" s="466" t="s">
        <v>870</v>
      </c>
      <c r="CT163" s="466" t="s">
        <v>870</v>
      </c>
      <c r="CU163" s="466" t="s">
        <v>870</v>
      </c>
      <c r="CV163" s="466" t="s">
        <v>870</v>
      </c>
      <c r="CW163" s="466" t="s">
        <v>870</v>
      </c>
      <c r="CX163" s="466" t="s">
        <v>870</v>
      </c>
      <c r="CY163" s="466" t="s">
        <v>870</v>
      </c>
      <c r="CZ163" s="466" t="s">
        <v>870</v>
      </c>
      <c r="DA163" s="466" t="s">
        <v>870</v>
      </c>
      <c r="DB163" s="466" t="s">
        <v>870</v>
      </c>
      <c r="DC163" s="466" t="s">
        <v>870</v>
      </c>
      <c r="DD163" s="466" t="s">
        <v>870</v>
      </c>
      <c r="DE163" s="466" t="s">
        <v>870</v>
      </c>
      <c r="DF163" s="466" t="s">
        <v>870</v>
      </c>
      <c r="DG163" s="466" t="s">
        <v>870</v>
      </c>
      <c r="DH163" s="466" t="s">
        <v>870</v>
      </c>
      <c r="DI163" s="466" t="s">
        <v>870</v>
      </c>
      <c r="DJ163" s="466" t="s">
        <v>870</v>
      </c>
      <c r="DK163" s="466" t="s">
        <v>870</v>
      </c>
      <c r="DL163" s="466" t="s">
        <v>870</v>
      </c>
      <c r="DM163" s="466">
        <v>0</v>
      </c>
      <c r="DN163" s="466">
        <v>3980.31</v>
      </c>
      <c r="DO163" s="466">
        <v>7654.1</v>
      </c>
      <c r="DP163" s="466">
        <v>2784.84</v>
      </c>
      <c r="DQ163" s="466">
        <v>-14419.25</v>
      </c>
      <c r="DR163" s="466">
        <v>0</v>
      </c>
      <c r="DS163" s="466">
        <v>0</v>
      </c>
      <c r="DT163" s="466">
        <v>0</v>
      </c>
      <c r="DU163" s="466">
        <v>0</v>
      </c>
      <c r="DV163" s="466">
        <v>0</v>
      </c>
      <c r="DW163" s="466">
        <v>0</v>
      </c>
      <c r="DX163" s="466">
        <v>0</v>
      </c>
      <c r="DY163" s="466">
        <f t="shared" si="793"/>
        <v>0</v>
      </c>
      <c r="DZ163" s="466">
        <v>0</v>
      </c>
      <c r="EA163" s="466">
        <v>0</v>
      </c>
      <c r="EB163" s="466">
        <v>6020.86</v>
      </c>
      <c r="EC163" s="466">
        <v>0</v>
      </c>
      <c r="ED163" s="466">
        <v>0</v>
      </c>
      <c r="EE163" s="466">
        <v>-6020.86</v>
      </c>
      <c r="EF163" s="466">
        <v>0</v>
      </c>
      <c r="EG163" s="466">
        <v>0</v>
      </c>
      <c r="EH163" s="466">
        <v>0</v>
      </c>
      <c r="EI163" s="466">
        <v>0</v>
      </c>
      <c r="EJ163" s="466">
        <v>0</v>
      </c>
      <c r="EK163" s="466">
        <v>0</v>
      </c>
      <c r="EL163" s="466">
        <f t="shared" si="795"/>
        <v>0</v>
      </c>
      <c r="EM163" s="466">
        <v>0</v>
      </c>
      <c r="EN163" s="466">
        <v>0</v>
      </c>
      <c r="EO163" s="466">
        <v>0</v>
      </c>
      <c r="EP163" s="466">
        <v>0</v>
      </c>
      <c r="EQ163" s="466">
        <v>0</v>
      </c>
      <c r="ER163" s="466">
        <v>0</v>
      </c>
      <c r="ES163" s="466">
        <v>0</v>
      </c>
      <c r="ET163" s="466">
        <v>0</v>
      </c>
      <c r="EU163" s="466">
        <v>0</v>
      </c>
      <c r="EV163" s="466">
        <v>0</v>
      </c>
      <c r="EW163" s="466">
        <v>0</v>
      </c>
      <c r="EX163" s="466">
        <v>0</v>
      </c>
      <c r="EY163" s="466">
        <f t="shared" si="797"/>
        <v>0</v>
      </c>
      <c r="EZ163" s="466">
        <v>0</v>
      </c>
      <c r="FA163" s="466">
        <v>0</v>
      </c>
      <c r="FB163" s="466">
        <v>0</v>
      </c>
      <c r="FC163" s="466">
        <v>0</v>
      </c>
      <c r="FD163" s="466">
        <v>0</v>
      </c>
      <c r="FE163" s="466">
        <v>0</v>
      </c>
      <c r="FF163" s="466">
        <v>0</v>
      </c>
      <c r="FG163" s="466">
        <v>0</v>
      </c>
      <c r="FH163" s="466">
        <v>0</v>
      </c>
      <c r="FI163" s="466">
        <v>0</v>
      </c>
      <c r="FJ163" s="466">
        <v>0</v>
      </c>
      <c r="FK163" s="466">
        <v>0</v>
      </c>
      <c r="FL163" s="466">
        <f t="shared" si="799"/>
        <v>0</v>
      </c>
      <c r="FM163" s="466">
        <v>0</v>
      </c>
      <c r="FN163" s="466">
        <v>0</v>
      </c>
      <c r="FO163" s="466">
        <v>0</v>
      </c>
      <c r="FP163" s="466">
        <v>0</v>
      </c>
      <c r="FQ163" s="466">
        <v>0</v>
      </c>
      <c r="FR163" s="466">
        <v>0</v>
      </c>
      <c r="FS163" s="466">
        <v>0</v>
      </c>
      <c r="FT163" s="466">
        <v>0</v>
      </c>
      <c r="FU163" s="466">
        <v>0</v>
      </c>
      <c r="FV163" s="466">
        <v>0</v>
      </c>
      <c r="FW163" s="466">
        <v>340.95</v>
      </c>
      <c r="FX163" s="466">
        <v>-340.95</v>
      </c>
      <c r="FY163" s="466">
        <f t="shared" si="801"/>
        <v>0</v>
      </c>
      <c r="FZ163" s="466">
        <v>0</v>
      </c>
      <c r="GA163" s="466">
        <v>0</v>
      </c>
      <c r="GB163" s="466">
        <v>0</v>
      </c>
      <c r="GC163" s="466">
        <v>0</v>
      </c>
      <c r="GD163" s="466">
        <v>0</v>
      </c>
      <c r="GE163" s="466">
        <v>0</v>
      </c>
      <c r="GF163" s="466">
        <v>0</v>
      </c>
      <c r="GG163" s="466">
        <v>0</v>
      </c>
      <c r="GH163" s="466">
        <v>0</v>
      </c>
      <c r="GI163" s="466">
        <v>0</v>
      </c>
      <c r="GJ163" s="466">
        <v>0</v>
      </c>
      <c r="GK163" s="466">
        <v>0</v>
      </c>
      <c r="GL163" s="466">
        <f t="shared" si="803"/>
        <v>0</v>
      </c>
      <c r="GM163" s="466">
        <v>0</v>
      </c>
      <c r="GN163" s="466">
        <v>0</v>
      </c>
      <c r="GO163" s="466">
        <v>0</v>
      </c>
      <c r="GP163" s="466">
        <v>0</v>
      </c>
      <c r="GQ163" s="466">
        <v>0</v>
      </c>
      <c r="GR163" s="466">
        <v>0</v>
      </c>
      <c r="GS163" s="466">
        <v>0</v>
      </c>
      <c r="GT163" s="466">
        <v>62.81</v>
      </c>
      <c r="GU163" s="466">
        <v>30.799999999999997</v>
      </c>
      <c r="GV163" s="466">
        <v>156.82</v>
      </c>
      <c r="GW163" s="466">
        <v>-80.53</v>
      </c>
      <c r="GX163" s="466">
        <v>-5.9799999999999898</v>
      </c>
      <c r="GY163" s="466">
        <f t="shared" si="805"/>
        <v>163.92000000000002</v>
      </c>
      <c r="GZ163" s="466">
        <v>13394.89</v>
      </c>
      <c r="HA163" s="466">
        <v>-13359.96</v>
      </c>
      <c r="HB163" s="466">
        <v>-34.93</v>
      </c>
      <c r="HC163" s="466">
        <v>0</v>
      </c>
      <c r="HD163" s="466">
        <v>0</v>
      </c>
      <c r="HE163" s="466">
        <v>0</v>
      </c>
      <c r="HF163" s="466">
        <v>0</v>
      </c>
      <c r="HG163" s="466">
        <v>0</v>
      </c>
      <c r="HH163" s="466">
        <v>0</v>
      </c>
      <c r="HI163" s="466">
        <v>0</v>
      </c>
      <c r="HJ163" s="466">
        <v>0.06</v>
      </c>
      <c r="HK163" s="466">
        <v>0</v>
      </c>
      <c r="HL163" s="466">
        <f t="shared" si="807"/>
        <v>6.000000000029132E-2</v>
      </c>
      <c r="HM163" s="466">
        <v>1.94</v>
      </c>
      <c r="HN163" s="466">
        <v>2.52</v>
      </c>
      <c r="HO163" s="466">
        <v>14.059999999999999</v>
      </c>
      <c r="HP163" s="466">
        <v>3.6099999999999994</v>
      </c>
      <c r="HQ163" s="466">
        <v>2.3100000000000023</v>
      </c>
      <c r="HR163" s="466">
        <v>6.6999999999999993</v>
      </c>
      <c r="HS163" s="466">
        <v>54.14</v>
      </c>
      <c r="HT163" s="466">
        <v>3.8999999999999915</v>
      </c>
      <c r="HU163" s="466">
        <v>6.710000000000008</v>
      </c>
      <c r="HV163" s="466">
        <v>3.019999999999996</v>
      </c>
      <c r="HW163" s="466">
        <v>-5.980000000000004</v>
      </c>
      <c r="HX163" s="466">
        <v>42.410000000000011</v>
      </c>
      <c r="HY163" s="466">
        <f t="shared" si="809"/>
        <v>135.34</v>
      </c>
      <c r="HZ163" s="466">
        <v>52.34</v>
      </c>
      <c r="IA163" s="466">
        <v>12.069999999999993</v>
      </c>
      <c r="IB163" s="466">
        <v>3.7800000000000011</v>
      </c>
      <c r="IC163" s="466">
        <v>547.09000000000015</v>
      </c>
      <c r="ID163" s="466">
        <v>1006.7799999999999</v>
      </c>
      <c r="IE163" s="466">
        <v>6.8200000000001637</v>
      </c>
      <c r="IF163" s="466">
        <v>893.23999999999978</v>
      </c>
      <c r="IG163" s="466">
        <v>1700.6599999999999</v>
      </c>
      <c r="IH163" s="466">
        <v>79.940000000000509</v>
      </c>
      <c r="II163" s="466">
        <v>-1660.7200000000003</v>
      </c>
      <c r="IJ163" s="466">
        <v>536.98</v>
      </c>
      <c r="IK163" s="466">
        <v>1897.85</v>
      </c>
      <c r="IL163" s="466">
        <f t="shared" si="811"/>
        <v>5076.83</v>
      </c>
      <c r="IM163" s="466">
        <v>968.42</v>
      </c>
      <c r="IN163" s="466">
        <v>-966.56</v>
      </c>
      <c r="IO163" s="466">
        <v>1.9700000000000002</v>
      </c>
      <c r="IP163" s="466">
        <v>1.42</v>
      </c>
      <c r="IQ163" s="466">
        <v>69.37</v>
      </c>
      <c r="IR163" s="466">
        <v>366.39</v>
      </c>
      <c r="IS163" s="466">
        <v>431.05000000000007</v>
      </c>
      <c r="IT163" s="466">
        <v>424.11</v>
      </c>
      <c r="IU163" s="466">
        <v>291.70999999999981</v>
      </c>
      <c r="IV163" s="466">
        <v>-1334.9099999999999</v>
      </c>
      <c r="IW163" s="466">
        <v>376.39</v>
      </c>
      <c r="IX163" s="466">
        <v>5.8599999999999</v>
      </c>
      <c r="IY163" s="466">
        <f t="shared" si="813"/>
        <v>635.21999999999991</v>
      </c>
      <c r="IZ163" s="655">
        <v>229.79999999999998</v>
      </c>
      <c r="JA163" s="466">
        <v>-226.92</v>
      </c>
      <c r="JB163" s="466">
        <v>30.09</v>
      </c>
      <c r="JC163" s="466">
        <v>1.230000000000004</v>
      </c>
      <c r="JD163" s="466">
        <v>303.49</v>
      </c>
      <c r="JE163" s="466">
        <v>6.0200000000000387</v>
      </c>
      <c r="JF163" s="466">
        <v>1132.52</v>
      </c>
      <c r="JG163" s="466">
        <v>-1430.53</v>
      </c>
      <c r="JH163" s="466">
        <v>295.62</v>
      </c>
      <c r="JI163" s="466">
        <v>569.38000000000011</v>
      </c>
      <c r="JJ163" s="466">
        <v>126.3599999999999</v>
      </c>
      <c r="JK163" s="466">
        <v>-137</v>
      </c>
      <c r="JL163" s="466">
        <f t="shared" si="815"/>
        <v>900.06</v>
      </c>
      <c r="JM163" s="655">
        <v>129.68</v>
      </c>
      <c r="JN163" s="466">
        <v>-114.33000000000001</v>
      </c>
      <c r="JO163" s="466">
        <v>6.4700000000000006</v>
      </c>
      <c r="JP163" s="466">
        <v>4.5500000000000007</v>
      </c>
      <c r="JQ163" s="466">
        <v>6.639999999999997</v>
      </c>
      <c r="JR163" s="466">
        <v>7.1700000000000017</v>
      </c>
      <c r="JS163" s="466">
        <v>8.2700000000000031</v>
      </c>
      <c r="JT163" s="466">
        <v>7.3499999999999943</v>
      </c>
      <c r="JU163" s="466">
        <v>6.5800000000000054</v>
      </c>
      <c r="JV163" s="466">
        <v>9.3300000000000054</v>
      </c>
      <c r="JW163" s="466">
        <v>9.1799999999999926</v>
      </c>
      <c r="JX163" s="466">
        <v>995.24000000000012</v>
      </c>
      <c r="JY163" s="466">
        <f t="shared" si="817"/>
        <v>1076.1300000000001</v>
      </c>
      <c r="JZ163" s="655">
        <v>10.98</v>
      </c>
      <c r="KA163" s="466">
        <v>892.31999999999994</v>
      </c>
      <c r="KB163" s="466">
        <v>4995.03</v>
      </c>
      <c r="KC163" s="466">
        <v>1638.4300000000003</v>
      </c>
      <c r="KD163" s="466">
        <v>5196.26</v>
      </c>
      <c r="KE163" s="466">
        <v>7211.1499999999978</v>
      </c>
      <c r="KF163" s="466">
        <v>6228.8600000000006</v>
      </c>
      <c r="KG163" s="466">
        <v>1511.6399999999994</v>
      </c>
      <c r="KH163" s="466">
        <v>7164.07</v>
      </c>
      <c r="KI163" s="466">
        <v>12654.79</v>
      </c>
      <c r="KJ163" s="466">
        <v>7311.8700000000026</v>
      </c>
      <c r="KK163" s="466">
        <v>8333.86</v>
      </c>
      <c r="KL163" s="466">
        <f t="shared" si="819"/>
        <v>63149.26</v>
      </c>
      <c r="KM163" s="655">
        <v>9310.92</v>
      </c>
      <c r="KN163" s="466">
        <v>12561.960000000001</v>
      </c>
      <c r="KO163" s="466">
        <v>11909.84</v>
      </c>
      <c r="KP163" s="466">
        <v>14685.220000000001</v>
      </c>
      <c r="KQ163" s="466">
        <v>14081.029999999999</v>
      </c>
      <c r="KR163" s="466">
        <v>15738.979999999996</v>
      </c>
      <c r="KS163" s="466">
        <v>13209.570000000007</v>
      </c>
      <c r="KT163" s="466">
        <v>12358.550000000003</v>
      </c>
      <c r="KU163" s="466">
        <v>1969.6299999999901</v>
      </c>
      <c r="KV163" s="466">
        <v>230.38000000000466</v>
      </c>
      <c r="KW163" s="466">
        <v>0</v>
      </c>
      <c r="KX163" s="466">
        <v>0</v>
      </c>
      <c r="KY163" s="466">
        <f t="shared" si="821"/>
        <v>106056.08</v>
      </c>
      <c r="KZ163" s="655">
        <v>0</v>
      </c>
      <c r="LA163" s="466">
        <v>0</v>
      </c>
      <c r="LB163" s="466">
        <v>0</v>
      </c>
      <c r="LC163" s="466">
        <v>0</v>
      </c>
      <c r="LD163" s="466">
        <v>0</v>
      </c>
      <c r="LE163" s="466">
        <v>0</v>
      </c>
      <c r="LF163" s="466">
        <v>0</v>
      </c>
      <c r="LG163" s="466">
        <v>0</v>
      </c>
      <c r="LH163" s="466">
        <v>0</v>
      </c>
      <c r="LI163" s="466">
        <v>0</v>
      </c>
      <c r="LJ163" s="466">
        <v>0</v>
      </c>
      <c r="LK163" s="466">
        <v>0</v>
      </c>
      <c r="LL163" s="511">
        <f t="shared" si="823"/>
        <v>0</v>
      </c>
    </row>
    <row r="164" spans="1:324" x14ac:dyDescent="0.2">
      <c r="A164" s="436"/>
      <c r="B164" s="437"/>
      <c r="C164" s="421" t="s">
        <v>1062</v>
      </c>
      <c r="D164" s="421" t="s">
        <v>1062</v>
      </c>
      <c r="E164" s="442"/>
      <c r="F164" s="442"/>
      <c r="G164" s="442"/>
      <c r="H164" s="442"/>
      <c r="I164" s="442"/>
      <c r="J164" s="442"/>
      <c r="K164" s="442"/>
      <c r="L164" s="442"/>
      <c r="M164" s="442"/>
      <c r="N164" s="442"/>
      <c r="O164" s="442"/>
      <c r="P164" s="442"/>
      <c r="Q164" s="442"/>
      <c r="R164" s="442"/>
      <c r="S164" s="442"/>
      <c r="T164" s="442"/>
      <c r="U164" s="442"/>
      <c r="V164" s="442"/>
      <c r="W164" s="442"/>
      <c r="X164" s="442"/>
      <c r="Y164" s="442"/>
      <c r="Z164" s="442"/>
      <c r="AA164" s="442"/>
      <c r="AB164" s="442"/>
      <c r="AC164" s="442"/>
      <c r="AD164" s="442"/>
      <c r="AE164" s="442"/>
      <c r="AF164" s="442"/>
      <c r="AG164" s="442"/>
      <c r="AH164" s="442"/>
      <c r="AI164" s="442"/>
      <c r="AJ164" s="442"/>
      <c r="AK164" s="442"/>
      <c r="AL164" s="442"/>
      <c r="AM164" s="442"/>
      <c r="AN164" s="442"/>
      <c r="AO164" s="442"/>
      <c r="AP164" s="442"/>
      <c r="AQ164" s="442"/>
      <c r="AR164" s="442"/>
      <c r="AS164" s="442"/>
      <c r="AT164" s="442"/>
      <c r="AU164" s="442"/>
      <c r="AV164" s="442"/>
      <c r="AW164" s="442"/>
      <c r="AX164" s="442"/>
      <c r="AY164" s="442"/>
      <c r="AZ164" s="442"/>
      <c r="BA164" s="442"/>
      <c r="BB164" s="442"/>
      <c r="BC164" s="442"/>
      <c r="BD164" s="442"/>
      <c r="BE164" s="442"/>
      <c r="BF164" s="442"/>
      <c r="BG164" s="442"/>
      <c r="BH164" s="442"/>
      <c r="BI164" s="442"/>
      <c r="BJ164" s="442"/>
      <c r="BK164" s="442"/>
      <c r="BL164" s="442"/>
      <c r="BM164" s="442"/>
      <c r="BN164" s="442"/>
      <c r="BO164" s="442"/>
      <c r="BP164" s="442"/>
      <c r="BQ164" s="442"/>
      <c r="BR164" s="442"/>
      <c r="BS164" s="442"/>
      <c r="BT164" s="442"/>
      <c r="BU164" s="442"/>
      <c r="BV164" s="442"/>
      <c r="BW164" s="442"/>
      <c r="BX164" s="442"/>
      <c r="BY164" s="442"/>
      <c r="BZ164" s="442"/>
      <c r="CA164" s="442"/>
      <c r="CB164" s="442"/>
      <c r="CC164" s="442"/>
      <c r="CD164" s="442"/>
      <c r="CE164" s="442"/>
      <c r="CF164" s="442"/>
      <c r="CG164" s="442"/>
      <c r="CH164" s="442"/>
      <c r="CI164" s="442"/>
      <c r="CJ164" s="442"/>
      <c r="CK164" s="442"/>
      <c r="CL164" s="442"/>
      <c r="CM164" s="442"/>
      <c r="CN164" s="442"/>
      <c r="CO164" s="442"/>
      <c r="CP164" s="442"/>
      <c r="CQ164" s="442"/>
      <c r="CR164" s="442"/>
      <c r="CS164" s="442"/>
      <c r="CT164" s="442"/>
      <c r="CU164" s="442"/>
      <c r="CV164" s="442"/>
      <c r="CW164" s="442"/>
      <c r="CX164" s="442"/>
      <c r="CY164" s="442"/>
      <c r="CZ164" s="442"/>
      <c r="DA164" s="442"/>
      <c r="DB164" s="442"/>
      <c r="DC164" s="442"/>
      <c r="DD164" s="442"/>
      <c r="DE164" s="442"/>
      <c r="DF164" s="442"/>
      <c r="DG164" s="442"/>
      <c r="DH164" s="442"/>
      <c r="DI164" s="442"/>
      <c r="DJ164" s="442"/>
      <c r="DK164" s="442"/>
      <c r="DL164" s="442"/>
      <c r="DM164" s="442"/>
      <c r="DN164" s="442"/>
      <c r="DO164" s="442"/>
      <c r="DP164" s="442"/>
      <c r="DQ164" s="442"/>
      <c r="DR164" s="442"/>
      <c r="DS164" s="442"/>
      <c r="DT164" s="442"/>
      <c r="DU164" s="442"/>
      <c r="DV164" s="442"/>
      <c r="DW164" s="442"/>
      <c r="DX164" s="442"/>
      <c r="DY164" s="442"/>
      <c r="DZ164" s="442"/>
      <c r="EA164" s="442"/>
      <c r="EB164" s="442"/>
      <c r="EC164" s="442"/>
      <c r="ED164" s="442"/>
      <c r="EE164" s="442"/>
      <c r="EF164" s="442"/>
      <c r="EG164" s="442"/>
      <c r="EH164" s="442"/>
      <c r="EI164" s="442"/>
      <c r="EJ164" s="442"/>
      <c r="EK164" s="442"/>
      <c r="EL164" s="442"/>
      <c r="EM164" s="442"/>
      <c r="EN164" s="442"/>
      <c r="EO164" s="442"/>
      <c r="EP164" s="442"/>
      <c r="EQ164" s="442"/>
      <c r="ER164" s="442"/>
      <c r="ES164" s="442"/>
      <c r="ET164" s="442"/>
      <c r="EU164" s="442"/>
      <c r="EV164" s="442"/>
      <c r="EW164" s="442"/>
      <c r="EX164" s="442"/>
      <c r="EY164" s="442"/>
      <c r="EZ164" s="442"/>
      <c r="FA164" s="442"/>
      <c r="FB164" s="442"/>
      <c r="FC164" s="442"/>
      <c r="FD164" s="442"/>
      <c r="FE164" s="442"/>
      <c r="FF164" s="442"/>
      <c r="FG164" s="442"/>
      <c r="FH164" s="442"/>
      <c r="FI164" s="442"/>
      <c r="FJ164" s="442"/>
      <c r="FK164" s="442"/>
      <c r="FL164" s="442"/>
      <c r="FM164" s="442"/>
      <c r="FN164" s="442"/>
      <c r="FO164" s="442"/>
      <c r="FP164" s="442"/>
      <c r="FQ164" s="442"/>
      <c r="FR164" s="442"/>
      <c r="FS164" s="442"/>
      <c r="FT164" s="442"/>
      <c r="FU164" s="442"/>
      <c r="FV164" s="442"/>
      <c r="FW164" s="442"/>
      <c r="FX164" s="442"/>
      <c r="FY164" s="442"/>
      <c r="FZ164" s="442"/>
      <c r="GA164" s="442"/>
      <c r="GB164" s="442"/>
      <c r="GC164" s="442"/>
      <c r="GD164" s="442"/>
      <c r="GE164" s="442"/>
      <c r="GF164" s="442"/>
      <c r="GG164" s="442"/>
      <c r="GH164" s="442"/>
      <c r="GI164" s="442"/>
      <c r="GJ164" s="442"/>
      <c r="GK164" s="442"/>
      <c r="GL164" s="442"/>
      <c r="GM164" s="442"/>
      <c r="GN164" s="442"/>
      <c r="GO164" s="442"/>
      <c r="GP164" s="442"/>
      <c r="GQ164" s="442"/>
      <c r="GR164" s="442"/>
      <c r="GS164" s="442"/>
      <c r="GT164" s="442"/>
      <c r="GU164" s="442"/>
      <c r="GV164" s="442"/>
      <c r="GW164" s="442"/>
      <c r="GX164" s="442"/>
      <c r="GY164" s="442"/>
      <c r="GZ164" s="442"/>
      <c r="HA164" s="442"/>
      <c r="HB164" s="442"/>
      <c r="HC164" s="442"/>
      <c r="HD164" s="442"/>
      <c r="HE164" s="442"/>
      <c r="HF164" s="442"/>
      <c r="HG164" s="442"/>
      <c r="HH164" s="442"/>
      <c r="HI164" s="442"/>
      <c r="HJ164" s="442"/>
      <c r="HK164" s="442"/>
      <c r="HL164" s="442"/>
      <c r="HM164" s="442"/>
      <c r="HN164" s="442"/>
      <c r="HO164" s="442"/>
      <c r="HP164" s="442"/>
      <c r="HQ164" s="442"/>
      <c r="HR164" s="442"/>
      <c r="HS164" s="442"/>
      <c r="HT164" s="442"/>
      <c r="HU164" s="442"/>
      <c r="HV164" s="442"/>
      <c r="HW164" s="442"/>
      <c r="HX164" s="442"/>
      <c r="HY164" s="442"/>
      <c r="HZ164" s="442"/>
      <c r="IA164" s="442"/>
      <c r="IB164" s="442"/>
      <c r="IC164" s="442"/>
      <c r="ID164" s="442"/>
      <c r="IE164" s="442"/>
      <c r="IF164" s="442"/>
      <c r="IG164" s="442"/>
      <c r="IH164" s="442"/>
      <c r="II164" s="442"/>
      <c r="IJ164" s="442"/>
      <c r="IK164" s="442"/>
      <c r="IL164" s="442"/>
      <c r="IM164" s="442"/>
      <c r="IN164" s="442"/>
      <c r="IO164" s="442"/>
      <c r="IP164" s="442"/>
      <c r="IQ164" s="442"/>
      <c r="IR164" s="442"/>
      <c r="IS164" s="442"/>
      <c r="IT164" s="442"/>
      <c r="IU164" s="442"/>
      <c r="IV164" s="442"/>
      <c r="IW164" s="442"/>
      <c r="IX164" s="442"/>
      <c r="IY164" s="442"/>
      <c r="IZ164" s="653"/>
      <c r="JA164" s="442"/>
      <c r="JB164" s="442"/>
      <c r="JC164" s="442"/>
      <c r="JD164" s="442"/>
      <c r="JE164" s="442"/>
      <c r="JF164" s="442"/>
      <c r="JG164" s="442"/>
      <c r="JH164" s="442"/>
      <c r="JI164" s="442"/>
      <c r="JJ164" s="442"/>
      <c r="JK164" s="442"/>
      <c r="JL164" s="442"/>
      <c r="JM164" s="653"/>
      <c r="JN164" s="442"/>
      <c r="JO164" s="442"/>
      <c r="JP164" s="442"/>
      <c r="JQ164" s="442"/>
      <c r="JR164" s="442"/>
      <c r="JS164" s="442"/>
      <c r="JT164" s="442"/>
      <c r="JU164" s="442"/>
      <c r="JV164" s="442"/>
      <c r="JW164" s="442"/>
      <c r="JX164" s="442"/>
      <c r="JY164" s="442"/>
      <c r="JZ164" s="653"/>
      <c r="KA164" s="442"/>
      <c r="KB164" s="442"/>
      <c r="KC164" s="442"/>
      <c r="KD164" s="442"/>
      <c r="KE164" s="442"/>
      <c r="KF164" s="442"/>
      <c r="KG164" s="442"/>
      <c r="KH164" s="442"/>
      <c r="KI164" s="442"/>
      <c r="KJ164" s="442"/>
      <c r="KK164" s="442"/>
      <c r="KL164" s="442"/>
      <c r="KM164" s="653"/>
      <c r="KN164" s="442"/>
      <c r="KO164" s="442"/>
      <c r="KP164" s="442"/>
      <c r="KQ164" s="442"/>
      <c r="KR164" s="442"/>
      <c r="KS164" s="442"/>
      <c r="KT164" s="442"/>
      <c r="KU164" s="442"/>
      <c r="KV164" s="442"/>
      <c r="KW164" s="442"/>
      <c r="KX164" s="442"/>
      <c r="KY164" s="442"/>
      <c r="KZ164" s="653"/>
      <c r="LA164" s="442"/>
      <c r="LB164" s="442"/>
      <c r="LC164" s="442"/>
      <c r="LD164" s="442"/>
      <c r="LE164" s="442"/>
      <c r="LF164" s="442"/>
      <c r="LG164" s="442"/>
      <c r="LH164" s="442"/>
      <c r="LI164" s="442"/>
      <c r="LJ164" s="442"/>
      <c r="LK164" s="442"/>
      <c r="LL164" s="512"/>
    </row>
    <row r="165" spans="1:324" ht="18" x14ac:dyDescent="0.25">
      <c r="A165" s="461">
        <v>404</v>
      </c>
      <c r="B165" s="462"/>
      <c r="C165" s="463" t="s">
        <v>377</v>
      </c>
      <c r="D165" s="463" t="s">
        <v>1001</v>
      </c>
      <c r="E165" s="474">
        <f t="shared" ref="E165:L165" si="824">SUM(E166:E169)</f>
        <v>11870000.834585212</v>
      </c>
      <c r="F165" s="474">
        <f t="shared" si="824"/>
        <v>20587176.598230679</v>
      </c>
      <c r="G165" s="474">
        <f t="shared" si="824"/>
        <v>29182619.762977801</v>
      </c>
      <c r="H165" s="474">
        <f t="shared" si="824"/>
        <v>24161538.14054415</v>
      </c>
      <c r="I165" s="474">
        <f t="shared" si="824"/>
        <v>39973952.595560014</v>
      </c>
      <c r="J165" s="474">
        <f t="shared" si="824"/>
        <v>53959084.460023373</v>
      </c>
      <c r="K165" s="474">
        <f t="shared" si="824"/>
        <v>56266032.381906196</v>
      </c>
      <c r="L165" s="474">
        <f t="shared" si="824"/>
        <v>81119899.432482064</v>
      </c>
      <c r="M165" s="474">
        <f t="shared" ref="M165:X165" si="825">SUM(M166:M170)</f>
        <v>2489793.5954348189</v>
      </c>
      <c r="N165" s="474">
        <f t="shared" si="825"/>
        <v>11197153.127900185</v>
      </c>
      <c r="O165" s="474">
        <f t="shared" si="825"/>
        <v>23942095.495284595</v>
      </c>
      <c r="P165" s="474">
        <f t="shared" si="825"/>
        <v>1909882.596269404</v>
      </c>
      <c r="Q165" s="474">
        <f t="shared" si="825"/>
        <v>28033483.825696878</v>
      </c>
      <c r="R165" s="474">
        <f t="shared" si="825"/>
        <v>12460330.525371388</v>
      </c>
      <c r="S165" s="474">
        <f t="shared" si="825"/>
        <v>2570848.9799282253</v>
      </c>
      <c r="T165" s="474">
        <f t="shared" si="825"/>
        <v>12437759.185736939</v>
      </c>
      <c r="U165" s="474">
        <f t="shared" si="825"/>
        <v>7191561.3640877977</v>
      </c>
      <c r="V165" s="474">
        <f t="shared" si="825"/>
        <v>1580618.4062760808</v>
      </c>
      <c r="W165" s="474">
        <f t="shared" si="825"/>
        <v>975991.0128526123</v>
      </c>
      <c r="X165" s="474">
        <f t="shared" si="825"/>
        <v>3780759.6637456189</v>
      </c>
      <c r="Y165" s="474">
        <f t="shared" ref="Y165:Y170" si="826">M165+N165+O165+P165+Q165+R165+S165+T165+U165+V165+W165+X165</f>
        <v>108570277.77858454</v>
      </c>
      <c r="Z165" s="474">
        <f t="shared" ref="Z165:AK165" si="827">SUM(Z166:Z170)</f>
        <v>2573271.6638708063</v>
      </c>
      <c r="AA165" s="474">
        <f t="shared" si="827"/>
        <v>12736164.187573029</v>
      </c>
      <c r="AB165" s="474">
        <f t="shared" si="827"/>
        <v>23170332.38269905</v>
      </c>
      <c r="AC165" s="474">
        <f t="shared" si="827"/>
        <v>13153429.392046403</v>
      </c>
      <c r="AD165" s="474">
        <f t="shared" si="827"/>
        <v>51486379.710190281</v>
      </c>
      <c r="AE165" s="474">
        <f t="shared" si="827"/>
        <v>15747219.389667835</v>
      </c>
      <c r="AF165" s="474">
        <f t="shared" si="827"/>
        <v>2791270.054623602</v>
      </c>
      <c r="AG165" s="474">
        <f t="shared" si="827"/>
        <v>13350306.275872141</v>
      </c>
      <c r="AH165" s="474">
        <f t="shared" si="827"/>
        <v>4830711.8001585715</v>
      </c>
      <c r="AI165" s="474">
        <f t="shared" si="827"/>
        <v>1671074.6730095143</v>
      </c>
      <c r="AJ165" s="474">
        <f t="shared" si="827"/>
        <v>958108.90197796712</v>
      </c>
      <c r="AK165" s="474">
        <f t="shared" si="827"/>
        <v>3043743.0575029207</v>
      </c>
      <c r="AL165" s="474">
        <f t="shared" ref="AL165:AL170" si="828">Z165+AA165+AB165+AC165+AD165+AE165+AF165+AG165+AH165+AI165+AJ165+AK165</f>
        <v>145512011.48919213</v>
      </c>
      <c r="AM165" s="474">
        <f t="shared" ref="AM165:AX165" si="829">SUM(AM166:AM170)</f>
        <v>2413443.8079619431</v>
      </c>
      <c r="AN165" s="474">
        <f t="shared" si="829"/>
        <v>1648545.4676598231</v>
      </c>
      <c r="AO165" s="474">
        <f t="shared" si="829"/>
        <v>49921905.022199966</v>
      </c>
      <c r="AP165" s="474">
        <f t="shared" si="829"/>
        <v>24269002.555708565</v>
      </c>
      <c r="AQ165" s="474">
        <f t="shared" si="829"/>
        <v>31048703.575237859</v>
      </c>
      <c r="AR165" s="474">
        <f t="shared" si="829"/>
        <v>12756416.791896179</v>
      </c>
      <c r="AS165" s="474">
        <f t="shared" si="829"/>
        <v>2145610.3892505425</v>
      </c>
      <c r="AT165" s="474">
        <f t="shared" si="829"/>
        <v>1418786.7014271407</v>
      </c>
      <c r="AU165" s="474">
        <f t="shared" si="829"/>
        <v>3072296.4629861461</v>
      </c>
      <c r="AV165" s="474">
        <f t="shared" si="829"/>
        <v>1476319.4446252715</v>
      </c>
      <c r="AW165" s="474">
        <f t="shared" si="829"/>
        <v>987508.20213653822</v>
      </c>
      <c r="AX165" s="474">
        <f t="shared" si="829"/>
        <v>1470209.7324319812</v>
      </c>
      <c r="AY165" s="474">
        <f t="shared" ref="AY165:AY170" si="830">AM165+AN165+AO165+AP165+AQ165+AR165+AS165+AT165+AU165+AV165+AW165+AX165</f>
        <v>132628748.15352194</v>
      </c>
      <c r="AZ165" s="474">
        <f t="shared" ref="AZ165:BK165" si="831">SUM(AZ166:AZ170)</f>
        <v>1968488.9222166585</v>
      </c>
      <c r="BA165" s="474">
        <f t="shared" si="831"/>
        <v>1448864.753797363</v>
      </c>
      <c r="BB165" s="474">
        <f t="shared" si="831"/>
        <v>50495116.731263563</v>
      </c>
      <c r="BC165" s="474">
        <f t="shared" si="831"/>
        <v>24876147.847437825</v>
      </c>
      <c r="BD165" s="474">
        <f t="shared" si="831"/>
        <v>31937744.59272242</v>
      </c>
      <c r="BE165" s="474">
        <f t="shared" si="831"/>
        <v>12588136.203096312</v>
      </c>
      <c r="BF165" s="474">
        <f t="shared" si="831"/>
        <v>1498869.9111584041</v>
      </c>
      <c r="BG165" s="474">
        <f t="shared" si="831"/>
        <v>1165701.4228425974</v>
      </c>
      <c r="BH165" s="474">
        <f t="shared" si="831"/>
        <v>1985388.5486980467</v>
      </c>
      <c r="BI165" s="474">
        <f t="shared" si="831"/>
        <v>1309883.5176097481</v>
      </c>
      <c r="BJ165" s="474">
        <f t="shared" si="831"/>
        <v>887087.67885161086</v>
      </c>
      <c r="BK165" s="474">
        <f t="shared" si="831"/>
        <v>793527.18961776001</v>
      </c>
      <c r="BL165" s="474">
        <f t="shared" ref="BL165:BL170" si="832">AZ165+BA165+BB165+BC165+BD165+BE165+BF165+BG165+BH165+BI165+BJ165+BK165</f>
        <v>130954957.31931229</v>
      </c>
      <c r="BM165" s="474">
        <f t="shared" ref="BM165:BX165" si="833">SUM(BM166:BM170)</f>
        <v>1290524.3533633784</v>
      </c>
      <c r="BN165" s="474">
        <f t="shared" si="833"/>
        <v>1047040.4965364714</v>
      </c>
      <c r="BO165" s="474">
        <f t="shared" si="833"/>
        <v>50918947.067935243</v>
      </c>
      <c r="BP165" s="474">
        <f t="shared" si="833"/>
        <v>25377221.312802538</v>
      </c>
      <c r="BQ165" s="474">
        <f t="shared" si="833"/>
        <v>32596841.510474049</v>
      </c>
      <c r="BR165" s="474">
        <f t="shared" si="833"/>
        <v>12179730.714154568</v>
      </c>
      <c r="BS165" s="474">
        <f t="shared" si="833"/>
        <v>1170826.8313303289</v>
      </c>
      <c r="BT165" s="474">
        <f t="shared" si="833"/>
        <v>847270.6809798032</v>
      </c>
      <c r="BU165" s="474">
        <f t="shared" si="833"/>
        <v>1627216.1121265232</v>
      </c>
      <c r="BV165" s="474">
        <f t="shared" si="833"/>
        <v>679458.37268402602</v>
      </c>
      <c r="BW165" s="474">
        <f t="shared" si="833"/>
        <v>1343686.8040393926</v>
      </c>
      <c r="BX165" s="474">
        <f t="shared" si="833"/>
        <v>406489.89997496246</v>
      </c>
      <c r="BY165" s="474">
        <f t="shared" ref="BY165:BY170" si="834">BM165+BN165+BO165+BP165+BQ165+BR165+BS165+BT165+BU165+BV165+BW165+BX165</f>
        <v>129485254.15640131</v>
      </c>
      <c r="BZ165" s="474">
        <f t="shared" ref="BZ165:CK165" si="835">SUM(BZ166:BZ170)</f>
        <v>1085020.7292605576</v>
      </c>
      <c r="CA165" s="474">
        <f t="shared" si="835"/>
        <v>818415.64943248208</v>
      </c>
      <c r="CB165" s="474">
        <f t="shared" si="835"/>
        <v>51648368.912952766</v>
      </c>
      <c r="CC165" s="474">
        <f t="shared" si="835"/>
        <v>25437665.186070777</v>
      </c>
      <c r="CD165" s="474">
        <f t="shared" si="835"/>
        <v>32599154.523326658</v>
      </c>
      <c r="CE165" s="474">
        <f t="shared" si="835"/>
        <v>406153.03342513775</v>
      </c>
      <c r="CF165" s="474">
        <f t="shared" si="835"/>
        <v>1056480.9318561177</v>
      </c>
      <c r="CG165" s="474">
        <f t="shared" si="835"/>
        <v>821331.66591554007</v>
      </c>
      <c r="CH165" s="474">
        <f t="shared" si="835"/>
        <v>2086082.841929561</v>
      </c>
      <c r="CI165" s="474">
        <f t="shared" si="835"/>
        <v>715445.78021198465</v>
      </c>
      <c r="CJ165" s="474">
        <f t="shared" si="835"/>
        <v>1160548.5914705393</v>
      </c>
      <c r="CK165" s="474">
        <f t="shared" si="835"/>
        <v>394885.94450008345</v>
      </c>
      <c r="CL165" s="474">
        <f t="shared" ref="CL165:CL170" si="836">BZ165+CA165+CB165+CC165+CD165+CE165+CF165+CG165+CH165+CI165+CJ165+CK165</f>
        <v>118229553.79035218</v>
      </c>
      <c r="CM165" s="474">
        <f t="shared" ref="CM165:CX165" si="837">SUM(CM166:CM170)</f>
        <v>986732.26347855118</v>
      </c>
      <c r="CN165" s="474">
        <f t="shared" si="837"/>
        <v>761175.58099649486</v>
      </c>
      <c r="CO165" s="474">
        <f t="shared" si="837"/>
        <v>51523875.039517604</v>
      </c>
      <c r="CP165" s="474">
        <f t="shared" si="837"/>
        <v>25233613.939576034</v>
      </c>
      <c r="CQ165" s="474">
        <f t="shared" si="837"/>
        <v>5624903.8191036554</v>
      </c>
      <c r="CR165" s="474">
        <f t="shared" si="837"/>
        <v>345247.02996160917</v>
      </c>
      <c r="CS165" s="474">
        <f t="shared" si="837"/>
        <v>903758.49495075969</v>
      </c>
      <c r="CT165" s="474">
        <f t="shared" si="837"/>
        <v>673195.11663328332</v>
      </c>
      <c r="CU165" s="474">
        <f t="shared" si="837"/>
        <v>2089848.3463111336</v>
      </c>
      <c r="CV165" s="474">
        <f t="shared" si="837"/>
        <v>661086.88545317983</v>
      </c>
      <c r="CW165" s="474">
        <f t="shared" si="837"/>
        <v>971583.9091136707</v>
      </c>
      <c r="CX165" s="474">
        <f t="shared" si="837"/>
        <v>269532.59556000674</v>
      </c>
      <c r="CY165" s="474">
        <f t="shared" ref="CY165:CY170" si="838">CM165+CN165+CO165+CP165+CQ165+CR165+CS165+CT165+CU165+CV165+CW165+CX165</f>
        <v>90044553.02065599</v>
      </c>
      <c r="CZ165" s="474">
        <f t="shared" ref="CZ165:DK165" si="839">SUM(CZ166:CZ170)</f>
        <v>786011.53</v>
      </c>
      <c r="DA165" s="474">
        <f t="shared" si="839"/>
        <v>613791.56999999995</v>
      </c>
      <c r="DB165" s="474">
        <f t="shared" si="839"/>
        <v>61815033.719999999</v>
      </c>
      <c r="DC165" s="474">
        <f t="shared" si="839"/>
        <v>24725068.969999999</v>
      </c>
      <c r="DD165" s="474">
        <f t="shared" si="839"/>
        <v>872705.87</v>
      </c>
      <c r="DE165" s="474">
        <f t="shared" si="839"/>
        <v>0</v>
      </c>
      <c r="DF165" s="474">
        <f t="shared" si="839"/>
        <v>617134.21</v>
      </c>
      <c r="DG165" s="474">
        <f t="shared" si="839"/>
        <v>474735.87</v>
      </c>
      <c r="DH165" s="474">
        <f t="shared" si="839"/>
        <v>1977996.33</v>
      </c>
      <c r="DI165" s="474">
        <f t="shared" si="839"/>
        <v>568034.6</v>
      </c>
      <c r="DJ165" s="474">
        <f t="shared" si="839"/>
        <v>679136.81</v>
      </c>
      <c r="DK165" s="474">
        <f t="shared" si="839"/>
        <v>0</v>
      </c>
      <c r="DL165" s="474">
        <f t="shared" ref="DL165:DL170" si="840">CZ165+DA165+DB165+DC165+DD165+DE165+DF165+DG165+DH165+DI165+DJ165+DK165</f>
        <v>93129649.479999989</v>
      </c>
      <c r="DM165" s="474">
        <f t="shared" ref="DM165:DX165" si="841">SUM(DM166:DM170)</f>
        <v>482273.73</v>
      </c>
      <c r="DN165" s="474">
        <f t="shared" si="841"/>
        <v>350774.1</v>
      </c>
      <c r="DO165" s="474">
        <f t="shared" si="841"/>
        <v>91304755.689999998</v>
      </c>
      <c r="DP165" s="474">
        <f t="shared" si="841"/>
        <v>24581236.640000001</v>
      </c>
      <c r="DQ165" s="474">
        <f t="shared" si="841"/>
        <v>607710.47</v>
      </c>
      <c r="DR165" s="474">
        <f t="shared" si="841"/>
        <v>0</v>
      </c>
      <c r="DS165" s="474">
        <f t="shared" si="841"/>
        <v>282316.18</v>
      </c>
      <c r="DT165" s="474">
        <f t="shared" si="841"/>
        <v>236926.47</v>
      </c>
      <c r="DU165" s="474">
        <f t="shared" si="841"/>
        <v>1573297.7200000002</v>
      </c>
      <c r="DV165" s="474">
        <f t="shared" si="841"/>
        <v>290499.03999999998</v>
      </c>
      <c r="DW165" s="474">
        <f t="shared" si="841"/>
        <v>570464.15</v>
      </c>
      <c r="DX165" s="474">
        <f t="shared" si="841"/>
        <v>0</v>
      </c>
      <c r="DY165" s="474">
        <f t="shared" ref="DY165:DY170" si="842">DM165+DN165+DO165+DP165+DQ165+DR165+DS165+DT165+DU165+DV165+DW165+DX165</f>
        <v>120280254.19000001</v>
      </c>
      <c r="DZ165" s="474">
        <f t="shared" ref="DZ165:EK165" si="843">SUM(DZ166:DZ170)</f>
        <v>193719.91</v>
      </c>
      <c r="EA165" s="474">
        <f t="shared" si="843"/>
        <v>156629.44</v>
      </c>
      <c r="EB165" s="474">
        <f t="shared" si="843"/>
        <v>90870950.670000002</v>
      </c>
      <c r="EC165" s="474">
        <f t="shared" si="843"/>
        <v>24351647.940000001</v>
      </c>
      <c r="ED165" s="474">
        <f t="shared" si="843"/>
        <v>445753.85</v>
      </c>
      <c r="EE165" s="474">
        <f t="shared" si="843"/>
        <v>0</v>
      </c>
      <c r="EF165" s="474">
        <f t="shared" si="843"/>
        <v>116339.05</v>
      </c>
      <c r="EG165" s="474">
        <f t="shared" si="843"/>
        <v>69398.600000000006</v>
      </c>
      <c r="EH165" s="474">
        <f t="shared" si="843"/>
        <v>1077207.83</v>
      </c>
      <c r="EI165" s="474">
        <f t="shared" si="843"/>
        <v>128090.24000000001</v>
      </c>
      <c r="EJ165" s="474">
        <f t="shared" si="843"/>
        <v>365021.44</v>
      </c>
      <c r="EK165" s="474">
        <f t="shared" si="843"/>
        <v>0</v>
      </c>
      <c r="EL165" s="474">
        <f t="shared" ref="EL165:EL170" si="844">DZ165+EA165+EB165+EC165+ED165+EE165+EF165+EG165+EH165+EI165+EJ165+EK165</f>
        <v>117774758.96999997</v>
      </c>
      <c r="EM165" s="474">
        <f t="shared" ref="EM165:EX165" si="845">SUM(EM166:EM170)</f>
        <v>96993.88</v>
      </c>
      <c r="EN165" s="474">
        <f t="shared" si="845"/>
        <v>68283.19</v>
      </c>
      <c r="EO165" s="474">
        <f t="shared" si="845"/>
        <v>70990636.200000003</v>
      </c>
      <c r="EP165" s="474">
        <f t="shared" si="845"/>
        <v>24284877.109999999</v>
      </c>
      <c r="EQ165" s="474">
        <f t="shared" si="845"/>
        <v>314802.55</v>
      </c>
      <c r="ER165" s="474">
        <f t="shared" si="845"/>
        <v>0</v>
      </c>
      <c r="ES165" s="474">
        <f t="shared" si="845"/>
        <v>84732.32</v>
      </c>
      <c r="ET165" s="474">
        <f t="shared" si="845"/>
        <v>1793.74</v>
      </c>
      <c r="EU165" s="474">
        <f t="shared" si="845"/>
        <v>949589.99</v>
      </c>
      <c r="EV165" s="474">
        <f t="shared" si="845"/>
        <v>76622.960000000006</v>
      </c>
      <c r="EW165" s="474">
        <f t="shared" si="845"/>
        <v>270423.96999999997</v>
      </c>
      <c r="EX165" s="474">
        <f t="shared" si="845"/>
        <v>0</v>
      </c>
      <c r="EY165" s="474">
        <f t="shared" ref="EY165:EY170" si="846">EM165+EN165+EO165+EP165+EQ165+ER165+ES165+ET165+EU165+EV165+EW165+EX165</f>
        <v>97138755.909999967</v>
      </c>
      <c r="EZ165" s="474">
        <f t="shared" ref="EZ165:FH165" si="847">SUM(EZ166:EZ170)</f>
        <v>75463.490000000005</v>
      </c>
      <c r="FA165" s="474">
        <f t="shared" si="847"/>
        <v>1481.6</v>
      </c>
      <c r="FB165" s="474">
        <f t="shared" si="847"/>
        <v>40892082.07</v>
      </c>
      <c r="FC165" s="474">
        <f t="shared" si="847"/>
        <v>24239684.719999999</v>
      </c>
      <c r="FD165" s="474">
        <f t="shared" si="847"/>
        <v>228823.72</v>
      </c>
      <c r="FE165" s="474">
        <f t="shared" si="847"/>
        <v>0</v>
      </c>
      <c r="FF165" s="474">
        <f t="shared" si="847"/>
        <v>62252.98</v>
      </c>
      <c r="FG165" s="474">
        <f t="shared" si="847"/>
        <v>829.08</v>
      </c>
      <c r="FH165" s="474">
        <f t="shared" si="847"/>
        <v>845029.18</v>
      </c>
      <c r="FI165" s="474">
        <f>SUM(FI166:FI170)</f>
        <v>38628.879999999997</v>
      </c>
      <c r="FJ165" s="474">
        <f>SUM(FJ166:FJ170)</f>
        <v>187844.16</v>
      </c>
      <c r="FK165" s="474">
        <f>SUM(FK166:FK170)</f>
        <v>0</v>
      </c>
      <c r="FL165" s="474">
        <f t="shared" ref="FL165:FL170" si="848">FA165+FB165+FC165+FD165+FE165+FF165+FG165+FH165+EZ165+FI165+FK165+FJ165</f>
        <v>66572119.879999995</v>
      </c>
      <c r="FM165" s="474">
        <f t="shared" ref="FM165:FV165" si="849">SUM(FM166:FM170)</f>
        <v>53397.68</v>
      </c>
      <c r="FN165" s="474">
        <f t="shared" si="849"/>
        <v>0</v>
      </c>
      <c r="FO165" s="474">
        <f t="shared" si="849"/>
        <v>40800477.009999998</v>
      </c>
      <c r="FP165" s="474">
        <f t="shared" si="849"/>
        <v>27408.84</v>
      </c>
      <c r="FQ165" s="474">
        <f t="shared" si="849"/>
        <v>142656.48000000001</v>
      </c>
      <c r="FR165" s="474">
        <f t="shared" si="849"/>
        <v>0</v>
      </c>
      <c r="FS165" s="474">
        <f t="shared" si="849"/>
        <v>44542.400000000001</v>
      </c>
      <c r="FT165" s="474">
        <f t="shared" si="849"/>
        <v>0</v>
      </c>
      <c r="FU165" s="474">
        <f t="shared" si="849"/>
        <v>753479.6</v>
      </c>
      <c r="FV165" s="474">
        <f t="shared" si="849"/>
        <v>26149954.68</v>
      </c>
      <c r="FW165" s="474">
        <f>SUM(FW166:FW170)</f>
        <v>93814.03</v>
      </c>
      <c r="FX165" s="474">
        <f>SUM(FX166:FX170)</f>
        <v>0</v>
      </c>
      <c r="FY165" s="474">
        <f t="shared" ref="FY165:FY170" si="850">FM165+FN165+FO165+FP165+FQ165+FR165+FS165+FT165+FU165+FV165+FW165+FX165</f>
        <v>68065730.719999999</v>
      </c>
      <c r="FZ165" s="474">
        <f t="shared" ref="FZ165:GI165" si="851">SUM(FZ166:FZ170)</f>
        <v>35687.08</v>
      </c>
      <c r="GA165" s="474">
        <f t="shared" si="851"/>
        <v>0</v>
      </c>
      <c r="GB165" s="474">
        <f t="shared" si="851"/>
        <v>40703721.039999999</v>
      </c>
      <c r="GC165" s="474">
        <f t="shared" si="851"/>
        <v>46158599.699999996</v>
      </c>
      <c r="GD165" s="474">
        <f t="shared" si="851"/>
        <v>27941868.380000003</v>
      </c>
      <c r="GE165" s="474">
        <f t="shared" si="851"/>
        <v>0</v>
      </c>
      <c r="GF165" s="474">
        <f t="shared" si="851"/>
        <v>26831.83</v>
      </c>
      <c r="GG165" s="474">
        <f t="shared" si="851"/>
        <v>0</v>
      </c>
      <c r="GH165" s="474">
        <f t="shared" si="851"/>
        <v>653737.55000000005</v>
      </c>
      <c r="GI165" s="474">
        <f t="shared" si="851"/>
        <v>46154051.960000001</v>
      </c>
      <c r="GJ165" s="474">
        <f>SUM(GJ166:GJ170)</f>
        <v>73589607.280000001</v>
      </c>
      <c r="GK165" s="474">
        <f>SUM(GK166:GK170)</f>
        <v>0</v>
      </c>
      <c r="GL165" s="474">
        <f t="shared" ref="GL165:GL170" si="852">FZ165+GA165+GB165+GC165+GD165+GE165+GF165+GG165+GH165+GI165+GJ165+GK165</f>
        <v>235264104.81999999</v>
      </c>
      <c r="GM165" s="474">
        <f t="shared" ref="GM165:GV165" si="853">SUM(GM166:GM170)</f>
        <v>17976.5</v>
      </c>
      <c r="GN165" s="474">
        <f t="shared" si="853"/>
        <v>35317711.200000003</v>
      </c>
      <c r="GO165" s="474">
        <f t="shared" si="853"/>
        <v>40601739.399999999</v>
      </c>
      <c r="GP165" s="474">
        <f t="shared" si="853"/>
        <v>46149665.019999996</v>
      </c>
      <c r="GQ165" s="474">
        <f t="shared" si="853"/>
        <v>67649170.450000003</v>
      </c>
      <c r="GR165" s="474">
        <f t="shared" si="853"/>
        <v>1835400</v>
      </c>
      <c r="GS165" s="474">
        <f t="shared" si="853"/>
        <v>9121.2000000000007</v>
      </c>
      <c r="GT165" s="474">
        <f t="shared" si="853"/>
        <v>51681555.420000002</v>
      </c>
      <c r="GU165" s="474">
        <f t="shared" si="853"/>
        <v>558546.51</v>
      </c>
      <c r="GV165" s="474">
        <f t="shared" si="853"/>
        <v>112591386.25999999</v>
      </c>
      <c r="GW165" s="474">
        <f>SUM(GW166:GW170)</f>
        <v>67648718.790000007</v>
      </c>
      <c r="GX165" s="474">
        <f>SUM(GX166:GX170)</f>
        <v>1835400</v>
      </c>
      <c r="GY165" s="474">
        <f t="shared" ref="GY165:GY170" si="854">GM165+GN165+GO165+GP165+GQ165+GR165+GS165+GT165+GU165+GV165+GW165+GX165</f>
        <v>425896390.75</v>
      </c>
      <c r="GZ165" s="474">
        <f t="shared" ref="GZ165:HI165" si="855">SUM(GZ166:GZ170)</f>
        <v>0</v>
      </c>
      <c r="HA165" s="474">
        <f t="shared" si="855"/>
        <v>51681555.420000002</v>
      </c>
      <c r="HB165" s="474">
        <f t="shared" si="855"/>
        <v>40525334.369999997</v>
      </c>
      <c r="HC165" s="474">
        <f t="shared" si="855"/>
        <v>46147536.259999998</v>
      </c>
      <c r="HD165" s="474">
        <f t="shared" si="855"/>
        <v>67647961.920000002</v>
      </c>
      <c r="HE165" s="474">
        <f t="shared" si="855"/>
        <v>3571900</v>
      </c>
      <c r="HF165" s="474">
        <f t="shared" si="855"/>
        <v>0</v>
      </c>
      <c r="HG165" s="474">
        <f t="shared" si="855"/>
        <v>51681555.420000002</v>
      </c>
      <c r="HH165" s="474">
        <f t="shared" si="855"/>
        <v>471274.02999999997</v>
      </c>
      <c r="HI165" s="474">
        <f t="shared" si="855"/>
        <v>116647536.25999999</v>
      </c>
      <c r="HJ165" s="474">
        <f>SUM(HJ166:HJ170)</f>
        <v>67647961.920000002</v>
      </c>
      <c r="HK165" s="474">
        <f>SUM(HK166:HK170)</f>
        <v>3571900</v>
      </c>
      <c r="HL165" s="474">
        <f t="shared" ref="HL165:HL170" si="856">GZ165+HA165+HB165+HC165+HD165+HE165+HF165+HG165+HH165+HI165+HJ165+HK165</f>
        <v>449594515.59999996</v>
      </c>
      <c r="HM165" s="474">
        <f t="shared" ref="HM165:HV165" si="857">SUM(HM166:HM170)</f>
        <v>0</v>
      </c>
      <c r="HN165" s="474">
        <f t="shared" si="857"/>
        <v>51681555.420000002</v>
      </c>
      <c r="HO165" s="474">
        <f t="shared" si="857"/>
        <v>40423800.310000002</v>
      </c>
      <c r="HP165" s="474">
        <f t="shared" si="857"/>
        <v>46147536.259999998</v>
      </c>
      <c r="HQ165" s="474">
        <f t="shared" si="857"/>
        <v>73167248.75</v>
      </c>
      <c r="HR165" s="474">
        <f t="shared" si="857"/>
        <v>3571900</v>
      </c>
      <c r="HS165" s="474">
        <f t="shared" si="857"/>
        <v>0</v>
      </c>
      <c r="HT165" s="474">
        <f t="shared" si="857"/>
        <v>47109969.520000003</v>
      </c>
      <c r="HU165" s="474">
        <f t="shared" si="857"/>
        <v>8308887.9600000009</v>
      </c>
      <c r="HV165" s="474">
        <f t="shared" si="857"/>
        <v>98488127.569999993</v>
      </c>
      <c r="HW165" s="474">
        <f>SUM(HW166:HW170)</f>
        <v>62829747.349999994</v>
      </c>
      <c r="HX165" s="474">
        <f>SUM(HX166:HX170)</f>
        <v>3571900</v>
      </c>
      <c r="HY165" s="474">
        <f t="shared" ref="HY165:HY170" si="858">HM165+HN165+HO165+HP165+HQ165+HR165+HS165+HT165+HU165+HV165+HW165+HX165</f>
        <v>435300673.13999999</v>
      </c>
      <c r="HZ165" s="474">
        <f t="shared" ref="HZ165:II165" si="859">SUM(HZ166:HZ170)</f>
        <v>0</v>
      </c>
      <c r="IA165" s="474">
        <f t="shared" si="859"/>
        <v>42599821.370000005</v>
      </c>
      <c r="IB165" s="474">
        <f t="shared" si="859"/>
        <v>50586110.530000001</v>
      </c>
      <c r="IC165" s="474">
        <f t="shared" si="859"/>
        <v>22135865.609999999</v>
      </c>
      <c r="ID165" s="474">
        <f t="shared" si="859"/>
        <v>47275823.269999996</v>
      </c>
      <c r="IE165" s="474">
        <f t="shared" si="859"/>
        <v>4174400</v>
      </c>
      <c r="IF165" s="474">
        <f t="shared" si="859"/>
        <v>0</v>
      </c>
      <c r="IG165" s="474">
        <f t="shared" si="859"/>
        <v>34013363.829999998</v>
      </c>
      <c r="IH165" s="474">
        <f t="shared" si="859"/>
        <v>16500672.68</v>
      </c>
      <c r="II165" s="474">
        <f t="shared" si="859"/>
        <v>9273398.6899999995</v>
      </c>
      <c r="IJ165" s="474">
        <f>SUM(IJ166:IJ170)</f>
        <v>22801990.52</v>
      </c>
      <c r="IK165" s="474">
        <f>SUM(IK166:IK170)</f>
        <v>4174400</v>
      </c>
      <c r="IL165" s="474">
        <f t="shared" ref="IL165:IL170" si="860">HZ165+IA165+IB165+IC165+ID165+IE165+IF165+IG165+IH165+II165+IJ165+IK165</f>
        <v>253535846.50000003</v>
      </c>
      <c r="IM165" s="474">
        <f t="shared" ref="IM165:IV165" si="861">SUM(IM166:IM170)</f>
        <v>0</v>
      </c>
      <c r="IN165" s="474">
        <f t="shared" si="861"/>
        <v>40704058.68</v>
      </c>
      <c r="IO165" s="474">
        <f t="shared" si="861"/>
        <v>46173380.309999995</v>
      </c>
      <c r="IP165" s="474">
        <f t="shared" si="861"/>
        <v>5589184.4900000002</v>
      </c>
      <c r="IQ165" s="474">
        <f t="shared" si="861"/>
        <v>19546400.800000001</v>
      </c>
      <c r="IR165" s="474">
        <f t="shared" si="861"/>
        <v>4118781.8200000003</v>
      </c>
      <c r="IS165" s="474">
        <f t="shared" si="861"/>
        <v>0</v>
      </c>
      <c r="IT165" s="474">
        <f t="shared" si="861"/>
        <v>38665821</v>
      </c>
      <c r="IU165" s="474">
        <f t="shared" si="861"/>
        <v>173141.21999999997</v>
      </c>
      <c r="IV165" s="474">
        <f t="shared" si="861"/>
        <v>5589184.4900000002</v>
      </c>
      <c r="IW165" s="474">
        <f>SUM(IW166:IW170)</f>
        <v>2706376.24</v>
      </c>
      <c r="IX165" s="474">
        <f>SUM(IX166:IX170)</f>
        <v>4063163.6399999997</v>
      </c>
      <c r="IY165" s="474">
        <f t="shared" ref="IY165:IY170" si="862">IM165+IN165+IO165+IP165+IQ165+IR165+IS165+IT165+IU165+IV165+IW165+IX165</f>
        <v>167329492.69</v>
      </c>
      <c r="IZ165" s="654">
        <f t="shared" ref="IZ165:JI165" si="863">SUM(IZ166:IZ170)</f>
        <v>0</v>
      </c>
      <c r="JA165" s="474">
        <f t="shared" si="863"/>
        <v>38665821</v>
      </c>
      <c r="JB165" s="474">
        <f t="shared" si="863"/>
        <v>124865.01</v>
      </c>
      <c r="JC165" s="474">
        <f t="shared" si="863"/>
        <v>5589184.4900000002</v>
      </c>
      <c r="JD165" s="474">
        <f t="shared" si="863"/>
        <v>2706376.24</v>
      </c>
      <c r="JE165" s="474">
        <f t="shared" si="863"/>
        <v>2271045.4500000002</v>
      </c>
      <c r="JF165" s="474">
        <f t="shared" si="863"/>
        <v>1696116.28</v>
      </c>
      <c r="JG165" s="474">
        <f t="shared" si="863"/>
        <v>19860754.920000002</v>
      </c>
      <c r="JH165" s="474">
        <f t="shared" si="863"/>
        <v>76168.460000000006</v>
      </c>
      <c r="JI165" s="474">
        <f t="shared" si="863"/>
        <v>5589184.4900000002</v>
      </c>
      <c r="JJ165" s="474">
        <f>SUM(JJ166:JJ170)</f>
        <v>2706376.24</v>
      </c>
      <c r="JK165" s="474">
        <f>SUM(JK166:JK170)</f>
        <v>3871159.83</v>
      </c>
      <c r="JL165" s="474">
        <f t="shared" ref="JL165:JL170" si="864">IZ165+JA165+JB165+JC165+JD165+JE165+JF165+JG165+JH165+JI165+JJ165+JK165</f>
        <v>83157052.409999996</v>
      </c>
      <c r="JM165" s="654">
        <f t="shared" ref="JM165:JV165" si="865">SUM(JM166:JM170)</f>
        <v>0</v>
      </c>
      <c r="JN165" s="474">
        <f t="shared" si="865"/>
        <v>19860754.920000002</v>
      </c>
      <c r="JO165" s="474">
        <f t="shared" si="865"/>
        <v>60247.83</v>
      </c>
      <c r="JP165" s="474">
        <f t="shared" si="865"/>
        <v>5589184.4900000002</v>
      </c>
      <c r="JQ165" s="474">
        <f t="shared" si="865"/>
        <v>2706376.24</v>
      </c>
      <c r="JR165" s="474">
        <f t="shared" si="865"/>
        <v>3775157.93</v>
      </c>
      <c r="JS165" s="474">
        <f t="shared" si="865"/>
        <v>0</v>
      </c>
      <c r="JT165" s="474">
        <f t="shared" si="865"/>
        <v>19860754.920000002</v>
      </c>
      <c r="JU165" s="474">
        <f t="shared" si="865"/>
        <v>44450.28</v>
      </c>
      <c r="JV165" s="474">
        <f t="shared" si="865"/>
        <v>5589184.4900000002</v>
      </c>
      <c r="JW165" s="474">
        <f>SUM(JW166:JW170)</f>
        <v>2706376.24</v>
      </c>
      <c r="JX165" s="474">
        <f>SUM(JX166:JX170)</f>
        <v>3679156.02</v>
      </c>
      <c r="JY165" s="474">
        <f t="shared" ref="JY165:JY170" si="866">JM165+JN165+JO165+JP165+JQ165+JR165+JS165+JT165+JU165+JV165+JW165+JX165</f>
        <v>63871643.360000014</v>
      </c>
      <c r="JZ165" s="654">
        <f t="shared" ref="JZ165:KI165" si="867">SUM(JZ166:JZ170)</f>
        <v>0</v>
      </c>
      <c r="KA165" s="474">
        <f t="shared" si="867"/>
        <v>19860754.920000002</v>
      </c>
      <c r="KB165" s="474">
        <f t="shared" si="867"/>
        <v>29594.25</v>
      </c>
      <c r="KC165" s="474">
        <f t="shared" si="867"/>
        <v>5589184.4900000002</v>
      </c>
      <c r="KD165" s="474">
        <f t="shared" si="867"/>
        <v>2706376.24</v>
      </c>
      <c r="KE165" s="474">
        <f t="shared" si="867"/>
        <v>3583154.13</v>
      </c>
      <c r="KF165" s="474">
        <f t="shared" si="867"/>
        <v>0</v>
      </c>
      <c r="KG165" s="474">
        <f t="shared" si="867"/>
        <v>19860754.920000002</v>
      </c>
      <c r="KH165" s="474">
        <f t="shared" si="867"/>
        <v>14820.43</v>
      </c>
      <c r="KI165" s="474">
        <f t="shared" si="867"/>
        <v>6724954.4900000002</v>
      </c>
      <c r="KJ165" s="474">
        <f>SUM(KJ166:KJ170)</f>
        <v>2706376.24</v>
      </c>
      <c r="KK165" s="474">
        <f>SUM(KK166:KK170)</f>
        <v>3487152.22</v>
      </c>
      <c r="KL165" s="474">
        <f t="shared" ref="KL165:KL170" si="868">JZ165+KA165+KB165+KC165+KD165+KE165+KF165+KG165+KH165+KI165+KJ165+KK165</f>
        <v>64563122.330000006</v>
      </c>
      <c r="KM165" s="654">
        <f t="shared" ref="KM165:KV165" si="869">SUM(KM166:KM170)</f>
        <v>0</v>
      </c>
      <c r="KN165" s="474">
        <f t="shared" si="869"/>
        <v>20329742.219999999</v>
      </c>
      <c r="KO165" s="474">
        <f t="shared" si="869"/>
        <v>0</v>
      </c>
      <c r="KP165" s="474">
        <f t="shared" si="869"/>
        <v>5589184.4900000002</v>
      </c>
      <c r="KQ165" s="474">
        <f t="shared" si="869"/>
        <v>2569154.16</v>
      </c>
      <c r="KR165" s="474">
        <f t="shared" si="869"/>
        <v>3391150.31</v>
      </c>
      <c r="KS165" s="474">
        <f t="shared" si="869"/>
        <v>0</v>
      </c>
      <c r="KT165" s="474">
        <f t="shared" si="869"/>
        <v>11083538.560000001</v>
      </c>
      <c r="KU165" s="474">
        <f t="shared" si="869"/>
        <v>0</v>
      </c>
      <c r="KV165" s="474">
        <f t="shared" si="869"/>
        <v>6768184.4900000002</v>
      </c>
      <c r="KW165" s="474">
        <f>SUM(KW166:KW170)</f>
        <v>2569154.16</v>
      </c>
      <c r="KX165" s="474">
        <f>SUM(KX166:KX170)</f>
        <v>3295148.42</v>
      </c>
      <c r="KY165" s="474">
        <f t="shared" ref="KY165:KY170" si="870">KM165+KN165+KO165+KP165+KQ165+KR165+KS165+KT165+KU165+KV165+KW165+KX165</f>
        <v>55595256.810000002</v>
      </c>
      <c r="KZ165" s="654">
        <f t="shared" ref="KZ165:LI165" si="871">SUM(KZ166:KZ170)</f>
        <v>0</v>
      </c>
      <c r="LA165" s="474">
        <f t="shared" si="871"/>
        <v>11083538.560000001</v>
      </c>
      <c r="LB165" s="474">
        <f t="shared" si="871"/>
        <v>0</v>
      </c>
      <c r="LC165" s="474">
        <f t="shared" si="871"/>
        <v>0</v>
      </c>
      <c r="LD165" s="474">
        <f t="shared" si="871"/>
        <v>0</v>
      </c>
      <c r="LE165" s="474">
        <f t="shared" si="871"/>
        <v>0</v>
      </c>
      <c r="LF165" s="474">
        <f t="shared" si="871"/>
        <v>0</v>
      </c>
      <c r="LG165" s="474">
        <f t="shared" si="871"/>
        <v>0</v>
      </c>
      <c r="LH165" s="474">
        <f t="shared" si="871"/>
        <v>0</v>
      </c>
      <c r="LI165" s="474">
        <f t="shared" si="871"/>
        <v>0</v>
      </c>
      <c r="LJ165" s="474">
        <f>SUM(LJ166:LJ170)</f>
        <v>0</v>
      </c>
      <c r="LK165" s="474">
        <f>SUM(LK166:LK170)</f>
        <v>0</v>
      </c>
      <c r="LL165" s="515">
        <f t="shared" ref="LL165:LL170" si="872">KZ165+LA165+LB165+LC165+LD165+LE165+LF165+LG165+LH165+LI165+LJ165+LK165</f>
        <v>11083538.560000001</v>
      </c>
    </row>
    <row r="166" spans="1:324" ht="15.75" x14ac:dyDescent="0.25">
      <c r="A166" s="419">
        <v>4040</v>
      </c>
      <c r="B166" s="420"/>
      <c r="C166" s="418" t="s">
        <v>186</v>
      </c>
      <c r="D166" s="418" t="s">
        <v>1003</v>
      </c>
      <c r="E166" s="466">
        <v>9625267.0672675688</v>
      </c>
      <c r="F166" s="466">
        <v>0</v>
      </c>
      <c r="G166" s="466">
        <v>19994178.768152229</v>
      </c>
      <c r="H166" s="466">
        <v>15243744.783842431</v>
      </c>
      <c r="I166" s="466">
        <v>17820080.120180272</v>
      </c>
      <c r="J166" s="466">
        <v>17612773.326656654</v>
      </c>
      <c r="K166" s="466">
        <v>14360887.164079454</v>
      </c>
      <c r="L166" s="466">
        <v>16596467.242530463</v>
      </c>
      <c r="M166" s="466">
        <v>2323423.286346186</v>
      </c>
      <c r="N166" s="466">
        <v>1496505.2811300284</v>
      </c>
      <c r="O166" s="466">
        <v>2438829.9176681689</v>
      </c>
      <c r="P166" s="466">
        <v>1502117.4571023202</v>
      </c>
      <c r="Q166" s="466">
        <v>982676.27795860462</v>
      </c>
      <c r="R166" s="466">
        <v>0</v>
      </c>
      <c r="S166" s="466">
        <v>2362560.8041645801</v>
      </c>
      <c r="T166" s="466">
        <v>1827177.7928142212</v>
      </c>
      <c r="U166" s="466">
        <v>2934773.3212318481</v>
      </c>
      <c r="V166" s="466">
        <v>1580618.4062760808</v>
      </c>
      <c r="W166" s="466">
        <v>975991.0128526123</v>
      </c>
      <c r="X166" s="466">
        <v>0</v>
      </c>
      <c r="Y166" s="466">
        <f t="shared" si="826"/>
        <v>18424673.557544652</v>
      </c>
      <c r="Z166" s="466">
        <v>2281749.4952428644</v>
      </c>
      <c r="AA166" s="466">
        <v>1871135.7595142715</v>
      </c>
      <c r="AB166" s="466">
        <v>2777701.461692539</v>
      </c>
      <c r="AC166" s="466">
        <v>1733158.0830412288</v>
      </c>
      <c r="AD166" s="466">
        <v>970302.50671841099</v>
      </c>
      <c r="AE166" s="466">
        <v>0</v>
      </c>
      <c r="AF166" s="466">
        <v>2500567.475963946</v>
      </c>
      <c r="AG166" s="466">
        <v>1489908.3873727256</v>
      </c>
      <c r="AH166" s="466">
        <v>2529988.8554081121</v>
      </c>
      <c r="AI166" s="466">
        <v>1671074.6730095143</v>
      </c>
      <c r="AJ166" s="466">
        <v>958108.90197796712</v>
      </c>
      <c r="AK166" s="466">
        <v>0</v>
      </c>
      <c r="AL166" s="466">
        <f t="shared" si="828"/>
        <v>18783695.599941578</v>
      </c>
      <c r="AM166" s="466">
        <v>2133202.1259389087</v>
      </c>
      <c r="AN166" s="466">
        <v>1648545.4676598231</v>
      </c>
      <c r="AO166" s="466">
        <v>2155621.252712402</v>
      </c>
      <c r="AP166" s="466">
        <v>1554432.8887080625</v>
      </c>
      <c r="AQ166" s="466">
        <v>942782.50191954605</v>
      </c>
      <c r="AR166" s="466">
        <v>0</v>
      </c>
      <c r="AS166" s="466">
        <v>1929788.3413870807</v>
      </c>
      <c r="AT166" s="466">
        <v>1418786.7014271407</v>
      </c>
      <c r="AU166" s="466">
        <v>1896163.8814471709</v>
      </c>
      <c r="AV166" s="466">
        <v>1476319.4446252715</v>
      </c>
      <c r="AW166" s="466">
        <v>931606.24595226184</v>
      </c>
      <c r="AX166" s="466">
        <v>0</v>
      </c>
      <c r="AY166" s="466">
        <f t="shared" si="830"/>
        <v>16087248.851777665</v>
      </c>
      <c r="AZ166" s="466">
        <v>1733871.1899515942</v>
      </c>
      <c r="BA166" s="466">
        <v>1448864.753797363</v>
      </c>
      <c r="BB166" s="466">
        <v>1587969.4291854447</v>
      </c>
      <c r="BC166" s="466">
        <v>1364543.3312885994</v>
      </c>
      <c r="BD166" s="466">
        <v>915096.42751627439</v>
      </c>
      <c r="BE166" s="466">
        <v>0</v>
      </c>
      <c r="BF166" s="466">
        <v>1498869.9111584041</v>
      </c>
      <c r="BG166" s="466">
        <v>1165701.4228425974</v>
      </c>
      <c r="BH166" s="466">
        <v>1343080.5972709062</v>
      </c>
      <c r="BI166" s="466">
        <v>1309883.5176097481</v>
      </c>
      <c r="BJ166" s="466">
        <v>887087.67885161086</v>
      </c>
      <c r="BK166" s="466">
        <v>0</v>
      </c>
      <c r="BL166" s="466">
        <f t="shared" si="832"/>
        <v>13254968.25947254</v>
      </c>
      <c r="BM166" s="466">
        <v>1290524.3533633784</v>
      </c>
      <c r="BN166" s="466">
        <v>1047040.4965364714</v>
      </c>
      <c r="BO166" s="466">
        <v>1106862.4063178101</v>
      </c>
      <c r="BP166" s="466">
        <v>1276604.1370388917</v>
      </c>
      <c r="BQ166" s="466">
        <v>857367.2850943082</v>
      </c>
      <c r="BR166" s="466">
        <v>0</v>
      </c>
      <c r="BS166" s="466">
        <v>1170826.8313303289</v>
      </c>
      <c r="BT166" s="466">
        <v>847270.6809798032</v>
      </c>
      <c r="BU166" s="466">
        <v>1174248.0898430981</v>
      </c>
      <c r="BV166" s="466">
        <v>679458.37268402602</v>
      </c>
      <c r="BW166" s="466">
        <v>1343686.8040393926</v>
      </c>
      <c r="BX166" s="466">
        <v>0</v>
      </c>
      <c r="BY166" s="466">
        <f t="shared" si="834"/>
        <v>10793889.457227509</v>
      </c>
      <c r="BZ166" s="466">
        <v>1085020.7292605576</v>
      </c>
      <c r="CA166" s="466">
        <v>818415.64943248208</v>
      </c>
      <c r="CB166" s="466">
        <v>1689738.748038725</v>
      </c>
      <c r="CC166" s="466">
        <v>1168672.1652896013</v>
      </c>
      <c r="CD166" s="466">
        <v>785726.21131697553</v>
      </c>
      <c r="CE166" s="466">
        <v>0</v>
      </c>
      <c r="CF166" s="466">
        <v>1056480.9318561177</v>
      </c>
      <c r="CG166" s="466">
        <v>821331.66591554007</v>
      </c>
      <c r="CH166" s="466">
        <v>1686203.7689450842</v>
      </c>
      <c r="CI166" s="466">
        <v>715445.78021198465</v>
      </c>
      <c r="CJ166" s="466">
        <v>1160548.5914705393</v>
      </c>
      <c r="CK166" s="466">
        <v>0</v>
      </c>
      <c r="CL166" s="466">
        <f t="shared" si="836"/>
        <v>10987584.241737608</v>
      </c>
      <c r="CM166" s="466">
        <v>986732.26347855118</v>
      </c>
      <c r="CN166" s="466">
        <v>761175.58099649486</v>
      </c>
      <c r="CO166" s="466">
        <v>1683966.1926222665</v>
      </c>
      <c r="CP166" s="466">
        <v>1051110.105700217</v>
      </c>
      <c r="CQ166" s="466">
        <v>696836.65164413303</v>
      </c>
      <c r="CR166" s="466">
        <v>0</v>
      </c>
      <c r="CS166" s="466">
        <v>903758.49495075969</v>
      </c>
      <c r="CT166" s="466">
        <v>673195.11663328332</v>
      </c>
      <c r="CU166" s="466">
        <v>1690713.6729677853</v>
      </c>
      <c r="CV166" s="466">
        <v>661086.88545317983</v>
      </c>
      <c r="CW166" s="466">
        <v>971583.9091136707</v>
      </c>
      <c r="CX166" s="466">
        <v>0</v>
      </c>
      <c r="CY166" s="466">
        <f t="shared" si="838"/>
        <v>10080158.873560343</v>
      </c>
      <c r="CZ166" s="466">
        <v>786011.53</v>
      </c>
      <c r="DA166" s="466">
        <v>613791.56999999995</v>
      </c>
      <c r="DB166" s="466">
        <v>1722459.65</v>
      </c>
      <c r="DC166" s="466">
        <v>537568.97</v>
      </c>
      <c r="DD166" s="466">
        <v>872705.87</v>
      </c>
      <c r="DE166" s="466">
        <v>0</v>
      </c>
      <c r="DF166" s="466">
        <v>617134.21</v>
      </c>
      <c r="DG166" s="466">
        <v>474735.87</v>
      </c>
      <c r="DH166" s="466">
        <v>1602427.27</v>
      </c>
      <c r="DI166" s="466">
        <v>568034.6</v>
      </c>
      <c r="DJ166" s="466">
        <v>679136.81</v>
      </c>
      <c r="DK166" s="466">
        <v>0</v>
      </c>
      <c r="DL166" s="466">
        <f t="shared" si="840"/>
        <v>8474006.3499999996</v>
      </c>
      <c r="DM166" s="466">
        <v>482273.73</v>
      </c>
      <c r="DN166" s="466">
        <v>350774.1</v>
      </c>
      <c r="DO166" s="466">
        <v>1449266.76</v>
      </c>
      <c r="DP166" s="466">
        <v>393736.64</v>
      </c>
      <c r="DQ166" s="466">
        <v>607710.47</v>
      </c>
      <c r="DR166" s="466">
        <v>0</v>
      </c>
      <c r="DS166" s="466">
        <v>282316.18</v>
      </c>
      <c r="DT166" s="466">
        <v>236926.47</v>
      </c>
      <c r="DU166" s="466">
        <v>1310540.33</v>
      </c>
      <c r="DV166" s="466">
        <v>290499.03999999998</v>
      </c>
      <c r="DW166" s="466">
        <v>570464.15</v>
      </c>
      <c r="DX166" s="466">
        <v>0</v>
      </c>
      <c r="DY166" s="466">
        <f t="shared" si="842"/>
        <v>5974507.870000001</v>
      </c>
      <c r="DZ166" s="466">
        <v>193719.91</v>
      </c>
      <c r="EA166" s="466">
        <v>156629.44</v>
      </c>
      <c r="EB166" s="466">
        <v>1177662.33</v>
      </c>
      <c r="EC166" s="466">
        <v>164147.94</v>
      </c>
      <c r="ED166" s="466">
        <v>445753.85</v>
      </c>
      <c r="EE166" s="466">
        <v>0</v>
      </c>
      <c r="EF166" s="466">
        <v>116339.05</v>
      </c>
      <c r="EG166" s="466">
        <v>69398.600000000006</v>
      </c>
      <c r="EH166" s="466">
        <v>1041733.54</v>
      </c>
      <c r="EI166" s="466">
        <v>128090.24000000001</v>
      </c>
      <c r="EJ166" s="466">
        <v>365021.44</v>
      </c>
      <c r="EK166" s="466">
        <v>0</v>
      </c>
      <c r="EL166" s="466">
        <f t="shared" si="844"/>
        <v>3858496.3400000003</v>
      </c>
      <c r="EM166" s="466">
        <v>96993.88</v>
      </c>
      <c r="EN166" s="466">
        <v>68283.19</v>
      </c>
      <c r="EO166" s="466">
        <v>990636.2</v>
      </c>
      <c r="EP166" s="466">
        <v>97377.11</v>
      </c>
      <c r="EQ166" s="466">
        <v>314802.55</v>
      </c>
      <c r="ER166" s="466">
        <v>0</v>
      </c>
      <c r="ES166" s="466">
        <v>84732.32</v>
      </c>
      <c r="ET166" s="466">
        <v>1793.74</v>
      </c>
      <c r="EU166" s="466">
        <v>949589.99</v>
      </c>
      <c r="EV166" s="466">
        <v>76622.960000000006</v>
      </c>
      <c r="EW166" s="466">
        <v>270423.96999999997</v>
      </c>
      <c r="EX166" s="466">
        <v>0</v>
      </c>
      <c r="EY166" s="466">
        <f t="shared" si="846"/>
        <v>2951255.91</v>
      </c>
      <c r="EZ166" s="466">
        <v>75463.490000000005</v>
      </c>
      <c r="FA166" s="466">
        <v>1481.6</v>
      </c>
      <c r="FB166" s="466">
        <v>892082.07</v>
      </c>
      <c r="FC166" s="466">
        <v>52184.72</v>
      </c>
      <c r="FD166" s="466">
        <v>228823.72</v>
      </c>
      <c r="FE166" s="466">
        <v>0</v>
      </c>
      <c r="FF166" s="466">
        <v>62252.98</v>
      </c>
      <c r="FG166" s="466">
        <v>829.08</v>
      </c>
      <c r="FH166" s="466">
        <v>845029.18</v>
      </c>
      <c r="FI166" s="466">
        <v>38628.879999999997</v>
      </c>
      <c r="FJ166" s="466">
        <v>187844.16</v>
      </c>
      <c r="FK166" s="466">
        <v>0</v>
      </c>
      <c r="FL166" s="466">
        <f t="shared" si="848"/>
        <v>2384619.8800000004</v>
      </c>
      <c r="FM166" s="466">
        <v>53397.68</v>
      </c>
      <c r="FN166" s="466">
        <v>0</v>
      </c>
      <c r="FO166" s="466">
        <v>800477.01</v>
      </c>
      <c r="FP166" s="466">
        <v>27408.84</v>
      </c>
      <c r="FQ166" s="466">
        <v>142656.48000000001</v>
      </c>
      <c r="FR166" s="466">
        <v>0</v>
      </c>
      <c r="FS166" s="466">
        <v>44542.400000000001</v>
      </c>
      <c r="FT166" s="466">
        <v>0</v>
      </c>
      <c r="FU166" s="466">
        <v>753479.6</v>
      </c>
      <c r="FV166" s="466">
        <v>18576.240000000002</v>
      </c>
      <c r="FW166" s="466">
        <v>93814.03</v>
      </c>
      <c r="FX166" s="466">
        <v>0</v>
      </c>
      <c r="FY166" s="466">
        <f t="shared" si="850"/>
        <v>1934352.2799999998</v>
      </c>
      <c r="FZ166" s="466">
        <v>35687.08</v>
      </c>
      <c r="GA166" s="466">
        <v>0</v>
      </c>
      <c r="GB166" s="466">
        <v>703721.04</v>
      </c>
      <c r="GC166" s="466">
        <v>11063.44</v>
      </c>
      <c r="GD166" s="466">
        <v>46570.869999999995</v>
      </c>
      <c r="GE166" s="466">
        <v>0</v>
      </c>
      <c r="GF166" s="466">
        <v>26831.83</v>
      </c>
      <c r="GG166" s="466">
        <v>0</v>
      </c>
      <c r="GH166" s="466">
        <v>653737.55000000005</v>
      </c>
      <c r="GI166" s="466">
        <v>6515.7</v>
      </c>
      <c r="GJ166" s="466">
        <v>1645.36</v>
      </c>
      <c r="GK166" s="466">
        <v>0</v>
      </c>
      <c r="GL166" s="466">
        <f t="shared" si="852"/>
        <v>1485772.87</v>
      </c>
      <c r="GM166" s="466">
        <v>17976.5</v>
      </c>
      <c r="GN166" s="466">
        <v>2399250</v>
      </c>
      <c r="GO166" s="466">
        <v>601739.4</v>
      </c>
      <c r="GP166" s="466">
        <v>2128.7600000000002</v>
      </c>
      <c r="GQ166" s="466">
        <v>1208.53</v>
      </c>
      <c r="GR166" s="466">
        <v>1835400</v>
      </c>
      <c r="GS166" s="466">
        <v>9121.2000000000007</v>
      </c>
      <c r="GT166" s="466">
        <v>2399250</v>
      </c>
      <c r="GU166" s="466">
        <v>558546.51</v>
      </c>
      <c r="GV166" s="466">
        <v>0</v>
      </c>
      <c r="GW166" s="466">
        <v>756.87</v>
      </c>
      <c r="GX166" s="466">
        <v>1835400</v>
      </c>
      <c r="GY166" s="466">
        <f t="shared" si="854"/>
        <v>9660777.7699999996</v>
      </c>
      <c r="GZ166" s="466">
        <v>0</v>
      </c>
      <c r="HA166" s="466">
        <v>2399250</v>
      </c>
      <c r="HB166" s="466">
        <v>525334.37</v>
      </c>
      <c r="HC166" s="466">
        <v>0</v>
      </c>
      <c r="HD166" s="466">
        <v>0</v>
      </c>
      <c r="HE166" s="466">
        <v>3571900</v>
      </c>
      <c r="HF166" s="466">
        <v>0</v>
      </c>
      <c r="HG166" s="466">
        <v>2399250</v>
      </c>
      <c r="HH166" s="466">
        <v>471274.02999999997</v>
      </c>
      <c r="HI166" s="466">
        <v>0</v>
      </c>
      <c r="HJ166" s="466">
        <v>0</v>
      </c>
      <c r="HK166" s="466">
        <v>3571900</v>
      </c>
      <c r="HL166" s="466">
        <f t="shared" si="856"/>
        <v>12938908.4</v>
      </c>
      <c r="HM166" s="466">
        <v>0</v>
      </c>
      <c r="HN166" s="466">
        <v>2399250</v>
      </c>
      <c r="HO166" s="466">
        <v>423800.31</v>
      </c>
      <c r="HP166" s="466">
        <v>0</v>
      </c>
      <c r="HQ166" s="466">
        <v>0</v>
      </c>
      <c r="HR166" s="466">
        <v>3571900</v>
      </c>
      <c r="HS166" s="466">
        <v>0</v>
      </c>
      <c r="HT166" s="466">
        <v>2399250</v>
      </c>
      <c r="HU166" s="466">
        <v>372147.68</v>
      </c>
      <c r="HV166" s="466">
        <v>0</v>
      </c>
      <c r="HW166" s="466">
        <v>0</v>
      </c>
      <c r="HX166" s="466">
        <v>3571900</v>
      </c>
      <c r="HY166" s="466">
        <f t="shared" si="858"/>
        <v>12738247.99</v>
      </c>
      <c r="HZ166" s="466">
        <v>0</v>
      </c>
      <c r="IA166" s="466">
        <v>2399250</v>
      </c>
      <c r="IB166" s="466">
        <v>326065.32</v>
      </c>
      <c r="IC166" s="466">
        <v>0</v>
      </c>
      <c r="ID166" s="466">
        <v>0</v>
      </c>
      <c r="IE166" s="466">
        <v>4174400</v>
      </c>
      <c r="IF166" s="466">
        <v>0</v>
      </c>
      <c r="IG166" s="466">
        <v>2399250</v>
      </c>
      <c r="IH166" s="466">
        <v>270243.25</v>
      </c>
      <c r="II166" s="466">
        <v>0</v>
      </c>
      <c r="IJ166" s="466">
        <v>0</v>
      </c>
      <c r="IK166" s="466">
        <v>4174400</v>
      </c>
      <c r="IL166" s="466">
        <f t="shared" si="860"/>
        <v>13743608.57</v>
      </c>
      <c r="IM166" s="466">
        <v>0</v>
      </c>
      <c r="IN166" s="466">
        <v>2399250</v>
      </c>
      <c r="IO166" s="466">
        <v>219862.15000000002</v>
      </c>
      <c r="IP166" s="466">
        <v>0</v>
      </c>
      <c r="IQ166" s="466">
        <v>0</v>
      </c>
      <c r="IR166" s="466">
        <v>4118781.8200000003</v>
      </c>
      <c r="IS166" s="466">
        <v>0</v>
      </c>
      <c r="IT166" s="466">
        <v>2399250</v>
      </c>
      <c r="IU166" s="466">
        <v>173141.21999999997</v>
      </c>
      <c r="IV166" s="466">
        <v>0</v>
      </c>
      <c r="IW166" s="466">
        <v>0</v>
      </c>
      <c r="IX166" s="466">
        <v>4063163.6399999997</v>
      </c>
      <c r="IY166" s="466">
        <f t="shared" si="862"/>
        <v>13373448.830000002</v>
      </c>
      <c r="IZ166" s="655">
        <v>0</v>
      </c>
      <c r="JA166" s="466">
        <v>2399250</v>
      </c>
      <c r="JB166" s="466">
        <v>124865.01</v>
      </c>
      <c r="JC166" s="466">
        <v>0</v>
      </c>
      <c r="JD166" s="466">
        <v>0</v>
      </c>
      <c r="JE166" s="466">
        <v>2271045.4500000002</v>
      </c>
      <c r="JF166" s="466">
        <v>1696116.28</v>
      </c>
      <c r="JG166" s="466">
        <v>2399250</v>
      </c>
      <c r="JH166" s="466">
        <v>76168.460000000006</v>
      </c>
      <c r="JI166" s="466">
        <v>0</v>
      </c>
      <c r="JJ166" s="466">
        <v>0</v>
      </c>
      <c r="JK166" s="466">
        <v>3871159.83</v>
      </c>
      <c r="JL166" s="466">
        <f t="shared" si="864"/>
        <v>12837855.030000001</v>
      </c>
      <c r="JM166" s="655">
        <v>0</v>
      </c>
      <c r="JN166" s="466">
        <v>2399250</v>
      </c>
      <c r="JO166" s="466">
        <v>60247.83</v>
      </c>
      <c r="JP166" s="466">
        <v>0</v>
      </c>
      <c r="JQ166" s="466">
        <v>0</v>
      </c>
      <c r="JR166" s="466">
        <v>3775157.93</v>
      </c>
      <c r="JS166" s="466">
        <v>0</v>
      </c>
      <c r="JT166" s="466">
        <v>2399250</v>
      </c>
      <c r="JU166" s="466">
        <v>44450.28</v>
      </c>
      <c r="JV166" s="466">
        <v>0</v>
      </c>
      <c r="JW166" s="466">
        <v>0</v>
      </c>
      <c r="JX166" s="466">
        <v>3679156.02</v>
      </c>
      <c r="JY166" s="466">
        <f t="shared" si="866"/>
        <v>12357512.059999999</v>
      </c>
      <c r="JZ166" s="655">
        <v>0</v>
      </c>
      <c r="KA166" s="466">
        <v>2399250</v>
      </c>
      <c r="KB166" s="466">
        <v>29594.25</v>
      </c>
      <c r="KC166" s="466">
        <v>0</v>
      </c>
      <c r="KD166" s="466">
        <v>0</v>
      </c>
      <c r="KE166" s="466">
        <v>3583154.13</v>
      </c>
      <c r="KF166" s="466">
        <v>0</v>
      </c>
      <c r="KG166" s="466">
        <v>2399250</v>
      </c>
      <c r="KH166" s="466">
        <v>14820.43</v>
      </c>
      <c r="KI166" s="466">
        <v>1135770</v>
      </c>
      <c r="KJ166" s="466">
        <v>0</v>
      </c>
      <c r="KK166" s="466">
        <v>3487152.22</v>
      </c>
      <c r="KL166" s="466">
        <f t="shared" si="868"/>
        <v>13048991.029999999</v>
      </c>
      <c r="KM166" s="655">
        <v>0</v>
      </c>
      <c r="KN166" s="466">
        <v>2399250</v>
      </c>
      <c r="KO166" s="466">
        <v>0</v>
      </c>
      <c r="KP166" s="466">
        <v>0</v>
      </c>
      <c r="KQ166" s="466">
        <v>0</v>
      </c>
      <c r="KR166" s="466">
        <v>3391150.31</v>
      </c>
      <c r="KS166" s="466">
        <v>0</v>
      </c>
      <c r="KT166" s="466">
        <v>2399250</v>
      </c>
      <c r="KU166" s="466">
        <v>0</v>
      </c>
      <c r="KV166" s="466">
        <v>1179000</v>
      </c>
      <c r="KW166" s="466">
        <v>0</v>
      </c>
      <c r="KX166" s="466">
        <v>3295148.42</v>
      </c>
      <c r="KY166" s="466">
        <f t="shared" si="870"/>
        <v>12663798.73</v>
      </c>
      <c r="KZ166" s="655">
        <v>0</v>
      </c>
      <c r="LA166" s="466">
        <v>2399250</v>
      </c>
      <c r="LB166" s="466">
        <v>0</v>
      </c>
      <c r="LC166" s="466">
        <v>0</v>
      </c>
      <c r="LD166" s="466">
        <v>0</v>
      </c>
      <c r="LE166" s="466">
        <v>0</v>
      </c>
      <c r="LF166" s="466">
        <v>0</v>
      </c>
      <c r="LG166" s="466">
        <v>0</v>
      </c>
      <c r="LH166" s="466">
        <v>0</v>
      </c>
      <c r="LI166" s="466">
        <v>0</v>
      </c>
      <c r="LJ166" s="466">
        <v>0</v>
      </c>
      <c r="LK166" s="466">
        <v>0</v>
      </c>
      <c r="LL166" s="511">
        <f t="shared" si="872"/>
        <v>2399250</v>
      </c>
    </row>
    <row r="167" spans="1:324" ht="15.75" x14ac:dyDescent="0.25">
      <c r="A167" s="419">
        <v>4041</v>
      </c>
      <c r="B167" s="420"/>
      <c r="C167" s="418" t="s">
        <v>187</v>
      </c>
      <c r="D167" s="418" t="s">
        <v>1005</v>
      </c>
      <c r="E167" s="466">
        <v>0</v>
      </c>
      <c r="F167" s="466">
        <v>0</v>
      </c>
      <c r="G167" s="466">
        <v>0</v>
      </c>
      <c r="H167" s="466">
        <v>0</v>
      </c>
      <c r="I167" s="466">
        <v>0</v>
      </c>
      <c r="J167" s="466">
        <v>0</v>
      </c>
      <c r="K167" s="466">
        <v>3906263.562009681</v>
      </c>
      <c r="L167" s="466">
        <v>2136723.7940243697</v>
      </c>
      <c r="M167" s="466">
        <v>0</v>
      </c>
      <c r="N167" s="466">
        <v>0</v>
      </c>
      <c r="O167" s="466">
        <v>0</v>
      </c>
      <c r="P167" s="466">
        <v>0</v>
      </c>
      <c r="Q167" s="466">
        <v>0</v>
      </c>
      <c r="R167" s="466">
        <v>393152.84739609412</v>
      </c>
      <c r="S167" s="466">
        <v>0</v>
      </c>
      <c r="T167" s="466">
        <v>0</v>
      </c>
      <c r="U167" s="466">
        <v>0</v>
      </c>
      <c r="V167" s="466">
        <v>0</v>
      </c>
      <c r="W167" s="466">
        <v>0</v>
      </c>
      <c r="X167" s="466">
        <v>364613.32039726258</v>
      </c>
      <c r="Y167" s="466">
        <f t="shared" si="826"/>
        <v>757766.1677933567</v>
      </c>
      <c r="Z167" s="466">
        <v>0</v>
      </c>
      <c r="AA167" s="466">
        <v>0</v>
      </c>
      <c r="AB167" s="466">
        <v>0</v>
      </c>
      <c r="AC167" s="466">
        <v>229.98839926556499</v>
      </c>
      <c r="AD167" s="466">
        <v>0</v>
      </c>
      <c r="AE167" s="466">
        <v>278608.24966616597</v>
      </c>
      <c r="AF167" s="466">
        <v>1628.9649474211317</v>
      </c>
      <c r="AG167" s="466">
        <v>0</v>
      </c>
      <c r="AH167" s="466">
        <v>0</v>
      </c>
      <c r="AI167" s="466">
        <v>0</v>
      </c>
      <c r="AJ167" s="466">
        <v>0</v>
      </c>
      <c r="AK167" s="466">
        <v>167169.91942079787</v>
      </c>
      <c r="AL167" s="466">
        <f t="shared" si="828"/>
        <v>447637.12243365054</v>
      </c>
      <c r="AM167" s="466">
        <v>0</v>
      </c>
      <c r="AN167" s="466">
        <v>0</v>
      </c>
      <c r="AO167" s="466">
        <v>0</v>
      </c>
      <c r="AP167" s="466">
        <v>0</v>
      </c>
      <c r="AQ167" s="466">
        <v>0</v>
      </c>
      <c r="AR167" s="466">
        <v>103129.83049574362</v>
      </c>
      <c r="AS167" s="466">
        <v>0</v>
      </c>
      <c r="AT167" s="466">
        <v>0</v>
      </c>
      <c r="AU167" s="466">
        <v>0</v>
      </c>
      <c r="AV167" s="466">
        <v>0</v>
      </c>
      <c r="AW167" s="466">
        <v>0</v>
      </c>
      <c r="AX167" s="466">
        <v>84089.069270572523</v>
      </c>
      <c r="AY167" s="466">
        <f t="shared" si="830"/>
        <v>187218.89976631614</v>
      </c>
      <c r="AZ167" s="466">
        <v>0</v>
      </c>
      <c r="BA167" s="466">
        <v>0</v>
      </c>
      <c r="BB167" s="466">
        <v>0</v>
      </c>
      <c r="BC167" s="466">
        <v>0</v>
      </c>
      <c r="BD167" s="466">
        <v>0</v>
      </c>
      <c r="BE167" s="466">
        <v>64006.608245701886</v>
      </c>
      <c r="BF167" s="466">
        <v>0</v>
      </c>
      <c r="BG167" s="466">
        <v>0</v>
      </c>
      <c r="BH167" s="466">
        <v>0</v>
      </c>
      <c r="BI167" s="466">
        <v>0</v>
      </c>
      <c r="BJ167" s="466">
        <v>0</v>
      </c>
      <c r="BK167" s="466">
        <v>43568.093890836251</v>
      </c>
      <c r="BL167" s="466">
        <f t="shared" si="832"/>
        <v>107574.70213653814</v>
      </c>
      <c r="BM167" s="466">
        <v>0</v>
      </c>
      <c r="BN167" s="466">
        <v>0</v>
      </c>
      <c r="BO167" s="466">
        <v>0</v>
      </c>
      <c r="BP167" s="466">
        <v>0</v>
      </c>
      <c r="BQ167" s="466">
        <v>0</v>
      </c>
      <c r="BR167" s="466">
        <v>29334.972208312469</v>
      </c>
      <c r="BS167" s="466">
        <v>0</v>
      </c>
      <c r="BT167" s="466">
        <v>0</v>
      </c>
      <c r="BU167" s="466">
        <v>0</v>
      </c>
      <c r="BV167" s="466">
        <v>0</v>
      </c>
      <c r="BW167" s="466">
        <v>0</v>
      </c>
      <c r="BX167" s="466">
        <v>14715.913036221</v>
      </c>
      <c r="BY167" s="466">
        <f t="shared" si="834"/>
        <v>44050.885244533471</v>
      </c>
      <c r="BZ167" s="466">
        <v>0</v>
      </c>
      <c r="CA167" s="466">
        <v>0</v>
      </c>
      <c r="CB167" s="466">
        <v>0</v>
      </c>
      <c r="CC167" s="466">
        <v>0</v>
      </c>
      <c r="CD167" s="466">
        <v>0</v>
      </c>
      <c r="CE167" s="466">
        <v>0</v>
      </c>
      <c r="CF167" s="466">
        <v>0</v>
      </c>
      <c r="CG167" s="466">
        <v>0</v>
      </c>
      <c r="CH167" s="466">
        <v>0</v>
      </c>
      <c r="CI167" s="466">
        <v>0</v>
      </c>
      <c r="CJ167" s="466">
        <v>0</v>
      </c>
      <c r="CK167" s="466">
        <v>0</v>
      </c>
      <c r="CL167" s="466">
        <f t="shared" si="836"/>
        <v>0</v>
      </c>
      <c r="CM167" s="466">
        <v>0</v>
      </c>
      <c r="CN167" s="466">
        <v>0</v>
      </c>
      <c r="CO167" s="466">
        <v>0</v>
      </c>
      <c r="CP167" s="466">
        <v>0</v>
      </c>
      <c r="CQ167" s="466">
        <v>0</v>
      </c>
      <c r="CR167" s="466">
        <v>0</v>
      </c>
      <c r="CS167" s="466">
        <v>0</v>
      </c>
      <c r="CT167" s="466">
        <v>0</v>
      </c>
      <c r="CU167" s="466">
        <v>0</v>
      </c>
      <c r="CV167" s="466">
        <v>0</v>
      </c>
      <c r="CW167" s="466">
        <v>0</v>
      </c>
      <c r="CX167" s="466">
        <v>0</v>
      </c>
      <c r="CY167" s="466">
        <f t="shared" si="838"/>
        <v>0</v>
      </c>
      <c r="CZ167" s="466">
        <v>0</v>
      </c>
      <c r="DA167" s="466">
        <v>0</v>
      </c>
      <c r="DB167" s="466">
        <v>0</v>
      </c>
      <c r="DC167" s="466">
        <v>0</v>
      </c>
      <c r="DD167" s="466">
        <v>0</v>
      </c>
      <c r="DE167" s="466">
        <v>0</v>
      </c>
      <c r="DF167" s="466">
        <v>0</v>
      </c>
      <c r="DG167" s="466">
        <v>0</v>
      </c>
      <c r="DH167" s="466">
        <v>0</v>
      </c>
      <c r="DI167" s="466">
        <v>0</v>
      </c>
      <c r="DJ167" s="466">
        <v>0</v>
      </c>
      <c r="DK167" s="466">
        <v>0</v>
      </c>
      <c r="DL167" s="466">
        <f t="shared" si="840"/>
        <v>0</v>
      </c>
      <c r="DM167" s="466">
        <v>0</v>
      </c>
      <c r="DN167" s="466">
        <v>0</v>
      </c>
      <c r="DO167" s="466">
        <v>0</v>
      </c>
      <c r="DP167" s="466">
        <v>0</v>
      </c>
      <c r="DQ167" s="466">
        <v>0</v>
      </c>
      <c r="DR167" s="466">
        <v>0</v>
      </c>
      <c r="DS167" s="466">
        <v>0</v>
      </c>
      <c r="DT167" s="466">
        <v>0</v>
      </c>
      <c r="DU167" s="466">
        <v>0</v>
      </c>
      <c r="DV167" s="466">
        <v>0</v>
      </c>
      <c r="DW167" s="466">
        <v>0</v>
      </c>
      <c r="DX167" s="466">
        <v>0</v>
      </c>
      <c r="DY167" s="466">
        <f t="shared" si="842"/>
        <v>0</v>
      </c>
      <c r="DZ167" s="466">
        <v>0</v>
      </c>
      <c r="EA167" s="466">
        <v>0</v>
      </c>
      <c r="EB167" s="466">
        <v>0</v>
      </c>
      <c r="EC167" s="466">
        <v>0</v>
      </c>
      <c r="ED167" s="466">
        <v>0</v>
      </c>
      <c r="EE167" s="466">
        <v>0</v>
      </c>
      <c r="EF167" s="466">
        <v>0</v>
      </c>
      <c r="EG167" s="466">
        <v>0</v>
      </c>
      <c r="EH167" s="466">
        <v>0</v>
      </c>
      <c r="EI167" s="466">
        <v>0</v>
      </c>
      <c r="EJ167" s="466">
        <v>0</v>
      </c>
      <c r="EK167" s="466">
        <v>0</v>
      </c>
      <c r="EL167" s="466">
        <f t="shared" si="844"/>
        <v>0</v>
      </c>
      <c r="EM167" s="466">
        <v>0</v>
      </c>
      <c r="EN167" s="466">
        <v>0</v>
      </c>
      <c r="EO167" s="466">
        <v>0</v>
      </c>
      <c r="EP167" s="466">
        <v>0</v>
      </c>
      <c r="EQ167" s="466">
        <v>0</v>
      </c>
      <c r="ER167" s="466">
        <v>0</v>
      </c>
      <c r="ES167" s="466">
        <v>0</v>
      </c>
      <c r="ET167" s="466">
        <v>0</v>
      </c>
      <c r="EU167" s="466">
        <v>0</v>
      </c>
      <c r="EV167" s="466">
        <v>0</v>
      </c>
      <c r="EW167" s="466">
        <v>0</v>
      </c>
      <c r="EX167" s="466">
        <v>0</v>
      </c>
      <c r="EY167" s="466">
        <f t="shared" si="846"/>
        <v>0</v>
      </c>
      <c r="EZ167" s="466">
        <v>0</v>
      </c>
      <c r="FA167" s="466">
        <v>0</v>
      </c>
      <c r="FB167" s="466">
        <v>0</v>
      </c>
      <c r="FC167" s="466">
        <v>0</v>
      </c>
      <c r="FD167" s="466">
        <v>0</v>
      </c>
      <c r="FE167" s="466">
        <v>0</v>
      </c>
      <c r="FF167" s="466">
        <v>0</v>
      </c>
      <c r="FG167" s="466">
        <v>0</v>
      </c>
      <c r="FH167" s="466">
        <v>0</v>
      </c>
      <c r="FI167" s="466">
        <v>0</v>
      </c>
      <c r="FJ167" s="466">
        <v>0</v>
      </c>
      <c r="FK167" s="466">
        <v>0</v>
      </c>
      <c r="FL167" s="466">
        <f t="shared" si="848"/>
        <v>0</v>
      </c>
      <c r="FM167" s="466">
        <v>0</v>
      </c>
      <c r="FN167" s="466">
        <v>0</v>
      </c>
      <c r="FO167" s="466">
        <v>0</v>
      </c>
      <c r="FP167" s="466">
        <v>0</v>
      </c>
      <c r="FQ167" s="466">
        <v>0</v>
      </c>
      <c r="FR167" s="466">
        <v>0</v>
      </c>
      <c r="FS167" s="466">
        <v>0</v>
      </c>
      <c r="FT167" s="466">
        <v>0</v>
      </c>
      <c r="FU167" s="466">
        <v>0</v>
      </c>
      <c r="FV167" s="466">
        <v>0</v>
      </c>
      <c r="FW167" s="466">
        <v>0</v>
      </c>
      <c r="FX167" s="466">
        <v>0</v>
      </c>
      <c r="FY167" s="466">
        <f t="shared" si="850"/>
        <v>0</v>
      </c>
      <c r="FZ167" s="466">
        <v>0</v>
      </c>
      <c r="GA167" s="466">
        <v>0</v>
      </c>
      <c r="GB167" s="466">
        <v>0</v>
      </c>
      <c r="GC167" s="466">
        <v>0</v>
      </c>
      <c r="GD167" s="466">
        <v>0</v>
      </c>
      <c r="GE167" s="466">
        <v>0</v>
      </c>
      <c r="GF167" s="466">
        <v>0</v>
      </c>
      <c r="GG167" s="466">
        <v>0</v>
      </c>
      <c r="GH167" s="466">
        <v>0</v>
      </c>
      <c r="GI167" s="466">
        <v>0</v>
      </c>
      <c r="GJ167" s="466">
        <v>0</v>
      </c>
      <c r="GK167" s="466">
        <v>0</v>
      </c>
      <c r="GL167" s="466">
        <f t="shared" si="852"/>
        <v>0</v>
      </c>
      <c r="GM167" s="466">
        <v>0</v>
      </c>
      <c r="GN167" s="466">
        <v>0</v>
      </c>
      <c r="GO167" s="466">
        <v>0</v>
      </c>
      <c r="GP167" s="466">
        <v>0</v>
      </c>
      <c r="GQ167" s="466">
        <v>0</v>
      </c>
      <c r="GR167" s="466">
        <v>0</v>
      </c>
      <c r="GS167" s="466">
        <v>0</v>
      </c>
      <c r="GT167" s="466">
        <v>0</v>
      </c>
      <c r="GU167" s="466">
        <v>0</v>
      </c>
      <c r="GV167" s="466">
        <v>0</v>
      </c>
      <c r="GW167" s="466">
        <v>0</v>
      </c>
      <c r="GX167" s="466">
        <v>0</v>
      </c>
      <c r="GY167" s="466">
        <f t="shared" si="854"/>
        <v>0</v>
      </c>
      <c r="GZ167" s="466">
        <v>0</v>
      </c>
      <c r="HA167" s="466">
        <v>0</v>
      </c>
      <c r="HB167" s="466">
        <v>0</v>
      </c>
      <c r="HC167" s="466">
        <v>0</v>
      </c>
      <c r="HD167" s="466">
        <v>0</v>
      </c>
      <c r="HE167" s="466">
        <v>0</v>
      </c>
      <c r="HF167" s="466">
        <v>0</v>
      </c>
      <c r="HG167" s="466">
        <v>0</v>
      </c>
      <c r="HH167" s="466">
        <v>0</v>
      </c>
      <c r="HI167" s="466">
        <v>0</v>
      </c>
      <c r="HJ167" s="466">
        <v>0</v>
      </c>
      <c r="HK167" s="466">
        <v>0</v>
      </c>
      <c r="HL167" s="466">
        <f t="shared" si="856"/>
        <v>0</v>
      </c>
      <c r="HM167" s="466">
        <v>0</v>
      </c>
      <c r="HN167" s="466">
        <v>0</v>
      </c>
      <c r="HO167" s="466">
        <v>0</v>
      </c>
      <c r="HP167" s="466">
        <v>0</v>
      </c>
      <c r="HQ167" s="466">
        <v>0</v>
      </c>
      <c r="HR167" s="466">
        <v>0</v>
      </c>
      <c r="HS167" s="466">
        <v>0</v>
      </c>
      <c r="HT167" s="466">
        <v>0</v>
      </c>
      <c r="HU167" s="466">
        <v>0</v>
      </c>
      <c r="HV167" s="466">
        <v>0</v>
      </c>
      <c r="HW167" s="466">
        <v>0</v>
      </c>
      <c r="HX167" s="466">
        <v>0</v>
      </c>
      <c r="HY167" s="466">
        <f t="shared" si="858"/>
        <v>0</v>
      </c>
      <c r="HZ167" s="466">
        <v>0</v>
      </c>
      <c r="IA167" s="466">
        <v>0</v>
      </c>
      <c r="IB167" s="466">
        <v>0</v>
      </c>
      <c r="IC167" s="466">
        <v>0</v>
      </c>
      <c r="ID167" s="466">
        <v>0</v>
      </c>
      <c r="IE167" s="466">
        <v>0</v>
      </c>
      <c r="IF167" s="466">
        <v>0</v>
      </c>
      <c r="IG167" s="466">
        <v>0</v>
      </c>
      <c r="IH167" s="466">
        <v>0</v>
      </c>
      <c r="II167" s="466">
        <v>0</v>
      </c>
      <c r="IJ167" s="466">
        <v>0</v>
      </c>
      <c r="IK167" s="466">
        <v>0</v>
      </c>
      <c r="IL167" s="466">
        <f t="shared" si="860"/>
        <v>0</v>
      </c>
      <c r="IM167" s="466">
        <v>0</v>
      </c>
      <c r="IN167" s="466">
        <v>0</v>
      </c>
      <c r="IO167" s="466">
        <v>0</v>
      </c>
      <c r="IP167" s="466">
        <v>0</v>
      </c>
      <c r="IQ167" s="466">
        <v>0</v>
      </c>
      <c r="IR167" s="466">
        <v>0</v>
      </c>
      <c r="IS167" s="466">
        <v>0</v>
      </c>
      <c r="IT167" s="466">
        <v>0</v>
      </c>
      <c r="IU167" s="466">
        <v>0</v>
      </c>
      <c r="IV167" s="466">
        <v>0</v>
      </c>
      <c r="IW167" s="466">
        <v>0</v>
      </c>
      <c r="IX167" s="466">
        <v>0</v>
      </c>
      <c r="IY167" s="466">
        <f t="shared" si="862"/>
        <v>0</v>
      </c>
      <c r="IZ167" s="655">
        <v>0</v>
      </c>
      <c r="JA167" s="466">
        <v>0</v>
      </c>
      <c r="JB167" s="466">
        <v>0</v>
      </c>
      <c r="JC167" s="466">
        <v>0</v>
      </c>
      <c r="JD167" s="466">
        <v>0</v>
      </c>
      <c r="JE167" s="466">
        <v>0</v>
      </c>
      <c r="JF167" s="466">
        <v>0</v>
      </c>
      <c r="JG167" s="466">
        <v>0</v>
      </c>
      <c r="JH167" s="466">
        <v>0</v>
      </c>
      <c r="JI167" s="466">
        <v>0</v>
      </c>
      <c r="JJ167" s="466">
        <v>0</v>
      </c>
      <c r="JK167" s="466">
        <v>0</v>
      </c>
      <c r="JL167" s="466">
        <f t="shared" si="864"/>
        <v>0</v>
      </c>
      <c r="JM167" s="655">
        <v>0</v>
      </c>
      <c r="JN167" s="466">
        <v>0</v>
      </c>
      <c r="JO167" s="466">
        <v>0</v>
      </c>
      <c r="JP167" s="466">
        <v>0</v>
      </c>
      <c r="JQ167" s="466">
        <v>0</v>
      </c>
      <c r="JR167" s="466">
        <v>0</v>
      </c>
      <c r="JS167" s="466">
        <v>0</v>
      </c>
      <c r="JT167" s="466">
        <v>0</v>
      </c>
      <c r="JU167" s="466">
        <v>0</v>
      </c>
      <c r="JV167" s="466">
        <v>0</v>
      </c>
      <c r="JW167" s="466">
        <v>0</v>
      </c>
      <c r="JX167" s="466">
        <v>0</v>
      </c>
      <c r="JY167" s="466">
        <f t="shared" si="866"/>
        <v>0</v>
      </c>
      <c r="JZ167" s="655">
        <v>0</v>
      </c>
      <c r="KA167" s="466">
        <v>0</v>
      </c>
      <c r="KB167" s="466">
        <v>0</v>
      </c>
      <c r="KC167" s="466">
        <v>0</v>
      </c>
      <c r="KD167" s="466">
        <v>0</v>
      </c>
      <c r="KE167" s="466">
        <v>0</v>
      </c>
      <c r="KF167" s="466">
        <v>0</v>
      </c>
      <c r="KG167" s="466">
        <v>0</v>
      </c>
      <c r="KH167" s="466">
        <v>0</v>
      </c>
      <c r="KI167" s="466">
        <v>0</v>
      </c>
      <c r="KJ167" s="466">
        <v>0</v>
      </c>
      <c r="KK167" s="466">
        <v>0</v>
      </c>
      <c r="KL167" s="466">
        <f t="shared" si="868"/>
        <v>0</v>
      </c>
      <c r="KM167" s="655">
        <v>0</v>
      </c>
      <c r="KN167" s="466">
        <v>0</v>
      </c>
      <c r="KO167" s="466">
        <v>0</v>
      </c>
      <c r="KP167" s="466">
        <v>0</v>
      </c>
      <c r="KQ167" s="466">
        <v>0</v>
      </c>
      <c r="KR167" s="466">
        <v>0</v>
      </c>
      <c r="KS167" s="466">
        <v>0</v>
      </c>
      <c r="KT167" s="466">
        <v>0</v>
      </c>
      <c r="KU167" s="466">
        <v>0</v>
      </c>
      <c r="KV167" s="466">
        <v>0</v>
      </c>
      <c r="KW167" s="466">
        <v>0</v>
      </c>
      <c r="KX167" s="466">
        <v>0</v>
      </c>
      <c r="KY167" s="466">
        <f t="shared" si="870"/>
        <v>0</v>
      </c>
      <c r="KZ167" s="655">
        <v>0</v>
      </c>
      <c r="LA167" s="466">
        <v>0</v>
      </c>
      <c r="LB167" s="466">
        <v>0</v>
      </c>
      <c r="LC167" s="466">
        <v>0</v>
      </c>
      <c r="LD167" s="466">
        <v>0</v>
      </c>
      <c r="LE167" s="466">
        <v>0</v>
      </c>
      <c r="LF167" s="466">
        <v>0</v>
      </c>
      <c r="LG167" s="466">
        <v>0</v>
      </c>
      <c r="LH167" s="466">
        <v>0</v>
      </c>
      <c r="LI167" s="466">
        <v>0</v>
      </c>
      <c r="LJ167" s="466">
        <v>0</v>
      </c>
      <c r="LK167" s="466">
        <v>0</v>
      </c>
      <c r="LL167" s="511">
        <f t="shared" si="872"/>
        <v>0</v>
      </c>
    </row>
    <row r="168" spans="1:324" ht="15.75" x14ac:dyDescent="0.25">
      <c r="A168" s="419">
        <v>4042</v>
      </c>
      <c r="B168" s="420"/>
      <c r="C168" s="418" t="s">
        <v>188</v>
      </c>
      <c r="D168" s="418" t="s">
        <v>189</v>
      </c>
      <c r="E168" s="466">
        <v>2244733.7673176434</v>
      </c>
      <c r="F168" s="466">
        <v>20587176.598230679</v>
      </c>
      <c r="G168" s="466">
        <v>9179202.1365381405</v>
      </c>
      <c r="H168" s="466">
        <v>2979072.7758304123</v>
      </c>
      <c r="I168" s="466">
        <v>5415527.4578534476</v>
      </c>
      <c r="J168" s="466">
        <v>5957377.7332665669</v>
      </c>
      <c r="K168" s="466">
        <v>6862773.3266566517</v>
      </c>
      <c r="L168" s="466">
        <v>9033656.3178100474</v>
      </c>
      <c r="M168" s="466">
        <v>166370.30908863296</v>
      </c>
      <c r="N168" s="466">
        <v>0</v>
      </c>
      <c r="O168" s="466">
        <v>5152608.3417626442</v>
      </c>
      <c r="P168" s="466">
        <v>407765.13916708401</v>
      </c>
      <c r="Q168" s="466">
        <v>4189427.9783842438</v>
      </c>
      <c r="R168" s="466">
        <v>292292.7722416959</v>
      </c>
      <c r="S168" s="466">
        <v>208288.17576364544</v>
      </c>
      <c r="T168" s="466">
        <v>0</v>
      </c>
      <c r="U168" s="466">
        <v>4256788.0428559501</v>
      </c>
      <c r="V168" s="466">
        <v>0</v>
      </c>
      <c r="W168" s="466">
        <v>0</v>
      </c>
      <c r="X168" s="466">
        <v>1366609.4884409949</v>
      </c>
      <c r="Y168" s="466">
        <f t="shared" si="826"/>
        <v>16040150.247704893</v>
      </c>
      <c r="Z168" s="466">
        <v>291522.16862794186</v>
      </c>
      <c r="AA168" s="466">
        <v>0</v>
      </c>
      <c r="AB168" s="466">
        <v>2932815.572984477</v>
      </c>
      <c r="AC168" s="466">
        <v>0</v>
      </c>
      <c r="AD168" s="466">
        <v>4450282.6761392085</v>
      </c>
      <c r="AE168" s="466">
        <v>2160928.5779085299</v>
      </c>
      <c r="AF168" s="466">
        <v>289073.61371223512</v>
      </c>
      <c r="AG168" s="466">
        <v>0</v>
      </c>
      <c r="AH168" s="466">
        <v>2300722.9447504594</v>
      </c>
      <c r="AI168" s="466">
        <v>0</v>
      </c>
      <c r="AJ168" s="466">
        <v>0</v>
      </c>
      <c r="AK168" s="466">
        <v>1179587.9876064097</v>
      </c>
      <c r="AL168" s="466">
        <f t="shared" si="828"/>
        <v>13604933.54172926</v>
      </c>
      <c r="AM168" s="466">
        <v>280241.68202303455</v>
      </c>
      <c r="AN168" s="466">
        <v>0</v>
      </c>
      <c r="AO168" s="466">
        <v>1495896.5636788516</v>
      </c>
      <c r="AP168" s="466">
        <v>0</v>
      </c>
      <c r="AQ168" s="466">
        <v>4750776.1162994495</v>
      </c>
      <c r="AR168" s="466">
        <v>600694.5672675682</v>
      </c>
      <c r="AS168" s="466">
        <v>215822.04786346186</v>
      </c>
      <c r="AT168" s="466">
        <v>0</v>
      </c>
      <c r="AU168" s="466">
        <v>1176132.5815389752</v>
      </c>
      <c r="AV168" s="466">
        <v>0</v>
      </c>
      <c r="AW168" s="466">
        <v>55901.956184276416</v>
      </c>
      <c r="AX168" s="466">
        <v>476347.97529627773</v>
      </c>
      <c r="AY168" s="466">
        <f t="shared" si="830"/>
        <v>9051813.4901518952</v>
      </c>
      <c r="AZ168" s="466">
        <v>234617.73226506426</v>
      </c>
      <c r="BA168" s="466">
        <v>0</v>
      </c>
      <c r="BB168" s="466">
        <v>856783.00563345023</v>
      </c>
      <c r="BC168" s="466">
        <v>0</v>
      </c>
      <c r="BD168" s="466">
        <v>4807411.2473293273</v>
      </c>
      <c r="BE168" s="466">
        <v>438327.02591387084</v>
      </c>
      <c r="BF168" s="466">
        <v>0</v>
      </c>
      <c r="BG168" s="466">
        <v>0</v>
      </c>
      <c r="BH168" s="466">
        <v>642307.95142714062</v>
      </c>
      <c r="BI168" s="466">
        <v>0</v>
      </c>
      <c r="BJ168" s="466">
        <v>0</v>
      </c>
      <c r="BK168" s="466">
        <v>346706.73869137041</v>
      </c>
      <c r="BL168" s="466">
        <f t="shared" si="832"/>
        <v>7326153.7012602231</v>
      </c>
      <c r="BM168" s="466">
        <v>0</v>
      </c>
      <c r="BN168" s="466">
        <v>0</v>
      </c>
      <c r="BO168" s="466">
        <v>536593.29957436165</v>
      </c>
      <c r="BP168" s="466">
        <v>0</v>
      </c>
      <c r="BQ168" s="466">
        <v>4906024.8325404776</v>
      </c>
      <c r="BR168" s="466">
        <v>0</v>
      </c>
      <c r="BS168" s="466">
        <v>0</v>
      </c>
      <c r="BT168" s="466">
        <v>0</v>
      </c>
      <c r="BU168" s="466">
        <v>452968.02228342509</v>
      </c>
      <c r="BV168" s="466">
        <v>0</v>
      </c>
      <c r="BW168" s="466">
        <v>0</v>
      </c>
      <c r="BX168" s="466">
        <v>0</v>
      </c>
      <c r="BY168" s="466">
        <f t="shared" si="834"/>
        <v>5895586.1543982644</v>
      </c>
      <c r="BZ168" s="466">
        <v>0</v>
      </c>
      <c r="CA168" s="466">
        <v>0</v>
      </c>
      <c r="CB168" s="466">
        <v>440752.09781338682</v>
      </c>
      <c r="CC168" s="466">
        <v>0</v>
      </c>
      <c r="CD168" s="466">
        <v>4942947.8517359374</v>
      </c>
      <c r="CE168" s="466">
        <v>0</v>
      </c>
      <c r="CF168" s="466">
        <v>0</v>
      </c>
      <c r="CG168" s="466">
        <v>0</v>
      </c>
      <c r="CH168" s="466">
        <v>399879.07298447669</v>
      </c>
      <c r="CI168" s="466">
        <v>0</v>
      </c>
      <c r="CJ168" s="466">
        <v>0</v>
      </c>
      <c r="CK168" s="466">
        <v>0</v>
      </c>
      <c r="CL168" s="466">
        <f t="shared" si="836"/>
        <v>5783579.0225338005</v>
      </c>
      <c r="CM168" s="466">
        <v>0</v>
      </c>
      <c r="CN168" s="466">
        <v>0</v>
      </c>
      <c r="CO168" s="466">
        <v>349702.91299449175</v>
      </c>
      <c r="CP168" s="466">
        <v>0</v>
      </c>
      <c r="CQ168" s="466">
        <v>4928067.1674595224</v>
      </c>
      <c r="CR168" s="466">
        <v>0</v>
      </c>
      <c r="CS168" s="466">
        <v>0</v>
      </c>
      <c r="CT168" s="466">
        <v>0</v>
      </c>
      <c r="CU168" s="466">
        <v>399134.67334334838</v>
      </c>
      <c r="CV168" s="466">
        <v>0</v>
      </c>
      <c r="CW168" s="466">
        <v>0</v>
      </c>
      <c r="CX168" s="466">
        <v>0</v>
      </c>
      <c r="CY168" s="466">
        <f t="shared" si="838"/>
        <v>5676904.7537973626</v>
      </c>
      <c r="CZ168" s="466">
        <v>0</v>
      </c>
      <c r="DA168" s="466">
        <v>0</v>
      </c>
      <c r="DB168" s="466">
        <v>402574.07</v>
      </c>
      <c r="DC168" s="466">
        <v>0</v>
      </c>
      <c r="DD168" s="466">
        <v>0</v>
      </c>
      <c r="DE168" s="466">
        <v>0</v>
      </c>
      <c r="DF168" s="466">
        <v>0</v>
      </c>
      <c r="DG168" s="466">
        <v>0</v>
      </c>
      <c r="DH168" s="466">
        <v>375569.06</v>
      </c>
      <c r="DI168" s="466">
        <v>0</v>
      </c>
      <c r="DJ168" s="466">
        <v>0</v>
      </c>
      <c r="DK168" s="466">
        <v>0</v>
      </c>
      <c r="DL168" s="466">
        <f t="shared" si="840"/>
        <v>778143.13</v>
      </c>
      <c r="DM168" s="466">
        <v>0</v>
      </c>
      <c r="DN168" s="466">
        <v>0</v>
      </c>
      <c r="DO168" s="466">
        <v>355488.93</v>
      </c>
      <c r="DP168" s="466">
        <v>0</v>
      </c>
      <c r="DQ168" s="466">
        <v>0</v>
      </c>
      <c r="DR168" s="466">
        <v>0</v>
      </c>
      <c r="DS168" s="466">
        <v>0</v>
      </c>
      <c r="DT168" s="466">
        <v>0</v>
      </c>
      <c r="DU168" s="466">
        <v>262757.39</v>
      </c>
      <c r="DV168" s="466">
        <v>0</v>
      </c>
      <c r="DW168" s="466">
        <v>0</v>
      </c>
      <c r="DX168" s="466">
        <v>0</v>
      </c>
      <c r="DY168" s="466">
        <f t="shared" si="842"/>
        <v>618246.32000000007</v>
      </c>
      <c r="DZ168" s="466">
        <v>0</v>
      </c>
      <c r="EA168" s="466">
        <v>0</v>
      </c>
      <c r="EB168" s="466">
        <v>193288.34</v>
      </c>
      <c r="EC168" s="466">
        <v>0</v>
      </c>
      <c r="ED168" s="466">
        <v>0</v>
      </c>
      <c r="EE168" s="466">
        <v>0</v>
      </c>
      <c r="EF168" s="466">
        <v>0</v>
      </c>
      <c r="EG168" s="466">
        <v>0</v>
      </c>
      <c r="EH168" s="466">
        <v>35474.29</v>
      </c>
      <c r="EI168" s="466">
        <v>0</v>
      </c>
      <c r="EJ168" s="466">
        <v>0</v>
      </c>
      <c r="EK168" s="466">
        <v>0</v>
      </c>
      <c r="EL168" s="466">
        <f t="shared" si="844"/>
        <v>228762.63</v>
      </c>
      <c r="EM168" s="466">
        <v>0</v>
      </c>
      <c r="EN168" s="466">
        <v>0</v>
      </c>
      <c r="EO168" s="466">
        <v>0</v>
      </c>
      <c r="EP168" s="466">
        <v>0</v>
      </c>
      <c r="EQ168" s="466">
        <v>0</v>
      </c>
      <c r="ER168" s="466">
        <v>0</v>
      </c>
      <c r="ES168" s="466">
        <v>0</v>
      </c>
      <c r="ET168" s="466">
        <v>0</v>
      </c>
      <c r="EU168" s="466">
        <v>0</v>
      </c>
      <c r="EV168" s="466">
        <v>0</v>
      </c>
      <c r="EW168" s="466">
        <v>0</v>
      </c>
      <c r="EX168" s="466">
        <v>0</v>
      </c>
      <c r="EY168" s="466">
        <f t="shared" si="846"/>
        <v>0</v>
      </c>
      <c r="EZ168" s="466">
        <v>0</v>
      </c>
      <c r="FA168" s="466">
        <v>0</v>
      </c>
      <c r="FB168" s="466">
        <v>0</v>
      </c>
      <c r="FC168" s="466">
        <v>0</v>
      </c>
      <c r="FD168" s="466">
        <v>0</v>
      </c>
      <c r="FE168" s="466">
        <v>0</v>
      </c>
      <c r="FF168" s="466">
        <v>0</v>
      </c>
      <c r="FG168" s="466">
        <v>0</v>
      </c>
      <c r="FH168" s="466">
        <v>0</v>
      </c>
      <c r="FI168" s="466">
        <v>0</v>
      </c>
      <c r="FJ168" s="466">
        <v>0</v>
      </c>
      <c r="FK168" s="466">
        <v>0</v>
      </c>
      <c r="FL168" s="466">
        <f t="shared" si="848"/>
        <v>0</v>
      </c>
      <c r="FM168" s="466">
        <v>0</v>
      </c>
      <c r="FN168" s="466">
        <v>0</v>
      </c>
      <c r="FO168" s="466">
        <v>0</v>
      </c>
      <c r="FP168" s="466">
        <v>0</v>
      </c>
      <c r="FQ168" s="466">
        <v>0</v>
      </c>
      <c r="FR168" s="466">
        <v>0</v>
      </c>
      <c r="FS168" s="466">
        <v>0</v>
      </c>
      <c r="FT168" s="466">
        <v>0</v>
      </c>
      <c r="FU168" s="466">
        <v>0</v>
      </c>
      <c r="FV168" s="466">
        <v>0</v>
      </c>
      <c r="FW168" s="466">
        <v>0</v>
      </c>
      <c r="FX168" s="466">
        <v>0</v>
      </c>
      <c r="FY168" s="466">
        <f t="shared" si="850"/>
        <v>0</v>
      </c>
      <c r="FZ168" s="466">
        <v>0</v>
      </c>
      <c r="GA168" s="466">
        <v>0</v>
      </c>
      <c r="GB168" s="466">
        <v>0</v>
      </c>
      <c r="GC168" s="466">
        <v>0</v>
      </c>
      <c r="GD168" s="466">
        <v>0</v>
      </c>
      <c r="GE168" s="466">
        <v>0</v>
      </c>
      <c r="GF168" s="466">
        <v>0</v>
      </c>
      <c r="GG168" s="466">
        <v>0</v>
      </c>
      <c r="GH168" s="466">
        <v>0</v>
      </c>
      <c r="GI168" s="466">
        <v>0</v>
      </c>
      <c r="GJ168" s="466">
        <v>0</v>
      </c>
      <c r="GK168" s="466">
        <v>0</v>
      </c>
      <c r="GL168" s="466">
        <f t="shared" si="852"/>
        <v>0</v>
      </c>
      <c r="GM168" s="466">
        <v>0</v>
      </c>
      <c r="GN168" s="466">
        <v>0</v>
      </c>
      <c r="GO168" s="466">
        <v>0</v>
      </c>
      <c r="GP168" s="466">
        <v>0</v>
      </c>
      <c r="GQ168" s="466">
        <v>0</v>
      </c>
      <c r="GR168" s="466">
        <v>0</v>
      </c>
      <c r="GS168" s="466">
        <v>0</v>
      </c>
      <c r="GT168" s="466">
        <v>0</v>
      </c>
      <c r="GU168" s="466">
        <v>0</v>
      </c>
      <c r="GV168" s="466">
        <v>0</v>
      </c>
      <c r="GW168" s="466">
        <v>0</v>
      </c>
      <c r="GX168" s="466">
        <v>0</v>
      </c>
      <c r="GY168" s="466">
        <f t="shared" si="854"/>
        <v>0</v>
      </c>
      <c r="GZ168" s="466">
        <v>0</v>
      </c>
      <c r="HA168" s="466">
        <v>0</v>
      </c>
      <c r="HB168" s="466">
        <v>0</v>
      </c>
      <c r="HC168" s="466">
        <v>0</v>
      </c>
      <c r="HD168" s="466">
        <v>0</v>
      </c>
      <c r="HE168" s="466">
        <v>0</v>
      </c>
      <c r="HF168" s="466">
        <v>0</v>
      </c>
      <c r="HG168" s="466">
        <v>0</v>
      </c>
      <c r="HH168" s="466">
        <v>0</v>
      </c>
      <c r="HI168" s="466">
        <v>0</v>
      </c>
      <c r="HJ168" s="466">
        <v>0</v>
      </c>
      <c r="HK168" s="466">
        <v>0</v>
      </c>
      <c r="HL168" s="466">
        <f t="shared" si="856"/>
        <v>0</v>
      </c>
      <c r="HM168" s="466">
        <v>0</v>
      </c>
      <c r="HN168" s="466">
        <v>0</v>
      </c>
      <c r="HO168" s="466">
        <v>0</v>
      </c>
      <c r="HP168" s="466">
        <v>0</v>
      </c>
      <c r="HQ168" s="466">
        <v>0</v>
      </c>
      <c r="HR168" s="466">
        <v>0</v>
      </c>
      <c r="HS168" s="466">
        <v>0</v>
      </c>
      <c r="HT168" s="466">
        <v>0</v>
      </c>
      <c r="HU168" s="466">
        <v>14858.55</v>
      </c>
      <c r="HV168" s="466">
        <v>-291.64999999999964</v>
      </c>
      <c r="HW168" s="466">
        <v>13977.660000000002</v>
      </c>
      <c r="HX168" s="466">
        <v>0</v>
      </c>
      <c r="HY168" s="466">
        <f t="shared" si="858"/>
        <v>28544.560000000001</v>
      </c>
      <c r="HZ168" s="466">
        <v>0</v>
      </c>
      <c r="IA168" s="466">
        <v>12445.59</v>
      </c>
      <c r="IB168" s="466">
        <v>0</v>
      </c>
      <c r="IC168" s="466">
        <v>0</v>
      </c>
      <c r="ID168" s="466">
        <v>11610.869999999999</v>
      </c>
      <c r="IE168" s="466">
        <v>0</v>
      </c>
      <c r="IF168" s="466">
        <v>0</v>
      </c>
      <c r="IG168" s="466">
        <v>14824.580000000002</v>
      </c>
      <c r="IH168" s="466">
        <v>0</v>
      </c>
      <c r="II168" s="466">
        <v>0</v>
      </c>
      <c r="IJ168" s="466">
        <v>0</v>
      </c>
      <c r="IK168" s="466">
        <v>0</v>
      </c>
      <c r="IL168" s="466">
        <f t="shared" si="860"/>
        <v>38881.040000000001</v>
      </c>
      <c r="IM168" s="466">
        <v>0</v>
      </c>
      <c r="IN168" s="466">
        <v>0</v>
      </c>
      <c r="IO168" s="466">
        <v>0</v>
      </c>
      <c r="IP168" s="466">
        <v>0</v>
      </c>
      <c r="IQ168" s="466">
        <v>0</v>
      </c>
      <c r="IR168" s="466">
        <v>0</v>
      </c>
      <c r="IS168" s="466">
        <v>0</v>
      </c>
      <c r="IT168" s="466">
        <v>0</v>
      </c>
      <c r="IU168" s="466">
        <v>0</v>
      </c>
      <c r="IV168" s="466">
        <v>0</v>
      </c>
      <c r="IW168" s="466">
        <v>0</v>
      </c>
      <c r="IX168" s="466">
        <v>0</v>
      </c>
      <c r="IY168" s="466">
        <f t="shared" si="862"/>
        <v>0</v>
      </c>
      <c r="IZ168" s="655">
        <v>0</v>
      </c>
      <c r="JA168" s="466">
        <v>0</v>
      </c>
      <c r="JB168" s="466">
        <v>0</v>
      </c>
      <c r="JC168" s="466">
        <v>0</v>
      </c>
      <c r="JD168" s="466">
        <v>0</v>
      </c>
      <c r="JE168" s="466">
        <v>0</v>
      </c>
      <c r="JF168" s="466">
        <v>0</v>
      </c>
      <c r="JG168" s="466">
        <v>0</v>
      </c>
      <c r="JH168" s="466">
        <v>0</v>
      </c>
      <c r="JI168" s="466">
        <v>0</v>
      </c>
      <c r="JJ168" s="466">
        <v>0</v>
      </c>
      <c r="JK168" s="466">
        <v>0</v>
      </c>
      <c r="JL168" s="466">
        <f t="shared" si="864"/>
        <v>0</v>
      </c>
      <c r="JM168" s="655">
        <v>0</v>
      </c>
      <c r="JN168" s="466">
        <v>0</v>
      </c>
      <c r="JO168" s="466">
        <v>0</v>
      </c>
      <c r="JP168" s="466">
        <v>0</v>
      </c>
      <c r="JQ168" s="466">
        <v>0</v>
      </c>
      <c r="JR168" s="466">
        <v>0</v>
      </c>
      <c r="JS168" s="466">
        <v>0</v>
      </c>
      <c r="JT168" s="466">
        <v>0</v>
      </c>
      <c r="JU168" s="466">
        <v>0</v>
      </c>
      <c r="JV168" s="466">
        <v>0</v>
      </c>
      <c r="JW168" s="466">
        <v>0</v>
      </c>
      <c r="JX168" s="466">
        <v>0</v>
      </c>
      <c r="JY168" s="466">
        <f t="shared" si="866"/>
        <v>0</v>
      </c>
      <c r="JZ168" s="655">
        <v>0</v>
      </c>
      <c r="KA168" s="466">
        <v>0</v>
      </c>
      <c r="KB168" s="466">
        <v>0</v>
      </c>
      <c r="KC168" s="466">
        <v>0</v>
      </c>
      <c r="KD168" s="466">
        <v>0</v>
      </c>
      <c r="KE168" s="466">
        <v>0</v>
      </c>
      <c r="KF168" s="466">
        <v>0</v>
      </c>
      <c r="KG168" s="466">
        <v>0</v>
      </c>
      <c r="KH168" s="466">
        <v>0</v>
      </c>
      <c r="KI168" s="466">
        <v>0</v>
      </c>
      <c r="KJ168" s="466">
        <v>0</v>
      </c>
      <c r="KK168" s="466">
        <v>0</v>
      </c>
      <c r="KL168" s="466">
        <f t="shared" si="868"/>
        <v>0</v>
      </c>
      <c r="KM168" s="655">
        <v>0</v>
      </c>
      <c r="KN168" s="466">
        <v>0</v>
      </c>
      <c r="KO168" s="466">
        <v>0</v>
      </c>
      <c r="KP168" s="466">
        <v>0</v>
      </c>
      <c r="KQ168" s="466">
        <v>0</v>
      </c>
      <c r="KR168" s="466">
        <v>0</v>
      </c>
      <c r="KS168" s="466">
        <v>0</v>
      </c>
      <c r="KT168" s="466">
        <v>0</v>
      </c>
      <c r="KU168" s="466">
        <v>0</v>
      </c>
      <c r="KV168" s="466">
        <v>0</v>
      </c>
      <c r="KW168" s="466">
        <v>0</v>
      </c>
      <c r="KX168" s="466">
        <v>0</v>
      </c>
      <c r="KY168" s="466">
        <f t="shared" si="870"/>
        <v>0</v>
      </c>
      <c r="KZ168" s="655">
        <v>0</v>
      </c>
      <c r="LA168" s="466">
        <v>0</v>
      </c>
      <c r="LB168" s="466">
        <v>0</v>
      </c>
      <c r="LC168" s="466">
        <v>0</v>
      </c>
      <c r="LD168" s="466">
        <v>0</v>
      </c>
      <c r="LE168" s="466">
        <v>0</v>
      </c>
      <c r="LF168" s="466">
        <v>0</v>
      </c>
      <c r="LG168" s="466">
        <v>0</v>
      </c>
      <c r="LH168" s="466">
        <v>0</v>
      </c>
      <c r="LI168" s="466">
        <v>0</v>
      </c>
      <c r="LJ168" s="466">
        <v>0</v>
      </c>
      <c r="LK168" s="466">
        <v>0</v>
      </c>
      <c r="LL168" s="511">
        <f t="shared" si="872"/>
        <v>0</v>
      </c>
    </row>
    <row r="169" spans="1:324" ht="15.75" x14ac:dyDescent="0.25">
      <c r="A169" s="419">
        <v>4043</v>
      </c>
      <c r="B169" s="420"/>
      <c r="C169" s="418" t="s">
        <v>190</v>
      </c>
      <c r="D169" s="418" t="s">
        <v>378</v>
      </c>
      <c r="E169" s="466">
        <v>0</v>
      </c>
      <c r="F169" s="466">
        <v>0</v>
      </c>
      <c r="G169" s="466">
        <v>9238.8582874311469</v>
      </c>
      <c r="H169" s="466">
        <v>5938720.5808713073</v>
      </c>
      <c r="I169" s="466">
        <v>16738345.017526291</v>
      </c>
      <c r="J169" s="466">
        <v>30388933.400100153</v>
      </c>
      <c r="K169" s="466">
        <v>31136108.329160407</v>
      </c>
      <c r="L169" s="466">
        <v>53353052.078117177</v>
      </c>
      <c r="M169" s="466">
        <v>0</v>
      </c>
      <c r="N169" s="466">
        <v>0</v>
      </c>
      <c r="O169" s="466">
        <v>0</v>
      </c>
      <c r="P169" s="466">
        <v>0</v>
      </c>
      <c r="Q169" s="466">
        <v>0</v>
      </c>
      <c r="R169" s="466">
        <v>0</v>
      </c>
      <c r="S169" s="466">
        <v>0</v>
      </c>
      <c r="T169" s="466">
        <v>0</v>
      </c>
      <c r="U169" s="466">
        <v>0</v>
      </c>
      <c r="V169" s="466">
        <v>0</v>
      </c>
      <c r="W169" s="466">
        <v>0</v>
      </c>
      <c r="X169" s="466">
        <v>0</v>
      </c>
      <c r="Y169" s="466">
        <f t="shared" si="826"/>
        <v>0</v>
      </c>
      <c r="Z169" s="466">
        <v>0</v>
      </c>
      <c r="AA169" s="466">
        <v>0</v>
      </c>
      <c r="AB169" s="466">
        <v>0</v>
      </c>
      <c r="AC169" s="466">
        <v>0</v>
      </c>
      <c r="AD169" s="466">
        <v>0</v>
      </c>
      <c r="AE169" s="466">
        <v>0</v>
      </c>
      <c r="AF169" s="466">
        <v>0</v>
      </c>
      <c r="AG169" s="466">
        <v>0</v>
      </c>
      <c r="AH169" s="466">
        <v>0</v>
      </c>
      <c r="AI169" s="466">
        <v>0</v>
      </c>
      <c r="AJ169" s="466">
        <v>0</v>
      </c>
      <c r="AK169" s="466">
        <v>0</v>
      </c>
      <c r="AL169" s="466">
        <f t="shared" si="828"/>
        <v>0</v>
      </c>
      <c r="AM169" s="466">
        <v>0</v>
      </c>
      <c r="AN169" s="466">
        <v>0</v>
      </c>
      <c r="AO169" s="466">
        <v>0</v>
      </c>
      <c r="AP169" s="466">
        <v>0</v>
      </c>
      <c r="AQ169" s="466">
        <v>0</v>
      </c>
      <c r="AR169" s="466">
        <v>0</v>
      </c>
      <c r="AS169" s="466">
        <v>0</v>
      </c>
      <c r="AT169" s="466">
        <v>0</v>
      </c>
      <c r="AU169" s="466">
        <v>0</v>
      </c>
      <c r="AV169" s="466">
        <v>0</v>
      </c>
      <c r="AW169" s="466">
        <v>0</v>
      </c>
      <c r="AX169" s="466">
        <v>0</v>
      </c>
      <c r="AY169" s="466">
        <f t="shared" si="830"/>
        <v>0</v>
      </c>
      <c r="AZ169" s="466">
        <v>0</v>
      </c>
      <c r="BA169" s="466">
        <v>0</v>
      </c>
      <c r="BB169" s="466">
        <v>0</v>
      </c>
      <c r="BC169" s="466">
        <v>0</v>
      </c>
      <c r="BD169" s="466">
        <v>0</v>
      </c>
      <c r="BE169" s="466">
        <v>0</v>
      </c>
      <c r="BF169" s="466">
        <v>0</v>
      </c>
      <c r="BG169" s="466">
        <v>0</v>
      </c>
      <c r="BH169" s="466">
        <v>0</v>
      </c>
      <c r="BI169" s="466">
        <v>0</v>
      </c>
      <c r="BJ169" s="466">
        <v>0</v>
      </c>
      <c r="BK169" s="466">
        <v>0</v>
      </c>
      <c r="BL169" s="466">
        <f t="shared" si="832"/>
        <v>0</v>
      </c>
      <c r="BM169" s="466">
        <v>0</v>
      </c>
      <c r="BN169" s="466">
        <v>0</v>
      </c>
      <c r="BO169" s="466">
        <v>0</v>
      </c>
      <c r="BP169" s="466">
        <v>0</v>
      </c>
      <c r="BQ169" s="466">
        <v>0</v>
      </c>
      <c r="BR169" s="466">
        <v>0</v>
      </c>
      <c r="BS169" s="466">
        <v>0</v>
      </c>
      <c r="BT169" s="466">
        <v>0</v>
      </c>
      <c r="BU169" s="466">
        <v>0</v>
      </c>
      <c r="BV169" s="466">
        <v>0</v>
      </c>
      <c r="BW169" s="466">
        <v>0</v>
      </c>
      <c r="BX169" s="466">
        <v>0</v>
      </c>
      <c r="BY169" s="466">
        <f t="shared" si="834"/>
        <v>0</v>
      </c>
      <c r="BZ169" s="466">
        <v>0</v>
      </c>
      <c r="CA169" s="466">
        <v>0</v>
      </c>
      <c r="CB169" s="466">
        <v>0</v>
      </c>
      <c r="CC169" s="466">
        <v>0</v>
      </c>
      <c r="CD169" s="466">
        <v>0</v>
      </c>
      <c r="CE169" s="466">
        <v>0</v>
      </c>
      <c r="CF169" s="466">
        <v>0</v>
      </c>
      <c r="CG169" s="466">
        <v>0</v>
      </c>
      <c r="CH169" s="466">
        <v>0</v>
      </c>
      <c r="CI169" s="466">
        <v>0</v>
      </c>
      <c r="CJ169" s="466">
        <v>0</v>
      </c>
      <c r="CK169" s="466">
        <v>0</v>
      </c>
      <c r="CL169" s="466">
        <f t="shared" si="836"/>
        <v>0</v>
      </c>
      <c r="CM169" s="466">
        <v>0</v>
      </c>
      <c r="CN169" s="466">
        <v>0</v>
      </c>
      <c r="CO169" s="466">
        <v>0</v>
      </c>
      <c r="CP169" s="466">
        <v>0</v>
      </c>
      <c r="CQ169" s="466">
        <v>0</v>
      </c>
      <c r="CR169" s="466">
        <v>0</v>
      </c>
      <c r="CS169" s="466">
        <v>0</v>
      </c>
      <c r="CT169" s="466">
        <v>0</v>
      </c>
      <c r="CU169" s="466">
        <v>0</v>
      </c>
      <c r="CV169" s="466">
        <v>0</v>
      </c>
      <c r="CW169" s="466">
        <v>0</v>
      </c>
      <c r="CX169" s="466">
        <v>0</v>
      </c>
      <c r="CY169" s="466">
        <f t="shared" si="838"/>
        <v>0</v>
      </c>
      <c r="CZ169" s="466">
        <v>0</v>
      </c>
      <c r="DA169" s="466">
        <v>0</v>
      </c>
      <c r="DB169" s="466">
        <v>0</v>
      </c>
      <c r="DC169" s="466">
        <v>0</v>
      </c>
      <c r="DD169" s="466">
        <v>0</v>
      </c>
      <c r="DE169" s="466">
        <v>0</v>
      </c>
      <c r="DF169" s="466">
        <v>0</v>
      </c>
      <c r="DG169" s="466">
        <v>0</v>
      </c>
      <c r="DH169" s="466">
        <v>0</v>
      </c>
      <c r="DI169" s="466">
        <v>0</v>
      </c>
      <c r="DJ169" s="466">
        <v>0</v>
      </c>
      <c r="DK169" s="466">
        <v>0</v>
      </c>
      <c r="DL169" s="466">
        <f t="shared" si="840"/>
        <v>0</v>
      </c>
      <c r="DM169" s="466">
        <v>0</v>
      </c>
      <c r="DN169" s="466">
        <v>0</v>
      </c>
      <c r="DO169" s="466">
        <v>0</v>
      </c>
      <c r="DP169" s="466">
        <v>0</v>
      </c>
      <c r="DQ169" s="466">
        <v>0</v>
      </c>
      <c r="DR169" s="466">
        <v>0</v>
      </c>
      <c r="DS169" s="466">
        <v>0</v>
      </c>
      <c r="DT169" s="466">
        <v>0</v>
      </c>
      <c r="DU169" s="466">
        <v>0</v>
      </c>
      <c r="DV169" s="466">
        <v>0</v>
      </c>
      <c r="DW169" s="466">
        <v>0</v>
      </c>
      <c r="DX169" s="466">
        <v>0</v>
      </c>
      <c r="DY169" s="466">
        <f t="shared" si="842"/>
        <v>0</v>
      </c>
      <c r="DZ169" s="466">
        <v>0</v>
      </c>
      <c r="EA169" s="466">
        <v>0</v>
      </c>
      <c r="EB169" s="466">
        <v>0</v>
      </c>
      <c r="EC169" s="466">
        <v>0</v>
      </c>
      <c r="ED169" s="466">
        <v>0</v>
      </c>
      <c r="EE169" s="466">
        <v>0</v>
      </c>
      <c r="EF169" s="466">
        <v>0</v>
      </c>
      <c r="EG169" s="466">
        <v>0</v>
      </c>
      <c r="EH169" s="466">
        <v>0</v>
      </c>
      <c r="EI169" s="466">
        <v>0</v>
      </c>
      <c r="EJ169" s="466">
        <v>0</v>
      </c>
      <c r="EK169" s="466">
        <v>0</v>
      </c>
      <c r="EL169" s="466">
        <f t="shared" si="844"/>
        <v>0</v>
      </c>
      <c r="EM169" s="466">
        <v>0</v>
      </c>
      <c r="EN169" s="466">
        <v>0</v>
      </c>
      <c r="EO169" s="466">
        <v>0</v>
      </c>
      <c r="EP169" s="466">
        <v>0</v>
      </c>
      <c r="EQ169" s="466">
        <v>0</v>
      </c>
      <c r="ER169" s="466">
        <v>0</v>
      </c>
      <c r="ES169" s="466">
        <v>0</v>
      </c>
      <c r="ET169" s="466">
        <v>0</v>
      </c>
      <c r="EU169" s="466">
        <v>0</v>
      </c>
      <c r="EV169" s="466">
        <v>0</v>
      </c>
      <c r="EW169" s="466">
        <v>0</v>
      </c>
      <c r="EX169" s="466">
        <v>0</v>
      </c>
      <c r="EY169" s="466">
        <f t="shared" si="846"/>
        <v>0</v>
      </c>
      <c r="EZ169" s="466">
        <v>0</v>
      </c>
      <c r="FA169" s="466">
        <v>0</v>
      </c>
      <c r="FB169" s="466">
        <v>0</v>
      </c>
      <c r="FC169" s="466">
        <v>0</v>
      </c>
      <c r="FD169" s="466">
        <v>0</v>
      </c>
      <c r="FE169" s="466">
        <v>0</v>
      </c>
      <c r="FF169" s="466">
        <v>0</v>
      </c>
      <c r="FG169" s="466">
        <v>0</v>
      </c>
      <c r="FH169" s="466">
        <v>0</v>
      </c>
      <c r="FI169" s="466">
        <v>0</v>
      </c>
      <c r="FJ169" s="466">
        <v>0</v>
      </c>
      <c r="FK169" s="466">
        <v>0</v>
      </c>
      <c r="FL169" s="466">
        <f t="shared" si="848"/>
        <v>0</v>
      </c>
      <c r="FM169" s="466">
        <v>0</v>
      </c>
      <c r="FN169" s="466">
        <v>0</v>
      </c>
      <c r="FO169" s="466">
        <v>0</v>
      </c>
      <c r="FP169" s="466">
        <v>0</v>
      </c>
      <c r="FQ169" s="466">
        <v>0</v>
      </c>
      <c r="FR169" s="466">
        <v>0</v>
      </c>
      <c r="FS169" s="466">
        <v>0</v>
      </c>
      <c r="FT169" s="466">
        <v>0</v>
      </c>
      <c r="FU169" s="466">
        <v>0</v>
      </c>
      <c r="FV169" s="466">
        <v>0</v>
      </c>
      <c r="FW169" s="466">
        <v>0</v>
      </c>
      <c r="FX169" s="466">
        <v>0</v>
      </c>
      <c r="FY169" s="466">
        <f t="shared" si="850"/>
        <v>0</v>
      </c>
      <c r="FZ169" s="466">
        <v>0</v>
      </c>
      <c r="GA169" s="466">
        <v>0</v>
      </c>
      <c r="GB169" s="466">
        <v>0</v>
      </c>
      <c r="GC169" s="466">
        <v>0</v>
      </c>
      <c r="GD169" s="466">
        <v>0</v>
      </c>
      <c r="GE169" s="466">
        <v>0</v>
      </c>
      <c r="GF169" s="466">
        <v>0</v>
      </c>
      <c r="GG169" s="466">
        <v>0</v>
      </c>
      <c r="GH169" s="466">
        <v>0</v>
      </c>
      <c r="GI169" s="466">
        <v>0</v>
      </c>
      <c r="GJ169" s="466">
        <v>0</v>
      </c>
      <c r="GK169" s="466">
        <v>0</v>
      </c>
      <c r="GL169" s="466">
        <f t="shared" si="852"/>
        <v>0</v>
      </c>
      <c r="GM169" s="466">
        <v>0</v>
      </c>
      <c r="GN169" s="466">
        <v>0</v>
      </c>
      <c r="GO169" s="466">
        <v>0</v>
      </c>
      <c r="GP169" s="466">
        <v>0</v>
      </c>
      <c r="GQ169" s="466">
        <v>0</v>
      </c>
      <c r="GR169" s="466">
        <v>0</v>
      </c>
      <c r="GS169" s="466">
        <v>0</v>
      </c>
      <c r="GT169" s="466">
        <v>0</v>
      </c>
      <c r="GU169" s="466">
        <v>0</v>
      </c>
      <c r="GV169" s="466">
        <v>0</v>
      </c>
      <c r="GW169" s="466">
        <v>0</v>
      </c>
      <c r="GX169" s="466">
        <v>0</v>
      </c>
      <c r="GY169" s="466">
        <f t="shared" si="854"/>
        <v>0</v>
      </c>
      <c r="GZ169" s="466">
        <v>0</v>
      </c>
      <c r="HA169" s="466">
        <v>0</v>
      </c>
      <c r="HB169" s="466">
        <v>0</v>
      </c>
      <c r="HC169" s="466">
        <v>0</v>
      </c>
      <c r="HD169" s="466">
        <v>0</v>
      </c>
      <c r="HE169" s="466">
        <v>0</v>
      </c>
      <c r="HF169" s="466">
        <v>0</v>
      </c>
      <c r="HG169" s="466">
        <v>0</v>
      </c>
      <c r="HH169" s="466">
        <v>0</v>
      </c>
      <c r="HI169" s="466">
        <v>0</v>
      </c>
      <c r="HJ169" s="466">
        <v>0</v>
      </c>
      <c r="HK169" s="466">
        <v>0</v>
      </c>
      <c r="HL169" s="466">
        <f t="shared" si="856"/>
        <v>0</v>
      </c>
      <c r="HM169" s="466">
        <v>0</v>
      </c>
      <c r="HN169" s="466">
        <v>0</v>
      </c>
      <c r="HO169" s="466">
        <v>0</v>
      </c>
      <c r="HP169" s="466">
        <v>0</v>
      </c>
      <c r="HQ169" s="466">
        <v>0</v>
      </c>
      <c r="HR169" s="466">
        <v>0</v>
      </c>
      <c r="HS169" s="466">
        <v>0</v>
      </c>
      <c r="HT169" s="466">
        <v>0</v>
      </c>
      <c r="HU169" s="466">
        <v>0</v>
      </c>
      <c r="HV169" s="466">
        <v>0</v>
      </c>
      <c r="HW169" s="466">
        <v>0</v>
      </c>
      <c r="HX169" s="466">
        <v>0</v>
      </c>
      <c r="HY169" s="466">
        <f t="shared" si="858"/>
        <v>0</v>
      </c>
      <c r="HZ169" s="466">
        <v>0</v>
      </c>
      <c r="IA169" s="466">
        <v>0</v>
      </c>
      <c r="IB169" s="466">
        <v>0</v>
      </c>
      <c r="IC169" s="466">
        <v>0</v>
      </c>
      <c r="ID169" s="466">
        <v>0</v>
      </c>
      <c r="IE169" s="466">
        <v>0</v>
      </c>
      <c r="IF169" s="466">
        <v>0</v>
      </c>
      <c r="IG169" s="466">
        <v>0</v>
      </c>
      <c r="IH169" s="466">
        <v>0</v>
      </c>
      <c r="II169" s="466">
        <v>0</v>
      </c>
      <c r="IJ169" s="466">
        <v>0</v>
      </c>
      <c r="IK169" s="466">
        <v>0</v>
      </c>
      <c r="IL169" s="466">
        <f t="shared" si="860"/>
        <v>0</v>
      </c>
      <c r="IM169" s="466">
        <v>0</v>
      </c>
      <c r="IN169" s="466">
        <v>0</v>
      </c>
      <c r="IO169" s="466">
        <v>0</v>
      </c>
      <c r="IP169" s="466">
        <v>0</v>
      </c>
      <c r="IQ169" s="466">
        <v>0</v>
      </c>
      <c r="IR169" s="466">
        <v>0</v>
      </c>
      <c r="IS169" s="466">
        <v>0</v>
      </c>
      <c r="IT169" s="466">
        <v>0</v>
      </c>
      <c r="IU169" s="466">
        <v>0</v>
      </c>
      <c r="IV169" s="466">
        <v>0</v>
      </c>
      <c r="IW169" s="466">
        <v>0</v>
      </c>
      <c r="IX169" s="466">
        <v>0</v>
      </c>
      <c r="IY169" s="466">
        <f t="shared" si="862"/>
        <v>0</v>
      </c>
      <c r="IZ169" s="655">
        <v>0</v>
      </c>
      <c r="JA169" s="466">
        <v>0</v>
      </c>
      <c r="JB169" s="466">
        <v>0</v>
      </c>
      <c r="JC169" s="466">
        <v>0</v>
      </c>
      <c r="JD169" s="466">
        <v>0</v>
      </c>
      <c r="JE169" s="466">
        <v>0</v>
      </c>
      <c r="JF169" s="466">
        <v>0</v>
      </c>
      <c r="JG169" s="466">
        <v>0</v>
      </c>
      <c r="JH169" s="466">
        <v>0</v>
      </c>
      <c r="JI169" s="466">
        <v>0</v>
      </c>
      <c r="JJ169" s="466">
        <v>0</v>
      </c>
      <c r="JK169" s="466">
        <v>0</v>
      </c>
      <c r="JL169" s="466">
        <f t="shared" si="864"/>
        <v>0</v>
      </c>
      <c r="JM169" s="655">
        <v>0</v>
      </c>
      <c r="JN169" s="466">
        <v>0</v>
      </c>
      <c r="JO169" s="466">
        <v>0</v>
      </c>
      <c r="JP169" s="466">
        <v>0</v>
      </c>
      <c r="JQ169" s="466">
        <v>0</v>
      </c>
      <c r="JR169" s="466">
        <v>0</v>
      </c>
      <c r="JS169" s="466">
        <v>0</v>
      </c>
      <c r="JT169" s="466">
        <v>0</v>
      </c>
      <c r="JU169" s="466">
        <v>0</v>
      </c>
      <c r="JV169" s="466">
        <v>0</v>
      </c>
      <c r="JW169" s="466">
        <v>0</v>
      </c>
      <c r="JX169" s="466">
        <v>0</v>
      </c>
      <c r="JY169" s="466">
        <f t="shared" si="866"/>
        <v>0</v>
      </c>
      <c r="JZ169" s="655">
        <v>0</v>
      </c>
      <c r="KA169" s="466">
        <v>0</v>
      </c>
      <c r="KB169" s="466">
        <v>0</v>
      </c>
      <c r="KC169" s="466">
        <v>0</v>
      </c>
      <c r="KD169" s="466">
        <v>0</v>
      </c>
      <c r="KE169" s="466">
        <v>0</v>
      </c>
      <c r="KF169" s="466">
        <v>0</v>
      </c>
      <c r="KG169" s="466">
        <v>0</v>
      </c>
      <c r="KH169" s="466">
        <v>0</v>
      </c>
      <c r="KI169" s="466">
        <v>0</v>
      </c>
      <c r="KJ169" s="466">
        <v>0</v>
      </c>
      <c r="KK169" s="466">
        <v>0</v>
      </c>
      <c r="KL169" s="466">
        <f t="shared" si="868"/>
        <v>0</v>
      </c>
      <c r="KM169" s="655">
        <v>0</v>
      </c>
      <c r="KN169" s="466">
        <v>0</v>
      </c>
      <c r="KO169" s="466">
        <v>0</v>
      </c>
      <c r="KP169" s="466">
        <v>0</v>
      </c>
      <c r="KQ169" s="466">
        <v>0</v>
      </c>
      <c r="KR169" s="466">
        <v>0</v>
      </c>
      <c r="KS169" s="466">
        <v>0</v>
      </c>
      <c r="KT169" s="466">
        <v>0</v>
      </c>
      <c r="KU169" s="466">
        <v>0</v>
      </c>
      <c r="KV169" s="466">
        <v>0</v>
      </c>
      <c r="KW169" s="466">
        <v>0</v>
      </c>
      <c r="KX169" s="466">
        <v>0</v>
      </c>
      <c r="KY169" s="466">
        <f t="shared" si="870"/>
        <v>0</v>
      </c>
      <c r="KZ169" s="655">
        <v>0</v>
      </c>
      <c r="LA169" s="466">
        <v>0</v>
      </c>
      <c r="LB169" s="466">
        <v>0</v>
      </c>
      <c r="LC169" s="466">
        <v>0</v>
      </c>
      <c r="LD169" s="466">
        <v>0</v>
      </c>
      <c r="LE169" s="466">
        <v>0</v>
      </c>
      <c r="LF169" s="466">
        <v>0</v>
      </c>
      <c r="LG169" s="466">
        <v>0</v>
      </c>
      <c r="LH169" s="466">
        <v>0</v>
      </c>
      <c r="LI169" s="466">
        <v>0</v>
      </c>
      <c r="LJ169" s="466">
        <v>0</v>
      </c>
      <c r="LK169" s="466">
        <v>0</v>
      </c>
      <c r="LL169" s="511">
        <f t="shared" si="872"/>
        <v>0</v>
      </c>
    </row>
    <row r="170" spans="1:324" ht="15.75" x14ac:dyDescent="0.25">
      <c r="A170" s="513">
        <v>4044</v>
      </c>
      <c r="B170" s="563"/>
      <c r="C170" s="564" t="s">
        <v>859</v>
      </c>
      <c r="D170" s="564" t="s">
        <v>379</v>
      </c>
      <c r="E170" s="466"/>
      <c r="F170" s="466"/>
      <c r="G170" s="466"/>
      <c r="H170" s="466"/>
      <c r="I170" s="466"/>
      <c r="J170" s="466"/>
      <c r="K170" s="466"/>
      <c r="L170" s="466"/>
      <c r="M170" s="466">
        <v>0</v>
      </c>
      <c r="N170" s="466">
        <v>9700647.8467701562</v>
      </c>
      <c r="O170" s="466">
        <v>16350657.235853782</v>
      </c>
      <c r="P170" s="466">
        <v>0</v>
      </c>
      <c r="Q170" s="466">
        <v>22861379.569354031</v>
      </c>
      <c r="R170" s="466">
        <v>11774884.905733598</v>
      </c>
      <c r="S170" s="466">
        <v>0</v>
      </c>
      <c r="T170" s="466">
        <v>10610581.392922718</v>
      </c>
      <c r="U170" s="466">
        <v>0</v>
      </c>
      <c r="V170" s="466">
        <v>0</v>
      </c>
      <c r="W170" s="466">
        <v>0</v>
      </c>
      <c r="X170" s="466">
        <v>2049536.8549073613</v>
      </c>
      <c r="Y170" s="466">
        <f t="shared" si="826"/>
        <v>73347687.805541649</v>
      </c>
      <c r="Z170" s="466">
        <v>0</v>
      </c>
      <c r="AA170" s="466">
        <v>10865028.428058757</v>
      </c>
      <c r="AB170" s="466">
        <v>17459815.348022036</v>
      </c>
      <c r="AC170" s="466">
        <v>11420041.320605909</v>
      </c>
      <c r="AD170" s="466">
        <v>46065794.527332664</v>
      </c>
      <c r="AE170" s="466">
        <v>13307682.562093139</v>
      </c>
      <c r="AF170" s="466">
        <v>0</v>
      </c>
      <c r="AG170" s="466">
        <v>11860397.888499416</v>
      </c>
      <c r="AH170" s="466">
        <v>0</v>
      </c>
      <c r="AI170" s="466">
        <v>0</v>
      </c>
      <c r="AJ170" s="466">
        <v>0</v>
      </c>
      <c r="AK170" s="466">
        <v>1696985.1504757134</v>
      </c>
      <c r="AL170" s="466">
        <f t="shared" si="828"/>
        <v>112675745.22508764</v>
      </c>
      <c r="AM170" s="466">
        <v>0</v>
      </c>
      <c r="AN170" s="466">
        <v>0</v>
      </c>
      <c r="AO170" s="466">
        <v>46270387.205808714</v>
      </c>
      <c r="AP170" s="466">
        <v>22714569.667000502</v>
      </c>
      <c r="AQ170" s="466">
        <v>25355144.957018863</v>
      </c>
      <c r="AR170" s="466">
        <v>12052592.394132867</v>
      </c>
      <c r="AS170" s="466">
        <v>0</v>
      </c>
      <c r="AT170" s="466">
        <v>0</v>
      </c>
      <c r="AU170" s="466">
        <v>0</v>
      </c>
      <c r="AV170" s="466">
        <v>0</v>
      </c>
      <c r="AW170" s="466">
        <v>0</v>
      </c>
      <c r="AX170" s="466">
        <v>909772.68786513107</v>
      </c>
      <c r="AY170" s="466">
        <f t="shared" si="830"/>
        <v>107302466.91182609</v>
      </c>
      <c r="AZ170" s="466">
        <v>0</v>
      </c>
      <c r="BA170" s="466">
        <v>0</v>
      </c>
      <c r="BB170" s="466">
        <v>48050364.296444669</v>
      </c>
      <c r="BC170" s="466">
        <v>23511604.516149227</v>
      </c>
      <c r="BD170" s="466">
        <v>26215236.917876817</v>
      </c>
      <c r="BE170" s="466">
        <v>12085802.568936739</v>
      </c>
      <c r="BF170" s="466">
        <v>0</v>
      </c>
      <c r="BG170" s="466">
        <v>0</v>
      </c>
      <c r="BH170" s="466">
        <v>0</v>
      </c>
      <c r="BI170" s="466">
        <v>0</v>
      </c>
      <c r="BJ170" s="466">
        <v>0</v>
      </c>
      <c r="BK170" s="466">
        <v>403252.35703555337</v>
      </c>
      <c r="BL170" s="466">
        <f t="shared" si="832"/>
        <v>110266260.656443</v>
      </c>
      <c r="BM170" s="466">
        <v>0</v>
      </c>
      <c r="BN170" s="466">
        <v>0</v>
      </c>
      <c r="BO170" s="466">
        <v>49275491.362043068</v>
      </c>
      <c r="BP170" s="466">
        <v>24100617.175763648</v>
      </c>
      <c r="BQ170" s="466">
        <v>26833449.39283926</v>
      </c>
      <c r="BR170" s="466">
        <v>12150395.741946256</v>
      </c>
      <c r="BS170" s="466">
        <v>0</v>
      </c>
      <c r="BT170" s="466">
        <v>0</v>
      </c>
      <c r="BU170" s="466">
        <v>0</v>
      </c>
      <c r="BV170" s="466">
        <v>0</v>
      </c>
      <c r="BW170" s="466">
        <v>0</v>
      </c>
      <c r="BX170" s="466">
        <v>391773.98693874147</v>
      </c>
      <c r="BY170" s="466">
        <f t="shared" si="834"/>
        <v>112751727.65953097</v>
      </c>
      <c r="BZ170" s="466">
        <v>0</v>
      </c>
      <c r="CA170" s="466">
        <v>0</v>
      </c>
      <c r="CB170" s="466">
        <v>49517878.067100652</v>
      </c>
      <c r="CC170" s="466">
        <v>24268993.020781174</v>
      </c>
      <c r="CD170" s="466">
        <v>26870480.460273746</v>
      </c>
      <c r="CE170" s="466">
        <v>406153.03342513775</v>
      </c>
      <c r="CF170" s="466">
        <v>0</v>
      </c>
      <c r="CG170" s="466">
        <v>0</v>
      </c>
      <c r="CH170" s="466">
        <v>0</v>
      </c>
      <c r="CI170" s="466">
        <v>0</v>
      </c>
      <c r="CJ170" s="466">
        <v>0</v>
      </c>
      <c r="CK170" s="466">
        <v>394885.94450008345</v>
      </c>
      <c r="CL170" s="466">
        <f t="shared" si="836"/>
        <v>101458390.5260808</v>
      </c>
      <c r="CM170" s="466">
        <v>0</v>
      </c>
      <c r="CN170" s="466">
        <v>0</v>
      </c>
      <c r="CO170" s="466">
        <v>49490205.933900848</v>
      </c>
      <c r="CP170" s="466">
        <v>24182503.833875816</v>
      </c>
      <c r="CQ170" s="466">
        <v>0</v>
      </c>
      <c r="CR170" s="466">
        <v>345247.02996160917</v>
      </c>
      <c r="CS170" s="466">
        <v>0</v>
      </c>
      <c r="CT170" s="466">
        <v>0</v>
      </c>
      <c r="CU170" s="466">
        <v>0</v>
      </c>
      <c r="CV170" s="466">
        <v>0</v>
      </c>
      <c r="CW170" s="466">
        <v>0</v>
      </c>
      <c r="CX170" s="466">
        <v>269532.59556000674</v>
      </c>
      <c r="CY170" s="466">
        <f t="shared" si="838"/>
        <v>74287489.393298283</v>
      </c>
      <c r="CZ170" s="466">
        <v>0</v>
      </c>
      <c r="DA170" s="466">
        <v>0</v>
      </c>
      <c r="DB170" s="466">
        <v>59690000</v>
      </c>
      <c r="DC170" s="466">
        <v>24187500</v>
      </c>
      <c r="DD170" s="466">
        <v>0</v>
      </c>
      <c r="DE170" s="466">
        <v>0</v>
      </c>
      <c r="DF170" s="466">
        <v>0</v>
      </c>
      <c r="DG170" s="466">
        <v>0</v>
      </c>
      <c r="DH170" s="466">
        <v>0</v>
      </c>
      <c r="DI170" s="466">
        <v>0</v>
      </c>
      <c r="DJ170" s="466">
        <v>0</v>
      </c>
      <c r="DK170" s="466">
        <v>0</v>
      </c>
      <c r="DL170" s="466">
        <f t="shared" si="840"/>
        <v>83877500</v>
      </c>
      <c r="DM170" s="466">
        <v>0</v>
      </c>
      <c r="DN170" s="466">
        <v>0</v>
      </c>
      <c r="DO170" s="466">
        <v>89500000</v>
      </c>
      <c r="DP170" s="466">
        <v>24187500</v>
      </c>
      <c r="DQ170" s="466">
        <v>0</v>
      </c>
      <c r="DR170" s="466">
        <v>0</v>
      </c>
      <c r="DS170" s="466">
        <v>0</v>
      </c>
      <c r="DT170" s="466">
        <v>0</v>
      </c>
      <c r="DU170" s="466">
        <v>0</v>
      </c>
      <c r="DV170" s="466">
        <v>0</v>
      </c>
      <c r="DW170" s="466">
        <v>0</v>
      </c>
      <c r="DX170" s="466">
        <v>0</v>
      </c>
      <c r="DY170" s="466">
        <f t="shared" si="842"/>
        <v>113687500</v>
      </c>
      <c r="DZ170" s="466">
        <v>0</v>
      </c>
      <c r="EA170" s="466">
        <v>0</v>
      </c>
      <c r="EB170" s="466">
        <v>89500000</v>
      </c>
      <c r="EC170" s="466">
        <v>24187500</v>
      </c>
      <c r="ED170" s="466">
        <v>0</v>
      </c>
      <c r="EE170" s="466">
        <v>0</v>
      </c>
      <c r="EF170" s="466">
        <v>0</v>
      </c>
      <c r="EG170" s="466">
        <v>0</v>
      </c>
      <c r="EH170" s="466">
        <v>0</v>
      </c>
      <c r="EI170" s="466">
        <v>0</v>
      </c>
      <c r="EJ170" s="466">
        <v>0</v>
      </c>
      <c r="EK170" s="466">
        <v>0</v>
      </c>
      <c r="EL170" s="466">
        <f t="shared" si="844"/>
        <v>113687500</v>
      </c>
      <c r="EM170" s="466">
        <v>0</v>
      </c>
      <c r="EN170" s="466">
        <v>0</v>
      </c>
      <c r="EO170" s="466">
        <v>70000000</v>
      </c>
      <c r="EP170" s="466">
        <v>24187500</v>
      </c>
      <c r="EQ170" s="466">
        <v>0</v>
      </c>
      <c r="ER170" s="466">
        <v>0</v>
      </c>
      <c r="ES170" s="466">
        <v>0</v>
      </c>
      <c r="ET170" s="466">
        <v>0</v>
      </c>
      <c r="EU170" s="466">
        <v>0</v>
      </c>
      <c r="EV170" s="466">
        <v>0</v>
      </c>
      <c r="EW170" s="466">
        <v>0</v>
      </c>
      <c r="EX170" s="466">
        <v>0</v>
      </c>
      <c r="EY170" s="466">
        <f t="shared" si="846"/>
        <v>94187500</v>
      </c>
      <c r="EZ170" s="466">
        <v>0</v>
      </c>
      <c r="FA170" s="466">
        <v>0</v>
      </c>
      <c r="FB170" s="466">
        <v>40000000</v>
      </c>
      <c r="FC170" s="466">
        <v>24187500</v>
      </c>
      <c r="FD170" s="466">
        <v>0</v>
      </c>
      <c r="FE170" s="466">
        <v>0</v>
      </c>
      <c r="FF170" s="466">
        <v>0</v>
      </c>
      <c r="FG170" s="466">
        <v>0</v>
      </c>
      <c r="FH170" s="466">
        <v>0</v>
      </c>
      <c r="FI170" s="466">
        <v>0</v>
      </c>
      <c r="FJ170" s="466">
        <v>0</v>
      </c>
      <c r="FK170" s="466">
        <v>0</v>
      </c>
      <c r="FL170" s="466">
        <f t="shared" si="848"/>
        <v>64187500</v>
      </c>
      <c r="FM170" s="466">
        <v>0</v>
      </c>
      <c r="FN170" s="466">
        <v>0</v>
      </c>
      <c r="FO170" s="466">
        <v>40000000</v>
      </c>
      <c r="FP170" s="466">
        <v>0</v>
      </c>
      <c r="FQ170" s="466">
        <v>0</v>
      </c>
      <c r="FR170" s="466">
        <v>0</v>
      </c>
      <c r="FS170" s="466">
        <v>0</v>
      </c>
      <c r="FT170" s="466">
        <v>0</v>
      </c>
      <c r="FU170" s="466">
        <v>0</v>
      </c>
      <c r="FV170" s="466">
        <v>26131378.440000001</v>
      </c>
      <c r="FW170" s="466">
        <v>0</v>
      </c>
      <c r="FX170" s="466">
        <v>0</v>
      </c>
      <c r="FY170" s="466">
        <f t="shared" si="850"/>
        <v>66131378.439999998</v>
      </c>
      <c r="FZ170" s="466">
        <v>0</v>
      </c>
      <c r="GA170" s="466">
        <v>0</v>
      </c>
      <c r="GB170" s="466">
        <v>40000000</v>
      </c>
      <c r="GC170" s="466">
        <v>46147536.259999998</v>
      </c>
      <c r="GD170" s="466">
        <v>27895297.510000002</v>
      </c>
      <c r="GE170" s="466">
        <v>0</v>
      </c>
      <c r="GF170" s="466">
        <v>0</v>
      </c>
      <c r="GG170" s="466">
        <v>0</v>
      </c>
      <c r="GH170" s="466">
        <v>0</v>
      </c>
      <c r="GI170" s="466">
        <v>46147536.259999998</v>
      </c>
      <c r="GJ170" s="466">
        <v>73587961.920000002</v>
      </c>
      <c r="GK170" s="466">
        <v>0</v>
      </c>
      <c r="GL170" s="466">
        <f t="shared" si="852"/>
        <v>233778331.94999999</v>
      </c>
      <c r="GM170" s="466">
        <v>0</v>
      </c>
      <c r="GN170" s="466">
        <v>32918461.199999999</v>
      </c>
      <c r="GO170" s="466">
        <v>40000000</v>
      </c>
      <c r="GP170" s="466">
        <v>46147536.259999998</v>
      </c>
      <c r="GQ170" s="466">
        <v>67647961.920000002</v>
      </c>
      <c r="GR170" s="466">
        <v>0</v>
      </c>
      <c r="GS170" s="466">
        <v>0</v>
      </c>
      <c r="GT170" s="466">
        <v>49282305.420000002</v>
      </c>
      <c r="GU170" s="466">
        <v>0</v>
      </c>
      <c r="GV170" s="466">
        <v>112591386.25999999</v>
      </c>
      <c r="GW170" s="466">
        <v>67647961.920000002</v>
      </c>
      <c r="GX170" s="466">
        <v>0</v>
      </c>
      <c r="GY170" s="466">
        <f t="shared" si="854"/>
        <v>416235612.98000002</v>
      </c>
      <c r="GZ170" s="466">
        <v>0</v>
      </c>
      <c r="HA170" s="466">
        <v>49282305.420000002</v>
      </c>
      <c r="HB170" s="466">
        <v>40000000</v>
      </c>
      <c r="HC170" s="466">
        <v>46147536.259999998</v>
      </c>
      <c r="HD170" s="466">
        <v>67647961.920000002</v>
      </c>
      <c r="HE170" s="466">
        <v>0</v>
      </c>
      <c r="HF170" s="466">
        <v>0</v>
      </c>
      <c r="HG170" s="466">
        <v>49282305.420000002</v>
      </c>
      <c r="HH170" s="466">
        <v>0</v>
      </c>
      <c r="HI170" s="466">
        <v>116647536.25999999</v>
      </c>
      <c r="HJ170" s="466">
        <v>67647961.920000002</v>
      </c>
      <c r="HK170" s="466">
        <v>0</v>
      </c>
      <c r="HL170" s="466">
        <f t="shared" si="856"/>
        <v>436655607.20000005</v>
      </c>
      <c r="HM170" s="466">
        <v>0</v>
      </c>
      <c r="HN170" s="466">
        <v>49282305.420000002</v>
      </c>
      <c r="HO170" s="466">
        <v>40000000</v>
      </c>
      <c r="HP170" s="466">
        <v>46147536.259999998</v>
      </c>
      <c r="HQ170" s="466">
        <v>73167248.75</v>
      </c>
      <c r="HR170" s="466">
        <v>0</v>
      </c>
      <c r="HS170" s="466">
        <v>0</v>
      </c>
      <c r="HT170" s="466">
        <v>44710719.520000003</v>
      </c>
      <c r="HU170" s="466">
        <v>7921881.7300000004</v>
      </c>
      <c r="HV170" s="466">
        <v>98488419.219999999</v>
      </c>
      <c r="HW170" s="466">
        <v>62815769.689999998</v>
      </c>
      <c r="HX170" s="466">
        <v>0</v>
      </c>
      <c r="HY170" s="466">
        <f t="shared" si="858"/>
        <v>422533880.58999997</v>
      </c>
      <c r="HZ170" s="466">
        <v>0</v>
      </c>
      <c r="IA170" s="466">
        <v>40188125.780000001</v>
      </c>
      <c r="IB170" s="466">
        <v>50260045.210000001</v>
      </c>
      <c r="IC170" s="466">
        <v>22135865.609999999</v>
      </c>
      <c r="ID170" s="466">
        <v>47264212.399999999</v>
      </c>
      <c r="IE170" s="466">
        <v>0</v>
      </c>
      <c r="IF170" s="466">
        <v>0</v>
      </c>
      <c r="IG170" s="466">
        <v>31599289.25</v>
      </c>
      <c r="IH170" s="466">
        <v>16230429.43</v>
      </c>
      <c r="II170" s="466">
        <v>9273398.6899999995</v>
      </c>
      <c r="IJ170" s="466">
        <v>22801990.52</v>
      </c>
      <c r="IK170" s="466">
        <v>0</v>
      </c>
      <c r="IL170" s="466">
        <f t="shared" si="860"/>
        <v>239753356.89000002</v>
      </c>
      <c r="IM170" s="466">
        <v>0</v>
      </c>
      <c r="IN170" s="466">
        <v>38304808.68</v>
      </c>
      <c r="IO170" s="466">
        <v>45953518.159999996</v>
      </c>
      <c r="IP170" s="466">
        <v>5589184.4900000002</v>
      </c>
      <c r="IQ170" s="466">
        <v>19546400.800000001</v>
      </c>
      <c r="IR170" s="466">
        <v>0</v>
      </c>
      <c r="IS170" s="466">
        <v>0</v>
      </c>
      <c r="IT170" s="466">
        <v>36266571</v>
      </c>
      <c r="IU170" s="466">
        <v>0</v>
      </c>
      <c r="IV170" s="466">
        <v>5589184.4900000002</v>
      </c>
      <c r="IW170" s="466">
        <v>2706376.24</v>
      </c>
      <c r="IX170" s="466">
        <v>0</v>
      </c>
      <c r="IY170" s="466">
        <f t="shared" si="862"/>
        <v>153956043.86000001</v>
      </c>
      <c r="IZ170" s="655">
        <v>0</v>
      </c>
      <c r="JA170" s="466">
        <v>36266571</v>
      </c>
      <c r="JB170" s="466">
        <v>0</v>
      </c>
      <c r="JC170" s="466">
        <v>5589184.4900000002</v>
      </c>
      <c r="JD170" s="466">
        <v>2706376.24</v>
      </c>
      <c r="JE170" s="466">
        <v>0</v>
      </c>
      <c r="JF170" s="466">
        <v>0</v>
      </c>
      <c r="JG170" s="466">
        <v>17461504.920000002</v>
      </c>
      <c r="JH170" s="466">
        <v>0</v>
      </c>
      <c r="JI170" s="466">
        <v>5589184.4900000002</v>
      </c>
      <c r="JJ170" s="466">
        <v>2706376.24</v>
      </c>
      <c r="JK170" s="466">
        <v>0</v>
      </c>
      <c r="JL170" s="466">
        <f t="shared" si="864"/>
        <v>70319197.379999995</v>
      </c>
      <c r="JM170" s="655">
        <v>0</v>
      </c>
      <c r="JN170" s="466">
        <v>17461504.920000002</v>
      </c>
      <c r="JO170" s="466">
        <v>0</v>
      </c>
      <c r="JP170" s="466">
        <v>5589184.4900000002</v>
      </c>
      <c r="JQ170" s="466">
        <v>2706376.24</v>
      </c>
      <c r="JR170" s="466">
        <v>0</v>
      </c>
      <c r="JS170" s="466">
        <v>0</v>
      </c>
      <c r="JT170" s="466">
        <v>17461504.920000002</v>
      </c>
      <c r="JU170" s="466">
        <v>0</v>
      </c>
      <c r="JV170" s="466">
        <v>5589184.4900000002</v>
      </c>
      <c r="JW170" s="466">
        <v>2706376.24</v>
      </c>
      <c r="JX170" s="466">
        <v>0</v>
      </c>
      <c r="JY170" s="466">
        <f t="shared" si="866"/>
        <v>51514131.300000012</v>
      </c>
      <c r="JZ170" s="655">
        <v>0</v>
      </c>
      <c r="KA170" s="466">
        <v>17461504.920000002</v>
      </c>
      <c r="KB170" s="466">
        <v>0</v>
      </c>
      <c r="KC170" s="466">
        <v>5589184.4900000002</v>
      </c>
      <c r="KD170" s="466">
        <v>2706376.24</v>
      </c>
      <c r="KE170" s="466">
        <v>0</v>
      </c>
      <c r="KF170" s="466">
        <v>0</v>
      </c>
      <c r="KG170" s="466">
        <v>17461504.920000002</v>
      </c>
      <c r="KH170" s="466">
        <v>0</v>
      </c>
      <c r="KI170" s="466">
        <v>5589184.4900000002</v>
      </c>
      <c r="KJ170" s="466">
        <v>2706376.24</v>
      </c>
      <c r="KK170" s="466">
        <v>0</v>
      </c>
      <c r="KL170" s="466">
        <f t="shared" si="868"/>
        <v>51514131.300000012</v>
      </c>
      <c r="KM170" s="655">
        <v>0</v>
      </c>
      <c r="KN170" s="466">
        <v>17930492.219999999</v>
      </c>
      <c r="KO170" s="466">
        <v>0</v>
      </c>
      <c r="KP170" s="466">
        <v>5589184.4900000002</v>
      </c>
      <c r="KQ170" s="466">
        <v>2569154.16</v>
      </c>
      <c r="KR170" s="466">
        <v>0</v>
      </c>
      <c r="KS170" s="466">
        <v>0</v>
      </c>
      <c r="KT170" s="466">
        <v>8684288.5600000005</v>
      </c>
      <c r="KU170" s="466">
        <v>0</v>
      </c>
      <c r="KV170" s="466">
        <v>5589184.4900000002</v>
      </c>
      <c r="KW170" s="466">
        <v>2569154.16</v>
      </c>
      <c r="KX170" s="466">
        <v>0</v>
      </c>
      <c r="KY170" s="466">
        <f t="shared" si="870"/>
        <v>42931458.079999998</v>
      </c>
      <c r="KZ170" s="655">
        <v>0</v>
      </c>
      <c r="LA170" s="466">
        <v>8684288.5600000005</v>
      </c>
      <c r="LB170" s="466">
        <v>0</v>
      </c>
      <c r="LC170" s="466">
        <v>0</v>
      </c>
      <c r="LD170" s="466">
        <v>0</v>
      </c>
      <c r="LE170" s="466">
        <v>0</v>
      </c>
      <c r="LF170" s="466">
        <v>0</v>
      </c>
      <c r="LG170" s="466">
        <v>0</v>
      </c>
      <c r="LH170" s="466">
        <v>0</v>
      </c>
      <c r="LI170" s="466">
        <v>0</v>
      </c>
      <c r="LJ170" s="466">
        <v>0</v>
      </c>
      <c r="LK170" s="466">
        <v>0</v>
      </c>
      <c r="LL170" s="511">
        <f t="shared" si="872"/>
        <v>8684288.5600000005</v>
      </c>
    </row>
    <row r="171" spans="1:324" x14ac:dyDescent="0.2">
      <c r="A171" s="436"/>
      <c r="B171" s="437"/>
      <c r="C171" s="421" t="s">
        <v>1062</v>
      </c>
      <c r="D171" s="421" t="s">
        <v>1062</v>
      </c>
      <c r="E171" s="442"/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  <c r="P171" s="442"/>
      <c r="Q171" s="442"/>
      <c r="R171" s="442"/>
      <c r="S171" s="442"/>
      <c r="T171" s="442"/>
      <c r="U171" s="442"/>
      <c r="V171" s="442"/>
      <c r="W171" s="442"/>
      <c r="X171" s="442"/>
      <c r="Y171" s="442"/>
      <c r="Z171" s="442"/>
      <c r="AA171" s="442"/>
      <c r="AB171" s="442"/>
      <c r="AC171" s="442"/>
      <c r="AD171" s="442"/>
      <c r="AE171" s="442"/>
      <c r="AF171" s="442"/>
      <c r="AG171" s="442"/>
      <c r="AH171" s="442"/>
      <c r="AI171" s="442"/>
      <c r="AJ171" s="442"/>
      <c r="AK171" s="442"/>
      <c r="AL171" s="442"/>
      <c r="AM171" s="442"/>
      <c r="AN171" s="442"/>
      <c r="AO171" s="442"/>
      <c r="AP171" s="442"/>
      <c r="AQ171" s="442"/>
      <c r="AR171" s="442"/>
      <c r="AS171" s="442"/>
      <c r="AT171" s="442"/>
      <c r="AU171" s="442"/>
      <c r="AV171" s="442"/>
      <c r="AW171" s="442"/>
      <c r="AX171" s="442"/>
      <c r="AY171" s="442"/>
      <c r="AZ171" s="442"/>
      <c r="BA171" s="442"/>
      <c r="BB171" s="442"/>
      <c r="BC171" s="442"/>
      <c r="BD171" s="442"/>
      <c r="BE171" s="442"/>
      <c r="BF171" s="442"/>
      <c r="BG171" s="442"/>
      <c r="BH171" s="442"/>
      <c r="BI171" s="442"/>
      <c r="BJ171" s="442"/>
      <c r="BK171" s="442"/>
      <c r="BL171" s="442"/>
      <c r="BM171" s="442"/>
      <c r="BN171" s="442"/>
      <c r="BO171" s="442"/>
      <c r="BP171" s="442"/>
      <c r="BQ171" s="442"/>
      <c r="BR171" s="442"/>
      <c r="BS171" s="442"/>
      <c r="BT171" s="442"/>
      <c r="BU171" s="442"/>
      <c r="BV171" s="442"/>
      <c r="BW171" s="442"/>
      <c r="BX171" s="442"/>
      <c r="BY171" s="442"/>
      <c r="BZ171" s="442"/>
      <c r="CA171" s="442"/>
      <c r="CB171" s="442"/>
      <c r="CC171" s="442"/>
      <c r="CD171" s="442"/>
      <c r="CE171" s="442"/>
      <c r="CF171" s="442"/>
      <c r="CG171" s="442"/>
      <c r="CH171" s="442"/>
      <c r="CI171" s="442"/>
      <c r="CJ171" s="442"/>
      <c r="CK171" s="442"/>
      <c r="CL171" s="442"/>
      <c r="CM171" s="442"/>
      <c r="CN171" s="442"/>
      <c r="CO171" s="442"/>
      <c r="CP171" s="442"/>
      <c r="CQ171" s="442"/>
      <c r="CR171" s="442"/>
      <c r="CS171" s="442"/>
      <c r="CT171" s="442"/>
      <c r="CU171" s="442"/>
      <c r="CV171" s="442"/>
      <c r="CW171" s="442"/>
      <c r="CX171" s="442"/>
      <c r="CY171" s="442"/>
      <c r="CZ171" s="442"/>
      <c r="DA171" s="442"/>
      <c r="DB171" s="442"/>
      <c r="DC171" s="442"/>
      <c r="DD171" s="442"/>
      <c r="DE171" s="442"/>
      <c r="DF171" s="442"/>
      <c r="DG171" s="442"/>
      <c r="DH171" s="442"/>
      <c r="DI171" s="442"/>
      <c r="DJ171" s="442"/>
      <c r="DK171" s="442"/>
      <c r="DL171" s="442"/>
      <c r="DM171" s="442"/>
      <c r="DN171" s="442"/>
      <c r="DO171" s="442"/>
      <c r="DP171" s="442"/>
      <c r="DQ171" s="442"/>
      <c r="DR171" s="442"/>
      <c r="DS171" s="442"/>
      <c r="DT171" s="442"/>
      <c r="DU171" s="442"/>
      <c r="DV171" s="442"/>
      <c r="DW171" s="442"/>
      <c r="DX171" s="442"/>
      <c r="DY171" s="442"/>
      <c r="DZ171" s="442"/>
      <c r="EA171" s="442"/>
      <c r="EB171" s="442"/>
      <c r="EC171" s="442"/>
      <c r="ED171" s="442"/>
      <c r="EE171" s="442"/>
      <c r="EF171" s="442"/>
      <c r="EG171" s="442"/>
      <c r="EH171" s="442"/>
      <c r="EI171" s="442"/>
      <c r="EJ171" s="442"/>
      <c r="EK171" s="442"/>
      <c r="EL171" s="442"/>
      <c r="EM171" s="442"/>
      <c r="EN171" s="442"/>
      <c r="EO171" s="442"/>
      <c r="EP171" s="442"/>
      <c r="EQ171" s="442"/>
      <c r="ER171" s="442"/>
      <c r="ES171" s="442"/>
      <c r="ET171" s="442"/>
      <c r="EU171" s="442"/>
      <c r="EV171" s="442"/>
      <c r="EW171" s="442"/>
      <c r="EX171" s="442"/>
      <c r="EY171" s="442"/>
      <c r="EZ171" s="442"/>
      <c r="FA171" s="442"/>
      <c r="FB171" s="442"/>
      <c r="FC171" s="442"/>
      <c r="FD171" s="442"/>
      <c r="FE171" s="442"/>
      <c r="FF171" s="442"/>
      <c r="FG171" s="442"/>
      <c r="FH171" s="442"/>
      <c r="FI171" s="442"/>
      <c r="FJ171" s="442"/>
      <c r="FK171" s="442"/>
      <c r="FL171" s="442"/>
      <c r="FM171" s="442"/>
      <c r="FN171" s="442"/>
      <c r="FO171" s="442"/>
      <c r="FP171" s="442"/>
      <c r="FQ171" s="442"/>
      <c r="FR171" s="442"/>
      <c r="FS171" s="442"/>
      <c r="FT171" s="442"/>
      <c r="FU171" s="442"/>
      <c r="FV171" s="442"/>
      <c r="FW171" s="442"/>
      <c r="FX171" s="442"/>
      <c r="FY171" s="442"/>
      <c r="FZ171" s="442"/>
      <c r="GA171" s="442"/>
      <c r="GB171" s="442"/>
      <c r="GC171" s="442"/>
      <c r="GD171" s="442"/>
      <c r="GE171" s="442"/>
      <c r="GF171" s="442"/>
      <c r="GG171" s="442"/>
      <c r="GH171" s="442"/>
      <c r="GI171" s="442"/>
      <c r="GJ171" s="442"/>
      <c r="GK171" s="442"/>
      <c r="GL171" s="442"/>
      <c r="GM171" s="442"/>
      <c r="GN171" s="442"/>
      <c r="GO171" s="442"/>
      <c r="GP171" s="442"/>
      <c r="GQ171" s="442"/>
      <c r="GR171" s="442"/>
      <c r="GS171" s="442"/>
      <c r="GT171" s="442"/>
      <c r="GU171" s="442"/>
      <c r="GV171" s="442"/>
      <c r="GW171" s="442"/>
      <c r="GX171" s="442"/>
      <c r="GY171" s="442"/>
      <c r="GZ171" s="442"/>
      <c r="HA171" s="442"/>
      <c r="HB171" s="442"/>
      <c r="HC171" s="442"/>
      <c r="HD171" s="442"/>
      <c r="HE171" s="442"/>
      <c r="HF171" s="442"/>
      <c r="HG171" s="442"/>
      <c r="HH171" s="442"/>
      <c r="HI171" s="442"/>
      <c r="HJ171" s="442"/>
      <c r="HK171" s="442"/>
      <c r="HL171" s="442"/>
      <c r="HM171" s="442"/>
      <c r="HN171" s="442"/>
      <c r="HO171" s="442"/>
      <c r="HP171" s="442"/>
      <c r="HQ171" s="442"/>
      <c r="HR171" s="442"/>
      <c r="HS171" s="442"/>
      <c r="HT171" s="442"/>
      <c r="HU171" s="442"/>
      <c r="HV171" s="442"/>
      <c r="HW171" s="442"/>
      <c r="HX171" s="442"/>
      <c r="HY171" s="442"/>
      <c r="HZ171" s="442"/>
      <c r="IA171" s="442"/>
      <c r="IB171" s="442"/>
      <c r="IC171" s="442"/>
      <c r="ID171" s="442"/>
      <c r="IE171" s="442"/>
      <c r="IF171" s="442"/>
      <c r="IG171" s="442"/>
      <c r="IH171" s="442"/>
      <c r="II171" s="442"/>
      <c r="IJ171" s="442"/>
      <c r="IK171" s="442"/>
      <c r="IL171" s="442"/>
      <c r="IM171" s="442"/>
      <c r="IN171" s="442"/>
      <c r="IO171" s="442"/>
      <c r="IP171" s="442"/>
      <c r="IQ171" s="442"/>
      <c r="IR171" s="442"/>
      <c r="IS171" s="442"/>
      <c r="IT171" s="442"/>
      <c r="IU171" s="442"/>
      <c r="IV171" s="442"/>
      <c r="IW171" s="442"/>
      <c r="IX171" s="442"/>
      <c r="IY171" s="442"/>
      <c r="IZ171" s="653"/>
      <c r="JA171" s="442"/>
      <c r="JB171" s="442"/>
      <c r="JC171" s="442"/>
      <c r="JD171" s="442"/>
      <c r="JE171" s="442"/>
      <c r="JF171" s="442"/>
      <c r="JG171" s="442"/>
      <c r="JH171" s="442"/>
      <c r="JI171" s="442"/>
      <c r="JJ171" s="442"/>
      <c r="JK171" s="442"/>
      <c r="JL171" s="442"/>
      <c r="JM171" s="653"/>
      <c r="JN171" s="442"/>
      <c r="JO171" s="442"/>
      <c r="JP171" s="442"/>
      <c r="JQ171" s="442"/>
      <c r="JR171" s="442"/>
      <c r="JS171" s="442"/>
      <c r="JT171" s="442"/>
      <c r="JU171" s="442"/>
      <c r="JV171" s="442"/>
      <c r="JW171" s="442"/>
      <c r="JX171" s="442"/>
      <c r="JY171" s="442"/>
      <c r="JZ171" s="653"/>
      <c r="KA171" s="442"/>
      <c r="KB171" s="442"/>
      <c r="KC171" s="442"/>
      <c r="KD171" s="442"/>
      <c r="KE171" s="442"/>
      <c r="KF171" s="442"/>
      <c r="KG171" s="442"/>
      <c r="KH171" s="442"/>
      <c r="KI171" s="442"/>
      <c r="KJ171" s="442"/>
      <c r="KK171" s="442"/>
      <c r="KL171" s="442"/>
      <c r="KM171" s="653"/>
      <c r="KN171" s="442"/>
      <c r="KO171" s="442"/>
      <c r="KP171" s="442"/>
      <c r="KQ171" s="442"/>
      <c r="KR171" s="442"/>
      <c r="KS171" s="442"/>
      <c r="KT171" s="442"/>
      <c r="KU171" s="442"/>
      <c r="KV171" s="442"/>
      <c r="KW171" s="442"/>
      <c r="KX171" s="442"/>
      <c r="KY171" s="442"/>
      <c r="KZ171" s="653"/>
      <c r="LA171" s="442"/>
      <c r="LB171" s="442"/>
      <c r="LC171" s="442"/>
      <c r="LD171" s="442"/>
      <c r="LE171" s="442"/>
      <c r="LF171" s="442"/>
      <c r="LG171" s="442"/>
      <c r="LH171" s="442"/>
      <c r="LI171" s="442"/>
      <c r="LJ171" s="442"/>
      <c r="LK171" s="442"/>
      <c r="LL171" s="512"/>
    </row>
    <row r="172" spans="1:324" ht="18" x14ac:dyDescent="0.25">
      <c r="A172" s="461">
        <v>409</v>
      </c>
      <c r="B172" s="462"/>
      <c r="C172" s="463" t="s">
        <v>380</v>
      </c>
      <c r="D172" s="463" t="s">
        <v>1011</v>
      </c>
      <c r="E172" s="474">
        <f t="shared" ref="E172:X172" si="873">E173+E174+E175</f>
        <v>8628142.2133199815</v>
      </c>
      <c r="F172" s="474">
        <f t="shared" si="873"/>
        <v>8582786.6800200306</v>
      </c>
      <c r="G172" s="474">
        <f t="shared" si="873"/>
        <v>4235816.2243365049</v>
      </c>
      <c r="H172" s="474">
        <f t="shared" si="873"/>
        <v>5112139.0418961784</v>
      </c>
      <c r="I172" s="474">
        <f t="shared" si="873"/>
        <v>7440318.8115506591</v>
      </c>
      <c r="J172" s="474">
        <f t="shared" si="873"/>
        <v>7244717.0756134205</v>
      </c>
      <c r="K172" s="474">
        <f t="shared" si="873"/>
        <v>44704778.000333846</v>
      </c>
      <c r="L172" s="474">
        <f t="shared" si="873"/>
        <v>44033596.227674842</v>
      </c>
      <c r="M172" s="474">
        <f t="shared" si="873"/>
        <v>127921.04823902521</v>
      </c>
      <c r="N172" s="474">
        <f t="shared" si="873"/>
        <v>5099666.3434318146</v>
      </c>
      <c r="O172" s="474">
        <f t="shared" si="873"/>
        <v>2584397.4294775496</v>
      </c>
      <c r="P172" s="474">
        <f t="shared" si="873"/>
        <v>2589609.4141211822</v>
      </c>
      <c r="Q172" s="474">
        <f t="shared" si="873"/>
        <v>2861446.0668085464</v>
      </c>
      <c r="R172" s="474">
        <f t="shared" si="873"/>
        <v>2936722.4466700051</v>
      </c>
      <c r="S172" s="474">
        <f t="shared" si="873"/>
        <v>2726256.4196711732</v>
      </c>
      <c r="T172" s="474">
        <f t="shared" si="873"/>
        <v>2792523.4494241364</v>
      </c>
      <c r="U172" s="474">
        <f t="shared" si="873"/>
        <v>2714664.9979552664</v>
      </c>
      <c r="V172" s="474">
        <f t="shared" si="873"/>
        <v>13330936.407820063</v>
      </c>
      <c r="W172" s="474">
        <f t="shared" si="873"/>
        <v>3743269.9549323986</v>
      </c>
      <c r="X172" s="474">
        <f t="shared" si="873"/>
        <v>11057025.024787182</v>
      </c>
      <c r="Y172" s="474">
        <f>M172+N172+O172+P172+Q172+R172+S172+T172+U172+V172+W172+X172</f>
        <v>52564439.003338344</v>
      </c>
      <c r="Z172" s="474">
        <f t="shared" ref="Z172:AK172" si="874">Z173+Z174+Z175</f>
        <v>396073.27658153902</v>
      </c>
      <c r="AA172" s="474">
        <f t="shared" si="874"/>
        <v>-82999.499248873326</v>
      </c>
      <c r="AB172" s="474">
        <f t="shared" si="874"/>
        <v>267543.11467200809</v>
      </c>
      <c r="AC172" s="474">
        <f t="shared" si="874"/>
        <v>6997000.8607077291</v>
      </c>
      <c r="AD172" s="474">
        <f t="shared" si="874"/>
        <v>2600189.1919545988</v>
      </c>
      <c r="AE172" s="474">
        <f t="shared" si="874"/>
        <v>2706528.4136621598</v>
      </c>
      <c r="AF172" s="474">
        <f t="shared" si="874"/>
        <v>2569967.1144216321</v>
      </c>
      <c r="AG172" s="474">
        <f t="shared" si="874"/>
        <v>2907907.0272074779</v>
      </c>
      <c r="AH172" s="474">
        <f t="shared" si="874"/>
        <v>2699411.4389500925</v>
      </c>
      <c r="AI172" s="474">
        <f t="shared" si="874"/>
        <v>2696634.0073443502</v>
      </c>
      <c r="AJ172" s="474">
        <f t="shared" si="874"/>
        <v>10018606.226130864</v>
      </c>
      <c r="AK172" s="474">
        <f t="shared" si="874"/>
        <v>3855027.2408612911</v>
      </c>
      <c r="AL172" s="474">
        <f>Z172+AA172+AB172+AC172+AD172+AE172+AF172+AG172+AH172+AI172+AJ172+AK172</f>
        <v>37631888.413244866</v>
      </c>
      <c r="AM172" s="474">
        <f t="shared" ref="AM172:AX172" si="875">SUM(AM173:AM176)</f>
        <v>3379240.2849273914</v>
      </c>
      <c r="AN172" s="474">
        <f t="shared" si="875"/>
        <v>176068.2690702721</v>
      </c>
      <c r="AO172" s="474">
        <f t="shared" si="875"/>
        <v>112807.80591720917</v>
      </c>
      <c r="AP172" s="474">
        <f t="shared" si="875"/>
        <v>3529524.8968869974</v>
      </c>
      <c r="AQ172" s="474">
        <f t="shared" si="875"/>
        <v>3339142.2967785015</v>
      </c>
      <c r="AR172" s="474">
        <f t="shared" si="875"/>
        <v>3638609.425805375</v>
      </c>
      <c r="AS172" s="474">
        <f t="shared" si="875"/>
        <v>7918706.8131363718</v>
      </c>
      <c r="AT172" s="474">
        <f t="shared" si="875"/>
        <v>3517996.8183108</v>
      </c>
      <c r="AU172" s="474">
        <f t="shared" si="875"/>
        <v>3462254.0582957766</v>
      </c>
      <c r="AV172" s="474">
        <f t="shared" si="875"/>
        <v>537197.27829243825</v>
      </c>
      <c r="AW172" s="474">
        <f t="shared" si="875"/>
        <v>2611037.9742113175</v>
      </c>
      <c r="AX172" s="474">
        <f t="shared" si="875"/>
        <v>8914672.3617092296</v>
      </c>
      <c r="AY172" s="474">
        <f>AM172+AN172+AO172+AP172+AQ172+AR172+AS172+AT172+AU172+AV172+AW172+AX172</f>
        <v>41137258.283341676</v>
      </c>
      <c r="AZ172" s="474">
        <f t="shared" ref="AZ172:BK172" si="876">SUM(AZ173:AZ176)</f>
        <v>3032644.0773243201</v>
      </c>
      <c r="BA172" s="474">
        <f t="shared" si="876"/>
        <v>1031265.1386246036</v>
      </c>
      <c r="BB172" s="474">
        <f t="shared" si="876"/>
        <v>2451539.7932732431</v>
      </c>
      <c r="BC172" s="474">
        <f t="shared" si="876"/>
        <v>1886013.4333166417</v>
      </c>
      <c r="BD172" s="474">
        <f t="shared" si="876"/>
        <v>2722719.9447921887</v>
      </c>
      <c r="BE172" s="474">
        <f t="shared" si="876"/>
        <v>2738483.2478718078</v>
      </c>
      <c r="BF172" s="474">
        <f t="shared" si="876"/>
        <v>2142868.9650308797</v>
      </c>
      <c r="BG172" s="474">
        <f t="shared" si="876"/>
        <v>1848785.2805458189</v>
      </c>
      <c r="BH172" s="474">
        <f t="shared" si="876"/>
        <v>994916.07982807572</v>
      </c>
      <c r="BI172" s="474">
        <f t="shared" si="876"/>
        <v>2803168.516316141</v>
      </c>
      <c r="BJ172" s="474">
        <f t="shared" si="876"/>
        <v>2054986.5616341177</v>
      </c>
      <c r="BK172" s="474">
        <f t="shared" si="876"/>
        <v>54100282.464404941</v>
      </c>
      <c r="BL172" s="474">
        <f>AZ172+BA172+BB172+BC172+BD172+BE172+BF172+BG172+BH172+BI172+BJ172+BK172</f>
        <v>77807673.502962783</v>
      </c>
      <c r="BM172" s="474">
        <f t="shared" ref="BM172:BX172" si="877">SUM(BM173:BM176)</f>
        <v>1360901.2395676849</v>
      </c>
      <c r="BN172" s="474">
        <f t="shared" si="877"/>
        <v>853366.55028375902</v>
      </c>
      <c r="BO172" s="474">
        <f t="shared" si="877"/>
        <v>1108818.396970456</v>
      </c>
      <c r="BP172" s="474">
        <f t="shared" si="877"/>
        <v>1745567.5045484896</v>
      </c>
      <c r="BQ172" s="474">
        <f t="shared" si="877"/>
        <v>1142605.6880320478</v>
      </c>
      <c r="BR172" s="474">
        <f t="shared" si="877"/>
        <v>1143666.5025037555</v>
      </c>
      <c r="BS172" s="474">
        <f t="shared" si="877"/>
        <v>4780709.5345101003</v>
      </c>
      <c r="BT172" s="474">
        <f t="shared" si="877"/>
        <v>1941989.1123351702</v>
      </c>
      <c r="BU172" s="474">
        <f t="shared" si="877"/>
        <v>2424944.6389167085</v>
      </c>
      <c r="BV172" s="474">
        <f t="shared" si="877"/>
        <v>660738.4930729433</v>
      </c>
      <c r="BW172" s="474">
        <f t="shared" si="877"/>
        <v>5560382.3089217171</v>
      </c>
      <c r="BX172" s="474">
        <f t="shared" si="877"/>
        <v>27223926.58062093</v>
      </c>
      <c r="BY172" s="474">
        <f>BM172+BN172+BO172+BP172+BQ172+BR172+BS172+BT172+BU172+BV172+BW172+BX172</f>
        <v>49947616.55028376</v>
      </c>
      <c r="BZ172" s="474">
        <f t="shared" ref="BZ172:CK172" si="878">SUM(BZ173:BZ176)</f>
        <v>2060532.5549991657</v>
      </c>
      <c r="CA172" s="474">
        <f t="shared" si="878"/>
        <v>4035511.5688532796</v>
      </c>
      <c r="CB172" s="474">
        <f t="shared" si="878"/>
        <v>3497774.5305040898</v>
      </c>
      <c r="CC172" s="474">
        <f t="shared" si="878"/>
        <v>2939071.8590802867</v>
      </c>
      <c r="CD172" s="474">
        <f t="shared" si="878"/>
        <v>3117260.6349106999</v>
      </c>
      <c r="CE172" s="474">
        <f t="shared" si="878"/>
        <v>3722879.1881989646</v>
      </c>
      <c r="CF172" s="474">
        <f t="shared" si="878"/>
        <v>5253994.8927140711</v>
      </c>
      <c r="CG172" s="474">
        <f t="shared" si="878"/>
        <v>4822020.6640377231</v>
      </c>
      <c r="CH172" s="474">
        <f t="shared" si="878"/>
        <v>4610592.1359122023</v>
      </c>
      <c r="CI172" s="474">
        <f t="shared" si="878"/>
        <v>5045906.700592556</v>
      </c>
      <c r="CJ172" s="474">
        <f t="shared" si="878"/>
        <v>5675319.4697462879</v>
      </c>
      <c r="CK172" s="474">
        <f t="shared" si="878"/>
        <v>9775458.7398180608</v>
      </c>
      <c r="CL172" s="474">
        <f>BZ172+CA172+CB172+CC172+CD172+CE172+CF172+CG172+CH172+CI172+CJ172+CK172</f>
        <v>54556322.939367391</v>
      </c>
      <c r="CM172" s="474">
        <f t="shared" ref="CM172:CX172" si="879">SUM(CM173:CM176)</f>
        <v>3809872.9267651485</v>
      </c>
      <c r="CN172" s="474">
        <f t="shared" si="879"/>
        <v>3121933.2547571361</v>
      </c>
      <c r="CO172" s="474">
        <f t="shared" si="879"/>
        <v>4485625.5039642798</v>
      </c>
      <c r="CP172" s="474">
        <f t="shared" si="879"/>
        <v>4337462.4601902859</v>
      </c>
      <c r="CQ172" s="474">
        <f t="shared" si="879"/>
        <v>4316337.3217325993</v>
      </c>
      <c r="CR172" s="474">
        <f t="shared" si="879"/>
        <v>4056466.7997412789</v>
      </c>
      <c r="CS172" s="474">
        <f t="shared" si="879"/>
        <v>4837310.8433900857</v>
      </c>
      <c r="CT172" s="474">
        <f t="shared" si="879"/>
        <v>3980664.6552745774</v>
      </c>
      <c r="CU172" s="474">
        <f t="shared" si="879"/>
        <v>4727058.9307294283</v>
      </c>
      <c r="CV172" s="474">
        <f t="shared" si="879"/>
        <v>4986121.9113670513</v>
      </c>
      <c r="CW172" s="474">
        <f t="shared" si="879"/>
        <v>4224870.2388165593</v>
      </c>
      <c r="CX172" s="474">
        <f t="shared" si="879"/>
        <v>12140844.122058086</v>
      </c>
      <c r="CY172" s="474">
        <f>CM172+CN172+CO172+CP172+CQ172+CR172+CS172+CT172+CU172+CV172+CW172+CX172</f>
        <v>59024568.968786515</v>
      </c>
      <c r="CZ172" s="474">
        <f t="shared" ref="CZ172:DK172" si="880">SUM(CZ173:CZ176)</f>
        <v>2559226.46</v>
      </c>
      <c r="DA172" s="474">
        <f t="shared" si="880"/>
        <v>2734667.5300000003</v>
      </c>
      <c r="DB172" s="474">
        <f t="shared" si="880"/>
        <v>2978116.31</v>
      </c>
      <c r="DC172" s="474">
        <f t="shared" si="880"/>
        <v>2405541.8499999996</v>
      </c>
      <c r="DD172" s="474">
        <f t="shared" si="880"/>
        <v>3112239.77</v>
      </c>
      <c r="DE172" s="474">
        <f t="shared" si="880"/>
        <v>3421179.55</v>
      </c>
      <c r="DF172" s="474">
        <f t="shared" si="880"/>
        <v>2704941.27</v>
      </c>
      <c r="DG172" s="474">
        <f t="shared" si="880"/>
        <v>3155151.24</v>
      </c>
      <c r="DH172" s="474">
        <f t="shared" si="880"/>
        <v>6486909.6500000004</v>
      </c>
      <c r="DI172" s="474">
        <f t="shared" si="880"/>
        <v>3695015.76</v>
      </c>
      <c r="DJ172" s="474">
        <f t="shared" si="880"/>
        <v>10255666.599999994</v>
      </c>
      <c r="DK172" s="474">
        <f t="shared" si="880"/>
        <v>61256330.410000004</v>
      </c>
      <c r="DL172" s="474">
        <f>CZ172+DA172+DB172+DC172+DD172+DE172+DF172+DG172+DH172+DI172+DJ172+DK172</f>
        <v>104764986.39999999</v>
      </c>
      <c r="DM172" s="474">
        <f t="shared" ref="DM172:DX172" si="881">SUM(DM173:DM176)</f>
        <v>4439814.2699999996</v>
      </c>
      <c r="DN172" s="474">
        <f t="shared" si="881"/>
        <v>3470944.3099999996</v>
      </c>
      <c r="DO172" s="474">
        <f t="shared" si="881"/>
        <v>4149245.3999999994</v>
      </c>
      <c r="DP172" s="474">
        <f t="shared" si="881"/>
        <v>4639978.84</v>
      </c>
      <c r="DQ172" s="474">
        <f t="shared" si="881"/>
        <v>4307831.3599999994</v>
      </c>
      <c r="DR172" s="474">
        <f t="shared" si="881"/>
        <v>6835727.5600000005</v>
      </c>
      <c r="DS172" s="474">
        <f t="shared" si="881"/>
        <v>5851755.5200000005</v>
      </c>
      <c r="DT172" s="474">
        <f t="shared" si="881"/>
        <v>5727393.7800000003</v>
      </c>
      <c r="DU172" s="474">
        <f t="shared" si="881"/>
        <v>10637275.99</v>
      </c>
      <c r="DV172" s="474">
        <f t="shared" si="881"/>
        <v>12048858.559999999</v>
      </c>
      <c r="DW172" s="474">
        <f t="shared" si="881"/>
        <v>12542353.829999998</v>
      </c>
      <c r="DX172" s="474">
        <f t="shared" si="881"/>
        <v>41327759.979999997</v>
      </c>
      <c r="DY172" s="474">
        <f>DM172+DN172+DO172+DP172+DQ172+DR172+DS172+DT172+DU172+DV172+DW172+DX172</f>
        <v>115978939.40000001</v>
      </c>
      <c r="DZ172" s="474">
        <f t="shared" ref="DZ172:EK172" si="882">SUM(DZ173:DZ176)</f>
        <v>3518067.08</v>
      </c>
      <c r="EA172" s="474">
        <f t="shared" si="882"/>
        <v>3663397.9299999997</v>
      </c>
      <c r="EB172" s="474">
        <f t="shared" si="882"/>
        <v>2777565.5599999996</v>
      </c>
      <c r="EC172" s="474">
        <f t="shared" si="882"/>
        <v>2269178.6999999997</v>
      </c>
      <c r="ED172" s="474">
        <f t="shared" si="882"/>
        <v>2740279.08</v>
      </c>
      <c r="EE172" s="474">
        <f t="shared" si="882"/>
        <v>5856638.3799999999</v>
      </c>
      <c r="EF172" s="474">
        <f t="shared" si="882"/>
        <v>1923749.78</v>
      </c>
      <c r="EG172" s="474">
        <f t="shared" si="882"/>
        <v>2437598.7199999997</v>
      </c>
      <c r="EH172" s="474">
        <f t="shared" si="882"/>
        <v>2431975.7199999997</v>
      </c>
      <c r="EI172" s="474">
        <f t="shared" si="882"/>
        <v>4183893.2</v>
      </c>
      <c r="EJ172" s="474">
        <f t="shared" si="882"/>
        <v>2890460.6300000027</v>
      </c>
      <c r="EK172" s="474">
        <f t="shared" si="882"/>
        <v>7849875.8000000007</v>
      </c>
      <c r="EL172" s="474">
        <f>DZ172+EA172+EB172+EC172+ED172+EE172+EF172+EG172+EH172+EI172+EJ172+EK172</f>
        <v>42542680.579999998</v>
      </c>
      <c r="EM172" s="474">
        <f t="shared" ref="EM172:EX172" si="883">SUM(EM173:EM176)</f>
        <v>3944950.49</v>
      </c>
      <c r="EN172" s="474">
        <f t="shared" si="883"/>
        <v>2690489.02</v>
      </c>
      <c r="EO172" s="474">
        <f t="shared" si="883"/>
        <v>2796962.9699999997</v>
      </c>
      <c r="EP172" s="474">
        <f t="shared" si="883"/>
        <v>2682738.84</v>
      </c>
      <c r="EQ172" s="474">
        <f t="shared" si="883"/>
        <v>3884448.9399999995</v>
      </c>
      <c r="ER172" s="474">
        <f t="shared" si="883"/>
        <v>3306021.2</v>
      </c>
      <c r="ES172" s="474">
        <f t="shared" si="883"/>
        <v>2490523.2400000002</v>
      </c>
      <c r="ET172" s="474">
        <f t="shared" si="883"/>
        <v>2755783.79</v>
      </c>
      <c r="EU172" s="474">
        <f t="shared" si="883"/>
        <v>3991770.88</v>
      </c>
      <c r="EV172" s="474">
        <f t="shared" si="883"/>
        <v>2920554.0700000022</v>
      </c>
      <c r="EW172" s="474">
        <f t="shared" si="883"/>
        <v>2653327.1699999981</v>
      </c>
      <c r="EX172" s="474">
        <f t="shared" si="883"/>
        <v>13233332.259999998</v>
      </c>
      <c r="EY172" s="474">
        <f>EM172+EN172+EO172+EP172+EQ172+ER172+ES172+ET172+EU172+EV172+EW172+EX172</f>
        <v>47350902.869999997</v>
      </c>
      <c r="EZ172" s="474">
        <f t="shared" ref="EZ172:FH172" si="884">SUM(EZ173:EZ176)</f>
        <v>21964581.849999998</v>
      </c>
      <c r="FA172" s="474">
        <f t="shared" si="884"/>
        <v>2538369</v>
      </c>
      <c r="FB172" s="474">
        <f t="shared" si="884"/>
        <v>10528587.439999998</v>
      </c>
      <c r="FC172" s="474">
        <f t="shared" si="884"/>
        <v>2485154.85</v>
      </c>
      <c r="FD172" s="474">
        <f t="shared" si="884"/>
        <v>2847747.1100000003</v>
      </c>
      <c r="FE172" s="474">
        <f t="shared" si="884"/>
        <v>2880616.4499999997</v>
      </c>
      <c r="FF172" s="474">
        <f t="shared" si="884"/>
        <v>2621480.23</v>
      </c>
      <c r="FG172" s="474">
        <f t="shared" si="884"/>
        <v>1905735.17</v>
      </c>
      <c r="FH172" s="474">
        <f t="shared" si="884"/>
        <v>4541848.09</v>
      </c>
      <c r="FI172" s="474">
        <f>SUM(FI173:FI176)</f>
        <v>3902379.2</v>
      </c>
      <c r="FJ172" s="474">
        <f>SUM(FJ173:FJ176)</f>
        <v>4288667.54</v>
      </c>
      <c r="FK172" s="474">
        <f>SUM(FK173:FK176)</f>
        <v>13416633.469999999</v>
      </c>
      <c r="FL172" s="474">
        <f>FA172+FB172+FC172+FD172+FE172+FF172+FG172+FH172+EZ172+FI172+FK172+FJ172</f>
        <v>73921800.400000006</v>
      </c>
      <c r="FM172" s="474">
        <f t="shared" ref="FM172:FV172" si="885">SUM(FM173:FM176)</f>
        <v>5358894.1900000004</v>
      </c>
      <c r="FN172" s="474">
        <f t="shared" si="885"/>
        <v>5260687.57</v>
      </c>
      <c r="FO172" s="474">
        <f t="shared" si="885"/>
        <v>4695050.18</v>
      </c>
      <c r="FP172" s="474">
        <f t="shared" si="885"/>
        <v>5027507.5199999996</v>
      </c>
      <c r="FQ172" s="474">
        <f t="shared" si="885"/>
        <v>5153505.8900000006</v>
      </c>
      <c r="FR172" s="474">
        <f t="shared" si="885"/>
        <v>4143890.8899999997</v>
      </c>
      <c r="FS172" s="474">
        <f t="shared" si="885"/>
        <v>2549068.9500000002</v>
      </c>
      <c r="FT172" s="474">
        <f t="shared" si="885"/>
        <v>4666960</v>
      </c>
      <c r="FU172" s="474">
        <f t="shared" si="885"/>
        <v>4631034.7</v>
      </c>
      <c r="FV172" s="474">
        <f t="shared" si="885"/>
        <v>5507501.2000000002</v>
      </c>
      <c r="FW172" s="474">
        <f>SUM(FW173:FW176)</f>
        <v>4086906.31</v>
      </c>
      <c r="FX172" s="474">
        <f>SUM(FX173:FX176)</f>
        <v>13803302.210000003</v>
      </c>
      <c r="FY172" s="474">
        <f>FM172+FN172+FO172+FP172+FQ172+FR172+FS172+FT172+FU172+FV172+FW172+FX172</f>
        <v>64884309.610000007</v>
      </c>
      <c r="FZ172" s="474">
        <f t="shared" ref="FZ172:GI172" si="886">SUM(FZ173:FZ176)</f>
        <v>6757297.5599999996</v>
      </c>
      <c r="GA172" s="474">
        <f t="shared" si="886"/>
        <v>42397908.089999996</v>
      </c>
      <c r="GB172" s="474">
        <f t="shared" si="886"/>
        <v>7042681.6599999992</v>
      </c>
      <c r="GC172" s="474">
        <f t="shared" si="886"/>
        <v>7317640.7899999991</v>
      </c>
      <c r="GD172" s="474">
        <f t="shared" si="886"/>
        <v>5691449.8000000017</v>
      </c>
      <c r="GE172" s="474">
        <f t="shared" si="886"/>
        <v>8321266.2499999991</v>
      </c>
      <c r="GF172" s="474">
        <f t="shared" si="886"/>
        <v>6508359.2300000004</v>
      </c>
      <c r="GG172" s="474">
        <f t="shared" si="886"/>
        <v>7561467.0199999986</v>
      </c>
      <c r="GH172" s="474">
        <f t="shared" si="886"/>
        <v>6775290.7100000028</v>
      </c>
      <c r="GI172" s="474">
        <f t="shared" si="886"/>
        <v>7619386.1199999973</v>
      </c>
      <c r="GJ172" s="474">
        <f>SUM(GJ173:GJ176)</f>
        <v>7724134.7033333369</v>
      </c>
      <c r="GK172" s="474">
        <f>SUM(GK173:GK176)</f>
        <v>28897449.846666664</v>
      </c>
      <c r="GL172" s="474">
        <f>FZ172+GA172+GB172+GC172+GD172+GE172+GF172+GG172+GH172+GI172+GJ172+GK172</f>
        <v>142614331.77999997</v>
      </c>
      <c r="GM172" s="474">
        <f t="shared" ref="GM172:GV172" si="887">SUM(GM173:GM176)</f>
        <v>6964805.6500000004</v>
      </c>
      <c r="GN172" s="474">
        <f t="shared" si="887"/>
        <v>6835779.9100000011</v>
      </c>
      <c r="GO172" s="474">
        <f t="shared" si="887"/>
        <v>6731275.8899999987</v>
      </c>
      <c r="GP172" s="474">
        <f t="shared" si="887"/>
        <v>8790527.1600000001</v>
      </c>
      <c r="GQ172" s="474">
        <f t="shared" si="887"/>
        <v>6779591.3399999999</v>
      </c>
      <c r="GR172" s="474">
        <f t="shared" si="887"/>
        <v>7692679.4899999974</v>
      </c>
      <c r="GS172" s="474">
        <f t="shared" si="887"/>
        <v>5848656.7400000002</v>
      </c>
      <c r="GT172" s="474">
        <f t="shared" si="887"/>
        <v>6879913.0900000036</v>
      </c>
      <c r="GU172" s="474">
        <f t="shared" si="887"/>
        <v>7362162.6999999955</v>
      </c>
      <c r="GV172" s="474">
        <f t="shared" si="887"/>
        <v>7790485.459999999</v>
      </c>
      <c r="GW172" s="474">
        <f>SUM(GW173:GW176)</f>
        <v>8348909.0400000028</v>
      </c>
      <c r="GX172" s="474">
        <f>SUM(GX173:GX176)</f>
        <v>22732432.43</v>
      </c>
      <c r="GY172" s="474">
        <f>GM172+GN172+GO172+GP172+GQ172+GR172+GS172+GT172+GU172+GV172+GW172+GX172</f>
        <v>102757218.90000001</v>
      </c>
      <c r="GZ172" s="474">
        <f t="shared" ref="GZ172:HI172" si="888">SUM(GZ173:GZ176)</f>
        <v>24683461.43</v>
      </c>
      <c r="HA172" s="474">
        <f t="shared" si="888"/>
        <v>9402821.7999999989</v>
      </c>
      <c r="HB172" s="474">
        <f t="shared" si="888"/>
        <v>12115880.51</v>
      </c>
      <c r="HC172" s="474">
        <f t="shared" si="888"/>
        <v>9031880.1600000001</v>
      </c>
      <c r="HD172" s="474">
        <f t="shared" si="888"/>
        <v>17160782.219999999</v>
      </c>
      <c r="HE172" s="474">
        <f t="shared" si="888"/>
        <v>11434442.010000002</v>
      </c>
      <c r="HF172" s="474">
        <f t="shared" si="888"/>
        <v>11588099.950000001</v>
      </c>
      <c r="HG172" s="474">
        <f t="shared" si="888"/>
        <v>12850833.35</v>
      </c>
      <c r="HH172" s="474">
        <f t="shared" si="888"/>
        <v>15014010.839999998</v>
      </c>
      <c r="HI172" s="474">
        <f t="shared" si="888"/>
        <v>14807780.340000004</v>
      </c>
      <c r="HJ172" s="474">
        <f>SUM(HJ173:HJ176)</f>
        <v>14935264.059999999</v>
      </c>
      <c r="HK172" s="474">
        <f>SUM(HK173:HK176)</f>
        <v>51366243.830000006</v>
      </c>
      <c r="HL172" s="474">
        <f>GZ172+HA172+HB172+HC172+HD172+HE172+HF172+HG172+HH172+HI172+HJ172+HK172</f>
        <v>204391500.50000003</v>
      </c>
      <c r="HM172" s="474">
        <f t="shared" ref="HM172:HV172" si="889">SUM(HM173:HM176)</f>
        <v>10503860.190000001</v>
      </c>
      <c r="HN172" s="474">
        <f t="shared" si="889"/>
        <v>9742730.3299999982</v>
      </c>
      <c r="HO172" s="474">
        <f t="shared" si="889"/>
        <v>7255932.8099999987</v>
      </c>
      <c r="HP172" s="474">
        <f t="shared" si="889"/>
        <v>9642059.2600000016</v>
      </c>
      <c r="HQ172" s="474">
        <f t="shared" si="889"/>
        <v>11518349.790000001</v>
      </c>
      <c r="HR172" s="474">
        <f t="shared" si="889"/>
        <v>48466309.370000005</v>
      </c>
      <c r="HS172" s="474">
        <f t="shared" si="889"/>
        <v>10444303.43</v>
      </c>
      <c r="HT172" s="474">
        <f t="shared" si="889"/>
        <v>9578982.9000000004</v>
      </c>
      <c r="HU172" s="474">
        <f t="shared" si="889"/>
        <v>9207161.0099999979</v>
      </c>
      <c r="HV172" s="474">
        <f t="shared" si="889"/>
        <v>13172324.199999999</v>
      </c>
      <c r="HW172" s="474">
        <f>SUM(HW173:HW176)</f>
        <v>15720955.220000001</v>
      </c>
      <c r="HX172" s="474">
        <f>SUM(HX173:HX176)</f>
        <v>20875939.150000002</v>
      </c>
      <c r="HY172" s="474">
        <f>HM172+HN172+HO172+HP172+HQ172+HR172+HS172+HT172+HU172+HV172+HW172+HX172</f>
        <v>176128907.66</v>
      </c>
      <c r="HZ172" s="474">
        <f t="shared" ref="HZ172:II172" si="890">SUM(HZ173:HZ176)</f>
        <v>5267943.1899999995</v>
      </c>
      <c r="IA172" s="474">
        <f t="shared" si="890"/>
        <v>10500380.449999997</v>
      </c>
      <c r="IB172" s="474">
        <f t="shared" si="890"/>
        <v>11353497.280000001</v>
      </c>
      <c r="IC172" s="474">
        <f t="shared" si="890"/>
        <v>9772485.3399999999</v>
      </c>
      <c r="ID172" s="474">
        <f t="shared" si="890"/>
        <v>8054353.0499999998</v>
      </c>
      <c r="IE172" s="474">
        <f t="shared" si="890"/>
        <v>12372934.069999997</v>
      </c>
      <c r="IF172" s="474">
        <f t="shared" si="890"/>
        <v>11214877.100000001</v>
      </c>
      <c r="IG172" s="474">
        <f t="shared" si="890"/>
        <v>9837627.0700000003</v>
      </c>
      <c r="IH172" s="474">
        <f t="shared" si="890"/>
        <v>11981318.58</v>
      </c>
      <c r="II172" s="474">
        <f t="shared" si="890"/>
        <v>11097310.239999998</v>
      </c>
      <c r="IJ172" s="474">
        <f>SUM(IJ173:IJ176)</f>
        <v>16937847.960000001</v>
      </c>
      <c r="IK172" s="474">
        <f>SUM(IK173:IK176)</f>
        <v>64633263.809999987</v>
      </c>
      <c r="IL172" s="474">
        <f>HZ172+IA172+IB172+IC172+ID172+IE172+IF172+IG172+IH172+II172+IJ172+IK172</f>
        <v>183023838.13999999</v>
      </c>
      <c r="IM172" s="474">
        <f t="shared" ref="IM172:IV172" si="891">SUM(IM173:IM176)</f>
        <v>7042613.9100000001</v>
      </c>
      <c r="IN172" s="474">
        <f t="shared" si="891"/>
        <v>11829460.010000002</v>
      </c>
      <c r="IO172" s="474">
        <f t="shared" si="891"/>
        <v>13875045.09</v>
      </c>
      <c r="IP172" s="474">
        <f t="shared" si="891"/>
        <v>14137820.200000001</v>
      </c>
      <c r="IQ172" s="474">
        <f t="shared" si="891"/>
        <v>12566510.929999998</v>
      </c>
      <c r="IR172" s="474">
        <f t="shared" si="891"/>
        <v>13041770.24</v>
      </c>
      <c r="IS172" s="474">
        <f t="shared" si="891"/>
        <v>9538649.3100000024</v>
      </c>
      <c r="IT172" s="474">
        <f t="shared" si="891"/>
        <v>10126696.59</v>
      </c>
      <c r="IU172" s="474">
        <f t="shared" si="891"/>
        <v>9741063.9199999981</v>
      </c>
      <c r="IV172" s="474">
        <f t="shared" si="891"/>
        <v>9826908.2299999986</v>
      </c>
      <c r="IW172" s="474">
        <f>SUM(IW173:IW176)</f>
        <v>49250482.669999994</v>
      </c>
      <c r="IX172" s="474">
        <f>SUM(IX173:IX176)</f>
        <v>135964669.86000001</v>
      </c>
      <c r="IY172" s="474">
        <f>IM172+IN172+IO172+IP172+IQ172+IR172+IS172+IT172+IU172+IV172+IW172+IX172</f>
        <v>296941690.96000004</v>
      </c>
      <c r="IZ172" s="654">
        <f t="shared" ref="IZ172:JI172" si="892">SUM(IZ173:IZ176)</f>
        <v>7338142.4600000009</v>
      </c>
      <c r="JA172" s="474">
        <f t="shared" si="892"/>
        <v>8892501.5200000014</v>
      </c>
      <c r="JB172" s="474">
        <f t="shared" si="892"/>
        <v>25773047.079999998</v>
      </c>
      <c r="JC172" s="474">
        <f t="shared" si="892"/>
        <v>9259529.6600000001</v>
      </c>
      <c r="JD172" s="474">
        <f t="shared" si="892"/>
        <v>15790268.630000001</v>
      </c>
      <c r="JE172" s="474">
        <f t="shared" si="892"/>
        <v>17005981.960000001</v>
      </c>
      <c r="JF172" s="474">
        <f t="shared" si="892"/>
        <v>17961995.25</v>
      </c>
      <c r="JG172" s="474">
        <f t="shared" si="892"/>
        <v>28588628.220000006</v>
      </c>
      <c r="JH172" s="474">
        <f t="shared" si="892"/>
        <v>9878173.1199999992</v>
      </c>
      <c r="JI172" s="474">
        <f t="shared" si="892"/>
        <v>11886481.440000001</v>
      </c>
      <c r="JJ172" s="474">
        <f>SUM(JJ173:JJ176)</f>
        <v>22816123.419999994</v>
      </c>
      <c r="JK172" s="474">
        <f>SUM(JK173:JK176)</f>
        <v>63166293.820000008</v>
      </c>
      <c r="JL172" s="474">
        <f>IZ172+JA172+JB172+JC172+JD172+JE172+JF172+JG172+JH172+JI172+JJ172+JK172</f>
        <v>238357166.57999998</v>
      </c>
      <c r="JM172" s="654">
        <f t="shared" ref="JM172:JV172" si="893">SUM(JM173:JM176)</f>
        <v>8568285.8600000013</v>
      </c>
      <c r="JN172" s="474">
        <f t="shared" si="893"/>
        <v>13266909.609999999</v>
      </c>
      <c r="JO172" s="474">
        <f t="shared" si="893"/>
        <v>25508994.559999999</v>
      </c>
      <c r="JP172" s="474">
        <f t="shared" si="893"/>
        <v>9417625.2599999998</v>
      </c>
      <c r="JQ172" s="474">
        <f t="shared" si="893"/>
        <v>14427565.020000001</v>
      </c>
      <c r="JR172" s="474">
        <f t="shared" si="893"/>
        <v>16625785.519999998</v>
      </c>
      <c r="JS172" s="474">
        <f t="shared" si="893"/>
        <v>7092686.7600000026</v>
      </c>
      <c r="JT172" s="474">
        <f t="shared" si="893"/>
        <v>16798009.709999997</v>
      </c>
      <c r="JU172" s="474">
        <f t="shared" si="893"/>
        <v>8931532.1100000013</v>
      </c>
      <c r="JV172" s="474">
        <f t="shared" si="893"/>
        <v>62846786.559999995</v>
      </c>
      <c r="JW172" s="474">
        <f>SUM(JW173:JW176)</f>
        <v>23140529.500000004</v>
      </c>
      <c r="JX172" s="474">
        <f>SUM(JX173:JX176)</f>
        <v>157181440.19</v>
      </c>
      <c r="JY172" s="474">
        <f>JM172+JN172+JO172+JP172+JQ172+JR172+JS172+JT172+JU172+JV172+JW172+JX172</f>
        <v>363806150.65999997</v>
      </c>
      <c r="JZ172" s="654">
        <f t="shared" ref="JZ172:KI172" si="894">SUM(JZ173:JZ176)</f>
        <v>9223087.8800000008</v>
      </c>
      <c r="KA172" s="474">
        <f t="shared" si="894"/>
        <v>26967023.93</v>
      </c>
      <c r="KB172" s="474">
        <f t="shared" si="894"/>
        <v>26893964.43</v>
      </c>
      <c r="KC172" s="474">
        <f t="shared" si="894"/>
        <v>17891305.689999998</v>
      </c>
      <c r="KD172" s="474">
        <f t="shared" si="894"/>
        <v>18173171.640000004</v>
      </c>
      <c r="KE172" s="474">
        <f t="shared" si="894"/>
        <v>23387074.010000002</v>
      </c>
      <c r="KF172" s="474">
        <f t="shared" si="894"/>
        <v>15676847.93</v>
      </c>
      <c r="KG172" s="474">
        <f t="shared" si="894"/>
        <v>8871996.9099999983</v>
      </c>
      <c r="KH172" s="474">
        <f t="shared" si="894"/>
        <v>9302131.2199999988</v>
      </c>
      <c r="KI172" s="474">
        <f t="shared" si="894"/>
        <v>10356441.869999999</v>
      </c>
      <c r="KJ172" s="474">
        <f>SUM(KJ173:KJ176)</f>
        <v>117796344.64</v>
      </c>
      <c r="KK172" s="474">
        <f>SUM(KK173:KK176)</f>
        <v>274934502.82999998</v>
      </c>
      <c r="KL172" s="474">
        <f>JZ172+KA172+KB172+KC172+KD172+KE172+KF172+KG172+KH172+KI172+KJ172+KK172</f>
        <v>559473892.98000002</v>
      </c>
      <c r="KM172" s="654">
        <f t="shared" ref="KM172:KV172" si="895">SUM(KM173:KM176)</f>
        <v>134817776.22999999</v>
      </c>
      <c r="KN172" s="474">
        <f t="shared" si="895"/>
        <v>26489859.84</v>
      </c>
      <c r="KO172" s="474">
        <f t="shared" si="895"/>
        <v>45387696.070000008</v>
      </c>
      <c r="KP172" s="474">
        <f t="shared" si="895"/>
        <v>38150863.760000005</v>
      </c>
      <c r="KQ172" s="474">
        <f t="shared" si="895"/>
        <v>40929503.530000001</v>
      </c>
      <c r="KR172" s="474">
        <f t="shared" si="895"/>
        <v>35107421.539999999</v>
      </c>
      <c r="KS172" s="474">
        <f t="shared" si="895"/>
        <v>26749267.259999998</v>
      </c>
      <c r="KT172" s="474">
        <f t="shared" si="895"/>
        <v>17593258.969999999</v>
      </c>
      <c r="KU172" s="474">
        <f t="shared" si="895"/>
        <v>10669618.489999998</v>
      </c>
      <c r="KV172" s="474">
        <f t="shared" si="895"/>
        <v>70897963.689999998</v>
      </c>
      <c r="KW172" s="474">
        <f>SUM(KW173:KW176)</f>
        <v>36805746.510000005</v>
      </c>
      <c r="KX172" s="474">
        <f>SUM(KX173:KX176)</f>
        <v>100447125.53</v>
      </c>
      <c r="KY172" s="474">
        <f>KM172+KN172+KO172+KP172+KQ172+KR172+KS172+KT172+KU172+KV172+KW172+KX172</f>
        <v>584046101.41999996</v>
      </c>
      <c r="KZ172" s="654">
        <f t="shared" ref="KZ172:LI172" si="896">SUM(KZ173:KZ176)</f>
        <v>18963842.41</v>
      </c>
      <c r="LA172" s="474">
        <f t="shared" si="896"/>
        <v>31452259.02</v>
      </c>
      <c r="LB172" s="474">
        <f t="shared" si="896"/>
        <v>0</v>
      </c>
      <c r="LC172" s="474">
        <f t="shared" si="896"/>
        <v>0</v>
      </c>
      <c r="LD172" s="474">
        <f t="shared" si="896"/>
        <v>0</v>
      </c>
      <c r="LE172" s="474">
        <f t="shared" si="896"/>
        <v>0</v>
      </c>
      <c r="LF172" s="474">
        <f t="shared" si="896"/>
        <v>0</v>
      </c>
      <c r="LG172" s="474">
        <f t="shared" si="896"/>
        <v>0</v>
      </c>
      <c r="LH172" s="474">
        <f t="shared" si="896"/>
        <v>0</v>
      </c>
      <c r="LI172" s="474">
        <f t="shared" si="896"/>
        <v>0</v>
      </c>
      <c r="LJ172" s="474">
        <f>SUM(LJ173:LJ176)</f>
        <v>0</v>
      </c>
      <c r="LK172" s="474">
        <f>SUM(LK173:LK176)</f>
        <v>0</v>
      </c>
      <c r="LL172" s="515">
        <f>KZ172+LA172+LB172+LC172+LD172+LE172+LF172+LG172+LH172+LI172+LJ172+LK172</f>
        <v>50416101.43</v>
      </c>
    </row>
    <row r="173" spans="1:324" ht="15.75" x14ac:dyDescent="0.25">
      <c r="A173" s="419">
        <v>4090</v>
      </c>
      <c r="B173" s="420"/>
      <c r="C173" s="418" t="s">
        <v>191</v>
      </c>
      <c r="D173" s="418" t="s">
        <v>381</v>
      </c>
      <c r="E173" s="466">
        <v>675250.37556334503</v>
      </c>
      <c r="F173" s="466">
        <v>1688578.7013854114</v>
      </c>
      <c r="G173" s="466">
        <v>1147775.8304122852</v>
      </c>
      <c r="H173" s="466">
        <v>2393022.8676347858</v>
      </c>
      <c r="I173" s="466">
        <v>3074232.1816057418</v>
      </c>
      <c r="J173" s="466">
        <v>3385449.006843599</v>
      </c>
      <c r="K173" s="466">
        <v>4233203.9726256048</v>
      </c>
      <c r="L173" s="466">
        <v>4940619.2622266738</v>
      </c>
      <c r="M173" s="466">
        <v>0</v>
      </c>
      <c r="N173" s="466">
        <v>0</v>
      </c>
      <c r="O173" s="466">
        <v>0</v>
      </c>
      <c r="P173" s="466">
        <v>0</v>
      </c>
      <c r="Q173" s="466">
        <v>0</v>
      </c>
      <c r="R173" s="466">
        <v>0</v>
      </c>
      <c r="S173" s="466">
        <v>0</v>
      </c>
      <c r="T173" s="466">
        <v>0</v>
      </c>
      <c r="U173" s="466">
        <v>0</v>
      </c>
      <c r="V173" s="466">
        <v>0</v>
      </c>
      <c r="W173" s="466">
        <v>0</v>
      </c>
      <c r="X173" s="466">
        <v>0</v>
      </c>
      <c r="Y173" s="466">
        <f>M173+N173+O173+P173+Q173+R173+S173+T173+U173+V173+W173+X173</f>
        <v>0</v>
      </c>
      <c r="Z173" s="466">
        <v>0</v>
      </c>
      <c r="AA173" s="466">
        <v>0</v>
      </c>
      <c r="AB173" s="466">
        <v>0</v>
      </c>
      <c r="AC173" s="466">
        <v>0</v>
      </c>
      <c r="AD173" s="466">
        <v>0</v>
      </c>
      <c r="AE173" s="466">
        <v>0</v>
      </c>
      <c r="AF173" s="466">
        <v>0</v>
      </c>
      <c r="AG173" s="466">
        <v>0</v>
      </c>
      <c r="AH173" s="466">
        <v>0</v>
      </c>
      <c r="AI173" s="466">
        <v>0</v>
      </c>
      <c r="AJ173" s="466">
        <v>0</v>
      </c>
      <c r="AK173" s="466">
        <v>0</v>
      </c>
      <c r="AL173" s="466">
        <f>Z173+AA173+AB173+AC173+AD173+AE173+AF173+AG173+AH173+AI173+AJ173+AK173</f>
        <v>0</v>
      </c>
      <c r="AM173" s="466">
        <v>0</v>
      </c>
      <c r="AN173" s="466">
        <v>0</v>
      </c>
      <c r="AO173" s="466">
        <v>0</v>
      </c>
      <c r="AP173" s="466">
        <v>0</v>
      </c>
      <c r="AQ173" s="466">
        <v>0</v>
      </c>
      <c r="AR173" s="466">
        <v>0</v>
      </c>
      <c r="AS173" s="466">
        <v>0</v>
      </c>
      <c r="AT173" s="466">
        <v>0</v>
      </c>
      <c r="AU173" s="466">
        <v>0</v>
      </c>
      <c r="AV173" s="466">
        <v>0</v>
      </c>
      <c r="AW173" s="466">
        <v>0</v>
      </c>
      <c r="AX173" s="466">
        <v>0</v>
      </c>
      <c r="AY173" s="466">
        <f>AM173+AN173+AO173+AP173+AQ173+AR173+AS173+AT173+AU173+AV173+AW173+AX173</f>
        <v>0</v>
      </c>
      <c r="AZ173" s="466">
        <v>104936.5715239526</v>
      </c>
      <c r="BA173" s="466">
        <v>73806.543148055425</v>
      </c>
      <c r="BB173" s="466">
        <v>149089.29644466704</v>
      </c>
      <c r="BC173" s="466">
        <v>52488.685987314238</v>
      </c>
      <c r="BD173" s="466">
        <v>77388.486771824464</v>
      </c>
      <c r="BE173" s="466">
        <v>114574.84159572696</v>
      </c>
      <c r="BF173" s="466">
        <v>124203.80804540131</v>
      </c>
      <c r="BG173" s="466">
        <v>102176.02370222009</v>
      </c>
      <c r="BH173" s="466">
        <v>137251.50233683869</v>
      </c>
      <c r="BI173" s="466">
        <v>93412.536262727415</v>
      </c>
      <c r="BJ173" s="466">
        <v>356291.84551827732</v>
      </c>
      <c r="BK173" s="466">
        <v>426044.05028375884</v>
      </c>
      <c r="BL173" s="466">
        <f>AZ173+BA173+BB173+BC173+BD173+BE173+BF173+BG173+BH173+BI173+BJ173+BK173</f>
        <v>1811664.1916207646</v>
      </c>
      <c r="BM173" s="466">
        <v>115675.79690368888</v>
      </c>
      <c r="BN173" s="466">
        <v>33330.007511266907</v>
      </c>
      <c r="BO173" s="466">
        <v>123022.01664997498</v>
      </c>
      <c r="BP173" s="466">
        <v>103895.03622099814</v>
      </c>
      <c r="BQ173" s="466">
        <v>81771.836922049741</v>
      </c>
      <c r="BR173" s="466">
        <v>179712.66900350526</v>
      </c>
      <c r="BS173" s="466">
        <v>170927.88641295265</v>
      </c>
      <c r="BT173" s="466">
        <v>25192.373017860107</v>
      </c>
      <c r="BU173" s="466">
        <v>68523.275997329387</v>
      </c>
      <c r="BV173" s="466">
        <v>79770.818227341122</v>
      </c>
      <c r="BW173" s="466">
        <v>114049.47003839094</v>
      </c>
      <c r="BX173" s="466">
        <v>-59061.316725087665</v>
      </c>
      <c r="BY173" s="466">
        <f>BM173+BN173+BO173+BP173+BQ173+BR173+BS173+BT173+BU173+BV173+BW173+BX173</f>
        <v>1036809.8701802705</v>
      </c>
      <c r="BZ173" s="466">
        <v>31372.058087130696</v>
      </c>
      <c r="CA173" s="466">
        <v>32743.135536638292</v>
      </c>
      <c r="CB173" s="466">
        <v>39169.316474712061</v>
      </c>
      <c r="CC173" s="466">
        <v>53672.752879318956</v>
      </c>
      <c r="CD173" s="466">
        <v>69543.345142714112</v>
      </c>
      <c r="CE173" s="466">
        <v>82843.632198297404</v>
      </c>
      <c r="CF173" s="466">
        <v>91531.693707227561</v>
      </c>
      <c r="CG173" s="466">
        <v>39942.571523952567</v>
      </c>
      <c r="CH173" s="466">
        <v>114658.41128359208</v>
      </c>
      <c r="CI173" s="466">
        <v>-69014.290018360814</v>
      </c>
      <c r="CJ173" s="466">
        <v>33160.648597896856</v>
      </c>
      <c r="CK173" s="466">
        <v>321805.42421966273</v>
      </c>
      <c r="CL173" s="466">
        <f>BZ173+CA173+CB173+CC173+CD173+CE173+CF173+CG173+CH173+CI173+CJ173+CK173</f>
        <v>841428.69963278249</v>
      </c>
      <c r="CM173" s="466">
        <v>24547.736646636626</v>
      </c>
      <c r="CN173" s="466">
        <v>52300.027332665653</v>
      </c>
      <c r="CO173" s="466">
        <v>66605.89776331163</v>
      </c>
      <c r="CP173" s="466">
        <v>64400.047529627824</v>
      </c>
      <c r="CQ173" s="466">
        <v>159375.56960440657</v>
      </c>
      <c r="CR173" s="466">
        <v>65207.298447671579</v>
      </c>
      <c r="CS173" s="466">
        <v>99312.061550659186</v>
      </c>
      <c r="CT173" s="466">
        <v>72560.67004673685</v>
      </c>
      <c r="CU173" s="466">
        <v>-46193.751836087511</v>
      </c>
      <c r="CV173" s="466">
        <v>126916.14192121524</v>
      </c>
      <c r="CW173" s="466">
        <v>168069.52149056905</v>
      </c>
      <c r="CX173" s="466">
        <v>235797.84985812069</v>
      </c>
      <c r="CY173" s="466">
        <f>CM173+CN173+CO173+CP173+CQ173+CR173+CS173+CT173+CU173+CV173+CW173+CX173</f>
        <v>1088899.0703555334</v>
      </c>
      <c r="CZ173" s="466">
        <v>20082.47</v>
      </c>
      <c r="DA173" s="466">
        <v>39049.480000000003</v>
      </c>
      <c r="DB173" s="466">
        <v>68619.37</v>
      </c>
      <c r="DC173" s="466">
        <v>84239.43</v>
      </c>
      <c r="DD173" s="466">
        <v>118588.28</v>
      </c>
      <c r="DE173" s="466">
        <v>63686.49</v>
      </c>
      <c r="DF173" s="466">
        <v>285714.33</v>
      </c>
      <c r="DG173" s="466">
        <v>-156805.9</v>
      </c>
      <c r="DH173" s="466">
        <v>91070.96</v>
      </c>
      <c r="DI173" s="466">
        <v>90594.819999999949</v>
      </c>
      <c r="DJ173" s="466">
        <v>7665.0200000000186</v>
      </c>
      <c r="DK173" s="466">
        <v>412156.84</v>
      </c>
      <c r="DL173" s="466">
        <f>CZ173+DA173+DB173+DC173+DD173+DE173+DF173+DG173+DH173+DI173+DJ173+DK173</f>
        <v>1124661.5900000001</v>
      </c>
      <c r="DM173" s="466">
        <v>65656.070000000007</v>
      </c>
      <c r="DN173" s="466">
        <v>112235.18</v>
      </c>
      <c r="DO173" s="466">
        <v>41332.76</v>
      </c>
      <c r="DP173" s="466">
        <v>61743.11</v>
      </c>
      <c r="DQ173" s="466">
        <v>96581.77</v>
      </c>
      <c r="DR173" s="466">
        <v>157363.63</v>
      </c>
      <c r="DS173" s="466">
        <v>33435.5</v>
      </c>
      <c r="DT173" s="466">
        <v>80405.91</v>
      </c>
      <c r="DU173" s="466">
        <v>139633.13</v>
      </c>
      <c r="DV173" s="466">
        <v>63948.83</v>
      </c>
      <c r="DW173" s="466">
        <v>97959.84</v>
      </c>
      <c r="DX173" s="466">
        <v>467657.14</v>
      </c>
      <c r="DY173" s="466">
        <f>DM173+DN173+DO173+DP173+DQ173+DR173+DS173+DT173+DU173+DV173+DW173+DX173</f>
        <v>1417952.87</v>
      </c>
      <c r="DZ173" s="466">
        <v>54458.27</v>
      </c>
      <c r="EA173" s="466">
        <v>47387.25</v>
      </c>
      <c r="EB173" s="466">
        <v>72717.86</v>
      </c>
      <c r="EC173" s="466">
        <v>79014.240000000005</v>
      </c>
      <c r="ED173" s="466">
        <v>87946.3</v>
      </c>
      <c r="EE173" s="466">
        <v>101253.2</v>
      </c>
      <c r="EF173" s="466">
        <v>80059.31</v>
      </c>
      <c r="EG173" s="466">
        <v>74046.100000000006</v>
      </c>
      <c r="EH173" s="466">
        <v>313639.99</v>
      </c>
      <c r="EI173" s="466">
        <v>26634.27</v>
      </c>
      <c r="EJ173" s="466">
        <v>55777.309999999939</v>
      </c>
      <c r="EK173" s="466">
        <v>132459.57999999999</v>
      </c>
      <c r="EL173" s="466">
        <f>DZ173+EA173+EB173+EC173+ED173+EE173+EF173+EG173+EH173+EI173+EJ173+EK173</f>
        <v>1125393.68</v>
      </c>
      <c r="EM173" s="466">
        <v>109774.18</v>
      </c>
      <c r="EN173" s="466">
        <v>69062.44</v>
      </c>
      <c r="EO173" s="466">
        <v>79228.55</v>
      </c>
      <c r="EP173" s="466">
        <v>173393.69</v>
      </c>
      <c r="EQ173" s="466">
        <v>74298.92</v>
      </c>
      <c r="ER173" s="466">
        <v>84197.79999999993</v>
      </c>
      <c r="ES173" s="466">
        <v>164379.32</v>
      </c>
      <c r="ET173" s="466">
        <v>154113.99</v>
      </c>
      <c r="EU173" s="466">
        <v>69685.38</v>
      </c>
      <c r="EV173" s="466">
        <v>258174.46</v>
      </c>
      <c r="EW173" s="466">
        <v>94335.29</v>
      </c>
      <c r="EX173" s="466">
        <v>98010.240000000005</v>
      </c>
      <c r="EY173" s="466">
        <f>EM173+EN173+EO173+EP173+EQ173+ER173+ES173+ET173+EU173+EV173+EW173+EX173</f>
        <v>1428654.26</v>
      </c>
      <c r="EZ173" s="466">
        <v>134692.63</v>
      </c>
      <c r="FA173" s="466">
        <v>34829.47</v>
      </c>
      <c r="FB173" s="466">
        <v>101394.61</v>
      </c>
      <c r="FC173" s="466">
        <v>103773.91</v>
      </c>
      <c r="FD173" s="466">
        <v>75218.289999999994</v>
      </c>
      <c r="FE173" s="466">
        <v>84474.41</v>
      </c>
      <c r="FF173" s="466">
        <v>115160.62</v>
      </c>
      <c r="FG173" s="466">
        <v>150535.87</v>
      </c>
      <c r="FH173" s="466">
        <v>53270.080000000002</v>
      </c>
      <c r="FI173" s="466">
        <v>21692.11</v>
      </c>
      <c r="FJ173" s="466">
        <v>159568.01999999999</v>
      </c>
      <c r="FK173" s="466">
        <v>18775.669999999925</v>
      </c>
      <c r="FL173" s="466">
        <f>FA173+FB173+FC173+FD173+FE173+FF173+FG173+FH173+EZ173+FI173+FK173+FJ173</f>
        <v>1053385.69</v>
      </c>
      <c r="FM173" s="466">
        <v>78644.210000000006</v>
      </c>
      <c r="FN173" s="466">
        <v>152849.5</v>
      </c>
      <c r="FO173" s="466">
        <v>37108.769999999997</v>
      </c>
      <c r="FP173" s="466">
        <v>126103.12</v>
      </c>
      <c r="FQ173" s="466">
        <v>69627.62</v>
      </c>
      <c r="FR173" s="466">
        <v>120293.24</v>
      </c>
      <c r="FS173" s="466">
        <v>122682.03</v>
      </c>
      <c r="FT173" s="466">
        <v>117872.53</v>
      </c>
      <c r="FU173" s="466">
        <v>53416.39</v>
      </c>
      <c r="FV173" s="466">
        <v>-5179.5800000000745</v>
      </c>
      <c r="FW173" s="466">
        <v>39719.090000000084</v>
      </c>
      <c r="FX173" s="466">
        <v>488084.76</v>
      </c>
      <c r="FY173" s="466">
        <f>FM173+FN173+FO173+FP173+FQ173+FR173+FS173+FT173+FU173+FV173+FW173+FX173</f>
        <v>1401221.6800000002</v>
      </c>
      <c r="FZ173" s="466">
        <v>103659.03</v>
      </c>
      <c r="GA173" s="466">
        <v>56447.5</v>
      </c>
      <c r="GB173" s="466">
        <v>57382.079999999987</v>
      </c>
      <c r="GC173" s="466">
        <v>21590.150000000023</v>
      </c>
      <c r="GD173" s="466">
        <v>144998.87</v>
      </c>
      <c r="GE173" s="466">
        <v>-42091.090000000026</v>
      </c>
      <c r="GF173" s="466">
        <v>89498.260000000068</v>
      </c>
      <c r="GG173" s="466">
        <v>187922.20999999996</v>
      </c>
      <c r="GH173" s="466">
        <v>220219.69999999995</v>
      </c>
      <c r="GI173" s="466">
        <v>213156.96000000043</v>
      </c>
      <c r="GJ173" s="466">
        <v>77309.119999999646</v>
      </c>
      <c r="GK173" s="466">
        <v>430520.15000000014</v>
      </c>
      <c r="GL173" s="466">
        <f>FZ173+GA173+GB173+GC173+GD173+GE173+GF173+GG173+GH173+GI173+GJ173+GK173</f>
        <v>1560612.9400000002</v>
      </c>
      <c r="GM173" s="466">
        <v>69128.86</v>
      </c>
      <c r="GN173" s="466">
        <v>48493.35000000002</v>
      </c>
      <c r="GO173" s="466">
        <v>65125.189999999973</v>
      </c>
      <c r="GP173" s="466">
        <v>83484.309999999969</v>
      </c>
      <c r="GQ173" s="466">
        <v>197974.65999999992</v>
      </c>
      <c r="GR173" s="466">
        <v>80332.080000000075</v>
      </c>
      <c r="GS173" s="466">
        <v>95772.820000000065</v>
      </c>
      <c r="GT173" s="466">
        <v>70715.689999999944</v>
      </c>
      <c r="GU173" s="466">
        <v>111319.25999999978</v>
      </c>
      <c r="GV173" s="466">
        <v>155196.70999999985</v>
      </c>
      <c r="GW173" s="466">
        <v>83199.310000000405</v>
      </c>
      <c r="GX173" s="466">
        <v>122069.05000000005</v>
      </c>
      <c r="GY173" s="466">
        <f>GM173+GN173+GO173+GP173+GQ173+GR173+GS173+GT173+GU173+GV173+GW173+GX173</f>
        <v>1182811.29</v>
      </c>
      <c r="GZ173" s="466">
        <v>115724.39</v>
      </c>
      <c r="HA173" s="466">
        <v>28716.449999999997</v>
      </c>
      <c r="HB173" s="466">
        <v>22596.679999999993</v>
      </c>
      <c r="HC173" s="466">
        <v>88988.749999999971</v>
      </c>
      <c r="HD173" s="466">
        <v>145827.78000000009</v>
      </c>
      <c r="HE173" s="466">
        <v>-5504.2800000000279</v>
      </c>
      <c r="HF173" s="466">
        <v>17333.269999999902</v>
      </c>
      <c r="HG173" s="466">
        <v>78863.690000000119</v>
      </c>
      <c r="HH173" s="466">
        <v>42598.900000000081</v>
      </c>
      <c r="HI173" s="466">
        <v>43854.29999999993</v>
      </c>
      <c r="HJ173" s="466">
        <v>-20383.479999999981</v>
      </c>
      <c r="HK173" s="466">
        <v>38751.019999999902</v>
      </c>
      <c r="HL173" s="466">
        <f>GZ173+HA173+HB173+HC173+HD173+HE173+HF173+HG173+HH173+HI173+HJ173+HK173</f>
        <v>597367.47</v>
      </c>
      <c r="HM173" s="466">
        <v>15437.23</v>
      </c>
      <c r="HN173" s="466">
        <v>43921.03</v>
      </c>
      <c r="HO173" s="466">
        <v>72364.740000000005</v>
      </c>
      <c r="HP173" s="466">
        <v>80203.009999999922</v>
      </c>
      <c r="HQ173" s="466">
        <v>111353.9300000002</v>
      </c>
      <c r="HR173" s="466">
        <v>101112.30999999988</v>
      </c>
      <c r="HS173" s="466">
        <v>49429.140000000014</v>
      </c>
      <c r="HT173" s="466">
        <v>47418.969999999972</v>
      </c>
      <c r="HU173" s="466">
        <v>67847.449999999837</v>
      </c>
      <c r="HV173" s="466">
        <v>6901.3000000000466</v>
      </c>
      <c r="HW173" s="466">
        <v>10475.400000000023</v>
      </c>
      <c r="HX173" s="466">
        <v>84651.480000000098</v>
      </c>
      <c r="HY173" s="466">
        <f>HM173+HN173+HO173+HP173+HQ173+HR173+HS173+HT173+HU173+HV173+HW173+HX173</f>
        <v>691115.99</v>
      </c>
      <c r="HZ173" s="466">
        <v>46953.279999999992</v>
      </c>
      <c r="IA173" s="466">
        <v>29935.180000000015</v>
      </c>
      <c r="IB173" s="466">
        <v>26606.150000000009</v>
      </c>
      <c r="IC173" s="466">
        <v>61467.5</v>
      </c>
      <c r="ID173" s="466">
        <v>47154.47000000003</v>
      </c>
      <c r="IE173" s="466">
        <v>48039.460000000021</v>
      </c>
      <c r="IF173" s="466">
        <v>101687.84999999995</v>
      </c>
      <c r="IG173" s="466">
        <v>50762.929999999935</v>
      </c>
      <c r="IH173" s="466">
        <v>-26555.469999999972</v>
      </c>
      <c r="II173" s="466">
        <v>100081.10999999999</v>
      </c>
      <c r="IJ173" s="466">
        <v>22714.5</v>
      </c>
      <c r="IK173" s="466">
        <v>-13599.429999999935</v>
      </c>
      <c r="IL173" s="466">
        <f>HZ173+IA173+IB173+IC173+ID173+IE173+IF173+IG173+IH173+II173+IJ173+IK173</f>
        <v>495247.53</v>
      </c>
      <c r="IM173" s="466">
        <v>84498.73000000001</v>
      </c>
      <c r="IN173" s="466">
        <v>32007.739999999991</v>
      </c>
      <c r="IO173" s="466">
        <v>27505.559999999998</v>
      </c>
      <c r="IP173" s="466">
        <v>42625.049999999988</v>
      </c>
      <c r="IQ173" s="466">
        <v>57312.399999999994</v>
      </c>
      <c r="IR173" s="466">
        <v>31931.680000000051</v>
      </c>
      <c r="IS173" s="466">
        <v>30643.880000000005</v>
      </c>
      <c r="IT173" s="466">
        <v>50718.179999999935</v>
      </c>
      <c r="IU173" s="466">
        <v>10844.560000000056</v>
      </c>
      <c r="IV173" s="466">
        <v>141229.44999999995</v>
      </c>
      <c r="IW173" s="466">
        <v>136010.64999999991</v>
      </c>
      <c r="IX173" s="466">
        <v>1647.1000000002095</v>
      </c>
      <c r="IY173" s="466">
        <f>IM173+IN173+IO173+IP173+IQ173+IR173+IS173+IT173+IU173+IV173+IW173+IX173</f>
        <v>646974.9800000001</v>
      </c>
      <c r="IZ173" s="655">
        <v>7818.6100000000015</v>
      </c>
      <c r="JA173" s="466">
        <v>30181.309999999998</v>
      </c>
      <c r="JB173" s="466">
        <v>21577.550000000003</v>
      </c>
      <c r="JC173" s="466">
        <v>64575.209999999992</v>
      </c>
      <c r="JD173" s="466">
        <v>31518.940000000002</v>
      </c>
      <c r="JE173" s="466">
        <v>53783.099999999977</v>
      </c>
      <c r="JF173" s="466">
        <v>59507.240000000049</v>
      </c>
      <c r="JG173" s="466">
        <v>36564.789999999921</v>
      </c>
      <c r="JH173" s="466">
        <v>58796.739999999991</v>
      </c>
      <c r="JI173" s="466">
        <v>11517.540000000037</v>
      </c>
      <c r="JJ173" s="466">
        <v>126166.14000000007</v>
      </c>
      <c r="JK173" s="466">
        <v>132071.93999999983</v>
      </c>
      <c r="JL173" s="466">
        <f>IZ173+JA173+JB173+JC173+JD173+JE173+JF173+JG173+JH173+JI173+JJ173+JK173</f>
        <v>634079.10999999987</v>
      </c>
      <c r="JM173" s="655">
        <v>34512.770000000004</v>
      </c>
      <c r="JN173" s="466">
        <v>52240.609999999986</v>
      </c>
      <c r="JO173" s="466">
        <v>61108.409999999989</v>
      </c>
      <c r="JP173" s="466">
        <v>27384.520000000019</v>
      </c>
      <c r="JQ173" s="466">
        <v>101029.95000000001</v>
      </c>
      <c r="JR173" s="466">
        <v>10704.950000000012</v>
      </c>
      <c r="JS173" s="466">
        <v>58883.899999999965</v>
      </c>
      <c r="JT173" s="466">
        <v>82907.649999999965</v>
      </c>
      <c r="JU173" s="466">
        <v>-37060.879999999946</v>
      </c>
      <c r="JV173" s="466">
        <v>-23688.589999999967</v>
      </c>
      <c r="JW173" s="466">
        <v>59490.259999999951</v>
      </c>
      <c r="JX173" s="466">
        <v>-13777.979999999981</v>
      </c>
      <c r="JY173" s="466">
        <f>JM173+JN173+JO173+JP173+JQ173+JR173+JS173+JT173+JU173+JV173+JW173+JX173</f>
        <v>413735.57</v>
      </c>
      <c r="JZ173" s="655">
        <v>36563.230000000003</v>
      </c>
      <c r="KA173" s="466">
        <v>36009.19999999999</v>
      </c>
      <c r="KB173" s="466">
        <v>60486.74000000002</v>
      </c>
      <c r="KC173" s="466">
        <v>48813.00999999998</v>
      </c>
      <c r="KD173" s="466">
        <v>16409.360000000015</v>
      </c>
      <c r="KE173" s="466">
        <v>24838.889999999985</v>
      </c>
      <c r="KF173" s="466">
        <v>53505.520000000019</v>
      </c>
      <c r="KG173" s="466">
        <v>19944.320000000007</v>
      </c>
      <c r="KH173" s="466">
        <v>-8859.5599999999977</v>
      </c>
      <c r="KI173" s="466">
        <v>65113.06</v>
      </c>
      <c r="KJ173" s="466">
        <v>14523</v>
      </c>
      <c r="KK173" s="466">
        <v>4896.6699999999837</v>
      </c>
      <c r="KL173" s="466">
        <f>JZ173+KA173+KB173+KC173+KD173+KE173+KF173+KG173+KH173+KI173+KJ173+KK173</f>
        <v>372243.44</v>
      </c>
      <c r="KM173" s="655">
        <v>155334.74</v>
      </c>
      <c r="KN173" s="466">
        <v>-35334.329999999987</v>
      </c>
      <c r="KO173" s="466">
        <v>19595.380000000005</v>
      </c>
      <c r="KP173" s="466">
        <v>43229.06</v>
      </c>
      <c r="KQ173" s="466">
        <v>-59191.03</v>
      </c>
      <c r="KR173" s="466">
        <v>14616.989999999991</v>
      </c>
      <c r="KS173" s="466">
        <v>31345.809999999998</v>
      </c>
      <c r="KT173" s="466">
        <v>53641.66</v>
      </c>
      <c r="KU173" s="466">
        <v>-3555.570000000007</v>
      </c>
      <c r="KV173" s="466">
        <v>29140.899999999994</v>
      </c>
      <c r="KW173" s="466">
        <v>55243.590000000026</v>
      </c>
      <c r="KX173" s="466">
        <v>87311.010000000009</v>
      </c>
      <c r="KY173" s="466">
        <f>KM173+KN173+KO173+KP173+KQ173+KR173+KS173+KT173+KU173+KV173+KW173+KX173</f>
        <v>391378.21</v>
      </c>
      <c r="KZ173" s="655">
        <v>5255.59</v>
      </c>
      <c r="LA173" s="466">
        <v>22915.69</v>
      </c>
      <c r="LB173" s="466">
        <v>0</v>
      </c>
      <c r="LC173" s="466">
        <v>0</v>
      </c>
      <c r="LD173" s="466">
        <v>0</v>
      </c>
      <c r="LE173" s="466">
        <v>0</v>
      </c>
      <c r="LF173" s="466">
        <v>0</v>
      </c>
      <c r="LG173" s="466">
        <v>0</v>
      </c>
      <c r="LH173" s="466">
        <v>0</v>
      </c>
      <c r="LI173" s="466">
        <v>0</v>
      </c>
      <c r="LJ173" s="466">
        <v>0</v>
      </c>
      <c r="LK173" s="466">
        <v>0</v>
      </c>
      <c r="LL173" s="511">
        <f>KZ173+LA173+LB173+LC173+LD173+LE173+LF173+LG173+LH173+LI173+LJ173+LK173</f>
        <v>28171.279999999999</v>
      </c>
    </row>
    <row r="174" spans="1:324" ht="15.75" x14ac:dyDescent="0.25">
      <c r="A174" s="419">
        <v>4091</v>
      </c>
      <c r="B174" s="420"/>
      <c r="C174" s="418" t="s">
        <v>192</v>
      </c>
      <c r="D174" s="418" t="s">
        <v>382</v>
      </c>
      <c r="E174" s="466">
        <v>7392338.5077616433</v>
      </c>
      <c r="F174" s="466">
        <v>6677921.0482390253</v>
      </c>
      <c r="G174" s="466">
        <v>1669170.4223001171</v>
      </c>
      <c r="H174" s="466">
        <v>1669170.4223001171</v>
      </c>
      <c r="I174" s="466">
        <v>4172926.0557502923</v>
      </c>
      <c r="J174" s="466">
        <v>1543982.6406276082</v>
      </c>
      <c r="K174" s="466">
        <v>39966437.155733608</v>
      </c>
      <c r="L174" s="466">
        <v>39092976.965448171</v>
      </c>
      <c r="M174" s="466">
        <v>127921.04823902521</v>
      </c>
      <c r="N174" s="466">
        <v>5099666.3434318146</v>
      </c>
      <c r="O174" s="466">
        <v>2584397.4294775496</v>
      </c>
      <c r="P174" s="466">
        <v>2589609.4141211822</v>
      </c>
      <c r="Q174" s="466">
        <v>2861446.0668085464</v>
      </c>
      <c r="R174" s="466">
        <v>2936722.4466700051</v>
      </c>
      <c r="S174" s="466">
        <v>2726256.4196711732</v>
      </c>
      <c r="T174" s="466">
        <v>2792523.4494241364</v>
      </c>
      <c r="U174" s="466">
        <v>2714664.9979552664</v>
      </c>
      <c r="V174" s="466">
        <v>13330936.407820063</v>
      </c>
      <c r="W174" s="466">
        <v>3743269.9549323986</v>
      </c>
      <c r="X174" s="466">
        <v>11057025.024787182</v>
      </c>
      <c r="Y174" s="466">
        <f>M174+N174+O174+P174+Q174+R174+S174+T174+U174+V174+W174+X174</f>
        <v>52564439.003338344</v>
      </c>
      <c r="Z174" s="466">
        <v>396073.27658153902</v>
      </c>
      <c r="AA174" s="466">
        <v>-82999.499248873326</v>
      </c>
      <c r="AB174" s="466">
        <v>267543.11467200809</v>
      </c>
      <c r="AC174" s="466">
        <v>6997000.8607077291</v>
      </c>
      <c r="AD174" s="466">
        <v>2600189.1919545988</v>
      </c>
      <c r="AE174" s="466">
        <v>2706528.4136621598</v>
      </c>
      <c r="AF174" s="466">
        <v>2569967.1144216321</v>
      </c>
      <c r="AG174" s="466">
        <v>2907907.0272074779</v>
      </c>
      <c r="AH174" s="466">
        <v>2699411.4389500925</v>
      </c>
      <c r="AI174" s="466">
        <v>2696634.0073443502</v>
      </c>
      <c r="AJ174" s="466">
        <v>10018606.226130864</v>
      </c>
      <c r="AK174" s="466">
        <v>3855027.2408612911</v>
      </c>
      <c r="AL174" s="466">
        <f>Z174+AA174+AB174+AC174+AD174+AE174+AF174+AG174+AH174+AI174+AJ174+AK174</f>
        <v>37631888.413244866</v>
      </c>
      <c r="AM174" s="466">
        <v>3379240.2849273914</v>
      </c>
      <c r="AN174" s="466">
        <v>176068.2690702721</v>
      </c>
      <c r="AO174" s="466">
        <v>112807.80591720917</v>
      </c>
      <c r="AP174" s="466">
        <v>3529524.8968869974</v>
      </c>
      <c r="AQ174" s="466">
        <v>3339142.2967785015</v>
      </c>
      <c r="AR174" s="466">
        <v>3638609.425805375</v>
      </c>
      <c r="AS174" s="466">
        <v>7918706.8131363718</v>
      </c>
      <c r="AT174" s="466">
        <v>3517996.8183108</v>
      </c>
      <c r="AU174" s="466">
        <v>3462254.0582957766</v>
      </c>
      <c r="AV174" s="466">
        <v>537197.27829243825</v>
      </c>
      <c r="AW174" s="466">
        <v>2611037.9742113175</v>
      </c>
      <c r="AX174" s="466">
        <v>4268292.0617175763</v>
      </c>
      <c r="AY174" s="466">
        <f>AM174+AN174+AO174+AP174+AQ174+AR174+AS174+AT174+AU174+AV174+AW174+AX174</f>
        <v>36490877.983350024</v>
      </c>
      <c r="AZ174" s="466">
        <v>38126.356200968126</v>
      </c>
      <c r="BA174" s="466">
        <v>44032.715740277083</v>
      </c>
      <c r="BB174" s="466">
        <v>1416005.2578868303</v>
      </c>
      <c r="BC174" s="466">
        <v>840313.38674678688</v>
      </c>
      <c r="BD174" s="466">
        <v>286342.01301952929</v>
      </c>
      <c r="BE174" s="466">
        <v>1146415.3601235186</v>
      </c>
      <c r="BF174" s="466">
        <v>1546521.8661325322</v>
      </c>
      <c r="BG174" s="466">
        <v>1081338.6746786849</v>
      </c>
      <c r="BH174" s="466">
        <v>131579.01706726759</v>
      </c>
      <c r="BI174" s="466">
        <v>1136885.1269404108</v>
      </c>
      <c r="BJ174" s="466">
        <v>843849.07703221496</v>
      </c>
      <c r="BK174" s="466">
        <v>42611746.595726922</v>
      </c>
      <c r="BL174" s="466">
        <f>AZ174+BA174+BB174+BC174+BD174+BE174+BF174+BG174+BH174+BI174+BJ174+BK174</f>
        <v>51123155.447295941</v>
      </c>
      <c r="BM174" s="466">
        <v>70345.387247537976</v>
      </c>
      <c r="BN174" s="466">
        <v>121249.79135369722</v>
      </c>
      <c r="BO174" s="466">
        <v>147054.77800033381</v>
      </c>
      <c r="BP174" s="466">
        <v>211265.082623936</v>
      </c>
      <c r="BQ174" s="466">
        <v>189039.69174595224</v>
      </c>
      <c r="BR174" s="466">
        <v>545686.96987147396</v>
      </c>
      <c r="BS174" s="466">
        <v>193847.08512769168</v>
      </c>
      <c r="BT174" s="466">
        <v>227056.10582540499</v>
      </c>
      <c r="BU174" s="466">
        <v>159562.7527124015</v>
      </c>
      <c r="BV174" s="466">
        <v>281496.26510599267</v>
      </c>
      <c r="BW174" s="466">
        <v>4229141.5549991662</v>
      </c>
      <c r="BX174" s="466">
        <v>7682249.4162076442</v>
      </c>
      <c r="BY174" s="466">
        <f>BM174+BN174+BO174+BP174+BQ174+BR174+BS174+BT174+BU174+BV174+BW174+BX174</f>
        <v>14057994.880821232</v>
      </c>
      <c r="BZ174" s="466">
        <v>1471533.9362376898</v>
      </c>
      <c r="CA174" s="466">
        <v>2263355.1317392755</v>
      </c>
      <c r="CB174" s="466">
        <v>1510048.0345518279</v>
      </c>
      <c r="CC174" s="466">
        <v>1595375.0083458521</v>
      </c>
      <c r="CD174" s="466">
        <v>1663801.403563679</v>
      </c>
      <c r="CE174" s="466">
        <v>1495843.6583208144</v>
      </c>
      <c r="CF174" s="466">
        <v>3198997.1125020864</v>
      </c>
      <c r="CG174" s="466">
        <v>3211014.8042063094</v>
      </c>
      <c r="CH174" s="466">
        <v>3155763.0983141381</v>
      </c>
      <c r="CI174" s="466">
        <v>3955545.8873309963</v>
      </c>
      <c r="CJ174" s="466">
        <v>3747447.0867551337</v>
      </c>
      <c r="CK174" s="466">
        <v>5441152.6131697549</v>
      </c>
      <c r="CL174" s="466">
        <f>BZ174+CA174+CB174+CC174+CD174+CE174+CF174+CG174+CH174+CI174+CJ174+CK174</f>
        <v>32709877.775037561</v>
      </c>
      <c r="CM174" s="466">
        <v>2285763.8617926892</v>
      </c>
      <c r="CN174" s="466">
        <v>2294182.7936488069</v>
      </c>
      <c r="CO174" s="466">
        <v>2603881.8892922713</v>
      </c>
      <c r="CP174" s="466">
        <v>2806417.3521949593</v>
      </c>
      <c r="CQ174" s="466">
        <v>2633057.2584293108</v>
      </c>
      <c r="CR174" s="466">
        <v>2719342.8846603241</v>
      </c>
      <c r="CS174" s="466">
        <v>2650032.4905691878</v>
      </c>
      <c r="CT174" s="466">
        <v>2462498.9164580195</v>
      </c>
      <c r="CU174" s="466">
        <v>2645054.5731096654</v>
      </c>
      <c r="CV174" s="466">
        <v>2741325.8022450344</v>
      </c>
      <c r="CW174" s="466">
        <v>2452282.0516190957</v>
      </c>
      <c r="CX174" s="466">
        <v>3566963.9691203465</v>
      </c>
      <c r="CY174" s="466">
        <f>CM174+CN174+CO174+CP174+CQ174+CR174+CS174+CT174+CU174+CV174+CW174+CX174</f>
        <v>31860803.843139708</v>
      </c>
      <c r="CZ174" s="466">
        <v>1160048.7</v>
      </c>
      <c r="DA174" s="466">
        <v>1142206.2</v>
      </c>
      <c r="DB174" s="466">
        <v>1246215.71</v>
      </c>
      <c r="DC174" s="466">
        <v>1207739.98</v>
      </c>
      <c r="DD174" s="466">
        <v>1764431.64</v>
      </c>
      <c r="DE174" s="466">
        <v>1905968.82</v>
      </c>
      <c r="DF174" s="466">
        <v>1200309.4099999999</v>
      </c>
      <c r="DG174" s="466">
        <v>1693713.32</v>
      </c>
      <c r="DH174" s="466">
        <v>1546450.96</v>
      </c>
      <c r="DI174" s="466">
        <v>1629553.76</v>
      </c>
      <c r="DJ174" s="466">
        <v>8556651.8699999992</v>
      </c>
      <c r="DK174" s="466">
        <v>29622401.710000001</v>
      </c>
      <c r="DL174" s="466">
        <f>CZ174+DA174+DB174+DC174+DD174+DE174+DF174+DG174+DH174+DI174+DJ174+DK174</f>
        <v>52675692.079999998</v>
      </c>
      <c r="DM174" s="466">
        <v>2226952.0299999998</v>
      </c>
      <c r="DN174" s="466">
        <v>1959034.7</v>
      </c>
      <c r="DO174" s="466">
        <v>2420705.2599999998</v>
      </c>
      <c r="DP174" s="466">
        <v>2081055.15</v>
      </c>
      <c r="DQ174" s="466">
        <v>2085220.07</v>
      </c>
      <c r="DR174" s="466">
        <v>4168803.11</v>
      </c>
      <c r="DS174" s="466">
        <v>4180992.31</v>
      </c>
      <c r="DT174" s="466">
        <v>4089793.61</v>
      </c>
      <c r="DU174" s="466">
        <v>9282453.2699999996</v>
      </c>
      <c r="DV174" s="466">
        <v>9214327.6099999994</v>
      </c>
      <c r="DW174" s="466">
        <v>10378873.689999999</v>
      </c>
      <c r="DX174" s="466">
        <v>12909404.84</v>
      </c>
      <c r="DY174" s="466">
        <f>DM174+DN174+DO174+DP174+DQ174+DR174+DS174+DT174+DU174+DV174+DW174+DX174</f>
        <v>64997615.649999991</v>
      </c>
      <c r="DZ174" s="466">
        <v>2003819.48</v>
      </c>
      <c r="EA174" s="466">
        <v>2161974.6</v>
      </c>
      <c r="EB174" s="466">
        <v>469917.18</v>
      </c>
      <c r="EC174" s="466">
        <v>379723.79</v>
      </c>
      <c r="ED174" s="466">
        <v>764242.63</v>
      </c>
      <c r="EE174" s="466">
        <v>2807615.19</v>
      </c>
      <c r="EF174" s="466">
        <v>385558.58</v>
      </c>
      <c r="EG174" s="466">
        <v>739580.63</v>
      </c>
      <c r="EH174" s="466">
        <v>681120.13</v>
      </c>
      <c r="EI174" s="466">
        <v>1074626.93</v>
      </c>
      <c r="EJ174" s="466">
        <v>709511.37000000291</v>
      </c>
      <c r="EK174" s="466">
        <v>3041142.47</v>
      </c>
      <c r="EL174" s="466">
        <f>DZ174+EA174+EB174+EC174+ED174+EE174+EF174+EG174+EH174+EI174+EJ174+EK174</f>
        <v>15218832.980000004</v>
      </c>
      <c r="EM174" s="466">
        <v>1063329.82</v>
      </c>
      <c r="EN174" s="466">
        <v>1093298.28</v>
      </c>
      <c r="EO174" s="466">
        <v>1297610.22</v>
      </c>
      <c r="EP174" s="466">
        <v>1195086.71</v>
      </c>
      <c r="EQ174" s="466">
        <v>444957.62</v>
      </c>
      <c r="ER174" s="466">
        <v>937714.77</v>
      </c>
      <c r="ES174" s="466">
        <v>285727.33</v>
      </c>
      <c r="ET174" s="466">
        <v>478365.92</v>
      </c>
      <c r="EU174" s="466">
        <v>1848799</v>
      </c>
      <c r="EV174" s="466">
        <v>678114.28000000212</v>
      </c>
      <c r="EW174" s="466">
        <v>941708.08999999799</v>
      </c>
      <c r="EX174" s="466">
        <v>3321759.8</v>
      </c>
      <c r="EY174" s="466">
        <f>EM174+EN174+EO174+EP174+EQ174+ER174+ES174+ET174+EU174+EV174+EW174+EX174</f>
        <v>13586471.84</v>
      </c>
      <c r="EZ174" s="466">
        <v>20170639.559999999</v>
      </c>
      <c r="FA174" s="466">
        <v>1171887.1100000001</v>
      </c>
      <c r="FB174" s="466">
        <v>8439891.2599999998</v>
      </c>
      <c r="FC174" s="466">
        <v>827229.6</v>
      </c>
      <c r="FD174" s="466">
        <v>917066.02</v>
      </c>
      <c r="FE174" s="466">
        <v>987162.2</v>
      </c>
      <c r="FF174" s="466">
        <v>587214.01</v>
      </c>
      <c r="FG174" s="466">
        <v>828976.11</v>
      </c>
      <c r="FH174" s="466">
        <v>2885277.65</v>
      </c>
      <c r="FI174" s="466">
        <v>1387540.71</v>
      </c>
      <c r="FJ174" s="466">
        <v>1364990.55</v>
      </c>
      <c r="FK174" s="466">
        <v>2252399.04</v>
      </c>
      <c r="FL174" s="466">
        <f>FA174+FB174+FC174+FD174+FE174+FF174+FG174+FH174+EZ174+FI174+FK174+FJ174</f>
        <v>41820273.819999993</v>
      </c>
      <c r="FM174" s="466">
        <v>4259996.03</v>
      </c>
      <c r="FN174" s="466">
        <v>2749551.97</v>
      </c>
      <c r="FO174" s="466">
        <v>2956107.4</v>
      </c>
      <c r="FP174" s="466">
        <v>2967443.25</v>
      </c>
      <c r="FQ174" s="466">
        <v>2808002.42</v>
      </c>
      <c r="FR174" s="466">
        <v>1729330.37</v>
      </c>
      <c r="FS174" s="466">
        <v>1280371.97</v>
      </c>
      <c r="FT174" s="466">
        <v>1548558.48</v>
      </c>
      <c r="FU174" s="466">
        <v>1526201.67</v>
      </c>
      <c r="FV174" s="466">
        <v>1459224.03</v>
      </c>
      <c r="FW174" s="466">
        <v>1277787.33</v>
      </c>
      <c r="FX174" s="466">
        <v>2532922.23</v>
      </c>
      <c r="FY174" s="466">
        <f>FM174+FN174+FO174+FP174+FQ174+FR174+FS174+FT174+FU174+FV174+FW174+FX174</f>
        <v>27095497.150000002</v>
      </c>
      <c r="FZ174" s="466">
        <v>2065445.44</v>
      </c>
      <c r="GA174" s="466">
        <v>1994430.02</v>
      </c>
      <c r="GB174" s="466">
        <v>1952702.31</v>
      </c>
      <c r="GC174" s="466">
        <v>2086656.02</v>
      </c>
      <c r="GD174" s="466">
        <v>1824257.07</v>
      </c>
      <c r="GE174" s="466">
        <v>2870055.8600000003</v>
      </c>
      <c r="GF174" s="466">
        <v>2724031.65</v>
      </c>
      <c r="GG174" s="466">
        <v>2655421.7300000004</v>
      </c>
      <c r="GH174" s="466">
        <v>2168380.2300000014</v>
      </c>
      <c r="GI174" s="466">
        <v>2125922.3899999969</v>
      </c>
      <c r="GJ174" s="466">
        <v>2269524.5233333353</v>
      </c>
      <c r="GK174" s="466">
        <v>18385376.966666665</v>
      </c>
      <c r="GL174" s="466">
        <f>FZ174+GA174+GB174+GC174+GD174+GE174+GF174+GG174+GH174+GI174+GJ174+GK174</f>
        <v>43122204.209999993</v>
      </c>
      <c r="GM174" s="466">
        <v>1846444.5</v>
      </c>
      <c r="GN174" s="466">
        <v>2575330.2700000005</v>
      </c>
      <c r="GO174" s="466">
        <v>2461310.7799999989</v>
      </c>
      <c r="GP174" s="466">
        <v>4770138.370000001</v>
      </c>
      <c r="GQ174" s="466">
        <v>1844717.94</v>
      </c>
      <c r="GR174" s="466">
        <v>2315242.879999999</v>
      </c>
      <c r="GS174" s="466">
        <v>1909888.7600000007</v>
      </c>
      <c r="GT174" s="466">
        <v>1750289.0899999999</v>
      </c>
      <c r="GU174" s="466">
        <v>2505285.1299999971</v>
      </c>
      <c r="GV174" s="466">
        <v>2044226.38</v>
      </c>
      <c r="GW174" s="466">
        <v>2203185.490000003</v>
      </c>
      <c r="GX174" s="466">
        <v>3994607.9499999993</v>
      </c>
      <c r="GY174" s="466">
        <f>GM174+GN174+GO174+GP174+GQ174+GR174+GS174+GT174+GU174+GV174+GW174+GX174</f>
        <v>30220667.539999999</v>
      </c>
      <c r="GZ174" s="466">
        <v>1793069.96</v>
      </c>
      <c r="HA174" s="466">
        <v>1950300.33</v>
      </c>
      <c r="HB174" s="466">
        <v>2696680.6999999997</v>
      </c>
      <c r="HC174" s="466">
        <v>2627985.4000000004</v>
      </c>
      <c r="HD174" s="466">
        <v>2633211.2899999991</v>
      </c>
      <c r="HE174" s="466">
        <v>4061689.1300000004</v>
      </c>
      <c r="HF174" s="466">
        <v>2937809.58</v>
      </c>
      <c r="HG174" s="466">
        <v>2824622.5399999991</v>
      </c>
      <c r="HH174" s="466">
        <v>3321444.76</v>
      </c>
      <c r="HI174" s="466">
        <v>3317559.7600000035</v>
      </c>
      <c r="HJ174" s="466">
        <v>5006122.7999999961</v>
      </c>
      <c r="HK174" s="466">
        <v>34077998.82</v>
      </c>
      <c r="HL174" s="466">
        <f>GZ174+HA174+HB174+HC174+HD174+HE174+HF174+HG174+HH174+HI174+HJ174+HK174</f>
        <v>67248495.069999993</v>
      </c>
      <c r="HM174" s="466">
        <v>533950.37</v>
      </c>
      <c r="HN174" s="466">
        <v>665669.61999999988</v>
      </c>
      <c r="HO174" s="466">
        <v>825658.46</v>
      </c>
      <c r="HP174" s="466">
        <v>982883.56000000017</v>
      </c>
      <c r="HQ174" s="466">
        <v>2056383.0800000003</v>
      </c>
      <c r="HR174" s="466">
        <v>1408596.919999999</v>
      </c>
      <c r="HS174" s="466">
        <v>1131816.48</v>
      </c>
      <c r="HT174" s="466">
        <v>1064593.7800000003</v>
      </c>
      <c r="HU174" s="466">
        <v>1063962.7499999981</v>
      </c>
      <c r="HV174" s="466">
        <v>1326510.3900000015</v>
      </c>
      <c r="HW174" s="466">
        <v>1332024.5100000007</v>
      </c>
      <c r="HX174" s="466">
        <v>2283272.84</v>
      </c>
      <c r="HY174" s="466">
        <f>HM174+HN174+HO174+HP174+HQ174+HR174+HS174+HT174+HU174+HV174+HW174+HX174</f>
        <v>14675322.760000002</v>
      </c>
      <c r="HZ174" s="466">
        <v>764307.4</v>
      </c>
      <c r="IA174" s="466">
        <v>788074.45</v>
      </c>
      <c r="IB174" s="466">
        <v>1222341.9099999997</v>
      </c>
      <c r="IC174" s="466">
        <v>853689.9600000002</v>
      </c>
      <c r="ID174" s="466">
        <v>861318.64000000036</v>
      </c>
      <c r="IE174" s="466">
        <v>1525212.2899999996</v>
      </c>
      <c r="IF174" s="466">
        <v>1056194.1699999995</v>
      </c>
      <c r="IG174" s="466">
        <v>981824.3600000022</v>
      </c>
      <c r="IH174" s="466">
        <v>1138560.6399999997</v>
      </c>
      <c r="II174" s="466">
        <v>1246984.8499999987</v>
      </c>
      <c r="IJ174" s="466">
        <v>1590176.3900000006</v>
      </c>
      <c r="IK174" s="466">
        <v>15521380.889999995</v>
      </c>
      <c r="IL174" s="466">
        <f>HZ174+IA174+IB174+IC174+ID174+IE174+IF174+IG174+IH174+II174+IJ174+IK174</f>
        <v>27550065.949999996</v>
      </c>
      <c r="IM174" s="466">
        <v>845625.97000000009</v>
      </c>
      <c r="IN174" s="466">
        <v>892667.10999999964</v>
      </c>
      <c r="IO174" s="466">
        <v>1913840.9500000002</v>
      </c>
      <c r="IP174" s="466">
        <v>940998.69999999972</v>
      </c>
      <c r="IQ174" s="466">
        <v>907882.2200000002</v>
      </c>
      <c r="IR174" s="466">
        <v>1459416.2899999986</v>
      </c>
      <c r="IS174" s="466">
        <v>1378074.5600000024</v>
      </c>
      <c r="IT174" s="466">
        <v>1098933.7200000007</v>
      </c>
      <c r="IU174" s="466">
        <v>887862.32999999914</v>
      </c>
      <c r="IV174" s="466">
        <v>1034922.669999999</v>
      </c>
      <c r="IW174" s="466">
        <v>1150788.7499999981</v>
      </c>
      <c r="IX174" s="466">
        <v>17361531.170000002</v>
      </c>
      <c r="IY174" s="466">
        <f>IM174+IN174+IO174+IP174+IQ174+IR174+IS174+IT174+IU174+IV174+IW174+IX174</f>
        <v>29872544.439999998</v>
      </c>
      <c r="IZ174" s="655">
        <v>597556.62</v>
      </c>
      <c r="JA174" s="466">
        <v>649642.3600000001</v>
      </c>
      <c r="JB174" s="466">
        <v>860961.01</v>
      </c>
      <c r="JC174" s="466">
        <v>1039425.8899999998</v>
      </c>
      <c r="JD174" s="466">
        <v>973794.9600000002</v>
      </c>
      <c r="JE174" s="466">
        <v>1342228.43</v>
      </c>
      <c r="JF174" s="466">
        <v>1454381.1600000001</v>
      </c>
      <c r="JG174" s="466">
        <v>993232.25000000047</v>
      </c>
      <c r="JH174" s="466">
        <v>1353218.4200000009</v>
      </c>
      <c r="JI174" s="466">
        <v>1638408.8199999994</v>
      </c>
      <c r="JJ174" s="466">
        <v>1336442.379999998</v>
      </c>
      <c r="JK174" s="466">
        <v>8707218.3000000007</v>
      </c>
      <c r="JL174" s="466">
        <f>IZ174+JA174+JB174+JC174+JD174+JE174+JF174+JG174+JH174+JI174+JJ174+JK174</f>
        <v>20946510.600000001</v>
      </c>
      <c r="JM174" s="655">
        <v>778387.82000000007</v>
      </c>
      <c r="JN174" s="466">
        <v>903901.94</v>
      </c>
      <c r="JO174" s="466">
        <v>4756997.3499999996</v>
      </c>
      <c r="JP174" s="466">
        <v>1072031.9899999993</v>
      </c>
      <c r="JQ174" s="466">
        <v>1060759.7900000014</v>
      </c>
      <c r="JR174" s="466">
        <v>973010.79999999795</v>
      </c>
      <c r="JS174" s="466">
        <v>673280.72000000253</v>
      </c>
      <c r="JT174" s="466">
        <v>508613.86999999825</v>
      </c>
      <c r="JU174" s="466">
        <v>692925.90999999922</v>
      </c>
      <c r="JV174" s="466">
        <v>2717783.0699999984</v>
      </c>
      <c r="JW174" s="466">
        <v>2894918.4700000035</v>
      </c>
      <c r="JX174" s="466">
        <v>133204686.27</v>
      </c>
      <c r="JY174" s="466">
        <f>JM174+JN174+JO174+JP174+JQ174+JR174+JS174+JT174+JU174+JV174+JW174+JX174</f>
        <v>150237298</v>
      </c>
      <c r="JZ174" s="655">
        <v>1276033.26</v>
      </c>
      <c r="KA174" s="466">
        <v>9712526.0600000005</v>
      </c>
      <c r="KB174" s="466">
        <v>709717.65</v>
      </c>
      <c r="KC174" s="466">
        <v>513104.4600000002</v>
      </c>
      <c r="KD174" s="466">
        <v>821533.98</v>
      </c>
      <c r="KE174" s="466">
        <v>1092028.5499999998</v>
      </c>
      <c r="KF174" s="466">
        <v>1145639.2300000004</v>
      </c>
      <c r="KG174" s="466">
        <v>1039886.4799999995</v>
      </c>
      <c r="KH174" s="466">
        <v>1380994.5899999999</v>
      </c>
      <c r="KI174" s="466">
        <v>1180522.5099999998</v>
      </c>
      <c r="KJ174" s="466">
        <v>1426710.7800000012</v>
      </c>
      <c r="KK174" s="466">
        <v>116156574.94</v>
      </c>
      <c r="KL174" s="466">
        <f>JZ174+KA174+KB174+KC174+KD174+KE174+KF174+KG174+KH174+KI174+KJ174+KK174</f>
        <v>136455272.49000001</v>
      </c>
      <c r="KM174" s="655">
        <v>7816022.9199999999</v>
      </c>
      <c r="KN174" s="466">
        <v>8070572.1400000006</v>
      </c>
      <c r="KO174" s="466">
        <v>8152834.96</v>
      </c>
      <c r="KP174" s="466">
        <v>8029402.9500000002</v>
      </c>
      <c r="KQ174" s="466">
        <v>8222534.5800000001</v>
      </c>
      <c r="KR174" s="466">
        <v>8582118.0999999996</v>
      </c>
      <c r="KS174" s="466">
        <v>8405280.4199999999</v>
      </c>
      <c r="KT174" s="466">
        <v>8496958.1799999997</v>
      </c>
      <c r="KU174" s="466">
        <v>595168.6799999997</v>
      </c>
      <c r="KV174" s="466">
        <v>15821485.039999999</v>
      </c>
      <c r="KW174" s="466">
        <v>8743942</v>
      </c>
      <c r="KX174" s="466">
        <v>9409291.6099999994</v>
      </c>
      <c r="KY174" s="466">
        <f>KM174+KN174+KO174+KP174+KQ174+KR174+KS174+KT174+KU174+KV174+KW174+KX174</f>
        <v>100345611.58</v>
      </c>
      <c r="KZ174" s="655">
        <v>7716143.5599999996</v>
      </c>
      <c r="LA174" s="466">
        <v>7841882.9699999997</v>
      </c>
      <c r="LB174" s="466">
        <v>0</v>
      </c>
      <c r="LC174" s="466">
        <v>0</v>
      </c>
      <c r="LD174" s="466">
        <v>0</v>
      </c>
      <c r="LE174" s="466">
        <v>0</v>
      </c>
      <c r="LF174" s="466">
        <v>0</v>
      </c>
      <c r="LG174" s="466">
        <v>0</v>
      </c>
      <c r="LH174" s="466">
        <v>0</v>
      </c>
      <c r="LI174" s="466">
        <v>0</v>
      </c>
      <c r="LJ174" s="466">
        <v>0</v>
      </c>
      <c r="LK174" s="466">
        <v>0</v>
      </c>
      <c r="LL174" s="511">
        <f>KZ174+LA174+LB174+LC174+LD174+LE174+LF174+LG174+LH174+LI174+LJ174+LK174</f>
        <v>15558026.529999999</v>
      </c>
    </row>
    <row r="175" spans="1:324" ht="15.75" x14ac:dyDescent="0.25">
      <c r="A175" s="419">
        <v>4092</v>
      </c>
      <c r="B175" s="420"/>
      <c r="C175" s="418" t="s">
        <v>1016</v>
      </c>
      <c r="D175" s="418" t="s">
        <v>1017</v>
      </c>
      <c r="E175" s="466">
        <v>560553.32999499247</v>
      </c>
      <c r="F175" s="466">
        <v>216286.9303955934</v>
      </c>
      <c r="G175" s="466">
        <v>1418869.9716241029</v>
      </c>
      <c r="H175" s="466">
        <v>1049945.7519612755</v>
      </c>
      <c r="I175" s="466">
        <v>193160.57419462528</v>
      </c>
      <c r="J175" s="466">
        <v>2315285.4281422133</v>
      </c>
      <c r="K175" s="466">
        <v>505136.87197462865</v>
      </c>
      <c r="L175" s="466">
        <v>0</v>
      </c>
      <c r="M175" s="466">
        <v>0</v>
      </c>
      <c r="N175" s="466">
        <v>0</v>
      </c>
      <c r="O175" s="466">
        <v>0</v>
      </c>
      <c r="P175" s="466">
        <v>0</v>
      </c>
      <c r="Q175" s="466">
        <v>0</v>
      </c>
      <c r="R175" s="466">
        <v>0</v>
      </c>
      <c r="S175" s="466">
        <v>0</v>
      </c>
      <c r="T175" s="466">
        <v>0</v>
      </c>
      <c r="U175" s="466">
        <v>0</v>
      </c>
      <c r="V175" s="466">
        <v>0</v>
      </c>
      <c r="W175" s="466">
        <v>0</v>
      </c>
      <c r="X175" s="466">
        <v>0</v>
      </c>
      <c r="Y175" s="466">
        <f>M175+N175+O175+P175+Q175+R175+S175+T175+U175+V175+W175+X175</f>
        <v>0</v>
      </c>
      <c r="Z175" s="466">
        <v>0</v>
      </c>
      <c r="AA175" s="466">
        <v>0</v>
      </c>
      <c r="AB175" s="466">
        <v>0</v>
      </c>
      <c r="AC175" s="466">
        <v>0</v>
      </c>
      <c r="AD175" s="466">
        <v>0</v>
      </c>
      <c r="AE175" s="466">
        <v>0</v>
      </c>
      <c r="AF175" s="466">
        <v>0</v>
      </c>
      <c r="AG175" s="466">
        <v>0</v>
      </c>
      <c r="AH175" s="466">
        <v>0</v>
      </c>
      <c r="AI175" s="466">
        <v>0</v>
      </c>
      <c r="AJ175" s="466">
        <v>0</v>
      </c>
      <c r="AK175" s="466">
        <v>0</v>
      </c>
      <c r="AL175" s="466">
        <f>Z175+AA175+AB175+AC175+AD175+AE175+AF175+AG175+AH175+AI175+AJ175+AK175</f>
        <v>0</v>
      </c>
      <c r="AM175" s="466">
        <v>0</v>
      </c>
      <c r="AN175" s="466">
        <v>0</v>
      </c>
      <c r="AO175" s="466">
        <v>0</v>
      </c>
      <c r="AP175" s="466">
        <v>0</v>
      </c>
      <c r="AQ175" s="466">
        <v>0</v>
      </c>
      <c r="AR175" s="466">
        <v>0</v>
      </c>
      <c r="AS175" s="466">
        <v>0</v>
      </c>
      <c r="AT175" s="466">
        <v>0</v>
      </c>
      <c r="AU175" s="466">
        <v>0</v>
      </c>
      <c r="AV175" s="466">
        <v>0</v>
      </c>
      <c r="AW175" s="466">
        <v>0</v>
      </c>
      <c r="AX175" s="466">
        <v>0</v>
      </c>
      <c r="AY175" s="466">
        <f>AM175+AN175+AO175+AP175+AQ175+AR175+AS175+AT175+AU175+AV175+AW175+AX175</f>
        <v>0</v>
      </c>
      <c r="AZ175" s="466">
        <v>0</v>
      </c>
      <c r="BA175" s="466">
        <v>0</v>
      </c>
      <c r="BB175" s="466">
        <v>0</v>
      </c>
      <c r="BC175" s="466">
        <v>0</v>
      </c>
      <c r="BD175" s="466">
        <v>0</v>
      </c>
      <c r="BE175" s="466">
        <v>0</v>
      </c>
      <c r="BF175" s="466">
        <v>0</v>
      </c>
      <c r="BG175" s="466">
        <v>0</v>
      </c>
      <c r="BH175" s="466">
        <v>0</v>
      </c>
      <c r="BI175" s="466">
        <v>0</v>
      </c>
      <c r="BJ175" s="466">
        <v>0</v>
      </c>
      <c r="BK175" s="466">
        <v>0</v>
      </c>
      <c r="BL175" s="466">
        <f>AZ175+BA175+BB175+BC175+BD175+BE175+BF175+BG175+BH175+BI175+BJ175+BK175</f>
        <v>0</v>
      </c>
      <c r="BM175" s="466">
        <v>0</v>
      </c>
      <c r="BN175" s="466">
        <v>0</v>
      </c>
      <c r="BO175" s="466">
        <v>0</v>
      </c>
      <c r="BP175" s="466">
        <v>0</v>
      </c>
      <c r="BQ175" s="466">
        <v>0</v>
      </c>
      <c r="BR175" s="466">
        <v>0</v>
      </c>
      <c r="BS175" s="466">
        <v>0</v>
      </c>
      <c r="BT175" s="466">
        <v>0</v>
      </c>
      <c r="BU175" s="466">
        <v>0</v>
      </c>
      <c r="BV175" s="466">
        <v>0</v>
      </c>
      <c r="BW175" s="466">
        <v>0</v>
      </c>
      <c r="BX175" s="466">
        <v>0</v>
      </c>
      <c r="BY175" s="466">
        <f>BM175+BN175+BO175+BP175+BQ175+BR175+BS175+BT175+BU175+BV175+BW175+BX175</f>
        <v>0</v>
      </c>
      <c r="BZ175" s="466">
        <v>0</v>
      </c>
      <c r="CA175" s="466">
        <v>0</v>
      </c>
      <c r="CB175" s="466">
        <v>0</v>
      </c>
      <c r="CC175" s="466">
        <v>0</v>
      </c>
      <c r="CD175" s="466">
        <v>0</v>
      </c>
      <c r="CE175" s="466">
        <v>0</v>
      </c>
      <c r="CF175" s="466">
        <v>0</v>
      </c>
      <c r="CG175" s="466">
        <v>0</v>
      </c>
      <c r="CH175" s="466">
        <v>0</v>
      </c>
      <c r="CI175" s="466">
        <v>0</v>
      </c>
      <c r="CJ175" s="466">
        <v>0</v>
      </c>
      <c r="CK175" s="466">
        <v>0</v>
      </c>
      <c r="CL175" s="466">
        <f>BZ175+CA175+CB175+CC175+CD175+CE175+CF175+CG175+CH175+CI175+CJ175+CK175</f>
        <v>0</v>
      </c>
      <c r="CM175" s="466">
        <v>0</v>
      </c>
      <c r="CN175" s="466">
        <v>0</v>
      </c>
      <c r="CO175" s="466">
        <v>0</v>
      </c>
      <c r="CP175" s="466">
        <v>0</v>
      </c>
      <c r="CQ175" s="466">
        <v>0</v>
      </c>
      <c r="CR175" s="466">
        <v>0</v>
      </c>
      <c r="CS175" s="466">
        <v>0</v>
      </c>
      <c r="CT175" s="466">
        <v>0</v>
      </c>
      <c r="CU175" s="466">
        <v>0</v>
      </c>
      <c r="CV175" s="466">
        <v>0</v>
      </c>
      <c r="CW175" s="466">
        <v>0</v>
      </c>
      <c r="CX175" s="466">
        <v>0</v>
      </c>
      <c r="CY175" s="466">
        <f>CM175+CN175+CO175+CP175+CQ175+CR175+CS175+CT175+CU175+CV175+CW175+CX175</f>
        <v>0</v>
      </c>
      <c r="CZ175" s="466">
        <v>0</v>
      </c>
      <c r="DA175" s="466">
        <v>0</v>
      </c>
      <c r="DB175" s="466">
        <v>0</v>
      </c>
      <c r="DC175" s="466">
        <v>0</v>
      </c>
      <c r="DD175" s="466">
        <v>0</v>
      </c>
      <c r="DE175" s="466">
        <v>0</v>
      </c>
      <c r="DF175" s="466">
        <v>0</v>
      </c>
      <c r="DG175" s="466">
        <v>37678.589999999997</v>
      </c>
      <c r="DH175" s="466">
        <v>630.41000000000349</v>
      </c>
      <c r="DI175" s="466">
        <v>5527.52</v>
      </c>
      <c r="DJ175" s="466">
        <v>7518.01</v>
      </c>
      <c r="DK175" s="466">
        <v>40543.440000000002</v>
      </c>
      <c r="DL175" s="466">
        <f>CZ175+DA175+DB175+DC175+DD175+DE175+DF175+DG175+DH175+DI175+DJ175+DK175</f>
        <v>91897.97</v>
      </c>
      <c r="DM175" s="466">
        <v>4018.12</v>
      </c>
      <c r="DN175" s="466">
        <v>2355.89</v>
      </c>
      <c r="DO175" s="466">
        <v>2899.83</v>
      </c>
      <c r="DP175" s="466">
        <v>5759.4</v>
      </c>
      <c r="DQ175" s="466">
        <v>5237.59</v>
      </c>
      <c r="DR175" s="466">
        <v>3890.43</v>
      </c>
      <c r="DS175" s="466">
        <v>1988.71</v>
      </c>
      <c r="DT175" s="466">
        <v>3712.29</v>
      </c>
      <c r="DU175" s="466">
        <v>12129.68</v>
      </c>
      <c r="DV175" s="466">
        <v>40024.019999999997</v>
      </c>
      <c r="DW175" s="466">
        <v>-4506.3900000000003</v>
      </c>
      <c r="DX175" s="466">
        <v>144550.62</v>
      </c>
      <c r="DY175" s="466">
        <f>DM175+DN175+DO175+DP175+DQ175+DR175+DS175+DT175+DU175+DV175+DW175+DX175</f>
        <v>222060.19</v>
      </c>
      <c r="DZ175" s="466">
        <v>10971.65</v>
      </c>
      <c r="EA175" s="466">
        <v>17095.259999999998</v>
      </c>
      <c r="EB175" s="466">
        <v>15137.95</v>
      </c>
      <c r="EC175" s="466">
        <v>18320.740000000002</v>
      </c>
      <c r="ED175" s="466">
        <v>188.41999999999825</v>
      </c>
      <c r="EE175" s="466">
        <v>37574.01</v>
      </c>
      <c r="EF175" s="466">
        <v>16993.95</v>
      </c>
      <c r="EG175" s="466">
        <v>11838.69</v>
      </c>
      <c r="EH175" s="466">
        <v>25845.84</v>
      </c>
      <c r="EI175" s="466">
        <v>9117.19</v>
      </c>
      <c r="EJ175" s="466">
        <v>11188.13</v>
      </c>
      <c r="EK175" s="466">
        <v>121107.02</v>
      </c>
      <c r="EL175" s="466">
        <f>DZ175+EA175+EB175+EC175+ED175+EE175+EF175+EG175+EH175+EI175+EJ175+EK175</f>
        <v>295378.85000000003</v>
      </c>
      <c r="EM175" s="466">
        <v>11631.51</v>
      </c>
      <c r="EN175" s="466">
        <v>23935.05</v>
      </c>
      <c r="EO175" s="466">
        <v>14734.2</v>
      </c>
      <c r="EP175" s="466">
        <v>15859.52</v>
      </c>
      <c r="EQ175" s="466">
        <v>13842.89</v>
      </c>
      <c r="ER175" s="466">
        <v>15331.09</v>
      </c>
      <c r="ES175" s="466">
        <v>15668.88</v>
      </c>
      <c r="ET175" s="466">
        <v>15460.25</v>
      </c>
      <c r="EU175" s="466">
        <v>14600.05</v>
      </c>
      <c r="EV175" s="466">
        <v>13937.64</v>
      </c>
      <c r="EW175" s="466">
        <v>14444.34</v>
      </c>
      <c r="EX175" s="466">
        <v>196822.32</v>
      </c>
      <c r="EY175" s="466">
        <f>EM175+EN175+EO175+EP175+EQ175+ER175+ES175+ET175+EU175+EV175+EW175+EX175</f>
        <v>366267.74</v>
      </c>
      <c r="EZ175" s="466">
        <v>13656.09</v>
      </c>
      <c r="FA175" s="466">
        <v>15656.86</v>
      </c>
      <c r="FB175" s="466">
        <v>13657.19</v>
      </c>
      <c r="FC175" s="466">
        <v>23693.09</v>
      </c>
      <c r="FD175" s="466">
        <v>-54877.55</v>
      </c>
      <c r="FE175" s="466">
        <v>82978.66</v>
      </c>
      <c r="FF175" s="466">
        <v>14965.59</v>
      </c>
      <c r="FG175" s="466">
        <v>74198.09</v>
      </c>
      <c r="FH175" s="466">
        <v>98151.42</v>
      </c>
      <c r="FI175" s="466">
        <v>582971.31000000006</v>
      </c>
      <c r="FJ175" s="466">
        <v>1579923.91</v>
      </c>
      <c r="FK175" s="466">
        <v>621171.32999999996</v>
      </c>
      <c r="FL175" s="466">
        <f>FA175+FB175+FC175+FD175+FE175+FF175+FG175+FH175+EZ175+FI175+FK175+FJ175</f>
        <v>3066145.99</v>
      </c>
      <c r="FM175" s="466">
        <v>21031.32</v>
      </c>
      <c r="FN175" s="466">
        <v>24614.560000000001</v>
      </c>
      <c r="FO175" s="466">
        <v>15057.48</v>
      </c>
      <c r="FP175" s="466">
        <v>42679.44</v>
      </c>
      <c r="FQ175" s="466">
        <v>20537.79</v>
      </c>
      <c r="FR175" s="466">
        <v>25354.19</v>
      </c>
      <c r="FS175" s="466">
        <v>28174.16</v>
      </c>
      <c r="FT175" s="466">
        <v>82963.41</v>
      </c>
      <c r="FU175" s="466">
        <v>18853</v>
      </c>
      <c r="FV175" s="466">
        <v>3853.87</v>
      </c>
      <c r="FW175" s="466">
        <v>91922.95</v>
      </c>
      <c r="FX175" s="466">
        <v>77872.479999999996</v>
      </c>
      <c r="FY175" s="466">
        <f>FM175+FN175+FO175+FP175+FQ175+FR175+FS175+FT175+FU175+FV175+FW175+FX175</f>
        <v>452914.64999999997</v>
      </c>
      <c r="FZ175" s="466">
        <v>42493.63</v>
      </c>
      <c r="GA175" s="466">
        <v>21680.160000000003</v>
      </c>
      <c r="GB175" s="466">
        <v>64206.030000000006</v>
      </c>
      <c r="GC175" s="466">
        <v>28480.419999999984</v>
      </c>
      <c r="GD175" s="466">
        <v>34417.24000000002</v>
      </c>
      <c r="GE175" s="466">
        <v>102970.00999999998</v>
      </c>
      <c r="GF175" s="466">
        <v>25297.690000000002</v>
      </c>
      <c r="GG175" s="466">
        <v>5325.4899999999907</v>
      </c>
      <c r="GH175" s="466">
        <v>52740.590000000026</v>
      </c>
      <c r="GI175" s="466">
        <v>-94705.580000000016</v>
      </c>
      <c r="GJ175" s="466">
        <v>172991.61000000004</v>
      </c>
      <c r="GK175" s="466">
        <v>210708.5</v>
      </c>
      <c r="GL175" s="466">
        <f>FZ175+GA175+GB175+GC175+GD175+GE175+GF175+GG175+GH175+GI175+GJ175+GK175</f>
        <v>666605.79</v>
      </c>
      <c r="GM175" s="466">
        <v>155211.27000000002</v>
      </c>
      <c r="GN175" s="466">
        <v>117067.21999999997</v>
      </c>
      <c r="GO175" s="466">
        <v>22082.969999999972</v>
      </c>
      <c r="GP175" s="466">
        <v>37749.830000000016</v>
      </c>
      <c r="GQ175" s="466">
        <v>22936.040000000037</v>
      </c>
      <c r="GR175" s="466">
        <v>69614.039999999979</v>
      </c>
      <c r="GS175" s="466">
        <v>-62166.650000000023</v>
      </c>
      <c r="GT175" s="466">
        <v>17728.290000000037</v>
      </c>
      <c r="GU175" s="466">
        <v>-41822.180000000051</v>
      </c>
      <c r="GV175" s="466">
        <v>9359.7700000000768</v>
      </c>
      <c r="GW175" s="466">
        <v>276094.49000000005</v>
      </c>
      <c r="GX175" s="466">
        <v>201529.12</v>
      </c>
      <c r="GY175" s="466">
        <f>GM175+GN175+GO175+GP175+GQ175+GR175+GS175+GT175+GU175+GV175+GW175+GX175</f>
        <v>825384.21000000008</v>
      </c>
      <c r="GZ175" s="466">
        <v>24214.14</v>
      </c>
      <c r="HA175" s="466">
        <v>10560.279999999999</v>
      </c>
      <c r="HB175" s="466">
        <v>75551.189999999988</v>
      </c>
      <c r="HC175" s="466">
        <v>5907.2900000000081</v>
      </c>
      <c r="HD175" s="466">
        <v>40860.81</v>
      </c>
      <c r="HE175" s="466">
        <v>-42267.130000000005</v>
      </c>
      <c r="HF175" s="466">
        <v>18582.120000000024</v>
      </c>
      <c r="HG175" s="466">
        <v>-10328.100000000006</v>
      </c>
      <c r="HH175" s="466">
        <v>3477.7599999999948</v>
      </c>
      <c r="HI175" s="466">
        <v>375247.53</v>
      </c>
      <c r="HJ175" s="466">
        <v>93208.039999999921</v>
      </c>
      <c r="HK175" s="466">
        <v>250812.31000000017</v>
      </c>
      <c r="HL175" s="466">
        <f>GZ175+HA175+HB175+HC175+HD175+HE175+HF175+HG175+HH175+HI175+HJ175+HK175</f>
        <v>845826.24000000011</v>
      </c>
      <c r="HM175" s="466">
        <v>3653.2799999999997</v>
      </c>
      <c r="HN175" s="466">
        <v>2749.3899999999994</v>
      </c>
      <c r="HO175" s="466">
        <v>7740.6799999999994</v>
      </c>
      <c r="HP175" s="466">
        <v>3440.6700000000019</v>
      </c>
      <c r="HQ175" s="466">
        <v>6572.3499999999985</v>
      </c>
      <c r="HR175" s="466">
        <v>232941.71000000002</v>
      </c>
      <c r="HS175" s="466">
        <v>14893.489999999991</v>
      </c>
      <c r="HT175" s="466">
        <v>4000.2200000000303</v>
      </c>
      <c r="HU175" s="466">
        <v>59944.26999999996</v>
      </c>
      <c r="HV175" s="466">
        <v>37765.98000000004</v>
      </c>
      <c r="HW175" s="466">
        <v>143418.25</v>
      </c>
      <c r="HX175" s="466">
        <v>243105.81999999995</v>
      </c>
      <c r="HY175" s="466">
        <f>HM175+HN175+HO175+HP175+HQ175+HR175+HS175+HT175+HU175+HV175+HW175+HX175</f>
        <v>760226.11</v>
      </c>
      <c r="HZ175" s="466">
        <v>24069.040000000001</v>
      </c>
      <c r="IA175" s="466">
        <v>3092.739999999998</v>
      </c>
      <c r="IB175" s="466">
        <v>4275.3300000000017</v>
      </c>
      <c r="IC175" s="466">
        <v>9981.3099999999977</v>
      </c>
      <c r="ID175" s="466">
        <v>3794.5800000000017</v>
      </c>
      <c r="IE175" s="466">
        <v>38552.380000000005</v>
      </c>
      <c r="IF175" s="466">
        <v>6385.1399999999994</v>
      </c>
      <c r="IG175" s="466">
        <v>85289.64999999998</v>
      </c>
      <c r="IH175" s="466">
        <v>113204.25000000006</v>
      </c>
      <c r="II175" s="466">
        <v>136241.32999999996</v>
      </c>
      <c r="IJ175" s="466">
        <v>721336.63000000012</v>
      </c>
      <c r="IK175" s="466">
        <v>15532119.609999999</v>
      </c>
      <c r="IL175" s="466">
        <f>HZ175+IA175+IB175+IC175+ID175+IE175+IF175+IG175+IH175+II175+IJ175+IK175</f>
        <v>16678341.99</v>
      </c>
      <c r="IM175" s="466">
        <v>5757.1699999999992</v>
      </c>
      <c r="IN175" s="466">
        <v>3636.4700000000003</v>
      </c>
      <c r="IO175" s="466">
        <v>4104.26</v>
      </c>
      <c r="IP175" s="466">
        <v>39591.599999999999</v>
      </c>
      <c r="IQ175" s="466">
        <v>142187.31</v>
      </c>
      <c r="IR175" s="466">
        <v>53044.31</v>
      </c>
      <c r="IS175" s="466">
        <v>58502</v>
      </c>
      <c r="IT175" s="466">
        <v>208514.82999999996</v>
      </c>
      <c r="IU175" s="466">
        <v>428355.79000000004</v>
      </c>
      <c r="IV175" s="466">
        <v>148471.75</v>
      </c>
      <c r="IW175" s="466">
        <v>138198.65000000014</v>
      </c>
      <c r="IX175" s="466">
        <v>14094060.52</v>
      </c>
      <c r="IY175" s="466">
        <f>IM175+IN175+IO175+IP175+IQ175+IR175+IS175+IT175+IU175+IV175+IW175+IX175</f>
        <v>15324424.66</v>
      </c>
      <c r="IZ175" s="655">
        <v>10048.51</v>
      </c>
      <c r="JA175" s="466">
        <v>6244.4699999999993</v>
      </c>
      <c r="JB175" s="466">
        <v>23182.320000000003</v>
      </c>
      <c r="JC175" s="466">
        <v>15081.660000000003</v>
      </c>
      <c r="JD175" s="466">
        <v>7478.3599999999933</v>
      </c>
      <c r="JE175" s="466">
        <v>31878.57</v>
      </c>
      <c r="JF175" s="466">
        <v>32400.770000000004</v>
      </c>
      <c r="JG175" s="466">
        <v>20874.309999999998</v>
      </c>
      <c r="JH175" s="466">
        <v>8399.359999999986</v>
      </c>
      <c r="JI175" s="466">
        <v>173688.97999999995</v>
      </c>
      <c r="JJ175" s="466">
        <v>1262097.3900000001</v>
      </c>
      <c r="JK175" s="466">
        <v>179340.82999999984</v>
      </c>
      <c r="JL175" s="466">
        <f>IZ175+JA175+JB175+JC175+JD175+JE175+JF175+JG175+JH175+JI175+JJ175+JK175</f>
        <v>1770715.53</v>
      </c>
      <c r="JM175" s="655">
        <v>4758.54</v>
      </c>
      <c r="JN175" s="466">
        <v>8319.34</v>
      </c>
      <c r="JO175" s="466">
        <v>7843.7099999999955</v>
      </c>
      <c r="JP175" s="466">
        <v>6619.489999999998</v>
      </c>
      <c r="JQ175" s="466">
        <v>10449.710000000006</v>
      </c>
      <c r="JR175" s="466">
        <v>20668.000000000007</v>
      </c>
      <c r="JS175" s="466">
        <v>8369.4399999999878</v>
      </c>
      <c r="JT175" s="466">
        <v>34849.61</v>
      </c>
      <c r="JU175" s="466">
        <v>32368.48000000001</v>
      </c>
      <c r="JV175" s="466">
        <v>17555.609999999986</v>
      </c>
      <c r="JW175" s="466">
        <v>70596.850000000006</v>
      </c>
      <c r="JX175" s="466">
        <v>913976.8</v>
      </c>
      <c r="JY175" s="466">
        <f>JM175+JN175+JO175+JP175+JQ175+JR175+JS175+JT175+JU175+JV175+JW175+JX175</f>
        <v>1136375.58</v>
      </c>
      <c r="JZ175" s="655">
        <v>3709.98</v>
      </c>
      <c r="KA175" s="466">
        <v>6158.3000000000011</v>
      </c>
      <c r="KB175" s="466">
        <v>115546.97</v>
      </c>
      <c r="KC175" s="466">
        <v>22886.01999999999</v>
      </c>
      <c r="KD175" s="466">
        <v>64002.420000000013</v>
      </c>
      <c r="KE175" s="466">
        <v>95478.719999999972</v>
      </c>
      <c r="KF175" s="466">
        <v>13010.590000000026</v>
      </c>
      <c r="KG175" s="466">
        <v>1739.9699999999721</v>
      </c>
      <c r="KH175" s="466">
        <v>103864.96000000002</v>
      </c>
      <c r="KI175" s="466">
        <v>13832.109999999986</v>
      </c>
      <c r="KJ175" s="466">
        <v>789851.66999999993</v>
      </c>
      <c r="KK175" s="466">
        <v>324632.05000000005</v>
      </c>
      <c r="KL175" s="466">
        <f>JZ175+KA175+KB175+KC175+KD175+KE175+KF175+KG175+KH175+KI175+KJ175+KK175</f>
        <v>1554713.76</v>
      </c>
      <c r="KM175" s="655">
        <v>36323.85</v>
      </c>
      <c r="KN175" s="466">
        <v>4383.3300000000017</v>
      </c>
      <c r="KO175" s="466">
        <v>5705.010000000002</v>
      </c>
      <c r="KP175" s="466">
        <v>6516.1499999999942</v>
      </c>
      <c r="KQ175" s="466">
        <v>6956.1600000000035</v>
      </c>
      <c r="KR175" s="466">
        <v>19528.550000000003</v>
      </c>
      <c r="KS175" s="466">
        <v>12488.669999999998</v>
      </c>
      <c r="KT175" s="466">
        <v>55972.540000000008</v>
      </c>
      <c r="KU175" s="466">
        <v>134659.39999999997</v>
      </c>
      <c r="KV175" s="466">
        <v>23838.300000000047</v>
      </c>
      <c r="KW175" s="466">
        <v>120229.10999999999</v>
      </c>
      <c r="KX175" s="466">
        <v>71913.349999999977</v>
      </c>
      <c r="KY175" s="466">
        <f>KM175+KN175+KO175+KP175+KQ175+KR175+KS175+KT175+KU175+KV175+KW175+KX175</f>
        <v>498514.42</v>
      </c>
      <c r="KZ175" s="655">
        <v>4250.09</v>
      </c>
      <c r="LA175" s="466">
        <v>7795.3799999999992</v>
      </c>
      <c r="LB175" s="466">
        <v>0</v>
      </c>
      <c r="LC175" s="466">
        <v>0</v>
      </c>
      <c r="LD175" s="466">
        <v>0</v>
      </c>
      <c r="LE175" s="466">
        <v>0</v>
      </c>
      <c r="LF175" s="466">
        <v>0</v>
      </c>
      <c r="LG175" s="466">
        <v>0</v>
      </c>
      <c r="LH175" s="466">
        <v>0</v>
      </c>
      <c r="LI175" s="466">
        <v>0</v>
      </c>
      <c r="LJ175" s="466">
        <v>0</v>
      </c>
      <c r="LK175" s="466">
        <v>0</v>
      </c>
      <c r="LL175" s="511">
        <f>KZ175+LA175+LB175+LC175+LD175+LE175+LF175+LG175+LH175+LI175+LJ175+LK175</f>
        <v>12045.47</v>
      </c>
    </row>
    <row r="176" spans="1:324" ht="15.75" x14ac:dyDescent="0.25">
      <c r="A176" s="419">
        <v>4093</v>
      </c>
      <c r="B176" s="420"/>
      <c r="C176" s="418" t="s">
        <v>906</v>
      </c>
      <c r="D176" s="418" t="s">
        <v>193</v>
      </c>
      <c r="E176" s="466"/>
      <c r="F176" s="466"/>
      <c r="G176" s="466"/>
      <c r="H176" s="466"/>
      <c r="I176" s="466"/>
      <c r="J176" s="466"/>
      <c r="K176" s="466"/>
      <c r="L176" s="466"/>
      <c r="M176" s="466"/>
      <c r="N176" s="466"/>
      <c r="O176" s="466"/>
      <c r="P176" s="466"/>
      <c r="Q176" s="466"/>
      <c r="R176" s="466"/>
      <c r="S176" s="466"/>
      <c r="T176" s="466"/>
      <c r="U176" s="466"/>
      <c r="V176" s="466"/>
      <c r="W176" s="466"/>
      <c r="X176" s="466"/>
      <c r="Y176" s="466">
        <f>M176+N176+O176+P176+Q176+R176+S176+T176+U176+V176+W176+X176</f>
        <v>0</v>
      </c>
      <c r="Z176" s="466"/>
      <c r="AA176" s="466"/>
      <c r="AB176" s="466"/>
      <c r="AC176" s="466"/>
      <c r="AD176" s="466"/>
      <c r="AE176" s="466"/>
      <c r="AF176" s="466"/>
      <c r="AG176" s="466"/>
      <c r="AH176" s="466"/>
      <c r="AI176" s="466"/>
      <c r="AJ176" s="466"/>
      <c r="AK176" s="466"/>
      <c r="AL176" s="466">
        <f>Z176+AA176+AB176+AC176+AD176+AE176+AF176+AG176+AH176+AI176+AJ176+AK176</f>
        <v>0</v>
      </c>
      <c r="AM176" s="466">
        <v>0</v>
      </c>
      <c r="AN176" s="466">
        <v>0</v>
      </c>
      <c r="AO176" s="466">
        <v>0</v>
      </c>
      <c r="AP176" s="466">
        <v>0</v>
      </c>
      <c r="AQ176" s="466">
        <v>0</v>
      </c>
      <c r="AR176" s="466">
        <v>0</v>
      </c>
      <c r="AS176" s="466">
        <v>0</v>
      </c>
      <c r="AT176" s="466">
        <v>0</v>
      </c>
      <c r="AU176" s="466">
        <v>0</v>
      </c>
      <c r="AV176" s="466">
        <v>0</v>
      </c>
      <c r="AW176" s="466">
        <v>0</v>
      </c>
      <c r="AX176" s="466">
        <v>4646380.2999916542</v>
      </c>
      <c r="AY176" s="466">
        <f>AM176+AN176+AO176+AP176+AQ176+AR176+AS176+AT176+AU176+AV176+AW176+AX176</f>
        <v>4646380.2999916542</v>
      </c>
      <c r="AZ176" s="466">
        <v>2889581.1495993994</v>
      </c>
      <c r="BA176" s="466">
        <v>913425.8797362711</v>
      </c>
      <c r="BB176" s="466">
        <v>886445.23894174607</v>
      </c>
      <c r="BC176" s="466">
        <v>993211.36058254063</v>
      </c>
      <c r="BD176" s="466">
        <v>2358989.4450008348</v>
      </c>
      <c r="BE176" s="466">
        <v>1477493.0461525621</v>
      </c>
      <c r="BF176" s="466">
        <v>472143.29085294623</v>
      </c>
      <c r="BG176" s="466">
        <v>665270.58216491388</v>
      </c>
      <c r="BH176" s="466">
        <v>726085.56042396941</v>
      </c>
      <c r="BI176" s="466">
        <v>1572870.8531130031</v>
      </c>
      <c r="BJ176" s="466">
        <v>854845.63908362552</v>
      </c>
      <c r="BK176" s="466">
        <v>11062491.818394257</v>
      </c>
      <c r="BL176" s="466">
        <f>AZ176+BA176+BB176+BC176+BD176+BE176+BF176+BG176+BH176+BI176+BJ176+BK176</f>
        <v>24872853.864046071</v>
      </c>
      <c r="BM176" s="466">
        <v>1174880.0554164581</v>
      </c>
      <c r="BN176" s="466">
        <v>698786.75141879485</v>
      </c>
      <c r="BO176" s="466">
        <v>838741.6023201471</v>
      </c>
      <c r="BP176" s="466">
        <v>1430407.3857035555</v>
      </c>
      <c r="BQ176" s="466">
        <v>871794.15936404595</v>
      </c>
      <c r="BR176" s="466">
        <v>418266.86362877639</v>
      </c>
      <c r="BS176" s="466">
        <v>4415934.5629694555</v>
      </c>
      <c r="BT176" s="466">
        <v>1689740.6334919049</v>
      </c>
      <c r="BU176" s="466">
        <v>2196858.6102069775</v>
      </c>
      <c r="BV176" s="466">
        <v>299471.40973960946</v>
      </c>
      <c r="BW176" s="466">
        <v>1217191.2838841598</v>
      </c>
      <c r="BX176" s="466">
        <v>19600738.481138375</v>
      </c>
      <c r="BY176" s="466">
        <f>BM176+BN176+BO176+BP176+BQ176+BR176+BS176+BT176+BU176+BV176+BW176+BX176</f>
        <v>34852811.79928226</v>
      </c>
      <c r="BZ176" s="466">
        <v>557626.560674345</v>
      </c>
      <c r="CA176" s="466">
        <v>1739413.3015773662</v>
      </c>
      <c r="CB176" s="466">
        <v>1948557.1794775496</v>
      </c>
      <c r="CC176" s="466">
        <v>1290024.0978551158</v>
      </c>
      <c r="CD176" s="466">
        <v>1383915.8862043065</v>
      </c>
      <c r="CE176" s="466">
        <v>2144191.8976798528</v>
      </c>
      <c r="CF176" s="466">
        <v>1963466.0865047569</v>
      </c>
      <c r="CG176" s="466">
        <v>1571063.2883074614</v>
      </c>
      <c r="CH176" s="466">
        <v>1340170.6263144719</v>
      </c>
      <c r="CI176" s="466">
        <v>1159375.1032799203</v>
      </c>
      <c r="CJ176" s="466">
        <v>1894711.7343932567</v>
      </c>
      <c r="CK176" s="466">
        <v>4012500.7024286431</v>
      </c>
      <c r="CL176" s="466">
        <f>BZ176+CA176+CB176+CC176+CD176+CE176+CF176+CG176+CH176+CI176+CJ176+CK176</f>
        <v>21005016.464697044</v>
      </c>
      <c r="CM176" s="466">
        <v>1499561.3283258223</v>
      </c>
      <c r="CN176" s="466">
        <v>775450.43377566349</v>
      </c>
      <c r="CO176" s="466">
        <v>1815137.716908697</v>
      </c>
      <c r="CP176" s="466">
        <v>1466645.0604656984</v>
      </c>
      <c r="CQ176" s="466">
        <v>1523904.4936988819</v>
      </c>
      <c r="CR176" s="466">
        <v>1271916.6166332834</v>
      </c>
      <c r="CS176" s="466">
        <v>2087966.2912702388</v>
      </c>
      <c r="CT176" s="466">
        <v>1445605.068769821</v>
      </c>
      <c r="CU176" s="466">
        <v>2128198.1094558504</v>
      </c>
      <c r="CV176" s="466">
        <v>2117879.9672008012</v>
      </c>
      <c r="CW176" s="466">
        <v>1604518.6657068939</v>
      </c>
      <c r="CX176" s="466">
        <v>8338082.30307962</v>
      </c>
      <c r="CY176" s="466">
        <f>CM176+CN176+CO176+CP176+CQ176+CR176+CS176+CT176+CU176+CV176+CW176+CX176</f>
        <v>26074866.055291273</v>
      </c>
      <c r="CZ176" s="466">
        <v>1379095.29</v>
      </c>
      <c r="DA176" s="466">
        <v>1553411.85</v>
      </c>
      <c r="DB176" s="466">
        <v>1663281.23</v>
      </c>
      <c r="DC176" s="466">
        <v>1113562.44</v>
      </c>
      <c r="DD176" s="466">
        <v>1229219.8500000001</v>
      </c>
      <c r="DE176" s="466">
        <v>1451524.24</v>
      </c>
      <c r="DF176" s="466">
        <v>1218917.53</v>
      </c>
      <c r="DG176" s="466">
        <v>1580565.23</v>
      </c>
      <c r="DH176" s="466">
        <v>4848757.32</v>
      </c>
      <c r="DI176" s="466">
        <v>1969339.66</v>
      </c>
      <c r="DJ176" s="466">
        <v>1683831.6999999946</v>
      </c>
      <c r="DK176" s="466">
        <v>31181228.420000002</v>
      </c>
      <c r="DL176" s="466">
        <f>CZ176+DA176+DB176+DC176+DD176+DE176+DF176+DG176+DH176+DI176+DJ176+DK176</f>
        <v>50872734.759999998</v>
      </c>
      <c r="DM176" s="466">
        <v>2143188.0499999998</v>
      </c>
      <c r="DN176" s="466">
        <v>1397318.54</v>
      </c>
      <c r="DO176" s="466">
        <v>1684307.55</v>
      </c>
      <c r="DP176" s="466">
        <v>2491421.1800000002</v>
      </c>
      <c r="DQ176" s="466">
        <v>2120791.9300000002</v>
      </c>
      <c r="DR176" s="466">
        <v>2505670.39</v>
      </c>
      <c r="DS176" s="466">
        <v>1635339</v>
      </c>
      <c r="DT176" s="466">
        <v>1553481.97</v>
      </c>
      <c r="DU176" s="466">
        <v>1203059.9099999999</v>
      </c>
      <c r="DV176" s="466">
        <v>2730558.1</v>
      </c>
      <c r="DW176" s="466">
        <v>2070026.69</v>
      </c>
      <c r="DX176" s="466">
        <v>27806147.379999999</v>
      </c>
      <c r="DY176" s="466">
        <f>DM176+DN176+DO176+DP176+DQ176+DR176+DS176+DT176+DU176+DV176+DW176+DX176</f>
        <v>49341310.689999998</v>
      </c>
      <c r="DZ176" s="466">
        <v>1448817.68</v>
      </c>
      <c r="EA176" s="466">
        <v>1436940.82</v>
      </c>
      <c r="EB176" s="466">
        <v>2219792.5699999998</v>
      </c>
      <c r="EC176" s="466">
        <v>1792119.93</v>
      </c>
      <c r="ED176" s="466">
        <v>1887901.73</v>
      </c>
      <c r="EE176" s="466">
        <v>2910195.98</v>
      </c>
      <c r="EF176" s="466">
        <v>1441137.94</v>
      </c>
      <c r="EG176" s="466">
        <v>1612133.3</v>
      </c>
      <c r="EH176" s="466">
        <v>1411369.76</v>
      </c>
      <c r="EI176" s="466">
        <v>3073514.81</v>
      </c>
      <c r="EJ176" s="466">
        <v>2113983.8199999998</v>
      </c>
      <c r="EK176" s="466">
        <v>4555166.7300000004</v>
      </c>
      <c r="EL176" s="466">
        <f>DZ176+EA176+EB176+EC176+ED176+EE176+EF176+EG176+EH176+EI176+EJ176+EK176</f>
        <v>25903075.07</v>
      </c>
      <c r="EM176" s="466">
        <v>2760214.98</v>
      </c>
      <c r="EN176" s="466">
        <v>1504193.25</v>
      </c>
      <c r="EO176" s="466">
        <v>1405390</v>
      </c>
      <c r="EP176" s="466">
        <v>1298398.92</v>
      </c>
      <c r="EQ176" s="466">
        <v>3351349.51</v>
      </c>
      <c r="ER176" s="466">
        <v>2268777.54</v>
      </c>
      <c r="ES176" s="466">
        <v>2024747.71</v>
      </c>
      <c r="ET176" s="466">
        <v>2107843.63</v>
      </c>
      <c r="EU176" s="466">
        <v>2058686.45</v>
      </c>
      <c r="EV176" s="466">
        <v>1970327.69</v>
      </c>
      <c r="EW176" s="466">
        <v>1602839.45</v>
      </c>
      <c r="EX176" s="466">
        <v>9616739.8999999985</v>
      </c>
      <c r="EY176" s="466">
        <f>EM176+EN176+EO176+EP176+EQ176+ER176+ES176+ET176+EU176+EV176+EW176+EX176</f>
        <v>31969509.029999997</v>
      </c>
      <c r="EZ176" s="466">
        <v>1645593.57</v>
      </c>
      <c r="FA176" s="466">
        <v>1315995.56</v>
      </c>
      <c r="FB176" s="466">
        <v>1973644.38</v>
      </c>
      <c r="FC176" s="466">
        <v>1530458.25</v>
      </c>
      <c r="FD176" s="466">
        <v>1910340.35</v>
      </c>
      <c r="FE176" s="466">
        <v>1726001.18</v>
      </c>
      <c r="FF176" s="466">
        <v>1904140.01</v>
      </c>
      <c r="FG176" s="466">
        <v>852025.1</v>
      </c>
      <c r="FH176" s="466">
        <v>1505148.94</v>
      </c>
      <c r="FI176" s="466">
        <v>1910175.07</v>
      </c>
      <c r="FJ176" s="466">
        <v>1184185.06</v>
      </c>
      <c r="FK176" s="466">
        <v>10524287.43</v>
      </c>
      <c r="FL176" s="466">
        <f>FA176+FB176+FC176+FD176+FE176+FF176+FG176+FH176+EZ176+FI176+FK176+FJ176</f>
        <v>27981994.899999995</v>
      </c>
      <c r="FM176" s="466">
        <v>999222.63</v>
      </c>
      <c r="FN176" s="466">
        <v>2333671.54</v>
      </c>
      <c r="FO176" s="466">
        <v>1686776.53</v>
      </c>
      <c r="FP176" s="466">
        <v>1891281.71</v>
      </c>
      <c r="FQ176" s="466">
        <v>2255338.06</v>
      </c>
      <c r="FR176" s="466">
        <v>2268913.09</v>
      </c>
      <c r="FS176" s="466">
        <v>1117840.79</v>
      </c>
      <c r="FT176" s="466">
        <v>2917565.58</v>
      </c>
      <c r="FU176" s="466">
        <v>3032563.64</v>
      </c>
      <c r="FV176" s="466">
        <v>4049602.88</v>
      </c>
      <c r="FW176" s="466">
        <v>2677476.94</v>
      </c>
      <c r="FX176" s="466">
        <v>10704422.740000002</v>
      </c>
      <c r="FY176" s="466">
        <f>FM176+FN176+FO176+FP176+FQ176+FR176+FS176+FT176+FU176+FV176+FW176+FX176</f>
        <v>35934676.130000003</v>
      </c>
      <c r="FZ176" s="466">
        <v>4545699.46</v>
      </c>
      <c r="GA176" s="466">
        <v>40325350.409999996</v>
      </c>
      <c r="GB176" s="466">
        <v>4968391.2399999993</v>
      </c>
      <c r="GC176" s="466">
        <v>5180914.1999999993</v>
      </c>
      <c r="GD176" s="466">
        <v>3687776.6200000015</v>
      </c>
      <c r="GE176" s="466">
        <v>5390331.4699999988</v>
      </c>
      <c r="GF176" s="466">
        <v>3669531.6300000008</v>
      </c>
      <c r="GG176" s="466">
        <v>4712797.589999998</v>
      </c>
      <c r="GH176" s="466">
        <v>4333950.1900000013</v>
      </c>
      <c r="GI176" s="466">
        <v>5375012.3499999996</v>
      </c>
      <c r="GJ176" s="466">
        <v>5204309.450000002</v>
      </c>
      <c r="GK176" s="466">
        <v>9870844.2299999986</v>
      </c>
      <c r="GL176" s="466">
        <f>FZ176+GA176+GB176+GC176+GD176+GE176+GF176+GG176+GH176+GI176+GJ176+GK176</f>
        <v>97264908.840000004</v>
      </c>
      <c r="GM176" s="466">
        <v>4894021.0200000005</v>
      </c>
      <c r="GN176" s="466">
        <v>4094889.0700000003</v>
      </c>
      <c r="GO176" s="466">
        <v>4182756.9499999997</v>
      </c>
      <c r="GP176" s="466">
        <v>3899154.65</v>
      </c>
      <c r="GQ176" s="466">
        <v>4713962.7</v>
      </c>
      <c r="GR176" s="466">
        <v>5227490.4899999984</v>
      </c>
      <c r="GS176" s="466">
        <v>3905161.81</v>
      </c>
      <c r="GT176" s="466">
        <v>5041180.0200000033</v>
      </c>
      <c r="GU176" s="466">
        <v>4787380.4899999993</v>
      </c>
      <c r="GV176" s="466">
        <v>5581702.5999999987</v>
      </c>
      <c r="GW176" s="466">
        <v>5786429.7499999991</v>
      </c>
      <c r="GX176" s="466">
        <v>18414226.310000002</v>
      </c>
      <c r="GY176" s="466">
        <f>GM176+GN176+GO176+GP176+GQ176+GR176+GS176+GT176+GU176+GV176+GW176+GX176</f>
        <v>70528355.859999999</v>
      </c>
      <c r="GZ176" s="466">
        <v>22750452.940000001</v>
      </c>
      <c r="HA176" s="466">
        <v>7413244.7399999993</v>
      </c>
      <c r="HB176" s="466">
        <v>9321051.9399999995</v>
      </c>
      <c r="HC176" s="466">
        <v>6308998.7200000007</v>
      </c>
      <c r="HD176" s="466">
        <v>14340882.34</v>
      </c>
      <c r="HE176" s="466">
        <v>7420524.29</v>
      </c>
      <c r="HF176" s="466">
        <v>8614374.9800000004</v>
      </c>
      <c r="HG176" s="466">
        <v>9957675.2200000007</v>
      </c>
      <c r="HH176" s="466">
        <v>11646489.419999998</v>
      </c>
      <c r="HI176" s="466">
        <v>11071118.75</v>
      </c>
      <c r="HJ176" s="466">
        <v>9856316.7000000011</v>
      </c>
      <c r="HK176" s="466">
        <v>16998681.68</v>
      </c>
      <c r="HL176" s="466">
        <f>GZ176+HA176+HB176+HC176+HD176+HE176+HF176+HG176+HH176+HI176+HJ176+HK176</f>
        <v>135699811.72</v>
      </c>
      <c r="HM176" s="466">
        <v>9950819.3100000005</v>
      </c>
      <c r="HN176" s="466">
        <v>9030390.2899999991</v>
      </c>
      <c r="HO176" s="466">
        <v>6350168.9299999988</v>
      </c>
      <c r="HP176" s="466">
        <v>8575532.0200000014</v>
      </c>
      <c r="HQ176" s="466">
        <v>9344040.4299999997</v>
      </c>
      <c r="HR176" s="466">
        <v>46723658.430000007</v>
      </c>
      <c r="HS176" s="466">
        <v>9248164.3200000003</v>
      </c>
      <c r="HT176" s="466">
        <v>8462969.9299999997</v>
      </c>
      <c r="HU176" s="466">
        <v>8015406.540000001</v>
      </c>
      <c r="HV176" s="466">
        <v>11801146.529999997</v>
      </c>
      <c r="HW176" s="466">
        <v>14235037.060000001</v>
      </c>
      <c r="HX176" s="466">
        <v>18264909.010000002</v>
      </c>
      <c r="HY176" s="466">
        <f>HM176+HN176+HO176+HP176+HQ176+HR176+HS176+HT176+HU176+HV176+HW176+HX176</f>
        <v>160002242.80000001</v>
      </c>
      <c r="HZ176" s="466">
        <v>4432613.47</v>
      </c>
      <c r="IA176" s="466">
        <v>9679278.0799999982</v>
      </c>
      <c r="IB176" s="466">
        <v>10100273.890000001</v>
      </c>
      <c r="IC176" s="466">
        <v>8847346.5700000003</v>
      </c>
      <c r="ID176" s="466">
        <v>7142085.3599999994</v>
      </c>
      <c r="IE176" s="466">
        <v>10761129.939999998</v>
      </c>
      <c r="IF176" s="466">
        <v>10050609.940000001</v>
      </c>
      <c r="IG176" s="466">
        <v>8719750.129999999</v>
      </c>
      <c r="IH176" s="466">
        <v>10756109.16</v>
      </c>
      <c r="II176" s="466">
        <v>9614002.9499999993</v>
      </c>
      <c r="IJ176" s="466">
        <v>14603620.440000001</v>
      </c>
      <c r="IK176" s="466">
        <v>33593362.739999995</v>
      </c>
      <c r="IL176" s="466">
        <f>HZ176+IA176+IB176+IC176+ID176+IE176+IF176+IG176+IH176+II176+IJ176+IK176</f>
        <v>138300182.66999999</v>
      </c>
      <c r="IM176" s="466">
        <v>6106732.04</v>
      </c>
      <c r="IN176" s="466">
        <v>10901148.690000001</v>
      </c>
      <c r="IO176" s="466">
        <v>11929594.32</v>
      </c>
      <c r="IP176" s="466">
        <v>13114604.850000001</v>
      </c>
      <c r="IQ176" s="466">
        <v>11459128.999999998</v>
      </c>
      <c r="IR176" s="466">
        <v>11497377.960000001</v>
      </c>
      <c r="IS176" s="466">
        <v>8071428.8700000001</v>
      </c>
      <c r="IT176" s="466">
        <v>8768529.8599999994</v>
      </c>
      <c r="IU176" s="466">
        <v>8414001.2399999984</v>
      </c>
      <c r="IV176" s="466">
        <v>8502284.3599999994</v>
      </c>
      <c r="IW176" s="466">
        <v>47825484.619999997</v>
      </c>
      <c r="IX176" s="466">
        <v>104507431.07000001</v>
      </c>
      <c r="IY176" s="466">
        <f>IM176+IN176+IO176+IP176+IQ176+IR176+IS176+IT176+IU176+IV176+IW176+IX176</f>
        <v>251097746.88</v>
      </c>
      <c r="IZ176" s="655">
        <v>6722718.7200000007</v>
      </c>
      <c r="JA176" s="466">
        <v>8206433.3800000008</v>
      </c>
      <c r="JB176" s="466">
        <v>24867326.199999999</v>
      </c>
      <c r="JC176" s="466">
        <v>8140446.9000000004</v>
      </c>
      <c r="JD176" s="466">
        <v>14777476.370000001</v>
      </c>
      <c r="JE176" s="466">
        <v>15578091.859999999</v>
      </c>
      <c r="JF176" s="466">
        <v>16415706.079999998</v>
      </c>
      <c r="JG176" s="466">
        <v>27537956.870000005</v>
      </c>
      <c r="JH176" s="466">
        <v>8457758.5999999978</v>
      </c>
      <c r="JI176" s="466">
        <v>10062866.100000001</v>
      </c>
      <c r="JJ176" s="466">
        <v>20091417.509999998</v>
      </c>
      <c r="JK176" s="466">
        <v>54147662.750000007</v>
      </c>
      <c r="JL176" s="466">
        <f>IZ176+JA176+JB176+JC176+JD176+JE176+JF176+JG176+JH176+JI176+JJ176+JK176</f>
        <v>215005861.33999997</v>
      </c>
      <c r="JM176" s="655">
        <v>7750626.7300000004</v>
      </c>
      <c r="JN176" s="466">
        <v>12302447.719999999</v>
      </c>
      <c r="JO176" s="466">
        <v>20683045.09</v>
      </c>
      <c r="JP176" s="466">
        <v>8311589.2599999998</v>
      </c>
      <c r="JQ176" s="466">
        <v>13255325.57</v>
      </c>
      <c r="JR176" s="466">
        <v>15621401.77</v>
      </c>
      <c r="JS176" s="466">
        <v>6352152.7000000002</v>
      </c>
      <c r="JT176" s="466">
        <v>16171638.58</v>
      </c>
      <c r="JU176" s="466">
        <v>8243298.6000000015</v>
      </c>
      <c r="JV176" s="466">
        <v>60135136.469999999</v>
      </c>
      <c r="JW176" s="466">
        <v>20115523.920000002</v>
      </c>
      <c r="JX176" s="466">
        <v>23076555.099999998</v>
      </c>
      <c r="JY176" s="466">
        <f>JM176+JN176+JO176+JP176+JQ176+JR176+JS176+JT176+JU176+JV176+JW176+JX176</f>
        <v>212018741.51000002</v>
      </c>
      <c r="JZ176" s="655">
        <v>7906781.4100000001</v>
      </c>
      <c r="KA176" s="466">
        <v>17212330.370000001</v>
      </c>
      <c r="KB176" s="466">
        <v>26008213.07</v>
      </c>
      <c r="KC176" s="466">
        <v>17306502.199999999</v>
      </c>
      <c r="KD176" s="466">
        <v>17271225.880000003</v>
      </c>
      <c r="KE176" s="466">
        <v>22174727.850000001</v>
      </c>
      <c r="KF176" s="466">
        <v>14464692.59</v>
      </c>
      <c r="KG176" s="466">
        <v>7810426.1399999987</v>
      </c>
      <c r="KH176" s="466">
        <v>7826131.2299999995</v>
      </c>
      <c r="KI176" s="466">
        <v>9096974.1899999995</v>
      </c>
      <c r="KJ176" s="466">
        <v>115565259.19</v>
      </c>
      <c r="KK176" s="466">
        <v>158448399.16999999</v>
      </c>
      <c r="KL176" s="466">
        <f>JZ176+KA176+KB176+KC176+KD176+KE176+KF176+KG176+KH176+KI176+KJ176+KK176</f>
        <v>421091663.28999996</v>
      </c>
      <c r="KM176" s="655">
        <v>126810094.72</v>
      </c>
      <c r="KN176" s="466">
        <v>18450238.699999999</v>
      </c>
      <c r="KO176" s="466">
        <v>37209560.720000006</v>
      </c>
      <c r="KP176" s="466">
        <v>30071715.600000001</v>
      </c>
      <c r="KQ176" s="466">
        <v>32759203.82</v>
      </c>
      <c r="KR176" s="466">
        <v>26491157.899999999</v>
      </c>
      <c r="KS176" s="466">
        <v>18300152.359999999</v>
      </c>
      <c r="KT176" s="466">
        <v>8986686.5899999999</v>
      </c>
      <c r="KU176" s="466">
        <v>9943345.9799999986</v>
      </c>
      <c r="KV176" s="466">
        <v>55023499.449999996</v>
      </c>
      <c r="KW176" s="466">
        <v>27886331.810000002</v>
      </c>
      <c r="KX176" s="466">
        <v>90878609.560000002</v>
      </c>
      <c r="KY176" s="466">
        <f>KM176+KN176+KO176+KP176+KQ176+KR176+KS176+KT176+KU176+KV176+KW176+KX176</f>
        <v>482810597.20999998</v>
      </c>
      <c r="KZ176" s="655">
        <v>11238193.17</v>
      </c>
      <c r="LA176" s="466">
        <v>23579664.98</v>
      </c>
      <c r="LB176" s="466">
        <v>0</v>
      </c>
      <c r="LC176" s="466">
        <v>0</v>
      </c>
      <c r="LD176" s="466">
        <v>0</v>
      </c>
      <c r="LE176" s="466">
        <v>0</v>
      </c>
      <c r="LF176" s="466">
        <v>0</v>
      </c>
      <c r="LG176" s="466">
        <v>0</v>
      </c>
      <c r="LH176" s="466">
        <v>0</v>
      </c>
      <c r="LI176" s="466">
        <v>0</v>
      </c>
      <c r="LJ176" s="466">
        <v>0</v>
      </c>
      <c r="LK176" s="466">
        <v>0</v>
      </c>
      <c r="LL176" s="511">
        <f>KZ176+LA176+LB176+LC176+LD176+LE176+LF176+LG176+LH176+LI176+LJ176+LK176</f>
        <v>34817858.149999999</v>
      </c>
    </row>
    <row r="177" spans="1:324" x14ac:dyDescent="0.2">
      <c r="A177" s="436"/>
      <c r="B177" s="437"/>
      <c r="C177" s="421" t="s">
        <v>1062</v>
      </c>
      <c r="D177" s="421" t="s">
        <v>1062</v>
      </c>
      <c r="E177" s="442"/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  <c r="P177" s="442"/>
      <c r="Q177" s="442"/>
      <c r="R177" s="442"/>
      <c r="S177" s="442"/>
      <c r="T177" s="442"/>
      <c r="U177" s="442"/>
      <c r="V177" s="442"/>
      <c r="W177" s="442"/>
      <c r="X177" s="442"/>
      <c r="Y177" s="442"/>
      <c r="Z177" s="442"/>
      <c r="AA177" s="442"/>
      <c r="AB177" s="442"/>
      <c r="AC177" s="442"/>
      <c r="AD177" s="442"/>
      <c r="AE177" s="442"/>
      <c r="AF177" s="442"/>
      <c r="AG177" s="442"/>
      <c r="AH177" s="442"/>
      <c r="AI177" s="442"/>
      <c r="AJ177" s="442"/>
      <c r="AK177" s="442"/>
      <c r="AL177" s="442"/>
      <c r="AM177" s="442"/>
      <c r="AN177" s="442"/>
      <c r="AO177" s="442"/>
      <c r="AP177" s="442"/>
      <c r="AQ177" s="442"/>
      <c r="AR177" s="442"/>
      <c r="AS177" s="442"/>
      <c r="AT177" s="442"/>
      <c r="AU177" s="442"/>
      <c r="AV177" s="442"/>
      <c r="AW177" s="442"/>
      <c r="AX177" s="442"/>
      <c r="AY177" s="442"/>
      <c r="AZ177" s="442"/>
      <c r="BA177" s="442"/>
      <c r="BB177" s="442"/>
      <c r="BC177" s="442"/>
      <c r="BD177" s="442"/>
      <c r="BE177" s="442"/>
      <c r="BF177" s="442"/>
      <c r="BG177" s="442"/>
      <c r="BH177" s="442"/>
      <c r="BI177" s="442"/>
      <c r="BJ177" s="442"/>
      <c r="BK177" s="442"/>
      <c r="BL177" s="442"/>
      <c r="BM177" s="442"/>
      <c r="BN177" s="442"/>
      <c r="BO177" s="442"/>
      <c r="BP177" s="442"/>
      <c r="BQ177" s="442"/>
      <c r="BR177" s="442"/>
      <c r="BS177" s="442"/>
      <c r="BT177" s="442"/>
      <c r="BU177" s="442"/>
      <c r="BV177" s="442"/>
      <c r="BW177" s="442"/>
      <c r="BX177" s="442"/>
      <c r="BY177" s="442"/>
      <c r="BZ177" s="442"/>
      <c r="CA177" s="442"/>
      <c r="CB177" s="442"/>
      <c r="CC177" s="442"/>
      <c r="CD177" s="442"/>
      <c r="CE177" s="442"/>
      <c r="CF177" s="442"/>
      <c r="CG177" s="442"/>
      <c r="CH177" s="442"/>
      <c r="CI177" s="442"/>
      <c r="CJ177" s="442"/>
      <c r="CK177" s="442"/>
      <c r="CL177" s="442"/>
      <c r="CM177" s="442"/>
      <c r="CN177" s="442"/>
      <c r="CO177" s="442"/>
      <c r="CP177" s="442"/>
      <c r="CQ177" s="442"/>
      <c r="CR177" s="442"/>
      <c r="CS177" s="442"/>
      <c r="CT177" s="442"/>
      <c r="CU177" s="442"/>
      <c r="CV177" s="442"/>
      <c r="CW177" s="442"/>
      <c r="CX177" s="442"/>
      <c r="CY177" s="442"/>
      <c r="CZ177" s="442"/>
      <c r="DA177" s="442"/>
      <c r="DB177" s="442"/>
      <c r="DC177" s="442"/>
      <c r="DD177" s="442"/>
      <c r="DE177" s="442"/>
      <c r="DF177" s="442"/>
      <c r="DG177" s="442"/>
      <c r="DH177" s="442"/>
      <c r="DI177" s="442"/>
      <c r="DJ177" s="442"/>
      <c r="DK177" s="442"/>
      <c r="DL177" s="442"/>
      <c r="DM177" s="442"/>
      <c r="DN177" s="442"/>
      <c r="DO177" s="442"/>
      <c r="DP177" s="442"/>
      <c r="DQ177" s="442"/>
      <c r="DR177" s="442"/>
      <c r="DS177" s="442"/>
      <c r="DT177" s="442"/>
      <c r="DU177" s="442"/>
      <c r="DV177" s="442"/>
      <c r="DW177" s="442"/>
      <c r="DX177" s="442"/>
      <c r="DY177" s="442"/>
      <c r="DZ177" s="442"/>
      <c r="EA177" s="442"/>
      <c r="EB177" s="442"/>
      <c r="EC177" s="442"/>
      <c r="ED177" s="442"/>
      <c r="EE177" s="442"/>
      <c r="EF177" s="442"/>
      <c r="EG177" s="442"/>
      <c r="EH177" s="442"/>
      <c r="EI177" s="442"/>
      <c r="EJ177" s="442"/>
      <c r="EK177" s="442"/>
      <c r="EL177" s="442"/>
      <c r="EM177" s="442"/>
      <c r="EN177" s="442"/>
      <c r="EO177" s="442"/>
      <c r="EP177" s="442"/>
      <c r="EQ177" s="442"/>
      <c r="ER177" s="442"/>
      <c r="ES177" s="442"/>
      <c r="ET177" s="442"/>
      <c r="EU177" s="442"/>
      <c r="EV177" s="442"/>
      <c r="EW177" s="442"/>
      <c r="EX177" s="442"/>
      <c r="EY177" s="442"/>
      <c r="EZ177" s="442"/>
      <c r="FA177" s="442"/>
      <c r="FB177" s="442"/>
      <c r="FC177" s="442"/>
      <c r="FD177" s="442"/>
      <c r="FE177" s="442"/>
      <c r="FF177" s="442"/>
      <c r="FG177" s="442"/>
      <c r="FH177" s="442"/>
      <c r="FI177" s="442"/>
      <c r="FJ177" s="442"/>
      <c r="FK177" s="442"/>
      <c r="FL177" s="442"/>
      <c r="FM177" s="442"/>
      <c r="FN177" s="442"/>
      <c r="FO177" s="442"/>
      <c r="FP177" s="442"/>
      <c r="FQ177" s="442"/>
      <c r="FR177" s="442"/>
      <c r="FS177" s="442"/>
      <c r="FT177" s="442"/>
      <c r="FU177" s="442"/>
      <c r="FV177" s="442"/>
      <c r="FW177" s="442"/>
      <c r="FX177" s="442"/>
      <c r="FY177" s="442"/>
      <c r="FZ177" s="442"/>
      <c r="GA177" s="442"/>
      <c r="GB177" s="442"/>
      <c r="GC177" s="442"/>
      <c r="GD177" s="442"/>
      <c r="GE177" s="442"/>
      <c r="GF177" s="442"/>
      <c r="GG177" s="442"/>
      <c r="GH177" s="442"/>
      <c r="GI177" s="442"/>
      <c r="GJ177" s="442"/>
      <c r="GK177" s="442"/>
      <c r="GL177" s="442"/>
      <c r="GM177" s="442"/>
      <c r="GN177" s="442"/>
      <c r="GO177" s="442"/>
      <c r="GP177" s="442"/>
      <c r="GQ177" s="442"/>
      <c r="GR177" s="442"/>
      <c r="GS177" s="442"/>
      <c r="GT177" s="442"/>
      <c r="GU177" s="442"/>
      <c r="GV177" s="442"/>
      <c r="GW177" s="442"/>
      <c r="GX177" s="442"/>
      <c r="GY177" s="442"/>
      <c r="GZ177" s="442"/>
      <c r="HA177" s="442"/>
      <c r="HB177" s="442"/>
      <c r="HC177" s="442"/>
      <c r="HD177" s="442"/>
      <c r="HE177" s="442"/>
      <c r="HF177" s="442"/>
      <c r="HG177" s="442"/>
      <c r="HH177" s="442"/>
      <c r="HI177" s="442"/>
      <c r="HJ177" s="442"/>
      <c r="HK177" s="442"/>
      <c r="HL177" s="442"/>
      <c r="HM177" s="442"/>
      <c r="HN177" s="442"/>
      <c r="HO177" s="442"/>
      <c r="HP177" s="442"/>
      <c r="HQ177" s="442"/>
      <c r="HR177" s="442"/>
      <c r="HS177" s="442"/>
      <c r="HT177" s="442"/>
      <c r="HU177" s="442"/>
      <c r="HV177" s="442"/>
      <c r="HW177" s="442"/>
      <c r="HX177" s="442"/>
      <c r="HY177" s="442"/>
      <c r="HZ177" s="442"/>
      <c r="IA177" s="442"/>
      <c r="IB177" s="442"/>
      <c r="IC177" s="442"/>
      <c r="ID177" s="442"/>
      <c r="IE177" s="442"/>
      <c r="IF177" s="442"/>
      <c r="IG177" s="442"/>
      <c r="IH177" s="442"/>
      <c r="II177" s="442"/>
      <c r="IJ177" s="442"/>
      <c r="IK177" s="442"/>
      <c r="IL177" s="442"/>
      <c r="IM177" s="442"/>
      <c r="IN177" s="442"/>
      <c r="IO177" s="442"/>
      <c r="IP177" s="442"/>
      <c r="IQ177" s="442"/>
      <c r="IR177" s="442"/>
      <c r="IS177" s="442"/>
      <c r="IT177" s="442"/>
      <c r="IU177" s="442"/>
      <c r="IV177" s="442"/>
      <c r="IW177" s="442"/>
      <c r="IX177" s="442"/>
      <c r="IY177" s="442"/>
      <c r="IZ177" s="653"/>
      <c r="JA177" s="442"/>
      <c r="JB177" s="442"/>
      <c r="JC177" s="442"/>
      <c r="JD177" s="442"/>
      <c r="JE177" s="442"/>
      <c r="JF177" s="442"/>
      <c r="JG177" s="442"/>
      <c r="JH177" s="442"/>
      <c r="JI177" s="442"/>
      <c r="JJ177" s="442"/>
      <c r="JK177" s="442"/>
      <c r="JL177" s="442"/>
      <c r="JM177" s="653"/>
      <c r="JN177" s="442"/>
      <c r="JO177" s="442"/>
      <c r="JP177" s="442"/>
      <c r="JQ177" s="442"/>
      <c r="JR177" s="442"/>
      <c r="JS177" s="442"/>
      <c r="JT177" s="442"/>
      <c r="JU177" s="442"/>
      <c r="JV177" s="442"/>
      <c r="JW177" s="442"/>
      <c r="JX177" s="442"/>
      <c r="JY177" s="442"/>
      <c r="JZ177" s="653"/>
      <c r="KA177" s="442"/>
      <c r="KB177" s="442"/>
      <c r="KC177" s="442"/>
      <c r="KD177" s="442"/>
      <c r="KE177" s="442"/>
      <c r="KF177" s="442"/>
      <c r="KG177" s="442"/>
      <c r="KH177" s="442"/>
      <c r="KI177" s="442"/>
      <c r="KJ177" s="442"/>
      <c r="KK177" s="442"/>
      <c r="KL177" s="442"/>
      <c r="KM177" s="653"/>
      <c r="KN177" s="442"/>
      <c r="KO177" s="442"/>
      <c r="KP177" s="442"/>
      <c r="KQ177" s="442"/>
      <c r="KR177" s="442"/>
      <c r="KS177" s="442"/>
      <c r="KT177" s="442"/>
      <c r="KU177" s="442"/>
      <c r="KV177" s="442"/>
      <c r="KW177" s="442"/>
      <c r="KX177" s="442"/>
      <c r="KY177" s="442"/>
      <c r="KZ177" s="653"/>
      <c r="LA177" s="442"/>
      <c r="LB177" s="442"/>
      <c r="LC177" s="442"/>
      <c r="LD177" s="442"/>
      <c r="LE177" s="442"/>
      <c r="LF177" s="442"/>
      <c r="LG177" s="442"/>
      <c r="LH177" s="442"/>
      <c r="LI177" s="442"/>
      <c r="LJ177" s="442"/>
      <c r="LK177" s="442"/>
      <c r="LL177" s="512"/>
    </row>
    <row r="178" spans="1:324" ht="20.25" x14ac:dyDescent="0.3">
      <c r="A178" s="458">
        <v>41</v>
      </c>
      <c r="B178" s="459"/>
      <c r="C178" s="460" t="s">
        <v>1018</v>
      </c>
      <c r="D178" s="460" t="s">
        <v>1019</v>
      </c>
      <c r="E178" s="476">
        <f t="shared" ref="E178:X178" si="897">E180+E185+E196+E199+E207</f>
        <v>833319587.71490574</v>
      </c>
      <c r="F178" s="476">
        <f t="shared" si="897"/>
        <v>1208591942.0797863</v>
      </c>
      <c r="G178" s="476">
        <f t="shared" si="897"/>
        <v>1544929702.8876653</v>
      </c>
      <c r="H178" s="476">
        <f t="shared" si="897"/>
        <v>1847027103.1547322</v>
      </c>
      <c r="I178" s="476">
        <f t="shared" si="897"/>
        <v>2041640110.1652477</v>
      </c>
      <c r="J178" s="476">
        <f t="shared" si="897"/>
        <v>2383349419.9632778</v>
      </c>
      <c r="K178" s="476">
        <f t="shared" si="897"/>
        <v>2675483375.0625935</v>
      </c>
      <c r="L178" s="476">
        <f t="shared" si="897"/>
        <v>3078028516.9420791</v>
      </c>
      <c r="M178" s="476">
        <f t="shared" si="897"/>
        <v>243193800.36997163</v>
      </c>
      <c r="N178" s="476">
        <f t="shared" si="897"/>
        <v>255251146.58896682</v>
      </c>
      <c r="O178" s="476">
        <f t="shared" si="897"/>
        <v>266002642.50634286</v>
      </c>
      <c r="P178" s="476">
        <f t="shared" si="897"/>
        <v>263663923.67755803</v>
      </c>
      <c r="Q178" s="476">
        <f t="shared" si="897"/>
        <v>278480658.58671343</v>
      </c>
      <c r="R178" s="476">
        <f t="shared" si="897"/>
        <v>323138189.57657319</v>
      </c>
      <c r="S178" s="476">
        <f t="shared" si="897"/>
        <v>273903854.88991821</v>
      </c>
      <c r="T178" s="476">
        <f t="shared" si="897"/>
        <v>281331230.7739526</v>
      </c>
      <c r="U178" s="476">
        <f t="shared" si="897"/>
        <v>271800346.27662331</v>
      </c>
      <c r="V178" s="476">
        <f t="shared" si="897"/>
        <v>281128889.70263731</v>
      </c>
      <c r="W178" s="476">
        <f t="shared" si="897"/>
        <v>319346447.21857786</v>
      </c>
      <c r="X178" s="476">
        <f t="shared" si="897"/>
        <v>337395648.42430311</v>
      </c>
      <c r="Y178" s="476">
        <f>M178+N178+O178+P178+Q178+R178+S178+T178+U178+V178+W178+X178</f>
        <v>3394636778.5921378</v>
      </c>
      <c r="Z178" s="476">
        <f t="shared" ref="Z178:AK178" si="898">Z180+Z185+Z196+Z199+Z207</f>
        <v>261335500.48848274</v>
      </c>
      <c r="AA178" s="476">
        <f t="shared" si="898"/>
        <v>301218459.1606577</v>
      </c>
      <c r="AB178" s="476">
        <f t="shared" si="898"/>
        <v>290853072.74027705</v>
      </c>
      <c r="AC178" s="476">
        <f t="shared" si="898"/>
        <v>309023997.91637456</v>
      </c>
      <c r="AD178" s="476">
        <f t="shared" si="898"/>
        <v>300744262.73702222</v>
      </c>
      <c r="AE178" s="476">
        <f t="shared" si="898"/>
        <v>379478463.8060841</v>
      </c>
      <c r="AF178" s="476">
        <f t="shared" si="898"/>
        <v>303415476.17605585</v>
      </c>
      <c r="AG178" s="476">
        <f t="shared" si="898"/>
        <v>299798901.34597725</v>
      </c>
      <c r="AH178" s="476">
        <f t="shared" si="898"/>
        <v>306017682.60716081</v>
      </c>
      <c r="AI178" s="476">
        <f t="shared" si="898"/>
        <v>317314784.62276751</v>
      </c>
      <c r="AJ178" s="476">
        <f t="shared" si="898"/>
        <v>343273254.30808711</v>
      </c>
      <c r="AK178" s="476">
        <f t="shared" si="898"/>
        <v>376652928.06267732</v>
      </c>
      <c r="AL178" s="476">
        <f>Z178+AA178+AB178+AC178+AD178+AE178+AF178+AG178+AH178+AI178+AJ178+AK178</f>
        <v>3789126783.9716244</v>
      </c>
      <c r="AM178" s="476">
        <f t="shared" ref="AM178:AX178" si="899">AM180+AM185+AM196+AM199+AM207</f>
        <v>306856873.53872472</v>
      </c>
      <c r="AN178" s="476">
        <f t="shared" si="899"/>
        <v>334581500.88856894</v>
      </c>
      <c r="AO178" s="476">
        <f t="shared" si="899"/>
        <v>333028736.05263448</v>
      </c>
      <c r="AP178" s="476">
        <f t="shared" si="899"/>
        <v>338125291.50383914</v>
      </c>
      <c r="AQ178" s="476">
        <f t="shared" si="899"/>
        <v>342487348.4961192</v>
      </c>
      <c r="AR178" s="476">
        <f t="shared" si="899"/>
        <v>423456210.96156728</v>
      </c>
      <c r="AS178" s="476">
        <f t="shared" si="899"/>
        <v>339066452.44838083</v>
      </c>
      <c r="AT178" s="476">
        <f t="shared" si="899"/>
        <v>335453342.29252213</v>
      </c>
      <c r="AU178" s="476">
        <f t="shared" si="899"/>
        <v>329905873.97934407</v>
      </c>
      <c r="AV178" s="476">
        <f t="shared" si="899"/>
        <v>341328060.61237687</v>
      </c>
      <c r="AW178" s="476">
        <f t="shared" si="899"/>
        <v>377143233.63929236</v>
      </c>
      <c r="AX178" s="476">
        <f t="shared" si="899"/>
        <v>400608475.57582211</v>
      </c>
      <c r="AY178" s="476">
        <f>AM178+AN178+AO178+AP178+AQ178+AR178+AS178+AT178+AU178+AV178+AW178+AX178</f>
        <v>4202041399.989192</v>
      </c>
      <c r="AZ178" s="476">
        <f t="shared" ref="AZ178:BK178" si="900">AZ180+AZ185+AZ196+AZ199+AZ207</f>
        <v>343949754.06797689</v>
      </c>
      <c r="BA178" s="476">
        <f t="shared" si="900"/>
        <v>349352279.07181597</v>
      </c>
      <c r="BB178" s="476">
        <f t="shared" si="900"/>
        <v>361659711.59560174</v>
      </c>
      <c r="BC178" s="476">
        <f t="shared" si="900"/>
        <v>374667535.45247042</v>
      </c>
      <c r="BD178" s="476">
        <f t="shared" si="900"/>
        <v>371767003.1153397</v>
      </c>
      <c r="BE178" s="476">
        <f t="shared" si="900"/>
        <v>465656786.87489563</v>
      </c>
      <c r="BF178" s="476">
        <f t="shared" si="900"/>
        <v>385556727.85941827</v>
      </c>
      <c r="BG178" s="476">
        <f t="shared" si="900"/>
        <v>363098325.09209245</v>
      </c>
      <c r="BH178" s="476">
        <f t="shared" si="900"/>
        <v>364145597.44529301</v>
      </c>
      <c r="BI178" s="476">
        <f t="shared" si="900"/>
        <v>377275411.15506595</v>
      </c>
      <c r="BJ178" s="476">
        <f t="shared" si="900"/>
        <v>412712945.55963111</v>
      </c>
      <c r="BK178" s="476">
        <f t="shared" si="900"/>
        <v>409396677.60465711</v>
      </c>
      <c r="BL178" s="476">
        <f>AZ178+BA178+BB178+BC178+BD178+BE178+BF178+BG178+BH178+BI178+BJ178+BK178</f>
        <v>4579238754.8942585</v>
      </c>
      <c r="BM178" s="476">
        <f t="shared" ref="BM178:BX178" si="901">BM180+BM185+BM196+BM199+BM207</f>
        <v>404502627.50838763</v>
      </c>
      <c r="BN178" s="476">
        <f t="shared" si="901"/>
        <v>407251619.25976479</v>
      </c>
      <c r="BO178" s="476">
        <f t="shared" si="901"/>
        <v>435329468.00776166</v>
      </c>
      <c r="BP178" s="476">
        <f t="shared" si="901"/>
        <v>424689057.91937917</v>
      </c>
      <c r="BQ178" s="476">
        <f t="shared" si="901"/>
        <v>514935327.20397276</v>
      </c>
      <c r="BR178" s="476">
        <f t="shared" si="901"/>
        <v>416637151.09480894</v>
      </c>
      <c r="BS178" s="476">
        <f t="shared" si="901"/>
        <v>422893091.34005171</v>
      </c>
      <c r="BT178" s="476">
        <f t="shared" si="901"/>
        <v>424917436.35382241</v>
      </c>
      <c r="BU178" s="476">
        <f t="shared" si="901"/>
        <v>417026844.42113179</v>
      </c>
      <c r="BV178" s="476">
        <f t="shared" si="901"/>
        <v>443743573.22542143</v>
      </c>
      <c r="BW178" s="476">
        <f t="shared" si="901"/>
        <v>448149101.81017369</v>
      </c>
      <c r="BX178" s="476">
        <f t="shared" si="901"/>
        <v>455703202.38148892</v>
      </c>
      <c r="BY178" s="476">
        <f>BM178+BN178+BO178+BP178+BQ178+BR178+BS178+BT178+BU178+BV178+BW178+BX178</f>
        <v>5215778500.526165</v>
      </c>
      <c r="BZ178" s="476">
        <f t="shared" ref="BZ178:CK178" si="902">BZ180+BZ185+BZ196+BZ199+BZ207</f>
        <v>476014283.19454187</v>
      </c>
      <c r="CA178" s="476">
        <f t="shared" si="902"/>
        <v>414608405.53167248</v>
      </c>
      <c r="CB178" s="476">
        <f t="shared" si="902"/>
        <v>427999819.38140547</v>
      </c>
      <c r="CC178" s="476">
        <f t="shared" si="902"/>
        <v>439688323.11446339</v>
      </c>
      <c r="CD178" s="476">
        <f t="shared" si="902"/>
        <v>535295565.99737108</v>
      </c>
      <c r="CE178" s="476">
        <f t="shared" si="902"/>
        <v>483973376.14830595</v>
      </c>
      <c r="CF178" s="476">
        <f t="shared" si="902"/>
        <v>428785950.42038059</v>
      </c>
      <c r="CG178" s="476">
        <f t="shared" si="902"/>
        <v>483941201.70518285</v>
      </c>
      <c r="CH178" s="476">
        <f t="shared" si="902"/>
        <v>429957833.06175929</v>
      </c>
      <c r="CI178" s="476">
        <f t="shared" si="902"/>
        <v>435502382.40239531</v>
      </c>
      <c r="CJ178" s="476">
        <f t="shared" si="902"/>
        <v>471800468.84318149</v>
      </c>
      <c r="CK178" s="476">
        <f t="shared" si="902"/>
        <v>571002180.40681863</v>
      </c>
      <c r="CL178" s="476">
        <f>BZ178+CA178+CB178+CC178+CD178+CE178+CF178+CG178+CH178+CI178+CJ178+CK178</f>
        <v>5598569790.2074785</v>
      </c>
      <c r="CM178" s="476">
        <f t="shared" ref="CM178:CX178" si="903">CM180+CM185+CM196+CM199+CM207</f>
        <v>428152268.33258218</v>
      </c>
      <c r="CN178" s="476">
        <f t="shared" si="903"/>
        <v>452379781.7928142</v>
      </c>
      <c r="CO178" s="476">
        <f t="shared" si="903"/>
        <v>443544823.47650653</v>
      </c>
      <c r="CP178" s="476">
        <f t="shared" si="903"/>
        <v>532281630.84585214</v>
      </c>
      <c r="CQ178" s="476">
        <f t="shared" si="903"/>
        <v>610890777.63357544</v>
      </c>
      <c r="CR178" s="476">
        <f t="shared" si="903"/>
        <v>515943745.13027883</v>
      </c>
      <c r="CS178" s="476">
        <f t="shared" si="903"/>
        <v>475274662.99728757</v>
      </c>
      <c r="CT178" s="476">
        <f t="shared" si="903"/>
        <v>455741950.6725505</v>
      </c>
      <c r="CU178" s="476">
        <f t="shared" si="903"/>
        <v>455606736.00968128</v>
      </c>
      <c r="CV178" s="476">
        <f t="shared" si="903"/>
        <v>462993680.4460023</v>
      </c>
      <c r="CW178" s="476">
        <f t="shared" si="903"/>
        <v>510586503.22896856</v>
      </c>
      <c r="CX178" s="476">
        <f t="shared" si="903"/>
        <v>582426895.95885503</v>
      </c>
      <c r="CY178" s="476">
        <f>CM178+CN178+CO178+CP178+CQ178+CR178+CS178+CT178+CU178+CV178+CW178+CX178</f>
        <v>5925823456.5249538</v>
      </c>
      <c r="CZ178" s="476">
        <f t="shared" ref="CZ178:DK178" si="904">CZ180+CZ185+CZ196+CZ199+CZ207</f>
        <v>434896981.54146892</v>
      </c>
      <c r="DA178" s="476">
        <f t="shared" si="904"/>
        <v>507927866.16853118</v>
      </c>
      <c r="DB178" s="476">
        <f t="shared" si="904"/>
        <v>514388054.55999994</v>
      </c>
      <c r="DC178" s="476">
        <f t="shared" si="904"/>
        <v>468248589.84000146</v>
      </c>
      <c r="DD178" s="476">
        <f t="shared" si="904"/>
        <v>639543274.08000028</v>
      </c>
      <c r="DE178" s="476">
        <f t="shared" si="904"/>
        <v>557847339.70299995</v>
      </c>
      <c r="DF178" s="476">
        <f t="shared" si="904"/>
        <v>525241035.10699987</v>
      </c>
      <c r="DG178" s="476">
        <f t="shared" si="904"/>
        <v>467048285.92999852</v>
      </c>
      <c r="DH178" s="476">
        <f t="shared" si="904"/>
        <v>463716945.01000011</v>
      </c>
      <c r="DI178" s="476">
        <f t="shared" si="904"/>
        <v>473667108.3499999</v>
      </c>
      <c r="DJ178" s="476">
        <f t="shared" si="904"/>
        <v>547136206.35000002</v>
      </c>
      <c r="DK178" s="476">
        <f t="shared" si="904"/>
        <v>544283370.75999999</v>
      </c>
      <c r="DL178" s="476">
        <f>CZ178+DA178+DB178+DC178+DD178+DE178+DF178+DG178+DH178+DI178+DJ178+DK178</f>
        <v>6143945057.4000015</v>
      </c>
      <c r="DM178" s="476">
        <f t="shared" ref="DM178:DX178" si="905">DM180+DM185+DM196+DM199+DM207</f>
        <v>460531724.54999989</v>
      </c>
      <c r="DN178" s="476">
        <f t="shared" si="905"/>
        <v>517294183.39999998</v>
      </c>
      <c r="DO178" s="476">
        <f t="shared" si="905"/>
        <v>512117005.7700001</v>
      </c>
      <c r="DP178" s="476">
        <f t="shared" si="905"/>
        <v>580077508.22000003</v>
      </c>
      <c r="DQ178" s="476">
        <f t="shared" si="905"/>
        <v>707502462.33999991</v>
      </c>
      <c r="DR178" s="476">
        <f t="shared" si="905"/>
        <v>569185243.1099999</v>
      </c>
      <c r="DS178" s="476">
        <f t="shared" si="905"/>
        <v>513873444.17999995</v>
      </c>
      <c r="DT178" s="476">
        <f t="shared" si="905"/>
        <v>535308946.7900002</v>
      </c>
      <c r="DU178" s="476">
        <f t="shared" si="905"/>
        <v>518128746.80000001</v>
      </c>
      <c r="DV178" s="476">
        <f t="shared" si="905"/>
        <v>528393142.70999998</v>
      </c>
      <c r="DW178" s="476">
        <f t="shared" si="905"/>
        <v>680197549.14999998</v>
      </c>
      <c r="DX178" s="476">
        <f t="shared" si="905"/>
        <v>619617966.1400001</v>
      </c>
      <c r="DY178" s="476">
        <f>DM178+DN178+DO178+DP178+DQ178+DR178+DS178+DT178+DU178+DV178+DW178+DX178</f>
        <v>6742227923.1599998</v>
      </c>
      <c r="DZ178" s="476">
        <f t="shared" ref="DZ178:EK178" si="906">DZ180+DZ185+DZ196+DZ199+DZ207</f>
        <v>515331726.87999988</v>
      </c>
      <c r="EA178" s="476">
        <f t="shared" si="906"/>
        <v>638339215.54999995</v>
      </c>
      <c r="EB178" s="476">
        <f t="shared" si="906"/>
        <v>594535931.59000015</v>
      </c>
      <c r="EC178" s="476">
        <f t="shared" si="906"/>
        <v>571054715.82999992</v>
      </c>
      <c r="ED178" s="476">
        <f t="shared" si="906"/>
        <v>761252423.86000001</v>
      </c>
      <c r="EE178" s="476">
        <f t="shared" si="906"/>
        <v>603825734.91999984</v>
      </c>
      <c r="EF178" s="476">
        <f t="shared" si="906"/>
        <v>583743836.73300016</v>
      </c>
      <c r="EG178" s="476">
        <f t="shared" si="906"/>
        <v>569980171.54699993</v>
      </c>
      <c r="EH178" s="476">
        <f t="shared" si="906"/>
        <v>583146996.83000016</v>
      </c>
      <c r="EI178" s="476">
        <f t="shared" si="906"/>
        <v>591230692.83999991</v>
      </c>
      <c r="EJ178" s="476">
        <f t="shared" si="906"/>
        <v>652600420.69000041</v>
      </c>
      <c r="EK178" s="476">
        <f t="shared" si="906"/>
        <v>674388459.0999999</v>
      </c>
      <c r="EL178" s="476">
        <f>DZ178+EA178+EB178+EC178+ED178+EE178+EF178+EG178+EH178+EI178+EJ178+EK178</f>
        <v>7339430326.3700008</v>
      </c>
      <c r="EM178" s="476">
        <f t="shared" ref="EM178:EX178" si="907">EM180+EM185+EM196+EM199+EM207</f>
        <v>651263455.95000005</v>
      </c>
      <c r="EN178" s="476">
        <f t="shared" si="907"/>
        <v>578449584.09000003</v>
      </c>
      <c r="EO178" s="476">
        <f t="shared" si="907"/>
        <v>619241985.81999981</v>
      </c>
      <c r="EP178" s="476">
        <f t="shared" si="907"/>
        <v>612033311.36000001</v>
      </c>
      <c r="EQ178" s="476">
        <f t="shared" si="907"/>
        <v>753169975.67000031</v>
      </c>
      <c r="ER178" s="476">
        <f t="shared" si="907"/>
        <v>629925010.7299999</v>
      </c>
      <c r="ES178" s="476">
        <f t="shared" si="907"/>
        <v>608740641.64999998</v>
      </c>
      <c r="ET178" s="476">
        <f t="shared" si="907"/>
        <v>590126320.48999977</v>
      </c>
      <c r="EU178" s="476">
        <f t="shared" si="907"/>
        <v>612003557.2900002</v>
      </c>
      <c r="EV178" s="476">
        <f t="shared" si="907"/>
        <v>624451632.06999958</v>
      </c>
      <c r="EW178" s="476">
        <f t="shared" si="907"/>
        <v>633036660.29000008</v>
      </c>
      <c r="EX178" s="476">
        <f t="shared" si="907"/>
        <v>716090013.32300031</v>
      </c>
      <c r="EY178" s="476">
        <f>EM178+EN178+EO178+EP178+EQ178+ER178+ES178+ET178+EU178+EV178+EW178+EX178</f>
        <v>7628532148.7329998</v>
      </c>
      <c r="EZ178" s="476">
        <f t="shared" ref="EZ178:FH178" si="908">EZ180+EZ185+EZ196+EZ199+EZ207</f>
        <v>673825731.98999989</v>
      </c>
      <c r="FA178" s="476">
        <f t="shared" si="908"/>
        <v>628347215.47000015</v>
      </c>
      <c r="FB178" s="476">
        <f t="shared" si="908"/>
        <v>640331144.79999995</v>
      </c>
      <c r="FC178" s="476">
        <f t="shared" si="908"/>
        <v>635862376.41299987</v>
      </c>
      <c r="FD178" s="476">
        <f t="shared" si="908"/>
        <v>781703723.73699999</v>
      </c>
      <c r="FE178" s="476">
        <f t="shared" si="908"/>
        <v>658791701.02999997</v>
      </c>
      <c r="FF178" s="476">
        <f t="shared" si="908"/>
        <v>620826792.41000009</v>
      </c>
      <c r="FG178" s="476">
        <f t="shared" si="908"/>
        <v>619814485.76999974</v>
      </c>
      <c r="FH178" s="476">
        <f t="shared" si="908"/>
        <v>615025592.34999979</v>
      </c>
      <c r="FI178" s="476">
        <f>FI180+FI185+FI196+FI199+FI207</f>
        <v>607697167.52100003</v>
      </c>
      <c r="FJ178" s="476">
        <f>FJ180+FJ185+FJ196+FJ199+FJ207</f>
        <v>642696502.68900013</v>
      </c>
      <c r="FK178" s="476">
        <f>FK180+FK185+FK196+FK199+FK207</f>
        <v>693984754.04000008</v>
      </c>
      <c r="FL178" s="476">
        <f>FA178+FB178+FC178+FD178+FE178+FF178+FG178+FH178+EZ178+FI178+FK178+FJ178</f>
        <v>7818907188.2199984</v>
      </c>
      <c r="FM178" s="476">
        <f t="shared" ref="FM178:FV178" si="909">FM180+FM185+FM196+FM199+FM207</f>
        <v>707491299.87</v>
      </c>
      <c r="FN178" s="476">
        <f t="shared" si="909"/>
        <v>632767703.63</v>
      </c>
      <c r="FO178" s="476">
        <f t="shared" si="909"/>
        <v>617058776.03999996</v>
      </c>
      <c r="FP178" s="476">
        <f t="shared" si="909"/>
        <v>638451075.07000005</v>
      </c>
      <c r="FQ178" s="476">
        <f t="shared" si="909"/>
        <v>627160002.28999996</v>
      </c>
      <c r="FR178" s="476">
        <f t="shared" si="909"/>
        <v>613047800.93000007</v>
      </c>
      <c r="FS178" s="476">
        <f t="shared" si="909"/>
        <v>697028134.53599977</v>
      </c>
      <c r="FT178" s="476">
        <f t="shared" si="909"/>
        <v>607427486.89400005</v>
      </c>
      <c r="FU178" s="476">
        <f t="shared" si="909"/>
        <v>598756528.17000008</v>
      </c>
      <c r="FV178" s="476">
        <f t="shared" si="909"/>
        <v>611317799.15999985</v>
      </c>
      <c r="FW178" s="476">
        <f>FW180+FW185+FW196+FW199+FW207</f>
        <v>662251612.1700002</v>
      </c>
      <c r="FX178" s="476">
        <f>FX180+FX185+FX196+FX199+FX207</f>
        <v>674231009.21999967</v>
      </c>
      <c r="FY178" s="476">
        <f>FM178+FN178+FO178+FP178+FQ178+FR178+FS178+FT178+FU178+FV178+FW178+FX178</f>
        <v>7686989227.9799986</v>
      </c>
      <c r="FZ178" s="476">
        <f t="shared" ref="FZ178:GI178" si="910">FZ180+FZ185+FZ196+FZ199+FZ207</f>
        <v>683084879.25000012</v>
      </c>
      <c r="GA178" s="476">
        <f t="shared" si="910"/>
        <v>639791458.55000019</v>
      </c>
      <c r="GB178" s="476">
        <f t="shared" si="910"/>
        <v>625672724.37999976</v>
      </c>
      <c r="GC178" s="476">
        <f t="shared" si="910"/>
        <v>637441103.49000001</v>
      </c>
      <c r="GD178" s="476">
        <f t="shared" si="910"/>
        <v>633361736.53999996</v>
      </c>
      <c r="GE178" s="476">
        <f t="shared" si="910"/>
        <v>622912688.72000003</v>
      </c>
      <c r="GF178" s="476">
        <f t="shared" si="910"/>
        <v>731771297.17999995</v>
      </c>
      <c r="GG178" s="476">
        <f t="shared" si="910"/>
        <v>582460020.62000012</v>
      </c>
      <c r="GH178" s="476">
        <f t="shared" si="910"/>
        <v>608195043.86999977</v>
      </c>
      <c r="GI178" s="476">
        <f t="shared" si="910"/>
        <v>617066956.03000009</v>
      </c>
      <c r="GJ178" s="476">
        <f>GJ180+GJ185+GJ196+GJ199+GJ207</f>
        <v>628572179.58000052</v>
      </c>
      <c r="GK178" s="476">
        <f>GK180+GK185+GK196+GK199+GK207</f>
        <v>660928209.12000012</v>
      </c>
      <c r="GL178" s="476">
        <f>FZ178+GA178+GB178+GC178+GD178+GE178+GF178+GG178+GH178+GI178+GJ178+GK178</f>
        <v>7671258297.3300009</v>
      </c>
      <c r="GM178" s="476">
        <f t="shared" ref="GM178:GV178" si="911">GM180+GM185+GM196+GM199+GM207</f>
        <v>696995778.60000002</v>
      </c>
      <c r="GN178" s="476">
        <f t="shared" si="911"/>
        <v>652425723.96000004</v>
      </c>
      <c r="GO178" s="476">
        <f t="shared" si="911"/>
        <v>634888502.48699999</v>
      </c>
      <c r="GP178" s="476">
        <f t="shared" si="911"/>
        <v>590054721.99300015</v>
      </c>
      <c r="GQ178" s="476">
        <f t="shared" si="911"/>
        <v>644257534.83999991</v>
      </c>
      <c r="GR178" s="476">
        <f t="shared" si="911"/>
        <v>614045419.07000005</v>
      </c>
      <c r="GS178" s="476">
        <f t="shared" si="911"/>
        <v>717713175.24000001</v>
      </c>
      <c r="GT178" s="476">
        <f t="shared" si="911"/>
        <v>580080458.99000001</v>
      </c>
      <c r="GU178" s="476">
        <f t="shared" si="911"/>
        <v>585564408.03999996</v>
      </c>
      <c r="GV178" s="476">
        <f t="shared" si="911"/>
        <v>599673315.93999982</v>
      </c>
      <c r="GW178" s="476">
        <f>GW180+GW185+GW196+GW199+GW207</f>
        <v>618477565.57000041</v>
      </c>
      <c r="GX178" s="476">
        <f>GX180+GX185+GX196+GX199+GX207</f>
        <v>657935569.53999972</v>
      </c>
      <c r="GY178" s="476">
        <f>GM178+GN178+GO178+GP178+GQ178+GR178+GS178+GT178+GU178+GV178+GW178+GX178</f>
        <v>7592112174.2700005</v>
      </c>
      <c r="GZ178" s="476">
        <f t="shared" ref="GZ178:HI178" si="912">GZ180+GZ185+GZ196+GZ199+GZ207</f>
        <v>676130662.60000002</v>
      </c>
      <c r="HA178" s="476">
        <f t="shared" si="912"/>
        <v>619928276.24999988</v>
      </c>
      <c r="HB178" s="476">
        <f t="shared" si="912"/>
        <v>640452264.86000001</v>
      </c>
      <c r="HC178" s="476">
        <f t="shared" si="912"/>
        <v>613993753.72000015</v>
      </c>
      <c r="HD178" s="476">
        <f t="shared" si="912"/>
        <v>617008938.92999995</v>
      </c>
      <c r="HE178" s="476">
        <f t="shared" si="912"/>
        <v>632905771.63</v>
      </c>
      <c r="HF178" s="476">
        <f t="shared" si="912"/>
        <v>728282822.9799999</v>
      </c>
      <c r="HG178" s="476">
        <f t="shared" si="912"/>
        <v>584452939.76999998</v>
      </c>
      <c r="HH178" s="476">
        <f t="shared" si="912"/>
        <v>586646860.6899997</v>
      </c>
      <c r="HI178" s="476">
        <f t="shared" si="912"/>
        <v>581789980.76999998</v>
      </c>
      <c r="HJ178" s="476">
        <f>HJ180+HJ185+HJ196+HJ199+HJ207</f>
        <v>601188831.23999965</v>
      </c>
      <c r="HK178" s="476">
        <f>HK180+HK185+HK196+HK199+HK207</f>
        <v>657299635.18700027</v>
      </c>
      <c r="HL178" s="476">
        <f>GZ178+HA178+HB178+HC178+HD178+HE178+HF178+HG178+HH178+HI178+HJ178+HK178</f>
        <v>7540080738.6269989</v>
      </c>
      <c r="HM178" s="476">
        <f t="shared" ref="HM178:HV178" si="913">HM180+HM185+HM196+HM199+HM207</f>
        <v>615884830.31999993</v>
      </c>
      <c r="HN178" s="476">
        <f t="shared" si="913"/>
        <v>654698548.17000008</v>
      </c>
      <c r="HO178" s="476">
        <f t="shared" si="913"/>
        <v>703391595.33099985</v>
      </c>
      <c r="HP178" s="476">
        <f t="shared" si="913"/>
        <v>621579548.6190002</v>
      </c>
      <c r="HQ178" s="476">
        <f t="shared" si="913"/>
        <v>642238568.38999999</v>
      </c>
      <c r="HR178" s="476">
        <f t="shared" si="913"/>
        <v>632192847.84000027</v>
      </c>
      <c r="HS178" s="476">
        <f t="shared" si="913"/>
        <v>717318962.16999984</v>
      </c>
      <c r="HT178" s="476">
        <f t="shared" si="913"/>
        <v>601995480.54000032</v>
      </c>
      <c r="HU178" s="476">
        <f t="shared" si="913"/>
        <v>599142702.34999979</v>
      </c>
      <c r="HV178" s="476">
        <f t="shared" si="913"/>
        <v>603003025.27999997</v>
      </c>
      <c r="HW178" s="476">
        <f>HW180+HW185+HW196+HW199+HW207</f>
        <v>632279136.60000014</v>
      </c>
      <c r="HX178" s="476">
        <f>HX180+HX185+HX196+HX199+HX207</f>
        <v>676246685.96999979</v>
      </c>
      <c r="HY178" s="476">
        <f>HM178+HN178+HO178+HP178+HQ178+HR178+HS178+HT178+HU178+HV178+HW178+HX178</f>
        <v>7699971931.5799999</v>
      </c>
      <c r="HZ178" s="476">
        <f t="shared" ref="HZ178:II178" si="914">HZ180+HZ185+HZ196+HZ199+HZ207</f>
        <v>724497466.23000002</v>
      </c>
      <c r="IA178" s="476">
        <f t="shared" si="914"/>
        <v>635739198.44000006</v>
      </c>
      <c r="IB178" s="476">
        <f t="shared" si="914"/>
        <v>678967951.87</v>
      </c>
      <c r="IC178" s="476">
        <f t="shared" si="914"/>
        <v>599840187.62</v>
      </c>
      <c r="ID178" s="476">
        <f t="shared" si="914"/>
        <v>642085298.2700001</v>
      </c>
      <c r="IE178" s="476">
        <f t="shared" si="914"/>
        <v>640075793.96999979</v>
      </c>
      <c r="IF178" s="476">
        <f t="shared" si="914"/>
        <v>772173764.75</v>
      </c>
      <c r="IG178" s="476">
        <f t="shared" si="914"/>
        <v>616047675.1400001</v>
      </c>
      <c r="IH178" s="476">
        <f t="shared" si="914"/>
        <v>613616550.44999993</v>
      </c>
      <c r="II178" s="476">
        <f t="shared" si="914"/>
        <v>623491123.83999991</v>
      </c>
      <c r="IJ178" s="476">
        <f>IJ180+IJ185+IJ196+IJ199+IJ207</f>
        <v>660969127.85999978</v>
      </c>
      <c r="IK178" s="476">
        <f>IK180+IK185+IK196+IK199+IK207</f>
        <v>705346913.15000021</v>
      </c>
      <c r="IL178" s="476">
        <f>HZ178+IA178+IB178+IC178+ID178+IE178+IF178+IG178+IH178+II178+IJ178+IK178</f>
        <v>7912851051.5900002</v>
      </c>
      <c r="IM178" s="476">
        <f t="shared" ref="IM178:IV178" si="915">IM180+IM185+IM196+IM199+IM207</f>
        <v>683298278.31000006</v>
      </c>
      <c r="IN178" s="476">
        <f t="shared" si="915"/>
        <v>706758283.14999998</v>
      </c>
      <c r="IO178" s="476">
        <f t="shared" si="915"/>
        <v>644348241.17999995</v>
      </c>
      <c r="IP178" s="476">
        <f t="shared" si="915"/>
        <v>679935994.87</v>
      </c>
      <c r="IQ178" s="476">
        <f t="shared" si="915"/>
        <v>681468461.78999984</v>
      </c>
      <c r="IR178" s="476">
        <f t="shared" si="915"/>
        <v>665950159.05000019</v>
      </c>
      <c r="IS178" s="476">
        <f t="shared" si="915"/>
        <v>775986664.32999969</v>
      </c>
      <c r="IT178" s="476">
        <f t="shared" si="915"/>
        <v>653876068.99000025</v>
      </c>
      <c r="IU178" s="476">
        <f t="shared" si="915"/>
        <v>641262975.92999959</v>
      </c>
      <c r="IV178" s="476">
        <f t="shared" si="915"/>
        <v>658063215.38000011</v>
      </c>
      <c r="IW178" s="476">
        <f>IW180+IW185+IW196+IW199+IW207</f>
        <v>680184148.77999985</v>
      </c>
      <c r="IX178" s="476">
        <f>IX180+IX185+IX196+IX199+IX207</f>
        <v>765470147.4799999</v>
      </c>
      <c r="IY178" s="476">
        <f>IM178+IN178+IO178+IP178+IQ178+IR178+IS178+IT178+IU178+IV178+IW178+IX178</f>
        <v>8236602639.2399988</v>
      </c>
      <c r="IZ178" s="652">
        <f t="shared" ref="IZ178:JI178" si="916">IZ180+IZ185+IZ196+IZ199+IZ207</f>
        <v>766267727.32999992</v>
      </c>
      <c r="JA178" s="476">
        <f t="shared" si="916"/>
        <v>693741217.48000002</v>
      </c>
      <c r="JB178" s="476">
        <f t="shared" si="916"/>
        <v>727914510.09000015</v>
      </c>
      <c r="JC178" s="476">
        <f t="shared" si="916"/>
        <v>677762424.86000001</v>
      </c>
      <c r="JD178" s="476">
        <f t="shared" si="916"/>
        <v>715943021.88000023</v>
      </c>
      <c r="JE178" s="476">
        <f t="shared" si="916"/>
        <v>713360276.1400001</v>
      </c>
      <c r="JF178" s="476">
        <f t="shared" si="916"/>
        <v>849597903.25999999</v>
      </c>
      <c r="JG178" s="476">
        <f t="shared" si="916"/>
        <v>668444168.20000005</v>
      </c>
      <c r="JH178" s="476">
        <f t="shared" si="916"/>
        <v>683131906.57000017</v>
      </c>
      <c r="JI178" s="476">
        <f t="shared" si="916"/>
        <v>711516794.37999988</v>
      </c>
      <c r="JJ178" s="476">
        <f>JJ180+JJ185+JJ196+JJ199+JJ207</f>
        <v>740524737.0600003</v>
      </c>
      <c r="JK178" s="476">
        <f>JK180+JK185+JK196+JK199+JK207</f>
        <v>756036548.90000045</v>
      </c>
      <c r="JL178" s="476">
        <f>IZ178+JA178+JB178+JC178+JD178+JE178+JF178+JG178+JH178+JI178+JJ178+JK178</f>
        <v>8704241236.1500015</v>
      </c>
      <c r="JM178" s="652">
        <f t="shared" ref="JM178:JV178" si="917">JM180+JM185+JM196+JM199+JM207</f>
        <v>781618212.28999996</v>
      </c>
      <c r="JN178" s="476">
        <f t="shared" si="917"/>
        <v>759536551.56000006</v>
      </c>
      <c r="JO178" s="476">
        <f t="shared" si="917"/>
        <v>767554206.08000004</v>
      </c>
      <c r="JP178" s="476">
        <f t="shared" si="917"/>
        <v>887360414.82999992</v>
      </c>
      <c r="JQ178" s="476">
        <f t="shared" si="917"/>
        <v>945407922.22000015</v>
      </c>
      <c r="JR178" s="476">
        <f t="shared" si="917"/>
        <v>1386477816.7</v>
      </c>
      <c r="JS178" s="476">
        <f t="shared" si="917"/>
        <v>986299943.11999989</v>
      </c>
      <c r="JT178" s="476">
        <f t="shared" si="917"/>
        <v>830730303.14100003</v>
      </c>
      <c r="JU178" s="476">
        <f t="shared" si="917"/>
        <v>815858939.17900026</v>
      </c>
      <c r="JV178" s="476">
        <f t="shared" si="917"/>
        <v>799317147.79309952</v>
      </c>
      <c r="JW178" s="476">
        <f>JW180+JW185+JW196+JW199+JW207</f>
        <v>867353816.81690049</v>
      </c>
      <c r="JX178" s="476">
        <f>JX180+JX185+JX196+JX199+JX207</f>
        <v>1040191855.42</v>
      </c>
      <c r="JY178" s="476">
        <f>JM178+JN178+JO178+JP178+JQ178+JR178+JS178+JT178+JU178+JV178+JW178+JX178</f>
        <v>10867707129.15</v>
      </c>
      <c r="JZ178" s="652">
        <f t="shared" ref="JZ178:KI178" si="918">JZ180+JZ185+JZ196+JZ199+JZ207</f>
        <v>1156811353.803</v>
      </c>
      <c r="KA178" s="476">
        <f t="shared" si="918"/>
        <v>837816890.00700009</v>
      </c>
      <c r="KB178" s="476">
        <f t="shared" si="918"/>
        <v>1023685194.5199999</v>
      </c>
      <c r="KC178" s="476">
        <f t="shared" si="918"/>
        <v>914156375.15999997</v>
      </c>
      <c r="KD178" s="476">
        <f t="shared" si="918"/>
        <v>957994878.19999993</v>
      </c>
      <c r="KE178" s="476">
        <f t="shared" si="918"/>
        <v>1111833672.6099999</v>
      </c>
      <c r="KF178" s="476">
        <f t="shared" si="918"/>
        <v>929183847.80000007</v>
      </c>
      <c r="KG178" s="476">
        <f t="shared" si="918"/>
        <v>836661131.38999987</v>
      </c>
      <c r="KH178" s="476">
        <f t="shared" si="918"/>
        <v>839280858.49000013</v>
      </c>
      <c r="KI178" s="476">
        <f t="shared" si="918"/>
        <v>829514707.06000018</v>
      </c>
      <c r="KJ178" s="476">
        <f>KJ180+KJ185+KJ196+KJ199+KJ207</f>
        <v>906789756.20999968</v>
      </c>
      <c r="KK178" s="476">
        <f>KK180+KK185+KK196+KK199+KK207</f>
        <v>974972458.38</v>
      </c>
      <c r="KL178" s="476">
        <f>JZ178+KA178+KB178+KC178+KD178+KE178+KF178+KG178+KH178+KI178+KJ178+KK178</f>
        <v>11318701123.629997</v>
      </c>
      <c r="KM178" s="652">
        <f t="shared" ref="KM178:KV178" si="919">KM180+KM185+KM196+KM199+KM207</f>
        <v>965842763.1099999</v>
      </c>
      <c r="KN178" s="476">
        <f t="shared" si="919"/>
        <v>878265629.58000016</v>
      </c>
      <c r="KO178" s="476">
        <f t="shared" si="919"/>
        <v>936720614.81999981</v>
      </c>
      <c r="KP178" s="476">
        <f t="shared" si="919"/>
        <v>975183600.63000023</v>
      </c>
      <c r="KQ178" s="476">
        <f t="shared" si="919"/>
        <v>910386824.87</v>
      </c>
      <c r="KR178" s="476">
        <f t="shared" si="919"/>
        <v>1066869296.25</v>
      </c>
      <c r="KS178" s="476">
        <f t="shared" si="919"/>
        <v>895917724.01000011</v>
      </c>
      <c r="KT178" s="476">
        <f t="shared" si="919"/>
        <v>846857387.08000016</v>
      </c>
      <c r="KU178" s="476">
        <f t="shared" si="919"/>
        <v>859882273.26999986</v>
      </c>
      <c r="KV178" s="476">
        <f t="shared" si="919"/>
        <v>849583618.82000005</v>
      </c>
      <c r="KW178" s="476">
        <f>KW180+KW185+KW196+KW199+KW207</f>
        <v>1007201152.36</v>
      </c>
      <c r="KX178" s="476">
        <f>KX180+KX185+KX196+KX199+KX207</f>
        <v>1066547136.7099998</v>
      </c>
      <c r="KY178" s="476">
        <f>KM178+KN178+KO178+KP178+KQ178+KR178+KS178+KT178+KU178+KV178+KW178+KX178</f>
        <v>11259258021.51</v>
      </c>
      <c r="KZ178" s="652">
        <f t="shared" ref="KZ178:LI178" si="920">KZ180+KZ185+KZ196+KZ199+KZ207</f>
        <v>917673594.64999998</v>
      </c>
      <c r="LA178" s="476">
        <f t="shared" si="920"/>
        <v>903683925.80999994</v>
      </c>
      <c r="LB178" s="476">
        <f t="shared" si="920"/>
        <v>0</v>
      </c>
      <c r="LC178" s="476">
        <f t="shared" si="920"/>
        <v>0</v>
      </c>
      <c r="LD178" s="476">
        <f t="shared" si="920"/>
        <v>0</v>
      </c>
      <c r="LE178" s="476">
        <f t="shared" si="920"/>
        <v>0</v>
      </c>
      <c r="LF178" s="476">
        <f t="shared" si="920"/>
        <v>0</v>
      </c>
      <c r="LG178" s="476">
        <f t="shared" si="920"/>
        <v>0</v>
      </c>
      <c r="LH178" s="476">
        <f t="shared" si="920"/>
        <v>0</v>
      </c>
      <c r="LI178" s="476">
        <f t="shared" si="920"/>
        <v>0</v>
      </c>
      <c r="LJ178" s="476">
        <f>LJ180+LJ185+LJ196+LJ199+LJ207</f>
        <v>0</v>
      </c>
      <c r="LK178" s="476">
        <f>LK180+LK185+LK196+LK199+LK207</f>
        <v>0</v>
      </c>
      <c r="LL178" s="514">
        <f>KZ178+LA178+LB178+LC178+LD178+LE178+LF178+LG178+LH178+LI178+LJ178+LK178</f>
        <v>1821357520.46</v>
      </c>
    </row>
    <row r="179" spans="1:324" x14ac:dyDescent="0.2">
      <c r="A179" s="436"/>
      <c r="B179" s="437"/>
      <c r="C179" s="421" t="s">
        <v>1062</v>
      </c>
      <c r="D179" s="421" t="s">
        <v>1062</v>
      </c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  <c r="R179" s="442"/>
      <c r="S179" s="442"/>
      <c r="T179" s="442"/>
      <c r="U179" s="442"/>
      <c r="V179" s="442"/>
      <c r="W179" s="442"/>
      <c r="X179" s="442"/>
      <c r="Y179" s="442"/>
      <c r="Z179" s="442"/>
      <c r="AA179" s="442"/>
      <c r="AB179" s="442"/>
      <c r="AC179" s="442"/>
      <c r="AD179" s="442"/>
      <c r="AE179" s="442"/>
      <c r="AF179" s="442"/>
      <c r="AG179" s="442"/>
      <c r="AH179" s="442"/>
      <c r="AI179" s="442"/>
      <c r="AJ179" s="442"/>
      <c r="AK179" s="442"/>
      <c r="AL179" s="442"/>
      <c r="AM179" s="442"/>
      <c r="AN179" s="442"/>
      <c r="AO179" s="442"/>
      <c r="AP179" s="442"/>
      <c r="AQ179" s="442"/>
      <c r="AR179" s="442"/>
      <c r="AS179" s="442"/>
      <c r="AT179" s="442"/>
      <c r="AU179" s="442"/>
      <c r="AV179" s="442"/>
      <c r="AW179" s="442"/>
      <c r="AX179" s="442"/>
      <c r="AY179" s="442"/>
      <c r="AZ179" s="442"/>
      <c r="BA179" s="442"/>
      <c r="BB179" s="442"/>
      <c r="BC179" s="442"/>
      <c r="BD179" s="442"/>
      <c r="BE179" s="442"/>
      <c r="BF179" s="442"/>
      <c r="BG179" s="442"/>
      <c r="BH179" s="442"/>
      <c r="BI179" s="442"/>
      <c r="BJ179" s="442"/>
      <c r="BK179" s="442"/>
      <c r="BL179" s="442"/>
      <c r="BM179" s="442"/>
      <c r="BN179" s="442"/>
      <c r="BO179" s="442"/>
      <c r="BP179" s="442"/>
      <c r="BQ179" s="442"/>
      <c r="BR179" s="442"/>
      <c r="BS179" s="442"/>
      <c r="BT179" s="442"/>
      <c r="BU179" s="442"/>
      <c r="BV179" s="442"/>
      <c r="BW179" s="442"/>
      <c r="BX179" s="442"/>
      <c r="BY179" s="442"/>
      <c r="BZ179" s="442"/>
      <c r="CA179" s="442"/>
      <c r="CB179" s="442"/>
      <c r="CC179" s="442"/>
      <c r="CD179" s="442"/>
      <c r="CE179" s="442"/>
      <c r="CF179" s="442"/>
      <c r="CG179" s="442"/>
      <c r="CH179" s="442"/>
      <c r="CI179" s="442"/>
      <c r="CJ179" s="442"/>
      <c r="CK179" s="442"/>
      <c r="CL179" s="442"/>
      <c r="CM179" s="442"/>
      <c r="CN179" s="442"/>
      <c r="CO179" s="442"/>
      <c r="CP179" s="442"/>
      <c r="CQ179" s="442"/>
      <c r="CR179" s="442"/>
      <c r="CS179" s="442"/>
      <c r="CT179" s="442"/>
      <c r="CU179" s="442"/>
      <c r="CV179" s="442"/>
      <c r="CW179" s="442"/>
      <c r="CX179" s="442"/>
      <c r="CY179" s="442"/>
      <c r="CZ179" s="442"/>
      <c r="DA179" s="442"/>
      <c r="DB179" s="442"/>
      <c r="DC179" s="442"/>
      <c r="DD179" s="442"/>
      <c r="DE179" s="442"/>
      <c r="DF179" s="442"/>
      <c r="DG179" s="442"/>
      <c r="DH179" s="442"/>
      <c r="DI179" s="442"/>
      <c r="DJ179" s="442"/>
      <c r="DK179" s="442"/>
      <c r="DL179" s="442"/>
      <c r="DM179" s="442"/>
      <c r="DN179" s="442"/>
      <c r="DO179" s="442"/>
      <c r="DP179" s="442"/>
      <c r="DQ179" s="442"/>
      <c r="DR179" s="442"/>
      <c r="DS179" s="442"/>
      <c r="DT179" s="442"/>
      <c r="DU179" s="442"/>
      <c r="DV179" s="442"/>
      <c r="DW179" s="442"/>
      <c r="DX179" s="442"/>
      <c r="DY179" s="442"/>
      <c r="DZ179" s="442"/>
      <c r="EA179" s="442"/>
      <c r="EB179" s="442"/>
      <c r="EC179" s="442"/>
      <c r="ED179" s="442"/>
      <c r="EE179" s="442"/>
      <c r="EF179" s="442"/>
      <c r="EG179" s="442"/>
      <c r="EH179" s="442"/>
      <c r="EI179" s="442"/>
      <c r="EJ179" s="442"/>
      <c r="EK179" s="442"/>
      <c r="EL179" s="442"/>
      <c r="EM179" s="442"/>
      <c r="EN179" s="442"/>
      <c r="EO179" s="442"/>
      <c r="EP179" s="442"/>
      <c r="EQ179" s="442"/>
      <c r="ER179" s="442"/>
      <c r="ES179" s="442"/>
      <c r="ET179" s="442"/>
      <c r="EU179" s="442"/>
      <c r="EV179" s="442"/>
      <c r="EW179" s="442"/>
      <c r="EX179" s="442"/>
      <c r="EY179" s="442"/>
      <c r="EZ179" s="442"/>
      <c r="FA179" s="442"/>
      <c r="FB179" s="442"/>
      <c r="FC179" s="442"/>
      <c r="FD179" s="442"/>
      <c r="FE179" s="442"/>
      <c r="FF179" s="442"/>
      <c r="FG179" s="442"/>
      <c r="FH179" s="442"/>
      <c r="FI179" s="442"/>
      <c r="FJ179" s="442"/>
      <c r="FK179" s="442"/>
      <c r="FL179" s="442"/>
      <c r="FM179" s="442"/>
      <c r="FN179" s="442"/>
      <c r="FO179" s="442"/>
      <c r="FP179" s="442"/>
      <c r="FQ179" s="442"/>
      <c r="FR179" s="442"/>
      <c r="FS179" s="442"/>
      <c r="FT179" s="442"/>
      <c r="FU179" s="442"/>
      <c r="FV179" s="442"/>
      <c r="FW179" s="442"/>
      <c r="FX179" s="442"/>
      <c r="FY179" s="442"/>
      <c r="FZ179" s="442"/>
      <c r="GA179" s="442"/>
      <c r="GB179" s="442"/>
      <c r="GC179" s="442"/>
      <c r="GD179" s="442"/>
      <c r="GE179" s="442"/>
      <c r="GF179" s="442"/>
      <c r="GG179" s="442"/>
      <c r="GH179" s="442"/>
      <c r="GI179" s="442"/>
      <c r="GJ179" s="442"/>
      <c r="GK179" s="442"/>
      <c r="GL179" s="442"/>
      <c r="GM179" s="442"/>
      <c r="GN179" s="442"/>
      <c r="GO179" s="442"/>
      <c r="GP179" s="442"/>
      <c r="GQ179" s="442"/>
      <c r="GR179" s="442"/>
      <c r="GS179" s="442"/>
      <c r="GT179" s="442"/>
      <c r="GU179" s="442"/>
      <c r="GV179" s="442"/>
      <c r="GW179" s="442"/>
      <c r="GX179" s="442"/>
      <c r="GY179" s="442"/>
      <c r="GZ179" s="442"/>
      <c r="HA179" s="442"/>
      <c r="HB179" s="442"/>
      <c r="HC179" s="442"/>
      <c r="HD179" s="442"/>
      <c r="HE179" s="442"/>
      <c r="HF179" s="442"/>
      <c r="HG179" s="442"/>
      <c r="HH179" s="442"/>
      <c r="HI179" s="442"/>
      <c r="HJ179" s="442"/>
      <c r="HK179" s="442"/>
      <c r="HL179" s="442"/>
      <c r="HM179" s="442"/>
      <c r="HN179" s="442"/>
      <c r="HO179" s="442"/>
      <c r="HP179" s="442"/>
      <c r="HQ179" s="442"/>
      <c r="HR179" s="442"/>
      <c r="HS179" s="442"/>
      <c r="HT179" s="442"/>
      <c r="HU179" s="442"/>
      <c r="HV179" s="442"/>
      <c r="HW179" s="442"/>
      <c r="HX179" s="442"/>
      <c r="HY179" s="442"/>
      <c r="HZ179" s="442"/>
      <c r="IA179" s="442"/>
      <c r="IB179" s="442"/>
      <c r="IC179" s="442"/>
      <c r="ID179" s="442"/>
      <c r="IE179" s="442"/>
      <c r="IF179" s="442"/>
      <c r="IG179" s="442"/>
      <c r="IH179" s="442"/>
      <c r="II179" s="442"/>
      <c r="IJ179" s="442"/>
      <c r="IK179" s="442"/>
      <c r="IL179" s="442"/>
      <c r="IM179" s="442"/>
      <c r="IN179" s="442"/>
      <c r="IO179" s="442"/>
      <c r="IP179" s="442"/>
      <c r="IQ179" s="442"/>
      <c r="IR179" s="442"/>
      <c r="IS179" s="442"/>
      <c r="IT179" s="442"/>
      <c r="IU179" s="442"/>
      <c r="IV179" s="442"/>
      <c r="IW179" s="442"/>
      <c r="IX179" s="442"/>
      <c r="IY179" s="442"/>
      <c r="IZ179" s="653"/>
      <c r="JA179" s="442"/>
      <c r="JB179" s="442"/>
      <c r="JC179" s="442"/>
      <c r="JD179" s="442"/>
      <c r="JE179" s="442"/>
      <c r="JF179" s="442"/>
      <c r="JG179" s="442"/>
      <c r="JH179" s="442"/>
      <c r="JI179" s="442"/>
      <c r="JJ179" s="442"/>
      <c r="JK179" s="442"/>
      <c r="JL179" s="442"/>
      <c r="JM179" s="653"/>
      <c r="JN179" s="442"/>
      <c r="JO179" s="442"/>
      <c r="JP179" s="442"/>
      <c r="JQ179" s="442"/>
      <c r="JR179" s="442"/>
      <c r="JS179" s="442"/>
      <c r="JT179" s="442"/>
      <c r="JU179" s="442"/>
      <c r="JV179" s="442"/>
      <c r="JW179" s="442"/>
      <c r="JX179" s="442"/>
      <c r="JY179" s="442"/>
      <c r="JZ179" s="653"/>
      <c r="KA179" s="442"/>
      <c r="KB179" s="442"/>
      <c r="KC179" s="442"/>
      <c r="KD179" s="442"/>
      <c r="KE179" s="442"/>
      <c r="KF179" s="442"/>
      <c r="KG179" s="442"/>
      <c r="KH179" s="442"/>
      <c r="KI179" s="442"/>
      <c r="KJ179" s="442"/>
      <c r="KK179" s="442"/>
      <c r="KL179" s="442"/>
      <c r="KM179" s="653"/>
      <c r="KN179" s="442"/>
      <c r="KO179" s="442"/>
      <c r="KP179" s="442"/>
      <c r="KQ179" s="442"/>
      <c r="KR179" s="442"/>
      <c r="KS179" s="442"/>
      <c r="KT179" s="442"/>
      <c r="KU179" s="442"/>
      <c r="KV179" s="442"/>
      <c r="KW179" s="442"/>
      <c r="KX179" s="442"/>
      <c r="KY179" s="442"/>
      <c r="KZ179" s="653"/>
      <c r="LA179" s="442"/>
      <c r="LB179" s="442"/>
      <c r="LC179" s="442"/>
      <c r="LD179" s="442"/>
      <c r="LE179" s="442"/>
      <c r="LF179" s="442"/>
      <c r="LG179" s="442"/>
      <c r="LH179" s="442"/>
      <c r="LI179" s="442"/>
      <c r="LJ179" s="442"/>
      <c r="LK179" s="442"/>
      <c r="LL179" s="512"/>
    </row>
    <row r="180" spans="1:324" ht="18" x14ac:dyDescent="0.25">
      <c r="A180" s="461">
        <v>410</v>
      </c>
      <c r="B180" s="462"/>
      <c r="C180" s="463" t="s">
        <v>1021</v>
      </c>
      <c r="D180" s="463" t="s">
        <v>1022</v>
      </c>
      <c r="E180" s="474">
        <f t="shared" ref="E180:X180" si="921">E181+E182+E183</f>
        <v>124284848.10549158</v>
      </c>
      <c r="F180" s="474">
        <f t="shared" si="921"/>
        <v>156796181.772659</v>
      </c>
      <c r="G180" s="474">
        <f t="shared" si="921"/>
        <v>150867734.93573695</v>
      </c>
      <c r="H180" s="474">
        <f t="shared" si="921"/>
        <v>174206409.61442164</v>
      </c>
      <c r="I180" s="474">
        <f t="shared" si="921"/>
        <v>144161346.1859456</v>
      </c>
      <c r="J180" s="474">
        <f t="shared" si="921"/>
        <v>166752841.76264399</v>
      </c>
      <c r="K180" s="474">
        <f t="shared" si="921"/>
        <v>205470301.28526121</v>
      </c>
      <c r="L180" s="474">
        <f t="shared" si="921"/>
        <v>263262463.69554332</v>
      </c>
      <c r="M180" s="474">
        <f t="shared" si="921"/>
        <v>842119.43331664172</v>
      </c>
      <c r="N180" s="474">
        <f t="shared" si="921"/>
        <v>8967893.6448839922</v>
      </c>
      <c r="O180" s="474">
        <f t="shared" si="921"/>
        <v>12651370.35273744</v>
      </c>
      <c r="P180" s="474">
        <f t="shared" si="921"/>
        <v>13769870.521532301</v>
      </c>
      <c r="Q180" s="474">
        <f t="shared" si="921"/>
        <v>21419144.408446006</v>
      </c>
      <c r="R180" s="474">
        <f t="shared" si="921"/>
        <v>17142574.359372392</v>
      </c>
      <c r="S180" s="474">
        <f t="shared" si="921"/>
        <v>14512321.574069437</v>
      </c>
      <c r="T180" s="474">
        <f t="shared" si="921"/>
        <v>15838830.09810549</v>
      </c>
      <c r="U180" s="474">
        <f t="shared" si="921"/>
        <v>14025348.396636624</v>
      </c>
      <c r="V180" s="474">
        <f t="shared" si="921"/>
        <v>25626374.530170262</v>
      </c>
      <c r="W180" s="474">
        <f t="shared" si="921"/>
        <v>33094698.361333668</v>
      </c>
      <c r="X180" s="474">
        <f t="shared" si="921"/>
        <v>68106365.733350039</v>
      </c>
      <c r="Y180" s="474">
        <f>M180+N180+O180+P180+Q180+R180+S180+T180+U180+V180+W180+X180</f>
        <v>245996911.41395432</v>
      </c>
      <c r="Z180" s="474">
        <f t="shared" ref="Z180:AK180" si="922">Z181+Z182+Z183</f>
        <v>813955.46277749969</v>
      </c>
      <c r="AA180" s="474">
        <f t="shared" si="922"/>
        <v>17367347.700467367</v>
      </c>
      <c r="AB180" s="474">
        <f t="shared" si="922"/>
        <v>12551525.992321817</v>
      </c>
      <c r="AC180" s="474">
        <f t="shared" si="922"/>
        <v>28055962.038975127</v>
      </c>
      <c r="AD180" s="474">
        <f t="shared" si="922"/>
        <v>17639078.717492905</v>
      </c>
      <c r="AE180" s="474">
        <f t="shared" si="922"/>
        <v>22248983.587005511</v>
      </c>
      <c r="AF180" s="474">
        <f t="shared" si="922"/>
        <v>14548863.193415124</v>
      </c>
      <c r="AG180" s="474">
        <f t="shared" si="922"/>
        <v>17881159.374311469</v>
      </c>
      <c r="AH180" s="474">
        <f t="shared" si="922"/>
        <v>12584145.730053414</v>
      </c>
      <c r="AI180" s="474">
        <f t="shared" si="922"/>
        <v>16197683.486187622</v>
      </c>
      <c r="AJ180" s="474">
        <f t="shared" si="922"/>
        <v>38115508.278668001</v>
      </c>
      <c r="AK180" s="474">
        <f t="shared" si="922"/>
        <v>65563843.218577869</v>
      </c>
      <c r="AL180" s="474">
        <f>Z180+AA180+AB180+AC180+AD180+AE180+AF180+AG180+AH180+AI180+AJ180+AK180</f>
        <v>263568056.78025371</v>
      </c>
      <c r="AM180" s="474">
        <f t="shared" ref="AM180:AX180" si="923">AM181+AM182+AM183</f>
        <v>6258039.610485171</v>
      </c>
      <c r="AN180" s="474">
        <f t="shared" si="923"/>
        <v>19325874.406568188</v>
      </c>
      <c r="AO180" s="474">
        <f t="shared" si="923"/>
        <v>14477477.224392144</v>
      </c>
      <c r="AP180" s="474">
        <f t="shared" si="923"/>
        <v>17517210.344433315</v>
      </c>
      <c r="AQ180" s="474">
        <f t="shared" si="923"/>
        <v>15276686.229886496</v>
      </c>
      <c r="AR180" s="474">
        <f t="shared" si="923"/>
        <v>15671869.354573529</v>
      </c>
      <c r="AS180" s="474">
        <f t="shared" si="923"/>
        <v>12430355.423551993</v>
      </c>
      <c r="AT180" s="474">
        <f t="shared" si="923"/>
        <v>17782634.220121849</v>
      </c>
      <c r="AU180" s="474">
        <f t="shared" si="923"/>
        <v>13299416.018778164</v>
      </c>
      <c r="AV180" s="474">
        <f t="shared" si="923"/>
        <v>16572196.351068269</v>
      </c>
      <c r="AW180" s="474">
        <f t="shared" si="923"/>
        <v>45755468.565556675</v>
      </c>
      <c r="AX180" s="474">
        <f t="shared" si="923"/>
        <v>57825314.182815894</v>
      </c>
      <c r="AY180" s="474">
        <f>AM180+AN180+AO180+AP180+AQ180+AR180+AS180+AT180+AU180+AV180+AW180+AX180</f>
        <v>252192541.93223166</v>
      </c>
      <c r="AZ180" s="474">
        <f t="shared" ref="AZ180:BK180" si="924">AZ181+AZ182+AZ183</f>
        <v>22093293.313094635</v>
      </c>
      <c r="BA180" s="474">
        <f t="shared" si="924"/>
        <v>18984967.350066766</v>
      </c>
      <c r="BB180" s="474">
        <f t="shared" si="924"/>
        <v>16389924.167542983</v>
      </c>
      <c r="BC180" s="474">
        <f t="shared" si="924"/>
        <v>20453385.308921717</v>
      </c>
      <c r="BD180" s="474">
        <f t="shared" si="924"/>
        <v>19245210.207561344</v>
      </c>
      <c r="BE180" s="474">
        <f t="shared" si="924"/>
        <v>21366436.098647974</v>
      </c>
      <c r="BF180" s="474">
        <f t="shared" si="924"/>
        <v>29225452.217200801</v>
      </c>
      <c r="BG180" s="474">
        <f t="shared" si="924"/>
        <v>16246668.075112674</v>
      </c>
      <c r="BH180" s="474">
        <f t="shared" si="924"/>
        <v>14160155.859914871</v>
      </c>
      <c r="BI180" s="474">
        <f t="shared" si="924"/>
        <v>21439540.391670838</v>
      </c>
      <c r="BJ180" s="474">
        <f t="shared" si="924"/>
        <v>50980092.313136376</v>
      </c>
      <c r="BK180" s="474">
        <f t="shared" si="924"/>
        <v>39309292.695626773</v>
      </c>
      <c r="BL180" s="474">
        <f>AZ180+BA180+BB180+BC180+BD180+BE180+BF180+BG180+BH180+BI180+BJ180+BK180</f>
        <v>289894417.99849772</v>
      </c>
      <c r="BM180" s="474">
        <f t="shared" ref="BM180:BX180" si="925">BM181+BM182+BM183</f>
        <v>37696376.309255563</v>
      </c>
      <c r="BN180" s="474">
        <f t="shared" si="925"/>
        <v>22464679.172133204</v>
      </c>
      <c r="BO180" s="474">
        <f t="shared" si="925"/>
        <v>31040472.713278253</v>
      </c>
      <c r="BP180" s="474">
        <f t="shared" si="925"/>
        <v>20470123.348397598</v>
      </c>
      <c r="BQ180" s="474">
        <f t="shared" si="925"/>
        <v>16615914.105908863</v>
      </c>
      <c r="BR180" s="474">
        <f t="shared" si="925"/>
        <v>14755165.869888166</v>
      </c>
      <c r="BS180" s="474">
        <f t="shared" si="925"/>
        <v>21958204.471498914</v>
      </c>
      <c r="BT180" s="474">
        <f t="shared" si="925"/>
        <v>17606895.548864964</v>
      </c>
      <c r="BU180" s="474">
        <f t="shared" si="925"/>
        <v>18211288.981597397</v>
      </c>
      <c r="BV180" s="474">
        <f t="shared" si="925"/>
        <v>45246460.63386748</v>
      </c>
      <c r="BW180" s="474">
        <f t="shared" si="925"/>
        <v>42578772.715740263</v>
      </c>
      <c r="BX180" s="474">
        <f t="shared" si="925"/>
        <v>35052831.957644805</v>
      </c>
      <c r="BY180" s="474">
        <f>BM180+BN180+BO180+BP180+BQ180+BR180+BS180+BT180+BU180+BV180+BW180+BX180</f>
        <v>323697185.82807541</v>
      </c>
      <c r="BZ180" s="474">
        <f t="shared" ref="BZ180:CK180" si="926">BZ181+BZ182+BZ183</f>
        <v>79624217.734142885</v>
      </c>
      <c r="CA180" s="474">
        <f t="shared" si="926"/>
        <v>11605774.02820898</v>
      </c>
      <c r="CB180" s="474">
        <f t="shared" si="926"/>
        <v>11088345.954014353</v>
      </c>
      <c r="CC180" s="474">
        <f t="shared" si="926"/>
        <v>15181019.260766152</v>
      </c>
      <c r="CD180" s="474">
        <f t="shared" si="926"/>
        <v>13254424.533299951</v>
      </c>
      <c r="CE180" s="474">
        <f t="shared" si="926"/>
        <v>59947282.340051748</v>
      </c>
      <c r="CF180" s="474">
        <f t="shared" si="926"/>
        <v>13207495.438991822</v>
      </c>
      <c r="CG180" s="474">
        <f t="shared" si="926"/>
        <v>14855805.046152562</v>
      </c>
      <c r="CH180" s="474">
        <f t="shared" si="926"/>
        <v>10446110.924177933</v>
      </c>
      <c r="CI180" s="474">
        <f t="shared" si="926"/>
        <v>13701885.076448005</v>
      </c>
      <c r="CJ180" s="474">
        <f t="shared" si="926"/>
        <v>25049213.05837924</v>
      </c>
      <c r="CK180" s="474">
        <f t="shared" si="926"/>
        <v>113283411.07206643</v>
      </c>
      <c r="CL180" s="474">
        <f>BZ180+CA180+CB180+CC180+CD180+CE180+CF180+CG180+CH180+CI180+CJ180+CK180</f>
        <v>381244984.46670008</v>
      </c>
      <c r="CM180" s="474">
        <f t="shared" ref="CM180:CX180" si="927">CM181+CM182+CM183</f>
        <v>7010107.8692622259</v>
      </c>
      <c r="CN180" s="474">
        <f t="shared" si="927"/>
        <v>18477458.650183611</v>
      </c>
      <c r="CO180" s="474">
        <f t="shared" si="927"/>
        <v>11686345.200050076</v>
      </c>
      <c r="CP180" s="474">
        <f t="shared" si="927"/>
        <v>79021259.055416465</v>
      </c>
      <c r="CQ180" s="474">
        <f t="shared" si="927"/>
        <v>41090475.471665837</v>
      </c>
      <c r="CR180" s="474">
        <f t="shared" si="927"/>
        <v>56679620.730679363</v>
      </c>
      <c r="CS180" s="474">
        <f t="shared" si="927"/>
        <v>30859166.786054086</v>
      </c>
      <c r="CT180" s="474">
        <f t="shared" si="927"/>
        <v>12317088.488566184</v>
      </c>
      <c r="CU180" s="474">
        <f t="shared" si="927"/>
        <v>14166138.98493574</v>
      </c>
      <c r="CV180" s="474">
        <f t="shared" si="927"/>
        <v>21475113.830370553</v>
      </c>
      <c r="CW180" s="474">
        <f t="shared" si="927"/>
        <v>27020463.561717577</v>
      </c>
      <c r="CX180" s="474">
        <f t="shared" si="927"/>
        <v>83117858.886412963</v>
      </c>
      <c r="CY180" s="474">
        <f>CM180+CN180+CO180+CP180+CQ180+CR180+CS180+CT180+CU180+CV180+CW180+CX180</f>
        <v>402921097.5153147</v>
      </c>
      <c r="CZ180" s="474">
        <f t="shared" ref="CZ180:DK180" si="928">CZ181+CZ182+CZ183</f>
        <v>6748035.9149991656</v>
      </c>
      <c r="DA180" s="474">
        <f t="shared" si="928"/>
        <v>54843157.655000843</v>
      </c>
      <c r="DB180" s="474">
        <f t="shared" si="928"/>
        <v>42819167.939999998</v>
      </c>
      <c r="DC180" s="474">
        <f t="shared" si="928"/>
        <v>10003499.01</v>
      </c>
      <c r="DD180" s="474">
        <f t="shared" si="928"/>
        <v>39747898.700000003</v>
      </c>
      <c r="DE180" s="474">
        <f t="shared" si="928"/>
        <v>88170798.74000001</v>
      </c>
      <c r="DF180" s="474">
        <f t="shared" si="928"/>
        <v>57272892.509999998</v>
      </c>
      <c r="DG180" s="474">
        <f t="shared" si="928"/>
        <v>12987387.99</v>
      </c>
      <c r="DH180" s="474">
        <f t="shared" si="928"/>
        <v>18026536.989999998</v>
      </c>
      <c r="DI180" s="474">
        <f t="shared" si="928"/>
        <v>18013657.879999999</v>
      </c>
      <c r="DJ180" s="474">
        <f t="shared" si="928"/>
        <v>25554446.760000002</v>
      </c>
      <c r="DK180" s="474">
        <f t="shared" si="928"/>
        <v>49183697.460000001</v>
      </c>
      <c r="DL180" s="474">
        <f>CZ180+DA180+DB180+DC180+DD180+DE180+DF180+DG180+DH180+DI180+DJ180+DK180</f>
        <v>423371177.55000001</v>
      </c>
      <c r="DM180" s="474">
        <f t="shared" ref="DM180:DX180" si="929">DM181+DM182+DM183</f>
        <v>5007809.96</v>
      </c>
      <c r="DN180" s="474">
        <f t="shared" si="929"/>
        <v>34974792.68</v>
      </c>
      <c r="DO180" s="474">
        <f t="shared" si="929"/>
        <v>20563540.470000003</v>
      </c>
      <c r="DP180" s="474">
        <f t="shared" si="929"/>
        <v>86661721.49000001</v>
      </c>
      <c r="DQ180" s="474">
        <f t="shared" si="929"/>
        <v>83698852.010000005</v>
      </c>
      <c r="DR180" s="474">
        <f t="shared" si="929"/>
        <v>72610782.219999999</v>
      </c>
      <c r="DS180" s="474">
        <f t="shared" si="929"/>
        <v>16559982.790000001</v>
      </c>
      <c r="DT180" s="474">
        <f t="shared" si="929"/>
        <v>19441600.039999999</v>
      </c>
      <c r="DU180" s="474">
        <f t="shared" si="929"/>
        <v>21714673.100000001</v>
      </c>
      <c r="DV180" s="474">
        <f t="shared" si="929"/>
        <v>27650029.670000002</v>
      </c>
      <c r="DW180" s="474">
        <f t="shared" si="929"/>
        <v>18536652.140000001</v>
      </c>
      <c r="DX180" s="474">
        <f t="shared" si="929"/>
        <v>69088741.860000014</v>
      </c>
      <c r="DY180" s="474">
        <f>DM180+DN180+DO180+DP180+DQ180+DR180+DS180+DT180+DU180+DV180+DW180+DX180</f>
        <v>476509178.43000013</v>
      </c>
      <c r="DZ180" s="474">
        <f t="shared" ref="DZ180:EK180" si="930">DZ181+DZ182+DZ183</f>
        <v>9081375.959999999</v>
      </c>
      <c r="EA180" s="474">
        <f t="shared" si="930"/>
        <v>110605759.60999998</v>
      </c>
      <c r="EB180" s="474">
        <f t="shared" si="930"/>
        <v>45334862.399999991</v>
      </c>
      <c r="EC180" s="474">
        <f t="shared" si="930"/>
        <v>31329171.120000001</v>
      </c>
      <c r="ED180" s="474">
        <f t="shared" si="930"/>
        <v>54678642.550000012</v>
      </c>
      <c r="EE180" s="474">
        <f t="shared" si="930"/>
        <v>40912349.940000005</v>
      </c>
      <c r="EF180" s="474">
        <f t="shared" si="930"/>
        <v>27342299.640000004</v>
      </c>
      <c r="EG180" s="474">
        <f t="shared" si="930"/>
        <v>22601119.41</v>
      </c>
      <c r="EH180" s="474">
        <f t="shared" si="930"/>
        <v>36587751.420000002</v>
      </c>
      <c r="EI180" s="474">
        <f t="shared" si="930"/>
        <v>38363406.670000002</v>
      </c>
      <c r="EJ180" s="474">
        <f t="shared" si="930"/>
        <v>97695783.120000005</v>
      </c>
      <c r="EK180" s="474">
        <f t="shared" si="930"/>
        <v>83388906.640000001</v>
      </c>
      <c r="EL180" s="474">
        <f>DZ180+EA180+EB180+EC180+ED180+EE180+EF180+EG180+EH180+EI180+EJ180+EK180</f>
        <v>597921428.48000002</v>
      </c>
      <c r="EM180" s="474">
        <f t="shared" ref="EM180:EX180" si="931">EM181+EM182+EM183</f>
        <v>111095397.26000001</v>
      </c>
      <c r="EN180" s="474">
        <f t="shared" si="931"/>
        <v>22572971.800000001</v>
      </c>
      <c r="EO180" s="474">
        <f t="shared" si="931"/>
        <v>27000534.329999998</v>
      </c>
      <c r="EP180" s="474">
        <f t="shared" si="931"/>
        <v>39698216.909999996</v>
      </c>
      <c r="EQ180" s="474">
        <f t="shared" si="931"/>
        <v>42218318.009999998</v>
      </c>
      <c r="ER180" s="474">
        <f t="shared" si="931"/>
        <v>40895044.210000001</v>
      </c>
      <c r="ES180" s="474">
        <f t="shared" si="931"/>
        <v>39255746.150000006</v>
      </c>
      <c r="ET180" s="474">
        <f t="shared" si="931"/>
        <v>27597131.43</v>
      </c>
      <c r="EU180" s="474">
        <f t="shared" si="931"/>
        <v>36824921.980000004</v>
      </c>
      <c r="EV180" s="474">
        <f t="shared" si="931"/>
        <v>46398048.709999993</v>
      </c>
      <c r="EW180" s="474">
        <f t="shared" si="931"/>
        <v>50248357.140000001</v>
      </c>
      <c r="EX180" s="474">
        <f t="shared" si="931"/>
        <v>98090439.920000017</v>
      </c>
      <c r="EY180" s="474">
        <f>EM180+EN180+EO180+EP180+EQ180+ER180+ES180+ET180+EU180+EV180+EW180+EX180</f>
        <v>581895127.8499999</v>
      </c>
      <c r="EZ180" s="474">
        <f t="shared" ref="EZ180:FH180" si="932">EZ181+EZ182+EZ183</f>
        <v>97453314.159999996</v>
      </c>
      <c r="FA180" s="474">
        <f t="shared" si="932"/>
        <v>46412398.950000003</v>
      </c>
      <c r="FB180" s="474">
        <f t="shared" si="932"/>
        <v>27378764.57</v>
      </c>
      <c r="FC180" s="474">
        <f t="shared" si="932"/>
        <v>40894347.443000004</v>
      </c>
      <c r="FD180" s="474">
        <f t="shared" si="932"/>
        <v>36838387.647</v>
      </c>
      <c r="FE180" s="474">
        <f t="shared" si="932"/>
        <v>49908076.710000001</v>
      </c>
      <c r="FF180" s="474">
        <f t="shared" si="932"/>
        <v>22651492.490000002</v>
      </c>
      <c r="FG180" s="474">
        <f t="shared" si="932"/>
        <v>22916831.299999997</v>
      </c>
      <c r="FH180" s="474">
        <f t="shared" si="932"/>
        <v>23575294.850000001</v>
      </c>
      <c r="FI180" s="474">
        <f>FI181+FI182+FI183</f>
        <v>17036894.650000002</v>
      </c>
      <c r="FJ180" s="474">
        <f>FJ181+FJ182+FJ183</f>
        <v>39281929.069999993</v>
      </c>
      <c r="FK180" s="474">
        <f>FK181+FK182+FK183</f>
        <v>71925046.549999997</v>
      </c>
      <c r="FL180" s="474">
        <f>FA180+FB180+FC180+FD180+FE180+FF180+FG180+FH180+EZ180+FI180+FK180+FJ180</f>
        <v>496272778.38999999</v>
      </c>
      <c r="FM180" s="474">
        <f t="shared" ref="FM180:FV180" si="933">FM181+FM182+FM183</f>
        <v>117026981.75999998</v>
      </c>
      <c r="FN180" s="474">
        <f t="shared" si="933"/>
        <v>40500626.529999994</v>
      </c>
      <c r="FO180" s="474">
        <f t="shared" si="933"/>
        <v>19581093.120000001</v>
      </c>
      <c r="FP180" s="474">
        <f t="shared" si="933"/>
        <v>47242320.290000007</v>
      </c>
      <c r="FQ180" s="474">
        <f t="shared" si="933"/>
        <v>31813119.650000006</v>
      </c>
      <c r="FR180" s="474">
        <f t="shared" si="933"/>
        <v>28752702.439999998</v>
      </c>
      <c r="FS180" s="474">
        <f t="shared" si="933"/>
        <v>14689881.91</v>
      </c>
      <c r="FT180" s="474">
        <f t="shared" si="933"/>
        <v>20637760.09</v>
      </c>
      <c r="FU180" s="474">
        <f t="shared" si="933"/>
        <v>21995294.869999997</v>
      </c>
      <c r="FV180" s="474">
        <f t="shared" si="933"/>
        <v>27404522.090000004</v>
      </c>
      <c r="FW180" s="474">
        <f>FW181+FW182+FW183</f>
        <v>68118940.26000002</v>
      </c>
      <c r="FX180" s="474">
        <f>FX181+FX182+FX183</f>
        <v>64982375.319999993</v>
      </c>
      <c r="FY180" s="474">
        <f>FM180+FN180+FO180+FP180+FQ180+FR180+FS180+FT180+FU180+FV180+FW180+FX180</f>
        <v>502745618.32999998</v>
      </c>
      <c r="FZ180" s="474">
        <f t="shared" ref="FZ180:GI180" si="934">FZ181+FZ182+FZ183</f>
        <v>94196068.219999999</v>
      </c>
      <c r="GA180" s="474">
        <f t="shared" si="934"/>
        <v>59967721.500000015</v>
      </c>
      <c r="GB180" s="474">
        <f t="shared" si="934"/>
        <v>36336398.25</v>
      </c>
      <c r="GC180" s="474">
        <f t="shared" si="934"/>
        <v>33152349.079999998</v>
      </c>
      <c r="GD180" s="474">
        <f t="shared" si="934"/>
        <v>44652768.740000002</v>
      </c>
      <c r="GE180" s="474">
        <f t="shared" si="934"/>
        <v>34103754.25</v>
      </c>
      <c r="GF180" s="474">
        <f t="shared" si="934"/>
        <v>28412447.98</v>
      </c>
      <c r="GG180" s="474">
        <f t="shared" si="934"/>
        <v>21176636.059999995</v>
      </c>
      <c r="GH180" s="474">
        <f t="shared" si="934"/>
        <v>27921751.230000012</v>
      </c>
      <c r="GI180" s="474">
        <f t="shared" si="934"/>
        <v>34448777.889999993</v>
      </c>
      <c r="GJ180" s="474">
        <f>GJ181+GJ182+GJ183</f>
        <v>48548366.789999992</v>
      </c>
      <c r="GK180" s="474">
        <f>GK181+GK182+GK183</f>
        <v>56593848.719999999</v>
      </c>
      <c r="GL180" s="474">
        <f>FZ180+GA180+GB180+GC180+GD180+GE180+GF180+GG180+GH180+GI180+GJ180+GK180</f>
        <v>519510888.71000004</v>
      </c>
      <c r="GM180" s="474">
        <f t="shared" ref="GM180:GV180" si="935">GM181+GM182+GM183</f>
        <v>119666629.11999997</v>
      </c>
      <c r="GN180" s="474">
        <f t="shared" si="935"/>
        <v>65679471.489999995</v>
      </c>
      <c r="GO180" s="474">
        <f t="shared" si="935"/>
        <v>20192008.939999998</v>
      </c>
      <c r="GP180" s="474">
        <f t="shared" si="935"/>
        <v>31904962.009999998</v>
      </c>
      <c r="GQ180" s="474">
        <f t="shared" si="935"/>
        <v>33237011.989999998</v>
      </c>
      <c r="GR180" s="474">
        <f t="shared" si="935"/>
        <v>15148584.499999996</v>
      </c>
      <c r="GS180" s="474">
        <f t="shared" si="935"/>
        <v>31037843.290000007</v>
      </c>
      <c r="GT180" s="474">
        <f t="shared" si="935"/>
        <v>18131801.379999995</v>
      </c>
      <c r="GU180" s="474">
        <f t="shared" si="935"/>
        <v>22176395.240000006</v>
      </c>
      <c r="GV180" s="474">
        <f t="shared" si="935"/>
        <v>23882470.339999996</v>
      </c>
      <c r="GW180" s="474">
        <f>GW181+GW182+GW183</f>
        <v>43807420.200000003</v>
      </c>
      <c r="GX180" s="474">
        <f>GX181+GX182+GX183</f>
        <v>42553231.329999991</v>
      </c>
      <c r="GY180" s="474">
        <f>GM180+GN180+GO180+GP180+GQ180+GR180+GS180+GT180+GU180+GV180+GW180+GX180</f>
        <v>467417829.82999992</v>
      </c>
      <c r="GZ180" s="474">
        <f t="shared" ref="GZ180:HI180" si="936">GZ181+GZ182+GZ183</f>
        <v>78336754.030000001</v>
      </c>
      <c r="HA180" s="474">
        <f t="shared" si="936"/>
        <v>103004481.00999998</v>
      </c>
      <c r="HB180" s="474">
        <f t="shared" si="936"/>
        <v>19903030.649999999</v>
      </c>
      <c r="HC180" s="474">
        <f t="shared" si="936"/>
        <v>10912712.300000001</v>
      </c>
      <c r="HD180" s="474">
        <f t="shared" si="936"/>
        <v>29464995.069999997</v>
      </c>
      <c r="HE180" s="474">
        <f t="shared" si="936"/>
        <v>38721937.389999986</v>
      </c>
      <c r="HF180" s="474">
        <f t="shared" si="936"/>
        <v>17780339.549999997</v>
      </c>
      <c r="HG180" s="474">
        <f t="shared" si="936"/>
        <v>14413889.769999998</v>
      </c>
      <c r="HH180" s="474">
        <f t="shared" si="936"/>
        <v>15487252.710000001</v>
      </c>
      <c r="HI180" s="474">
        <f t="shared" si="936"/>
        <v>13977970.279999986</v>
      </c>
      <c r="HJ180" s="474">
        <f>HJ181+HJ182+HJ183</f>
        <v>15578660.700000014</v>
      </c>
      <c r="HK180" s="474">
        <f>HK181+HK182+HK183</f>
        <v>41434662.530000001</v>
      </c>
      <c r="HL180" s="474">
        <f>GZ180+HA180+HB180+HC180+HD180+HE180+HF180+HG180+HH180+HI180+HJ180+HK180</f>
        <v>399016685.98999989</v>
      </c>
      <c r="HM180" s="474">
        <f t="shared" ref="HM180:HV180" si="937">HM181+HM182+HM183</f>
        <v>30551146.370000005</v>
      </c>
      <c r="HN180" s="474">
        <f t="shared" si="937"/>
        <v>54181363.279999994</v>
      </c>
      <c r="HO180" s="474">
        <f t="shared" si="937"/>
        <v>101690551.50000001</v>
      </c>
      <c r="HP180" s="474">
        <f t="shared" si="937"/>
        <v>12375546.09</v>
      </c>
      <c r="HQ180" s="474">
        <f t="shared" si="937"/>
        <v>46226211.759999998</v>
      </c>
      <c r="HR180" s="474">
        <f t="shared" si="937"/>
        <v>19840233.709999997</v>
      </c>
      <c r="HS180" s="474">
        <f t="shared" si="937"/>
        <v>10280852.799999997</v>
      </c>
      <c r="HT180" s="474">
        <f t="shared" si="937"/>
        <v>11162009.300000004</v>
      </c>
      <c r="HU180" s="474">
        <f t="shared" si="937"/>
        <v>21504625.240000002</v>
      </c>
      <c r="HV180" s="474">
        <f t="shared" si="937"/>
        <v>18470117.940000001</v>
      </c>
      <c r="HW180" s="474">
        <f>HW181+HW182+HW183</f>
        <v>27845419.739999995</v>
      </c>
      <c r="HX180" s="474">
        <f>HX181+HX182+HX183</f>
        <v>42836890.299999997</v>
      </c>
      <c r="HY180" s="474">
        <f>HM180+HN180+HO180+HP180+HQ180+HR180+HS180+HT180+HU180+HV180+HW180+HX180</f>
        <v>396964968.03000009</v>
      </c>
      <c r="HZ180" s="474">
        <f t="shared" ref="HZ180:II180" si="938">HZ181+HZ182+HZ183</f>
        <v>91069007.870000005</v>
      </c>
      <c r="IA180" s="474">
        <f t="shared" si="938"/>
        <v>62325353.859999999</v>
      </c>
      <c r="IB180" s="474">
        <f t="shared" si="938"/>
        <v>17007747.82</v>
      </c>
      <c r="IC180" s="474">
        <f t="shared" si="938"/>
        <v>20464447.149999999</v>
      </c>
      <c r="ID180" s="474">
        <f t="shared" si="938"/>
        <v>24403119.210000001</v>
      </c>
      <c r="IE180" s="474">
        <f t="shared" si="938"/>
        <v>22242581.590000004</v>
      </c>
      <c r="IF180" s="474">
        <f t="shared" si="938"/>
        <v>43272584.579999998</v>
      </c>
      <c r="IG180" s="474">
        <f t="shared" si="938"/>
        <v>16296231.669999998</v>
      </c>
      <c r="IH180" s="474">
        <f t="shared" si="938"/>
        <v>20190198.630000003</v>
      </c>
      <c r="II180" s="474">
        <f t="shared" si="938"/>
        <v>20647837.919999994</v>
      </c>
      <c r="IJ180" s="474">
        <f>IJ181+IJ182+IJ183</f>
        <v>45068966.61999999</v>
      </c>
      <c r="IK180" s="474">
        <f>IK181+IK182+IK183</f>
        <v>42438318.040000007</v>
      </c>
      <c r="IL180" s="474">
        <f>HZ180+IA180+IB180+IC180+ID180+IE180+IF180+IG180+IH180+II180+IJ180+IK180</f>
        <v>425426394.9600001</v>
      </c>
      <c r="IM180" s="474">
        <f t="shared" ref="IM180:IV180" si="939">IM181+IM182+IM183</f>
        <v>73454783.680000007</v>
      </c>
      <c r="IN180" s="474">
        <f t="shared" si="939"/>
        <v>76608569.829999998</v>
      </c>
      <c r="IO180" s="474">
        <f t="shared" si="939"/>
        <v>9809759.9099999983</v>
      </c>
      <c r="IP180" s="474">
        <f t="shared" si="939"/>
        <v>39258630.879999995</v>
      </c>
      <c r="IQ180" s="474">
        <f t="shared" si="939"/>
        <v>37367284.640000001</v>
      </c>
      <c r="IR180" s="474">
        <f t="shared" si="939"/>
        <v>27246780.870000001</v>
      </c>
      <c r="IS180" s="474">
        <f t="shared" si="939"/>
        <v>13880800.659999998</v>
      </c>
      <c r="IT180" s="474">
        <f t="shared" si="939"/>
        <v>15427910.590000004</v>
      </c>
      <c r="IU180" s="474">
        <f t="shared" si="939"/>
        <v>23378921.149999999</v>
      </c>
      <c r="IV180" s="474">
        <f t="shared" si="939"/>
        <v>21083139.599999994</v>
      </c>
      <c r="IW180" s="474">
        <f>IW181+IW182+IW183</f>
        <v>22242489.140000012</v>
      </c>
      <c r="IX180" s="474">
        <f>IX181+IX182+IX183</f>
        <v>84130067.099999994</v>
      </c>
      <c r="IY180" s="474">
        <f>IM180+IN180+IO180+IP180+IQ180+IR180+IS180+IT180+IU180+IV180+IW180+IX180</f>
        <v>443889138.05000007</v>
      </c>
      <c r="IZ180" s="654">
        <f t="shared" ref="IZ180:JI180" si="940">IZ181+IZ182+IZ183</f>
        <v>122533768.28</v>
      </c>
      <c r="JA180" s="474">
        <f t="shared" si="940"/>
        <v>8638878.7600000016</v>
      </c>
      <c r="JB180" s="474">
        <f t="shared" si="940"/>
        <v>30600283.580000006</v>
      </c>
      <c r="JC180" s="474">
        <f t="shared" si="940"/>
        <v>26491102.809999995</v>
      </c>
      <c r="JD180" s="474">
        <f t="shared" si="940"/>
        <v>39811967.940000005</v>
      </c>
      <c r="JE180" s="474">
        <f t="shared" si="940"/>
        <v>47051762.260000005</v>
      </c>
      <c r="JF180" s="474">
        <f t="shared" si="940"/>
        <v>19947097.240000002</v>
      </c>
      <c r="JG180" s="474">
        <f t="shared" si="940"/>
        <v>16484333.899999999</v>
      </c>
      <c r="JH180" s="474">
        <f t="shared" si="940"/>
        <v>17046273.140000001</v>
      </c>
      <c r="JI180" s="474">
        <f t="shared" si="940"/>
        <v>33085753.959999993</v>
      </c>
      <c r="JJ180" s="474">
        <f>JJ181+JJ182+JJ183</f>
        <v>49321427.489999995</v>
      </c>
      <c r="JK180" s="474">
        <f>JK181+JK182+JK183</f>
        <v>56846118.679999992</v>
      </c>
      <c r="JL180" s="474">
        <f>IZ180+JA180+JB180+JC180+JD180+JE180+JF180+JG180+JH180+JI180+JJ180+JK180</f>
        <v>467858768.03999996</v>
      </c>
      <c r="JM180" s="654">
        <f t="shared" ref="JM180:JV180" si="941">JM181+JM182+JM183</f>
        <v>82810367.079999998</v>
      </c>
      <c r="JN180" s="474">
        <f t="shared" si="941"/>
        <v>39668219.719999999</v>
      </c>
      <c r="JO180" s="474">
        <f t="shared" si="941"/>
        <v>45414253.370000005</v>
      </c>
      <c r="JP180" s="474">
        <f t="shared" si="941"/>
        <v>53103117.789999992</v>
      </c>
      <c r="JQ180" s="474">
        <f t="shared" si="941"/>
        <v>183852502.31</v>
      </c>
      <c r="JR180" s="474">
        <f t="shared" si="941"/>
        <v>474778003.59999996</v>
      </c>
      <c r="JS180" s="474">
        <f t="shared" si="941"/>
        <v>224565653.48000002</v>
      </c>
      <c r="JT180" s="474">
        <f t="shared" si="941"/>
        <v>46738276.989999995</v>
      </c>
      <c r="JU180" s="474">
        <f t="shared" si="941"/>
        <v>34148507.75</v>
      </c>
      <c r="JV180" s="474">
        <f t="shared" si="941"/>
        <v>54754792.729999989</v>
      </c>
      <c r="JW180" s="474">
        <f>JW181+JW182+JW183</f>
        <v>77183193.439999998</v>
      </c>
      <c r="JX180" s="474">
        <f>JX181+JX182+JX183</f>
        <v>132298188.56</v>
      </c>
      <c r="JY180" s="474">
        <f>JM180+JN180+JO180+JP180+JQ180+JR180+JS180+JT180+JU180+JV180+JW180+JX180</f>
        <v>1449315076.8199999</v>
      </c>
      <c r="JZ180" s="654">
        <f t="shared" ref="JZ180:KI180" si="942">JZ181+JZ182+JZ183</f>
        <v>171867213.21000001</v>
      </c>
      <c r="KA180" s="474">
        <f t="shared" si="942"/>
        <v>67353083.75</v>
      </c>
      <c r="KB180" s="474">
        <f t="shared" si="942"/>
        <v>57196478.900000006</v>
      </c>
      <c r="KC180" s="474">
        <f t="shared" si="942"/>
        <v>84681518.939999998</v>
      </c>
      <c r="KD180" s="474">
        <f t="shared" si="942"/>
        <v>116033129.41000001</v>
      </c>
      <c r="KE180" s="474">
        <f t="shared" si="942"/>
        <v>101588399.42000002</v>
      </c>
      <c r="KF180" s="474">
        <f t="shared" si="942"/>
        <v>43269687.069999993</v>
      </c>
      <c r="KG180" s="474">
        <f t="shared" si="942"/>
        <v>46911301.179999992</v>
      </c>
      <c r="KH180" s="474">
        <f t="shared" si="942"/>
        <v>21344508.41</v>
      </c>
      <c r="KI180" s="474">
        <f t="shared" si="942"/>
        <v>12325027.519999998</v>
      </c>
      <c r="KJ180" s="474">
        <f>KJ181+KJ182+KJ183</f>
        <v>64668708.539999999</v>
      </c>
      <c r="KK180" s="474">
        <f>KK181+KK182+KK183</f>
        <v>80079438.719999999</v>
      </c>
      <c r="KL180" s="474">
        <f>JZ180+KA180+KB180+KC180+KD180+KE180+KF180+KG180+KH180+KI180+KJ180+KK180</f>
        <v>867318495.06999993</v>
      </c>
      <c r="KM180" s="654">
        <f t="shared" ref="KM180:KV180" si="943">KM181+KM182+KM183</f>
        <v>115889834.91</v>
      </c>
      <c r="KN180" s="474">
        <f t="shared" si="943"/>
        <v>29706585.640000001</v>
      </c>
      <c r="KO180" s="474">
        <f t="shared" si="943"/>
        <v>42382964.629999995</v>
      </c>
      <c r="KP180" s="474">
        <f t="shared" si="943"/>
        <v>69882213.319999993</v>
      </c>
      <c r="KQ180" s="474">
        <f t="shared" si="943"/>
        <v>107703648.93000001</v>
      </c>
      <c r="KR180" s="474">
        <f t="shared" si="943"/>
        <v>18154737.309999999</v>
      </c>
      <c r="KS180" s="474">
        <f t="shared" si="943"/>
        <v>34831441.400000006</v>
      </c>
      <c r="KT180" s="474">
        <f t="shared" si="943"/>
        <v>17738794.440000001</v>
      </c>
      <c r="KU180" s="474">
        <f t="shared" si="943"/>
        <v>42181462.350000001</v>
      </c>
      <c r="KV180" s="474">
        <f t="shared" si="943"/>
        <v>28855790.809999999</v>
      </c>
      <c r="KW180" s="474">
        <f>KW181+KW182+KW183</f>
        <v>54965865.219999999</v>
      </c>
      <c r="KX180" s="474">
        <f>KX181+KX182+KX183</f>
        <v>127723655.74000001</v>
      </c>
      <c r="KY180" s="474">
        <f>KM180+KN180+KO180+KP180+KQ180+KR180+KS180+KT180+KU180+KV180+KW180+KX180</f>
        <v>690016994.70000005</v>
      </c>
      <c r="KZ180" s="654">
        <f t="shared" ref="KZ180:LI180" si="944">KZ181+KZ182+KZ183</f>
        <v>100786370.36</v>
      </c>
      <c r="LA180" s="474">
        <f t="shared" si="944"/>
        <v>35431532.109999999</v>
      </c>
      <c r="LB180" s="474">
        <f t="shared" si="944"/>
        <v>0</v>
      </c>
      <c r="LC180" s="474">
        <f t="shared" si="944"/>
        <v>0</v>
      </c>
      <c r="LD180" s="474">
        <f t="shared" si="944"/>
        <v>0</v>
      </c>
      <c r="LE180" s="474">
        <f t="shared" si="944"/>
        <v>0</v>
      </c>
      <c r="LF180" s="474">
        <f t="shared" si="944"/>
        <v>0</v>
      </c>
      <c r="LG180" s="474">
        <f t="shared" si="944"/>
        <v>0</v>
      </c>
      <c r="LH180" s="474">
        <f t="shared" si="944"/>
        <v>0</v>
      </c>
      <c r="LI180" s="474">
        <f t="shared" si="944"/>
        <v>0</v>
      </c>
      <c r="LJ180" s="474">
        <f>LJ181+LJ182+LJ183</f>
        <v>0</v>
      </c>
      <c r="LK180" s="474">
        <f>LK181+LK182+LK183</f>
        <v>0</v>
      </c>
      <c r="LL180" s="515">
        <f>KZ180+LA180+LB180+LC180+LD180+LE180+LF180+LG180+LH180+LI180+LJ180+LK180</f>
        <v>136217902.47</v>
      </c>
    </row>
    <row r="181" spans="1:324" ht="15.75" x14ac:dyDescent="0.25">
      <c r="A181" s="419">
        <v>4100</v>
      </c>
      <c r="B181" s="420"/>
      <c r="C181" s="418" t="s">
        <v>1023</v>
      </c>
      <c r="D181" s="418" t="s">
        <v>1024</v>
      </c>
      <c r="E181" s="466">
        <v>32407277.583041232</v>
      </c>
      <c r="F181" s="466">
        <v>50680658.487731598</v>
      </c>
      <c r="G181" s="466">
        <v>48065565.014187954</v>
      </c>
      <c r="H181" s="466">
        <v>48053242.363545321</v>
      </c>
      <c r="I181" s="466">
        <v>50898276.581538983</v>
      </c>
      <c r="J181" s="466">
        <v>59075842.931063265</v>
      </c>
      <c r="K181" s="466">
        <v>76536283.592054754</v>
      </c>
      <c r="L181" s="466">
        <v>89670766.149223834</v>
      </c>
      <c r="M181" s="466">
        <v>417964.44667000504</v>
      </c>
      <c r="N181" s="466">
        <v>589958.21649140387</v>
      </c>
      <c r="O181" s="466">
        <v>8062800.2959439158</v>
      </c>
      <c r="P181" s="466">
        <v>4272129.4191286936</v>
      </c>
      <c r="Q181" s="466">
        <v>8121306.7935236199</v>
      </c>
      <c r="R181" s="466">
        <v>5874615.5841261894</v>
      </c>
      <c r="S181" s="466">
        <v>5357055.5519112004</v>
      </c>
      <c r="T181" s="466">
        <v>4293380.3390085129</v>
      </c>
      <c r="U181" s="466">
        <v>3999472.8266566517</v>
      </c>
      <c r="V181" s="466">
        <v>7092580.5051744273</v>
      </c>
      <c r="W181" s="466">
        <v>9413988.3088382576</v>
      </c>
      <c r="X181" s="466">
        <v>11978826.57457019</v>
      </c>
      <c r="Y181" s="466">
        <f>M181+N181+O181+P181+Q181+R181+S181+T181+U181+V181+W181+X181</f>
        <v>69474078.862043068</v>
      </c>
      <c r="Z181" s="466">
        <v>216811.30028375902</v>
      </c>
      <c r="AA181" s="466">
        <v>2123587.6898681358</v>
      </c>
      <c r="AB181" s="466">
        <v>2316898.5102653983</v>
      </c>
      <c r="AC181" s="466">
        <v>14455841.649974965</v>
      </c>
      <c r="AD181" s="466">
        <v>4072684.0051744282</v>
      </c>
      <c r="AE181" s="466">
        <v>6438057.2617676519</v>
      </c>
      <c r="AF181" s="466">
        <v>1474844.5747788351</v>
      </c>
      <c r="AG181" s="466">
        <v>4400528.9871056583</v>
      </c>
      <c r="AH181" s="466">
        <v>3970103.9823067938</v>
      </c>
      <c r="AI181" s="466">
        <v>2936808.1572358543</v>
      </c>
      <c r="AJ181" s="466">
        <v>4397859.0971457195</v>
      </c>
      <c r="AK181" s="466">
        <v>12072601.791019866</v>
      </c>
      <c r="AL181" s="466">
        <f>Z181+AA181+AB181+AC181+AD181+AE181+AF181+AG181+AH181+AI181+AJ181+AK181</f>
        <v>58876627.006927066</v>
      </c>
      <c r="AM181" s="466">
        <v>542484.93434596341</v>
      </c>
      <c r="AN181" s="466">
        <v>3347063.0977021093</v>
      </c>
      <c r="AO181" s="466">
        <v>3679408.7538808216</v>
      </c>
      <c r="AP181" s="466">
        <v>6448995.9805124346</v>
      </c>
      <c r="AQ181" s="466">
        <v>4422762.2427808382</v>
      </c>
      <c r="AR181" s="466">
        <v>4980226.9891921217</v>
      </c>
      <c r="AS181" s="466">
        <v>3955985.1469704565</v>
      </c>
      <c r="AT181" s="466">
        <v>7915014.7027207473</v>
      </c>
      <c r="AU181" s="466">
        <v>4222485.4045651807</v>
      </c>
      <c r="AV181" s="466">
        <v>5659538.1484727086</v>
      </c>
      <c r="AW181" s="466">
        <v>5972637.6841512276</v>
      </c>
      <c r="AX181" s="466">
        <v>7849999.9644884001</v>
      </c>
      <c r="AY181" s="466">
        <f>AM181+AN181+AO181+AP181+AQ181+AR181+AS181+AT181+AU181+AV181+AW181+AX181</f>
        <v>58996603.049783006</v>
      </c>
      <c r="AZ181" s="466">
        <v>2239378.8928809883</v>
      </c>
      <c r="BA181" s="466">
        <v>3608887.7654398265</v>
      </c>
      <c r="BB181" s="466">
        <v>4692967.449507595</v>
      </c>
      <c r="BC181" s="466">
        <v>8483823.5590051729</v>
      </c>
      <c r="BD181" s="466">
        <v>7217694.6268986817</v>
      </c>
      <c r="BE181" s="466">
        <v>6410754.2266316162</v>
      </c>
      <c r="BF181" s="466">
        <v>9437871.905399764</v>
      </c>
      <c r="BG181" s="466">
        <v>7932187.5507845106</v>
      </c>
      <c r="BH181" s="466">
        <v>3518852.0108913365</v>
      </c>
      <c r="BI181" s="466">
        <v>3285010.4103655498</v>
      </c>
      <c r="BJ181" s="466">
        <v>3838188.8289517616</v>
      </c>
      <c r="BK181" s="466">
        <v>5636875.3379235519</v>
      </c>
      <c r="BL181" s="466">
        <f>AZ181+BA181+BB181+BC181+BD181+BE181+BF181+BG181+BH181+BI181+BJ181+BK181</f>
        <v>66302492.564680353</v>
      </c>
      <c r="BM181" s="466">
        <v>1735567.0585461527</v>
      </c>
      <c r="BN181" s="466">
        <v>5381903.5991904521</v>
      </c>
      <c r="BO181" s="466">
        <v>5730531.7229177104</v>
      </c>
      <c r="BP181" s="466">
        <v>6382722.9066933738</v>
      </c>
      <c r="BQ181" s="466">
        <v>5503956.150559173</v>
      </c>
      <c r="BR181" s="466">
        <v>6329911.3129277248</v>
      </c>
      <c r="BS181" s="466">
        <v>7010664.4233016195</v>
      </c>
      <c r="BT181" s="466">
        <v>5865169.8082957771</v>
      </c>
      <c r="BU181" s="466">
        <v>6538810.1084960783</v>
      </c>
      <c r="BV181" s="466">
        <v>5208411.1788933398</v>
      </c>
      <c r="BW181" s="466">
        <v>6913087.8324152902</v>
      </c>
      <c r="BX181" s="466">
        <v>11420021.313303288</v>
      </c>
      <c r="BY181" s="466">
        <f>BM181+BN181+BO181+BP181+BQ181+BR181+BS181+BT181+BU181+BV181+BW181+BX181</f>
        <v>74020757.41553998</v>
      </c>
      <c r="BZ181" s="466">
        <v>1901023.9172091475</v>
      </c>
      <c r="CA181" s="466">
        <v>4053883.9570605909</v>
      </c>
      <c r="CB181" s="466">
        <v>5378451.378150559</v>
      </c>
      <c r="CC181" s="466">
        <v>6391662.7427808391</v>
      </c>
      <c r="CD181" s="466">
        <v>4436942.3017860129</v>
      </c>
      <c r="CE181" s="466">
        <v>5462131.380320481</v>
      </c>
      <c r="CF181" s="466">
        <v>6755449.5986479726</v>
      </c>
      <c r="CG181" s="466">
        <v>6069299.6609914871</v>
      </c>
      <c r="CH181" s="466">
        <v>4267196.9984142883</v>
      </c>
      <c r="CI181" s="466">
        <v>5917854.0088048736</v>
      </c>
      <c r="CJ181" s="466">
        <v>7108675.097896846</v>
      </c>
      <c r="CK181" s="466">
        <v>15982163.35098481</v>
      </c>
      <c r="CL181" s="466">
        <f>BZ181+CA181+CB181+CC181+CD181+CE181+CF181+CG181+CH181+CI181+CJ181+CK181</f>
        <v>73724734.393047899</v>
      </c>
      <c r="CM181" s="466">
        <v>3071761.8599148719</v>
      </c>
      <c r="CN181" s="466">
        <v>7375300.2756634951</v>
      </c>
      <c r="CO181" s="466">
        <v>3697618.5644717077</v>
      </c>
      <c r="CP181" s="466">
        <v>5946921.7527124016</v>
      </c>
      <c r="CQ181" s="466">
        <v>6039652.3092972795</v>
      </c>
      <c r="CR181" s="466">
        <v>8919074.0181522295</v>
      </c>
      <c r="CS181" s="466">
        <v>5159085.4899432482</v>
      </c>
      <c r="CT181" s="466">
        <v>5910965.3760223687</v>
      </c>
      <c r="CU181" s="466">
        <v>6577584.1069103684</v>
      </c>
      <c r="CV181" s="466">
        <v>6981430.6452595545</v>
      </c>
      <c r="CW181" s="466">
        <v>7714268.6629944937</v>
      </c>
      <c r="CX181" s="466">
        <v>17660537.853738945</v>
      </c>
      <c r="CY181" s="466">
        <f>CM181+CN181+CO181+CP181+CQ181+CR181+CS181+CT181+CU181+CV181+CW181+CX181</f>
        <v>85054200.915080965</v>
      </c>
      <c r="CZ181" s="466">
        <v>1748842.4712669002</v>
      </c>
      <c r="DA181" s="466">
        <v>1240813.0087330996</v>
      </c>
      <c r="DB181" s="466">
        <v>9056326.2499999981</v>
      </c>
      <c r="DC181" s="466">
        <v>5468158.7699999996</v>
      </c>
      <c r="DD181" s="466">
        <v>7171770.5899999999</v>
      </c>
      <c r="DE181" s="466">
        <v>5862337.3700000001</v>
      </c>
      <c r="DF181" s="466">
        <v>10346509.189999999</v>
      </c>
      <c r="DG181" s="466">
        <v>5423528.25</v>
      </c>
      <c r="DH181" s="466">
        <v>6415322.7399999993</v>
      </c>
      <c r="DI181" s="466">
        <v>7249798.1300000008</v>
      </c>
      <c r="DJ181" s="466">
        <v>7500261.8799999999</v>
      </c>
      <c r="DK181" s="466">
        <v>18653066.869999997</v>
      </c>
      <c r="DL181" s="466">
        <f>CZ181+DA181+DB181+DC181+DD181+DE181+DF181+DG181+DH181+DI181+DJ181+DK181</f>
        <v>86136735.520000011</v>
      </c>
      <c r="DM181" s="466">
        <v>1733643.23</v>
      </c>
      <c r="DN181" s="466">
        <v>1736735.31</v>
      </c>
      <c r="DO181" s="466">
        <v>2072707.95</v>
      </c>
      <c r="DP181" s="466">
        <v>1943094.17</v>
      </c>
      <c r="DQ181" s="466">
        <v>19150517.190000001</v>
      </c>
      <c r="DR181" s="466">
        <v>6754354.0100000007</v>
      </c>
      <c r="DS181" s="466">
        <v>7678587.9900000002</v>
      </c>
      <c r="DT181" s="466">
        <v>6086317.6699999999</v>
      </c>
      <c r="DU181" s="466">
        <v>6930402.2800000003</v>
      </c>
      <c r="DV181" s="466">
        <v>9337018.1699999999</v>
      </c>
      <c r="DW181" s="466">
        <v>7419315.1800000016</v>
      </c>
      <c r="DX181" s="466">
        <v>10715966.33</v>
      </c>
      <c r="DY181" s="466">
        <f>DM181+DN181+DO181+DP181+DQ181+DR181+DS181+DT181+DU181+DV181+DW181+DX181</f>
        <v>81558659.480000004</v>
      </c>
      <c r="DZ181" s="466">
        <v>1733265.37</v>
      </c>
      <c r="EA181" s="466">
        <v>1772165.78</v>
      </c>
      <c r="EB181" s="466">
        <v>2902917.65</v>
      </c>
      <c r="EC181" s="466">
        <v>13049571.690000001</v>
      </c>
      <c r="ED181" s="466">
        <v>8941752.7400000002</v>
      </c>
      <c r="EE181" s="466">
        <v>5833451.2000000002</v>
      </c>
      <c r="EF181" s="466">
        <v>5917781.0199999996</v>
      </c>
      <c r="EG181" s="466">
        <v>5837254.8700000001</v>
      </c>
      <c r="EH181" s="466">
        <v>7309428.3300000001</v>
      </c>
      <c r="EI181" s="466">
        <v>5784519.4700000007</v>
      </c>
      <c r="EJ181" s="466">
        <v>8305517.6600000001</v>
      </c>
      <c r="EK181" s="466">
        <v>10163067.369999999</v>
      </c>
      <c r="EL181" s="466">
        <f>DZ181+EA181+EB181+EC181+ED181+EE181+EF181+EG181+EH181+EI181+EJ181+EK181</f>
        <v>77550693.150000006</v>
      </c>
      <c r="EM181" s="466">
        <v>1902118.12</v>
      </c>
      <c r="EN181" s="466">
        <v>5575011.5</v>
      </c>
      <c r="EO181" s="466">
        <v>4232116.03</v>
      </c>
      <c r="EP181" s="466">
        <v>6729545.3300000001</v>
      </c>
      <c r="EQ181" s="466">
        <v>6736315.5200000005</v>
      </c>
      <c r="ER181" s="466">
        <v>5752056.0299999993</v>
      </c>
      <c r="ES181" s="466">
        <v>5705590.0700000003</v>
      </c>
      <c r="ET181" s="466">
        <v>5861461.6999999993</v>
      </c>
      <c r="EU181" s="466">
        <v>15102011.43</v>
      </c>
      <c r="EV181" s="466">
        <v>7166481.8900000006</v>
      </c>
      <c r="EW181" s="466">
        <v>7075261.5099999998</v>
      </c>
      <c r="EX181" s="466">
        <v>11365170.770000001</v>
      </c>
      <c r="EY181" s="466">
        <f>EM181+EN181+EO181+EP181+EQ181+ER181+ES181+ET181+EU181+EV181+EW181+EX181</f>
        <v>83203139.899999991</v>
      </c>
      <c r="EZ181" s="466">
        <v>2304924.4300000002</v>
      </c>
      <c r="FA181" s="466">
        <v>2424102.2599999998</v>
      </c>
      <c r="FB181" s="466">
        <v>4145819.96</v>
      </c>
      <c r="FC181" s="466">
        <v>1618264.8729999997</v>
      </c>
      <c r="FD181" s="466">
        <v>3388814.0069999984</v>
      </c>
      <c r="FE181" s="466">
        <v>22387713.670000002</v>
      </c>
      <c r="FF181" s="466">
        <v>7165347.1999999993</v>
      </c>
      <c r="FG181" s="466">
        <v>11221588.349999998</v>
      </c>
      <c r="FH181" s="466">
        <v>6871932.5600000005</v>
      </c>
      <c r="FI181" s="466">
        <v>6536605.7800000003</v>
      </c>
      <c r="FJ181" s="466">
        <v>7183169.1199999945</v>
      </c>
      <c r="FK181" s="466">
        <v>11696144.98</v>
      </c>
      <c r="FL181" s="466">
        <f>FA181+FB181+FC181+FD181+FE181+FF181+FG181+FH181+EZ181+FI181+FK181+FJ181</f>
        <v>86944427.189999983</v>
      </c>
      <c r="FM181" s="466">
        <v>13882507.629999999</v>
      </c>
      <c r="FN181" s="466">
        <v>2793639.3</v>
      </c>
      <c r="FO181" s="466">
        <v>2646696.5299999998</v>
      </c>
      <c r="FP181" s="466">
        <v>12959275.949999999</v>
      </c>
      <c r="FQ181" s="466">
        <v>5799639.25</v>
      </c>
      <c r="FR181" s="466">
        <v>5619287.9100000001</v>
      </c>
      <c r="FS181" s="466">
        <v>5943935.7999999998</v>
      </c>
      <c r="FT181" s="466">
        <v>9249171.5899999999</v>
      </c>
      <c r="FU181" s="466">
        <v>5163845.2299999949</v>
      </c>
      <c r="FV181" s="466">
        <v>7009330.7799999993</v>
      </c>
      <c r="FW181" s="466">
        <v>9640518.7800000068</v>
      </c>
      <c r="FX181" s="466">
        <v>14732568.970000003</v>
      </c>
      <c r="FY181" s="466">
        <f>FM181+FN181+FO181+FP181+FQ181+FR181+FS181+FT181+FU181+FV181+FW181+FX181</f>
        <v>95440417.719999984</v>
      </c>
      <c r="FZ181" s="466">
        <v>5241979.47</v>
      </c>
      <c r="GA181" s="466">
        <v>15968639.690000001</v>
      </c>
      <c r="GB181" s="466">
        <v>9827759.9199999999</v>
      </c>
      <c r="GC181" s="466">
        <v>5895151.0499999989</v>
      </c>
      <c r="GD181" s="466">
        <v>6517186.2800000012</v>
      </c>
      <c r="GE181" s="466">
        <v>7841454.8199999984</v>
      </c>
      <c r="GF181" s="466">
        <v>8068399.7300000004</v>
      </c>
      <c r="GG181" s="466">
        <v>7232733.7399999974</v>
      </c>
      <c r="GH181" s="466">
        <v>6000108.2600000054</v>
      </c>
      <c r="GI181" s="466">
        <v>6819398.6499999976</v>
      </c>
      <c r="GJ181" s="466">
        <v>6466699.3499999987</v>
      </c>
      <c r="GK181" s="466">
        <v>8850772.8000000007</v>
      </c>
      <c r="GL181" s="466">
        <f>FZ181+GA181+GB181+GC181+GD181+GE181+GF181+GG181+GH181+GI181+GJ181+GK181</f>
        <v>94730283.759999976</v>
      </c>
      <c r="GM181" s="466">
        <v>18465635.539999999</v>
      </c>
      <c r="GN181" s="466">
        <v>7686349.7600000016</v>
      </c>
      <c r="GO181" s="466">
        <v>7185311.1500000004</v>
      </c>
      <c r="GP181" s="466">
        <v>8410785.1699999999</v>
      </c>
      <c r="GQ181" s="466">
        <v>7127267.6399999997</v>
      </c>
      <c r="GR181" s="466">
        <v>6881085.6799999978</v>
      </c>
      <c r="GS181" s="466">
        <v>7063037.8600000031</v>
      </c>
      <c r="GT181" s="466">
        <v>6564464.6699999962</v>
      </c>
      <c r="GU181" s="466">
        <v>5990536.3400000082</v>
      </c>
      <c r="GV181" s="466">
        <v>6842571.3999999966</v>
      </c>
      <c r="GW181" s="466">
        <v>5926992.0400000028</v>
      </c>
      <c r="GX181" s="466">
        <v>7868706.7399999928</v>
      </c>
      <c r="GY181" s="466">
        <f>GM181+GN181+GO181+GP181+GQ181+GR181+GS181+GT181+GU181+GV181+GW181+GX181</f>
        <v>96012743.99000001</v>
      </c>
      <c r="GZ181" s="466">
        <v>20026544.359999999</v>
      </c>
      <c r="HA181" s="466">
        <v>1049383.7599999998</v>
      </c>
      <c r="HB181" s="466">
        <v>8541805.6100000013</v>
      </c>
      <c r="HC181" s="466">
        <v>6242338.7399999993</v>
      </c>
      <c r="HD181" s="466">
        <v>5935535.1999999993</v>
      </c>
      <c r="HE181" s="466">
        <v>6624890.8800000027</v>
      </c>
      <c r="HF181" s="466">
        <v>6419466.9499999974</v>
      </c>
      <c r="HG181" s="466">
        <v>6688792.7199999988</v>
      </c>
      <c r="HH181" s="466">
        <v>6715816.6600000039</v>
      </c>
      <c r="HI181" s="466">
        <v>6553757.0299999854</v>
      </c>
      <c r="HJ181" s="466">
        <v>5960602.3000000119</v>
      </c>
      <c r="HK181" s="466">
        <v>9713594.799999997</v>
      </c>
      <c r="HL181" s="466">
        <f>GZ181+HA181+HB181+HC181+HD181+HE181+HF181+HG181+HH181+HI181+HJ181+HK181</f>
        <v>90472529.00999999</v>
      </c>
      <c r="HM181" s="466">
        <v>6673411.6699999999</v>
      </c>
      <c r="HN181" s="466">
        <v>4426598.47</v>
      </c>
      <c r="HO181" s="466">
        <v>4930437.620000002</v>
      </c>
      <c r="HP181" s="466">
        <v>2654121.1500000004</v>
      </c>
      <c r="HQ181" s="466">
        <v>18484438.68</v>
      </c>
      <c r="HR181" s="466">
        <v>7041505.5799999991</v>
      </c>
      <c r="HS181" s="466">
        <v>6537473.5799999982</v>
      </c>
      <c r="HT181" s="466">
        <v>6505719.5900000026</v>
      </c>
      <c r="HU181" s="466">
        <v>10584748.810000006</v>
      </c>
      <c r="HV181" s="466">
        <v>6379943.3599999994</v>
      </c>
      <c r="HW181" s="466">
        <v>8300260.7499999972</v>
      </c>
      <c r="HX181" s="466">
        <v>9617442.5300000012</v>
      </c>
      <c r="HY181" s="466">
        <f>HM181+HN181+HO181+HP181+HQ181+HR181+HS181+HT181+HU181+HV181+HW181+HX181</f>
        <v>92136101.790000007</v>
      </c>
      <c r="HZ181" s="466">
        <v>6073552.5399999991</v>
      </c>
      <c r="IA181" s="466">
        <v>2706177.1800000011</v>
      </c>
      <c r="IB181" s="466">
        <v>5297169.9699999988</v>
      </c>
      <c r="IC181" s="466">
        <v>1898292.1000000013</v>
      </c>
      <c r="ID181" s="466">
        <v>4543726.339999998</v>
      </c>
      <c r="IE181" s="466">
        <v>3637055.3500000034</v>
      </c>
      <c r="IF181" s="466">
        <v>28790702.289999999</v>
      </c>
      <c r="IG181" s="466">
        <v>7588011.6499999966</v>
      </c>
      <c r="IH181" s="466">
        <v>8937811.9300000034</v>
      </c>
      <c r="II181" s="466">
        <v>8561992.2699999958</v>
      </c>
      <c r="IJ181" s="466">
        <v>8255593.1400000006</v>
      </c>
      <c r="IK181" s="466">
        <v>10954066.979999997</v>
      </c>
      <c r="IL181" s="466">
        <f>HZ181+IA181+IB181+IC181+ID181+IE181+IF181+IG181+IH181+II181+IJ181+IK181</f>
        <v>97244151.74000001</v>
      </c>
      <c r="IM181" s="466">
        <v>6675788.5399999991</v>
      </c>
      <c r="IN181" s="466">
        <v>2358356.1700000009</v>
      </c>
      <c r="IO181" s="466">
        <v>3403736.4499999988</v>
      </c>
      <c r="IP181" s="466">
        <v>14492731.629999999</v>
      </c>
      <c r="IQ181" s="466">
        <v>6536945.9399999985</v>
      </c>
      <c r="IR181" s="466">
        <v>13538448.57</v>
      </c>
      <c r="IS181" s="466">
        <v>3378604.629999999</v>
      </c>
      <c r="IT181" s="466">
        <v>8203719.6700000037</v>
      </c>
      <c r="IU181" s="466">
        <v>11323936.320000002</v>
      </c>
      <c r="IV181" s="466">
        <v>4766371.7899999954</v>
      </c>
      <c r="IW181" s="466">
        <v>4383195.9900000105</v>
      </c>
      <c r="IX181" s="466">
        <v>19886593.679999992</v>
      </c>
      <c r="IY181" s="466">
        <f>IM181+IN181+IO181+IP181+IQ181+IR181+IS181+IT181+IU181+IV181+IW181+IX181</f>
        <v>98948429.379999995</v>
      </c>
      <c r="IZ181" s="655">
        <v>6953769.1399999997</v>
      </c>
      <c r="JA181" s="466">
        <v>1858137.3500000008</v>
      </c>
      <c r="JB181" s="466">
        <v>4314856.32</v>
      </c>
      <c r="JC181" s="466">
        <v>2754501.9699999951</v>
      </c>
      <c r="JD181" s="466">
        <v>7583758.2400000058</v>
      </c>
      <c r="JE181" s="466">
        <v>19388697.149999999</v>
      </c>
      <c r="JF181" s="466">
        <v>10279971.690000001</v>
      </c>
      <c r="JG181" s="466">
        <v>6803206.4099999992</v>
      </c>
      <c r="JH181" s="466">
        <v>7109645.6000000015</v>
      </c>
      <c r="JI181" s="466">
        <v>9906177.1399999913</v>
      </c>
      <c r="JJ181" s="466">
        <v>7159290.070000004</v>
      </c>
      <c r="JK181" s="466">
        <v>14957353.12999999</v>
      </c>
      <c r="JL181" s="466">
        <f>IZ181+JA181+JB181+JC181+JD181+JE181+JF181+JG181+JH181+JI181+JJ181+JK181</f>
        <v>99069364.209999993</v>
      </c>
      <c r="JM181" s="655">
        <v>1488537.6300000001</v>
      </c>
      <c r="JN181" s="466">
        <v>5916041.7200000007</v>
      </c>
      <c r="JO181" s="466">
        <v>13946782.139999997</v>
      </c>
      <c r="JP181" s="466">
        <v>4608247.0100000016</v>
      </c>
      <c r="JQ181" s="466">
        <v>2482911.8699999996</v>
      </c>
      <c r="JR181" s="466">
        <v>7109767.9800000004</v>
      </c>
      <c r="JS181" s="466">
        <v>5788090.3400000045</v>
      </c>
      <c r="JT181" s="466">
        <v>6304581.0399999926</v>
      </c>
      <c r="JU181" s="466">
        <v>6850908.7600000026</v>
      </c>
      <c r="JV181" s="466">
        <v>14530771.459999993</v>
      </c>
      <c r="JW181" s="466">
        <v>7404226.7800000068</v>
      </c>
      <c r="JX181" s="466">
        <v>18026603.219999999</v>
      </c>
      <c r="JY181" s="466">
        <f>JM181+JN181+JO181+JP181+JQ181+JR181+JS181+JT181+JU181+JV181+JW181+JX181</f>
        <v>94457469.949999988</v>
      </c>
      <c r="JZ181" s="655">
        <v>2473719.0199999996</v>
      </c>
      <c r="KA181" s="466">
        <v>6005693.9000000004</v>
      </c>
      <c r="KB181" s="466">
        <v>3709657.7899999991</v>
      </c>
      <c r="KC181" s="466">
        <v>12678562.99</v>
      </c>
      <c r="KD181" s="466">
        <v>8287494.6200000001</v>
      </c>
      <c r="KE181" s="466">
        <v>8310499.0600000005</v>
      </c>
      <c r="KF181" s="466">
        <v>7828147.0900000008</v>
      </c>
      <c r="KG181" s="466">
        <v>8190825.879999999</v>
      </c>
      <c r="KH181" s="466">
        <v>8482653.5</v>
      </c>
      <c r="KI181" s="466">
        <v>8501604.5999999978</v>
      </c>
      <c r="KJ181" s="466">
        <v>8997824.0599999987</v>
      </c>
      <c r="KK181" s="466">
        <v>15833470.920000002</v>
      </c>
      <c r="KL181" s="466">
        <f>JZ181+KA181+KB181+KC181+KD181+KE181+KF181+KG181+KH181+KI181+KJ181+KK181</f>
        <v>99300153.430000007</v>
      </c>
      <c r="KM181" s="655">
        <v>4337075.3899999997</v>
      </c>
      <c r="KN181" s="466">
        <v>8581851.2100000009</v>
      </c>
      <c r="KO181" s="466">
        <v>8811962.9700000007</v>
      </c>
      <c r="KP181" s="466">
        <v>9590349.7199999988</v>
      </c>
      <c r="KQ181" s="466">
        <v>8119345.54</v>
      </c>
      <c r="KR181" s="466">
        <v>5044292.5799999991</v>
      </c>
      <c r="KS181" s="466">
        <v>13578852.420000002</v>
      </c>
      <c r="KT181" s="466">
        <v>8343866.5999999996</v>
      </c>
      <c r="KU181" s="466">
        <v>9265779.0599999987</v>
      </c>
      <c r="KV181" s="466">
        <v>7976149.6999999983</v>
      </c>
      <c r="KW181" s="466">
        <v>11974497.630000003</v>
      </c>
      <c r="KX181" s="466">
        <v>27440516.109999999</v>
      </c>
      <c r="KY181" s="466">
        <f>KM181+KN181+KO181+KP181+KQ181+KR181+KS181+KT181+KU181+KV181+KW181+KX181</f>
        <v>123064538.92999999</v>
      </c>
      <c r="KZ181" s="655">
        <v>4793267.22</v>
      </c>
      <c r="LA181" s="466">
        <v>2216871.6</v>
      </c>
      <c r="LB181" s="466">
        <v>0</v>
      </c>
      <c r="LC181" s="466">
        <v>0</v>
      </c>
      <c r="LD181" s="466">
        <v>0</v>
      </c>
      <c r="LE181" s="466">
        <v>0</v>
      </c>
      <c r="LF181" s="466">
        <v>0</v>
      </c>
      <c r="LG181" s="466">
        <v>0</v>
      </c>
      <c r="LH181" s="466">
        <v>0</v>
      </c>
      <c r="LI181" s="466">
        <v>0</v>
      </c>
      <c r="LJ181" s="466">
        <v>0</v>
      </c>
      <c r="LK181" s="466">
        <v>0</v>
      </c>
      <c r="LL181" s="511">
        <f>KZ181+LA181+LB181+LC181+LD181+LE181+LF181+LG181+LH181+LI181+LJ181+LK181</f>
        <v>7010138.8200000003</v>
      </c>
    </row>
    <row r="182" spans="1:324" ht="15.75" x14ac:dyDescent="0.25">
      <c r="A182" s="419">
        <v>4101</v>
      </c>
      <c r="B182" s="420"/>
      <c r="C182" s="418" t="s">
        <v>1025</v>
      </c>
      <c r="D182" s="418" t="s">
        <v>1026</v>
      </c>
      <c r="E182" s="466">
        <v>0</v>
      </c>
      <c r="F182" s="466">
        <v>0</v>
      </c>
      <c r="G182" s="466">
        <v>0</v>
      </c>
      <c r="H182" s="466">
        <v>0</v>
      </c>
      <c r="I182" s="466">
        <v>0</v>
      </c>
      <c r="J182" s="466">
        <v>0</v>
      </c>
      <c r="K182" s="466">
        <v>0</v>
      </c>
      <c r="L182" s="466">
        <v>0</v>
      </c>
      <c r="M182" s="466">
        <v>0</v>
      </c>
      <c r="N182" s="466">
        <v>0</v>
      </c>
      <c r="O182" s="466">
        <v>0</v>
      </c>
      <c r="P182" s="466">
        <v>0</v>
      </c>
      <c r="Q182" s="466">
        <v>0</v>
      </c>
      <c r="R182" s="466">
        <v>0</v>
      </c>
      <c r="S182" s="466">
        <v>0</v>
      </c>
      <c r="T182" s="466">
        <v>0</v>
      </c>
      <c r="U182" s="466">
        <v>0</v>
      </c>
      <c r="V182" s="466">
        <v>0</v>
      </c>
      <c r="W182" s="466">
        <v>0</v>
      </c>
      <c r="X182" s="466">
        <v>0</v>
      </c>
      <c r="Y182" s="466">
        <f>M182+N182+O182+P182+Q182+R182+S182+T182+U182+V182+W182+X182</f>
        <v>0</v>
      </c>
      <c r="Z182" s="466">
        <v>0</v>
      </c>
      <c r="AA182" s="466">
        <v>0</v>
      </c>
      <c r="AB182" s="466">
        <v>0</v>
      </c>
      <c r="AC182" s="466">
        <v>0</v>
      </c>
      <c r="AD182" s="466">
        <v>0</v>
      </c>
      <c r="AE182" s="466">
        <v>0</v>
      </c>
      <c r="AF182" s="466">
        <v>0</v>
      </c>
      <c r="AG182" s="466">
        <v>0</v>
      </c>
      <c r="AH182" s="466">
        <v>0</v>
      </c>
      <c r="AI182" s="466">
        <v>0</v>
      </c>
      <c r="AJ182" s="466">
        <v>0</v>
      </c>
      <c r="AK182" s="466">
        <v>0</v>
      </c>
      <c r="AL182" s="466">
        <f>Z182+AA182+AB182+AC182+AD182+AE182+AF182+AG182+AH182+AI182+AJ182+AK182</f>
        <v>0</v>
      </c>
      <c r="AM182" s="466">
        <v>0</v>
      </c>
      <c r="AN182" s="466">
        <v>0</v>
      </c>
      <c r="AO182" s="466">
        <v>0</v>
      </c>
      <c r="AP182" s="466">
        <v>0</v>
      </c>
      <c r="AQ182" s="466">
        <v>0</v>
      </c>
      <c r="AR182" s="466">
        <v>0</v>
      </c>
      <c r="AS182" s="466">
        <v>0</v>
      </c>
      <c r="AT182" s="466">
        <v>0</v>
      </c>
      <c r="AU182" s="466">
        <v>0</v>
      </c>
      <c r="AV182" s="466">
        <v>0</v>
      </c>
      <c r="AW182" s="466">
        <v>0</v>
      </c>
      <c r="AX182" s="466">
        <v>0</v>
      </c>
      <c r="AY182" s="466">
        <f>AM182+AN182+AO182+AP182+AQ182+AR182+AS182+AT182+AU182+AV182+AW182+AX182</f>
        <v>0</v>
      </c>
      <c r="AZ182" s="466">
        <v>0</v>
      </c>
      <c r="BA182" s="466">
        <v>0</v>
      </c>
      <c r="BB182" s="466">
        <v>0</v>
      </c>
      <c r="BC182" s="466">
        <v>0</v>
      </c>
      <c r="BD182" s="466">
        <v>0</v>
      </c>
      <c r="BE182" s="466">
        <v>0</v>
      </c>
      <c r="BF182" s="466">
        <v>0</v>
      </c>
      <c r="BG182" s="466">
        <v>0</v>
      </c>
      <c r="BH182" s="466">
        <v>0</v>
      </c>
      <c r="BI182" s="466">
        <v>0</v>
      </c>
      <c r="BJ182" s="466">
        <v>0</v>
      </c>
      <c r="BK182" s="466">
        <v>0</v>
      </c>
      <c r="BL182" s="466">
        <f>AZ182+BA182+BB182+BC182+BD182+BE182+BF182+BG182+BH182+BI182+BJ182+BK182</f>
        <v>0</v>
      </c>
      <c r="BM182" s="466">
        <v>0</v>
      </c>
      <c r="BN182" s="466">
        <v>0</v>
      </c>
      <c r="BO182" s="466">
        <v>0</v>
      </c>
      <c r="BP182" s="466">
        <v>0</v>
      </c>
      <c r="BQ182" s="466">
        <v>0</v>
      </c>
      <c r="BR182" s="466">
        <v>0</v>
      </c>
      <c r="BS182" s="466">
        <v>0</v>
      </c>
      <c r="BT182" s="466">
        <v>0</v>
      </c>
      <c r="BU182" s="466">
        <v>0</v>
      </c>
      <c r="BV182" s="466">
        <v>0</v>
      </c>
      <c r="BW182" s="466">
        <v>0</v>
      </c>
      <c r="BX182" s="466">
        <v>0</v>
      </c>
      <c r="BY182" s="466">
        <f>BM182+BN182+BO182+BP182+BQ182+BR182+BS182+BT182+BU182+BV182+BW182+BX182</f>
        <v>0</v>
      </c>
      <c r="BZ182" s="466">
        <v>0</v>
      </c>
      <c r="CA182" s="466">
        <v>0</v>
      </c>
      <c r="CB182" s="466">
        <v>0</v>
      </c>
      <c r="CC182" s="466">
        <v>0</v>
      </c>
      <c r="CD182" s="466">
        <v>0</v>
      </c>
      <c r="CE182" s="466">
        <v>0</v>
      </c>
      <c r="CF182" s="466">
        <v>0</v>
      </c>
      <c r="CG182" s="466">
        <v>0</v>
      </c>
      <c r="CH182" s="466">
        <v>0</v>
      </c>
      <c r="CI182" s="466">
        <v>0</v>
      </c>
      <c r="CJ182" s="466">
        <v>0</v>
      </c>
      <c r="CK182" s="466">
        <v>14671294.117300954</v>
      </c>
      <c r="CL182" s="466">
        <f>BZ182+CA182+CB182+CC182+CD182+CE182+CF182+CG182+CH182+CI182+CJ182+CK182</f>
        <v>14671294.117300954</v>
      </c>
      <c r="CM182" s="466">
        <v>0</v>
      </c>
      <c r="CN182" s="466">
        <v>0</v>
      </c>
      <c r="CO182" s="466">
        <v>0</v>
      </c>
      <c r="CP182" s="466">
        <v>0</v>
      </c>
      <c r="CQ182" s="466">
        <v>0</v>
      </c>
      <c r="CR182" s="466">
        <v>0</v>
      </c>
      <c r="CS182" s="466">
        <v>0</v>
      </c>
      <c r="CT182" s="466">
        <v>0</v>
      </c>
      <c r="CU182" s="466">
        <v>0</v>
      </c>
      <c r="CV182" s="466">
        <v>0</v>
      </c>
      <c r="CW182" s="466">
        <v>0</v>
      </c>
      <c r="CX182" s="466">
        <v>0</v>
      </c>
      <c r="CY182" s="466">
        <f>CM182+CN182+CO182+CP182+CQ182+CR182+CS182+CT182+CU182+CV182+CW182+CX182</f>
        <v>0</v>
      </c>
      <c r="CZ182" s="466">
        <v>0</v>
      </c>
      <c r="DA182" s="466">
        <v>0</v>
      </c>
      <c r="DB182" s="466">
        <v>0</v>
      </c>
      <c r="DC182" s="466">
        <v>0</v>
      </c>
      <c r="DD182" s="466">
        <v>0</v>
      </c>
      <c r="DE182" s="466">
        <v>0</v>
      </c>
      <c r="DF182" s="466">
        <v>0</v>
      </c>
      <c r="DG182" s="466">
        <v>0</v>
      </c>
      <c r="DH182" s="466">
        <v>0</v>
      </c>
      <c r="DI182" s="466">
        <v>3187334.74</v>
      </c>
      <c r="DJ182" s="466">
        <v>0</v>
      </c>
      <c r="DK182" s="466">
        <v>0</v>
      </c>
      <c r="DL182" s="466">
        <f>CZ182+DA182+DB182+DC182+DD182+DE182+DF182+DG182+DH182+DI182+DJ182+DK182</f>
        <v>3187334.74</v>
      </c>
      <c r="DM182" s="466">
        <v>0</v>
      </c>
      <c r="DN182" s="466">
        <v>0</v>
      </c>
      <c r="DO182" s="466">
        <v>0</v>
      </c>
      <c r="DP182" s="466">
        <v>0</v>
      </c>
      <c r="DQ182" s="466">
        <v>0</v>
      </c>
      <c r="DR182" s="466">
        <v>0</v>
      </c>
      <c r="DS182" s="466">
        <v>0</v>
      </c>
      <c r="DT182" s="466">
        <v>0</v>
      </c>
      <c r="DU182" s="466">
        <v>0</v>
      </c>
      <c r="DV182" s="466">
        <v>3205066.49</v>
      </c>
      <c r="DW182" s="466">
        <v>0</v>
      </c>
      <c r="DX182" s="466">
        <v>0</v>
      </c>
      <c r="DY182" s="466">
        <f>DM182+DN182+DO182+DP182+DQ182+DR182+DS182+DT182+DU182+DV182+DW182+DX182</f>
        <v>3205066.49</v>
      </c>
      <c r="DZ182" s="466">
        <v>0</v>
      </c>
      <c r="EA182" s="466">
        <v>0</v>
      </c>
      <c r="EB182" s="466">
        <v>0</v>
      </c>
      <c r="EC182" s="466">
        <v>0</v>
      </c>
      <c r="ED182" s="466">
        <v>0</v>
      </c>
      <c r="EE182" s="466">
        <v>0</v>
      </c>
      <c r="EF182" s="466">
        <v>0</v>
      </c>
      <c r="EG182" s="466">
        <v>0</v>
      </c>
      <c r="EH182" s="466">
        <v>0</v>
      </c>
      <c r="EI182" s="466">
        <v>0</v>
      </c>
      <c r="EJ182" s="466">
        <v>3179101.78</v>
      </c>
      <c r="EK182" s="466">
        <v>0</v>
      </c>
      <c r="EL182" s="466">
        <f>DZ182+EA182+EB182+EC182+ED182+EE182+EF182+EG182+EH182+EI182+EJ182+EK182</f>
        <v>3179101.78</v>
      </c>
      <c r="EM182" s="466">
        <v>0</v>
      </c>
      <c r="EN182" s="466">
        <v>0</v>
      </c>
      <c r="EO182" s="466">
        <v>0</v>
      </c>
      <c r="EP182" s="466">
        <v>0</v>
      </c>
      <c r="EQ182" s="466">
        <v>0</v>
      </c>
      <c r="ER182" s="466">
        <v>0</v>
      </c>
      <c r="ES182" s="466">
        <v>0</v>
      </c>
      <c r="ET182" s="466">
        <v>847.09</v>
      </c>
      <c r="EU182" s="466">
        <v>-847.09</v>
      </c>
      <c r="EV182" s="466">
        <v>0</v>
      </c>
      <c r="EW182" s="466">
        <v>0</v>
      </c>
      <c r="EX182" s="466">
        <v>3241357.63</v>
      </c>
      <c r="EY182" s="466">
        <f>EM182+EN182+EO182+EP182+EQ182+ER182+ES182+ET182+EU182+EV182+EW182+EX182</f>
        <v>3241357.63</v>
      </c>
      <c r="EZ182" s="466">
        <v>0</v>
      </c>
      <c r="FA182" s="466">
        <v>0</v>
      </c>
      <c r="FB182" s="466">
        <v>0</v>
      </c>
      <c r="FC182" s="466">
        <v>0</v>
      </c>
      <c r="FD182" s="466">
        <v>0</v>
      </c>
      <c r="FE182" s="466">
        <v>0</v>
      </c>
      <c r="FF182" s="466">
        <v>0</v>
      </c>
      <c r="FG182" s="466">
        <v>0</v>
      </c>
      <c r="FH182" s="466">
        <v>0</v>
      </c>
      <c r="FI182" s="466">
        <v>0</v>
      </c>
      <c r="FJ182" s="466">
        <v>0</v>
      </c>
      <c r="FK182" s="466">
        <v>0</v>
      </c>
      <c r="FL182" s="466">
        <f>FA182+FB182+FC182+FD182+FE182+FF182+FG182+FH182+EZ182+FI182+FK182+FJ182</f>
        <v>0</v>
      </c>
      <c r="FM182" s="466">
        <v>0</v>
      </c>
      <c r="FN182" s="466">
        <v>0</v>
      </c>
      <c r="FO182" s="466">
        <v>0</v>
      </c>
      <c r="FP182" s="466">
        <v>0</v>
      </c>
      <c r="FQ182" s="466">
        <v>0</v>
      </c>
      <c r="FR182" s="466">
        <v>0</v>
      </c>
      <c r="FS182" s="466">
        <v>0</v>
      </c>
      <c r="FT182" s="466">
        <v>0</v>
      </c>
      <c r="FU182" s="466">
        <v>0</v>
      </c>
      <c r="FV182" s="466">
        <v>0</v>
      </c>
      <c r="FW182" s="466">
        <v>0</v>
      </c>
      <c r="FX182" s="466">
        <v>0</v>
      </c>
      <c r="FY182" s="466">
        <f>FM182+FN182+FO182+FP182+FQ182+FR182+FS182+FT182+FU182+FV182+FW182+FX182</f>
        <v>0</v>
      </c>
      <c r="FZ182" s="466">
        <v>0</v>
      </c>
      <c r="GA182" s="466">
        <v>0</v>
      </c>
      <c r="GB182" s="466">
        <v>0</v>
      </c>
      <c r="GC182" s="466">
        <v>0</v>
      </c>
      <c r="GD182" s="466">
        <v>0</v>
      </c>
      <c r="GE182" s="466">
        <v>0</v>
      </c>
      <c r="GF182" s="466">
        <v>0</v>
      </c>
      <c r="GG182" s="466">
        <v>0</v>
      </c>
      <c r="GH182" s="466">
        <v>0</v>
      </c>
      <c r="GI182" s="466">
        <v>0</v>
      </c>
      <c r="GJ182" s="466">
        <v>155.46</v>
      </c>
      <c r="GK182" s="466">
        <v>0</v>
      </c>
      <c r="GL182" s="466">
        <f>FZ182+GA182+GB182+GC182+GD182+GE182+GF182+GG182+GH182+GI182+GJ182+GK182</f>
        <v>155.46</v>
      </c>
      <c r="GM182" s="466">
        <v>0</v>
      </c>
      <c r="GN182" s="466">
        <v>0</v>
      </c>
      <c r="GO182" s="466">
        <v>0</v>
      </c>
      <c r="GP182" s="466">
        <v>0</v>
      </c>
      <c r="GQ182" s="466">
        <v>0</v>
      </c>
      <c r="GR182" s="466">
        <v>0</v>
      </c>
      <c r="GS182" s="466">
        <v>0</v>
      </c>
      <c r="GT182" s="466">
        <v>0</v>
      </c>
      <c r="GU182" s="466">
        <v>0</v>
      </c>
      <c r="GV182" s="466">
        <v>0</v>
      </c>
      <c r="GW182" s="466">
        <v>0</v>
      </c>
      <c r="GX182" s="466">
        <v>0</v>
      </c>
      <c r="GY182" s="466">
        <f>GM182+GN182+GO182+GP182+GQ182+GR182+GS182+GT182+GU182+GV182+GW182+GX182</f>
        <v>0</v>
      </c>
      <c r="GZ182" s="466">
        <v>0</v>
      </c>
      <c r="HA182" s="466">
        <v>0</v>
      </c>
      <c r="HB182" s="466">
        <v>0</v>
      </c>
      <c r="HC182" s="466">
        <v>0</v>
      </c>
      <c r="HD182" s="466">
        <v>0</v>
      </c>
      <c r="HE182" s="466">
        <v>0</v>
      </c>
      <c r="HF182" s="466">
        <v>0</v>
      </c>
      <c r="HG182" s="466">
        <v>0</v>
      </c>
      <c r="HH182" s="466">
        <v>0</v>
      </c>
      <c r="HI182" s="466">
        <v>0</v>
      </c>
      <c r="HJ182" s="466">
        <v>0</v>
      </c>
      <c r="HK182" s="466">
        <v>0</v>
      </c>
      <c r="HL182" s="466">
        <f>GZ182+HA182+HB182+HC182+HD182+HE182+HF182+HG182+HH182+HI182+HJ182+HK182</f>
        <v>0</v>
      </c>
      <c r="HM182" s="466">
        <v>0</v>
      </c>
      <c r="HN182" s="466">
        <v>0</v>
      </c>
      <c r="HO182" s="466">
        <v>0</v>
      </c>
      <c r="HP182" s="466">
        <v>0</v>
      </c>
      <c r="HQ182" s="466">
        <v>0</v>
      </c>
      <c r="HR182" s="466">
        <v>0</v>
      </c>
      <c r="HS182" s="466">
        <v>0</v>
      </c>
      <c r="HT182" s="466">
        <v>0</v>
      </c>
      <c r="HU182" s="466">
        <v>0</v>
      </c>
      <c r="HV182" s="466">
        <v>0</v>
      </c>
      <c r="HW182" s="466">
        <v>0</v>
      </c>
      <c r="HX182" s="466">
        <v>0</v>
      </c>
      <c r="HY182" s="466">
        <f>HM182+HN182+HO182+HP182+HQ182+HR182+HS182+HT182+HU182+HV182+HW182+HX182</f>
        <v>0</v>
      </c>
      <c r="HZ182" s="466">
        <v>0</v>
      </c>
      <c r="IA182" s="466">
        <v>0</v>
      </c>
      <c r="IB182" s="466">
        <v>0</v>
      </c>
      <c r="IC182" s="466">
        <v>0</v>
      </c>
      <c r="ID182" s="466">
        <v>0</v>
      </c>
      <c r="IE182" s="466">
        <v>0</v>
      </c>
      <c r="IF182" s="466">
        <v>0</v>
      </c>
      <c r="IG182" s="466">
        <v>0</v>
      </c>
      <c r="IH182" s="466">
        <v>0</v>
      </c>
      <c r="II182" s="466">
        <v>0</v>
      </c>
      <c r="IJ182" s="466">
        <v>0</v>
      </c>
      <c r="IK182" s="466">
        <v>0</v>
      </c>
      <c r="IL182" s="466">
        <f>HZ182+IA182+IB182+IC182+ID182+IE182+IF182+IG182+IH182+II182+IJ182+IK182</f>
        <v>0</v>
      </c>
      <c r="IM182" s="466">
        <v>0</v>
      </c>
      <c r="IN182" s="466">
        <v>0</v>
      </c>
      <c r="IO182" s="466">
        <v>0</v>
      </c>
      <c r="IP182" s="466">
        <v>0</v>
      </c>
      <c r="IQ182" s="466">
        <v>0</v>
      </c>
      <c r="IR182" s="466">
        <v>0</v>
      </c>
      <c r="IS182" s="466">
        <v>0</v>
      </c>
      <c r="IT182" s="466">
        <v>0</v>
      </c>
      <c r="IU182" s="466">
        <v>0</v>
      </c>
      <c r="IV182" s="466">
        <v>0</v>
      </c>
      <c r="IW182" s="466">
        <v>0</v>
      </c>
      <c r="IX182" s="466">
        <v>0</v>
      </c>
      <c r="IY182" s="466">
        <f>IM182+IN182+IO182+IP182+IQ182+IR182+IS182+IT182+IU182+IV182+IW182+IX182</f>
        <v>0</v>
      </c>
      <c r="IZ182" s="655">
        <v>0</v>
      </c>
      <c r="JA182" s="466">
        <v>0</v>
      </c>
      <c r="JB182" s="466">
        <v>0</v>
      </c>
      <c r="JC182" s="466">
        <v>0</v>
      </c>
      <c r="JD182" s="466">
        <v>0</v>
      </c>
      <c r="JE182" s="466">
        <v>0</v>
      </c>
      <c r="JF182" s="466">
        <v>0</v>
      </c>
      <c r="JG182" s="466">
        <v>0</v>
      </c>
      <c r="JH182" s="466">
        <v>0</v>
      </c>
      <c r="JI182" s="466">
        <v>0</v>
      </c>
      <c r="JJ182" s="466">
        <v>0</v>
      </c>
      <c r="JK182" s="466">
        <v>0</v>
      </c>
      <c r="JL182" s="466">
        <f>IZ182+JA182+JB182+JC182+JD182+JE182+JF182+JG182+JH182+JI182+JJ182+JK182</f>
        <v>0</v>
      </c>
      <c r="JM182" s="655">
        <v>0</v>
      </c>
      <c r="JN182" s="466">
        <v>0</v>
      </c>
      <c r="JO182" s="466">
        <v>0</v>
      </c>
      <c r="JP182" s="466">
        <v>0</v>
      </c>
      <c r="JQ182" s="466">
        <v>0</v>
      </c>
      <c r="JR182" s="466">
        <v>0</v>
      </c>
      <c r="JS182" s="466">
        <v>0</v>
      </c>
      <c r="JT182" s="466">
        <v>0</v>
      </c>
      <c r="JU182" s="466">
        <v>10.35</v>
      </c>
      <c r="JV182" s="466">
        <v>-10.35</v>
      </c>
      <c r="JW182" s="466">
        <v>0</v>
      </c>
      <c r="JX182" s="466">
        <v>0</v>
      </c>
      <c r="JY182" s="466">
        <f>JM182+JN182+JO182+JP182+JQ182+JR182+JS182+JT182+JU182+JV182+JW182+JX182</f>
        <v>0</v>
      </c>
      <c r="JZ182" s="655">
        <v>0</v>
      </c>
      <c r="KA182" s="466">
        <v>0</v>
      </c>
      <c r="KB182" s="466">
        <v>0</v>
      </c>
      <c r="KC182" s="466">
        <v>0</v>
      </c>
      <c r="KD182" s="466">
        <v>0</v>
      </c>
      <c r="KE182" s="466">
        <v>0</v>
      </c>
      <c r="KF182" s="466">
        <v>11492.42</v>
      </c>
      <c r="KG182" s="466">
        <v>4922</v>
      </c>
      <c r="KH182" s="466">
        <v>0</v>
      </c>
      <c r="KI182" s="466">
        <v>6323.27</v>
      </c>
      <c r="KJ182" s="466">
        <v>9779.6</v>
      </c>
      <c r="KK182" s="466">
        <v>22894.33</v>
      </c>
      <c r="KL182" s="466">
        <f>JZ182+KA182+KB182+KC182+KD182+KE182+KF182+KG182+KH182+KI182+KJ182+KK182</f>
        <v>55411.62</v>
      </c>
      <c r="KM182" s="655">
        <v>0</v>
      </c>
      <c r="KN182" s="466">
        <v>0</v>
      </c>
      <c r="KO182" s="466">
        <v>11186.87</v>
      </c>
      <c r="KP182" s="466">
        <v>23007.29</v>
      </c>
      <c r="KQ182" s="466">
        <v>21410.83</v>
      </c>
      <c r="KR182" s="466">
        <v>18688.23</v>
      </c>
      <c r="KS182" s="466">
        <v>10680.65</v>
      </c>
      <c r="KT182" s="466">
        <v>18436.36</v>
      </c>
      <c r="KU182" s="466">
        <v>20509.990000000002</v>
      </c>
      <c r="KV182" s="466">
        <v>4332.2299999999996</v>
      </c>
      <c r="KW182" s="466">
        <v>3289.7</v>
      </c>
      <c r="KX182" s="466">
        <v>5107.4699999999993</v>
      </c>
      <c r="KY182" s="466">
        <f>KM182+KN182+KO182+KP182+KQ182+KR182+KS182+KT182+KU182+KV182+KW182+KX182</f>
        <v>136649.62</v>
      </c>
      <c r="KZ182" s="655">
        <v>429745.56</v>
      </c>
      <c r="LA182" s="466">
        <v>5432</v>
      </c>
      <c r="LB182" s="466">
        <v>0</v>
      </c>
      <c r="LC182" s="466">
        <v>0</v>
      </c>
      <c r="LD182" s="466">
        <v>0</v>
      </c>
      <c r="LE182" s="466">
        <v>0</v>
      </c>
      <c r="LF182" s="466">
        <v>0</v>
      </c>
      <c r="LG182" s="466">
        <v>0</v>
      </c>
      <c r="LH182" s="466">
        <v>0</v>
      </c>
      <c r="LI182" s="466">
        <v>0</v>
      </c>
      <c r="LJ182" s="466">
        <v>0</v>
      </c>
      <c r="LK182" s="466">
        <v>0</v>
      </c>
      <c r="LL182" s="511">
        <f>KZ182+LA182+LB182+LC182+LD182+LE182+LF182+LG182+LH182+LI182+LJ182+LK182</f>
        <v>435177.56</v>
      </c>
    </row>
    <row r="183" spans="1:324" ht="15.75" x14ac:dyDescent="0.25">
      <c r="A183" s="419">
        <v>4102</v>
      </c>
      <c r="B183" s="420"/>
      <c r="C183" s="418" t="s">
        <v>1027</v>
      </c>
      <c r="D183" s="418" t="s">
        <v>383</v>
      </c>
      <c r="E183" s="466">
        <v>91877570.522450343</v>
      </c>
      <c r="F183" s="466">
        <v>106115523.2849274</v>
      </c>
      <c r="G183" s="466">
        <v>102802169.92154899</v>
      </c>
      <c r="H183" s="466">
        <v>126153167.25087631</v>
      </c>
      <c r="I183" s="466">
        <v>93263069.60440661</v>
      </c>
      <c r="J183" s="466">
        <v>107676998.83158071</v>
      </c>
      <c r="K183" s="466">
        <v>128934017.69320647</v>
      </c>
      <c r="L183" s="466">
        <v>173591697.54631948</v>
      </c>
      <c r="M183" s="466">
        <v>424154.98664663662</v>
      </c>
      <c r="N183" s="466">
        <v>8377935.4283925891</v>
      </c>
      <c r="O183" s="466">
        <v>4588570.056793524</v>
      </c>
      <c r="P183" s="466">
        <v>9497741.1024036072</v>
      </c>
      <c r="Q183" s="466">
        <v>13297837.614922386</v>
      </c>
      <c r="R183" s="466">
        <v>11267958.775246203</v>
      </c>
      <c r="S183" s="466">
        <v>9155266.0221582372</v>
      </c>
      <c r="T183" s="466">
        <v>11545449.759096978</v>
      </c>
      <c r="U183" s="466">
        <v>10025875.569979971</v>
      </c>
      <c r="V183" s="466">
        <v>18533794.024995834</v>
      </c>
      <c r="W183" s="466">
        <v>23680710.052495413</v>
      </c>
      <c r="X183" s="466">
        <v>56127539.158779845</v>
      </c>
      <c r="Y183" s="466">
        <f>M183+N183+O183+P183+Q183+R183+S183+T183+U183+V183+W183+X183</f>
        <v>176522832.55191123</v>
      </c>
      <c r="Z183" s="466">
        <v>597144.16249374067</v>
      </c>
      <c r="AA183" s="466">
        <v>15243760.010599229</v>
      </c>
      <c r="AB183" s="466">
        <v>10234627.482056418</v>
      </c>
      <c r="AC183" s="466">
        <v>13600120.389000164</v>
      </c>
      <c r="AD183" s="466">
        <v>13566394.712318476</v>
      </c>
      <c r="AE183" s="466">
        <v>15810926.325237857</v>
      </c>
      <c r="AF183" s="466">
        <v>13074018.61863629</v>
      </c>
      <c r="AG183" s="466">
        <v>13480630.387205813</v>
      </c>
      <c r="AH183" s="466">
        <v>8614041.7477466203</v>
      </c>
      <c r="AI183" s="466">
        <v>13260875.328951767</v>
      </c>
      <c r="AJ183" s="466">
        <v>33717649.18152228</v>
      </c>
      <c r="AK183" s="466">
        <v>53491241.427558005</v>
      </c>
      <c r="AL183" s="466">
        <f>Z183+AA183+AB183+AC183+AD183+AE183+AF183+AG183+AH183+AI183+AJ183+AK183</f>
        <v>204691429.77332664</v>
      </c>
      <c r="AM183" s="466">
        <v>5715554.6761392076</v>
      </c>
      <c r="AN183" s="466">
        <v>15978811.30886608</v>
      </c>
      <c r="AO183" s="466">
        <v>10798068.470511323</v>
      </c>
      <c r="AP183" s="466">
        <v>11068214.36392088</v>
      </c>
      <c r="AQ183" s="466">
        <v>10853923.987105658</v>
      </c>
      <c r="AR183" s="466">
        <v>10691642.365381408</v>
      </c>
      <c r="AS183" s="466">
        <v>8474370.276581537</v>
      </c>
      <c r="AT183" s="466">
        <v>9867619.5174011011</v>
      </c>
      <c r="AU183" s="466">
        <v>9076930.6142129842</v>
      </c>
      <c r="AV183" s="466">
        <v>10912658.202595562</v>
      </c>
      <c r="AW183" s="466">
        <v>39782830.88140545</v>
      </c>
      <c r="AX183" s="466">
        <v>49975314.218327492</v>
      </c>
      <c r="AY183" s="466">
        <f>AM183+AN183+AO183+AP183+AQ183+AR183+AS183+AT183+AU183+AV183+AW183+AX183</f>
        <v>193195938.8824487</v>
      </c>
      <c r="AZ183" s="466">
        <v>19853914.420213647</v>
      </c>
      <c r="BA183" s="466">
        <v>15376079.584626941</v>
      </c>
      <c r="BB183" s="466">
        <v>11696956.718035387</v>
      </c>
      <c r="BC183" s="466">
        <v>11969561.749916546</v>
      </c>
      <c r="BD183" s="466">
        <v>12027515.580662662</v>
      </c>
      <c r="BE183" s="466">
        <v>14955681.872016359</v>
      </c>
      <c r="BF183" s="466">
        <v>19787580.311801035</v>
      </c>
      <c r="BG183" s="466">
        <v>8314480.5243281629</v>
      </c>
      <c r="BH183" s="466">
        <v>10641303.849023534</v>
      </c>
      <c r="BI183" s="466">
        <v>18154529.98130529</v>
      </c>
      <c r="BJ183" s="466">
        <v>47141903.484184615</v>
      </c>
      <c r="BK183" s="466">
        <v>33672417.357703224</v>
      </c>
      <c r="BL183" s="466">
        <f>AZ183+BA183+BB183+BC183+BD183+BE183+BF183+BG183+BH183+BI183+BJ183+BK183</f>
        <v>223591925.43381739</v>
      </c>
      <c r="BM183" s="466">
        <v>35960809.250709407</v>
      </c>
      <c r="BN183" s="466">
        <v>17082775.572942752</v>
      </c>
      <c r="BO183" s="466">
        <v>25309940.990360543</v>
      </c>
      <c r="BP183" s="466">
        <v>14087400.441704225</v>
      </c>
      <c r="BQ183" s="466">
        <v>11111957.955349691</v>
      </c>
      <c r="BR183" s="466">
        <v>8425254.5569604412</v>
      </c>
      <c r="BS183" s="466">
        <v>14947540.048197294</v>
      </c>
      <c r="BT183" s="466">
        <v>11741725.740569187</v>
      </c>
      <c r="BU183" s="466">
        <v>11672478.87310132</v>
      </c>
      <c r="BV183" s="466">
        <v>40038049.454974137</v>
      </c>
      <c r="BW183" s="466">
        <v>35665684.883324973</v>
      </c>
      <c r="BX183" s="466">
        <v>23632810.644341521</v>
      </c>
      <c r="BY183" s="466">
        <f>BM183+BN183+BO183+BP183+BQ183+BR183+BS183+BT183+BU183+BV183+BW183+BX183</f>
        <v>249676428.41253552</v>
      </c>
      <c r="BZ183" s="466">
        <v>77723193.816933736</v>
      </c>
      <c r="CA183" s="466">
        <v>7551890.07114839</v>
      </c>
      <c r="CB183" s="466">
        <v>5709894.5758637954</v>
      </c>
      <c r="CC183" s="466">
        <v>8789356.5179853123</v>
      </c>
      <c r="CD183" s="466">
        <v>8817482.2315139379</v>
      </c>
      <c r="CE183" s="466">
        <v>54485150.959731266</v>
      </c>
      <c r="CF183" s="466">
        <v>6452045.8403438488</v>
      </c>
      <c r="CG183" s="466">
        <v>8786505.3851610739</v>
      </c>
      <c r="CH183" s="466">
        <v>6178913.9257636452</v>
      </c>
      <c r="CI183" s="466">
        <v>7784031.0676431321</v>
      </c>
      <c r="CJ183" s="466">
        <v>17940537.960482392</v>
      </c>
      <c r="CK183" s="466">
        <v>82629953.603780672</v>
      </c>
      <c r="CL183" s="466">
        <f>BZ183+CA183+CB183+CC183+CD183+CE183+CF183+CG183+CH183+CI183+CJ183+CK183</f>
        <v>292848955.95635122</v>
      </c>
      <c r="CM183" s="466">
        <v>3938346.0093473536</v>
      </c>
      <c r="CN183" s="466">
        <v>11102158.374520116</v>
      </c>
      <c r="CO183" s="466">
        <v>7988726.6355783688</v>
      </c>
      <c r="CP183" s="466">
        <v>73074337.302704066</v>
      </c>
      <c r="CQ183" s="466">
        <v>35050823.162368558</v>
      </c>
      <c r="CR183" s="466">
        <v>47760546.712527134</v>
      </c>
      <c r="CS183" s="466">
        <v>25700081.296110839</v>
      </c>
      <c r="CT183" s="466">
        <v>6406123.1125438157</v>
      </c>
      <c r="CU183" s="466">
        <v>7588554.8780253716</v>
      </c>
      <c r="CV183" s="466">
        <v>14493683.185110999</v>
      </c>
      <c r="CW183" s="466">
        <v>19306194.898723084</v>
      </c>
      <c r="CX183" s="466">
        <v>65457321.032674022</v>
      </c>
      <c r="CY183" s="466">
        <f>CM183+CN183+CO183+CP183+CQ183+CR183+CS183+CT183+CU183+CV183+CW183+CX183</f>
        <v>317866896.60023373</v>
      </c>
      <c r="CZ183" s="466">
        <v>4999193.4437322654</v>
      </c>
      <c r="DA183" s="466">
        <v>53602344.646267742</v>
      </c>
      <c r="DB183" s="466">
        <v>33762841.689999998</v>
      </c>
      <c r="DC183" s="466">
        <v>4535340.24</v>
      </c>
      <c r="DD183" s="466">
        <v>32576128.109999999</v>
      </c>
      <c r="DE183" s="466">
        <v>82308461.370000005</v>
      </c>
      <c r="DF183" s="466">
        <v>46926383.32</v>
      </c>
      <c r="DG183" s="466">
        <v>7563859.7400000002</v>
      </c>
      <c r="DH183" s="466">
        <v>11611214.25</v>
      </c>
      <c r="DI183" s="466">
        <v>7576525.0099999988</v>
      </c>
      <c r="DJ183" s="466">
        <v>18054184.880000003</v>
      </c>
      <c r="DK183" s="466">
        <v>30530630.590000004</v>
      </c>
      <c r="DL183" s="466">
        <f>CZ183+DA183+DB183+DC183+DD183+DE183+DF183+DG183+DH183+DI183+DJ183+DK183</f>
        <v>334047107.28999996</v>
      </c>
      <c r="DM183" s="466">
        <v>3274166.73</v>
      </c>
      <c r="DN183" s="466">
        <v>33238057.369999997</v>
      </c>
      <c r="DO183" s="466">
        <v>18490832.520000003</v>
      </c>
      <c r="DP183" s="466">
        <v>84718627.320000008</v>
      </c>
      <c r="DQ183" s="466">
        <v>64548334.82</v>
      </c>
      <c r="DR183" s="466">
        <v>65856428.210000001</v>
      </c>
      <c r="DS183" s="466">
        <v>8881394.8000000007</v>
      </c>
      <c r="DT183" s="466">
        <v>13355282.369999999</v>
      </c>
      <c r="DU183" s="466">
        <v>14784270.82</v>
      </c>
      <c r="DV183" s="466">
        <v>15107945.01</v>
      </c>
      <c r="DW183" s="466">
        <v>11117336.960000001</v>
      </c>
      <c r="DX183" s="466">
        <v>58372775.530000009</v>
      </c>
      <c r="DY183" s="466">
        <f>DM183+DN183+DO183+DP183+DQ183+DR183+DS183+DT183+DU183+DV183+DW183+DX183</f>
        <v>391745452.45999998</v>
      </c>
      <c r="DZ183" s="466">
        <v>7348110.5899999989</v>
      </c>
      <c r="EA183" s="466">
        <v>108833593.82999998</v>
      </c>
      <c r="EB183" s="466">
        <v>42431944.749999993</v>
      </c>
      <c r="EC183" s="466">
        <v>18279599.43</v>
      </c>
      <c r="ED183" s="466">
        <v>45736889.81000001</v>
      </c>
      <c r="EE183" s="466">
        <v>35078898.740000002</v>
      </c>
      <c r="EF183" s="466">
        <v>21424518.620000005</v>
      </c>
      <c r="EG183" s="466">
        <v>16763864.540000001</v>
      </c>
      <c r="EH183" s="466">
        <v>29278323.09</v>
      </c>
      <c r="EI183" s="466">
        <v>32578887.200000003</v>
      </c>
      <c r="EJ183" s="466">
        <v>86211163.680000007</v>
      </c>
      <c r="EK183" s="466">
        <v>73225839.269999996</v>
      </c>
      <c r="EL183" s="466">
        <f>DZ183+EA183+EB183+EC183+ED183+EE183+EF183+EG183+EH183+EI183+EJ183+EK183</f>
        <v>517191633.54999995</v>
      </c>
      <c r="EM183" s="466">
        <v>109193279.14</v>
      </c>
      <c r="EN183" s="466">
        <v>16997960.300000001</v>
      </c>
      <c r="EO183" s="466">
        <v>22768418.299999997</v>
      </c>
      <c r="EP183" s="466">
        <v>32968671.579999998</v>
      </c>
      <c r="EQ183" s="466">
        <v>35482002.489999995</v>
      </c>
      <c r="ER183" s="466">
        <v>35142988.18</v>
      </c>
      <c r="ES183" s="466">
        <v>33550156.080000002</v>
      </c>
      <c r="ET183" s="466">
        <v>21734822.640000001</v>
      </c>
      <c r="EU183" s="466">
        <v>21723757.640000001</v>
      </c>
      <c r="EV183" s="466">
        <v>39231566.819999993</v>
      </c>
      <c r="EW183" s="466">
        <v>43173095.630000003</v>
      </c>
      <c r="EX183" s="466">
        <v>83483911.520000011</v>
      </c>
      <c r="EY183" s="466">
        <f>EM183+EN183+EO183+EP183+EQ183+ER183+ES183+ET183+EU183+EV183+EW183+EX183</f>
        <v>495450630.31999993</v>
      </c>
      <c r="EZ183" s="466">
        <v>95148389.729999989</v>
      </c>
      <c r="FA183" s="466">
        <v>43988296.690000005</v>
      </c>
      <c r="FB183" s="466">
        <v>23232944.609999999</v>
      </c>
      <c r="FC183" s="466">
        <v>39276082.570000008</v>
      </c>
      <c r="FD183" s="466">
        <v>33449573.640000001</v>
      </c>
      <c r="FE183" s="466">
        <v>27520363.039999999</v>
      </c>
      <c r="FF183" s="466">
        <v>15486145.290000003</v>
      </c>
      <c r="FG183" s="466">
        <v>11695242.949999999</v>
      </c>
      <c r="FH183" s="466">
        <v>16703362.290000001</v>
      </c>
      <c r="FI183" s="466">
        <v>10500288.870000001</v>
      </c>
      <c r="FJ183" s="466">
        <v>32098759.949999999</v>
      </c>
      <c r="FK183" s="466">
        <v>60228901.57</v>
      </c>
      <c r="FL183" s="466">
        <f>FA183+FB183+FC183+FD183+FE183+FF183+FG183+FH183+EZ183+FI183+FK183+FJ183</f>
        <v>409328351.19999993</v>
      </c>
      <c r="FM183" s="466">
        <v>103144474.12999998</v>
      </c>
      <c r="FN183" s="466">
        <v>37706987.229999997</v>
      </c>
      <c r="FO183" s="466">
        <v>16934396.59</v>
      </c>
      <c r="FP183" s="466">
        <v>34283044.340000004</v>
      </c>
      <c r="FQ183" s="466">
        <v>26013480.400000006</v>
      </c>
      <c r="FR183" s="466">
        <v>23133414.529999997</v>
      </c>
      <c r="FS183" s="466">
        <v>8745946.1099999994</v>
      </c>
      <c r="FT183" s="466">
        <v>11388588.5</v>
      </c>
      <c r="FU183" s="466">
        <v>16831449.640000001</v>
      </c>
      <c r="FV183" s="466">
        <v>20395191.310000002</v>
      </c>
      <c r="FW183" s="466">
        <v>58478421.480000012</v>
      </c>
      <c r="FX183" s="466">
        <v>50249806.349999994</v>
      </c>
      <c r="FY183" s="466">
        <f>FM183+FN183+FO183+FP183+FQ183+FR183+FS183+FT183+FU183+FV183+FW183+FX183</f>
        <v>407305200.61000001</v>
      </c>
      <c r="FZ183" s="466">
        <v>88954088.75</v>
      </c>
      <c r="GA183" s="466">
        <v>43999081.810000017</v>
      </c>
      <c r="GB183" s="466">
        <v>26508638.330000002</v>
      </c>
      <c r="GC183" s="466">
        <v>27257198.030000001</v>
      </c>
      <c r="GD183" s="466">
        <v>38135582.460000001</v>
      </c>
      <c r="GE183" s="466">
        <v>26262299.43</v>
      </c>
      <c r="GF183" s="466">
        <v>20344048.25</v>
      </c>
      <c r="GG183" s="466">
        <v>13943902.319999998</v>
      </c>
      <c r="GH183" s="466">
        <v>21921642.970000006</v>
      </c>
      <c r="GI183" s="466">
        <v>27629379.239999995</v>
      </c>
      <c r="GJ183" s="466">
        <v>42081511.979999997</v>
      </c>
      <c r="GK183" s="466">
        <v>47743075.919999994</v>
      </c>
      <c r="GL183" s="466">
        <f>FZ183+GA183+GB183+GC183+GD183+GE183+GF183+GG183+GH183+GI183+GJ183+GK183</f>
        <v>424780449.49000013</v>
      </c>
      <c r="GM183" s="466">
        <v>101200993.57999998</v>
      </c>
      <c r="GN183" s="466">
        <v>57993121.729999989</v>
      </c>
      <c r="GO183" s="466">
        <v>13006697.789999999</v>
      </c>
      <c r="GP183" s="466">
        <v>23494176.84</v>
      </c>
      <c r="GQ183" s="466">
        <v>26109744.349999998</v>
      </c>
      <c r="GR183" s="466">
        <v>8267498.8199999994</v>
      </c>
      <c r="GS183" s="466">
        <v>23974805.430000003</v>
      </c>
      <c r="GT183" s="466">
        <v>11567336.710000001</v>
      </c>
      <c r="GU183" s="466">
        <v>16185858.899999999</v>
      </c>
      <c r="GV183" s="466">
        <v>17039898.940000001</v>
      </c>
      <c r="GW183" s="466">
        <v>37880428.160000004</v>
      </c>
      <c r="GX183" s="466">
        <v>34684524.589999996</v>
      </c>
      <c r="GY183" s="466">
        <f>GM183+GN183+GO183+GP183+GQ183+GR183+GS183+GT183+GU183+GV183+GW183+GX183</f>
        <v>371405085.83999997</v>
      </c>
      <c r="GZ183" s="466">
        <v>58310209.669999994</v>
      </c>
      <c r="HA183" s="466">
        <v>101955097.24999997</v>
      </c>
      <c r="HB183" s="466">
        <v>11361225.039999999</v>
      </c>
      <c r="HC183" s="466">
        <v>4670373.5600000005</v>
      </c>
      <c r="HD183" s="466">
        <v>23529459.869999997</v>
      </c>
      <c r="HE183" s="466">
        <v>32097046.509999987</v>
      </c>
      <c r="HF183" s="466">
        <v>11360872.600000001</v>
      </c>
      <c r="HG183" s="466">
        <v>7725097.0499999989</v>
      </c>
      <c r="HH183" s="466">
        <v>8771436.049999997</v>
      </c>
      <c r="HI183" s="466">
        <v>7424213.2500000009</v>
      </c>
      <c r="HJ183" s="466">
        <v>9618058.4000000022</v>
      </c>
      <c r="HK183" s="466">
        <v>31721067.73</v>
      </c>
      <c r="HL183" s="466">
        <f>GZ183+HA183+HB183+HC183+HD183+HE183+HF183+HG183+HH183+HI183+HJ183+HK183</f>
        <v>308544156.97999996</v>
      </c>
      <c r="HM183" s="466">
        <v>23877734.700000003</v>
      </c>
      <c r="HN183" s="466">
        <v>49754764.809999995</v>
      </c>
      <c r="HO183" s="466">
        <v>96760113.88000001</v>
      </c>
      <c r="HP183" s="466">
        <v>9721424.9399999995</v>
      </c>
      <c r="HQ183" s="466">
        <v>27741773.079999998</v>
      </c>
      <c r="HR183" s="466">
        <v>12798728.129999999</v>
      </c>
      <c r="HS183" s="466">
        <v>3743379.2199999997</v>
      </c>
      <c r="HT183" s="466">
        <v>4656289.7100000018</v>
      </c>
      <c r="HU183" s="466">
        <v>10919876.429999998</v>
      </c>
      <c r="HV183" s="466">
        <v>12090174.580000002</v>
      </c>
      <c r="HW183" s="466">
        <v>19545158.989999998</v>
      </c>
      <c r="HX183" s="466">
        <v>33219447.77</v>
      </c>
      <c r="HY183" s="466">
        <f>HM183+HN183+HO183+HP183+HQ183+HR183+HS183+HT183+HU183+HV183+HW183+HX183</f>
        <v>304828866.23999995</v>
      </c>
      <c r="HZ183" s="466">
        <v>84995455.329999998</v>
      </c>
      <c r="IA183" s="466">
        <v>59619176.68</v>
      </c>
      <c r="IB183" s="466">
        <v>11710577.85</v>
      </c>
      <c r="IC183" s="466">
        <v>18566155.049999997</v>
      </c>
      <c r="ID183" s="466">
        <v>19859392.870000001</v>
      </c>
      <c r="IE183" s="466">
        <v>18605526.240000002</v>
      </c>
      <c r="IF183" s="466">
        <v>14481882.289999997</v>
      </c>
      <c r="IG183" s="466">
        <v>8708220.0200000014</v>
      </c>
      <c r="IH183" s="466">
        <v>11252386.699999999</v>
      </c>
      <c r="II183" s="466">
        <v>12085845.649999999</v>
      </c>
      <c r="IJ183" s="466">
        <v>36813373.479999989</v>
      </c>
      <c r="IK183" s="466">
        <v>31484251.06000001</v>
      </c>
      <c r="IL183" s="466">
        <f>HZ183+IA183+IB183+IC183+ID183+IE183+IF183+IG183+IH183+II183+IJ183+IK183</f>
        <v>328182243.21999997</v>
      </c>
      <c r="IM183" s="466">
        <v>66778995.140000008</v>
      </c>
      <c r="IN183" s="466">
        <v>74250213.659999996</v>
      </c>
      <c r="IO183" s="466">
        <v>6406023.46</v>
      </c>
      <c r="IP183" s="466">
        <v>24765899.25</v>
      </c>
      <c r="IQ183" s="466">
        <v>30830338.699999999</v>
      </c>
      <c r="IR183" s="466">
        <v>13708332.300000001</v>
      </c>
      <c r="IS183" s="466">
        <v>10502196.029999999</v>
      </c>
      <c r="IT183" s="466">
        <v>7224190.919999999</v>
      </c>
      <c r="IU183" s="466">
        <v>12054984.829999998</v>
      </c>
      <c r="IV183" s="466">
        <v>16316767.809999999</v>
      </c>
      <c r="IW183" s="466">
        <v>17859293.150000002</v>
      </c>
      <c r="IX183" s="466">
        <v>64243473.420000002</v>
      </c>
      <c r="IY183" s="466">
        <f>IM183+IN183+IO183+IP183+IQ183+IR183+IS183+IT183+IU183+IV183+IW183+IX183</f>
        <v>344940708.67000002</v>
      </c>
      <c r="IZ183" s="655">
        <v>115579999.14</v>
      </c>
      <c r="JA183" s="466">
        <v>6780741.4100000001</v>
      </c>
      <c r="JB183" s="466">
        <v>26285427.260000005</v>
      </c>
      <c r="JC183" s="466">
        <v>23736600.84</v>
      </c>
      <c r="JD183" s="466">
        <v>32228209.699999999</v>
      </c>
      <c r="JE183" s="466">
        <v>27663065.110000003</v>
      </c>
      <c r="JF183" s="466">
        <v>9667125.5499999989</v>
      </c>
      <c r="JG183" s="466">
        <v>9681127.4899999984</v>
      </c>
      <c r="JH183" s="466">
        <v>9936627.5399999991</v>
      </c>
      <c r="JI183" s="466">
        <v>23179576.82</v>
      </c>
      <c r="JJ183" s="466">
        <v>42162137.419999994</v>
      </c>
      <c r="JK183" s="466">
        <v>41888765.550000004</v>
      </c>
      <c r="JL183" s="466">
        <f>IZ183+JA183+JB183+JC183+JD183+JE183+JF183+JG183+JH183+JI183+JJ183+JK183</f>
        <v>368789403.83000004</v>
      </c>
      <c r="JM183" s="655">
        <v>81321829.450000003</v>
      </c>
      <c r="JN183" s="466">
        <v>33752178</v>
      </c>
      <c r="JO183" s="466">
        <v>31467471.230000004</v>
      </c>
      <c r="JP183" s="466">
        <v>48494870.779999994</v>
      </c>
      <c r="JQ183" s="466">
        <v>181369590.44</v>
      </c>
      <c r="JR183" s="466">
        <v>467668235.61999995</v>
      </c>
      <c r="JS183" s="466">
        <v>218777563.14000002</v>
      </c>
      <c r="JT183" s="466">
        <v>40433695.950000003</v>
      </c>
      <c r="JU183" s="466">
        <v>27297588.640000001</v>
      </c>
      <c r="JV183" s="466">
        <v>40224031.619999997</v>
      </c>
      <c r="JW183" s="466">
        <v>69778966.659999996</v>
      </c>
      <c r="JX183" s="466">
        <v>114271585.34</v>
      </c>
      <c r="JY183" s="466">
        <f>JM183+JN183+JO183+JP183+JQ183+JR183+JS183+JT183+JU183+JV183+JW183+JX183</f>
        <v>1354857606.8699999</v>
      </c>
      <c r="JZ183" s="655">
        <v>169393494.19</v>
      </c>
      <c r="KA183" s="466">
        <v>61347389.850000001</v>
      </c>
      <c r="KB183" s="466">
        <v>53486821.110000007</v>
      </c>
      <c r="KC183" s="466">
        <v>72002955.950000003</v>
      </c>
      <c r="KD183" s="466">
        <v>107745634.79000001</v>
      </c>
      <c r="KE183" s="466">
        <v>93277900.360000014</v>
      </c>
      <c r="KF183" s="466">
        <v>35430047.559999995</v>
      </c>
      <c r="KG183" s="466">
        <v>38715553.299999997</v>
      </c>
      <c r="KH183" s="466">
        <v>12861854.91</v>
      </c>
      <c r="KI183" s="466">
        <v>3817099.6500000004</v>
      </c>
      <c r="KJ183" s="466">
        <v>55661104.880000003</v>
      </c>
      <c r="KK183" s="466">
        <v>64223073.469999999</v>
      </c>
      <c r="KL183" s="466">
        <f>JZ183+KA183+KB183+KC183+KD183+KE183+KF183+KG183+KH183+KI183+KJ183+KK183</f>
        <v>767962930.01999986</v>
      </c>
      <c r="KM183" s="655">
        <v>111552759.52</v>
      </c>
      <c r="KN183" s="466">
        <v>21124734.43</v>
      </c>
      <c r="KO183" s="466">
        <v>33559814.789999999</v>
      </c>
      <c r="KP183" s="466">
        <v>60268856.310000002</v>
      </c>
      <c r="KQ183" s="466">
        <v>99562892.560000002</v>
      </c>
      <c r="KR183" s="466">
        <v>13091756.5</v>
      </c>
      <c r="KS183" s="466">
        <v>21241908.330000002</v>
      </c>
      <c r="KT183" s="466">
        <v>9376491.4800000004</v>
      </c>
      <c r="KU183" s="466">
        <v>32895173.300000001</v>
      </c>
      <c r="KV183" s="466">
        <v>20875308.879999999</v>
      </c>
      <c r="KW183" s="466">
        <v>42988077.890000001</v>
      </c>
      <c r="KX183" s="466">
        <v>100278032.16000001</v>
      </c>
      <c r="KY183" s="466">
        <f>KM183+KN183+KO183+KP183+KQ183+KR183+KS183+KT183+KU183+KV183+KW183+KX183</f>
        <v>566815806.14999998</v>
      </c>
      <c r="KZ183" s="655">
        <v>95563357.579999998</v>
      </c>
      <c r="LA183" s="466">
        <v>33209228.510000002</v>
      </c>
      <c r="LB183" s="466">
        <v>0</v>
      </c>
      <c r="LC183" s="466">
        <v>0</v>
      </c>
      <c r="LD183" s="466">
        <v>0</v>
      </c>
      <c r="LE183" s="466">
        <v>0</v>
      </c>
      <c r="LF183" s="466">
        <v>0</v>
      </c>
      <c r="LG183" s="466">
        <v>0</v>
      </c>
      <c r="LH183" s="466">
        <v>0</v>
      </c>
      <c r="LI183" s="466">
        <v>0</v>
      </c>
      <c r="LJ183" s="466">
        <v>0</v>
      </c>
      <c r="LK183" s="466">
        <v>0</v>
      </c>
      <c r="LL183" s="511">
        <f>KZ183+LA183+LB183+LC183+LD183+LE183+LF183+LG183+LH183+LI183+LJ183+LK183</f>
        <v>128772586.09</v>
      </c>
    </row>
    <row r="184" spans="1:324" x14ac:dyDescent="0.2">
      <c r="A184" s="436"/>
      <c r="B184" s="437"/>
      <c r="C184" s="421" t="s">
        <v>1062</v>
      </c>
      <c r="D184" s="421" t="s">
        <v>1062</v>
      </c>
      <c r="E184" s="442"/>
      <c r="F184" s="442"/>
      <c r="G184" s="442"/>
      <c r="H184" s="442"/>
      <c r="I184" s="442"/>
      <c r="J184" s="442"/>
      <c r="K184" s="442"/>
      <c r="L184" s="442"/>
      <c r="M184" s="442"/>
      <c r="N184" s="442"/>
      <c r="O184" s="442"/>
      <c r="P184" s="442"/>
      <c r="Q184" s="442"/>
      <c r="R184" s="442"/>
      <c r="S184" s="442"/>
      <c r="T184" s="442"/>
      <c r="U184" s="442"/>
      <c r="V184" s="442"/>
      <c r="W184" s="442"/>
      <c r="X184" s="442"/>
      <c r="Y184" s="442"/>
      <c r="Z184" s="442"/>
      <c r="AA184" s="442"/>
      <c r="AB184" s="442"/>
      <c r="AC184" s="442"/>
      <c r="AD184" s="442"/>
      <c r="AE184" s="442"/>
      <c r="AF184" s="442"/>
      <c r="AG184" s="442"/>
      <c r="AH184" s="442"/>
      <c r="AI184" s="442"/>
      <c r="AJ184" s="442"/>
      <c r="AK184" s="442"/>
      <c r="AL184" s="442"/>
      <c r="AM184" s="442"/>
      <c r="AN184" s="442"/>
      <c r="AO184" s="442"/>
      <c r="AP184" s="442"/>
      <c r="AQ184" s="442"/>
      <c r="AR184" s="442"/>
      <c r="AS184" s="442"/>
      <c r="AT184" s="442"/>
      <c r="AU184" s="442"/>
      <c r="AV184" s="442"/>
      <c r="AW184" s="442"/>
      <c r="AX184" s="442"/>
      <c r="AY184" s="442"/>
      <c r="AZ184" s="442"/>
      <c r="BA184" s="442"/>
      <c r="BB184" s="442"/>
      <c r="BC184" s="442"/>
      <c r="BD184" s="442"/>
      <c r="BE184" s="442"/>
      <c r="BF184" s="442"/>
      <c r="BG184" s="442"/>
      <c r="BH184" s="442"/>
      <c r="BI184" s="442"/>
      <c r="BJ184" s="442"/>
      <c r="BK184" s="442"/>
      <c r="BL184" s="442"/>
      <c r="BM184" s="442"/>
      <c r="BN184" s="442"/>
      <c r="BO184" s="442"/>
      <c r="BP184" s="442"/>
      <c r="BQ184" s="442"/>
      <c r="BR184" s="442"/>
      <c r="BS184" s="442"/>
      <c r="BT184" s="442"/>
      <c r="BU184" s="442"/>
      <c r="BV184" s="442"/>
      <c r="BW184" s="442"/>
      <c r="BX184" s="442"/>
      <c r="BY184" s="442"/>
      <c r="BZ184" s="442"/>
      <c r="CA184" s="442"/>
      <c r="CB184" s="442"/>
      <c r="CC184" s="442"/>
      <c r="CD184" s="442"/>
      <c r="CE184" s="442"/>
      <c r="CF184" s="442"/>
      <c r="CG184" s="442"/>
      <c r="CH184" s="442"/>
      <c r="CI184" s="442"/>
      <c r="CJ184" s="442"/>
      <c r="CK184" s="442"/>
      <c r="CL184" s="442"/>
      <c r="CM184" s="442"/>
      <c r="CN184" s="442"/>
      <c r="CO184" s="442"/>
      <c r="CP184" s="442"/>
      <c r="CQ184" s="442"/>
      <c r="CR184" s="442"/>
      <c r="CS184" s="442"/>
      <c r="CT184" s="442"/>
      <c r="CU184" s="442"/>
      <c r="CV184" s="442"/>
      <c r="CW184" s="442"/>
      <c r="CX184" s="442"/>
      <c r="CY184" s="442"/>
      <c r="CZ184" s="442"/>
      <c r="DA184" s="442"/>
      <c r="DB184" s="442"/>
      <c r="DC184" s="442"/>
      <c r="DD184" s="442"/>
      <c r="DE184" s="442"/>
      <c r="DF184" s="442"/>
      <c r="DG184" s="442"/>
      <c r="DH184" s="442"/>
      <c r="DI184" s="442"/>
      <c r="DJ184" s="442"/>
      <c r="DK184" s="442"/>
      <c r="DL184" s="442"/>
      <c r="DM184" s="442"/>
      <c r="DN184" s="442"/>
      <c r="DO184" s="442"/>
      <c r="DP184" s="442"/>
      <c r="DQ184" s="442"/>
      <c r="DR184" s="442"/>
      <c r="DS184" s="442"/>
      <c r="DT184" s="442"/>
      <c r="DU184" s="442"/>
      <c r="DV184" s="442"/>
      <c r="DW184" s="442"/>
      <c r="DX184" s="442"/>
      <c r="DY184" s="442"/>
      <c r="DZ184" s="442"/>
      <c r="EA184" s="442"/>
      <c r="EB184" s="442"/>
      <c r="EC184" s="442"/>
      <c r="ED184" s="442"/>
      <c r="EE184" s="442"/>
      <c r="EF184" s="442"/>
      <c r="EG184" s="442"/>
      <c r="EH184" s="442"/>
      <c r="EI184" s="442"/>
      <c r="EJ184" s="442"/>
      <c r="EK184" s="442"/>
      <c r="EL184" s="442"/>
      <c r="EM184" s="442"/>
      <c r="EN184" s="442"/>
      <c r="EO184" s="442"/>
      <c r="EP184" s="442"/>
      <c r="EQ184" s="442"/>
      <c r="ER184" s="442"/>
      <c r="ES184" s="442"/>
      <c r="ET184" s="442"/>
      <c r="EU184" s="442"/>
      <c r="EV184" s="442"/>
      <c r="EW184" s="442"/>
      <c r="EX184" s="442"/>
      <c r="EY184" s="442"/>
      <c r="EZ184" s="442"/>
      <c r="FA184" s="442"/>
      <c r="FB184" s="442"/>
      <c r="FC184" s="442"/>
      <c r="FD184" s="442"/>
      <c r="FE184" s="442"/>
      <c r="FF184" s="442"/>
      <c r="FG184" s="442"/>
      <c r="FH184" s="442"/>
      <c r="FI184" s="442"/>
      <c r="FJ184" s="442"/>
      <c r="FK184" s="442"/>
      <c r="FL184" s="631"/>
      <c r="FM184" s="442"/>
      <c r="FN184" s="442"/>
      <c r="FO184" s="442"/>
      <c r="FP184" s="442"/>
      <c r="FQ184" s="442"/>
      <c r="FR184" s="442"/>
      <c r="FS184" s="442"/>
      <c r="FT184" s="442"/>
      <c r="FU184" s="442"/>
      <c r="FV184" s="442"/>
      <c r="FW184" s="442"/>
      <c r="FX184" s="442"/>
      <c r="FY184" s="631"/>
      <c r="FZ184" s="442"/>
      <c r="GA184" s="442"/>
      <c r="GB184" s="442"/>
      <c r="GC184" s="442"/>
      <c r="GD184" s="442"/>
      <c r="GE184" s="442"/>
      <c r="GF184" s="442"/>
      <c r="GG184" s="442"/>
      <c r="GH184" s="442"/>
      <c r="GI184" s="442"/>
      <c r="GJ184" s="442"/>
      <c r="GK184" s="442"/>
      <c r="GL184" s="631"/>
      <c r="GM184" s="442"/>
      <c r="GN184" s="442"/>
      <c r="GO184" s="442"/>
      <c r="GP184" s="442"/>
      <c r="GQ184" s="442"/>
      <c r="GR184" s="442"/>
      <c r="GS184" s="442"/>
      <c r="GT184" s="442"/>
      <c r="GU184" s="442"/>
      <c r="GV184" s="442"/>
      <c r="GW184" s="442"/>
      <c r="GX184" s="442"/>
      <c r="GY184" s="631"/>
      <c r="GZ184" s="442"/>
      <c r="HA184" s="442"/>
      <c r="HB184" s="442"/>
      <c r="HC184" s="442"/>
      <c r="HD184" s="442"/>
      <c r="HE184" s="442"/>
      <c r="HF184" s="442"/>
      <c r="HG184" s="442"/>
      <c r="HH184" s="442"/>
      <c r="HI184" s="442"/>
      <c r="HJ184" s="442"/>
      <c r="HK184" s="442"/>
      <c r="HL184" s="442"/>
      <c r="HM184" s="442"/>
      <c r="HN184" s="442"/>
      <c r="HO184" s="442"/>
      <c r="HP184" s="442"/>
      <c r="HQ184" s="442"/>
      <c r="HR184" s="442"/>
      <c r="HS184" s="442"/>
      <c r="HT184" s="442"/>
      <c r="HU184" s="442"/>
      <c r="HV184" s="442"/>
      <c r="HW184" s="442"/>
      <c r="HX184" s="442"/>
      <c r="HY184" s="442"/>
      <c r="HZ184" s="442"/>
      <c r="IA184" s="442"/>
      <c r="IB184" s="442"/>
      <c r="IC184" s="442"/>
      <c r="ID184" s="442"/>
      <c r="IE184" s="442"/>
      <c r="IF184" s="442"/>
      <c r="IG184" s="442"/>
      <c r="IH184" s="442"/>
      <c r="II184" s="442"/>
      <c r="IJ184" s="442"/>
      <c r="IK184" s="442"/>
      <c r="IL184" s="442"/>
      <c r="IM184" s="442"/>
      <c r="IN184" s="442"/>
      <c r="IO184" s="442"/>
      <c r="IP184" s="442"/>
      <c r="IQ184" s="442"/>
      <c r="IR184" s="442"/>
      <c r="IS184" s="442"/>
      <c r="IT184" s="442"/>
      <c r="IU184" s="442"/>
      <c r="IV184" s="442"/>
      <c r="IW184" s="442"/>
      <c r="IX184" s="442"/>
      <c r="IY184" s="442"/>
      <c r="IZ184" s="653"/>
      <c r="JA184" s="442"/>
      <c r="JB184" s="442"/>
      <c r="JC184" s="442"/>
      <c r="JD184" s="442"/>
      <c r="JE184" s="442"/>
      <c r="JF184" s="442"/>
      <c r="JG184" s="442"/>
      <c r="JH184" s="442"/>
      <c r="JI184" s="442"/>
      <c r="JJ184" s="442"/>
      <c r="JK184" s="442"/>
      <c r="JL184" s="442"/>
      <c r="JM184" s="653"/>
      <c r="JN184" s="442"/>
      <c r="JO184" s="442"/>
      <c r="JP184" s="442"/>
      <c r="JQ184" s="442"/>
      <c r="JR184" s="442"/>
      <c r="JS184" s="442"/>
      <c r="JT184" s="442"/>
      <c r="JU184" s="442"/>
      <c r="JV184" s="442"/>
      <c r="JW184" s="442"/>
      <c r="JX184" s="442"/>
      <c r="JY184" s="442"/>
      <c r="JZ184" s="653"/>
      <c r="KA184" s="442"/>
      <c r="KB184" s="442"/>
      <c r="KC184" s="442"/>
      <c r="KD184" s="442"/>
      <c r="KE184" s="442"/>
      <c r="KF184" s="442"/>
      <c r="KG184" s="442"/>
      <c r="KH184" s="442"/>
      <c r="KI184" s="442"/>
      <c r="KJ184" s="442"/>
      <c r="KK184" s="442"/>
      <c r="KL184" s="442"/>
      <c r="KM184" s="653"/>
      <c r="KN184" s="442"/>
      <c r="KO184" s="442"/>
      <c r="KP184" s="442"/>
      <c r="KQ184" s="442"/>
      <c r="KR184" s="442"/>
      <c r="KS184" s="442"/>
      <c r="KT184" s="442"/>
      <c r="KU184" s="442"/>
      <c r="KV184" s="442"/>
      <c r="KW184" s="442"/>
      <c r="KX184" s="442"/>
      <c r="KY184" s="442"/>
      <c r="KZ184" s="653"/>
      <c r="LA184" s="442"/>
      <c r="LB184" s="442"/>
      <c r="LC184" s="442"/>
      <c r="LD184" s="442"/>
      <c r="LE184" s="442"/>
      <c r="LF184" s="442"/>
      <c r="LG184" s="442"/>
      <c r="LH184" s="442"/>
      <c r="LI184" s="442"/>
      <c r="LJ184" s="442"/>
      <c r="LK184" s="442"/>
      <c r="LL184" s="512"/>
    </row>
    <row r="185" spans="1:324" ht="18" x14ac:dyDescent="0.25">
      <c r="A185" s="461">
        <v>411</v>
      </c>
      <c r="B185" s="462"/>
      <c r="C185" s="463" t="s">
        <v>1029</v>
      </c>
      <c r="D185" s="463" t="s">
        <v>1030</v>
      </c>
      <c r="E185" s="474">
        <f t="shared" ref="E185:X185" si="945">E186+E187+E188+E189+E190+E191+E192+E193+E194</f>
        <v>700365978.13386762</v>
      </c>
      <c r="F185" s="474">
        <f t="shared" si="945"/>
        <v>1029924970.7895175</v>
      </c>
      <c r="G185" s="474">
        <f t="shared" si="945"/>
        <v>1366063299.11534</v>
      </c>
      <c r="H185" s="474">
        <f t="shared" si="945"/>
        <v>1634887856.7851779</v>
      </c>
      <c r="I185" s="474">
        <f t="shared" si="945"/>
        <v>1853546340.3438492</v>
      </c>
      <c r="J185" s="474">
        <f t="shared" si="945"/>
        <v>2166201748.4560175</v>
      </c>
      <c r="K185" s="474">
        <f t="shared" si="945"/>
        <v>2394510390.5858788</v>
      </c>
      <c r="L185" s="474">
        <f t="shared" si="945"/>
        <v>2704353229.8447666</v>
      </c>
      <c r="M185" s="474">
        <f t="shared" si="945"/>
        <v>240041149.01652479</v>
      </c>
      <c r="N185" s="474">
        <f t="shared" si="945"/>
        <v>242720986.47129032</v>
      </c>
      <c r="O185" s="474">
        <f t="shared" si="945"/>
        <v>246484031.53304958</v>
      </c>
      <c r="P185" s="474">
        <f t="shared" si="945"/>
        <v>240874269.6218912</v>
      </c>
      <c r="Q185" s="474">
        <f t="shared" si="945"/>
        <v>247585561.9964948</v>
      </c>
      <c r="R185" s="474">
        <f t="shared" si="945"/>
        <v>294386555.19095314</v>
      </c>
      <c r="S185" s="474">
        <f t="shared" si="945"/>
        <v>250455774.64955768</v>
      </c>
      <c r="T185" s="474">
        <f t="shared" si="945"/>
        <v>247949555.01243535</v>
      </c>
      <c r="U185" s="474">
        <f t="shared" si="945"/>
        <v>249656875.56822738</v>
      </c>
      <c r="V185" s="474">
        <f t="shared" si="945"/>
        <v>254173041.08592057</v>
      </c>
      <c r="W185" s="474">
        <f t="shared" si="945"/>
        <v>277881978.63532799</v>
      </c>
      <c r="X185" s="474">
        <f t="shared" si="945"/>
        <v>258521628.27403608</v>
      </c>
      <c r="Y185" s="474">
        <f t="shared" ref="Y185:Y194" si="946">M185+N185+O185+P185+Q185+R185+S185+T185+U185+V185+W185+X185</f>
        <v>3050731407.0557089</v>
      </c>
      <c r="Z185" s="474">
        <f t="shared" ref="Z185:AK185" si="947">Z186+Z187+Z188+Z189+Z190+Z191+Z192+Z193+Z194</f>
        <v>259653400.5547488</v>
      </c>
      <c r="AA185" s="474">
        <f t="shared" si="947"/>
        <v>273645430.73564517</v>
      </c>
      <c r="AB185" s="474">
        <f t="shared" si="947"/>
        <v>274330122.03626275</v>
      </c>
      <c r="AC185" s="474">
        <f t="shared" si="947"/>
        <v>269146106.15736109</v>
      </c>
      <c r="AD185" s="474">
        <f t="shared" si="947"/>
        <v>275114115.64638627</v>
      </c>
      <c r="AE185" s="474">
        <f t="shared" si="947"/>
        <v>354529163.78985143</v>
      </c>
      <c r="AF185" s="474">
        <f t="shared" si="947"/>
        <v>275966601.02119857</v>
      </c>
      <c r="AG185" s="474">
        <f t="shared" si="947"/>
        <v>273244826.8056668</v>
      </c>
      <c r="AH185" s="474">
        <f t="shared" si="947"/>
        <v>285859555.33950931</v>
      </c>
      <c r="AI185" s="474">
        <f t="shared" si="947"/>
        <v>293665706.83550322</v>
      </c>
      <c r="AJ185" s="474">
        <f t="shared" si="947"/>
        <v>295780938.45831251</v>
      </c>
      <c r="AK185" s="474">
        <f t="shared" si="947"/>
        <v>296531704.28146386</v>
      </c>
      <c r="AL185" s="474">
        <f t="shared" ref="AL185:AL194" si="948">Z185+AA185+AB185+AC185+AD185+AE185+AF185+AG185+AH185+AI185+AJ185+AK185</f>
        <v>3427467671.6619101</v>
      </c>
      <c r="AM185" s="474">
        <f t="shared" ref="AM185:AX185" si="949">AM186+AM187+AM188+AM189+AM190+AM191+AM192+AM193+AM194</f>
        <v>295960242.54278642</v>
      </c>
      <c r="AN185" s="474">
        <f t="shared" si="949"/>
        <v>306698941.03153342</v>
      </c>
      <c r="AO185" s="474">
        <f t="shared" si="949"/>
        <v>306484096.14680356</v>
      </c>
      <c r="AP185" s="474">
        <f t="shared" si="949"/>
        <v>308924631.68127191</v>
      </c>
      <c r="AQ185" s="474">
        <f t="shared" si="949"/>
        <v>313638837.6382491</v>
      </c>
      <c r="AR185" s="474">
        <f t="shared" si="949"/>
        <v>395961326.24094474</v>
      </c>
      <c r="AS185" s="474">
        <f t="shared" si="949"/>
        <v>312256361.65289599</v>
      </c>
      <c r="AT185" s="474">
        <f t="shared" si="949"/>
        <v>305174802.2860958</v>
      </c>
      <c r="AU185" s="474">
        <f t="shared" si="949"/>
        <v>306241803.85565853</v>
      </c>
      <c r="AV185" s="474">
        <f t="shared" si="949"/>
        <v>314660874.41086632</v>
      </c>
      <c r="AW185" s="474">
        <f t="shared" si="949"/>
        <v>312492791.70806211</v>
      </c>
      <c r="AX185" s="474">
        <f t="shared" si="949"/>
        <v>320498703.74457526</v>
      </c>
      <c r="AY185" s="474">
        <f t="shared" ref="AY185:AY194" si="950">AM185+AN185+AO185+AP185+AQ185+AR185+AS185+AT185+AU185+AV185+AW185+AX185</f>
        <v>3798993412.939743</v>
      </c>
      <c r="AZ185" s="474">
        <f t="shared" ref="AZ185:BK185" si="951">AZ186+AZ187+AZ188+AZ189+AZ190+AZ191+AZ192+AZ193+AZ194</f>
        <v>314271679.69687867</v>
      </c>
      <c r="BA185" s="474">
        <f t="shared" si="951"/>
        <v>322443213.89100307</v>
      </c>
      <c r="BB185" s="474">
        <f t="shared" si="951"/>
        <v>331964694.16278583</v>
      </c>
      <c r="BC185" s="474">
        <f t="shared" si="951"/>
        <v>340665883.53042066</v>
      </c>
      <c r="BD185" s="474">
        <f t="shared" si="951"/>
        <v>337192727.66053247</v>
      </c>
      <c r="BE185" s="474">
        <f t="shared" si="951"/>
        <v>427894540.99140376</v>
      </c>
      <c r="BF185" s="474">
        <f t="shared" si="951"/>
        <v>338561326.69926137</v>
      </c>
      <c r="BG185" s="474">
        <f t="shared" si="951"/>
        <v>333722245.46561104</v>
      </c>
      <c r="BH185" s="474">
        <f t="shared" si="951"/>
        <v>335292529.20726925</v>
      </c>
      <c r="BI185" s="474">
        <f t="shared" si="951"/>
        <v>341212676.78847438</v>
      </c>
      <c r="BJ185" s="474">
        <f t="shared" si="951"/>
        <v>342811743.84414124</v>
      </c>
      <c r="BK185" s="474">
        <f t="shared" si="951"/>
        <v>348887893.61337852</v>
      </c>
      <c r="BL185" s="474">
        <f t="shared" ref="BL185:BL194" si="952">AZ185+BA185+BB185+BC185+BD185+BE185+BF185+BG185+BH185+BI185+BJ185+BK185</f>
        <v>4114921155.5511608</v>
      </c>
      <c r="BM185" s="474">
        <f t="shared" ref="BM185:BX185" si="953">BM186+BM187+BM188+BM189+BM190+BM191+BM192+BM193+BM194</f>
        <v>342464525.71073276</v>
      </c>
      <c r="BN185" s="474">
        <f t="shared" si="953"/>
        <v>355490137.78171432</v>
      </c>
      <c r="BO185" s="474">
        <f t="shared" si="953"/>
        <v>358720944.37139046</v>
      </c>
      <c r="BP185" s="474">
        <f t="shared" si="953"/>
        <v>362657104.35778677</v>
      </c>
      <c r="BQ185" s="474">
        <f t="shared" si="953"/>
        <v>458579322.29894847</v>
      </c>
      <c r="BR185" s="474">
        <f t="shared" si="953"/>
        <v>358121055.82674015</v>
      </c>
      <c r="BS185" s="474">
        <f t="shared" si="953"/>
        <v>360561197.05132699</v>
      </c>
      <c r="BT185" s="474">
        <f t="shared" si="953"/>
        <v>360817094.8649224</v>
      </c>
      <c r="BU185" s="474">
        <f t="shared" si="953"/>
        <v>355163781.88286602</v>
      </c>
      <c r="BV185" s="474">
        <f t="shared" si="953"/>
        <v>354311848.17259216</v>
      </c>
      <c r="BW185" s="474">
        <f t="shared" si="953"/>
        <v>360347279.66929573</v>
      </c>
      <c r="BX185" s="474">
        <f t="shared" si="953"/>
        <v>368595968.7206226</v>
      </c>
      <c r="BY185" s="474">
        <f t="shared" ref="BY185:BY194" si="954">BM185+BN185+BO185+BP185+BQ185+BR185+BS185+BT185+BU185+BV185+BW185+BX185</f>
        <v>4395830260.7089386</v>
      </c>
      <c r="BZ185" s="474">
        <f t="shared" ref="BZ185:CK185" si="955">BZ186+BZ187+BZ188+BZ189+BZ190+BZ191+BZ192+BZ193+BZ194</f>
        <v>361725831.91412121</v>
      </c>
      <c r="CA185" s="474">
        <f t="shared" si="955"/>
        <v>365873166.61730093</v>
      </c>
      <c r="CB185" s="474">
        <f t="shared" si="955"/>
        <v>379636494.99357373</v>
      </c>
      <c r="CC185" s="474">
        <f t="shared" si="955"/>
        <v>382169303.79414958</v>
      </c>
      <c r="CD185" s="474">
        <f t="shared" si="955"/>
        <v>478666509.50000012</v>
      </c>
      <c r="CE185" s="474">
        <f t="shared" si="955"/>
        <v>373877728.54352367</v>
      </c>
      <c r="CF185" s="474">
        <f t="shared" si="955"/>
        <v>372945546.42951924</v>
      </c>
      <c r="CG185" s="474">
        <f t="shared" si="955"/>
        <v>398419810.22984487</v>
      </c>
      <c r="CH185" s="474">
        <f t="shared" si="955"/>
        <v>368308076.85394758</v>
      </c>
      <c r="CI185" s="474">
        <f t="shared" si="955"/>
        <v>372367067.47955263</v>
      </c>
      <c r="CJ185" s="474">
        <f t="shared" si="955"/>
        <v>389953534.72041404</v>
      </c>
      <c r="CK185" s="474">
        <f t="shared" si="955"/>
        <v>384651911.32494587</v>
      </c>
      <c r="CL185" s="474">
        <f t="shared" ref="CL185:CL194" si="956">BZ185+CA185+CB185+CC185+CD185+CE185+CF185+CG185+CH185+CI185+CJ185+CK185</f>
        <v>4628594982.4008942</v>
      </c>
      <c r="CM185" s="474">
        <f t="shared" ref="CM185:CX185" si="957">CM186+CM187+CM188+CM189+CM190+CM191+CM192+CM193+CM194</f>
        <v>380052417.31488901</v>
      </c>
      <c r="CN185" s="474">
        <f t="shared" si="957"/>
        <v>393072500.9752962</v>
      </c>
      <c r="CO185" s="474">
        <f t="shared" si="957"/>
        <v>392405265.09989995</v>
      </c>
      <c r="CP185" s="474">
        <f t="shared" si="957"/>
        <v>392769383.1247288</v>
      </c>
      <c r="CQ185" s="474">
        <f t="shared" si="957"/>
        <v>519362215.40752804</v>
      </c>
      <c r="CR185" s="474">
        <f t="shared" si="957"/>
        <v>396866555.36496413</v>
      </c>
      <c r="CS185" s="474">
        <f t="shared" si="957"/>
        <v>389152600.68277413</v>
      </c>
      <c r="CT185" s="474">
        <f t="shared" si="957"/>
        <v>394428063.5833751</v>
      </c>
      <c r="CU185" s="474">
        <f t="shared" si="957"/>
        <v>385919118.5504508</v>
      </c>
      <c r="CV185" s="474">
        <f t="shared" si="957"/>
        <v>387808937.52478713</v>
      </c>
      <c r="CW185" s="474">
        <f t="shared" si="957"/>
        <v>426874180.32348531</v>
      </c>
      <c r="CX185" s="474">
        <f t="shared" si="957"/>
        <v>412780632.50066769</v>
      </c>
      <c r="CY185" s="474">
        <f t="shared" ref="CY185:CY194" si="958">CM185+CN185+CO185+CP185+CQ185+CR185+CS185+CT185+CU185+CV185+CW185+CX185</f>
        <v>4871491870.4528456</v>
      </c>
      <c r="CZ185" s="474">
        <f t="shared" ref="CZ185:DK185" si="959">CZ186+CZ187+CZ188+CZ189+CZ190+CZ191+CZ192+CZ193+CZ194</f>
        <v>388090320.42648804</v>
      </c>
      <c r="DA185" s="474">
        <f t="shared" si="959"/>
        <v>415482213.04351193</v>
      </c>
      <c r="DB185" s="474">
        <f t="shared" si="959"/>
        <v>415466211.81999999</v>
      </c>
      <c r="DC185" s="474">
        <f t="shared" si="959"/>
        <v>409206984.79000151</v>
      </c>
      <c r="DD185" s="474">
        <f t="shared" si="959"/>
        <v>537713780.85000014</v>
      </c>
      <c r="DE185" s="474">
        <f t="shared" si="959"/>
        <v>412244720.653</v>
      </c>
      <c r="DF185" s="474">
        <f t="shared" si="959"/>
        <v>406396409.21699995</v>
      </c>
      <c r="DG185" s="474">
        <f t="shared" si="959"/>
        <v>403613618.24999851</v>
      </c>
      <c r="DH185" s="474">
        <f t="shared" si="959"/>
        <v>401100958.54000008</v>
      </c>
      <c r="DI185" s="474">
        <f t="shared" si="959"/>
        <v>404995269.11999995</v>
      </c>
      <c r="DJ185" s="474">
        <f t="shared" si="959"/>
        <v>470513316.10000002</v>
      </c>
      <c r="DK185" s="474">
        <f t="shared" si="959"/>
        <v>428497252.04000002</v>
      </c>
      <c r="DL185" s="474">
        <f t="shared" ref="DL185:DL194" si="960">CZ185+DA185+DB185+DC185+DD185+DE185+DF185+DG185+DH185+DI185+DJ185+DK185</f>
        <v>5093321054.8499994</v>
      </c>
      <c r="DM185" s="474">
        <f t="shared" ref="DM185:DX185" si="961">DM186+DM187+DM188+DM189+DM190+DM191+DM192+DM193+DM194</f>
        <v>418050796.7899999</v>
      </c>
      <c r="DN185" s="474">
        <f t="shared" si="961"/>
        <v>441065036.87</v>
      </c>
      <c r="DO185" s="474">
        <f t="shared" si="961"/>
        <v>444344183.6500001</v>
      </c>
      <c r="DP185" s="474">
        <f t="shared" si="961"/>
        <v>444982949.32000005</v>
      </c>
      <c r="DQ185" s="474">
        <f t="shared" si="961"/>
        <v>566410454.13</v>
      </c>
      <c r="DR185" s="474">
        <f t="shared" si="961"/>
        <v>437522592.17999995</v>
      </c>
      <c r="DS185" s="474">
        <f t="shared" si="961"/>
        <v>442029177.57999998</v>
      </c>
      <c r="DT185" s="474">
        <f t="shared" si="961"/>
        <v>464414588.84000015</v>
      </c>
      <c r="DU185" s="474">
        <f t="shared" si="961"/>
        <v>438377422.34999996</v>
      </c>
      <c r="DV185" s="474">
        <f t="shared" si="961"/>
        <v>448817109.36999995</v>
      </c>
      <c r="DW185" s="474">
        <f t="shared" si="961"/>
        <v>600655639.19999993</v>
      </c>
      <c r="DX185" s="474">
        <f t="shared" si="961"/>
        <v>472543636.98000008</v>
      </c>
      <c r="DY185" s="474">
        <f t="shared" ref="DY185:DY194" si="962">DM185+DN185+DO185+DP185+DQ185+DR185+DS185+DT185+DU185+DV185+DW185+DX185</f>
        <v>5619213587.2600002</v>
      </c>
      <c r="DZ185" s="474">
        <f t="shared" ref="DZ185:EK185" si="963">DZ186+DZ187+DZ188+DZ189+DZ190+DZ191+DZ192+DZ193+DZ194</f>
        <v>463129773.58999991</v>
      </c>
      <c r="EA185" s="474">
        <f t="shared" si="963"/>
        <v>480629779.79999995</v>
      </c>
      <c r="EB185" s="474">
        <f t="shared" si="963"/>
        <v>492466697.01000011</v>
      </c>
      <c r="EC185" s="474">
        <f t="shared" si="963"/>
        <v>487156028.73000002</v>
      </c>
      <c r="ED185" s="474">
        <f t="shared" si="963"/>
        <v>643694709.52999997</v>
      </c>
      <c r="EE185" s="474">
        <f t="shared" si="963"/>
        <v>483904841.48999977</v>
      </c>
      <c r="EF185" s="474">
        <f t="shared" si="963"/>
        <v>492144641.98300016</v>
      </c>
      <c r="EG185" s="474">
        <f t="shared" si="963"/>
        <v>496723392.88699996</v>
      </c>
      <c r="EH185" s="474">
        <f t="shared" si="963"/>
        <v>487021620.50000018</v>
      </c>
      <c r="EI185" s="474">
        <f t="shared" si="963"/>
        <v>491662219.05999994</v>
      </c>
      <c r="EJ185" s="474">
        <f t="shared" si="963"/>
        <v>497650511.90000033</v>
      </c>
      <c r="EK185" s="474">
        <f t="shared" si="963"/>
        <v>508297884.71999997</v>
      </c>
      <c r="EL185" s="474">
        <f t="shared" ref="EL185:EL194" si="964">DZ185+EA185+EB185+EC185+ED185+EE185+EF185+EG185+EH185+EI185+EJ185+EK185</f>
        <v>6024482101.2000008</v>
      </c>
      <c r="EM185" s="474">
        <f t="shared" ref="EM185:EX185" si="965">EM186+EM187+EM188+EM189+EM190+EM191+EM192+EM193+EM194</f>
        <v>495100380.22999996</v>
      </c>
      <c r="EN185" s="474">
        <f t="shared" si="965"/>
        <v>505970992.55999994</v>
      </c>
      <c r="EO185" s="474">
        <f t="shared" si="965"/>
        <v>527885905.77999985</v>
      </c>
      <c r="EP185" s="474">
        <f t="shared" si="965"/>
        <v>510182071.14999998</v>
      </c>
      <c r="EQ185" s="474">
        <f t="shared" si="965"/>
        <v>647395047.74000025</v>
      </c>
      <c r="ER185" s="474">
        <f t="shared" si="965"/>
        <v>513559302.33999985</v>
      </c>
      <c r="ES185" s="474">
        <f t="shared" si="965"/>
        <v>509107562.09999996</v>
      </c>
      <c r="ET185" s="474">
        <f t="shared" si="965"/>
        <v>501205596.07999986</v>
      </c>
      <c r="EU185" s="474">
        <f t="shared" si="965"/>
        <v>504411444.33000016</v>
      </c>
      <c r="EV185" s="474">
        <f t="shared" si="965"/>
        <v>516766720.19999975</v>
      </c>
      <c r="EW185" s="474">
        <f t="shared" si="965"/>
        <v>519543792.5</v>
      </c>
      <c r="EX185" s="474">
        <f t="shared" si="965"/>
        <v>526611828.21300042</v>
      </c>
      <c r="EY185" s="474">
        <f t="shared" ref="EY185:EY194" si="966">EM185+EN185+EO185+EP185+EQ185+ER185+ES185+ET185+EU185+EV185+EW185+EX185</f>
        <v>6277740643.2229996</v>
      </c>
      <c r="EZ185" s="474">
        <f t="shared" ref="EZ185:FH185" si="967">EZ186+EZ187+EZ188+EZ189+EZ190+EZ191+EZ192+EZ193+EZ194</f>
        <v>521605637.78999996</v>
      </c>
      <c r="FA185" s="474">
        <f t="shared" si="967"/>
        <v>532809850.14000005</v>
      </c>
      <c r="FB185" s="474">
        <f t="shared" si="967"/>
        <v>552215542.57999992</v>
      </c>
      <c r="FC185" s="474">
        <f t="shared" si="967"/>
        <v>534709194.38999999</v>
      </c>
      <c r="FD185" s="474">
        <f t="shared" si="967"/>
        <v>673040085.3900001</v>
      </c>
      <c r="FE185" s="474">
        <f t="shared" si="967"/>
        <v>537836534.17000008</v>
      </c>
      <c r="FF185" s="474">
        <f t="shared" si="967"/>
        <v>530483907.10000002</v>
      </c>
      <c r="FG185" s="474">
        <f t="shared" si="967"/>
        <v>529925608.3599999</v>
      </c>
      <c r="FH185" s="474">
        <f t="shared" si="967"/>
        <v>522571906.70999986</v>
      </c>
      <c r="FI185" s="474">
        <f>FI186+FI187+FI188+FI189+FI190+FI191+FI192+FI193+FI194</f>
        <v>526407788.80000001</v>
      </c>
      <c r="FJ185" s="474">
        <f>FJ186+FJ187+FJ188+FJ189+FJ190+FJ191+FJ192+FJ193+FJ194</f>
        <v>539992875.0800004</v>
      </c>
      <c r="FK185" s="474">
        <f>FK186+FK187+FK188+FK189+FK190+FK191+FK192+FK193+FK194</f>
        <v>531889865.60000014</v>
      </c>
      <c r="FL185" s="474">
        <f t="shared" ref="FL185:FL194" si="968">FA185+FB185+FC185+FD185+FE185+FF185+FG185+FH185+EZ185+FI185+FK185+FJ185</f>
        <v>6533488796.1100006</v>
      </c>
      <c r="FM185" s="474">
        <f t="shared" ref="FM185:FV185" si="969">FM186+FM187+FM188+FM189+FM190+FM191+FM192+FM193+FM194</f>
        <v>535408575.75999999</v>
      </c>
      <c r="FN185" s="474">
        <f t="shared" si="969"/>
        <v>534533504.95999998</v>
      </c>
      <c r="FO185" s="474">
        <f t="shared" si="969"/>
        <v>539265478.44999993</v>
      </c>
      <c r="FP185" s="474">
        <f t="shared" si="969"/>
        <v>530238541.61000001</v>
      </c>
      <c r="FQ185" s="474">
        <f t="shared" si="969"/>
        <v>531111857.5999999</v>
      </c>
      <c r="FR185" s="474">
        <f t="shared" si="969"/>
        <v>527371119.77000016</v>
      </c>
      <c r="FS185" s="474">
        <f t="shared" si="969"/>
        <v>611667349.87999976</v>
      </c>
      <c r="FT185" s="474">
        <f t="shared" si="969"/>
        <v>519824211.53000015</v>
      </c>
      <c r="FU185" s="474">
        <f t="shared" si="969"/>
        <v>505125537.30000007</v>
      </c>
      <c r="FV185" s="474">
        <f t="shared" si="969"/>
        <v>524210456.0999999</v>
      </c>
      <c r="FW185" s="474">
        <f>FW186+FW187+FW188+FW189+FW190+FW191+FW192+FW193+FW194</f>
        <v>511842666.93000031</v>
      </c>
      <c r="FX185" s="474">
        <f>FX186+FX187+FX188+FX189+FX190+FX191+FX192+FX193+FX194</f>
        <v>513612631.85999972</v>
      </c>
      <c r="FY185" s="474">
        <f t="shared" ref="FY185:FY194" si="970">FM185+FN185+FO185+FP185+FQ185+FR185+FS185+FT185+FU185+FV185+FW185+FX185</f>
        <v>6384211931.749999</v>
      </c>
      <c r="FZ185" s="474">
        <f t="shared" ref="FZ185:GI185" si="971">FZ186+FZ187+FZ188+FZ189+FZ190+FZ191+FZ192+FZ193+FZ194</f>
        <v>526322062.09000009</v>
      </c>
      <c r="GA185" s="474">
        <f t="shared" si="971"/>
        <v>521462471.27000004</v>
      </c>
      <c r="GB185" s="474">
        <f t="shared" si="971"/>
        <v>528957146.17999983</v>
      </c>
      <c r="GC185" s="474">
        <f t="shared" si="971"/>
        <v>534493660.14000005</v>
      </c>
      <c r="GD185" s="474">
        <f t="shared" si="971"/>
        <v>525408274.99000007</v>
      </c>
      <c r="GE185" s="474">
        <f t="shared" si="971"/>
        <v>525981644.18000007</v>
      </c>
      <c r="GF185" s="474">
        <f t="shared" si="971"/>
        <v>610399217.63</v>
      </c>
      <c r="GG185" s="474">
        <f t="shared" si="971"/>
        <v>503539770.52000016</v>
      </c>
      <c r="GH185" s="474">
        <f t="shared" si="971"/>
        <v>512081019.49999976</v>
      </c>
      <c r="GI185" s="474">
        <f t="shared" si="971"/>
        <v>516702977.7100001</v>
      </c>
      <c r="GJ185" s="474">
        <f>GJ186+GJ187+GJ188+GJ189+GJ190+GJ191+GJ192+GJ193+GJ194</f>
        <v>513885240.30000043</v>
      </c>
      <c r="GK185" s="474">
        <f>GK186+GK187+GK188+GK189+GK190+GK191+GK192+GK193+GK194</f>
        <v>523898668.96000004</v>
      </c>
      <c r="GL185" s="474">
        <f t="shared" ref="GL185:GL194" si="972">FZ185+GA185+GB185+GC185+GD185+GE185+GF185+GG185+GH185+GI185+GJ185+GK185</f>
        <v>6343132153.4700003</v>
      </c>
      <c r="GM185" s="474">
        <f t="shared" ref="GM185:GV185" si="973">GM186+GM187+GM188+GM189+GM190+GM191+GM192+GM193+GM194</f>
        <v>514872088.19</v>
      </c>
      <c r="GN185" s="474">
        <f t="shared" si="973"/>
        <v>524276434.70000005</v>
      </c>
      <c r="GO185" s="474">
        <f t="shared" si="973"/>
        <v>522754669.80700004</v>
      </c>
      <c r="GP185" s="474">
        <f t="shared" si="973"/>
        <v>531028350.84299999</v>
      </c>
      <c r="GQ185" s="474">
        <f t="shared" si="973"/>
        <v>543804079.5999999</v>
      </c>
      <c r="GR185" s="474">
        <f t="shared" si="973"/>
        <v>525135468.23000002</v>
      </c>
      <c r="GS185" s="474">
        <f t="shared" si="973"/>
        <v>613310896.73000002</v>
      </c>
      <c r="GT185" s="474">
        <f t="shared" si="973"/>
        <v>502786328.06000006</v>
      </c>
      <c r="GU185" s="474">
        <f t="shared" si="973"/>
        <v>504952792.88999993</v>
      </c>
      <c r="GV185" s="474">
        <f t="shared" si="973"/>
        <v>513294146.8299998</v>
      </c>
      <c r="GW185" s="474">
        <f>GW186+GW187+GW188+GW189+GW190+GW191+GW192+GW193+GW194</f>
        <v>517633414.42000031</v>
      </c>
      <c r="GX185" s="474">
        <f>GX186+GX187+GX188+GX189+GX190+GX191+GX192+GX193+GX194</f>
        <v>521346457.1899997</v>
      </c>
      <c r="GY185" s="474">
        <f t="shared" ref="GY185:GY194" si="974">GM185+GN185+GO185+GP185+GQ185+GR185+GS185+GT185+GU185+GV185+GW185+GX185</f>
        <v>6335195127.4899998</v>
      </c>
      <c r="GZ185" s="474">
        <f t="shared" ref="GZ185:HI185" si="975">GZ186+GZ187+GZ188+GZ189+GZ190+GZ191+GZ192+GZ193+GZ194</f>
        <v>515802473.74999994</v>
      </c>
      <c r="HA185" s="474">
        <f t="shared" si="975"/>
        <v>516689258.29999995</v>
      </c>
      <c r="HB185" s="474">
        <f t="shared" si="975"/>
        <v>531710425.25999993</v>
      </c>
      <c r="HC185" s="474">
        <f t="shared" si="975"/>
        <v>542409049.48000014</v>
      </c>
      <c r="HD185" s="474">
        <f t="shared" si="975"/>
        <v>520725708.08999997</v>
      </c>
      <c r="HE185" s="474">
        <f t="shared" si="975"/>
        <v>529580326.38</v>
      </c>
      <c r="HF185" s="474">
        <f t="shared" si="975"/>
        <v>636739936.48999989</v>
      </c>
      <c r="HG185" s="474">
        <f t="shared" si="975"/>
        <v>510784909.54000008</v>
      </c>
      <c r="HH185" s="474">
        <f t="shared" si="975"/>
        <v>510138217.06999987</v>
      </c>
      <c r="HI185" s="474">
        <f t="shared" si="975"/>
        <v>507509013.88999999</v>
      </c>
      <c r="HJ185" s="474">
        <f>HJ186+HJ187+HJ188+HJ189+HJ190+HJ191+HJ192+HJ193+HJ194</f>
        <v>517759677.67999965</v>
      </c>
      <c r="HK185" s="474">
        <f>HK186+HK187+HK188+HK189+HK190+HK191+HK192+HK193+HK194</f>
        <v>530963425.98000032</v>
      </c>
      <c r="HL185" s="474">
        <f t="shared" ref="HL185:HL194" si="976">GZ185+HA185+HB185+HC185+HD185+HE185+HF185+HG185+HH185+HI185+HJ185+HK185</f>
        <v>6370812421.9099998</v>
      </c>
      <c r="HM185" s="474">
        <f t="shared" ref="HM185:HV185" si="977">HM186+HM187+HM188+HM189+HM190+HM191+HM192+HM193+HM194</f>
        <v>529030447.04999995</v>
      </c>
      <c r="HN185" s="474">
        <f t="shared" si="977"/>
        <v>533997833.97000003</v>
      </c>
      <c r="HO185" s="474">
        <f t="shared" si="977"/>
        <v>541633091.50999987</v>
      </c>
      <c r="HP185" s="474">
        <f t="shared" si="977"/>
        <v>542110994.85000014</v>
      </c>
      <c r="HQ185" s="474">
        <f t="shared" si="977"/>
        <v>534976898.52999991</v>
      </c>
      <c r="HR185" s="474">
        <f t="shared" si="977"/>
        <v>542055464.68000019</v>
      </c>
      <c r="HS185" s="474">
        <f t="shared" si="977"/>
        <v>635013450.63999987</v>
      </c>
      <c r="HT185" s="474">
        <f t="shared" si="977"/>
        <v>528006025.02000034</v>
      </c>
      <c r="HU185" s="474">
        <f t="shared" si="977"/>
        <v>515898171.07999986</v>
      </c>
      <c r="HV185" s="474">
        <f t="shared" si="977"/>
        <v>523674251.31</v>
      </c>
      <c r="HW185" s="474">
        <f>HW186+HW187+HW188+HW189+HW190+HW191+HW192+HW193+HW194</f>
        <v>528247924.75000018</v>
      </c>
      <c r="HX185" s="474">
        <f>HX186+HX187+HX188+HX189+HX190+HX191+HX192+HX193+HX194</f>
        <v>540890423.24999988</v>
      </c>
      <c r="HY185" s="474">
        <f t="shared" ref="HY185:HY194" si="978">HM185+HN185+HO185+HP185+HQ185+HR185+HS185+HT185+HU185+HV185+HW185+HX185</f>
        <v>6495534976.6400003</v>
      </c>
      <c r="HZ185" s="474">
        <f t="shared" ref="HZ185:II185" si="979">HZ186+HZ187+HZ188+HZ189+HZ190+HZ191+HZ192+HZ193+HZ194</f>
        <v>541459320.25</v>
      </c>
      <c r="IA185" s="474">
        <f t="shared" si="979"/>
        <v>542513977.47000015</v>
      </c>
      <c r="IB185" s="474">
        <f t="shared" si="979"/>
        <v>560127450.75999999</v>
      </c>
      <c r="IC185" s="474">
        <f t="shared" si="979"/>
        <v>546832034.82000005</v>
      </c>
      <c r="ID185" s="474">
        <f t="shared" si="979"/>
        <v>552772946.73000014</v>
      </c>
      <c r="IE185" s="474">
        <f t="shared" si="979"/>
        <v>552561640.47999978</v>
      </c>
      <c r="IF185" s="474">
        <f t="shared" si="979"/>
        <v>659757485.47000003</v>
      </c>
      <c r="IG185" s="474">
        <f t="shared" si="979"/>
        <v>528919556.99000019</v>
      </c>
      <c r="IH185" s="474">
        <f t="shared" si="979"/>
        <v>530164648.75999993</v>
      </c>
      <c r="II185" s="474">
        <f t="shared" si="979"/>
        <v>538011205.62999988</v>
      </c>
      <c r="IJ185" s="474">
        <f>IJ186+IJ187+IJ188+IJ189+IJ190+IJ191+IJ192+IJ193+IJ194</f>
        <v>540162382.56999993</v>
      </c>
      <c r="IK185" s="474">
        <f>IK186+IK187+IK188+IK189+IK190+IK191+IK192+IK193+IK194</f>
        <v>571844681.63000011</v>
      </c>
      <c r="IL185" s="474">
        <f t="shared" ref="IL185:IL194" si="980">HZ185+IA185+IB185+IC185+ID185+IE185+IF185+IG185+IH185+II185+IJ185+IK185</f>
        <v>6665127331.5600004</v>
      </c>
      <c r="IM185" s="474">
        <f t="shared" ref="IM185:IV185" si="981">IM186+IM187+IM188+IM189+IM190+IM191+IM192+IM193+IM194</f>
        <v>551733926.29999995</v>
      </c>
      <c r="IN185" s="474">
        <f t="shared" si="981"/>
        <v>561921279.06999993</v>
      </c>
      <c r="IO185" s="474">
        <f t="shared" si="981"/>
        <v>564721790.76999986</v>
      </c>
      <c r="IP185" s="474">
        <f t="shared" si="981"/>
        <v>573647627.48000014</v>
      </c>
      <c r="IQ185" s="474">
        <f t="shared" si="981"/>
        <v>573689186.55999982</v>
      </c>
      <c r="IR185" s="474">
        <f t="shared" si="981"/>
        <v>567726175.01000023</v>
      </c>
      <c r="IS185" s="474">
        <f t="shared" si="981"/>
        <v>688636884.75999975</v>
      </c>
      <c r="IT185" s="474">
        <f t="shared" si="981"/>
        <v>564723752.09000015</v>
      </c>
      <c r="IU185" s="474">
        <f t="shared" si="981"/>
        <v>558583475.03999972</v>
      </c>
      <c r="IV185" s="474">
        <f t="shared" si="981"/>
        <v>567494103.5600003</v>
      </c>
      <c r="IW185" s="474">
        <f>IW186+IW187+IW188+IW189+IW190+IW191+IW192+IW193+IW194</f>
        <v>570580980.29999971</v>
      </c>
      <c r="IX185" s="474">
        <f>IX186+IX187+IX188+IX189+IX190+IX191+IX192+IX193+IX194</f>
        <v>582386350.68999994</v>
      </c>
      <c r="IY185" s="474">
        <f t="shared" ref="IY185:IY194" si="982">IM185+IN185+IO185+IP185+IQ185+IR185+IS185+IT185+IU185+IV185+IW185+IX185</f>
        <v>6925845531.6300001</v>
      </c>
      <c r="IZ185" s="654">
        <f t="shared" ref="IZ185:JI185" si="983">IZ186+IZ187+IZ188+IZ189+IZ190+IZ191+IZ192+IZ193+IZ194</f>
        <v>576937714.25999999</v>
      </c>
      <c r="JA185" s="474">
        <f t="shared" si="983"/>
        <v>607122501.53999996</v>
      </c>
      <c r="JB185" s="474">
        <f t="shared" si="983"/>
        <v>600523713.85000014</v>
      </c>
      <c r="JC185" s="474">
        <f t="shared" si="983"/>
        <v>613048985.94000006</v>
      </c>
      <c r="JD185" s="474">
        <f t="shared" si="983"/>
        <v>600306601.42000008</v>
      </c>
      <c r="JE185" s="474">
        <f t="shared" si="983"/>
        <v>603163572.95000005</v>
      </c>
      <c r="JF185" s="474">
        <f t="shared" si="983"/>
        <v>745718683.05999994</v>
      </c>
      <c r="JG185" s="474">
        <f t="shared" si="983"/>
        <v>578395338.98000002</v>
      </c>
      <c r="JH185" s="474">
        <f t="shared" si="983"/>
        <v>588437382.87000012</v>
      </c>
      <c r="JI185" s="474">
        <f t="shared" si="983"/>
        <v>605898445.55999994</v>
      </c>
      <c r="JJ185" s="474">
        <f>JJ186+JJ187+JJ188+JJ189+JJ190+JJ191+JJ192+JJ193+JJ194</f>
        <v>599940699.21000004</v>
      </c>
      <c r="JK185" s="474">
        <f>JK186+JK187+JK188+JK189+JK190+JK191+JK192+JK193+JK194</f>
        <v>604416199.32000041</v>
      </c>
      <c r="JL185" s="474">
        <f t="shared" ref="JL185:JL194" si="984">IZ185+JA185+JB185+JC185+JD185+JE185+JF185+JG185+JH185+JI185+JJ185+JK185</f>
        <v>7323909838.960001</v>
      </c>
      <c r="JM185" s="654">
        <f t="shared" ref="JM185:JV185" si="985">JM186+JM187+JM188+JM189+JM190+JM191+JM192+JM193+JM194</f>
        <v>623548203.56999993</v>
      </c>
      <c r="JN185" s="474">
        <f t="shared" si="985"/>
        <v>642978421.51000023</v>
      </c>
      <c r="JO185" s="474">
        <f t="shared" si="985"/>
        <v>636048307.39999998</v>
      </c>
      <c r="JP185" s="474">
        <f t="shared" si="985"/>
        <v>742734865.19999993</v>
      </c>
      <c r="JQ185" s="474">
        <f t="shared" si="985"/>
        <v>678207024.38</v>
      </c>
      <c r="JR185" s="474">
        <f t="shared" si="985"/>
        <v>832804524.14999998</v>
      </c>
      <c r="JS185" s="474">
        <f t="shared" si="985"/>
        <v>666238233.12999988</v>
      </c>
      <c r="JT185" s="474">
        <f t="shared" si="985"/>
        <v>695229389.25100005</v>
      </c>
      <c r="JU185" s="474">
        <f t="shared" si="985"/>
        <v>700448512.69900024</v>
      </c>
      <c r="JV185" s="474">
        <f t="shared" si="985"/>
        <v>657771493.31999946</v>
      </c>
      <c r="JW185" s="474">
        <f>JW186+JW187+JW188+JW189+JW190+JW191+JW192+JW193+JW194</f>
        <v>675358372.57000041</v>
      </c>
      <c r="JX185" s="474">
        <f>JX186+JX187+JX188+JX189+JX190+JX191+JX192+JX193+JX194</f>
        <v>699382738.6500001</v>
      </c>
      <c r="JY185" s="474">
        <f t="shared" ref="JY185:JY194" si="986">JM185+JN185+JO185+JP185+JQ185+JR185+JS185+JT185+JU185+JV185+JW185+JX185</f>
        <v>8250750085.8300018</v>
      </c>
      <c r="JZ185" s="654">
        <f t="shared" ref="JZ185:KI185" si="987">JZ186+JZ187+JZ188+JZ189+JZ190+JZ191+JZ192+JZ193+JZ194</f>
        <v>972595982.0999999</v>
      </c>
      <c r="KA185" s="474">
        <f t="shared" si="987"/>
        <v>674838763.92000008</v>
      </c>
      <c r="KB185" s="474">
        <f t="shared" si="987"/>
        <v>846928224.87</v>
      </c>
      <c r="KC185" s="474">
        <f t="shared" si="987"/>
        <v>734033513.10000002</v>
      </c>
      <c r="KD185" s="474">
        <f t="shared" si="987"/>
        <v>731465584.79999995</v>
      </c>
      <c r="KE185" s="474">
        <f t="shared" si="987"/>
        <v>908499046.75</v>
      </c>
      <c r="KF185" s="474">
        <f t="shared" si="987"/>
        <v>779871844.88999999</v>
      </c>
      <c r="KG185" s="474">
        <f t="shared" si="987"/>
        <v>672692559.3900001</v>
      </c>
      <c r="KH185" s="474">
        <f t="shared" si="987"/>
        <v>706067061.48000002</v>
      </c>
      <c r="KI185" s="474">
        <f t="shared" si="987"/>
        <v>720406717.99000001</v>
      </c>
      <c r="KJ185" s="474">
        <f>KJ186+KJ187+KJ188+KJ189+KJ190+KJ191+KJ192+KJ193+KJ194</f>
        <v>701703989.08000004</v>
      </c>
      <c r="KK185" s="474">
        <f>KK186+KK187+KK188+KK189+KK190+KK191+KK192+KK193+KK194</f>
        <v>718574296.62999988</v>
      </c>
      <c r="KL185" s="474">
        <f t="shared" ref="KL185:KL194" si="988">JZ185+KA185+KB185+KC185+KD185+KE185+KF185+KG185+KH185+KI185+KJ185+KK185</f>
        <v>9167677585</v>
      </c>
      <c r="KM185" s="654">
        <f t="shared" ref="KM185:KV185" si="989">KM186+KM187+KM188+KM189+KM190+KM191+KM192+KM193+KM194</f>
        <v>772864702.28999996</v>
      </c>
      <c r="KN185" s="474">
        <f t="shared" si="989"/>
        <v>749856459.59000015</v>
      </c>
      <c r="KO185" s="474">
        <f t="shared" si="989"/>
        <v>770525254.25999987</v>
      </c>
      <c r="KP185" s="474">
        <f t="shared" si="989"/>
        <v>767206093.16000021</v>
      </c>
      <c r="KQ185" s="474">
        <f t="shared" si="989"/>
        <v>743495678.07000005</v>
      </c>
      <c r="KR185" s="474">
        <f t="shared" si="989"/>
        <v>937348472.96000004</v>
      </c>
      <c r="KS185" s="474">
        <f t="shared" si="989"/>
        <v>773900077.87000012</v>
      </c>
      <c r="KT185" s="474">
        <f t="shared" si="989"/>
        <v>731121381.04000008</v>
      </c>
      <c r="KU185" s="474">
        <f t="shared" si="989"/>
        <v>718350501.23000002</v>
      </c>
      <c r="KV185" s="474">
        <f t="shared" si="989"/>
        <v>727681217.63999999</v>
      </c>
      <c r="KW185" s="474">
        <f>KW186+KW187+KW188+KW189+KW190+KW191+KW192+KW193+KW194</f>
        <v>820511045.1099999</v>
      </c>
      <c r="KX185" s="474">
        <f>KX186+KX187+KX188+KX189+KX190+KX191+KX192+KX193+KX194</f>
        <v>781802450.75999999</v>
      </c>
      <c r="KY185" s="474">
        <f t="shared" ref="KY185:KY194" si="990">KM185+KN185+KO185+KP185+KQ185+KR185+KS185+KT185+KU185+KV185+KW185+KX185</f>
        <v>9294663333.9799995</v>
      </c>
      <c r="KZ185" s="654">
        <f t="shared" ref="KZ185:LI185" si="991">KZ186+KZ187+KZ188+KZ189+KZ190+KZ191+KZ192+KZ193+KZ194</f>
        <v>738963554.95999992</v>
      </c>
      <c r="LA185" s="474">
        <f t="shared" si="991"/>
        <v>771322613.73999989</v>
      </c>
      <c r="LB185" s="474">
        <f t="shared" si="991"/>
        <v>0</v>
      </c>
      <c r="LC185" s="474">
        <f t="shared" si="991"/>
        <v>0</v>
      </c>
      <c r="LD185" s="474">
        <f t="shared" si="991"/>
        <v>0</v>
      </c>
      <c r="LE185" s="474">
        <f t="shared" si="991"/>
        <v>0</v>
      </c>
      <c r="LF185" s="474">
        <f t="shared" si="991"/>
        <v>0</v>
      </c>
      <c r="LG185" s="474">
        <f t="shared" si="991"/>
        <v>0</v>
      </c>
      <c r="LH185" s="474">
        <f t="shared" si="991"/>
        <v>0</v>
      </c>
      <c r="LI185" s="474">
        <f t="shared" si="991"/>
        <v>0</v>
      </c>
      <c r="LJ185" s="474">
        <f>LJ186+LJ187+LJ188+LJ189+LJ190+LJ191+LJ192+LJ193+LJ194</f>
        <v>0</v>
      </c>
      <c r="LK185" s="474">
        <f>LK186+LK187+LK188+LK189+LK190+LK191+LK192+LK193+LK194</f>
        <v>0</v>
      </c>
      <c r="LL185" s="515">
        <f t="shared" ref="LL185:LL194" si="992">KZ185+LA185+LB185+LC185+LD185+LE185+LF185+LG185+LH185+LI185+LJ185+LK185</f>
        <v>1510286168.6999998</v>
      </c>
    </row>
    <row r="186" spans="1:324" ht="15.75" x14ac:dyDescent="0.25">
      <c r="A186" s="419">
        <v>4110</v>
      </c>
      <c r="B186" s="420"/>
      <c r="C186" s="418" t="s">
        <v>1031</v>
      </c>
      <c r="D186" s="418" t="s">
        <v>384</v>
      </c>
      <c r="E186" s="466">
        <v>54095793.690535806</v>
      </c>
      <c r="F186" s="466">
        <v>60201064.096144222</v>
      </c>
      <c r="G186" s="466">
        <v>72720000.834585205</v>
      </c>
      <c r="H186" s="466">
        <v>56324436.654982477</v>
      </c>
      <c r="I186" s="466">
        <v>52814993.32331831</v>
      </c>
      <c r="J186" s="466">
        <v>78703834.91904524</v>
      </c>
      <c r="K186" s="466">
        <v>82935023.368385911</v>
      </c>
      <c r="L186" s="466">
        <v>85018552.829243869</v>
      </c>
      <c r="M186" s="466">
        <v>7091280.5429394105</v>
      </c>
      <c r="N186" s="466">
        <v>7621794.8208562834</v>
      </c>
      <c r="O186" s="466">
        <v>7753857.9648222346</v>
      </c>
      <c r="P186" s="466">
        <v>7389646.6286930395</v>
      </c>
      <c r="Q186" s="466">
        <v>7090487.0597145725</v>
      </c>
      <c r="R186" s="466">
        <v>6998327.7111917874</v>
      </c>
      <c r="S186" s="466">
        <v>6805540.7809631117</v>
      </c>
      <c r="T186" s="466">
        <v>6770223.8459355701</v>
      </c>
      <c r="U186" s="466">
        <v>6665861.5879235528</v>
      </c>
      <c r="V186" s="466">
        <v>6338242.5605074298</v>
      </c>
      <c r="W186" s="466">
        <v>6224790.1332832584</v>
      </c>
      <c r="X186" s="466">
        <v>6742405.9374895683</v>
      </c>
      <c r="Y186" s="466">
        <f t="shared" si="946"/>
        <v>83492459.574319825</v>
      </c>
      <c r="Z186" s="466">
        <v>9540967.0964780487</v>
      </c>
      <c r="AA186" s="466">
        <v>10720749.010974796</v>
      </c>
      <c r="AB186" s="466">
        <v>10662120.250166917</v>
      </c>
      <c r="AC186" s="466">
        <v>4960383.4583124695</v>
      </c>
      <c r="AD186" s="466">
        <v>8530072.3248622939</v>
      </c>
      <c r="AE186" s="466">
        <v>8476677.117050577</v>
      </c>
      <c r="AF186" s="466">
        <v>8643014.9558921736</v>
      </c>
      <c r="AG186" s="466">
        <v>8163512.2410282092</v>
      </c>
      <c r="AH186" s="466">
        <v>8472434.7130278759</v>
      </c>
      <c r="AI186" s="466">
        <v>8158861.475630112</v>
      </c>
      <c r="AJ186" s="466">
        <v>7994298.0121432152</v>
      </c>
      <c r="AK186" s="466">
        <v>8112550.5576281082</v>
      </c>
      <c r="AL186" s="466">
        <f t="shared" si="948"/>
        <v>102435641.21319479</v>
      </c>
      <c r="AM186" s="466">
        <v>6464111.654899016</v>
      </c>
      <c r="AN186" s="466">
        <v>7238111.0609664507</v>
      </c>
      <c r="AO186" s="466">
        <v>7185507.0860040067</v>
      </c>
      <c r="AP186" s="466">
        <v>7076504.5332999509</v>
      </c>
      <c r="AQ186" s="466">
        <v>6778581.7997412775</v>
      </c>
      <c r="AR186" s="466">
        <v>6622529.2275913879</v>
      </c>
      <c r="AS186" s="466">
        <v>6562814.5226589898</v>
      </c>
      <c r="AT186" s="466">
        <v>6253239.4268068774</v>
      </c>
      <c r="AU186" s="466">
        <v>6655362.5221582362</v>
      </c>
      <c r="AV186" s="466">
        <v>6714494.9486730108</v>
      </c>
      <c r="AW186" s="466">
        <v>6579334.2211233536</v>
      </c>
      <c r="AX186" s="466">
        <v>6623487.4386997158</v>
      </c>
      <c r="AY186" s="466">
        <f t="shared" si="950"/>
        <v>80754078.442622274</v>
      </c>
      <c r="AZ186" s="466">
        <v>6649230.0405191127</v>
      </c>
      <c r="BA186" s="466">
        <v>6977692.106826908</v>
      </c>
      <c r="BB186" s="466">
        <v>7401796.2585544996</v>
      </c>
      <c r="BC186" s="466">
        <v>7456916.0233683856</v>
      </c>
      <c r="BD186" s="466">
        <v>6931355.8295777002</v>
      </c>
      <c r="BE186" s="466">
        <v>6983051.818519447</v>
      </c>
      <c r="BF186" s="466">
        <v>7073812.4642380234</v>
      </c>
      <c r="BG186" s="466">
        <v>7092598.7329327324</v>
      </c>
      <c r="BH186" s="466">
        <v>7451415.5882156584</v>
      </c>
      <c r="BI186" s="466">
        <v>6772379.5560841262</v>
      </c>
      <c r="BJ186" s="466">
        <v>6900976.2898931727</v>
      </c>
      <c r="BK186" s="466">
        <v>6650402.5443164743</v>
      </c>
      <c r="BL186" s="466">
        <f t="shared" si="952"/>
        <v>84341627.253046244</v>
      </c>
      <c r="BM186" s="466">
        <v>6810467.070898016</v>
      </c>
      <c r="BN186" s="466">
        <v>7220004.7358955117</v>
      </c>
      <c r="BO186" s="466">
        <v>8083025.6308629625</v>
      </c>
      <c r="BP186" s="466">
        <v>7040416.5839175442</v>
      </c>
      <c r="BQ186" s="466">
        <v>6687010.8372558821</v>
      </c>
      <c r="BR186" s="466">
        <v>6759776.5496995486</v>
      </c>
      <c r="BS186" s="466">
        <v>6514744.551577366</v>
      </c>
      <c r="BT186" s="466">
        <v>6379831.2536304453</v>
      </c>
      <c r="BU186" s="466">
        <v>7593779.3982223338</v>
      </c>
      <c r="BV186" s="466">
        <v>6773323.1997162411</v>
      </c>
      <c r="BW186" s="466">
        <v>6698467.2102737445</v>
      </c>
      <c r="BX186" s="466">
        <v>7219348.178183943</v>
      </c>
      <c r="BY186" s="466">
        <f t="shared" si="954"/>
        <v>83780195.200133532</v>
      </c>
      <c r="BZ186" s="466">
        <v>7132657.5990652656</v>
      </c>
      <c r="CA186" s="466">
        <v>7087584.1324069453</v>
      </c>
      <c r="CB186" s="466">
        <v>8247484.7311383747</v>
      </c>
      <c r="CC186" s="466">
        <v>7673837.4634034401</v>
      </c>
      <c r="CD186" s="466">
        <v>7345029.6991320308</v>
      </c>
      <c r="CE186" s="466">
        <v>7681296.8897930235</v>
      </c>
      <c r="CF186" s="466">
        <v>7220386.3825321328</v>
      </c>
      <c r="CG186" s="466">
        <v>7269929.5594641967</v>
      </c>
      <c r="CH186" s="466">
        <v>7614840.2227507932</v>
      </c>
      <c r="CI186" s="466">
        <v>7514110.1523535298</v>
      </c>
      <c r="CJ186" s="466">
        <v>7559362.7610582532</v>
      </c>
      <c r="CK186" s="466">
        <v>8255105.8156401282</v>
      </c>
      <c r="CL186" s="466">
        <f t="shared" si="956"/>
        <v>90601625.408738106</v>
      </c>
      <c r="CM186" s="466">
        <v>7989203.740861292</v>
      </c>
      <c r="CN186" s="466">
        <v>8929624.6468452681</v>
      </c>
      <c r="CO186" s="466">
        <v>8664294.2735353019</v>
      </c>
      <c r="CP186" s="466">
        <v>8753465.3463945929</v>
      </c>
      <c r="CQ186" s="466">
        <v>7896378.7714905683</v>
      </c>
      <c r="CR186" s="466">
        <v>8302613.3282423653</v>
      </c>
      <c r="CS186" s="466">
        <v>8126232.2843849109</v>
      </c>
      <c r="CT186" s="466">
        <v>8037415.3226506431</v>
      </c>
      <c r="CU186" s="466">
        <v>8001688.45084293</v>
      </c>
      <c r="CV186" s="466">
        <v>7668706.4064429989</v>
      </c>
      <c r="CW186" s="466">
        <v>7390149.5259973286</v>
      </c>
      <c r="CX186" s="466">
        <v>7159939.7816307805</v>
      </c>
      <c r="CY186" s="466">
        <f t="shared" si="958"/>
        <v>96919711.879318967</v>
      </c>
      <c r="CZ186" s="466">
        <v>7001958.4000000004</v>
      </c>
      <c r="DA186" s="466">
        <v>7705085.0299999993</v>
      </c>
      <c r="DB186" s="466">
        <v>7741856.7700000014</v>
      </c>
      <c r="DC186" s="466">
        <v>7076639.3799999999</v>
      </c>
      <c r="DD186" s="466">
        <v>6664106.5200000014</v>
      </c>
      <c r="DE186" s="466">
        <v>6819447.6599999992</v>
      </c>
      <c r="DF186" s="466">
        <v>6529610.0300000003</v>
      </c>
      <c r="DG186" s="466">
        <v>6361242.6899999995</v>
      </c>
      <c r="DH186" s="466">
        <v>6465333.0700000003</v>
      </c>
      <c r="DI186" s="466">
        <v>6391183.0700000003</v>
      </c>
      <c r="DJ186" s="466">
        <v>6500621.7700000014</v>
      </c>
      <c r="DK186" s="466">
        <v>7370382.8999999994</v>
      </c>
      <c r="DL186" s="466">
        <f t="shared" si="960"/>
        <v>82627467.290000007</v>
      </c>
      <c r="DM186" s="466">
        <v>6142918.709999999</v>
      </c>
      <c r="DN186" s="466">
        <v>6751274.5700000003</v>
      </c>
      <c r="DO186" s="466">
        <v>6384453.209999999</v>
      </c>
      <c r="DP186" s="466">
        <v>6287153.3900000006</v>
      </c>
      <c r="DQ186" s="466">
        <v>6392307.3499999996</v>
      </c>
      <c r="DR186" s="466">
        <v>6267727.5099999998</v>
      </c>
      <c r="DS186" s="466">
        <v>6024342.8900000006</v>
      </c>
      <c r="DT186" s="466">
        <v>6629126.6400000006</v>
      </c>
      <c r="DU186" s="466">
        <v>6700695.1699999999</v>
      </c>
      <c r="DV186" s="466">
        <v>6443396.3199999984</v>
      </c>
      <c r="DW186" s="466">
        <v>6591993.79</v>
      </c>
      <c r="DX186" s="466">
        <v>7005815.9400000004</v>
      </c>
      <c r="DY186" s="466">
        <f t="shared" si="962"/>
        <v>77621205.489999995</v>
      </c>
      <c r="DZ186" s="466">
        <v>8038017.7899999991</v>
      </c>
      <c r="EA186" s="466">
        <v>9267562.7300000004</v>
      </c>
      <c r="EB186" s="466">
        <v>10595259.17</v>
      </c>
      <c r="EC186" s="466">
        <v>11435824.720000001</v>
      </c>
      <c r="ED186" s="466">
        <v>12206246.82</v>
      </c>
      <c r="EE186" s="466">
        <v>13062507.619999999</v>
      </c>
      <c r="EF186" s="466">
        <v>13678065.16</v>
      </c>
      <c r="EG186" s="466">
        <v>13844561.52</v>
      </c>
      <c r="EH186" s="466">
        <v>13884983.420000002</v>
      </c>
      <c r="EI186" s="466">
        <v>13769896.330000002</v>
      </c>
      <c r="EJ186" s="466">
        <v>15239760.569999997</v>
      </c>
      <c r="EK186" s="466">
        <v>15000388.629999999</v>
      </c>
      <c r="EL186" s="466">
        <f t="shared" si="964"/>
        <v>150023074.47999999</v>
      </c>
      <c r="EM186" s="466">
        <v>14715237.140000001</v>
      </c>
      <c r="EN186" s="466">
        <v>15570826.689999994</v>
      </c>
      <c r="EO186" s="466">
        <v>16638929.110000003</v>
      </c>
      <c r="EP186" s="466">
        <v>15565085.700000003</v>
      </c>
      <c r="EQ186" s="466">
        <v>15071087.239999996</v>
      </c>
      <c r="ER186" s="466">
        <v>15226355.169999998</v>
      </c>
      <c r="ES186" s="466">
        <v>15145807.23</v>
      </c>
      <c r="ET186" s="466">
        <v>15124331.550000001</v>
      </c>
      <c r="EU186" s="466">
        <v>15183596.040000001</v>
      </c>
      <c r="EV186" s="466">
        <v>14370828.439999999</v>
      </c>
      <c r="EW186" s="466">
        <v>16002309.680000002</v>
      </c>
      <c r="EX186" s="466">
        <v>15868134.930000002</v>
      </c>
      <c r="EY186" s="466">
        <f t="shared" si="966"/>
        <v>184482528.92000002</v>
      </c>
      <c r="EZ186" s="466">
        <v>19226485.440000001</v>
      </c>
      <c r="FA186" s="466">
        <v>22363843.5</v>
      </c>
      <c r="FB186" s="466">
        <v>23484669.560000002</v>
      </c>
      <c r="FC186" s="466">
        <v>23104216.089999996</v>
      </c>
      <c r="FD186" s="466">
        <v>21120370.370000001</v>
      </c>
      <c r="FE186" s="466">
        <v>20473108.419999998</v>
      </c>
      <c r="FF186" s="466">
        <v>19031313.580000002</v>
      </c>
      <c r="FG186" s="466">
        <v>19575698.390000001</v>
      </c>
      <c r="FH186" s="466">
        <v>19597219.339999996</v>
      </c>
      <c r="FI186" s="466">
        <v>19542936</v>
      </c>
      <c r="FJ186" s="466">
        <v>17442858</v>
      </c>
      <c r="FK186" s="466">
        <f>18733057-0.39-4534.3-0.5</f>
        <v>18728521.809999999</v>
      </c>
      <c r="FL186" s="466">
        <f t="shared" si="968"/>
        <v>243691240.50000003</v>
      </c>
      <c r="FM186" s="466">
        <v>15815021.420000002</v>
      </c>
      <c r="FN186" s="466">
        <v>21016850.719999999</v>
      </c>
      <c r="FO186" s="466">
        <v>21253586.649999999</v>
      </c>
      <c r="FP186" s="466">
        <v>19528710.049999997</v>
      </c>
      <c r="FQ186" s="466">
        <v>18342395.050000001</v>
      </c>
      <c r="FR186" s="466">
        <v>21433225.550000001</v>
      </c>
      <c r="FS186" s="466">
        <v>20406309.859999996</v>
      </c>
      <c r="FT186" s="466">
        <v>20749848.849999998</v>
      </c>
      <c r="FU186" s="466">
        <v>7936792.2299999986</v>
      </c>
      <c r="FV186" s="466">
        <v>19550754.129999999</v>
      </c>
      <c r="FW186" s="466">
        <v>21351374.120000001</v>
      </c>
      <c r="FX186" s="466">
        <v>13559188.089999998</v>
      </c>
      <c r="FY186" s="466">
        <f t="shared" si="970"/>
        <v>220944056.71999997</v>
      </c>
      <c r="FZ186" s="466">
        <v>13985010.839999996</v>
      </c>
      <c r="GA186" s="466">
        <v>22079370.490000002</v>
      </c>
      <c r="GB186" s="466">
        <v>22303293.160000004</v>
      </c>
      <c r="GC186" s="466">
        <v>20710416.329999998</v>
      </c>
      <c r="GD186" s="466">
        <v>19444287.899999999</v>
      </c>
      <c r="GE186" s="466">
        <v>17132040.109999999</v>
      </c>
      <c r="GF186" s="466">
        <v>17785831.150000002</v>
      </c>
      <c r="GG186" s="466">
        <v>17432747.710000001</v>
      </c>
      <c r="GH186" s="466">
        <v>17165612.280000001</v>
      </c>
      <c r="GI186" s="466">
        <v>16411914.259999998</v>
      </c>
      <c r="GJ186" s="466">
        <v>15874019.530000001</v>
      </c>
      <c r="GK186" s="466">
        <v>15997694.510000004</v>
      </c>
      <c r="GL186" s="466">
        <f t="shared" si="972"/>
        <v>216322238.26999998</v>
      </c>
      <c r="GM186" s="466">
        <v>13363149.039999999</v>
      </c>
      <c r="GN186" s="466">
        <v>19709975.119999997</v>
      </c>
      <c r="GO186" s="466">
        <v>17562454.920000006</v>
      </c>
      <c r="GP186" s="466">
        <v>16903197.720000003</v>
      </c>
      <c r="GQ186" s="466">
        <v>15116046.129999997</v>
      </c>
      <c r="GR186" s="466">
        <v>14248019.24</v>
      </c>
      <c r="GS186" s="466">
        <v>13517322.850000003</v>
      </c>
      <c r="GT186" s="466">
        <v>13266462.26</v>
      </c>
      <c r="GU186" s="466">
        <v>13797644.760000002</v>
      </c>
      <c r="GV186" s="466">
        <v>12785687.310000001</v>
      </c>
      <c r="GW186" s="466">
        <v>12796831.050000001</v>
      </c>
      <c r="GX186" s="466">
        <v>13101282.520000003</v>
      </c>
      <c r="GY186" s="466">
        <f t="shared" si="974"/>
        <v>176168072.92000002</v>
      </c>
      <c r="GZ186" s="466">
        <v>13713471.68</v>
      </c>
      <c r="HA186" s="466">
        <v>13782800.629999997</v>
      </c>
      <c r="HB186" s="466">
        <v>19423539.089999996</v>
      </c>
      <c r="HC186" s="466">
        <v>14108724.439999998</v>
      </c>
      <c r="HD186" s="466">
        <v>11955892.890000001</v>
      </c>
      <c r="HE186" s="466">
        <v>13230658.51</v>
      </c>
      <c r="HF186" s="466">
        <v>12952045.77</v>
      </c>
      <c r="HG186" s="466">
        <v>13157740.470000001</v>
      </c>
      <c r="HH186" s="466">
        <v>12300354.649999999</v>
      </c>
      <c r="HI186" s="466">
        <v>10198478.370000001</v>
      </c>
      <c r="HJ186" s="466">
        <v>12322848.109999998</v>
      </c>
      <c r="HK186" s="466">
        <v>11021834.169999998</v>
      </c>
      <c r="HL186" s="466">
        <f t="shared" si="976"/>
        <v>158168388.77999997</v>
      </c>
      <c r="HM186" s="466">
        <v>13250147.75</v>
      </c>
      <c r="HN186" s="466">
        <v>16555115.070000004</v>
      </c>
      <c r="HO186" s="466">
        <v>16041863.290000001</v>
      </c>
      <c r="HP186" s="466">
        <v>14001027.090000002</v>
      </c>
      <c r="HQ186" s="466">
        <v>11676249.52</v>
      </c>
      <c r="HR186" s="466">
        <v>12735496.699999999</v>
      </c>
      <c r="HS186" s="466">
        <v>11073544.149999999</v>
      </c>
      <c r="HT186" s="466">
        <v>11490109.370000001</v>
      </c>
      <c r="HU186" s="466">
        <v>11395363.170000002</v>
      </c>
      <c r="HV186" s="466">
        <v>10989662.470000001</v>
      </c>
      <c r="HW186" s="466">
        <v>11001648.360000001</v>
      </c>
      <c r="HX186" s="466">
        <v>11282936.82</v>
      </c>
      <c r="HY186" s="466">
        <f t="shared" si="978"/>
        <v>151493163.76000002</v>
      </c>
      <c r="HZ186" s="466">
        <v>12768459.439999998</v>
      </c>
      <c r="IA186" s="466">
        <v>15608754.800000001</v>
      </c>
      <c r="IB186" s="466">
        <v>15215813.059999997</v>
      </c>
      <c r="IC186" s="466">
        <v>13210039.59</v>
      </c>
      <c r="ID186" s="466">
        <v>12604691.379999999</v>
      </c>
      <c r="IE186" s="466">
        <v>10675424.76</v>
      </c>
      <c r="IF186" s="466">
        <v>10478273.179999998</v>
      </c>
      <c r="IG186" s="466">
        <v>11082021.370000001</v>
      </c>
      <c r="IH186" s="466">
        <v>11216249.74</v>
      </c>
      <c r="II186" s="466">
        <v>10682894.980000002</v>
      </c>
      <c r="IJ186" s="466">
        <v>10429487.420000002</v>
      </c>
      <c r="IK186" s="466">
        <v>10814726.299999999</v>
      </c>
      <c r="IL186" s="466">
        <f t="shared" si="980"/>
        <v>144786836.02000001</v>
      </c>
      <c r="IM186" s="466">
        <v>11790871.1</v>
      </c>
      <c r="IN186" s="466">
        <v>14752861.34</v>
      </c>
      <c r="IO186" s="466">
        <v>13778740.98</v>
      </c>
      <c r="IP186" s="466">
        <v>12554829.290000001</v>
      </c>
      <c r="IQ186" s="466">
        <v>10878741.99</v>
      </c>
      <c r="IR186" s="466">
        <v>10529499</v>
      </c>
      <c r="IS186" s="466">
        <v>10431805.489999998</v>
      </c>
      <c r="IT186" s="466">
        <v>10938381.650000002</v>
      </c>
      <c r="IU186" s="466">
        <v>11007189.120000001</v>
      </c>
      <c r="IV186" s="466">
        <v>10386106.739999998</v>
      </c>
      <c r="IW186" s="466">
        <v>10564302.720000001</v>
      </c>
      <c r="IX186" s="466">
        <v>10460690.870000001</v>
      </c>
      <c r="IY186" s="466">
        <f t="shared" si="982"/>
        <v>138074020.28999999</v>
      </c>
      <c r="IZ186" s="655">
        <v>10388868.039999999</v>
      </c>
      <c r="JA186" s="466">
        <v>14341406.26</v>
      </c>
      <c r="JB186" s="466">
        <v>14889294.899999999</v>
      </c>
      <c r="JC186" s="466">
        <v>12259420.370000001</v>
      </c>
      <c r="JD186" s="466">
        <v>10577626.359999999</v>
      </c>
      <c r="JE186" s="466">
        <v>10434651.749999998</v>
      </c>
      <c r="JF186" s="466">
        <v>10244288.910000002</v>
      </c>
      <c r="JG186" s="466">
        <v>10950096.66</v>
      </c>
      <c r="JH186" s="466">
        <v>11186111.879999999</v>
      </c>
      <c r="JI186" s="466">
        <v>10582802.450000001</v>
      </c>
      <c r="JJ186" s="466">
        <v>10710094.720000003</v>
      </c>
      <c r="JK186" s="466">
        <v>11343147.439999999</v>
      </c>
      <c r="JL186" s="466">
        <f t="shared" si="984"/>
        <v>137907809.73999998</v>
      </c>
      <c r="JM186" s="655">
        <v>12795078.57</v>
      </c>
      <c r="JN186" s="466">
        <v>16048104.360000001</v>
      </c>
      <c r="JO186" s="466">
        <v>14897722.42</v>
      </c>
      <c r="JP186" s="466">
        <v>13444757.41</v>
      </c>
      <c r="JQ186" s="466">
        <v>17352360.670000002</v>
      </c>
      <c r="JR186" s="466">
        <v>20919188.719999999</v>
      </c>
      <c r="JS186" s="466">
        <v>18435341.630000003</v>
      </c>
      <c r="JT186" s="466">
        <v>16778885.359999999</v>
      </c>
      <c r="JU186" s="466">
        <v>16734587.18</v>
      </c>
      <c r="JV186" s="466">
        <v>14183536.540000001</v>
      </c>
      <c r="JW186" s="466">
        <v>15713114.500000004</v>
      </c>
      <c r="JX186" s="466">
        <v>12570265.840000002</v>
      </c>
      <c r="JY186" s="466">
        <f t="shared" si="986"/>
        <v>189872943.19999999</v>
      </c>
      <c r="JZ186" s="655">
        <v>15624924.019999996</v>
      </c>
      <c r="KA186" s="466">
        <v>17878481.75</v>
      </c>
      <c r="KB186" s="466">
        <v>16867658.200000003</v>
      </c>
      <c r="KC186" s="466">
        <v>14849666.489999998</v>
      </c>
      <c r="KD186" s="466">
        <v>12986219.58</v>
      </c>
      <c r="KE186" s="466">
        <v>11753291.969999999</v>
      </c>
      <c r="KF186" s="466">
        <v>10829005.860000001</v>
      </c>
      <c r="KG186" s="466">
        <v>11323604.470000001</v>
      </c>
      <c r="KH186" s="466">
        <v>11312463.529999997</v>
      </c>
      <c r="KI186" s="466">
        <v>10212978.449999999</v>
      </c>
      <c r="KJ186" s="466">
        <v>10325776.9</v>
      </c>
      <c r="KK186" s="466">
        <v>10698085.030000001</v>
      </c>
      <c r="KL186" s="466">
        <f t="shared" si="988"/>
        <v>154662156.25</v>
      </c>
      <c r="KM186" s="655">
        <v>11633668.800000001</v>
      </c>
      <c r="KN186" s="466">
        <v>13659918.41</v>
      </c>
      <c r="KO186" s="466">
        <v>12594972.34</v>
      </c>
      <c r="KP186" s="466">
        <v>11100099.17</v>
      </c>
      <c r="KQ186" s="466">
        <v>10050809.24</v>
      </c>
      <c r="KR186" s="466">
        <v>9662600.0899999999</v>
      </c>
      <c r="KS186" s="466">
        <v>9773018.8500000015</v>
      </c>
      <c r="KT186" s="466">
        <v>10237394.379999999</v>
      </c>
      <c r="KU186" s="466">
        <v>9920547.5199999996</v>
      </c>
      <c r="KV186" s="466">
        <v>10202510.250000002</v>
      </c>
      <c r="KW186" s="466">
        <v>9644285.8300000001</v>
      </c>
      <c r="KX186" s="466">
        <v>9799073.9600000009</v>
      </c>
      <c r="KY186" s="466">
        <f t="shared" si="990"/>
        <v>128278898.84</v>
      </c>
      <c r="KZ186" s="655">
        <v>10674311.040000001</v>
      </c>
      <c r="LA186" s="466">
        <v>12624116.119999999</v>
      </c>
      <c r="LB186" s="466">
        <v>0</v>
      </c>
      <c r="LC186" s="466">
        <v>0</v>
      </c>
      <c r="LD186" s="466">
        <v>0</v>
      </c>
      <c r="LE186" s="466">
        <v>0</v>
      </c>
      <c r="LF186" s="466">
        <v>0</v>
      </c>
      <c r="LG186" s="466">
        <v>0</v>
      </c>
      <c r="LH186" s="466">
        <v>0</v>
      </c>
      <c r="LI186" s="466">
        <v>0</v>
      </c>
      <c r="LJ186" s="466">
        <v>0</v>
      </c>
      <c r="LK186" s="466">
        <v>0</v>
      </c>
      <c r="LL186" s="511">
        <f t="shared" si="992"/>
        <v>23298427.16</v>
      </c>
    </row>
    <row r="187" spans="1:324" ht="15.75" x14ac:dyDescent="0.25">
      <c r="A187" s="419">
        <v>4111</v>
      </c>
      <c r="B187" s="420"/>
      <c r="C187" s="418" t="s">
        <v>1033</v>
      </c>
      <c r="D187" s="418" t="s">
        <v>385</v>
      </c>
      <c r="E187" s="466">
        <v>53726760.974795528</v>
      </c>
      <c r="F187" s="466">
        <v>83235820.397262558</v>
      </c>
      <c r="G187" s="466">
        <v>112631480.55416459</v>
      </c>
      <c r="H187" s="466">
        <v>134875930.56251046</v>
      </c>
      <c r="I187" s="466">
        <v>171506155.06593224</v>
      </c>
      <c r="J187" s="466">
        <v>206506868.63628778</v>
      </c>
      <c r="K187" s="466">
        <v>221795881.32198298</v>
      </c>
      <c r="L187" s="466">
        <v>255859526.79018527</v>
      </c>
      <c r="M187" s="466">
        <v>22870014.809714571</v>
      </c>
      <c r="N187" s="466">
        <v>25357141.823151395</v>
      </c>
      <c r="O187" s="466">
        <v>26384138.239233851</v>
      </c>
      <c r="P187" s="466">
        <v>23248161.563595392</v>
      </c>
      <c r="Q187" s="466">
        <v>24868711.054081127</v>
      </c>
      <c r="R187" s="466">
        <v>25081348.136788517</v>
      </c>
      <c r="S187" s="466">
        <v>25917111.220580872</v>
      </c>
      <c r="T187" s="466">
        <v>26903543.889793023</v>
      </c>
      <c r="U187" s="466">
        <v>26439324.520113505</v>
      </c>
      <c r="V187" s="466">
        <v>26915189.546611581</v>
      </c>
      <c r="W187" s="466">
        <v>27142776.803622101</v>
      </c>
      <c r="X187" s="466">
        <v>26220910.627608087</v>
      </c>
      <c r="Y187" s="466">
        <f t="shared" si="946"/>
        <v>307348372.23489404</v>
      </c>
      <c r="Z187" s="466">
        <v>26730146.795192793</v>
      </c>
      <c r="AA187" s="466">
        <v>29910549.883784011</v>
      </c>
      <c r="AB187" s="466">
        <v>28332710.278626274</v>
      </c>
      <c r="AC187" s="466">
        <v>27618264.805166088</v>
      </c>
      <c r="AD187" s="466">
        <v>27824550.446503092</v>
      </c>
      <c r="AE187" s="466">
        <v>28149904.308546148</v>
      </c>
      <c r="AF187" s="466">
        <v>28444059.321816064</v>
      </c>
      <c r="AG187" s="466">
        <v>28998664.810215324</v>
      </c>
      <c r="AH187" s="466">
        <v>28602343.406693377</v>
      </c>
      <c r="AI187" s="466">
        <v>28799822.937197462</v>
      </c>
      <c r="AJ187" s="466">
        <v>29576109.029961608</v>
      </c>
      <c r="AK187" s="466">
        <v>27657594.300158568</v>
      </c>
      <c r="AL187" s="466">
        <f t="shared" si="948"/>
        <v>340644720.32386076</v>
      </c>
      <c r="AM187" s="466">
        <v>28600591.291645803</v>
      </c>
      <c r="AN187" s="466">
        <v>31926959.344850611</v>
      </c>
      <c r="AO187" s="466">
        <v>30187676.041770991</v>
      </c>
      <c r="AP187" s="466">
        <v>29340706.266691703</v>
      </c>
      <c r="AQ187" s="466">
        <v>29524037.301577371</v>
      </c>
      <c r="AR187" s="466">
        <v>29525990.27683191</v>
      </c>
      <c r="AS187" s="466">
        <v>31178087.845935572</v>
      </c>
      <c r="AT187" s="466">
        <v>32753239.724586889</v>
      </c>
      <c r="AU187" s="466">
        <v>30848568.967200801</v>
      </c>
      <c r="AV187" s="466">
        <v>30941815.180687699</v>
      </c>
      <c r="AW187" s="466">
        <v>30147785.983642127</v>
      </c>
      <c r="AX187" s="466">
        <v>30452441.790018365</v>
      </c>
      <c r="AY187" s="466">
        <f t="shared" si="950"/>
        <v>365427900.01543987</v>
      </c>
      <c r="AZ187" s="466">
        <v>30331922.946294438</v>
      </c>
      <c r="BA187" s="466">
        <v>32897415.130696047</v>
      </c>
      <c r="BB187" s="466">
        <v>32743384.268068776</v>
      </c>
      <c r="BC187" s="466">
        <v>33298372.93857453</v>
      </c>
      <c r="BD187" s="466">
        <v>33034940.961442169</v>
      </c>
      <c r="BE187" s="466">
        <v>32180128.451009851</v>
      </c>
      <c r="BF187" s="466">
        <v>33200729.465030883</v>
      </c>
      <c r="BG187" s="466">
        <v>38342034.647805043</v>
      </c>
      <c r="BH187" s="466">
        <v>33371383.729761306</v>
      </c>
      <c r="BI187" s="466">
        <v>32845820.459856454</v>
      </c>
      <c r="BJ187" s="466">
        <v>32019431.127941914</v>
      </c>
      <c r="BK187" s="466">
        <v>32269977.17409448</v>
      </c>
      <c r="BL187" s="466">
        <f t="shared" si="952"/>
        <v>396535541.30057591</v>
      </c>
      <c r="BM187" s="466">
        <v>32312180.428517781</v>
      </c>
      <c r="BN187" s="466">
        <v>32842981.484727096</v>
      </c>
      <c r="BO187" s="466">
        <v>33000740.942622274</v>
      </c>
      <c r="BP187" s="466">
        <v>33319506.551744286</v>
      </c>
      <c r="BQ187" s="466">
        <v>33496394.470872976</v>
      </c>
      <c r="BR187" s="466">
        <v>33502486.550659321</v>
      </c>
      <c r="BS187" s="466">
        <v>34211032.10232015</v>
      </c>
      <c r="BT187" s="466">
        <v>42470326.485561669</v>
      </c>
      <c r="BU187" s="466">
        <v>35248911.125020877</v>
      </c>
      <c r="BV187" s="466">
        <v>34623235.50325489</v>
      </c>
      <c r="BW187" s="466">
        <v>34170654.031964608</v>
      </c>
      <c r="BX187" s="466">
        <v>34657152.637456186</v>
      </c>
      <c r="BY187" s="466">
        <f t="shared" si="954"/>
        <v>413855602.31472206</v>
      </c>
      <c r="BZ187" s="466">
        <v>34725693.323318318</v>
      </c>
      <c r="CA187" s="466">
        <v>34865949.357369393</v>
      </c>
      <c r="CB187" s="466">
        <v>34751628.434443332</v>
      </c>
      <c r="CC187" s="466">
        <v>35074288.090218656</v>
      </c>
      <c r="CD187" s="466">
        <v>35405198.498581208</v>
      </c>
      <c r="CE187" s="466">
        <v>35633175.184860632</v>
      </c>
      <c r="CF187" s="466">
        <v>35963846.471373729</v>
      </c>
      <c r="CG187" s="466">
        <v>44497807.071064934</v>
      </c>
      <c r="CH187" s="466">
        <v>36502989.160824582</v>
      </c>
      <c r="CI187" s="466">
        <v>36306685.017943569</v>
      </c>
      <c r="CJ187" s="466">
        <v>35790124.002795868</v>
      </c>
      <c r="CK187" s="466">
        <v>35693692.172008008</v>
      </c>
      <c r="CL187" s="466">
        <f t="shared" si="956"/>
        <v>435211076.78480232</v>
      </c>
      <c r="CM187" s="466">
        <v>35756746.111876152</v>
      </c>
      <c r="CN187" s="466">
        <v>36902115.325947247</v>
      </c>
      <c r="CO187" s="466">
        <v>36929351.985728592</v>
      </c>
      <c r="CP187" s="466">
        <v>37142889.31363713</v>
      </c>
      <c r="CQ187" s="466">
        <v>37043265.895092651</v>
      </c>
      <c r="CR187" s="466">
        <v>37490953.544733778</v>
      </c>
      <c r="CS187" s="466">
        <v>37793651.948631279</v>
      </c>
      <c r="CT187" s="466">
        <v>46815146.231347024</v>
      </c>
      <c r="CU187" s="466">
        <v>38727067.172633953</v>
      </c>
      <c r="CV187" s="466">
        <v>38403833.92079787</v>
      </c>
      <c r="CW187" s="466">
        <v>38315700.685987316</v>
      </c>
      <c r="CX187" s="466">
        <v>38599224.202637292</v>
      </c>
      <c r="CY187" s="466">
        <f t="shared" si="958"/>
        <v>459919946.33905029</v>
      </c>
      <c r="CZ187" s="466">
        <v>38471869.789999999</v>
      </c>
      <c r="DA187" s="466">
        <v>42064465.660000004</v>
      </c>
      <c r="DB187" s="466">
        <v>44450508.790000007</v>
      </c>
      <c r="DC187" s="466">
        <v>40482130.449999996</v>
      </c>
      <c r="DD187" s="466">
        <v>39775072.020000003</v>
      </c>
      <c r="DE187" s="466">
        <v>40266203.789999999</v>
      </c>
      <c r="DF187" s="466">
        <v>40524894.399999999</v>
      </c>
      <c r="DG187" s="466">
        <v>40788919.419999987</v>
      </c>
      <c r="DH187" s="466">
        <v>40892057.740000002</v>
      </c>
      <c r="DI187" s="466">
        <v>40899831.790000007</v>
      </c>
      <c r="DJ187" s="466">
        <v>40398242.18</v>
      </c>
      <c r="DK187" s="466">
        <v>41451274.099999994</v>
      </c>
      <c r="DL187" s="466">
        <f t="shared" si="960"/>
        <v>490465470.13</v>
      </c>
      <c r="DM187" s="466">
        <v>40891778.379999995</v>
      </c>
      <c r="DN187" s="466">
        <v>45085161.50999999</v>
      </c>
      <c r="DO187" s="466">
        <v>53645370.179999992</v>
      </c>
      <c r="DP187" s="466">
        <v>44488628.45000001</v>
      </c>
      <c r="DQ187" s="466">
        <v>45114876.060000017</v>
      </c>
      <c r="DR187" s="466">
        <v>45290654.109999999</v>
      </c>
      <c r="DS187" s="466">
        <v>45730247.18999999</v>
      </c>
      <c r="DT187" s="466">
        <v>48272515.179999992</v>
      </c>
      <c r="DU187" s="466">
        <v>48277560.280000009</v>
      </c>
      <c r="DV187" s="466">
        <v>48677405.339999996</v>
      </c>
      <c r="DW187" s="466">
        <v>47882810.579999998</v>
      </c>
      <c r="DX187" s="466">
        <v>48001282.609999992</v>
      </c>
      <c r="DY187" s="466">
        <f t="shared" si="962"/>
        <v>561358289.87</v>
      </c>
      <c r="DZ187" s="466">
        <v>48237525.329999998</v>
      </c>
      <c r="EA187" s="466">
        <v>48796932.409999996</v>
      </c>
      <c r="EB187" s="466">
        <v>58271442.470000006</v>
      </c>
      <c r="EC187" s="466">
        <v>49495466.409999996</v>
      </c>
      <c r="ED187" s="466">
        <v>49157802.609999992</v>
      </c>
      <c r="EE187" s="466">
        <v>49501871.059999987</v>
      </c>
      <c r="EF187" s="466">
        <v>49957327.469999991</v>
      </c>
      <c r="EG187" s="466">
        <v>50763238.820000008</v>
      </c>
      <c r="EH187" s="466">
        <v>50960110.749999993</v>
      </c>
      <c r="EI187" s="466">
        <v>50989360.5</v>
      </c>
      <c r="EJ187" s="466">
        <v>50495250.140000008</v>
      </c>
      <c r="EK187" s="466">
        <v>50151599.070000008</v>
      </c>
      <c r="EL187" s="466">
        <f t="shared" si="964"/>
        <v>606777927.03999996</v>
      </c>
      <c r="EM187" s="466">
        <v>49834089.290000007</v>
      </c>
      <c r="EN187" s="466">
        <v>50274232.920000002</v>
      </c>
      <c r="EO187" s="466">
        <v>60462707.390000008</v>
      </c>
      <c r="EP187" s="466">
        <v>51179326.939999998</v>
      </c>
      <c r="EQ187" s="466">
        <v>50776019.850000009</v>
      </c>
      <c r="ER187" s="466">
        <v>50487141.260000005</v>
      </c>
      <c r="ES187" s="466">
        <v>50677655.300000004</v>
      </c>
      <c r="ET187" s="466">
        <v>51299891.310000002</v>
      </c>
      <c r="EU187" s="466">
        <v>51629833.290000007</v>
      </c>
      <c r="EV187" s="466">
        <v>51571533.18</v>
      </c>
      <c r="EW187" s="466">
        <v>51092533.460000001</v>
      </c>
      <c r="EX187" s="466">
        <v>51298887.720000014</v>
      </c>
      <c r="EY187" s="466">
        <f t="shared" si="966"/>
        <v>620583851.91000009</v>
      </c>
      <c r="EZ187" s="466">
        <v>50864647.540000021</v>
      </c>
      <c r="FA187" s="466">
        <v>51378904.93999999</v>
      </c>
      <c r="FB187" s="466">
        <v>61678639.079999998</v>
      </c>
      <c r="FC187" s="466">
        <v>52091075.039999984</v>
      </c>
      <c r="FD187" s="466">
        <v>51465501.830000013</v>
      </c>
      <c r="FE187" s="466">
        <v>51568132.829999998</v>
      </c>
      <c r="FF187" s="466">
        <v>51985973.420000002</v>
      </c>
      <c r="FG187" s="466">
        <v>52784735.870000012</v>
      </c>
      <c r="FH187" s="466">
        <v>52786777.300000004</v>
      </c>
      <c r="FI187" s="466">
        <v>52670195.339999989</v>
      </c>
      <c r="FJ187" s="466">
        <v>52065514.280000001</v>
      </c>
      <c r="FK187" s="466">
        <v>52267335.730000004</v>
      </c>
      <c r="FL187" s="466">
        <f t="shared" si="968"/>
        <v>633607433.19999993</v>
      </c>
      <c r="FM187" s="466">
        <v>52070840.009999998</v>
      </c>
      <c r="FN187" s="466">
        <v>48828237.709999993</v>
      </c>
      <c r="FO187" s="466">
        <v>56531229.020000003</v>
      </c>
      <c r="FP187" s="466">
        <v>47799341.719999999</v>
      </c>
      <c r="FQ187" s="466">
        <v>48633510.540000007</v>
      </c>
      <c r="FR187" s="466">
        <v>45965440.849999987</v>
      </c>
      <c r="FS187" s="466">
        <v>45905002.949999996</v>
      </c>
      <c r="FT187" s="466">
        <v>47730751.670000009</v>
      </c>
      <c r="FU187" s="466">
        <v>47532808.919999994</v>
      </c>
      <c r="FV187" s="466">
        <v>47593457.089999996</v>
      </c>
      <c r="FW187" s="466">
        <v>46439567.940000005</v>
      </c>
      <c r="FX187" s="466">
        <v>46867971.849999994</v>
      </c>
      <c r="FY187" s="466">
        <f t="shared" si="970"/>
        <v>581898160.26999998</v>
      </c>
      <c r="FZ187" s="466">
        <v>45628305.890000008</v>
      </c>
      <c r="GA187" s="466">
        <v>41928952.409999996</v>
      </c>
      <c r="GB187" s="466">
        <v>44245096.100000001</v>
      </c>
      <c r="GC187" s="466">
        <v>43518779.199999996</v>
      </c>
      <c r="GD187" s="466">
        <v>43260236.369999997</v>
      </c>
      <c r="GE187" s="466">
        <v>42718221.509999998</v>
      </c>
      <c r="GF187" s="466">
        <v>42516788.050000012</v>
      </c>
      <c r="GG187" s="466">
        <v>43041620.010000005</v>
      </c>
      <c r="GH187" s="466">
        <v>51862586.530000001</v>
      </c>
      <c r="GI187" s="466">
        <v>41772532.290000007</v>
      </c>
      <c r="GJ187" s="466">
        <v>41938684.369999997</v>
      </c>
      <c r="GK187" s="466">
        <v>41805577.68</v>
      </c>
      <c r="GL187" s="466">
        <f t="shared" si="972"/>
        <v>524237380.40999997</v>
      </c>
      <c r="GM187" s="466">
        <v>41313419.169999994</v>
      </c>
      <c r="GN187" s="466">
        <v>40266078.620000005</v>
      </c>
      <c r="GO187" s="466">
        <v>40790016.75</v>
      </c>
      <c r="GP187" s="466">
        <v>41206311.829999998</v>
      </c>
      <c r="GQ187" s="466">
        <v>50099477.390000001</v>
      </c>
      <c r="GR187" s="466">
        <v>41256862.110000014</v>
      </c>
      <c r="GS187" s="466">
        <v>41218208.409999996</v>
      </c>
      <c r="GT187" s="466">
        <v>41588934.659999996</v>
      </c>
      <c r="GU187" s="466">
        <v>41554257.260000005</v>
      </c>
      <c r="GV187" s="466">
        <v>41057813.900000006</v>
      </c>
      <c r="GW187" s="466">
        <v>41145533.50999999</v>
      </c>
      <c r="GX187" s="466">
        <v>41117675.519999996</v>
      </c>
      <c r="GY187" s="466">
        <f t="shared" si="974"/>
        <v>502614589.12999988</v>
      </c>
      <c r="GZ187" s="466">
        <v>40751074.640000001</v>
      </c>
      <c r="HA187" s="466">
        <v>40023600.969999999</v>
      </c>
      <c r="HB187" s="466">
        <v>40771696.289999999</v>
      </c>
      <c r="HC187" s="466">
        <v>49706976.559999995</v>
      </c>
      <c r="HD187" s="466">
        <v>40907231.799999997</v>
      </c>
      <c r="HE187" s="466">
        <v>40946065.689999998</v>
      </c>
      <c r="HF187" s="466">
        <v>40766758.420000002</v>
      </c>
      <c r="HG187" s="466">
        <v>40980145.380000003</v>
      </c>
      <c r="HH187" s="466">
        <v>40915848.079999998</v>
      </c>
      <c r="HI187" s="466">
        <v>40095251.020000003</v>
      </c>
      <c r="HJ187" s="466">
        <v>40621864.479999997</v>
      </c>
      <c r="HK187" s="466">
        <v>40649838.819999993</v>
      </c>
      <c r="HL187" s="466">
        <f t="shared" si="976"/>
        <v>497136352.14999998</v>
      </c>
      <c r="HM187" s="466">
        <v>40338624.280000001</v>
      </c>
      <c r="HN187" s="466">
        <v>40081512.74000001</v>
      </c>
      <c r="HO187" s="466">
        <v>40866480.749999993</v>
      </c>
      <c r="HP187" s="466">
        <v>50300854.289999999</v>
      </c>
      <c r="HQ187" s="466">
        <v>41090903.020000003</v>
      </c>
      <c r="HR187" s="466">
        <v>40967111.110000007</v>
      </c>
      <c r="HS187" s="466">
        <v>40960558.660000004</v>
      </c>
      <c r="HT187" s="466">
        <v>41532764.960000001</v>
      </c>
      <c r="HU187" s="466">
        <v>41781866.259999998</v>
      </c>
      <c r="HV187" s="466">
        <v>40936411.960000001</v>
      </c>
      <c r="HW187" s="466">
        <v>41570469.359999992</v>
      </c>
      <c r="HX187" s="466">
        <v>41413779.109999999</v>
      </c>
      <c r="HY187" s="466">
        <f t="shared" si="978"/>
        <v>501841336.5</v>
      </c>
      <c r="HZ187" s="466">
        <v>41238468.120000005</v>
      </c>
      <c r="IA187" s="466">
        <v>41117180.970000014</v>
      </c>
      <c r="IB187" s="466">
        <v>41348943.070000008</v>
      </c>
      <c r="IC187" s="466">
        <v>50829712.390000008</v>
      </c>
      <c r="ID187" s="466">
        <v>41248129.119999997</v>
      </c>
      <c r="IE187" s="466">
        <v>41647091.57</v>
      </c>
      <c r="IF187" s="466">
        <v>41888095.000000007</v>
      </c>
      <c r="IG187" s="466">
        <v>42506335.350000009</v>
      </c>
      <c r="IH187" s="466">
        <v>42939292.460000008</v>
      </c>
      <c r="II187" s="466">
        <v>41050103.469999999</v>
      </c>
      <c r="IJ187" s="466">
        <v>42599039.719999999</v>
      </c>
      <c r="IK187" s="466">
        <v>41972007.949999996</v>
      </c>
      <c r="IL187" s="466">
        <f t="shared" si="980"/>
        <v>510384399.19000012</v>
      </c>
      <c r="IM187" s="466">
        <v>41722787.149999999</v>
      </c>
      <c r="IN187" s="466">
        <v>42658670.720000006</v>
      </c>
      <c r="IO187" s="466">
        <v>43018122.43</v>
      </c>
      <c r="IP187" s="466">
        <v>53109207.949999996</v>
      </c>
      <c r="IQ187" s="466">
        <v>44015601</v>
      </c>
      <c r="IR187" s="466">
        <v>44347367.289999992</v>
      </c>
      <c r="IS187" s="466">
        <v>44291028.18</v>
      </c>
      <c r="IT187" s="466">
        <v>44934627.289999999</v>
      </c>
      <c r="IU187" s="466">
        <v>45228848.260000005</v>
      </c>
      <c r="IV187" s="466">
        <v>42690566</v>
      </c>
      <c r="IW187" s="466">
        <v>44497994.259999998</v>
      </c>
      <c r="IX187" s="466">
        <v>44014851.640000001</v>
      </c>
      <c r="IY187" s="466">
        <f t="shared" si="982"/>
        <v>534529672.16999996</v>
      </c>
      <c r="IZ187" s="655">
        <v>43348220.920000002</v>
      </c>
      <c r="JA187" s="466">
        <v>45628486.43</v>
      </c>
      <c r="JB187" s="466">
        <v>46374158.5</v>
      </c>
      <c r="JC187" s="466">
        <v>56914745.839999996</v>
      </c>
      <c r="JD187" s="466">
        <v>46203414.460000001</v>
      </c>
      <c r="JE187" s="466">
        <v>46703443.130000003</v>
      </c>
      <c r="JF187" s="466">
        <v>46847992.469999999</v>
      </c>
      <c r="JG187" s="466">
        <v>49201491.670000002</v>
      </c>
      <c r="JH187" s="466">
        <v>49460596.210000001</v>
      </c>
      <c r="JI187" s="466">
        <v>48362029.579999998</v>
      </c>
      <c r="JJ187" s="466">
        <v>47777615.780000009</v>
      </c>
      <c r="JK187" s="466">
        <v>47332896.050000004</v>
      </c>
      <c r="JL187" s="466">
        <f t="shared" si="984"/>
        <v>574155091.03999996</v>
      </c>
      <c r="JM187" s="655">
        <v>47679919.310000002</v>
      </c>
      <c r="JN187" s="466">
        <v>48412339.789999992</v>
      </c>
      <c r="JO187" s="466">
        <v>48810687</v>
      </c>
      <c r="JP187" s="466">
        <v>60503261.029999986</v>
      </c>
      <c r="JQ187" s="466">
        <v>52688693.380000003</v>
      </c>
      <c r="JR187" s="466">
        <v>56326402.039999992</v>
      </c>
      <c r="JS187" s="466">
        <v>48489837.910000004</v>
      </c>
      <c r="JT187" s="466">
        <v>49339760.95000001</v>
      </c>
      <c r="JU187" s="466">
        <v>50160460.530000001</v>
      </c>
      <c r="JV187" s="466">
        <v>48826472.920000002</v>
      </c>
      <c r="JW187" s="466">
        <v>48074059.68</v>
      </c>
      <c r="JX187" s="466">
        <v>47563260.230000004</v>
      </c>
      <c r="JY187" s="466">
        <f t="shared" si="986"/>
        <v>606875154.76999998</v>
      </c>
      <c r="JZ187" s="655">
        <v>69880646.840000004</v>
      </c>
      <c r="KA187" s="466">
        <v>49783074.690000005</v>
      </c>
      <c r="KB187" s="466">
        <v>61434635.43</v>
      </c>
      <c r="KC187" s="466">
        <v>62609354.940000005</v>
      </c>
      <c r="KD187" s="466">
        <v>50385847.809999995</v>
      </c>
      <c r="KE187" s="466">
        <v>51052462.180000007</v>
      </c>
      <c r="KF187" s="466">
        <v>51144826.979999997</v>
      </c>
      <c r="KG187" s="466">
        <v>51864354.720000006</v>
      </c>
      <c r="KH187" s="466">
        <v>52831113.82</v>
      </c>
      <c r="KI187" s="466">
        <v>51686863.740000002</v>
      </c>
      <c r="KJ187" s="466">
        <v>51148133.499999993</v>
      </c>
      <c r="KK187" s="466">
        <v>51065627.679999992</v>
      </c>
      <c r="KL187" s="466">
        <f t="shared" si="988"/>
        <v>654886942.32999992</v>
      </c>
      <c r="KM187" s="655">
        <v>52071786.260000005</v>
      </c>
      <c r="KN187" s="466">
        <v>51840228.600000009</v>
      </c>
      <c r="KO187" s="466">
        <v>51374581.989999995</v>
      </c>
      <c r="KP187" s="466">
        <v>65809834.579999998</v>
      </c>
      <c r="KQ187" s="466">
        <v>52892410.879999995</v>
      </c>
      <c r="KR187" s="466">
        <v>53491620.520000003</v>
      </c>
      <c r="KS187" s="466">
        <v>53839565.589999996</v>
      </c>
      <c r="KT187" s="466">
        <v>55174607.479999997</v>
      </c>
      <c r="KU187" s="466">
        <v>55440216.999999993</v>
      </c>
      <c r="KV187" s="466">
        <v>53159748.470000006</v>
      </c>
      <c r="KW187" s="466">
        <v>71275499.019999996</v>
      </c>
      <c r="KX187" s="466">
        <v>71267331.300000012</v>
      </c>
      <c r="KY187" s="466">
        <f t="shared" si="990"/>
        <v>687637431.69000006</v>
      </c>
      <c r="KZ187" s="655">
        <v>71523495.370000005</v>
      </c>
      <c r="LA187" s="466">
        <v>52936093.979999997</v>
      </c>
      <c r="LB187" s="466">
        <v>0</v>
      </c>
      <c r="LC187" s="466">
        <v>0</v>
      </c>
      <c r="LD187" s="466">
        <v>0</v>
      </c>
      <c r="LE187" s="466">
        <v>0</v>
      </c>
      <c r="LF187" s="466">
        <v>0</v>
      </c>
      <c r="LG187" s="466">
        <v>0</v>
      </c>
      <c r="LH187" s="466">
        <v>0</v>
      </c>
      <c r="LI187" s="466">
        <v>0</v>
      </c>
      <c r="LJ187" s="466">
        <v>0</v>
      </c>
      <c r="LK187" s="466">
        <v>0</v>
      </c>
      <c r="LL187" s="511">
        <f t="shared" si="992"/>
        <v>124459589.34999999</v>
      </c>
    </row>
    <row r="188" spans="1:324" ht="15.75" x14ac:dyDescent="0.25">
      <c r="A188" s="419">
        <v>4112</v>
      </c>
      <c r="B188" s="420"/>
      <c r="C188" s="418" t="s">
        <v>1035</v>
      </c>
      <c r="D188" s="418" t="s">
        <v>386</v>
      </c>
      <c r="E188" s="466">
        <v>35023439.325655147</v>
      </c>
      <c r="F188" s="466">
        <v>57544316.474712066</v>
      </c>
      <c r="G188" s="466">
        <v>76696085.795359716</v>
      </c>
      <c r="H188" s="466">
        <v>99221306.960440665</v>
      </c>
      <c r="I188" s="466">
        <v>114940523.2849274</v>
      </c>
      <c r="J188" s="466">
        <v>132691541.47888499</v>
      </c>
      <c r="K188" s="466">
        <v>143108049.57436156</v>
      </c>
      <c r="L188" s="466">
        <v>144061700.88466033</v>
      </c>
      <c r="M188" s="466">
        <v>12960104.974586882</v>
      </c>
      <c r="N188" s="466">
        <v>13011090.626272742</v>
      </c>
      <c r="O188" s="466">
        <v>13441720.675012521</v>
      </c>
      <c r="P188" s="466">
        <v>13062245.808003671</v>
      </c>
      <c r="Q188" s="466">
        <v>13420222.195835423</v>
      </c>
      <c r="R188" s="466">
        <v>13400773.748664666</v>
      </c>
      <c r="S188" s="466">
        <v>13459438.158070441</v>
      </c>
      <c r="T188" s="466">
        <v>13200905.986354534</v>
      </c>
      <c r="U188" s="466">
        <v>13177524.051994661</v>
      </c>
      <c r="V188" s="466">
        <v>13382904.490402268</v>
      </c>
      <c r="W188" s="466">
        <v>13666970.445334669</v>
      </c>
      <c r="X188" s="466">
        <v>14200883.05812886</v>
      </c>
      <c r="Y188" s="466">
        <f t="shared" si="946"/>
        <v>160384784.21866134</v>
      </c>
      <c r="Z188" s="466">
        <v>13743638.223001167</v>
      </c>
      <c r="AA188" s="466">
        <v>14300420.227132367</v>
      </c>
      <c r="AB188" s="466">
        <v>14609277.270989818</v>
      </c>
      <c r="AC188" s="466">
        <v>14826742.23472709</v>
      </c>
      <c r="AD188" s="466">
        <v>14676859.495660156</v>
      </c>
      <c r="AE188" s="466">
        <v>15578513.559088636</v>
      </c>
      <c r="AF188" s="466">
        <v>17673517.827658154</v>
      </c>
      <c r="AG188" s="466">
        <v>16292616.499874812</v>
      </c>
      <c r="AH188" s="466">
        <v>18111041.319270574</v>
      </c>
      <c r="AI188" s="466">
        <v>17675689.236396261</v>
      </c>
      <c r="AJ188" s="466">
        <v>18818947.133032884</v>
      </c>
      <c r="AK188" s="466">
        <v>18490716.486521449</v>
      </c>
      <c r="AL188" s="466">
        <f t="shared" si="948"/>
        <v>194797979.51335338</v>
      </c>
      <c r="AM188" s="466">
        <v>18291334.449382409</v>
      </c>
      <c r="AN188" s="466">
        <v>19068784.173844099</v>
      </c>
      <c r="AO188" s="466">
        <v>19076677.172174927</v>
      </c>
      <c r="AP188" s="466">
        <v>19858932.30867134</v>
      </c>
      <c r="AQ188" s="466">
        <v>20011653.614379905</v>
      </c>
      <c r="AR188" s="466">
        <v>20021672.003713902</v>
      </c>
      <c r="AS188" s="466">
        <v>20085943.780211985</v>
      </c>
      <c r="AT188" s="466">
        <v>20222916.994366556</v>
      </c>
      <c r="AU188" s="466">
        <v>20359832.91637456</v>
      </c>
      <c r="AV188" s="466">
        <v>20525155.844641965</v>
      </c>
      <c r="AW188" s="466">
        <v>20914144.179268904</v>
      </c>
      <c r="AX188" s="466">
        <v>21518118.42234185</v>
      </c>
      <c r="AY188" s="466">
        <f t="shared" si="950"/>
        <v>239955165.85937241</v>
      </c>
      <c r="AZ188" s="466">
        <v>21488313.78592889</v>
      </c>
      <c r="BA188" s="466">
        <v>23479005.766983811</v>
      </c>
      <c r="BB188" s="466">
        <v>23562118.915623438</v>
      </c>
      <c r="BC188" s="466">
        <v>24667444.988524456</v>
      </c>
      <c r="BD188" s="466">
        <v>24287199.922008011</v>
      </c>
      <c r="BE188" s="466">
        <v>24615723.038057089</v>
      </c>
      <c r="BF188" s="466">
        <v>24025219.682440329</v>
      </c>
      <c r="BG188" s="466">
        <v>23854025.889000166</v>
      </c>
      <c r="BH188" s="466">
        <v>24189560.458938405</v>
      </c>
      <c r="BI188" s="466">
        <v>24597986.570480723</v>
      </c>
      <c r="BJ188" s="466">
        <v>24593522.449298952</v>
      </c>
      <c r="BK188" s="466">
        <v>25665219.401059926</v>
      </c>
      <c r="BL188" s="466">
        <f t="shared" si="952"/>
        <v>289025340.86834425</v>
      </c>
      <c r="BM188" s="466">
        <v>25994022.722875979</v>
      </c>
      <c r="BN188" s="466">
        <v>27278980.174011018</v>
      </c>
      <c r="BO188" s="466">
        <v>26942939.174177933</v>
      </c>
      <c r="BP188" s="466">
        <v>27395988.0854198</v>
      </c>
      <c r="BQ188" s="466">
        <v>27864747.885661826</v>
      </c>
      <c r="BR188" s="466">
        <v>27735983.560716074</v>
      </c>
      <c r="BS188" s="466">
        <v>26880232.878025375</v>
      </c>
      <c r="BT188" s="466">
        <v>26917992.821148388</v>
      </c>
      <c r="BU188" s="466">
        <v>26620167.225004174</v>
      </c>
      <c r="BV188" s="466">
        <v>26953118.295151059</v>
      </c>
      <c r="BW188" s="466">
        <v>27125555.797905196</v>
      </c>
      <c r="BX188" s="466">
        <v>28381521.937781677</v>
      </c>
      <c r="BY188" s="466">
        <f t="shared" si="954"/>
        <v>326091250.55787855</v>
      </c>
      <c r="BZ188" s="466">
        <v>27472977.850734439</v>
      </c>
      <c r="CA188" s="466">
        <v>28066563.234601907</v>
      </c>
      <c r="CB188" s="466">
        <v>28590170.755049244</v>
      </c>
      <c r="CC188" s="466">
        <v>28882127.360624276</v>
      </c>
      <c r="CD188" s="466">
        <v>28593375.067184113</v>
      </c>
      <c r="CE188" s="466">
        <v>28706472.577825073</v>
      </c>
      <c r="CF188" s="466">
        <v>28027117.112835925</v>
      </c>
      <c r="CG188" s="466">
        <v>27733556.124561846</v>
      </c>
      <c r="CH188" s="466">
        <v>27833812.512727425</v>
      </c>
      <c r="CI188" s="466">
        <v>27861139.836588219</v>
      </c>
      <c r="CJ188" s="466">
        <v>28415780.820605911</v>
      </c>
      <c r="CK188" s="466">
        <v>28781725.417167418</v>
      </c>
      <c r="CL188" s="466">
        <f t="shared" si="956"/>
        <v>338964818.67050582</v>
      </c>
      <c r="CM188" s="466">
        <v>28424985.005049244</v>
      </c>
      <c r="CN188" s="466">
        <v>29088538.030879654</v>
      </c>
      <c r="CO188" s="466">
        <v>29139123.733308297</v>
      </c>
      <c r="CP188" s="466">
        <v>29415778.512727428</v>
      </c>
      <c r="CQ188" s="466">
        <v>29027978.317267571</v>
      </c>
      <c r="CR188" s="466">
        <v>29199225.935319651</v>
      </c>
      <c r="CS188" s="466">
        <v>28207443.288766488</v>
      </c>
      <c r="CT188" s="466">
        <v>27995448.061592393</v>
      </c>
      <c r="CU188" s="466">
        <v>28527841.473501921</v>
      </c>
      <c r="CV188" s="466">
        <v>28033233.833667167</v>
      </c>
      <c r="CW188" s="466">
        <v>29566082.850484062</v>
      </c>
      <c r="CX188" s="466">
        <v>28545957.627941918</v>
      </c>
      <c r="CY188" s="466">
        <f t="shared" si="958"/>
        <v>345171636.67050582</v>
      </c>
      <c r="CZ188" s="466">
        <v>28056183.439999998</v>
      </c>
      <c r="DA188" s="466">
        <v>27543140.140000001</v>
      </c>
      <c r="DB188" s="466">
        <v>27741802.760000002</v>
      </c>
      <c r="DC188" s="466">
        <v>27385873.850000001</v>
      </c>
      <c r="DD188" s="466">
        <v>26955700.379999995</v>
      </c>
      <c r="DE188" s="466">
        <v>27164372.849999998</v>
      </c>
      <c r="DF188" s="466">
        <v>26436664.57</v>
      </c>
      <c r="DG188" s="466">
        <v>25920473.789999999</v>
      </c>
      <c r="DH188" s="466">
        <v>25923694.159999996</v>
      </c>
      <c r="DI188" s="466">
        <v>25964936.82</v>
      </c>
      <c r="DJ188" s="466">
        <v>26663982.479999997</v>
      </c>
      <c r="DK188" s="466">
        <v>26111331.700000003</v>
      </c>
      <c r="DL188" s="466">
        <f t="shared" si="960"/>
        <v>321868156.94</v>
      </c>
      <c r="DM188" s="466">
        <v>26887608.230000004</v>
      </c>
      <c r="DN188" s="466">
        <v>27629589.859999999</v>
      </c>
      <c r="DO188" s="466">
        <v>27597330.149999999</v>
      </c>
      <c r="DP188" s="466">
        <v>27387438.440000001</v>
      </c>
      <c r="DQ188" s="466">
        <v>27041986.139999997</v>
      </c>
      <c r="DR188" s="466">
        <v>27087002.07</v>
      </c>
      <c r="DS188" s="466">
        <v>27519633.370000001</v>
      </c>
      <c r="DT188" s="466">
        <v>58732858.620000012</v>
      </c>
      <c r="DU188" s="466">
        <v>27747245.359999999</v>
      </c>
      <c r="DV188" s="466">
        <v>27750991.850000001</v>
      </c>
      <c r="DW188" s="466">
        <v>31359728.120000001</v>
      </c>
      <c r="DX188" s="466">
        <v>28698615.219999999</v>
      </c>
      <c r="DY188" s="466">
        <f t="shared" si="962"/>
        <v>365440027.43000007</v>
      </c>
      <c r="DZ188" s="466">
        <v>27980266.829999998</v>
      </c>
      <c r="EA188" s="466">
        <v>29344739.640000001</v>
      </c>
      <c r="EB188" s="466">
        <v>29257913.289999999</v>
      </c>
      <c r="EC188" s="466">
        <v>29539897.43</v>
      </c>
      <c r="ED188" s="466">
        <v>29661047.149999999</v>
      </c>
      <c r="EE188" s="466">
        <v>29800326.759999998</v>
      </c>
      <c r="EF188" s="466">
        <v>30568511.950000003</v>
      </c>
      <c r="EG188" s="466">
        <v>49235556.180000007</v>
      </c>
      <c r="EH188" s="466">
        <v>30865707.800000001</v>
      </c>
      <c r="EI188" s="466">
        <v>31633848.060000002</v>
      </c>
      <c r="EJ188" s="466">
        <v>31739671.029999997</v>
      </c>
      <c r="EK188" s="466">
        <v>32060489.990000002</v>
      </c>
      <c r="EL188" s="466">
        <f t="shared" si="964"/>
        <v>381687976.11000001</v>
      </c>
      <c r="EM188" s="466">
        <v>31710904.719999999</v>
      </c>
      <c r="EN188" s="466">
        <v>32403174.360000007</v>
      </c>
      <c r="EO188" s="466">
        <v>32472714.009999998</v>
      </c>
      <c r="EP188" s="466">
        <v>32304892.349999998</v>
      </c>
      <c r="EQ188" s="466">
        <v>31928354.039999999</v>
      </c>
      <c r="ER188" s="466">
        <v>32019437.960000001</v>
      </c>
      <c r="ES188" s="466">
        <v>32532513.190000005</v>
      </c>
      <c r="ET188" s="466">
        <v>32414754.840000004</v>
      </c>
      <c r="EU188" s="466">
        <v>32424239.259999998</v>
      </c>
      <c r="EV188" s="466">
        <v>31969255.890000001</v>
      </c>
      <c r="EW188" s="466">
        <v>32574266.309999995</v>
      </c>
      <c r="EX188" s="466">
        <v>33563487.890000001</v>
      </c>
      <c r="EY188" s="466">
        <f t="shared" si="966"/>
        <v>388317994.81999999</v>
      </c>
      <c r="EZ188" s="466">
        <v>32446391.890000001</v>
      </c>
      <c r="FA188" s="466">
        <v>32665039.850000001</v>
      </c>
      <c r="FB188" s="466">
        <v>33177605.180000003</v>
      </c>
      <c r="FC188" s="466">
        <v>32554061.100000001</v>
      </c>
      <c r="FD188" s="466">
        <v>32289725.98</v>
      </c>
      <c r="FE188" s="466">
        <v>31955578.68</v>
      </c>
      <c r="FF188" s="466">
        <v>31498575.419999998</v>
      </c>
      <c r="FG188" s="466">
        <v>31349182.120000001</v>
      </c>
      <c r="FH188" s="466">
        <v>31849022.649999999</v>
      </c>
      <c r="FI188" s="466">
        <v>31374640.160000004</v>
      </c>
      <c r="FJ188" s="466">
        <v>31565938.799999993</v>
      </c>
      <c r="FK188" s="466">
        <v>31708540.809999999</v>
      </c>
      <c r="FL188" s="466">
        <f t="shared" si="968"/>
        <v>384434302.64000005</v>
      </c>
      <c r="FM188" s="466">
        <v>28866983.340000004</v>
      </c>
      <c r="FN188" s="466">
        <v>29720069.460000001</v>
      </c>
      <c r="FO188" s="466">
        <v>31313725.720000003</v>
      </c>
      <c r="FP188" s="466">
        <v>30387001.899999999</v>
      </c>
      <c r="FQ188" s="466">
        <v>29070345.489999995</v>
      </c>
      <c r="FR188" s="466">
        <v>28554581.299999997</v>
      </c>
      <c r="FS188" s="466">
        <v>27044752.710000001</v>
      </c>
      <c r="FT188" s="466">
        <v>27256542.400000002</v>
      </c>
      <c r="FU188" s="466">
        <v>26324614.050000001</v>
      </c>
      <c r="FV188" s="466">
        <v>25184388.07</v>
      </c>
      <c r="FW188" s="466">
        <v>25477661.880000003</v>
      </c>
      <c r="FX188" s="466">
        <v>25311156.280000001</v>
      </c>
      <c r="FY188" s="466">
        <f t="shared" si="970"/>
        <v>334511822.60000002</v>
      </c>
      <c r="FZ188" s="466">
        <v>25370691.279999997</v>
      </c>
      <c r="GA188" s="466">
        <v>26247006.91</v>
      </c>
      <c r="GB188" s="466">
        <v>26638393.879999999</v>
      </c>
      <c r="GC188" s="466">
        <v>26805282.259999998</v>
      </c>
      <c r="GD188" s="466">
        <v>26590538.869999997</v>
      </c>
      <c r="GE188" s="466">
        <v>27092105.77</v>
      </c>
      <c r="GF188" s="466">
        <v>26428533.700000003</v>
      </c>
      <c r="GG188" s="466">
        <v>26364020.300000004</v>
      </c>
      <c r="GH188" s="466">
        <v>26231558.109999999</v>
      </c>
      <c r="GI188" s="466">
        <v>26576449.089999996</v>
      </c>
      <c r="GJ188" s="466">
        <v>26776301.649999999</v>
      </c>
      <c r="GK188" s="466">
        <v>27217731.189999998</v>
      </c>
      <c r="GL188" s="466">
        <f t="shared" si="972"/>
        <v>318338613.01000005</v>
      </c>
      <c r="GM188" s="466">
        <v>27298583.420000002</v>
      </c>
      <c r="GN188" s="466">
        <v>27942661.710000001</v>
      </c>
      <c r="GO188" s="466">
        <v>27806252.709999993</v>
      </c>
      <c r="GP188" s="466">
        <v>28167231.080000002</v>
      </c>
      <c r="GQ188" s="466">
        <v>28014630.759999994</v>
      </c>
      <c r="GR188" s="466">
        <v>28247262.210000005</v>
      </c>
      <c r="GS188" s="466">
        <v>27841593.18</v>
      </c>
      <c r="GT188" s="466">
        <v>27779670.539999999</v>
      </c>
      <c r="GU188" s="466">
        <v>28034292.989999995</v>
      </c>
      <c r="GV188" s="466">
        <v>28823703.920000002</v>
      </c>
      <c r="GW188" s="466">
        <v>28854410.469999999</v>
      </c>
      <c r="GX188" s="466">
        <v>29572223.930000007</v>
      </c>
      <c r="GY188" s="466">
        <f t="shared" si="974"/>
        <v>338382516.92000002</v>
      </c>
      <c r="GZ188" s="466">
        <v>29282455.710000005</v>
      </c>
      <c r="HA188" s="466">
        <v>30828867.849999994</v>
      </c>
      <c r="HB188" s="466">
        <v>31271090.959999997</v>
      </c>
      <c r="HC188" s="466">
        <v>30558466.159999996</v>
      </c>
      <c r="HD188" s="466">
        <v>30026913.599999998</v>
      </c>
      <c r="HE188" s="466">
        <v>30573064.559999995</v>
      </c>
      <c r="HF188" s="466">
        <v>135695745.24000001</v>
      </c>
      <c r="HG188" s="466">
        <v>29922971.589999996</v>
      </c>
      <c r="HH188" s="466">
        <v>29499370.010000005</v>
      </c>
      <c r="HI188" s="466">
        <v>29978155.550000001</v>
      </c>
      <c r="HJ188" s="466">
        <v>29963014.110000007</v>
      </c>
      <c r="HK188" s="466">
        <v>30177013.229999997</v>
      </c>
      <c r="HL188" s="466">
        <f t="shared" si="976"/>
        <v>467777128.57000005</v>
      </c>
      <c r="HM188" s="466">
        <v>30572317.119999997</v>
      </c>
      <c r="HN188" s="466">
        <v>31784971.039999999</v>
      </c>
      <c r="HO188" s="466">
        <v>32084821.550000001</v>
      </c>
      <c r="HP188" s="466">
        <v>31285206.25</v>
      </c>
      <c r="HQ188" s="466">
        <v>31497846.499999993</v>
      </c>
      <c r="HR188" s="466">
        <v>30997330.030000001</v>
      </c>
      <c r="HS188" s="466">
        <v>135007389.72999999</v>
      </c>
      <c r="HT188" s="466">
        <v>30346310.800000001</v>
      </c>
      <c r="HU188" s="466">
        <v>29805447.150000006</v>
      </c>
      <c r="HV188" s="466">
        <v>30322236.68</v>
      </c>
      <c r="HW188" s="466">
        <v>31944556.400000006</v>
      </c>
      <c r="HX188" s="466">
        <v>31507621.920000002</v>
      </c>
      <c r="HY188" s="466">
        <f t="shared" si="978"/>
        <v>477156055.17000002</v>
      </c>
      <c r="HZ188" s="466">
        <v>30622713.159999996</v>
      </c>
      <c r="IA188" s="466">
        <v>31647520.09</v>
      </c>
      <c r="IB188" s="466">
        <v>32526491.769999988</v>
      </c>
      <c r="IC188" s="466">
        <v>32554094</v>
      </c>
      <c r="ID188" s="466">
        <v>31453015.919999998</v>
      </c>
      <c r="IE188" s="466">
        <v>29524900.780000001</v>
      </c>
      <c r="IF188" s="466">
        <v>148668429.91999999</v>
      </c>
      <c r="IG188" s="466">
        <v>30855739.109999999</v>
      </c>
      <c r="IH188" s="466">
        <v>31550212.419999994</v>
      </c>
      <c r="II188" s="466">
        <v>32244353.329999998</v>
      </c>
      <c r="IJ188" s="466">
        <v>31830297.960000001</v>
      </c>
      <c r="IK188" s="466">
        <v>45022903.620000005</v>
      </c>
      <c r="IL188" s="466">
        <f t="shared" si="980"/>
        <v>508500672.07999998</v>
      </c>
      <c r="IM188" s="466">
        <v>31767899.920000002</v>
      </c>
      <c r="IN188" s="466">
        <v>32937533.600000001</v>
      </c>
      <c r="IO188" s="466">
        <v>33271170.119999997</v>
      </c>
      <c r="IP188" s="466">
        <v>32261568.170000002</v>
      </c>
      <c r="IQ188" s="466">
        <v>32257480.549999997</v>
      </c>
      <c r="IR188" s="466">
        <v>34451281.920000002</v>
      </c>
      <c r="IS188" s="466">
        <v>157230379.15000001</v>
      </c>
      <c r="IT188" s="466">
        <v>37618208.019999996</v>
      </c>
      <c r="IU188" s="466">
        <v>38110155.640000001</v>
      </c>
      <c r="IV188" s="466">
        <v>38188452.859999999</v>
      </c>
      <c r="IW188" s="466">
        <v>40363006.459999993</v>
      </c>
      <c r="IX188" s="466">
        <v>39582583.079999998</v>
      </c>
      <c r="IY188" s="466">
        <f t="shared" si="982"/>
        <v>548039719.49000001</v>
      </c>
      <c r="IZ188" s="655">
        <v>39308227.469999999</v>
      </c>
      <c r="JA188" s="466">
        <v>44049706.980000004</v>
      </c>
      <c r="JB188" s="466">
        <v>44066370.019999996</v>
      </c>
      <c r="JC188" s="466">
        <v>43281739.810000002</v>
      </c>
      <c r="JD188" s="466">
        <v>43790498.449999996</v>
      </c>
      <c r="JE188" s="466">
        <v>43742660.309999995</v>
      </c>
      <c r="JF188" s="466">
        <v>179417485.86000001</v>
      </c>
      <c r="JG188" s="466">
        <v>44631856.709999993</v>
      </c>
      <c r="JH188" s="466">
        <v>45596124.600000001</v>
      </c>
      <c r="JI188" s="466">
        <v>45623336.290000007</v>
      </c>
      <c r="JJ188" s="466">
        <v>48283070.710000001</v>
      </c>
      <c r="JK188" s="466">
        <v>46627860.800000004</v>
      </c>
      <c r="JL188" s="466">
        <f t="shared" si="984"/>
        <v>668418938.00999999</v>
      </c>
      <c r="JM188" s="655">
        <v>46048242.800000004</v>
      </c>
      <c r="JN188" s="466">
        <v>47751044.420000002</v>
      </c>
      <c r="JO188" s="466">
        <v>48316371.450000003</v>
      </c>
      <c r="JP188" s="466">
        <v>134474843.65000001</v>
      </c>
      <c r="JQ188" s="466">
        <v>89116652.629999995</v>
      </c>
      <c r="JR188" s="466">
        <v>232154648.16</v>
      </c>
      <c r="JS188" s="466">
        <v>50644990.010000005</v>
      </c>
      <c r="JT188" s="466">
        <v>78614156</v>
      </c>
      <c r="JU188" s="466">
        <v>69271984.38000001</v>
      </c>
      <c r="JV188" s="466">
        <v>52841592.270000003</v>
      </c>
      <c r="JW188" s="466">
        <v>83137174.100000009</v>
      </c>
      <c r="JX188" s="466">
        <v>91599395.530000001</v>
      </c>
      <c r="JY188" s="466">
        <f t="shared" si="986"/>
        <v>1023971095.4</v>
      </c>
      <c r="JZ188" s="655">
        <v>178911002.98000002</v>
      </c>
      <c r="KA188" s="466">
        <v>92205012.850000009</v>
      </c>
      <c r="KB188" s="466">
        <v>76557739.950000003</v>
      </c>
      <c r="KC188" s="466">
        <v>93530593.840000004</v>
      </c>
      <c r="KD188" s="466">
        <v>84045083.810000002</v>
      </c>
      <c r="KE188" s="466">
        <v>247849948.78999999</v>
      </c>
      <c r="KF188" s="466">
        <v>91767068.75</v>
      </c>
      <c r="KG188" s="466">
        <v>52238641.75</v>
      </c>
      <c r="KH188" s="466">
        <v>53407883.230000004</v>
      </c>
      <c r="KI188" s="466">
        <v>53728056.840000004</v>
      </c>
      <c r="KJ188" s="466">
        <v>53249510.080000006</v>
      </c>
      <c r="KK188" s="466">
        <v>45211187.359999999</v>
      </c>
      <c r="KL188" s="466">
        <f t="shared" si="988"/>
        <v>1122701730.23</v>
      </c>
      <c r="KM188" s="655">
        <v>120096689.23999999</v>
      </c>
      <c r="KN188" s="466">
        <v>57516793.010000005</v>
      </c>
      <c r="KO188" s="466">
        <v>61445031.830000006</v>
      </c>
      <c r="KP188" s="466">
        <v>59211048.510000005</v>
      </c>
      <c r="KQ188" s="466">
        <v>54135105.479999997</v>
      </c>
      <c r="KR188" s="466">
        <v>219079643.43000001</v>
      </c>
      <c r="KS188" s="466">
        <v>57848804.329999998</v>
      </c>
      <c r="KT188" s="466">
        <v>56835882.729999997</v>
      </c>
      <c r="KU188" s="466">
        <v>60027602.409999996</v>
      </c>
      <c r="KV188" s="466">
        <v>59086961.069999993</v>
      </c>
      <c r="KW188" s="466">
        <v>99214882.709999993</v>
      </c>
      <c r="KX188" s="466">
        <v>82424632.579999998</v>
      </c>
      <c r="KY188" s="466">
        <f t="shared" si="990"/>
        <v>986923077.33000004</v>
      </c>
      <c r="KZ188" s="655">
        <v>58192185.010000005</v>
      </c>
      <c r="LA188" s="466">
        <v>59565425.370000005</v>
      </c>
      <c r="LB188" s="466">
        <v>0</v>
      </c>
      <c r="LC188" s="466">
        <v>0</v>
      </c>
      <c r="LD188" s="466">
        <v>0</v>
      </c>
      <c r="LE188" s="466">
        <v>0</v>
      </c>
      <c r="LF188" s="466">
        <v>0</v>
      </c>
      <c r="LG188" s="466">
        <v>0</v>
      </c>
      <c r="LH188" s="466">
        <v>0</v>
      </c>
      <c r="LI188" s="466">
        <v>0</v>
      </c>
      <c r="LJ188" s="466">
        <v>0</v>
      </c>
      <c r="LK188" s="466">
        <v>0</v>
      </c>
      <c r="LL188" s="511">
        <f t="shared" si="992"/>
        <v>117757610.38000001</v>
      </c>
    </row>
    <row r="189" spans="1:324" ht="15.75" x14ac:dyDescent="0.25">
      <c r="A189" s="419">
        <v>4113</v>
      </c>
      <c r="B189" s="420"/>
      <c r="C189" s="418" t="s">
        <v>194</v>
      </c>
      <c r="D189" s="418" t="s">
        <v>387</v>
      </c>
      <c r="E189" s="466">
        <v>12671511.433817394</v>
      </c>
      <c r="F189" s="466">
        <v>20813023.702219997</v>
      </c>
      <c r="G189" s="466">
        <v>26704260.557502922</v>
      </c>
      <c r="H189" s="466">
        <v>29819758.804873977</v>
      </c>
      <c r="I189" s="466">
        <v>25391908.696377899</v>
      </c>
      <c r="J189" s="466">
        <v>43538753.964279756</v>
      </c>
      <c r="K189" s="466">
        <v>62346369.554331504</v>
      </c>
      <c r="L189" s="466">
        <v>62076602.403605416</v>
      </c>
      <c r="M189" s="466">
        <v>5038487.4187113997</v>
      </c>
      <c r="N189" s="466">
        <v>4717103.5804122845</v>
      </c>
      <c r="O189" s="466">
        <v>5200168.5216574864</v>
      </c>
      <c r="P189" s="466">
        <v>5121046.0436488064</v>
      </c>
      <c r="Q189" s="466">
        <v>5256990.2891003173</v>
      </c>
      <c r="R189" s="466">
        <v>5340263.3610415636</v>
      </c>
      <c r="S189" s="466">
        <v>6017787.1539392425</v>
      </c>
      <c r="T189" s="466">
        <v>6068467.5818310808</v>
      </c>
      <c r="U189" s="466">
        <v>5674306.6300283764</v>
      </c>
      <c r="V189" s="466">
        <v>5764608.0681438837</v>
      </c>
      <c r="W189" s="466">
        <v>5294898.2046402944</v>
      </c>
      <c r="X189" s="466">
        <v>5468708.2305958942</v>
      </c>
      <c r="Y189" s="466">
        <f t="shared" si="946"/>
        <v>64962835.083750628</v>
      </c>
      <c r="Z189" s="466">
        <v>5499430.7396928733</v>
      </c>
      <c r="AA189" s="466">
        <v>5419966.6017776672</v>
      </c>
      <c r="AB189" s="466">
        <v>5241882.7682356881</v>
      </c>
      <c r="AC189" s="466">
        <v>5440285.2121932907</v>
      </c>
      <c r="AD189" s="466">
        <v>5796158.81092472</v>
      </c>
      <c r="AE189" s="466">
        <v>5555606.2876815228</v>
      </c>
      <c r="AF189" s="466">
        <v>6037168.864880655</v>
      </c>
      <c r="AG189" s="466">
        <v>6244217.1863211486</v>
      </c>
      <c r="AH189" s="466">
        <v>5902543.8181856116</v>
      </c>
      <c r="AI189" s="466">
        <v>5797867.1552328495</v>
      </c>
      <c r="AJ189" s="466">
        <v>5713988.6170923058</v>
      </c>
      <c r="AK189" s="466">
        <v>6809810.4692038065</v>
      </c>
      <c r="AL189" s="466">
        <f t="shared" si="948"/>
        <v>69458926.531422123</v>
      </c>
      <c r="AM189" s="466">
        <v>6095145.4289350696</v>
      </c>
      <c r="AN189" s="466">
        <v>5830696.9744199635</v>
      </c>
      <c r="AO189" s="466">
        <v>5725327.173176432</v>
      </c>
      <c r="AP189" s="466">
        <v>6083847.0333416788</v>
      </c>
      <c r="AQ189" s="466">
        <v>6611317.2598481067</v>
      </c>
      <c r="AR189" s="466">
        <v>6136174.9437489584</v>
      </c>
      <c r="AS189" s="466">
        <v>6385511.8285344681</v>
      </c>
      <c r="AT189" s="466">
        <v>6172190.6572358534</v>
      </c>
      <c r="AU189" s="466">
        <v>6377367.0732765812</v>
      </c>
      <c r="AV189" s="466">
        <v>6291903.4223001171</v>
      </c>
      <c r="AW189" s="466">
        <v>6152101.8193540322</v>
      </c>
      <c r="AX189" s="466">
        <v>6105812.3009096989</v>
      </c>
      <c r="AY189" s="466">
        <f t="shared" si="950"/>
        <v>73967395.91508095</v>
      </c>
      <c r="AZ189" s="466">
        <v>6367238.8237773338</v>
      </c>
      <c r="BA189" s="466">
        <v>6003098.4192538811</v>
      </c>
      <c r="BB189" s="466">
        <v>6027343.9685361376</v>
      </c>
      <c r="BC189" s="466">
        <v>6492717.5321315313</v>
      </c>
      <c r="BD189" s="466">
        <v>6503658.4746286096</v>
      </c>
      <c r="BE189" s="466">
        <v>7038661.7423635451</v>
      </c>
      <c r="BF189" s="466">
        <v>6443786.4920714404</v>
      </c>
      <c r="BG189" s="466">
        <v>6300993.5723585375</v>
      </c>
      <c r="BH189" s="466">
        <v>6360604.2154899025</v>
      </c>
      <c r="BI189" s="466">
        <v>6256488.4919879828</v>
      </c>
      <c r="BJ189" s="466">
        <v>6446235.639041896</v>
      </c>
      <c r="BK189" s="466">
        <v>6253444.3193540322</v>
      </c>
      <c r="BL189" s="466">
        <f t="shared" si="952"/>
        <v>76494271.690994829</v>
      </c>
      <c r="BM189" s="466">
        <v>6329757.0162744122</v>
      </c>
      <c r="BN189" s="466">
        <v>6186106.6682106489</v>
      </c>
      <c r="BO189" s="466">
        <v>6400436.6791019859</v>
      </c>
      <c r="BP189" s="466">
        <v>7039592.8206476374</v>
      </c>
      <c r="BQ189" s="466">
        <v>7036602.1178851612</v>
      </c>
      <c r="BR189" s="466">
        <v>6478024.4511767663</v>
      </c>
      <c r="BS189" s="466">
        <v>6524610.8654648643</v>
      </c>
      <c r="BT189" s="466">
        <v>6336592.3231096659</v>
      </c>
      <c r="BU189" s="466">
        <v>6320643.3339592721</v>
      </c>
      <c r="BV189" s="466">
        <v>6410979.9467951925</v>
      </c>
      <c r="BW189" s="466">
        <v>6235411.112043065</v>
      </c>
      <c r="BX189" s="466">
        <v>4804865.3883324983</v>
      </c>
      <c r="BY189" s="466">
        <f t="shared" si="954"/>
        <v>76103622.723001182</v>
      </c>
      <c r="BZ189" s="466">
        <v>7802905.0805792026</v>
      </c>
      <c r="CA189" s="466">
        <v>6040964.6947921887</v>
      </c>
      <c r="CB189" s="466">
        <v>6169906.795276247</v>
      </c>
      <c r="CC189" s="466">
        <v>6682797.4427474551</v>
      </c>
      <c r="CD189" s="466">
        <v>6468085.5938491067</v>
      </c>
      <c r="CE189" s="466">
        <v>6749256.8930479055</v>
      </c>
      <c r="CF189" s="466">
        <v>6370230.4967033882</v>
      </c>
      <c r="CG189" s="466">
        <v>6308721.3814889006</v>
      </c>
      <c r="CH189" s="466">
        <v>6193082.4952011351</v>
      </c>
      <c r="CI189" s="466">
        <v>6266622.9061508942</v>
      </c>
      <c r="CJ189" s="466">
        <v>6272625.4200050076</v>
      </c>
      <c r="CK189" s="466">
        <v>6104680.914496745</v>
      </c>
      <c r="CL189" s="466">
        <f t="shared" si="956"/>
        <v>77429880.114338174</v>
      </c>
      <c r="CM189" s="466">
        <v>6446685.4378651315</v>
      </c>
      <c r="CN189" s="466">
        <v>6637051.6646636613</v>
      </c>
      <c r="CO189" s="466">
        <v>4616035.4975379752</v>
      </c>
      <c r="CP189" s="466">
        <v>7806411.0764897345</v>
      </c>
      <c r="CQ189" s="466">
        <v>6776495.1093306635</v>
      </c>
      <c r="CR189" s="466">
        <v>6808449.6442580549</v>
      </c>
      <c r="CS189" s="466">
        <v>6494160.9977048924</v>
      </c>
      <c r="CT189" s="466">
        <v>6393781.6598647982</v>
      </c>
      <c r="CU189" s="466">
        <v>6400015.6415039217</v>
      </c>
      <c r="CV189" s="466">
        <v>6302893.9757553004</v>
      </c>
      <c r="CW189" s="466">
        <v>6198206.087255884</v>
      </c>
      <c r="CX189" s="466">
        <v>6055407.9073610418</v>
      </c>
      <c r="CY189" s="466">
        <f t="shared" si="958"/>
        <v>76935594.699591056</v>
      </c>
      <c r="CZ189" s="466">
        <v>6234199.6200000001</v>
      </c>
      <c r="DA189" s="466">
        <v>6074037.4399999995</v>
      </c>
      <c r="DB189" s="466">
        <v>6609237.9499999993</v>
      </c>
      <c r="DC189" s="466">
        <v>6285891.5200000014</v>
      </c>
      <c r="DD189" s="466">
        <v>6747281.6200000001</v>
      </c>
      <c r="DE189" s="466">
        <v>6711673.4099999992</v>
      </c>
      <c r="DF189" s="466">
        <v>6378542.8199999994</v>
      </c>
      <c r="DG189" s="466">
        <v>6365600.669999999</v>
      </c>
      <c r="DH189" s="466">
        <v>6299071.9500000002</v>
      </c>
      <c r="DI189" s="466">
        <v>6394763.6399999987</v>
      </c>
      <c r="DJ189" s="466">
        <v>6340334.2699999996</v>
      </c>
      <c r="DK189" s="466">
        <v>6314961.5700000003</v>
      </c>
      <c r="DL189" s="466">
        <f t="shared" si="960"/>
        <v>76755596.480000019</v>
      </c>
      <c r="DM189" s="466">
        <v>6439196.2700000005</v>
      </c>
      <c r="DN189" s="466">
        <v>6190297.2000000002</v>
      </c>
      <c r="DO189" s="466">
        <v>6217902.3100000005</v>
      </c>
      <c r="DP189" s="466">
        <v>6683362.6699999999</v>
      </c>
      <c r="DQ189" s="466">
        <v>6805422.3099999987</v>
      </c>
      <c r="DR189" s="466">
        <v>6804931.8100000015</v>
      </c>
      <c r="DS189" s="466">
        <v>6387766.0499999998</v>
      </c>
      <c r="DT189" s="466">
        <v>6488985.1199999992</v>
      </c>
      <c r="DU189" s="466">
        <v>6769180.6899999995</v>
      </c>
      <c r="DV189" s="466">
        <v>6613062.0199999996</v>
      </c>
      <c r="DW189" s="466">
        <v>6566785</v>
      </c>
      <c r="DX189" s="466">
        <v>6341353.6500000004</v>
      </c>
      <c r="DY189" s="466">
        <f t="shared" si="962"/>
        <v>78308245.099999994</v>
      </c>
      <c r="DZ189" s="466">
        <v>6608916.4900000002</v>
      </c>
      <c r="EA189" s="466">
        <v>6415725.4800000004</v>
      </c>
      <c r="EB189" s="466">
        <v>6415611.4199999999</v>
      </c>
      <c r="EC189" s="466">
        <v>6466738.3800000008</v>
      </c>
      <c r="ED189" s="466">
        <v>6928625.2000000002</v>
      </c>
      <c r="EE189" s="466">
        <v>6794421.1999999993</v>
      </c>
      <c r="EF189" s="466">
        <v>6543914.4199999999</v>
      </c>
      <c r="EG189" s="466">
        <v>6431273.6899999995</v>
      </c>
      <c r="EH189" s="466">
        <v>6485727.6100000003</v>
      </c>
      <c r="EI189" s="466">
        <v>6549787.2400000021</v>
      </c>
      <c r="EJ189" s="466">
        <v>6395879.2699999996</v>
      </c>
      <c r="EK189" s="466">
        <v>6275723.8000000007</v>
      </c>
      <c r="EL189" s="466">
        <f t="shared" si="964"/>
        <v>78312344.200000003</v>
      </c>
      <c r="EM189" s="466">
        <v>6412060.6499999985</v>
      </c>
      <c r="EN189" s="466">
        <v>6379939.790000001</v>
      </c>
      <c r="EO189" s="466">
        <v>6268388.1099999994</v>
      </c>
      <c r="EP189" s="466">
        <v>6684458.5999999996</v>
      </c>
      <c r="EQ189" s="466">
        <v>6870891.7000000011</v>
      </c>
      <c r="ER189" s="466">
        <v>6607628.4900000002</v>
      </c>
      <c r="ES189" s="466">
        <v>7758503.6299999999</v>
      </c>
      <c r="ET189" s="466">
        <v>6511351.1299999999</v>
      </c>
      <c r="EU189" s="466">
        <v>6588825.5500000007</v>
      </c>
      <c r="EV189" s="466">
        <v>6524024.8200000003</v>
      </c>
      <c r="EW189" s="466">
        <v>6448295.2799999993</v>
      </c>
      <c r="EX189" s="466">
        <v>6406201.25</v>
      </c>
      <c r="EY189" s="466">
        <f t="shared" si="966"/>
        <v>79460569</v>
      </c>
      <c r="EZ189" s="466">
        <v>6529351.9199999999</v>
      </c>
      <c r="FA189" s="466">
        <v>6405861.8899999987</v>
      </c>
      <c r="FB189" s="466">
        <v>6455234.580000001</v>
      </c>
      <c r="FC189" s="466">
        <v>6860860.1100000003</v>
      </c>
      <c r="FD189" s="466">
        <v>6868890.7899999991</v>
      </c>
      <c r="FE189" s="466">
        <v>6705996.7799999993</v>
      </c>
      <c r="FF189" s="466">
        <v>6636975.5599999996</v>
      </c>
      <c r="FG189" s="466">
        <v>6699520.5399999991</v>
      </c>
      <c r="FH189" s="466">
        <v>6650796.6000000006</v>
      </c>
      <c r="FI189" s="466">
        <v>6638671.959999999</v>
      </c>
      <c r="FJ189" s="466">
        <v>6556101.9399999995</v>
      </c>
      <c r="FK189" s="466">
        <v>6484829.040000001</v>
      </c>
      <c r="FL189" s="466">
        <f t="shared" si="968"/>
        <v>79493091.710000008</v>
      </c>
      <c r="FM189" s="466">
        <v>6566316.8199999994</v>
      </c>
      <c r="FN189" s="466">
        <v>6332735.0100000007</v>
      </c>
      <c r="FO189" s="466">
        <v>6416058.9800000004</v>
      </c>
      <c r="FP189" s="466">
        <v>6705003.1599999992</v>
      </c>
      <c r="FQ189" s="466">
        <v>6464744.3899999997</v>
      </c>
      <c r="FR189" s="466">
        <v>6398020.8099999996</v>
      </c>
      <c r="FS189" s="466">
        <v>6585081.6600000011</v>
      </c>
      <c r="FT189" s="466">
        <v>6576713.4900000002</v>
      </c>
      <c r="FU189" s="466">
        <v>6551723.2999999998</v>
      </c>
      <c r="FV189" s="466">
        <v>6509295.2999999998</v>
      </c>
      <c r="FW189" s="466">
        <v>2382181.8199999998</v>
      </c>
      <c r="FX189" s="466">
        <v>6490198.669999999</v>
      </c>
      <c r="FY189" s="466">
        <f t="shared" si="970"/>
        <v>73978073.409999996</v>
      </c>
      <c r="FZ189" s="466">
        <v>5423104.6200000001</v>
      </c>
      <c r="GA189" s="466">
        <v>5346989.379999999</v>
      </c>
      <c r="GB189" s="466">
        <v>5338894.6399999997</v>
      </c>
      <c r="GC189" s="466">
        <v>5538571.5799999991</v>
      </c>
      <c r="GD189" s="466">
        <v>5681391.1400000006</v>
      </c>
      <c r="GE189" s="466">
        <v>5283362.18</v>
      </c>
      <c r="GF189" s="466">
        <v>5230262.95</v>
      </c>
      <c r="GG189" s="466">
        <v>5281135.3</v>
      </c>
      <c r="GH189" s="466">
        <v>5178060.17</v>
      </c>
      <c r="GI189" s="466">
        <v>5164232.67</v>
      </c>
      <c r="GJ189" s="466">
        <v>5124437.2599999988</v>
      </c>
      <c r="GK189" s="466">
        <v>5037986.79</v>
      </c>
      <c r="GL189" s="466">
        <f t="shared" si="972"/>
        <v>63628428.68</v>
      </c>
      <c r="GM189" s="466">
        <v>5052207.47</v>
      </c>
      <c r="GN189" s="466">
        <v>5027400.9099999992</v>
      </c>
      <c r="GO189" s="466">
        <v>4994409.3599999994</v>
      </c>
      <c r="GP189" s="466">
        <v>5323807.25</v>
      </c>
      <c r="GQ189" s="466">
        <v>5240133.71</v>
      </c>
      <c r="GR189" s="466">
        <v>4946792.13</v>
      </c>
      <c r="GS189" s="466">
        <v>4908087.6899999995</v>
      </c>
      <c r="GT189" s="466">
        <v>4867897.6399999997</v>
      </c>
      <c r="GU189" s="466">
        <v>4849477.8600000003</v>
      </c>
      <c r="GV189" s="466">
        <v>4845896.6099999994</v>
      </c>
      <c r="GW189" s="466">
        <v>4778586.63</v>
      </c>
      <c r="GX189" s="466">
        <v>4690281.6099999994</v>
      </c>
      <c r="GY189" s="466">
        <f t="shared" si="974"/>
        <v>59524978.869999997</v>
      </c>
      <c r="GZ189" s="466">
        <v>4757117.87</v>
      </c>
      <c r="HA189" s="466">
        <v>4696665.08</v>
      </c>
      <c r="HB189" s="466">
        <v>4696493.37</v>
      </c>
      <c r="HC189" s="466">
        <v>4869229.9200000009</v>
      </c>
      <c r="HD189" s="466">
        <v>4854196.5200000005</v>
      </c>
      <c r="HE189" s="466">
        <v>4699479.5100000007</v>
      </c>
      <c r="HF189" s="466">
        <v>4626835.9399999995</v>
      </c>
      <c r="HG189" s="466">
        <v>4524627.0599999996</v>
      </c>
      <c r="HH189" s="466">
        <v>4527828.6100000003</v>
      </c>
      <c r="HI189" s="466">
        <v>4480458.4600000009</v>
      </c>
      <c r="HJ189" s="466">
        <v>4454854</v>
      </c>
      <c r="HK189" s="466">
        <v>4343614.5</v>
      </c>
      <c r="HL189" s="466">
        <f t="shared" si="976"/>
        <v>55531400.840000004</v>
      </c>
      <c r="HM189" s="466">
        <v>4500532.7200000007</v>
      </c>
      <c r="HN189" s="466">
        <v>4491080.4300000006</v>
      </c>
      <c r="HO189" s="466">
        <v>4830705.93</v>
      </c>
      <c r="HP189" s="466">
        <v>5080150.5199999996</v>
      </c>
      <c r="HQ189" s="466">
        <v>5062298.01</v>
      </c>
      <c r="HR189" s="466">
        <v>5184639.709999999</v>
      </c>
      <c r="HS189" s="466">
        <v>5069558.6400000006</v>
      </c>
      <c r="HT189" s="466">
        <v>4968866.67</v>
      </c>
      <c r="HU189" s="466">
        <v>4880152.93</v>
      </c>
      <c r="HV189" s="466">
        <v>4895206.51</v>
      </c>
      <c r="HW189" s="466">
        <v>4808648.42</v>
      </c>
      <c r="HX189" s="466">
        <v>4800712.22</v>
      </c>
      <c r="HY189" s="466">
        <f t="shared" si="978"/>
        <v>58572552.710000001</v>
      </c>
      <c r="HZ189" s="466">
        <v>5081405.45</v>
      </c>
      <c r="IA189" s="466">
        <v>5097983.62</v>
      </c>
      <c r="IB189" s="466">
        <v>5268537.04</v>
      </c>
      <c r="IC189" s="466">
        <v>5370982.7200000007</v>
      </c>
      <c r="ID189" s="466">
        <v>5376846.9800000004</v>
      </c>
      <c r="IE189" s="466">
        <v>5240268.67</v>
      </c>
      <c r="IF189" s="466">
        <v>5147603.0600000005</v>
      </c>
      <c r="IG189" s="466">
        <v>5169620.57</v>
      </c>
      <c r="IH189" s="466">
        <v>5105633.08</v>
      </c>
      <c r="II189" s="466">
        <v>5093989.43</v>
      </c>
      <c r="IJ189" s="466">
        <v>5053188.84</v>
      </c>
      <c r="IK189" s="466">
        <v>5034089.0199999996</v>
      </c>
      <c r="IL189" s="466">
        <f t="shared" si="980"/>
        <v>62040148.479999989</v>
      </c>
      <c r="IM189" s="466">
        <v>5050459.2300000004</v>
      </c>
      <c r="IN189" s="466">
        <v>4998385.74</v>
      </c>
      <c r="IO189" s="466">
        <v>5070961.9400000004</v>
      </c>
      <c r="IP189" s="466">
        <v>5239450.7300000004</v>
      </c>
      <c r="IQ189" s="466">
        <v>5069205.75</v>
      </c>
      <c r="IR189" s="466">
        <v>4979988.3699999992</v>
      </c>
      <c r="IS189" s="466">
        <v>5022830.43</v>
      </c>
      <c r="IT189" s="466">
        <v>4960638.8100000005</v>
      </c>
      <c r="IU189" s="466">
        <v>4924474.7700000005</v>
      </c>
      <c r="IV189" s="466">
        <v>4908714.0200000005</v>
      </c>
      <c r="IW189" s="466">
        <v>4880275.57</v>
      </c>
      <c r="IX189" s="466">
        <v>4852260.76</v>
      </c>
      <c r="IY189" s="466">
        <f t="shared" si="982"/>
        <v>59957646.120000005</v>
      </c>
      <c r="IZ189" s="655">
        <v>4864311.4399999995</v>
      </c>
      <c r="JA189" s="466">
        <v>4799000.2899999991</v>
      </c>
      <c r="JB189" s="466">
        <v>5022433.1500000004</v>
      </c>
      <c r="JC189" s="466">
        <v>5186464.29</v>
      </c>
      <c r="JD189" s="466">
        <v>5016704.9700000007</v>
      </c>
      <c r="JE189" s="466">
        <v>4854093.12</v>
      </c>
      <c r="JF189" s="466">
        <v>4864145.3500000006</v>
      </c>
      <c r="JG189" s="466">
        <v>4848310.2699999996</v>
      </c>
      <c r="JH189" s="466">
        <v>2704381.8200000008</v>
      </c>
      <c r="JI189" s="466">
        <v>7274151.1300000008</v>
      </c>
      <c r="JJ189" s="466">
        <v>5022918.3599999994</v>
      </c>
      <c r="JK189" s="466">
        <v>4999220.67</v>
      </c>
      <c r="JL189" s="466">
        <f t="shared" si="984"/>
        <v>59456134.859999999</v>
      </c>
      <c r="JM189" s="655">
        <v>5010403.3899999997</v>
      </c>
      <c r="JN189" s="466">
        <v>4985730.4499999993</v>
      </c>
      <c r="JO189" s="466">
        <v>4956182.13</v>
      </c>
      <c r="JP189" s="466">
        <v>5269139.74</v>
      </c>
      <c r="JQ189" s="466">
        <v>5057228.3699999992</v>
      </c>
      <c r="JR189" s="466">
        <v>5274677.3499999996</v>
      </c>
      <c r="JS189" s="466">
        <v>4939517.67</v>
      </c>
      <c r="JT189" s="466">
        <v>4907604.3499999996</v>
      </c>
      <c r="JU189" s="466">
        <v>4837090.1999999993</v>
      </c>
      <c r="JV189" s="466">
        <v>4848454.83</v>
      </c>
      <c r="JW189" s="466">
        <v>4816692.92</v>
      </c>
      <c r="JX189" s="466">
        <v>4817673.1500000004</v>
      </c>
      <c r="JY189" s="466">
        <f t="shared" si="986"/>
        <v>59720394.550000004</v>
      </c>
      <c r="JZ189" s="655">
        <v>4774267.7799999993</v>
      </c>
      <c r="KA189" s="466">
        <v>4762134.5399999991</v>
      </c>
      <c r="KB189" s="466">
        <v>4992056.7699999996</v>
      </c>
      <c r="KC189" s="466">
        <v>6105442.1200000001</v>
      </c>
      <c r="KD189" s="466">
        <v>5258300.93</v>
      </c>
      <c r="KE189" s="466">
        <v>5051320.6100000003</v>
      </c>
      <c r="KF189" s="466">
        <v>5049794.3599999994</v>
      </c>
      <c r="KG189" s="466">
        <v>5065668.3499999996</v>
      </c>
      <c r="KH189" s="466">
        <v>5016120.76</v>
      </c>
      <c r="KI189" s="466">
        <v>5014241.4700000007</v>
      </c>
      <c r="KJ189" s="466">
        <v>4992244.79</v>
      </c>
      <c r="KK189" s="466">
        <v>4431049.41</v>
      </c>
      <c r="KL189" s="466">
        <f t="shared" si="988"/>
        <v>60512641.890000001</v>
      </c>
      <c r="KM189" s="655">
        <v>4957863.51</v>
      </c>
      <c r="KN189" s="466">
        <v>4920901.7200000007</v>
      </c>
      <c r="KO189" s="466">
        <v>4931610</v>
      </c>
      <c r="KP189" s="466">
        <v>5313929.43</v>
      </c>
      <c r="KQ189" s="466">
        <v>5342117.209999999</v>
      </c>
      <c r="KR189" s="466">
        <v>5064231.6400000006</v>
      </c>
      <c r="KS189" s="466">
        <v>5064533.6199999992</v>
      </c>
      <c r="KT189" s="466">
        <v>5085679.5999999996</v>
      </c>
      <c r="KU189" s="466">
        <v>5034322.24</v>
      </c>
      <c r="KV189" s="466">
        <v>5920034.1199999992</v>
      </c>
      <c r="KW189" s="466">
        <v>5098781.9600000009</v>
      </c>
      <c r="KX189" s="466">
        <v>5972858.1600000001</v>
      </c>
      <c r="KY189" s="466">
        <f t="shared" si="990"/>
        <v>62706863.209999993</v>
      </c>
      <c r="KZ189" s="655">
        <v>5297716.5500000007</v>
      </c>
      <c r="LA189" s="466">
        <v>5112121.5999999996</v>
      </c>
      <c r="LB189" s="466">
        <v>0</v>
      </c>
      <c r="LC189" s="466">
        <v>0</v>
      </c>
      <c r="LD189" s="466">
        <v>0</v>
      </c>
      <c r="LE189" s="466">
        <v>0</v>
      </c>
      <c r="LF189" s="466">
        <v>0</v>
      </c>
      <c r="LG189" s="466">
        <v>0</v>
      </c>
      <c r="LH189" s="466">
        <v>0</v>
      </c>
      <c r="LI189" s="466">
        <v>0</v>
      </c>
      <c r="LJ189" s="466">
        <v>0</v>
      </c>
      <c r="LK189" s="466">
        <v>0</v>
      </c>
      <c r="LL189" s="511">
        <f t="shared" si="992"/>
        <v>10409838.15</v>
      </c>
    </row>
    <row r="190" spans="1:324" ht="15.75" x14ac:dyDescent="0.25">
      <c r="A190" s="419">
        <v>4114</v>
      </c>
      <c r="B190" s="420"/>
      <c r="C190" s="418" t="s">
        <v>1039</v>
      </c>
      <c r="D190" s="418" t="s">
        <v>1040</v>
      </c>
      <c r="E190" s="466">
        <v>484716186.78017032</v>
      </c>
      <c r="F190" s="466">
        <v>706018327.49123681</v>
      </c>
      <c r="G190" s="466">
        <v>938604398.26406288</v>
      </c>
      <c r="H190" s="466">
        <v>1142930520.7811718</v>
      </c>
      <c r="I190" s="466">
        <v>1293918198.1305292</v>
      </c>
      <c r="J190" s="466">
        <v>1471099724.5868802</v>
      </c>
      <c r="K190" s="466">
        <v>1635456317.8100486</v>
      </c>
      <c r="L190" s="466">
        <v>1840374419.9632783</v>
      </c>
      <c r="M190" s="466">
        <v>161908600.40060091</v>
      </c>
      <c r="N190" s="466">
        <v>161550688.53279921</v>
      </c>
      <c r="O190" s="466">
        <v>161655220.33049577</v>
      </c>
      <c r="P190" s="466">
        <v>161556442.99783006</v>
      </c>
      <c r="Q190" s="466">
        <v>161824036.05408114</v>
      </c>
      <c r="R190" s="466">
        <v>210649465.86546487</v>
      </c>
      <c r="S190" s="466">
        <v>167051222.66733435</v>
      </c>
      <c r="T190" s="466">
        <v>166643945.0842931</v>
      </c>
      <c r="U190" s="466">
        <v>167047688.19896513</v>
      </c>
      <c r="V190" s="466">
        <v>166746569.85478219</v>
      </c>
      <c r="W190" s="466">
        <v>192904740.44399935</v>
      </c>
      <c r="X190" s="466">
        <v>167925763.64546824</v>
      </c>
      <c r="Y190" s="466">
        <f t="shared" si="946"/>
        <v>2047464384.0761142</v>
      </c>
      <c r="Z190" s="466">
        <v>169003726.42296779</v>
      </c>
      <c r="AA190" s="466">
        <v>177358879.98664665</v>
      </c>
      <c r="AB190" s="466">
        <v>177016879.48589551</v>
      </c>
      <c r="AC190" s="466">
        <v>177439283.92588887</v>
      </c>
      <c r="AD190" s="466">
        <v>176946357.03555334</v>
      </c>
      <c r="AE190" s="466">
        <v>257985953.93089637</v>
      </c>
      <c r="AF190" s="466">
        <v>177423017.86012354</v>
      </c>
      <c r="AG190" s="466">
        <v>178281639.12535471</v>
      </c>
      <c r="AH190" s="466">
        <v>190551293.6070773</v>
      </c>
      <c r="AI190" s="466">
        <v>192130779.50258723</v>
      </c>
      <c r="AJ190" s="466">
        <v>191941458.02036387</v>
      </c>
      <c r="AK190" s="466">
        <v>192259339.00851279</v>
      </c>
      <c r="AL190" s="466">
        <f t="shared" si="948"/>
        <v>2258338607.9118681</v>
      </c>
      <c r="AM190" s="466">
        <v>193729594.39158741</v>
      </c>
      <c r="AN190" s="466">
        <v>200839246.36955434</v>
      </c>
      <c r="AO190" s="466">
        <v>201588491.06993827</v>
      </c>
      <c r="AP190" s="466">
        <v>201153985.14438325</v>
      </c>
      <c r="AQ190" s="466">
        <v>202019934.06776834</v>
      </c>
      <c r="AR190" s="466">
        <v>289994608.57953596</v>
      </c>
      <c r="AS190" s="466">
        <v>202526890.33550328</v>
      </c>
      <c r="AT190" s="466">
        <v>201313916.70839593</v>
      </c>
      <c r="AU190" s="466">
        <v>202919742.11316979</v>
      </c>
      <c r="AV190" s="466">
        <v>202949741.27858454</v>
      </c>
      <c r="AW190" s="466">
        <v>203984702.05307963</v>
      </c>
      <c r="AX190" s="466">
        <v>204210716.07411116</v>
      </c>
      <c r="AY190" s="466">
        <f t="shared" si="950"/>
        <v>2507231568.1856117</v>
      </c>
      <c r="AZ190" s="466">
        <v>204590998.99849775</v>
      </c>
      <c r="BA190" s="466">
        <v>205152211.65080956</v>
      </c>
      <c r="BB190" s="466">
        <v>214561008.17893508</v>
      </c>
      <c r="BC190" s="466">
        <v>214669003.5052579</v>
      </c>
      <c r="BD190" s="466">
        <v>215138883.3249875</v>
      </c>
      <c r="BE190" s="466">
        <v>308527178.2674011</v>
      </c>
      <c r="BF190" s="466">
        <v>215657769.98831582</v>
      </c>
      <c r="BG190" s="466">
        <v>215581952.09480888</v>
      </c>
      <c r="BH190" s="466">
        <v>219132344.34985813</v>
      </c>
      <c r="BI190" s="466">
        <v>220091804.37322649</v>
      </c>
      <c r="BJ190" s="466">
        <v>218611905.35803705</v>
      </c>
      <c r="BK190" s="466">
        <v>219941136.70505762</v>
      </c>
      <c r="BL190" s="466">
        <f t="shared" si="952"/>
        <v>2671656196.7951927</v>
      </c>
      <c r="BM190" s="466">
        <v>220442426.13920882</v>
      </c>
      <c r="BN190" s="466">
        <v>229231509.76464701</v>
      </c>
      <c r="BO190" s="466">
        <v>226814150.39225507</v>
      </c>
      <c r="BP190" s="466">
        <v>226120877.14905694</v>
      </c>
      <c r="BQ190" s="466">
        <v>326544028.54281425</v>
      </c>
      <c r="BR190" s="466">
        <v>226672458.68803206</v>
      </c>
      <c r="BS190" s="466">
        <v>227785582.5404774</v>
      </c>
      <c r="BT190" s="466">
        <v>228088319.97996998</v>
      </c>
      <c r="BU190" s="466">
        <v>227977278.41762644</v>
      </c>
      <c r="BV190" s="466">
        <v>228813244.86730096</v>
      </c>
      <c r="BW190" s="466">
        <v>229224628.60958105</v>
      </c>
      <c r="BX190" s="466">
        <v>229579677.8501085</v>
      </c>
      <c r="BY190" s="466">
        <f t="shared" si="954"/>
        <v>2827294182.9410787</v>
      </c>
      <c r="BZ190" s="466">
        <v>231515427.30762812</v>
      </c>
      <c r="CA190" s="466">
        <v>231927161.57569689</v>
      </c>
      <c r="CB190" s="466">
        <v>237327891.83775663</v>
      </c>
      <c r="CC190" s="466">
        <v>237702524.62026376</v>
      </c>
      <c r="CD190" s="466">
        <v>341634422.46703392</v>
      </c>
      <c r="CE190" s="466">
        <v>238071540.64429981</v>
      </c>
      <c r="CF190" s="466">
        <v>238190264.56351194</v>
      </c>
      <c r="CG190" s="466">
        <v>252151639.95993993</v>
      </c>
      <c r="CH190" s="466">
        <v>238581180.10348859</v>
      </c>
      <c r="CI190" s="466">
        <v>239267880.98814893</v>
      </c>
      <c r="CJ190" s="466">
        <v>248009985.81205142</v>
      </c>
      <c r="CK190" s="466">
        <v>243618427.64146221</v>
      </c>
      <c r="CL190" s="466">
        <f t="shared" si="956"/>
        <v>2977998347.5212817</v>
      </c>
      <c r="CM190" s="466">
        <v>244914580.20363882</v>
      </c>
      <c r="CN190" s="466">
        <v>253156434.65197799</v>
      </c>
      <c r="CO190" s="466">
        <v>247946845.26790187</v>
      </c>
      <c r="CP190" s="466">
        <v>248942200.80120179</v>
      </c>
      <c r="CQ190" s="466">
        <v>371357907.69487566</v>
      </c>
      <c r="CR190" s="466">
        <v>250292780.83792359</v>
      </c>
      <c r="CS190" s="466">
        <v>249157569.68786514</v>
      </c>
      <c r="CT190" s="466">
        <v>249583550.32548824</v>
      </c>
      <c r="CU190" s="466">
        <v>250862756.63495246</v>
      </c>
      <c r="CV190" s="466">
        <v>251240268.73643801</v>
      </c>
      <c r="CW190" s="466">
        <v>278854869.80470705</v>
      </c>
      <c r="CX190" s="466">
        <v>260895639.29227176</v>
      </c>
      <c r="CY190" s="466">
        <f t="shared" si="958"/>
        <v>3157205403.9392419</v>
      </c>
      <c r="CZ190" s="466">
        <v>248498556</v>
      </c>
      <c r="DA190" s="466">
        <v>271979095</v>
      </c>
      <c r="DB190" s="466">
        <v>264240716.56999999</v>
      </c>
      <c r="DC190" s="466">
        <v>264332260.15999997</v>
      </c>
      <c r="DD190" s="466">
        <v>386077566</v>
      </c>
      <c r="DE190" s="466">
        <v>264658460.16999999</v>
      </c>
      <c r="DF190" s="466">
        <v>264788933.05000001</v>
      </c>
      <c r="DG190" s="466">
        <v>264878451.08000004</v>
      </c>
      <c r="DH190" s="466">
        <v>264955085.59000003</v>
      </c>
      <c r="DI190" s="466">
        <v>265657460.53999999</v>
      </c>
      <c r="DJ190" s="466">
        <v>323345806.5</v>
      </c>
      <c r="DK190" s="466">
        <v>271513525</v>
      </c>
      <c r="DL190" s="466">
        <f t="shared" si="960"/>
        <v>3354925915.6600003</v>
      </c>
      <c r="DM190" s="466">
        <v>273025065.22999996</v>
      </c>
      <c r="DN190" s="466">
        <v>291043111</v>
      </c>
      <c r="DO190" s="466">
        <v>282645968</v>
      </c>
      <c r="DP190" s="466">
        <v>282712205</v>
      </c>
      <c r="DQ190" s="466">
        <v>407717129</v>
      </c>
      <c r="DR190" s="466">
        <v>283184782</v>
      </c>
      <c r="DS190" s="466">
        <v>282887366</v>
      </c>
      <c r="DT190" s="466">
        <v>283254763.56</v>
      </c>
      <c r="DU190" s="466">
        <v>284517403</v>
      </c>
      <c r="DV190" s="466">
        <v>285327779</v>
      </c>
      <c r="DW190" s="466">
        <v>425727784</v>
      </c>
      <c r="DX190" s="466">
        <v>298720650</v>
      </c>
      <c r="DY190" s="466">
        <f t="shared" si="962"/>
        <v>3680764005.79</v>
      </c>
      <c r="DZ190" s="466">
        <v>299621714</v>
      </c>
      <c r="EA190" s="466">
        <v>317261282</v>
      </c>
      <c r="EB190" s="466">
        <v>308825510</v>
      </c>
      <c r="EC190" s="466">
        <v>309174038</v>
      </c>
      <c r="ED190" s="466">
        <v>440120716</v>
      </c>
      <c r="EE190" s="466">
        <v>310237071</v>
      </c>
      <c r="EF190" s="466">
        <v>309791894</v>
      </c>
      <c r="EG190" s="466">
        <v>310919595</v>
      </c>
      <c r="EH190" s="466">
        <v>311978967</v>
      </c>
      <c r="EI190" s="466">
        <v>313234026.75000006</v>
      </c>
      <c r="EJ190" s="466">
        <v>313844043</v>
      </c>
      <c r="EK190" s="466">
        <v>314241551</v>
      </c>
      <c r="EL190" s="466">
        <f t="shared" si="964"/>
        <v>3859250407.75</v>
      </c>
      <c r="EM190" s="466">
        <v>315358945.13999993</v>
      </c>
      <c r="EN190" s="466">
        <v>323778520.54999995</v>
      </c>
      <c r="EO190" s="466">
        <v>320591062</v>
      </c>
      <c r="EP190" s="466">
        <v>320294573</v>
      </c>
      <c r="EQ190" s="466">
        <v>454424908</v>
      </c>
      <c r="ER190" s="466">
        <v>321688892</v>
      </c>
      <c r="ES190" s="466">
        <v>321158046</v>
      </c>
      <c r="ET190" s="466">
        <v>321897600</v>
      </c>
      <c r="EU190" s="466">
        <v>322665098</v>
      </c>
      <c r="EV190" s="466">
        <v>323381241</v>
      </c>
      <c r="EW190" s="466">
        <v>332218235</v>
      </c>
      <c r="EX190" s="466">
        <v>326102683</v>
      </c>
      <c r="EY190" s="466">
        <f t="shared" si="966"/>
        <v>4003559803.6899996</v>
      </c>
      <c r="EZ190" s="466">
        <v>328434914</v>
      </c>
      <c r="FA190" s="466">
        <v>334286122</v>
      </c>
      <c r="FB190" s="466">
        <v>333213497</v>
      </c>
      <c r="FC190" s="466">
        <v>331829289</v>
      </c>
      <c r="FD190" s="466">
        <v>469254163</v>
      </c>
      <c r="FE190" s="466">
        <v>333497476</v>
      </c>
      <c r="FF190" s="466">
        <v>332661522</v>
      </c>
      <c r="FG190" s="466">
        <v>333716726</v>
      </c>
      <c r="FH190" s="466">
        <v>334854027</v>
      </c>
      <c r="FI190" s="466">
        <v>335012888</v>
      </c>
      <c r="FJ190" s="466">
        <v>335867226.53000009</v>
      </c>
      <c r="FK190" s="466">
        <v>335786457.35000008</v>
      </c>
      <c r="FL190" s="466">
        <f t="shared" si="968"/>
        <v>4138414307.8800001</v>
      </c>
      <c r="FM190" s="466">
        <v>336230372.78999996</v>
      </c>
      <c r="FN190" s="466">
        <v>338220656.44000006</v>
      </c>
      <c r="FO190" s="466">
        <v>338142577.43999994</v>
      </c>
      <c r="FP190" s="466">
        <v>337601279.28999996</v>
      </c>
      <c r="FQ190" s="466">
        <v>337637447.78000003</v>
      </c>
      <c r="FR190" s="466">
        <v>334949968.91000003</v>
      </c>
      <c r="FS190" s="466">
        <v>423607345.33000004</v>
      </c>
      <c r="FT190" s="466">
        <v>338294011.69</v>
      </c>
      <c r="FU190" s="466">
        <v>339170927.85999995</v>
      </c>
      <c r="FV190" s="466">
        <v>340357559.26999992</v>
      </c>
      <c r="FW190" s="466">
        <v>341602222.96000004</v>
      </c>
      <c r="FX190" s="466">
        <v>342170142.51000011</v>
      </c>
      <c r="FY190" s="466">
        <f t="shared" si="970"/>
        <v>4147984512.2700005</v>
      </c>
      <c r="FZ190" s="466">
        <v>343994897.90000004</v>
      </c>
      <c r="GA190" s="466">
        <v>346023916.73000008</v>
      </c>
      <c r="GB190" s="466">
        <v>344571058.55999994</v>
      </c>
      <c r="GC190" s="466">
        <v>347276620.20999998</v>
      </c>
      <c r="GD190" s="466">
        <v>346429864.94999999</v>
      </c>
      <c r="GE190" s="466">
        <v>350902662.28000009</v>
      </c>
      <c r="GF190" s="466">
        <v>434148916.61000001</v>
      </c>
      <c r="GG190" s="466">
        <v>346148581.26999998</v>
      </c>
      <c r="GH190" s="466">
        <v>347022288.41000003</v>
      </c>
      <c r="GI190" s="466">
        <v>347966762.81</v>
      </c>
      <c r="GJ190" s="466">
        <v>347827123.44000012</v>
      </c>
      <c r="GK190" s="466">
        <v>351591820.36000013</v>
      </c>
      <c r="GL190" s="466">
        <f t="shared" si="972"/>
        <v>4253904513.5300002</v>
      </c>
      <c r="GM190" s="466">
        <v>345815800.27999997</v>
      </c>
      <c r="GN190" s="466">
        <v>349766670.13</v>
      </c>
      <c r="GO190" s="466">
        <v>349121789.17000002</v>
      </c>
      <c r="GP190" s="466">
        <v>348923901.64999998</v>
      </c>
      <c r="GQ190" s="466">
        <v>362937533.69999999</v>
      </c>
      <c r="GR190" s="466">
        <v>349069715.29000008</v>
      </c>
      <c r="GS190" s="466">
        <v>434462299.61000007</v>
      </c>
      <c r="GT190" s="466">
        <v>348856583.89999998</v>
      </c>
      <c r="GU190" s="466">
        <v>349372903.72999984</v>
      </c>
      <c r="GV190" s="466">
        <v>349680291.01999998</v>
      </c>
      <c r="GW190" s="466">
        <v>352890973.06999999</v>
      </c>
      <c r="GX190" s="466">
        <v>347245341.26999992</v>
      </c>
      <c r="GY190" s="466">
        <f t="shared" si="974"/>
        <v>4288143802.8200006</v>
      </c>
      <c r="GZ190" s="466">
        <v>349989983.01999998</v>
      </c>
      <c r="HA190" s="466">
        <v>350357133.45999998</v>
      </c>
      <c r="HB190" s="466">
        <v>350081847.08999997</v>
      </c>
      <c r="HC190" s="466">
        <v>349511529.05000001</v>
      </c>
      <c r="HD190" s="466">
        <v>349154302.38999999</v>
      </c>
      <c r="HE190" s="466">
        <v>349115597.03000003</v>
      </c>
      <c r="HF190" s="466">
        <v>348980854.36000001</v>
      </c>
      <c r="HG190" s="466">
        <v>349124174.81999993</v>
      </c>
      <c r="HH190" s="466">
        <v>349621656.62999994</v>
      </c>
      <c r="HI190" s="466">
        <v>350561609.94</v>
      </c>
      <c r="HJ190" s="466">
        <v>350331624.37999994</v>
      </c>
      <c r="HK190" s="466">
        <v>350599822.55000001</v>
      </c>
      <c r="HL190" s="466">
        <f t="shared" si="976"/>
        <v>4197430134.7199998</v>
      </c>
      <c r="HM190" s="466">
        <v>354379390.86999995</v>
      </c>
      <c r="HN190" s="466">
        <v>353785914.30999994</v>
      </c>
      <c r="HO190" s="466">
        <v>354029927.77999997</v>
      </c>
      <c r="HP190" s="466">
        <v>353110805.62000006</v>
      </c>
      <c r="HQ190" s="466">
        <v>352899774.82999998</v>
      </c>
      <c r="HR190" s="466">
        <v>352862679.81999999</v>
      </c>
      <c r="HS190" s="466">
        <v>352787450.00999999</v>
      </c>
      <c r="HT190" s="466">
        <v>352828918.32999998</v>
      </c>
      <c r="HU190" s="466">
        <v>353259755.06</v>
      </c>
      <c r="HV190" s="466">
        <v>355478543.3499999</v>
      </c>
      <c r="HW190" s="466">
        <v>355478025.93000007</v>
      </c>
      <c r="HX190" s="466">
        <v>355697227.71000004</v>
      </c>
      <c r="HY190" s="466">
        <f t="shared" si="978"/>
        <v>4246598413.6199999</v>
      </c>
      <c r="HZ190" s="466">
        <v>360132176.31000006</v>
      </c>
      <c r="IA190" s="466">
        <v>359656936.86000007</v>
      </c>
      <c r="IB190" s="466">
        <v>359227353.81</v>
      </c>
      <c r="IC190" s="466">
        <v>359020569.73000008</v>
      </c>
      <c r="ID190" s="466">
        <v>358520248.04999995</v>
      </c>
      <c r="IE190" s="466">
        <v>358697452.47000003</v>
      </c>
      <c r="IF190" s="466">
        <v>358404436.71999997</v>
      </c>
      <c r="IG190" s="466">
        <v>358394167.43000001</v>
      </c>
      <c r="IH190" s="466">
        <v>359304316.47000003</v>
      </c>
      <c r="II190" s="466">
        <v>361017585.69</v>
      </c>
      <c r="IJ190" s="466">
        <v>360880743.09999996</v>
      </c>
      <c r="IK190" s="466">
        <v>361428980.49000001</v>
      </c>
      <c r="IL190" s="466">
        <f t="shared" si="980"/>
        <v>4314684967.1299992</v>
      </c>
      <c r="IM190" s="466">
        <v>361788677.19</v>
      </c>
      <c r="IN190" s="466">
        <v>377303602.84000003</v>
      </c>
      <c r="IO190" s="466">
        <v>368989513.56</v>
      </c>
      <c r="IP190" s="466">
        <v>372327115.46999997</v>
      </c>
      <c r="IQ190" s="466">
        <v>372197078.14000005</v>
      </c>
      <c r="IR190" s="466">
        <v>373298659.50999999</v>
      </c>
      <c r="IS190" s="466">
        <v>372694509.88999999</v>
      </c>
      <c r="IT190" s="466">
        <v>372366082.25999999</v>
      </c>
      <c r="IU190" s="466">
        <v>373993140.66999996</v>
      </c>
      <c r="IV190" s="466">
        <v>374972739.50999999</v>
      </c>
      <c r="IW190" s="466">
        <v>375455557.36000001</v>
      </c>
      <c r="IX190" s="466">
        <v>376341705.51999998</v>
      </c>
      <c r="IY190" s="466">
        <f t="shared" si="982"/>
        <v>4471728381.9200001</v>
      </c>
      <c r="IZ190" s="655">
        <v>375306234.85000002</v>
      </c>
      <c r="JA190" s="466">
        <v>396033373.96999997</v>
      </c>
      <c r="JB190" s="466">
        <v>385830345.86000007</v>
      </c>
      <c r="JC190" s="466">
        <v>385684147.80999994</v>
      </c>
      <c r="JD190" s="466">
        <v>385466223.25000006</v>
      </c>
      <c r="JE190" s="466">
        <v>385369421.06000006</v>
      </c>
      <c r="JF190" s="466">
        <v>385876427.94</v>
      </c>
      <c r="JG190" s="466">
        <v>385159550.20000011</v>
      </c>
      <c r="JH190" s="466">
        <v>386891357.38000011</v>
      </c>
      <c r="JI190" s="466">
        <v>387926970.29000002</v>
      </c>
      <c r="JJ190" s="466">
        <v>388044049.75</v>
      </c>
      <c r="JK190" s="466">
        <v>393621435.68000007</v>
      </c>
      <c r="JL190" s="466">
        <f t="shared" si="984"/>
        <v>4641209538.0400009</v>
      </c>
      <c r="JM190" s="655">
        <v>395910544.13</v>
      </c>
      <c r="JN190" s="466">
        <v>422026867.91000003</v>
      </c>
      <c r="JO190" s="466">
        <v>409681141.55000001</v>
      </c>
      <c r="JP190" s="466">
        <v>409485295.74000001</v>
      </c>
      <c r="JQ190" s="466">
        <v>409466028.76999998</v>
      </c>
      <c r="JR190" s="466">
        <v>409763522.12</v>
      </c>
      <c r="JS190" s="466">
        <v>409935292.79000002</v>
      </c>
      <c r="JT190" s="466">
        <v>410144349.23000002</v>
      </c>
      <c r="JU190" s="466">
        <v>411485761.29000002</v>
      </c>
      <c r="JV190" s="466">
        <v>412345270.27999997</v>
      </c>
      <c r="JW190" s="466">
        <v>411838117.72000003</v>
      </c>
      <c r="JX190" s="466">
        <v>418357239.30000001</v>
      </c>
      <c r="JY190" s="466">
        <f t="shared" si="986"/>
        <v>4930439430.8299999</v>
      </c>
      <c r="JZ190" s="655">
        <v>428291329.45999998</v>
      </c>
      <c r="KA190" s="466">
        <v>428767709.75999999</v>
      </c>
      <c r="KB190" s="466">
        <v>430442819.43000001</v>
      </c>
      <c r="KC190" s="466">
        <v>429900297.69</v>
      </c>
      <c r="KD190" s="466">
        <v>433160881.56</v>
      </c>
      <c r="KE190" s="466">
        <v>433556555.06</v>
      </c>
      <c r="KF190" s="466">
        <v>434025673.31999999</v>
      </c>
      <c r="KG190" s="466">
        <v>433608064.30000001</v>
      </c>
      <c r="KH190" s="466">
        <v>435530210.85000002</v>
      </c>
      <c r="KI190" s="466">
        <v>437089243.56999999</v>
      </c>
      <c r="KJ190" s="466">
        <v>439864610.43000001</v>
      </c>
      <c r="KK190" s="466">
        <v>432991761.68000001</v>
      </c>
      <c r="KL190" s="466">
        <f t="shared" si="988"/>
        <v>5197229157.1100006</v>
      </c>
      <c r="KM190" s="655">
        <v>446436112.64999998</v>
      </c>
      <c r="KN190" s="466">
        <v>486517878.41000003</v>
      </c>
      <c r="KO190" s="466">
        <v>468090612.99000001</v>
      </c>
      <c r="KP190" s="466">
        <v>467793634.06</v>
      </c>
      <c r="KQ190" s="466">
        <v>468883288.05000001</v>
      </c>
      <c r="KR190" s="466">
        <v>468157146.80000001</v>
      </c>
      <c r="KS190" s="466">
        <v>469733702.67000002</v>
      </c>
      <c r="KT190" s="466">
        <v>469438722.26999998</v>
      </c>
      <c r="KU190" s="466">
        <v>472901466.96000004</v>
      </c>
      <c r="KV190" s="466">
        <v>472713976.66000003</v>
      </c>
      <c r="KW190" s="466">
        <v>474482818.27999997</v>
      </c>
      <c r="KX190" s="466">
        <v>474683785.07999998</v>
      </c>
      <c r="KY190" s="466">
        <f t="shared" si="990"/>
        <v>5639833144.8800001</v>
      </c>
      <c r="KZ190" s="655">
        <v>471227603.52999997</v>
      </c>
      <c r="LA190" s="466">
        <v>522691489.26999998</v>
      </c>
      <c r="LB190" s="466">
        <v>0</v>
      </c>
      <c r="LC190" s="466">
        <v>0</v>
      </c>
      <c r="LD190" s="466">
        <v>0</v>
      </c>
      <c r="LE190" s="466">
        <v>0</v>
      </c>
      <c r="LF190" s="466">
        <v>0</v>
      </c>
      <c r="LG190" s="466">
        <v>0</v>
      </c>
      <c r="LH190" s="466">
        <v>0</v>
      </c>
      <c r="LI190" s="466">
        <v>0</v>
      </c>
      <c r="LJ190" s="466">
        <v>0</v>
      </c>
      <c r="LK190" s="466">
        <v>0</v>
      </c>
      <c r="LL190" s="511">
        <f t="shared" si="992"/>
        <v>993919092.79999995</v>
      </c>
    </row>
    <row r="191" spans="1:324" ht="15.75" x14ac:dyDescent="0.25">
      <c r="A191" s="419">
        <v>4115</v>
      </c>
      <c r="B191" s="420"/>
      <c r="C191" s="418" t="s">
        <v>195</v>
      </c>
      <c r="D191" s="418" t="s">
        <v>388</v>
      </c>
      <c r="E191" s="466">
        <v>10708137.205808714</v>
      </c>
      <c r="F191" s="466">
        <v>16898643.79903188</v>
      </c>
      <c r="G191" s="466">
        <v>23512990.318811554</v>
      </c>
      <c r="H191" s="466">
        <v>32944399.933233187</v>
      </c>
      <c r="I191" s="466">
        <v>43139221.331997998</v>
      </c>
      <c r="J191" s="466">
        <v>51510511.600734442</v>
      </c>
      <c r="K191" s="466">
        <v>61967451.176765151</v>
      </c>
      <c r="L191" s="466">
        <v>76205583.3750626</v>
      </c>
      <c r="M191" s="466">
        <v>7773514.4383241534</v>
      </c>
      <c r="N191" s="466">
        <v>7340965.615089301</v>
      </c>
      <c r="O191" s="466">
        <v>6613211.4838925051</v>
      </c>
      <c r="P191" s="466">
        <v>7267434.4850609247</v>
      </c>
      <c r="Q191" s="466">
        <v>8056755.9672842603</v>
      </c>
      <c r="R191" s="466">
        <v>7013036.2209981643</v>
      </c>
      <c r="S191" s="466">
        <v>8390414.7888499424</v>
      </c>
      <c r="T191" s="466">
        <v>7994454.1812719079</v>
      </c>
      <c r="U191" s="466">
        <v>7462439.4925721921</v>
      </c>
      <c r="V191" s="466">
        <v>8741549.8247371074</v>
      </c>
      <c r="W191" s="466">
        <v>8573159.7396094147</v>
      </c>
      <c r="X191" s="466">
        <v>7938804.039392422</v>
      </c>
      <c r="Y191" s="466">
        <f t="shared" si="946"/>
        <v>93165740.277082309</v>
      </c>
      <c r="Z191" s="466">
        <v>9382966.1158404276</v>
      </c>
      <c r="AA191" s="466">
        <v>8808037.0555833764</v>
      </c>
      <c r="AB191" s="466">
        <v>7974732.9327324321</v>
      </c>
      <c r="AC191" s="466">
        <v>9195405.6084126178</v>
      </c>
      <c r="AD191" s="466">
        <v>9952474.5451510604</v>
      </c>
      <c r="AE191" s="466">
        <v>7848188.9500918053</v>
      </c>
      <c r="AF191" s="466">
        <v>9767814.2213319987</v>
      </c>
      <c r="AG191" s="466">
        <v>8750383.9091971293</v>
      </c>
      <c r="AH191" s="466">
        <v>9351243.5319646131</v>
      </c>
      <c r="AI191" s="466">
        <v>10421140.043398431</v>
      </c>
      <c r="AJ191" s="466">
        <v>11100041.729260558</v>
      </c>
      <c r="AK191" s="466">
        <v>8941345.3513603751</v>
      </c>
      <c r="AL191" s="466">
        <f t="shared" si="948"/>
        <v>111493773.99432483</v>
      </c>
      <c r="AM191" s="466">
        <v>10975166.917042229</v>
      </c>
      <c r="AN191" s="466">
        <v>10651966.681313638</v>
      </c>
      <c r="AO191" s="466">
        <v>9694636.6191370394</v>
      </c>
      <c r="AP191" s="466">
        <v>11487708.522742447</v>
      </c>
      <c r="AQ191" s="466">
        <v>10931245.923218161</v>
      </c>
      <c r="AR191" s="466">
        <v>9502521.3858287428</v>
      </c>
      <c r="AS191" s="466">
        <v>11705106.82106493</v>
      </c>
      <c r="AT191" s="466">
        <v>10130230.032799199</v>
      </c>
      <c r="AU191" s="466">
        <v>9842026.4271407127</v>
      </c>
      <c r="AV191" s="466">
        <v>11960140.210315473</v>
      </c>
      <c r="AW191" s="466">
        <v>12494733.767317645</v>
      </c>
      <c r="AX191" s="466">
        <v>10167275.913870806</v>
      </c>
      <c r="AY191" s="466">
        <f t="shared" si="950"/>
        <v>129542759.22179103</v>
      </c>
      <c r="AZ191" s="466">
        <v>10168990.98647972</v>
      </c>
      <c r="BA191" s="466">
        <v>12748447.671507262</v>
      </c>
      <c r="BB191" s="466">
        <v>10628642.964446669</v>
      </c>
      <c r="BC191" s="466">
        <v>11912844.2663996</v>
      </c>
      <c r="BD191" s="466">
        <v>12782114.838925056</v>
      </c>
      <c r="BE191" s="466">
        <v>10363382.573860792</v>
      </c>
      <c r="BF191" s="466">
        <v>12399511.767651478</v>
      </c>
      <c r="BG191" s="466">
        <v>12256146.720080122</v>
      </c>
      <c r="BH191" s="466">
        <v>11837514.605241196</v>
      </c>
      <c r="BI191" s="466">
        <v>11855700.216992157</v>
      </c>
      <c r="BJ191" s="466">
        <v>14246828.576197632</v>
      </c>
      <c r="BK191" s="466">
        <v>11626393.757302621</v>
      </c>
      <c r="BL191" s="466">
        <f t="shared" si="952"/>
        <v>142826518.9450843</v>
      </c>
      <c r="BM191" s="466">
        <v>12980783.675513269</v>
      </c>
      <c r="BN191" s="466">
        <v>13965393.924219662</v>
      </c>
      <c r="BO191" s="466">
        <v>11731121.682523787</v>
      </c>
      <c r="BP191" s="466">
        <v>12966503.922550494</v>
      </c>
      <c r="BQ191" s="466">
        <v>13594883.99265565</v>
      </c>
      <c r="BR191" s="466">
        <v>12049344.850609249</v>
      </c>
      <c r="BS191" s="466">
        <v>14008571.190118512</v>
      </c>
      <c r="BT191" s="466">
        <v>13417259.222166583</v>
      </c>
      <c r="BU191" s="466">
        <v>11573639.626105824</v>
      </c>
      <c r="BV191" s="466">
        <v>13931947.921882825</v>
      </c>
      <c r="BW191" s="466">
        <v>14060211.150058422</v>
      </c>
      <c r="BX191" s="466">
        <v>12132815.890502421</v>
      </c>
      <c r="BY191" s="466">
        <f t="shared" si="954"/>
        <v>156412477.04890671</v>
      </c>
      <c r="BZ191" s="466">
        <v>11388666.332832582</v>
      </c>
      <c r="CA191" s="466">
        <v>16082365.2144884</v>
      </c>
      <c r="CB191" s="466">
        <v>12749561.842764147</v>
      </c>
      <c r="CC191" s="466">
        <v>13543068.769821398</v>
      </c>
      <c r="CD191" s="466">
        <v>14411220.998163914</v>
      </c>
      <c r="CE191" s="466">
        <v>12509021.866132533</v>
      </c>
      <c r="CF191" s="466">
        <v>14787143.214822235</v>
      </c>
      <c r="CG191" s="466">
        <v>13295534.969120348</v>
      </c>
      <c r="CH191" s="466">
        <v>12709818.895009181</v>
      </c>
      <c r="CI191" s="466">
        <v>14669074.445000835</v>
      </c>
      <c r="CJ191" s="466">
        <v>14827190.786179271</v>
      </c>
      <c r="CK191" s="466">
        <v>12844858.955099316</v>
      </c>
      <c r="CL191" s="466">
        <f t="shared" si="956"/>
        <v>163817526.28943416</v>
      </c>
      <c r="CM191" s="466">
        <v>14656822.734101154</v>
      </c>
      <c r="CN191" s="466">
        <v>15160019.195459858</v>
      </c>
      <c r="CO191" s="466">
        <v>12705166.082457019</v>
      </c>
      <c r="CP191" s="466">
        <v>14418999.332331832</v>
      </c>
      <c r="CQ191" s="466">
        <v>14716808.546152562</v>
      </c>
      <c r="CR191" s="466">
        <v>13216215.990652647</v>
      </c>
      <c r="CS191" s="466">
        <v>14941800.200300451</v>
      </c>
      <c r="CT191" s="466">
        <v>14089550.993156403</v>
      </c>
      <c r="CU191" s="466">
        <v>13351352.028042063</v>
      </c>
      <c r="CV191" s="466">
        <v>15317513.770655986</v>
      </c>
      <c r="CW191" s="466">
        <v>15776093.306626609</v>
      </c>
      <c r="CX191" s="466">
        <v>12958166.416291105</v>
      </c>
      <c r="CY191" s="466">
        <f t="shared" si="958"/>
        <v>171308508.59622771</v>
      </c>
      <c r="CZ191" s="466">
        <v>14810841</v>
      </c>
      <c r="DA191" s="466">
        <v>14853796</v>
      </c>
      <c r="DB191" s="466">
        <v>13152180.670000002</v>
      </c>
      <c r="DC191" s="466">
        <v>14531654.910000002</v>
      </c>
      <c r="DD191" s="466">
        <v>15399086</v>
      </c>
      <c r="DE191" s="466">
        <v>13087515.130000001</v>
      </c>
      <c r="DF191" s="466">
        <v>15104677.780000003</v>
      </c>
      <c r="DG191" s="466">
        <v>14261928.000000002</v>
      </c>
      <c r="DH191" s="466">
        <v>13082189.640000001</v>
      </c>
      <c r="DI191" s="466">
        <v>15714435.51</v>
      </c>
      <c r="DJ191" s="466">
        <v>15101398.809999999</v>
      </c>
      <c r="DK191" s="466">
        <v>13285658.15</v>
      </c>
      <c r="DL191" s="466">
        <f t="shared" si="960"/>
        <v>172385361.60000002</v>
      </c>
      <c r="DM191" s="466">
        <v>16118544.510000002</v>
      </c>
      <c r="DN191" s="466">
        <v>14889640.43</v>
      </c>
      <c r="DO191" s="466">
        <v>13695325.220000001</v>
      </c>
      <c r="DP191" s="466">
        <v>16183898.949999999</v>
      </c>
      <c r="DQ191" s="466">
        <v>14722199.68</v>
      </c>
      <c r="DR191" s="466">
        <v>13850923.210000001</v>
      </c>
      <c r="DS191" s="466">
        <v>16155828.25</v>
      </c>
      <c r="DT191" s="466">
        <v>14838624.359999999</v>
      </c>
      <c r="DU191" s="466">
        <v>14521434.43</v>
      </c>
      <c r="DV191" s="466">
        <v>15969305.18</v>
      </c>
      <c r="DW191" s="466">
        <v>17593579.859999999</v>
      </c>
      <c r="DX191" s="466">
        <v>14388505.49</v>
      </c>
      <c r="DY191" s="466">
        <f t="shared" si="962"/>
        <v>182927809.56999999</v>
      </c>
      <c r="DZ191" s="466">
        <v>16508407.779999999</v>
      </c>
      <c r="EA191" s="466">
        <v>15738547.52</v>
      </c>
      <c r="EB191" s="466">
        <v>14277438.42</v>
      </c>
      <c r="EC191" s="466">
        <v>16041649.050000001</v>
      </c>
      <c r="ED191" s="466">
        <v>15435100.869999999</v>
      </c>
      <c r="EE191" s="466">
        <v>14320927.08</v>
      </c>
      <c r="EF191" s="466">
        <v>16577931.35</v>
      </c>
      <c r="EG191" s="466">
        <v>15216179.57</v>
      </c>
      <c r="EH191" s="466">
        <v>14323916.01</v>
      </c>
      <c r="EI191" s="466">
        <v>16349893.77</v>
      </c>
      <c r="EJ191" s="466">
        <v>15262643.390000001</v>
      </c>
      <c r="EK191" s="466">
        <v>13842107.73</v>
      </c>
      <c r="EL191" s="466">
        <f t="shared" si="964"/>
        <v>183894742.53999999</v>
      </c>
      <c r="EM191" s="466">
        <v>16213068.180000002</v>
      </c>
      <c r="EN191" s="466">
        <v>14761808.630000003</v>
      </c>
      <c r="EO191" s="466">
        <v>14360443.57</v>
      </c>
      <c r="EP191" s="466">
        <v>15660006.17</v>
      </c>
      <c r="EQ191" s="466">
        <v>15073760.33</v>
      </c>
      <c r="ER191" s="466">
        <v>14006309.01</v>
      </c>
      <c r="ES191" s="466">
        <v>15918775.08</v>
      </c>
      <c r="ET191" s="466">
        <v>14909045.529999999</v>
      </c>
      <c r="EU191" s="466">
        <v>13979460.4</v>
      </c>
      <c r="EV191" s="466">
        <v>15626128.17</v>
      </c>
      <c r="EW191" s="466">
        <v>15155655.359999999</v>
      </c>
      <c r="EX191" s="466">
        <v>14103806.140000001</v>
      </c>
      <c r="EY191" s="466">
        <f t="shared" si="966"/>
        <v>179768266.56999999</v>
      </c>
      <c r="EZ191" s="466">
        <v>15229181.699999999</v>
      </c>
      <c r="FA191" s="466">
        <v>14511796.83</v>
      </c>
      <c r="FB191" s="466">
        <v>13722646.82</v>
      </c>
      <c r="FC191" s="466">
        <v>14913123.49</v>
      </c>
      <c r="FD191" s="466">
        <v>14500657.689999999</v>
      </c>
      <c r="FE191" s="466">
        <v>13473330.220000001</v>
      </c>
      <c r="FF191" s="466">
        <v>14917725.029999999</v>
      </c>
      <c r="FG191" s="466">
        <v>14278282.73</v>
      </c>
      <c r="FH191" s="466">
        <v>13922962.369999999</v>
      </c>
      <c r="FI191" s="466">
        <v>14270519.91</v>
      </c>
      <c r="FJ191" s="466">
        <v>14823592.379999999</v>
      </c>
      <c r="FK191" s="466">
        <v>13922412.860000001</v>
      </c>
      <c r="FL191" s="466">
        <f t="shared" si="968"/>
        <v>172486232.03000003</v>
      </c>
      <c r="FM191" s="466">
        <v>15104233.429999998</v>
      </c>
      <c r="FN191" s="466">
        <v>14273256.209999999</v>
      </c>
      <c r="FO191" s="466">
        <v>13252303.080000002</v>
      </c>
      <c r="FP191" s="466">
        <v>14905953.360000001</v>
      </c>
      <c r="FQ191" s="466">
        <v>14064815.860000001</v>
      </c>
      <c r="FR191" s="466">
        <v>13267920.770000001</v>
      </c>
      <c r="FS191" s="466">
        <v>15206698.469999999</v>
      </c>
      <c r="FT191" s="466">
        <v>13836983.669999998</v>
      </c>
      <c r="FU191" s="466">
        <v>13272917.919999998</v>
      </c>
      <c r="FV191" s="466">
        <v>15026303.32</v>
      </c>
      <c r="FW191" s="466">
        <v>13609527.84</v>
      </c>
      <c r="FX191" s="466">
        <v>12824643.430000003</v>
      </c>
      <c r="FY191" s="466">
        <f t="shared" si="970"/>
        <v>168645557.36000001</v>
      </c>
      <c r="FZ191" s="466">
        <v>14599212.989999998</v>
      </c>
      <c r="GA191" s="466">
        <v>13555048.359999999</v>
      </c>
      <c r="GB191" s="466">
        <v>12703029.340000002</v>
      </c>
      <c r="GC191" s="466">
        <v>14060519.130000001</v>
      </c>
      <c r="GD191" s="466">
        <v>13524578.98</v>
      </c>
      <c r="GE191" s="466">
        <v>12634067.949999999</v>
      </c>
      <c r="GF191" s="466">
        <v>14627492.09</v>
      </c>
      <c r="GG191" s="466">
        <v>13082644.65</v>
      </c>
      <c r="GH191" s="466">
        <v>12635851.719999999</v>
      </c>
      <c r="GI191" s="466">
        <v>14027279.67</v>
      </c>
      <c r="GJ191" s="466">
        <v>13039272.219999999</v>
      </c>
      <c r="GK191" s="466">
        <v>12636611.399999999</v>
      </c>
      <c r="GL191" s="466">
        <f t="shared" si="972"/>
        <v>161125608.5</v>
      </c>
      <c r="GM191" s="466">
        <v>13357494.009999998</v>
      </c>
      <c r="GN191" s="466">
        <v>13302814.800000001</v>
      </c>
      <c r="GO191" s="466">
        <v>12764250.630000003</v>
      </c>
      <c r="GP191" s="466">
        <v>13375907.629999995</v>
      </c>
      <c r="GQ191" s="466">
        <v>13558204.120000007</v>
      </c>
      <c r="GR191" s="466">
        <v>12989282.079999998</v>
      </c>
      <c r="GS191" s="466">
        <v>13512409.200000003</v>
      </c>
      <c r="GT191" s="466">
        <v>13087758.130000001</v>
      </c>
      <c r="GU191" s="466">
        <v>13004166.880000001</v>
      </c>
      <c r="GV191" s="466">
        <v>13301927.290000001</v>
      </c>
      <c r="GW191" s="466">
        <v>12946524.5</v>
      </c>
      <c r="GX191" s="466">
        <v>12528960.610000001</v>
      </c>
      <c r="GY191" s="466">
        <f t="shared" si="974"/>
        <v>157729699.88</v>
      </c>
      <c r="GZ191" s="466">
        <v>13081626.74</v>
      </c>
      <c r="HA191" s="466">
        <v>12818110.379999999</v>
      </c>
      <c r="HB191" s="466">
        <v>12601204.690000001</v>
      </c>
      <c r="HC191" s="466">
        <v>13039635.159999998</v>
      </c>
      <c r="HD191" s="466">
        <v>12618469.08</v>
      </c>
      <c r="HE191" s="466">
        <v>12344189.570000002</v>
      </c>
      <c r="HF191" s="466">
        <v>12840343.65</v>
      </c>
      <c r="HG191" s="466">
        <v>12675087.699999999</v>
      </c>
      <c r="HH191" s="466">
        <v>12222936.800000001</v>
      </c>
      <c r="HI191" s="466">
        <v>12935556.85</v>
      </c>
      <c r="HJ191" s="466">
        <v>12427448.33</v>
      </c>
      <c r="HK191" s="466">
        <v>12053389.110000001</v>
      </c>
      <c r="HL191" s="466">
        <f t="shared" si="976"/>
        <v>151657998.06000003</v>
      </c>
      <c r="HM191" s="466">
        <v>11976459.840000002</v>
      </c>
      <c r="HN191" s="466">
        <v>12504411.699999999</v>
      </c>
      <c r="HO191" s="466">
        <v>12169841.530000001</v>
      </c>
      <c r="HP191" s="466">
        <v>12169434.17</v>
      </c>
      <c r="HQ191" s="466">
        <v>12667957.130000001</v>
      </c>
      <c r="HR191" s="466">
        <v>12061564.17</v>
      </c>
      <c r="HS191" s="466">
        <v>11994390.690000001</v>
      </c>
      <c r="HT191" s="466">
        <v>12730352.909999998</v>
      </c>
      <c r="HU191" s="466">
        <v>12185699.17</v>
      </c>
      <c r="HV191" s="466">
        <v>12279778.370000001</v>
      </c>
      <c r="HW191" s="466">
        <v>12313973.26</v>
      </c>
      <c r="HX191" s="466">
        <v>11854507.220000001</v>
      </c>
      <c r="HY191" s="466">
        <f t="shared" si="978"/>
        <v>146908370.16</v>
      </c>
      <c r="HZ191" s="466">
        <v>12429432.58</v>
      </c>
      <c r="IA191" s="466">
        <v>11982504.790000001</v>
      </c>
      <c r="IB191" s="466">
        <v>12358256.270000001</v>
      </c>
      <c r="IC191" s="466">
        <v>11777755.549999999</v>
      </c>
      <c r="ID191" s="466">
        <v>12266222.01</v>
      </c>
      <c r="IE191" s="466">
        <v>12120940.17</v>
      </c>
      <c r="IF191" s="466">
        <v>11611294</v>
      </c>
      <c r="IG191" s="466">
        <v>12190161.879999999</v>
      </c>
      <c r="IH191" s="466">
        <v>12297213.260000002</v>
      </c>
      <c r="II191" s="466">
        <v>11778622.229999999</v>
      </c>
      <c r="IJ191" s="466">
        <v>11879488.709999999</v>
      </c>
      <c r="IK191" s="466">
        <v>11767062.120000001</v>
      </c>
      <c r="IL191" s="466">
        <f t="shared" si="980"/>
        <v>144458953.56999999</v>
      </c>
      <c r="IM191" s="466">
        <v>12008542.83</v>
      </c>
      <c r="IN191" s="466">
        <v>12673542.810000001</v>
      </c>
      <c r="IO191" s="466">
        <v>11589576.319999998</v>
      </c>
      <c r="IP191" s="466">
        <v>12288121.340000002</v>
      </c>
      <c r="IQ191" s="466">
        <v>12804257.130000003</v>
      </c>
      <c r="IR191" s="466">
        <v>12255749.550000001</v>
      </c>
      <c r="IS191" s="466">
        <v>12472070.42</v>
      </c>
      <c r="IT191" s="466">
        <v>12132173.140000001</v>
      </c>
      <c r="IU191" s="466">
        <v>12274414.190000001</v>
      </c>
      <c r="IV191" s="466">
        <v>12569703.140000001</v>
      </c>
      <c r="IW191" s="466">
        <v>12615635.940000001</v>
      </c>
      <c r="IX191" s="466">
        <v>12297882.709999999</v>
      </c>
      <c r="IY191" s="466">
        <f t="shared" si="982"/>
        <v>147981669.52000001</v>
      </c>
      <c r="IZ191" s="655">
        <v>12661782.260000002</v>
      </c>
      <c r="JA191" s="466">
        <v>13152688.43</v>
      </c>
      <c r="JB191" s="466">
        <v>12514085.710000001</v>
      </c>
      <c r="JC191" s="466">
        <v>12630772.310000001</v>
      </c>
      <c r="JD191" s="466">
        <v>12768526.08</v>
      </c>
      <c r="JE191" s="466">
        <v>12517102.41</v>
      </c>
      <c r="JF191" s="466">
        <v>13137742.85</v>
      </c>
      <c r="JG191" s="466">
        <v>12570865.299999999</v>
      </c>
      <c r="JH191" s="466">
        <v>12650453.700000001</v>
      </c>
      <c r="JI191" s="466">
        <v>12911349.859999998</v>
      </c>
      <c r="JJ191" s="466">
        <v>12777728.040000001</v>
      </c>
      <c r="JK191" s="466">
        <v>12876232.399999999</v>
      </c>
      <c r="JL191" s="466">
        <f t="shared" si="984"/>
        <v>153169329.34999999</v>
      </c>
      <c r="JM191" s="655">
        <v>12746322.210000001</v>
      </c>
      <c r="JN191" s="466">
        <v>14106623.74</v>
      </c>
      <c r="JO191" s="466">
        <v>13289471.76</v>
      </c>
      <c r="JP191" s="466">
        <v>13296187.279999999</v>
      </c>
      <c r="JQ191" s="466">
        <v>13759612.66</v>
      </c>
      <c r="JR191" s="466">
        <v>12981111.460000001</v>
      </c>
      <c r="JS191" s="466">
        <v>13272165.210000001</v>
      </c>
      <c r="JT191" s="466">
        <v>13191974.779999999</v>
      </c>
      <c r="JU191" s="466">
        <v>13189923.4</v>
      </c>
      <c r="JV191" s="466">
        <v>13261940.359999999</v>
      </c>
      <c r="JW191" s="466">
        <v>13385907.33</v>
      </c>
      <c r="JX191" s="466">
        <v>13347866.779999999</v>
      </c>
      <c r="JY191" s="466">
        <f t="shared" si="986"/>
        <v>159829106.97000003</v>
      </c>
      <c r="JZ191" s="655">
        <v>13627774.16</v>
      </c>
      <c r="KA191" s="466">
        <v>13706995.73</v>
      </c>
      <c r="KB191" s="466">
        <v>13738899.92</v>
      </c>
      <c r="KC191" s="466">
        <v>13729250.470000001</v>
      </c>
      <c r="KD191" s="466">
        <v>13837455.77</v>
      </c>
      <c r="KE191" s="466">
        <v>13794801.800000001</v>
      </c>
      <c r="KF191" s="466">
        <v>13497518.810000001</v>
      </c>
      <c r="KG191" s="466">
        <v>13720038.550000001</v>
      </c>
      <c r="KH191" s="466">
        <v>13678902.619999999</v>
      </c>
      <c r="KI191" s="466">
        <v>13946087.210000001</v>
      </c>
      <c r="KJ191" s="466">
        <v>14136842.68</v>
      </c>
      <c r="KK191" s="466">
        <v>13632067.35</v>
      </c>
      <c r="KL191" s="466">
        <f t="shared" si="988"/>
        <v>165046635.06999999</v>
      </c>
      <c r="KM191" s="655">
        <v>13428395.880000001</v>
      </c>
      <c r="KN191" s="466">
        <v>14750719.09</v>
      </c>
      <c r="KO191" s="466">
        <v>14640409.85</v>
      </c>
      <c r="KP191" s="466">
        <v>14766036.710000001</v>
      </c>
      <c r="KQ191" s="466">
        <v>14151090.02</v>
      </c>
      <c r="KR191" s="466">
        <v>14356830.09</v>
      </c>
      <c r="KS191" s="466">
        <v>14716095.49</v>
      </c>
      <c r="KT191" s="466">
        <v>14480632.59</v>
      </c>
      <c r="KU191" s="466">
        <v>14423134</v>
      </c>
      <c r="KV191" s="466">
        <v>14256016.02</v>
      </c>
      <c r="KW191" s="466">
        <v>16744422.02</v>
      </c>
      <c r="KX191" s="466">
        <v>14549923</v>
      </c>
      <c r="KY191" s="466">
        <f t="shared" si="990"/>
        <v>175263704.76000002</v>
      </c>
      <c r="KZ191" s="655">
        <v>14483940.789999999</v>
      </c>
      <c r="LA191" s="466">
        <v>15886142.41</v>
      </c>
      <c r="LB191" s="466">
        <v>0</v>
      </c>
      <c r="LC191" s="466">
        <v>0</v>
      </c>
      <c r="LD191" s="466">
        <v>0</v>
      </c>
      <c r="LE191" s="466">
        <v>0</v>
      </c>
      <c r="LF191" s="466">
        <v>0</v>
      </c>
      <c r="LG191" s="466">
        <v>0</v>
      </c>
      <c r="LH191" s="466">
        <v>0</v>
      </c>
      <c r="LI191" s="466">
        <v>0</v>
      </c>
      <c r="LJ191" s="466">
        <v>0</v>
      </c>
      <c r="LK191" s="466">
        <v>0</v>
      </c>
      <c r="LL191" s="511">
        <f t="shared" si="992"/>
        <v>30370083.199999999</v>
      </c>
    </row>
    <row r="192" spans="1:324" ht="15.75" x14ac:dyDescent="0.25">
      <c r="A192" s="419">
        <v>4116</v>
      </c>
      <c r="B192" s="420"/>
      <c r="C192" s="418" t="s">
        <v>1043</v>
      </c>
      <c r="D192" s="418" t="s">
        <v>389</v>
      </c>
      <c r="E192" s="466">
        <v>19846703.388415959</v>
      </c>
      <c r="F192" s="466">
        <v>39983516.94207979</v>
      </c>
      <c r="G192" s="466">
        <v>53599144.550158575</v>
      </c>
      <c r="H192" s="466">
        <v>66368302.45368053</v>
      </c>
      <c r="I192" s="466">
        <v>71938791.520614266</v>
      </c>
      <c r="J192" s="466">
        <v>79672579.702887669</v>
      </c>
      <c r="K192" s="466">
        <v>85474261.392088145</v>
      </c>
      <c r="L192" s="466">
        <v>85763153.062927723</v>
      </c>
      <c r="M192" s="466">
        <v>7151815.2228342518</v>
      </c>
      <c r="N192" s="466">
        <v>6555593.461275246</v>
      </c>
      <c r="O192" s="466">
        <v>8649324.4992488734</v>
      </c>
      <c r="P192" s="466">
        <v>6786959.8481054921</v>
      </c>
      <c r="Q192" s="466">
        <v>9148966.4705391433</v>
      </c>
      <c r="R192" s="466">
        <v>8362538.9250542503</v>
      </c>
      <c r="S192" s="466">
        <v>7549694.6393339969</v>
      </c>
      <c r="T192" s="466">
        <v>6705081.4929477442</v>
      </c>
      <c r="U192" s="466">
        <v>8361430.6095393151</v>
      </c>
      <c r="V192" s="466">
        <v>7704389.2313052863</v>
      </c>
      <c r="W192" s="466">
        <v>7700640.8284927439</v>
      </c>
      <c r="X192" s="466">
        <v>10204456.685027542</v>
      </c>
      <c r="Y192" s="466">
        <f t="shared" si="946"/>
        <v>94880891.913703889</v>
      </c>
      <c r="Z192" s="466">
        <v>6996046.9280587547</v>
      </c>
      <c r="AA192" s="466">
        <v>8222216.1232682392</v>
      </c>
      <c r="AB192" s="466">
        <v>11313994.145343013</v>
      </c>
      <c r="AC192" s="466">
        <v>10149819.674052745</v>
      </c>
      <c r="AD192" s="466">
        <v>10809841.378025372</v>
      </c>
      <c r="AE192" s="466">
        <v>9771753.5120597593</v>
      </c>
      <c r="AF192" s="466">
        <v>8198544.2548823226</v>
      </c>
      <c r="AG192" s="466">
        <v>10865099.33633784</v>
      </c>
      <c r="AH192" s="466">
        <v>9701334.34831414</v>
      </c>
      <c r="AI192" s="466">
        <v>11840093.5269571</v>
      </c>
      <c r="AJ192" s="466">
        <v>9029692.0373894144</v>
      </c>
      <c r="AK192" s="466">
        <v>11456905.65502421</v>
      </c>
      <c r="AL192" s="466">
        <f t="shared" si="948"/>
        <v>118355340.9197129</v>
      </c>
      <c r="AM192" s="466">
        <v>10469028.542814221</v>
      </c>
      <c r="AN192" s="466">
        <v>10145337.099858122</v>
      </c>
      <c r="AO192" s="466">
        <v>11460901.261475546</v>
      </c>
      <c r="AP192" s="466">
        <v>10872387.41378735</v>
      </c>
      <c r="AQ192" s="466">
        <v>13868621.619137034</v>
      </c>
      <c r="AR192" s="466">
        <v>12038346.564889008</v>
      </c>
      <c r="AS192" s="466">
        <v>12699242.972083122</v>
      </c>
      <c r="AT192" s="466">
        <v>9898992.8836588245</v>
      </c>
      <c r="AU192" s="466">
        <v>10964010.689659484</v>
      </c>
      <c r="AV192" s="466">
        <v>14868562.092263397</v>
      </c>
      <c r="AW192" s="466">
        <v>9953639.3325822037</v>
      </c>
      <c r="AX192" s="466">
        <v>15730759.023284944</v>
      </c>
      <c r="AY192" s="466">
        <f t="shared" si="950"/>
        <v>142969829.49549326</v>
      </c>
      <c r="AZ192" s="466">
        <v>10332925.628484394</v>
      </c>
      <c r="BA192" s="466">
        <v>11545260.44103655</v>
      </c>
      <c r="BB192" s="466">
        <v>11956544.032381911</v>
      </c>
      <c r="BC192" s="466">
        <v>15973142.84747955</v>
      </c>
      <c r="BD192" s="466">
        <v>12077953.424845602</v>
      </c>
      <c r="BE192" s="466">
        <v>13183133.05929728</v>
      </c>
      <c r="BF192" s="466">
        <v>15313359.090594178</v>
      </c>
      <c r="BG192" s="466">
        <v>10163325.534051124</v>
      </c>
      <c r="BH192" s="466">
        <v>12260305.771824416</v>
      </c>
      <c r="BI192" s="466">
        <v>14418408.023493558</v>
      </c>
      <c r="BJ192" s="466">
        <v>11739242.293815726</v>
      </c>
      <c r="BK192" s="466">
        <v>16441545.626856962</v>
      </c>
      <c r="BL192" s="466">
        <f t="shared" si="952"/>
        <v>155405145.77416125</v>
      </c>
      <c r="BM192" s="466">
        <v>11927421.642380238</v>
      </c>
      <c r="BN192" s="466">
        <v>13223713.01856952</v>
      </c>
      <c r="BO192" s="466">
        <v>16593731.62744116</v>
      </c>
      <c r="BP192" s="466">
        <v>14113515.873518612</v>
      </c>
      <c r="BQ192" s="466">
        <v>13104828.075446503</v>
      </c>
      <c r="BR192" s="466">
        <v>16384772.992822567</v>
      </c>
      <c r="BS192" s="466">
        <v>13196237.267234186</v>
      </c>
      <c r="BT192" s="466">
        <v>12295409.781338677</v>
      </c>
      <c r="BU192" s="466">
        <v>14809668.669671174</v>
      </c>
      <c r="BV192" s="466">
        <v>12884856.451343684</v>
      </c>
      <c r="BW192" s="466">
        <v>12145860.457352698</v>
      </c>
      <c r="BX192" s="466">
        <v>17412456.325363047</v>
      </c>
      <c r="BY192" s="466">
        <f t="shared" si="954"/>
        <v>168092472.18248206</v>
      </c>
      <c r="BZ192" s="466">
        <v>11992239.869429145</v>
      </c>
      <c r="CA192" s="466">
        <v>12621587.746786846</v>
      </c>
      <c r="CB192" s="466">
        <v>19551681.400600899</v>
      </c>
      <c r="CC192" s="466">
        <v>13789210.48485228</v>
      </c>
      <c r="CD192" s="466">
        <v>12933622.115214478</v>
      </c>
      <c r="CE192" s="466">
        <v>13791435.920797877</v>
      </c>
      <c r="CF192" s="466">
        <v>11710624.478509426</v>
      </c>
      <c r="CG192" s="466">
        <v>20784668.959021866</v>
      </c>
      <c r="CH192" s="466">
        <v>11916896.547529627</v>
      </c>
      <c r="CI192" s="466">
        <v>11976774.799866464</v>
      </c>
      <c r="CJ192" s="466">
        <v>15198124.246912045</v>
      </c>
      <c r="CK192" s="466">
        <v>14418782.243782338</v>
      </c>
      <c r="CL192" s="466">
        <f t="shared" si="956"/>
        <v>170685648.81330326</v>
      </c>
      <c r="CM192" s="466">
        <v>10077675.046444668</v>
      </c>
      <c r="CN192" s="466">
        <v>11620550.218661327</v>
      </c>
      <c r="CO192" s="466">
        <v>18316420.563136369</v>
      </c>
      <c r="CP192" s="466">
        <v>9873551.7305541672</v>
      </c>
      <c r="CQ192" s="466">
        <v>15635250.588424301</v>
      </c>
      <c r="CR192" s="466">
        <v>18089378.608788185</v>
      </c>
      <c r="CS192" s="466">
        <v>10404087.314513437</v>
      </c>
      <c r="CT192" s="466">
        <v>13221379.989233859</v>
      </c>
      <c r="CU192" s="466">
        <v>13226451.271657486</v>
      </c>
      <c r="CV192" s="466">
        <v>11807067.080871301</v>
      </c>
      <c r="CW192" s="466">
        <v>15116723.020739438</v>
      </c>
      <c r="CX192" s="466">
        <v>19216710.194124531</v>
      </c>
      <c r="CY192" s="466">
        <f t="shared" si="958"/>
        <v>166605245.62714905</v>
      </c>
      <c r="CZ192" s="466">
        <v>11460671.18</v>
      </c>
      <c r="DA192" s="466">
        <v>13053012.130000003</v>
      </c>
      <c r="DB192" s="466">
        <v>15899240.4</v>
      </c>
      <c r="DC192" s="466">
        <v>14288782.390000001</v>
      </c>
      <c r="DD192" s="466">
        <v>17197224.849999998</v>
      </c>
      <c r="DE192" s="466">
        <v>19562063.799999997</v>
      </c>
      <c r="DF192" s="466">
        <v>11267651.149999999</v>
      </c>
      <c r="DG192" s="466">
        <v>14779545.770000003</v>
      </c>
      <c r="DH192" s="466">
        <v>14570322.589999996</v>
      </c>
      <c r="DI192" s="466">
        <v>13349978.879999992</v>
      </c>
      <c r="DJ192" s="466">
        <v>16929198.470000006</v>
      </c>
      <c r="DK192" s="466">
        <v>20059921.120000005</v>
      </c>
      <c r="DL192" s="466">
        <f t="shared" si="960"/>
        <v>182417612.73000002</v>
      </c>
      <c r="DM192" s="466">
        <v>13440226.189999999</v>
      </c>
      <c r="DN192" s="466">
        <v>14063356.07</v>
      </c>
      <c r="DO192" s="466">
        <v>16208651.130000001</v>
      </c>
      <c r="DP192" s="466">
        <v>21372560.499999993</v>
      </c>
      <c r="DQ192" s="466">
        <v>15183190.710000003</v>
      </c>
      <c r="DR192" s="466">
        <v>16556199.350000001</v>
      </c>
      <c r="DS192" s="466">
        <v>18722481.949999996</v>
      </c>
      <c r="DT192" s="466">
        <v>12006759.57</v>
      </c>
      <c r="DU192" s="466">
        <v>16192228.100000001</v>
      </c>
      <c r="DV192" s="466">
        <v>17290115.329999998</v>
      </c>
      <c r="DW192" s="466">
        <v>19418993.180000007</v>
      </c>
      <c r="DX192" s="466">
        <v>18852199.209999993</v>
      </c>
      <c r="DY192" s="466">
        <f t="shared" si="962"/>
        <v>199306961.28999996</v>
      </c>
      <c r="DZ192" s="466">
        <v>13337084.379999999</v>
      </c>
      <c r="EA192" s="466">
        <v>14825942.759999998</v>
      </c>
      <c r="EB192" s="466">
        <v>18060153.710000001</v>
      </c>
      <c r="EC192" s="466">
        <v>19128314.420000002</v>
      </c>
      <c r="ED192" s="466">
        <v>17427071.519999996</v>
      </c>
      <c r="EE192" s="466">
        <v>15057957.590000002</v>
      </c>
      <c r="EF192" s="466">
        <v>16783383.200000003</v>
      </c>
      <c r="EG192" s="466">
        <v>12913065.609999996</v>
      </c>
      <c r="EH192" s="466">
        <v>19391118.220000006</v>
      </c>
      <c r="EI192" s="466">
        <v>14148331.349999998</v>
      </c>
      <c r="EJ192" s="466">
        <v>15496303.179999992</v>
      </c>
      <c r="EK192" s="466">
        <v>23255101.480000004</v>
      </c>
      <c r="EL192" s="466">
        <f t="shared" si="964"/>
        <v>199823827.42000002</v>
      </c>
      <c r="EM192" s="466">
        <v>14466793.41</v>
      </c>
      <c r="EN192" s="466">
        <v>16463127.57</v>
      </c>
      <c r="EO192" s="466">
        <v>24538716.34</v>
      </c>
      <c r="EP192" s="466">
        <v>15585228.570000004</v>
      </c>
      <c r="EQ192" s="466">
        <v>17630173.449999999</v>
      </c>
      <c r="ER192" s="466">
        <v>22208744.959999993</v>
      </c>
      <c r="ES192" s="466">
        <v>16294748.170000002</v>
      </c>
      <c r="ET192" s="466">
        <v>16180177.079999994</v>
      </c>
      <c r="EU192" s="466">
        <v>20491679.549999997</v>
      </c>
      <c r="EV192" s="466">
        <v>17394195.510000013</v>
      </c>
      <c r="EW192" s="466">
        <v>16384629.479999997</v>
      </c>
      <c r="EX192" s="466">
        <v>23012012.62999998</v>
      </c>
      <c r="EY192" s="466">
        <f t="shared" si="966"/>
        <v>220650226.71999997</v>
      </c>
      <c r="EZ192" s="466">
        <v>16506324.449999999</v>
      </c>
      <c r="FA192" s="466">
        <v>17231979.480000004</v>
      </c>
      <c r="FB192" s="466">
        <v>24881646.810000002</v>
      </c>
      <c r="FC192" s="466">
        <v>17875072.869999994</v>
      </c>
      <c r="FD192" s="466">
        <v>17761324.250000004</v>
      </c>
      <c r="FE192" s="466">
        <v>23978630.170000002</v>
      </c>
      <c r="FF192" s="466">
        <v>16117110.829999991</v>
      </c>
      <c r="FG192" s="466">
        <v>18327670.640000008</v>
      </c>
      <c r="FH192" s="466">
        <v>15627514.690000005</v>
      </c>
      <c r="FI192" s="466">
        <v>16559495.09</v>
      </c>
      <c r="FJ192" s="466">
        <v>20670344.499999993</v>
      </c>
      <c r="FK192" s="466">
        <v>9454973.0199999809</v>
      </c>
      <c r="FL192" s="466">
        <f t="shared" si="968"/>
        <v>214992086.79999998</v>
      </c>
      <c r="FM192" s="466">
        <v>23760418.41</v>
      </c>
      <c r="FN192" s="466">
        <v>21743351.289999999</v>
      </c>
      <c r="FO192" s="466">
        <v>18812208.879999999</v>
      </c>
      <c r="FP192" s="466">
        <v>18289438.240000002</v>
      </c>
      <c r="FQ192" s="466">
        <v>19349841.109999999</v>
      </c>
      <c r="FR192" s="466">
        <v>19431096.090000004</v>
      </c>
      <c r="FS192" s="466">
        <v>19586260.629999988</v>
      </c>
      <c r="FT192" s="466">
        <v>19747905.300000004</v>
      </c>
      <c r="FU192" s="466">
        <v>16741463.989999998</v>
      </c>
      <c r="FV192" s="466">
        <v>20439885.379999995</v>
      </c>
      <c r="FW192" s="466">
        <v>15509152.76000002</v>
      </c>
      <c r="FX192" s="466">
        <v>10029483.869999975</v>
      </c>
      <c r="FY192" s="466">
        <f t="shared" si="970"/>
        <v>223440505.94999999</v>
      </c>
      <c r="FZ192" s="466">
        <v>26067022.98</v>
      </c>
      <c r="GA192" s="466">
        <v>16170627.590000002</v>
      </c>
      <c r="GB192" s="466">
        <v>18989715.060000002</v>
      </c>
      <c r="GC192" s="466">
        <v>19889575.369999994</v>
      </c>
      <c r="GD192" s="466">
        <v>19950998.300000008</v>
      </c>
      <c r="GE192" s="466">
        <v>19126166.289999992</v>
      </c>
      <c r="GF192" s="466">
        <v>20250680.719999999</v>
      </c>
      <c r="GG192" s="466">
        <v>14947102.740000002</v>
      </c>
      <c r="GH192" s="466">
        <v>16244767.629999995</v>
      </c>
      <c r="GI192" s="466">
        <v>20915734.210000008</v>
      </c>
      <c r="GJ192" s="466">
        <v>14987055.989999995</v>
      </c>
      <c r="GK192" s="466">
        <v>17577317.680000007</v>
      </c>
      <c r="GL192" s="466">
        <f t="shared" si="972"/>
        <v>225116764.56</v>
      </c>
      <c r="GM192" s="466">
        <v>18642054.5</v>
      </c>
      <c r="GN192" s="466">
        <v>17062442.910000004</v>
      </c>
      <c r="GO192" s="466">
        <v>18115648.509999998</v>
      </c>
      <c r="GP192" s="466">
        <v>21544342.129999995</v>
      </c>
      <c r="GQ192" s="466">
        <v>16587604.840000004</v>
      </c>
      <c r="GR192" s="466">
        <v>18410043.699999996</v>
      </c>
      <c r="GS192" s="466">
        <v>21362328.660000004</v>
      </c>
      <c r="GT192" s="466">
        <v>15715559.720000006</v>
      </c>
      <c r="GU192" s="466">
        <v>16939029.719999991</v>
      </c>
      <c r="GV192" s="466">
        <v>20708851.800000004</v>
      </c>
      <c r="GW192" s="466">
        <v>15944244.630000003</v>
      </c>
      <c r="GX192" s="466">
        <v>21954531.639999986</v>
      </c>
      <c r="GY192" s="466">
        <f t="shared" si="974"/>
        <v>222986682.75999999</v>
      </c>
      <c r="GZ192" s="466">
        <v>15890260.560000001</v>
      </c>
      <c r="HA192" s="466">
        <v>19982684.57</v>
      </c>
      <c r="HB192" s="466">
        <v>20105986.640000001</v>
      </c>
      <c r="HC192" s="466">
        <v>23427824.350000001</v>
      </c>
      <c r="HD192" s="466">
        <v>18718729.84</v>
      </c>
      <c r="HE192" s="466">
        <v>20571312.649999999</v>
      </c>
      <c r="HF192" s="466">
        <v>22912230.390000001</v>
      </c>
      <c r="HG192" s="466">
        <v>17987318.950000003</v>
      </c>
      <c r="HH192" s="466">
        <v>22025996.559999995</v>
      </c>
      <c r="HI192" s="466">
        <v>18284130.660000004</v>
      </c>
      <c r="HJ192" s="466">
        <v>19212081.13000001</v>
      </c>
      <c r="HK192" s="466">
        <v>24115855.609999985</v>
      </c>
      <c r="HL192" s="466">
        <f t="shared" si="976"/>
        <v>243234411.91</v>
      </c>
      <c r="HM192" s="466">
        <v>18648979.670000002</v>
      </c>
      <c r="HN192" s="466">
        <v>21490905.16</v>
      </c>
      <c r="HO192" s="466">
        <v>24991948.520000003</v>
      </c>
      <c r="HP192" s="466">
        <v>19884692.780000001</v>
      </c>
      <c r="HQ192" s="466">
        <v>21702362.379999995</v>
      </c>
      <c r="HR192" s="466">
        <v>29728834.88000001</v>
      </c>
      <c r="HS192" s="466">
        <v>22357390.709999986</v>
      </c>
      <c r="HT192" s="466">
        <v>26780292.07</v>
      </c>
      <c r="HU192" s="466">
        <v>24588652.289999999</v>
      </c>
      <c r="HV192" s="466">
        <v>23153715.290000007</v>
      </c>
      <c r="HW192" s="466">
        <v>25762859.059999987</v>
      </c>
      <c r="HX192" s="466">
        <v>23102250.390000015</v>
      </c>
      <c r="HY192" s="466">
        <f t="shared" si="978"/>
        <v>282192883.19999993</v>
      </c>
      <c r="HZ192" s="466">
        <v>22152933.66</v>
      </c>
      <c r="IA192" s="466">
        <v>22139431.259999998</v>
      </c>
      <c r="IB192" s="466">
        <v>30787637.780000001</v>
      </c>
      <c r="IC192" s="466">
        <v>23689420.970000003</v>
      </c>
      <c r="ID192" s="466">
        <v>30172301.049999997</v>
      </c>
      <c r="IE192" s="466">
        <v>25929266.849999994</v>
      </c>
      <c r="IF192" s="466">
        <v>25440001.640000001</v>
      </c>
      <c r="IG192" s="466">
        <v>27325874.849999994</v>
      </c>
      <c r="IH192" s="466">
        <v>25065422.269999996</v>
      </c>
      <c r="II192" s="466">
        <v>24789663.090000018</v>
      </c>
      <c r="IJ192" s="466">
        <v>27816911.61999999</v>
      </c>
      <c r="IK192" s="466">
        <v>26076886.060000017</v>
      </c>
      <c r="IL192" s="466">
        <f t="shared" si="980"/>
        <v>311385751.10000002</v>
      </c>
      <c r="IM192" s="466">
        <v>28560776.02</v>
      </c>
      <c r="IN192" s="466">
        <v>23950765.09</v>
      </c>
      <c r="IO192" s="466">
        <v>27633226.199999996</v>
      </c>
      <c r="IP192" s="466">
        <v>25062954.760000013</v>
      </c>
      <c r="IQ192" s="466">
        <v>33173771.089999996</v>
      </c>
      <c r="IR192" s="466">
        <v>27830107.149999999</v>
      </c>
      <c r="IS192" s="466">
        <v>25884344.010000005</v>
      </c>
      <c r="IT192" s="466">
        <v>32430578.079999998</v>
      </c>
      <c r="IU192" s="466">
        <v>29496065.319999993</v>
      </c>
      <c r="IV192" s="466">
        <v>35901019.540000007</v>
      </c>
      <c r="IW192" s="466">
        <v>25403602.280000016</v>
      </c>
      <c r="IX192" s="466">
        <v>29040367.939999983</v>
      </c>
      <c r="IY192" s="466">
        <f t="shared" si="982"/>
        <v>344367577.48000008</v>
      </c>
      <c r="IZ192" s="655">
        <v>32320994.670000002</v>
      </c>
      <c r="JA192" s="466">
        <v>27635228.450000003</v>
      </c>
      <c r="JB192" s="466">
        <v>32018290.419999998</v>
      </c>
      <c r="JC192" s="466">
        <v>36885091.75</v>
      </c>
      <c r="JD192" s="466">
        <v>30404749.57</v>
      </c>
      <c r="JE192" s="466">
        <v>29254018.219999999</v>
      </c>
      <c r="JF192" s="466">
        <v>40608196.679999985</v>
      </c>
      <c r="JG192" s="466">
        <v>27884460.480000004</v>
      </c>
      <c r="JH192" s="466">
        <v>32285940.210000008</v>
      </c>
      <c r="JI192" s="466">
        <v>38731469.300000012</v>
      </c>
      <c r="JJ192" s="466">
        <v>27937235.37999998</v>
      </c>
      <c r="JK192" s="466">
        <v>21862026.640000015</v>
      </c>
      <c r="JL192" s="466">
        <f t="shared" si="984"/>
        <v>377827701.7700001</v>
      </c>
      <c r="JM192" s="655">
        <v>41353734.129999995</v>
      </c>
      <c r="JN192" s="466">
        <v>33398700.970000003</v>
      </c>
      <c r="JO192" s="466">
        <v>31498837.029999994</v>
      </c>
      <c r="JP192" s="466">
        <v>45669049.399999999</v>
      </c>
      <c r="JQ192" s="466">
        <v>34180454.25</v>
      </c>
      <c r="JR192" s="466">
        <v>36508235.240000002</v>
      </c>
      <c r="JS192" s="466">
        <v>39015118.860000014</v>
      </c>
      <c r="JT192" s="466">
        <v>26648181.599999979</v>
      </c>
      <c r="JU192" s="466">
        <v>42235473.710000023</v>
      </c>
      <c r="JV192" s="466">
        <v>29774475.679999977</v>
      </c>
      <c r="JW192" s="466">
        <v>32125153.440000013</v>
      </c>
      <c r="JX192" s="466">
        <v>47860230.689999998</v>
      </c>
      <c r="JY192" s="466">
        <f t="shared" si="986"/>
        <v>440267645</v>
      </c>
      <c r="JZ192" s="655">
        <v>47721287.599999994</v>
      </c>
      <c r="KA192" s="466">
        <v>38146103.99000001</v>
      </c>
      <c r="KB192" s="466">
        <v>52251744.82</v>
      </c>
      <c r="KC192" s="466">
        <v>36428406.909999989</v>
      </c>
      <c r="KD192" s="466">
        <v>36926748.109999999</v>
      </c>
      <c r="KE192" s="466">
        <v>42430101.51000002</v>
      </c>
      <c r="KF192" s="466">
        <v>35746339.719999999</v>
      </c>
      <c r="KG192" s="466">
        <v>28834609.079999998</v>
      </c>
      <c r="KH192" s="466">
        <v>40001461.129999995</v>
      </c>
      <c r="KI192" s="466">
        <v>33613167.650000006</v>
      </c>
      <c r="KJ192" s="466">
        <v>35750430.560000002</v>
      </c>
      <c r="KK192" s="466">
        <v>65941047.629999995</v>
      </c>
      <c r="KL192" s="466">
        <f t="shared" si="988"/>
        <v>493791448.70999998</v>
      </c>
      <c r="KM192" s="655">
        <v>40771825.530000001</v>
      </c>
      <c r="KN192" s="466">
        <v>48934902.189999998</v>
      </c>
      <c r="KO192" s="466">
        <v>82426497.140000001</v>
      </c>
      <c r="KP192" s="466">
        <v>62301740.719999984</v>
      </c>
      <c r="KQ192" s="466">
        <v>55049422.079999998</v>
      </c>
      <c r="KR192" s="466">
        <v>66634468.780000016</v>
      </c>
      <c r="KS192" s="466">
        <v>52232170.74000001</v>
      </c>
      <c r="KT192" s="466">
        <v>60554724.479999989</v>
      </c>
      <c r="KU192" s="466">
        <v>52362041.519999981</v>
      </c>
      <c r="KV192" s="466">
        <v>52437962.270000011</v>
      </c>
      <c r="KW192" s="466">
        <v>67335119.079999983</v>
      </c>
      <c r="KX192" s="466">
        <v>42990247.870000005</v>
      </c>
      <c r="KY192" s="466">
        <f t="shared" si="990"/>
        <v>684031122.39999998</v>
      </c>
      <c r="KZ192" s="655">
        <v>37428481.829999998</v>
      </c>
      <c r="LA192" s="466">
        <v>36300581.369999997</v>
      </c>
      <c r="LB192" s="466">
        <v>0</v>
      </c>
      <c r="LC192" s="466">
        <v>0</v>
      </c>
      <c r="LD192" s="466">
        <v>0</v>
      </c>
      <c r="LE192" s="466">
        <v>0</v>
      </c>
      <c r="LF192" s="466">
        <v>0</v>
      </c>
      <c r="LG192" s="466">
        <v>0</v>
      </c>
      <c r="LH192" s="466">
        <v>0</v>
      </c>
      <c r="LI192" s="466">
        <v>0</v>
      </c>
      <c r="LJ192" s="466">
        <v>0</v>
      </c>
      <c r="LK192" s="466">
        <v>0</v>
      </c>
      <c r="LL192" s="511">
        <f t="shared" si="992"/>
        <v>73729063.199999988</v>
      </c>
    </row>
    <row r="193" spans="1:324" ht="15.75" x14ac:dyDescent="0.25">
      <c r="A193" s="419">
        <v>4117</v>
      </c>
      <c r="B193" s="420"/>
      <c r="C193" s="418" t="s">
        <v>1045</v>
      </c>
      <c r="D193" s="418" t="s">
        <v>1046</v>
      </c>
      <c r="E193" s="466">
        <v>17906551.49390753</v>
      </c>
      <c r="F193" s="466">
        <v>25007920.213653814</v>
      </c>
      <c r="G193" s="466">
        <v>34408867.46786847</v>
      </c>
      <c r="H193" s="466">
        <v>39847921.882824235</v>
      </c>
      <c r="I193" s="466">
        <v>45420038.390919723</v>
      </c>
      <c r="J193" s="466">
        <v>58695906.359539308</v>
      </c>
      <c r="K193" s="466">
        <v>58110595.059255555</v>
      </c>
      <c r="L193" s="466">
        <v>62750680.186947085</v>
      </c>
      <c r="M193" s="466">
        <v>5864420.5141044902</v>
      </c>
      <c r="N193" s="466">
        <v>6006484.8391337013</v>
      </c>
      <c r="O193" s="466">
        <v>5901405.4792188276</v>
      </c>
      <c r="P193" s="466">
        <v>5667273.6166750118</v>
      </c>
      <c r="Q193" s="466">
        <v>5709492.3758137207</v>
      </c>
      <c r="R193" s="466">
        <v>5706882.5194875663</v>
      </c>
      <c r="S193" s="466">
        <v>5701313.8791520614</v>
      </c>
      <c r="T193" s="466">
        <v>4779025.9517192449</v>
      </c>
      <c r="U193" s="466">
        <v>4876218.4008930065</v>
      </c>
      <c r="V193" s="466">
        <v>5358336.6214321489</v>
      </c>
      <c r="W193" s="466">
        <v>5573760.1087047234</v>
      </c>
      <c r="X193" s="466">
        <v>7032241.775663496</v>
      </c>
      <c r="Y193" s="466">
        <f t="shared" si="946"/>
        <v>68176856.081998006</v>
      </c>
      <c r="Z193" s="466">
        <v>6157262.7058504419</v>
      </c>
      <c r="AA193" s="466">
        <v>6744169.9764646962</v>
      </c>
      <c r="AB193" s="466">
        <v>6500330.7234184612</v>
      </c>
      <c r="AC193" s="466">
        <v>6320580.5911367033</v>
      </c>
      <c r="AD193" s="466">
        <v>6261189.6626606584</v>
      </c>
      <c r="AE193" s="466">
        <v>6272385.4530128529</v>
      </c>
      <c r="AF193" s="466">
        <v>6272234.500667667</v>
      </c>
      <c r="AG193" s="466">
        <v>5153132.4114087811</v>
      </c>
      <c r="AH193" s="466">
        <v>5504997.5487815067</v>
      </c>
      <c r="AI193" s="466">
        <v>6505147.4516357882</v>
      </c>
      <c r="AJ193" s="466">
        <v>6904355.2035136046</v>
      </c>
      <c r="AK193" s="466">
        <v>6899102.8779001832</v>
      </c>
      <c r="AL193" s="466">
        <f t="shared" si="948"/>
        <v>75494889.106451347</v>
      </c>
      <c r="AM193" s="466">
        <v>6490370.6351610767</v>
      </c>
      <c r="AN193" s="466">
        <v>7183226.0317142373</v>
      </c>
      <c r="AO193" s="466">
        <v>6911280.3284092816</v>
      </c>
      <c r="AP193" s="466">
        <v>6841465.4339425806</v>
      </c>
      <c r="AQ193" s="466">
        <v>6815126.4345267899</v>
      </c>
      <c r="AR193" s="466">
        <v>6796970.9405358043</v>
      </c>
      <c r="AS193" s="466">
        <v>6753376.1111250194</v>
      </c>
      <c r="AT193" s="466">
        <v>5721197.2735770326</v>
      </c>
      <c r="AU193" s="466">
        <v>5987264.0400600899</v>
      </c>
      <c r="AV193" s="466">
        <v>6118775.3798197303</v>
      </c>
      <c r="AW193" s="466">
        <v>7039458.6154648643</v>
      </c>
      <c r="AX193" s="466">
        <v>8493006.5612585545</v>
      </c>
      <c r="AY193" s="466">
        <f t="shared" si="950"/>
        <v>81151517.785595059</v>
      </c>
      <c r="AZ193" s="466">
        <v>7353468.625730264</v>
      </c>
      <c r="BA193" s="466">
        <v>7577201.6432982823</v>
      </c>
      <c r="BB193" s="466">
        <v>7390709.9905691864</v>
      </c>
      <c r="BC193" s="466">
        <v>7477135.3305374729</v>
      </c>
      <c r="BD193" s="466">
        <v>7319158.8832832603</v>
      </c>
      <c r="BE193" s="466">
        <v>7288065.2633116338</v>
      </c>
      <c r="BF193" s="466">
        <v>7306412.8254465042</v>
      </c>
      <c r="BG193" s="466">
        <v>6102514.5205307975</v>
      </c>
      <c r="BH193" s="466">
        <v>6210265.0034635291</v>
      </c>
      <c r="BI193" s="466">
        <v>7026878.4915289609</v>
      </c>
      <c r="BJ193" s="466">
        <v>7401368.4964947412</v>
      </c>
      <c r="BK193" s="466">
        <v>9316752.9096144214</v>
      </c>
      <c r="BL193" s="466">
        <f t="shared" si="952"/>
        <v>87769931.983809054</v>
      </c>
      <c r="BM193" s="466">
        <v>7733403.7840093477</v>
      </c>
      <c r="BN193" s="466">
        <v>8008317.5548739778</v>
      </c>
      <c r="BO193" s="466">
        <v>8114374.6798948431</v>
      </c>
      <c r="BP193" s="466">
        <v>7850625.2569270581</v>
      </c>
      <c r="BQ193" s="466">
        <v>7846095.6782256728</v>
      </c>
      <c r="BR193" s="466">
        <v>7715562.2961108321</v>
      </c>
      <c r="BS193" s="466">
        <v>7778404.6950425636</v>
      </c>
      <c r="BT193" s="466">
        <v>6438882.2714905702</v>
      </c>
      <c r="BU193" s="466">
        <v>7113584.1133366711</v>
      </c>
      <c r="BV193" s="466">
        <v>6851158.2467451179</v>
      </c>
      <c r="BW193" s="466">
        <v>7916800.4197129039</v>
      </c>
      <c r="BX193" s="466">
        <v>9354301.2531714235</v>
      </c>
      <c r="BY193" s="466">
        <f t="shared" si="954"/>
        <v>92721510.249540985</v>
      </c>
      <c r="BZ193" s="466">
        <v>8246650.7212068122</v>
      </c>
      <c r="CA193" s="466">
        <v>8460252.7194124535</v>
      </c>
      <c r="CB193" s="466">
        <v>8205712.1089968299</v>
      </c>
      <c r="CC193" s="466">
        <v>8138367.3297863472</v>
      </c>
      <c r="CD193" s="466">
        <v>8074005.3567851791</v>
      </c>
      <c r="CE193" s="466">
        <v>8064573.1089550992</v>
      </c>
      <c r="CF193" s="466">
        <v>8017925.3789016865</v>
      </c>
      <c r="CG193" s="466">
        <v>6626336.1841094978</v>
      </c>
      <c r="CH193" s="466">
        <v>6958609.6340761147</v>
      </c>
      <c r="CI193" s="466">
        <v>7211004.8577032229</v>
      </c>
      <c r="CJ193" s="466">
        <v>8364576.7739525959</v>
      </c>
      <c r="CK193" s="466">
        <v>8979767.68123018</v>
      </c>
      <c r="CL193" s="466">
        <f t="shared" si="956"/>
        <v>95347781.85511604</v>
      </c>
      <c r="CM193" s="466">
        <v>8435417.6342430301</v>
      </c>
      <c r="CN193" s="466">
        <v>8499630.8400100153</v>
      </c>
      <c r="CO193" s="466">
        <v>8125719.14054415</v>
      </c>
      <c r="CP193" s="466">
        <v>8116191.6266900366</v>
      </c>
      <c r="CQ193" s="466">
        <v>8035663.220413954</v>
      </c>
      <c r="CR193" s="466">
        <v>7946983.1047821743</v>
      </c>
      <c r="CS193" s="466">
        <v>8083634.3039142061</v>
      </c>
      <c r="CT193" s="466">
        <v>6661498.2129861461</v>
      </c>
      <c r="CU193" s="466">
        <v>6558661.7515439829</v>
      </c>
      <c r="CV193" s="466">
        <v>6304510.3751877816</v>
      </c>
      <c r="CW193" s="466">
        <v>8454786.0745284595</v>
      </c>
      <c r="CX193" s="466">
        <v>9976684.1526873633</v>
      </c>
      <c r="CY193" s="466">
        <f t="shared" si="958"/>
        <v>95199380.437531292</v>
      </c>
      <c r="CZ193" s="466">
        <v>8667618.8200000003</v>
      </c>
      <c r="DA193" s="466">
        <v>8694193.2300000004</v>
      </c>
      <c r="DB193" s="466">
        <v>8387654.8700000001</v>
      </c>
      <c r="DC193" s="466">
        <v>8408372.5800000019</v>
      </c>
      <c r="DD193" s="466">
        <v>8557566.7300000004</v>
      </c>
      <c r="DE193" s="466">
        <v>8295521.9199999999</v>
      </c>
      <c r="DF193" s="466">
        <v>8294603.7999999998</v>
      </c>
      <c r="DG193" s="466">
        <v>7012013.3800000008</v>
      </c>
      <c r="DH193" s="466">
        <v>6967735.4700000007</v>
      </c>
      <c r="DI193" s="466">
        <v>7050282.7999999989</v>
      </c>
      <c r="DJ193" s="466">
        <v>8393892.7599999998</v>
      </c>
      <c r="DK193" s="466">
        <v>9460372.4100000001</v>
      </c>
      <c r="DL193" s="466">
        <f t="shared" si="960"/>
        <v>98189828.770000011</v>
      </c>
      <c r="DM193" s="466">
        <v>8283464.3200000003</v>
      </c>
      <c r="DN193" s="466">
        <v>8498332.620000001</v>
      </c>
      <c r="DO193" s="466">
        <v>8405477.7199999988</v>
      </c>
      <c r="DP193" s="466">
        <v>8412099.4600000009</v>
      </c>
      <c r="DQ193" s="466">
        <v>8560999.7600000016</v>
      </c>
      <c r="DR193" s="466">
        <v>8427618.1400000006</v>
      </c>
      <c r="DS193" s="466">
        <v>8292195.7299999986</v>
      </c>
      <c r="DT193" s="466">
        <v>7263085.4900000002</v>
      </c>
      <c r="DU193" s="466">
        <v>7295242.0099999998</v>
      </c>
      <c r="DV193" s="466">
        <v>7588936.6300000008</v>
      </c>
      <c r="DW193" s="466">
        <v>9234896.6199999992</v>
      </c>
      <c r="DX193" s="466">
        <v>8883251.7899999991</v>
      </c>
      <c r="DY193" s="466">
        <f t="shared" si="962"/>
        <v>99145600.290000021</v>
      </c>
      <c r="DZ193" s="466">
        <v>8181694.6500000004</v>
      </c>
      <c r="EA193" s="466">
        <v>8562409.8699999973</v>
      </c>
      <c r="EB193" s="466">
        <v>8829743.4700000025</v>
      </c>
      <c r="EC193" s="466">
        <v>8392139.1899999995</v>
      </c>
      <c r="ED193" s="466">
        <v>8251249.5899999999</v>
      </c>
      <c r="EE193" s="466">
        <v>8607882.1799999997</v>
      </c>
      <c r="EF193" s="466">
        <v>8350640.5100000016</v>
      </c>
      <c r="EG193" s="466">
        <v>7472357.2400000002</v>
      </c>
      <c r="EH193" s="466">
        <v>8057348.4399999985</v>
      </c>
      <c r="EI193" s="466">
        <v>8518474.6199999992</v>
      </c>
      <c r="EJ193" s="466">
        <v>9418699.2200000007</v>
      </c>
      <c r="EK193" s="466">
        <v>9966975.5599999987</v>
      </c>
      <c r="EL193" s="466">
        <f t="shared" si="964"/>
        <v>102609614.54000001</v>
      </c>
      <c r="EM193" s="466">
        <v>9378504.6399999969</v>
      </c>
      <c r="EN193" s="466">
        <v>9422432.5900000017</v>
      </c>
      <c r="EO193" s="466">
        <v>10078054.020000001</v>
      </c>
      <c r="EP193" s="466">
        <v>9474739.2199999988</v>
      </c>
      <c r="EQ193" s="466">
        <v>9319783.6400000006</v>
      </c>
      <c r="ER193" s="466">
        <v>9713007.8900000006</v>
      </c>
      <c r="ES193" s="466">
        <v>9594840.9299999978</v>
      </c>
      <c r="ET193" s="466">
        <v>8364402.1600000001</v>
      </c>
      <c r="EU193" s="466">
        <v>8104538.4300000016</v>
      </c>
      <c r="EV193" s="466">
        <v>8736357.7500000019</v>
      </c>
      <c r="EW193" s="466">
        <v>9745684.1100000013</v>
      </c>
      <c r="EX193" s="466">
        <v>10850595.65</v>
      </c>
      <c r="EY193" s="466">
        <f t="shared" si="966"/>
        <v>112782941.03000002</v>
      </c>
      <c r="EZ193" s="466">
        <v>10131837.84</v>
      </c>
      <c r="FA193" s="466">
        <v>9999843.7000000011</v>
      </c>
      <c r="FB193" s="466">
        <v>10212053.999999998</v>
      </c>
      <c r="FC193" s="466">
        <v>10290045.029999999</v>
      </c>
      <c r="FD193" s="466">
        <v>10040200.450000003</v>
      </c>
      <c r="FE193" s="466">
        <v>10216589.41</v>
      </c>
      <c r="FF193" s="466">
        <v>10000964.129999999</v>
      </c>
      <c r="FG193" s="466">
        <v>9303533.8399999999</v>
      </c>
      <c r="FH193" s="466">
        <v>8672566.8999999985</v>
      </c>
      <c r="FI193" s="466">
        <v>9138426.8000000007</v>
      </c>
      <c r="FJ193" s="466">
        <v>11604932.98</v>
      </c>
      <c r="FK193" s="466">
        <v>11543358.259999998</v>
      </c>
      <c r="FL193" s="466">
        <f t="shared" si="968"/>
        <v>121154353.34000002</v>
      </c>
      <c r="FM193" s="466">
        <v>12575022.400000002</v>
      </c>
      <c r="FN193" s="466">
        <v>8453934.7800000012</v>
      </c>
      <c r="FO193" s="466">
        <v>8053518.9700000007</v>
      </c>
      <c r="FP193" s="466">
        <v>8597774.4800000004</v>
      </c>
      <c r="FQ193" s="466">
        <v>9161421.8400000017</v>
      </c>
      <c r="FR193" s="466">
        <v>10047586.590000004</v>
      </c>
      <c r="FS193" s="466">
        <v>10105958.620000001</v>
      </c>
      <c r="FT193" s="466">
        <v>8429093.7400000002</v>
      </c>
      <c r="FU193" s="466">
        <v>7940595.3600000013</v>
      </c>
      <c r="FV193" s="466">
        <v>6851575.4700000016</v>
      </c>
      <c r="FW193" s="466">
        <v>4782409.32</v>
      </c>
      <c r="FX193" s="466">
        <v>7227477.4399999985</v>
      </c>
      <c r="FY193" s="466">
        <f t="shared" si="970"/>
        <v>102226369.01000002</v>
      </c>
      <c r="FZ193" s="466">
        <v>6513909.7199999997</v>
      </c>
      <c r="GA193" s="466">
        <v>7911479.0099999988</v>
      </c>
      <c r="GB193" s="466">
        <v>7765451.6299999999</v>
      </c>
      <c r="GC193" s="466">
        <v>7150842.6499999994</v>
      </c>
      <c r="GD193" s="466">
        <v>1049465.9099999999</v>
      </c>
      <c r="GE193" s="466">
        <v>867332.10999999987</v>
      </c>
      <c r="GF193" s="466">
        <v>601537.95000000042</v>
      </c>
      <c r="GG193" s="466">
        <v>603026.32000000007</v>
      </c>
      <c r="GH193" s="466">
        <v>481825.31999999966</v>
      </c>
      <c r="GI193" s="466">
        <v>832938.35999999987</v>
      </c>
      <c r="GJ193" s="466">
        <v>1101097.1600000004</v>
      </c>
      <c r="GK193" s="466">
        <v>1766811.0299999998</v>
      </c>
      <c r="GL193" s="466">
        <f t="shared" si="972"/>
        <v>36645717.170000002</v>
      </c>
      <c r="GM193" s="466">
        <v>4927961.669999999</v>
      </c>
      <c r="GN193" s="466">
        <v>5843417.6900000004</v>
      </c>
      <c r="GO193" s="466">
        <v>6805068.3100000015</v>
      </c>
      <c r="GP193" s="466">
        <v>6797055.4700000007</v>
      </c>
      <c r="GQ193" s="466">
        <v>6537740.96</v>
      </c>
      <c r="GR193" s="466">
        <v>6791377.5600000005</v>
      </c>
      <c r="GS193" s="466">
        <v>6420093.1600000011</v>
      </c>
      <c r="GT193" s="466">
        <v>317315.18000000005</v>
      </c>
      <c r="GU193" s="466">
        <v>553062.24999999977</v>
      </c>
      <c r="GV193" s="466">
        <v>651396.37000000011</v>
      </c>
      <c r="GW193" s="466">
        <v>698833.40999999992</v>
      </c>
      <c r="GX193" s="466">
        <v>1221517.95</v>
      </c>
      <c r="GY193" s="466">
        <f t="shared" si="974"/>
        <v>47564839.980000004</v>
      </c>
      <c r="GZ193" s="466">
        <v>271654.64</v>
      </c>
      <c r="HA193" s="466">
        <v>282601.02</v>
      </c>
      <c r="HB193" s="466">
        <v>6726574.9400000004</v>
      </c>
      <c r="HC193" s="466">
        <v>7071365.7199999997</v>
      </c>
      <c r="HD193" s="466">
        <v>6544826.79</v>
      </c>
      <c r="HE193" s="466">
        <v>6579489.6399999987</v>
      </c>
      <c r="HF193" s="466">
        <v>6655973.8500000006</v>
      </c>
      <c r="HG193" s="466">
        <v>6438380.5600000005</v>
      </c>
      <c r="HH193" s="466">
        <v>1472900</v>
      </c>
      <c r="HI193" s="466">
        <v>543476.07000000007</v>
      </c>
      <c r="HJ193" s="466">
        <v>944468.94</v>
      </c>
      <c r="HK193" s="466">
        <v>7223250.5199999996</v>
      </c>
      <c r="HL193" s="466">
        <f t="shared" si="976"/>
        <v>50754962.689999998</v>
      </c>
      <c r="HM193" s="466">
        <v>6421977.9500000002</v>
      </c>
      <c r="HN193" s="466">
        <v>6317698.6199999992</v>
      </c>
      <c r="HO193" s="466">
        <v>6437407.2899999991</v>
      </c>
      <c r="HP193" s="466">
        <v>7569372.25</v>
      </c>
      <c r="HQ193" s="466">
        <v>7478846.9700000007</v>
      </c>
      <c r="HR193" s="466">
        <v>1290148.0499999998</v>
      </c>
      <c r="HS193" s="466">
        <v>7474773.8500000006</v>
      </c>
      <c r="HT193" s="466">
        <v>5962460.9199999999</v>
      </c>
      <c r="HU193" s="466">
        <v>1096556.8699999992</v>
      </c>
      <c r="HV193" s="466">
        <v>5991782.9100000001</v>
      </c>
      <c r="HW193" s="466">
        <v>762295.50000000012</v>
      </c>
      <c r="HX193" s="466">
        <v>7312058.9400000004</v>
      </c>
      <c r="HY193" s="466">
        <f t="shared" si="978"/>
        <v>64115380.11999999</v>
      </c>
      <c r="HZ193" s="466">
        <v>7986437.2000000002</v>
      </c>
      <c r="IA193" s="466">
        <v>7758257.3700000001</v>
      </c>
      <c r="IB193" s="466">
        <v>7554768.6799999997</v>
      </c>
      <c r="IC193" s="466">
        <v>1508265.56</v>
      </c>
      <c r="ID193" s="466">
        <v>7632042.1200000001</v>
      </c>
      <c r="IE193" s="466">
        <v>7551009.6899999995</v>
      </c>
      <c r="IF193" s="466">
        <v>7419702.9900000002</v>
      </c>
      <c r="IG193" s="466">
        <v>1106619.8200000003</v>
      </c>
      <c r="IH193" s="466">
        <v>5997170.29</v>
      </c>
      <c r="II193" s="466">
        <v>5799723.7700000005</v>
      </c>
      <c r="IJ193" s="466">
        <v>337880.51999999961</v>
      </c>
      <c r="IK193" s="466">
        <v>7930502.9100000011</v>
      </c>
      <c r="IL193" s="466">
        <f t="shared" si="980"/>
        <v>68582380.920000002</v>
      </c>
      <c r="IM193" s="466">
        <v>7454746.1300000008</v>
      </c>
      <c r="IN193" s="466">
        <v>1539887.1300000001</v>
      </c>
      <c r="IO193" s="466">
        <v>7458577.1999999993</v>
      </c>
      <c r="IP193" s="466">
        <v>8009580.1300000008</v>
      </c>
      <c r="IQ193" s="466">
        <v>7619503.3099999996</v>
      </c>
      <c r="IR193" s="466">
        <v>1259780</v>
      </c>
      <c r="IS193" s="466">
        <v>7678968.2400000002</v>
      </c>
      <c r="IT193" s="466">
        <v>5702725.9500000011</v>
      </c>
      <c r="IU193" s="466">
        <v>5941043.5600000005</v>
      </c>
      <c r="IV193" s="466">
        <v>794664.53999999957</v>
      </c>
      <c r="IW193" s="466">
        <v>5149673.9600000009</v>
      </c>
      <c r="IX193" s="466">
        <v>1129932.2000000002</v>
      </c>
      <c r="IY193" s="466">
        <f t="shared" si="982"/>
        <v>59739082.350000009</v>
      </c>
      <c r="IZ193" s="655">
        <v>7183980.9499999993</v>
      </c>
      <c r="JA193" s="466">
        <v>7492666.6599999992</v>
      </c>
      <c r="JB193" s="466">
        <v>7711894.6199999992</v>
      </c>
      <c r="JC193" s="466">
        <v>2146590.83</v>
      </c>
      <c r="JD193" s="466">
        <v>8076618.4600000009</v>
      </c>
      <c r="JE193" s="466">
        <v>7604815.1500000004</v>
      </c>
      <c r="JF193" s="466">
        <v>7908174.3099999996</v>
      </c>
      <c r="JG193" s="466">
        <v>1209052.2900000003</v>
      </c>
      <c r="JH193" s="466">
        <v>5455831.5099999998</v>
      </c>
      <c r="JI193" s="466">
        <v>6279527.8499999996</v>
      </c>
      <c r="JJ193" s="466">
        <v>6255610.9500000002</v>
      </c>
      <c r="JK193" s="466">
        <v>1822063.85</v>
      </c>
      <c r="JL193" s="466">
        <f t="shared" si="984"/>
        <v>69146827.429999992</v>
      </c>
      <c r="JM193" s="655">
        <v>8020599.6099999994</v>
      </c>
      <c r="JN193" s="466">
        <v>1440602.7200000002</v>
      </c>
      <c r="JO193" s="466">
        <v>8097442.04</v>
      </c>
      <c r="JP193" s="466">
        <v>8670314.3900000006</v>
      </c>
      <c r="JQ193" s="466">
        <v>8024893.9800000004</v>
      </c>
      <c r="JR193" s="466">
        <v>1559744.25</v>
      </c>
      <c r="JS193" s="466">
        <v>7784770.75</v>
      </c>
      <c r="JT193" s="466">
        <v>6956119.7300000004</v>
      </c>
      <c r="JU193" s="466">
        <v>6235423.0899999999</v>
      </c>
      <c r="JV193" s="466">
        <v>6505507.4700000007</v>
      </c>
      <c r="JW193" s="466">
        <v>6482291.0999999996</v>
      </c>
      <c r="JX193" s="466">
        <v>1220872.94</v>
      </c>
      <c r="JY193" s="466">
        <f t="shared" si="986"/>
        <v>70998582.069999993</v>
      </c>
      <c r="JZ193" s="655">
        <v>7460822.0100000007</v>
      </c>
      <c r="KA193" s="466">
        <v>7913890.7000000002</v>
      </c>
      <c r="KB193" s="466">
        <v>2025647.97</v>
      </c>
      <c r="KC193" s="466">
        <v>7949981.1600000001</v>
      </c>
      <c r="KD193" s="466">
        <v>7999994.5499999989</v>
      </c>
      <c r="KE193" s="466">
        <v>8092254.6999999993</v>
      </c>
      <c r="KF193" s="466">
        <v>7858732.4999999991</v>
      </c>
      <c r="KG193" s="466">
        <v>6331888.4600000009</v>
      </c>
      <c r="KH193" s="466">
        <v>1404063.01</v>
      </c>
      <c r="KI193" s="466">
        <v>6664953.3500000006</v>
      </c>
      <c r="KJ193" s="466">
        <v>6719764.0600000005</v>
      </c>
      <c r="KK193" s="466">
        <v>1125985.8900000001</v>
      </c>
      <c r="KL193" s="466">
        <f t="shared" si="988"/>
        <v>71547978.359999999</v>
      </c>
      <c r="KM193" s="655">
        <v>7515880.6200000001</v>
      </c>
      <c r="KN193" s="466">
        <v>7827004.330000001</v>
      </c>
      <c r="KO193" s="466">
        <v>1943678.2799999998</v>
      </c>
      <c r="KP193" s="466">
        <v>7814720.6100000003</v>
      </c>
      <c r="KQ193" s="466">
        <v>7993217.9600000009</v>
      </c>
      <c r="KR193" s="466">
        <v>8253691.4100000001</v>
      </c>
      <c r="KS193" s="466">
        <v>8594607.0199999996</v>
      </c>
      <c r="KT193" s="466">
        <v>7066564.1499999994</v>
      </c>
      <c r="KU193" s="466">
        <v>1214575.0000000002</v>
      </c>
      <c r="KV193" s="466">
        <v>7539185.1600000011</v>
      </c>
      <c r="KW193" s="466">
        <v>7990406.6099999994</v>
      </c>
      <c r="KX193" s="466">
        <v>1370085.54</v>
      </c>
      <c r="KY193" s="466">
        <f t="shared" si="990"/>
        <v>75123616.690000013</v>
      </c>
      <c r="KZ193" s="655">
        <v>8383899.1799999997</v>
      </c>
      <c r="LA193" s="466">
        <v>1231413.83</v>
      </c>
      <c r="LB193" s="466">
        <v>0</v>
      </c>
      <c r="LC193" s="466">
        <v>0</v>
      </c>
      <c r="LD193" s="466">
        <v>0</v>
      </c>
      <c r="LE193" s="466">
        <v>0</v>
      </c>
      <c r="LF193" s="466">
        <v>0</v>
      </c>
      <c r="LG193" s="466">
        <v>0</v>
      </c>
      <c r="LH193" s="466">
        <v>0</v>
      </c>
      <c r="LI193" s="466">
        <v>0</v>
      </c>
      <c r="LJ193" s="466">
        <v>0</v>
      </c>
      <c r="LK193" s="466">
        <v>0</v>
      </c>
      <c r="LL193" s="511">
        <f t="shared" si="992"/>
        <v>9615313.0099999998</v>
      </c>
    </row>
    <row r="194" spans="1:324" ht="15.75" x14ac:dyDescent="0.25">
      <c r="A194" s="419">
        <v>4119</v>
      </c>
      <c r="B194" s="420"/>
      <c r="C194" s="418" t="s">
        <v>1047</v>
      </c>
      <c r="D194" s="418" t="s">
        <v>1048</v>
      </c>
      <c r="E194" s="466">
        <v>11670893.840761142</v>
      </c>
      <c r="F194" s="466">
        <v>20222337.673176434</v>
      </c>
      <c r="G194" s="466">
        <v>27186070.772825908</v>
      </c>
      <c r="H194" s="466">
        <v>32555278.751460526</v>
      </c>
      <c r="I194" s="466">
        <v>34476510.599232182</v>
      </c>
      <c r="J194" s="466">
        <v>43782027.207477883</v>
      </c>
      <c r="K194" s="466">
        <v>43316441.328659661</v>
      </c>
      <c r="L194" s="466">
        <v>92243010.348856628</v>
      </c>
      <c r="M194" s="466">
        <v>9382910.694708731</v>
      </c>
      <c r="N194" s="466">
        <v>10560123.172300117</v>
      </c>
      <c r="O194" s="466">
        <v>10884984.339467529</v>
      </c>
      <c r="P194" s="466">
        <v>10775058.630278753</v>
      </c>
      <c r="Q194" s="466">
        <v>12209900.53004507</v>
      </c>
      <c r="R194" s="466">
        <v>11833918.702261722</v>
      </c>
      <c r="S194" s="466">
        <v>9563251.3613336757</v>
      </c>
      <c r="T194" s="466">
        <v>8883906.9982891008</v>
      </c>
      <c r="U194" s="466">
        <v>9952082.0761976298</v>
      </c>
      <c r="V194" s="466">
        <v>13221250.887998665</v>
      </c>
      <c r="W194" s="466">
        <v>10800241.927641479</v>
      </c>
      <c r="X194" s="466">
        <v>12787454.274661981</v>
      </c>
      <c r="Y194" s="466">
        <f t="shared" si="946"/>
        <v>130855083.59518448</v>
      </c>
      <c r="Z194" s="466">
        <v>12599215.527666502</v>
      </c>
      <c r="AA194" s="466">
        <v>12160441.870013354</v>
      </c>
      <c r="AB194" s="466">
        <v>12678194.18085462</v>
      </c>
      <c r="AC194" s="466">
        <v>13195340.647471206</v>
      </c>
      <c r="AD194" s="466">
        <v>14316611.947045567</v>
      </c>
      <c r="AE194" s="466">
        <v>14890180.671423806</v>
      </c>
      <c r="AF194" s="466">
        <v>13507229.213945927</v>
      </c>
      <c r="AG194" s="466">
        <v>10495561.285928883</v>
      </c>
      <c r="AH194" s="466">
        <v>9662323.0461942926</v>
      </c>
      <c r="AI194" s="466">
        <v>12336305.50646802</v>
      </c>
      <c r="AJ194" s="466">
        <v>14702048.675555028</v>
      </c>
      <c r="AK194" s="466">
        <v>15904339.57515439</v>
      </c>
      <c r="AL194" s="466">
        <f t="shared" si="948"/>
        <v>156447792.14772159</v>
      </c>
      <c r="AM194" s="466">
        <v>14844899.2313192</v>
      </c>
      <c r="AN194" s="466">
        <v>13814613.295011962</v>
      </c>
      <c r="AO194" s="466">
        <v>14653599.394717084</v>
      </c>
      <c r="AP194" s="466">
        <v>16209095.024411608</v>
      </c>
      <c r="AQ194" s="466">
        <v>17078319.618052077</v>
      </c>
      <c r="AR194" s="466">
        <v>15322512.31826907</v>
      </c>
      <c r="AS194" s="466">
        <v>14359387.435778689</v>
      </c>
      <c r="AT194" s="466">
        <v>12708878.584668657</v>
      </c>
      <c r="AU194" s="466">
        <v>12287629.10661828</v>
      </c>
      <c r="AV194" s="466">
        <v>14290286.053580362</v>
      </c>
      <c r="AW194" s="466">
        <v>15226891.736229332</v>
      </c>
      <c r="AX194" s="466">
        <v>17197086.220080111</v>
      </c>
      <c r="AY194" s="466">
        <f t="shared" si="950"/>
        <v>177993198.01873645</v>
      </c>
      <c r="AZ194" s="466">
        <v>16988589.861166749</v>
      </c>
      <c r="BA194" s="466">
        <v>16062881.060590886</v>
      </c>
      <c r="BB194" s="466">
        <v>17693145.585670169</v>
      </c>
      <c r="BC194" s="466">
        <v>18718306.098147217</v>
      </c>
      <c r="BD194" s="466">
        <v>19117462.000834577</v>
      </c>
      <c r="BE194" s="466">
        <v>17715216.777583048</v>
      </c>
      <c r="BF194" s="466">
        <v>17140724.923472714</v>
      </c>
      <c r="BG194" s="466">
        <v>14028653.754043562</v>
      </c>
      <c r="BH194" s="466">
        <v>14479135.484476738</v>
      </c>
      <c r="BI194" s="466">
        <v>17347210.604823895</v>
      </c>
      <c r="BJ194" s="466">
        <v>20852233.613420133</v>
      </c>
      <c r="BK194" s="466">
        <v>20723021.17572194</v>
      </c>
      <c r="BL194" s="466">
        <f t="shared" si="952"/>
        <v>210866580.93995163</v>
      </c>
      <c r="BM194" s="466">
        <v>17934063.231054917</v>
      </c>
      <c r="BN194" s="466">
        <v>17533130.456559844</v>
      </c>
      <c r="BO194" s="466">
        <v>21040423.562510427</v>
      </c>
      <c r="BP194" s="466">
        <v>26810078.114004347</v>
      </c>
      <c r="BQ194" s="466">
        <v>22404730.698130522</v>
      </c>
      <c r="BR194" s="466">
        <v>20822645.886913728</v>
      </c>
      <c r="BS194" s="466">
        <v>23661780.961066596</v>
      </c>
      <c r="BT194" s="466">
        <v>18472480.726506423</v>
      </c>
      <c r="BU194" s="466">
        <v>17906109.973919202</v>
      </c>
      <c r="BV194" s="466">
        <v>17069983.74040227</v>
      </c>
      <c r="BW194" s="466">
        <v>22769690.880403973</v>
      </c>
      <c r="BX194" s="466">
        <v>25053829.259722881</v>
      </c>
      <c r="BY194" s="466">
        <f t="shared" si="954"/>
        <v>251478947.49119514</v>
      </c>
      <c r="BZ194" s="466">
        <v>21448613.829327326</v>
      </c>
      <c r="CA194" s="466">
        <v>20720737.941745952</v>
      </c>
      <c r="CB194" s="466">
        <v>24042457.087547991</v>
      </c>
      <c r="CC194" s="466">
        <v>30683082.232431963</v>
      </c>
      <c r="CD194" s="466">
        <v>23801549.704056114</v>
      </c>
      <c r="CE194" s="466">
        <v>22670955.457811709</v>
      </c>
      <c r="CF194" s="466">
        <v>22658008.330328804</v>
      </c>
      <c r="CG194" s="466">
        <v>19751616.021073323</v>
      </c>
      <c r="CH194" s="466">
        <v>19996847.282340176</v>
      </c>
      <c r="CI194" s="466">
        <v>21293774.475797005</v>
      </c>
      <c r="CJ194" s="466">
        <v>25515764.096853662</v>
      </c>
      <c r="CK194" s="466">
        <v>25954870.484059431</v>
      </c>
      <c r="CL194" s="466">
        <f t="shared" si="956"/>
        <v>278538276.94337344</v>
      </c>
      <c r="CM194" s="466">
        <v>23350301.400809549</v>
      </c>
      <c r="CN194" s="466">
        <v>23078536.400851276</v>
      </c>
      <c r="CO194" s="466">
        <v>25962308.555750299</v>
      </c>
      <c r="CP194" s="466">
        <v>28299895.384702057</v>
      </c>
      <c r="CQ194" s="466">
        <v>28872467.26448008</v>
      </c>
      <c r="CR194" s="466">
        <v>25519954.370263729</v>
      </c>
      <c r="CS194" s="466">
        <v>25944020.656693365</v>
      </c>
      <c r="CT194" s="466">
        <v>21630292.787055537</v>
      </c>
      <c r="CU194" s="466">
        <v>20263284.125772059</v>
      </c>
      <c r="CV194" s="466">
        <v>22730909.424970746</v>
      </c>
      <c r="CW194" s="466">
        <v>27201568.967159137</v>
      </c>
      <c r="CX194" s="466">
        <v>29372902.925721854</v>
      </c>
      <c r="CY194" s="466">
        <f t="shared" si="958"/>
        <v>302226442.26422966</v>
      </c>
      <c r="CZ194" s="466">
        <v>24888422.176488064</v>
      </c>
      <c r="DA194" s="466">
        <v>23515388.413511939</v>
      </c>
      <c r="DB194" s="466">
        <v>27243013.039999988</v>
      </c>
      <c r="DC194" s="466">
        <v>26415379.550001565</v>
      </c>
      <c r="DD194" s="466">
        <v>30340176.730000038</v>
      </c>
      <c r="DE194" s="466">
        <v>25679461.922999997</v>
      </c>
      <c r="DF194" s="466">
        <v>27070831.616999947</v>
      </c>
      <c r="DG194" s="466">
        <v>23245443.449998491</v>
      </c>
      <c r="DH194" s="466">
        <v>21945468.330000021</v>
      </c>
      <c r="DI194" s="466">
        <v>23572396.069999937</v>
      </c>
      <c r="DJ194" s="466">
        <v>26839838.860000037</v>
      </c>
      <c r="DK194" s="466">
        <v>32929825.090000018</v>
      </c>
      <c r="DL194" s="466">
        <f t="shared" si="960"/>
        <v>313685645.25000006</v>
      </c>
      <c r="DM194" s="466">
        <v>26821994.949999999</v>
      </c>
      <c r="DN194" s="466">
        <v>26914273.609999985</v>
      </c>
      <c r="DO194" s="466">
        <v>29543705.730000015</v>
      </c>
      <c r="DP194" s="466">
        <v>31455602.460000008</v>
      </c>
      <c r="DQ194" s="466">
        <v>34872343.119999997</v>
      </c>
      <c r="DR194" s="466">
        <v>30052753.979999963</v>
      </c>
      <c r="DS194" s="466">
        <v>30309316.149999954</v>
      </c>
      <c r="DT194" s="466">
        <v>26927870.300000127</v>
      </c>
      <c r="DU194" s="466">
        <v>26356433.309999935</v>
      </c>
      <c r="DV194" s="466">
        <v>33156117.699999981</v>
      </c>
      <c r="DW194" s="466">
        <v>36279068.049999975</v>
      </c>
      <c r="DX194" s="466">
        <v>41651963.07000009</v>
      </c>
      <c r="DY194" s="466">
        <f t="shared" si="962"/>
        <v>374341442.43000001</v>
      </c>
      <c r="DZ194" s="466">
        <v>34616146.340000004</v>
      </c>
      <c r="EA194" s="466">
        <v>30416637.389999956</v>
      </c>
      <c r="EB194" s="466">
        <v>37933625.060000069</v>
      </c>
      <c r="EC194" s="466">
        <v>37481961.129999973</v>
      </c>
      <c r="ED194" s="466">
        <v>64506849.770000018</v>
      </c>
      <c r="EE194" s="466">
        <v>36521876.999999844</v>
      </c>
      <c r="EF194" s="466">
        <v>39892973.923000142</v>
      </c>
      <c r="EG194" s="466">
        <v>29927565.25699988</v>
      </c>
      <c r="EH194" s="466">
        <v>31073741.250000168</v>
      </c>
      <c r="EI194" s="466">
        <v>36468600.439999893</v>
      </c>
      <c r="EJ194" s="466">
        <v>39758262.1000003</v>
      </c>
      <c r="EK194" s="466">
        <v>43503947.459999941</v>
      </c>
      <c r="EL194" s="466">
        <f t="shared" si="964"/>
        <v>462102187.12000018</v>
      </c>
      <c r="EM194" s="466">
        <v>37010777.05999998</v>
      </c>
      <c r="EN194" s="466">
        <v>36916929.460000053</v>
      </c>
      <c r="EO194" s="466">
        <v>42474891.229999885</v>
      </c>
      <c r="EP194" s="466">
        <v>43433760.600000031</v>
      </c>
      <c r="EQ194" s="466">
        <v>46300069.490000159</v>
      </c>
      <c r="ER194" s="466">
        <v>41601785.599999912</v>
      </c>
      <c r="ES194" s="466">
        <v>40026672.569999933</v>
      </c>
      <c r="ET194" s="466">
        <v>34504042.479999915</v>
      </c>
      <c r="EU194" s="466">
        <v>33344173.810000185</v>
      </c>
      <c r="EV194" s="466">
        <v>47193155.439999767</v>
      </c>
      <c r="EW194" s="466">
        <v>39922183.819999918</v>
      </c>
      <c r="EX194" s="466">
        <v>45406019.003000468</v>
      </c>
      <c r="EY194" s="466">
        <f t="shared" si="966"/>
        <v>488134460.5630002</v>
      </c>
      <c r="EZ194" s="466">
        <v>42236503.009999983</v>
      </c>
      <c r="FA194" s="466">
        <v>43966457.950000025</v>
      </c>
      <c r="FB194" s="466">
        <v>45389549.549999997</v>
      </c>
      <c r="FC194" s="466">
        <v>45191451.660000011</v>
      </c>
      <c r="FD194" s="466">
        <v>49739251.029999971</v>
      </c>
      <c r="FE194" s="466">
        <v>45967691.660000011</v>
      </c>
      <c r="FF194" s="466">
        <v>47633747.130000032</v>
      </c>
      <c r="FG194" s="466">
        <v>43890258.2299999</v>
      </c>
      <c r="FH194" s="466">
        <v>38611019.859999873</v>
      </c>
      <c r="FI194" s="466">
        <v>41200015.540000021</v>
      </c>
      <c r="FJ194" s="466">
        <v>49396365.670000255</v>
      </c>
      <c r="FK194" s="466">
        <v>51993436.720000036</v>
      </c>
      <c r="FL194" s="466">
        <f t="shared" si="968"/>
        <v>545215748.01000023</v>
      </c>
      <c r="FM194" s="466">
        <v>44419367.140000001</v>
      </c>
      <c r="FN194" s="466">
        <v>45944413.339999996</v>
      </c>
      <c r="FO194" s="466">
        <v>45490269.709999986</v>
      </c>
      <c r="FP194" s="466">
        <v>46424039.410000041</v>
      </c>
      <c r="FQ194" s="466">
        <v>48387335.539999917</v>
      </c>
      <c r="FR194" s="466">
        <v>47323278.90000017</v>
      </c>
      <c r="FS194" s="466">
        <v>43219939.649999745</v>
      </c>
      <c r="FT194" s="466">
        <v>37202360.720000066</v>
      </c>
      <c r="FU194" s="466">
        <v>39653693.670000084</v>
      </c>
      <c r="FV194" s="466">
        <v>42697238.069999985</v>
      </c>
      <c r="FW194" s="466">
        <v>40688568.290000275</v>
      </c>
      <c r="FX194" s="466">
        <v>49132369.719999656</v>
      </c>
      <c r="FY194" s="466">
        <f t="shared" si="970"/>
        <v>530582874.15999991</v>
      </c>
      <c r="FZ194" s="466">
        <v>44739905.869999997</v>
      </c>
      <c r="GA194" s="466">
        <v>42199080.389999986</v>
      </c>
      <c r="GB194" s="466">
        <v>46402213.809999928</v>
      </c>
      <c r="GC194" s="466">
        <v>49543053.410000093</v>
      </c>
      <c r="GD194" s="466">
        <v>49476912.570000045</v>
      </c>
      <c r="GE194" s="466">
        <v>50225685.980000034</v>
      </c>
      <c r="GF194" s="466">
        <v>48809174.409999862</v>
      </c>
      <c r="GG194" s="466">
        <v>36638892.220000185</v>
      </c>
      <c r="GH194" s="466">
        <v>35258469.329999715</v>
      </c>
      <c r="GI194" s="466">
        <v>43035134.350000083</v>
      </c>
      <c r="GJ194" s="466">
        <v>47217248.680000238</v>
      </c>
      <c r="GK194" s="466">
        <v>50267118.319999948</v>
      </c>
      <c r="GL194" s="466">
        <f t="shared" si="972"/>
        <v>543812889.34000015</v>
      </c>
      <c r="GM194" s="466">
        <v>45101418.630000018</v>
      </c>
      <c r="GN194" s="466">
        <v>45354972.809999995</v>
      </c>
      <c r="GO194" s="466">
        <v>44794779.447000004</v>
      </c>
      <c r="GP194" s="466">
        <v>48786596.083000004</v>
      </c>
      <c r="GQ194" s="466">
        <v>45712707.98999998</v>
      </c>
      <c r="GR194" s="466">
        <v>49176113.909999944</v>
      </c>
      <c r="GS194" s="466">
        <v>50068553.970000029</v>
      </c>
      <c r="GT194" s="466">
        <v>37306146.030000046</v>
      </c>
      <c r="GU194" s="466">
        <v>36847957.440000102</v>
      </c>
      <c r="GV194" s="466">
        <v>41438578.609999776</v>
      </c>
      <c r="GW194" s="466">
        <v>47577477.150000319</v>
      </c>
      <c r="GX194" s="466">
        <v>49914642.139999799</v>
      </c>
      <c r="GY194" s="466">
        <f t="shared" si="974"/>
        <v>542079944.21000004</v>
      </c>
      <c r="GZ194" s="466">
        <v>48064828.889999986</v>
      </c>
      <c r="HA194" s="466">
        <v>43916794.340000048</v>
      </c>
      <c r="HB194" s="466">
        <v>46031992.189999975</v>
      </c>
      <c r="HC194" s="466">
        <v>50115298.120000042</v>
      </c>
      <c r="HD194" s="466">
        <v>45945145.180000015</v>
      </c>
      <c r="HE194" s="466">
        <v>51520469.220000044</v>
      </c>
      <c r="HF194" s="466">
        <v>51309148.86999993</v>
      </c>
      <c r="HG194" s="466">
        <v>35974463.010000199</v>
      </c>
      <c r="HH194" s="466">
        <v>37551325.729999878</v>
      </c>
      <c r="HI194" s="466">
        <v>40431896.969999932</v>
      </c>
      <c r="HJ194" s="466">
        <v>47481474.199999727</v>
      </c>
      <c r="HK194" s="466">
        <v>50778807.470000349</v>
      </c>
      <c r="HL194" s="466">
        <f t="shared" si="976"/>
        <v>549121644.19000018</v>
      </c>
      <c r="HM194" s="466">
        <v>48942016.849999994</v>
      </c>
      <c r="HN194" s="466">
        <v>46986224.900000021</v>
      </c>
      <c r="HO194" s="466">
        <v>50180094.869999968</v>
      </c>
      <c r="HP194" s="466">
        <v>48709451.88000007</v>
      </c>
      <c r="HQ194" s="466">
        <v>50900660.169999912</v>
      </c>
      <c r="HR194" s="466">
        <v>56227660.210000172</v>
      </c>
      <c r="HS194" s="466">
        <v>48288394.199999727</v>
      </c>
      <c r="HT194" s="466">
        <v>41365948.990000293</v>
      </c>
      <c r="HU194" s="466">
        <v>36904678.179999784</v>
      </c>
      <c r="HV194" s="466">
        <v>39626913.770000048</v>
      </c>
      <c r="HW194" s="466">
        <v>44605448.46000012</v>
      </c>
      <c r="HX194" s="466">
        <v>53919328.919999801</v>
      </c>
      <c r="HY194" s="466">
        <f t="shared" si="978"/>
        <v>566656821.39999986</v>
      </c>
      <c r="HZ194" s="466">
        <v>49047294.329999983</v>
      </c>
      <c r="IA194" s="466">
        <v>47505407.710000038</v>
      </c>
      <c r="IB194" s="466">
        <v>55839649.279999971</v>
      </c>
      <c r="IC194" s="466">
        <v>48871194.309999913</v>
      </c>
      <c r="ID194" s="466">
        <v>53499450.100000165</v>
      </c>
      <c r="IE194" s="466">
        <v>61175285.519999795</v>
      </c>
      <c r="IF194" s="466">
        <v>50699648.960000053</v>
      </c>
      <c r="IG194" s="466">
        <v>40289016.610000126</v>
      </c>
      <c r="IH194" s="466">
        <v>36689138.769999906</v>
      </c>
      <c r="II194" s="466">
        <v>45554269.639999889</v>
      </c>
      <c r="IJ194" s="466">
        <v>49335344.680000022</v>
      </c>
      <c r="IK194" s="466">
        <v>61797523.160000138</v>
      </c>
      <c r="IL194" s="466">
        <f t="shared" si="980"/>
        <v>600303223.06999993</v>
      </c>
      <c r="IM194" s="466">
        <v>51589166.729999997</v>
      </c>
      <c r="IN194" s="466">
        <v>51106029.800000012</v>
      </c>
      <c r="IO194" s="466">
        <v>53911902.019999929</v>
      </c>
      <c r="IP194" s="466">
        <v>52794799.640000172</v>
      </c>
      <c r="IQ194" s="466">
        <v>55673547.599999763</v>
      </c>
      <c r="IR194" s="466">
        <v>58773742.220000222</v>
      </c>
      <c r="IS194" s="466">
        <v>52930948.949999757</v>
      </c>
      <c r="IT194" s="466">
        <v>43640336.890000246</v>
      </c>
      <c r="IU194" s="466">
        <v>37608143.509999692</v>
      </c>
      <c r="IV194" s="466">
        <v>47082137.210000224</v>
      </c>
      <c r="IW194" s="466">
        <v>51650931.749999724</v>
      </c>
      <c r="IX194" s="466">
        <v>64666075.969999962</v>
      </c>
      <c r="IY194" s="466">
        <f t="shared" si="982"/>
        <v>621427762.2899996</v>
      </c>
      <c r="IZ194" s="655">
        <v>51555093.659999996</v>
      </c>
      <c r="JA194" s="466">
        <v>53989944.070000008</v>
      </c>
      <c r="JB194" s="466">
        <v>52096840.670000032</v>
      </c>
      <c r="JC194" s="466">
        <v>58060012.930000052</v>
      </c>
      <c r="JD194" s="466">
        <v>58002239.820000008</v>
      </c>
      <c r="JE194" s="466">
        <v>62683367.799999923</v>
      </c>
      <c r="JF194" s="466">
        <v>56814228.690000094</v>
      </c>
      <c r="JG194" s="466">
        <v>41939655.399999849</v>
      </c>
      <c r="JH194" s="466">
        <v>42206585.560000062</v>
      </c>
      <c r="JI194" s="466">
        <v>48206808.809999831</v>
      </c>
      <c r="JJ194" s="466">
        <v>53132375.519999988</v>
      </c>
      <c r="JK194" s="466">
        <v>63931315.790000327</v>
      </c>
      <c r="JL194" s="466">
        <f t="shared" si="984"/>
        <v>642618468.72000027</v>
      </c>
      <c r="JM194" s="655">
        <v>53983359.420000002</v>
      </c>
      <c r="JN194" s="466">
        <v>54808407.150000036</v>
      </c>
      <c r="JO194" s="466">
        <v>56500452.019999951</v>
      </c>
      <c r="JP194" s="466">
        <v>51922016.560000062</v>
      </c>
      <c r="JQ194" s="466">
        <v>48561099.670000024</v>
      </c>
      <c r="JR194" s="466">
        <v>57316994.809999943</v>
      </c>
      <c r="JS194" s="466">
        <v>73721198.299999833</v>
      </c>
      <c r="JT194" s="466">
        <v>88648357.251000062</v>
      </c>
      <c r="JU194" s="466">
        <v>86297808.919000164</v>
      </c>
      <c r="JV194" s="466">
        <v>75184242.969999596</v>
      </c>
      <c r="JW194" s="466">
        <v>59785861.78000015</v>
      </c>
      <c r="JX194" s="466">
        <v>62045934.190000102</v>
      </c>
      <c r="JY194" s="466">
        <f t="shared" si="986"/>
        <v>768775733.03999972</v>
      </c>
      <c r="JZ194" s="655">
        <v>206303927.25</v>
      </c>
      <c r="KA194" s="466">
        <v>21675359.910000008</v>
      </c>
      <c r="KB194" s="466">
        <v>188617022.38</v>
      </c>
      <c r="KC194" s="466">
        <v>68930519.480000004</v>
      </c>
      <c r="KD194" s="466">
        <v>86865052.679999992</v>
      </c>
      <c r="KE194" s="466">
        <v>94918310.129999995</v>
      </c>
      <c r="KF194" s="466">
        <v>129952884.59</v>
      </c>
      <c r="KG194" s="466">
        <v>69705689.709999993</v>
      </c>
      <c r="KH194" s="466">
        <v>92884842.529999986</v>
      </c>
      <c r="KI194" s="466">
        <v>108451125.71000004</v>
      </c>
      <c r="KJ194" s="466">
        <v>85516676.080000028</v>
      </c>
      <c r="KK194" s="466">
        <v>93477484.599999949</v>
      </c>
      <c r="KL194" s="466">
        <f t="shared" si="988"/>
        <v>1247298895.05</v>
      </c>
      <c r="KM194" s="655">
        <v>75952479.799999997</v>
      </c>
      <c r="KN194" s="466">
        <v>63888113.830000006</v>
      </c>
      <c r="KO194" s="466">
        <v>73077859.839999914</v>
      </c>
      <c r="KP194" s="466">
        <v>73095049.370000109</v>
      </c>
      <c r="KQ194" s="466">
        <v>74998217.150000006</v>
      </c>
      <c r="KR194" s="466">
        <v>92648240.200000003</v>
      </c>
      <c r="KS194" s="466">
        <v>102097579.56</v>
      </c>
      <c r="KT194" s="466">
        <v>52247173.360000007</v>
      </c>
      <c r="KU194" s="466">
        <v>47026594.579999983</v>
      </c>
      <c r="KV194" s="466">
        <v>52364823.620000005</v>
      </c>
      <c r="KW194" s="466">
        <v>68724829.600000009</v>
      </c>
      <c r="KX194" s="466">
        <v>78744513.269999981</v>
      </c>
      <c r="KY194" s="466">
        <f t="shared" si="990"/>
        <v>854865474.18000007</v>
      </c>
      <c r="KZ194" s="655">
        <v>61751921.660000004</v>
      </c>
      <c r="LA194" s="466">
        <v>64975229.789999999</v>
      </c>
      <c r="LB194" s="466">
        <v>0</v>
      </c>
      <c r="LC194" s="466">
        <v>0</v>
      </c>
      <c r="LD194" s="466">
        <v>0</v>
      </c>
      <c r="LE194" s="466">
        <v>0</v>
      </c>
      <c r="LF194" s="466">
        <v>0</v>
      </c>
      <c r="LG194" s="466">
        <v>0</v>
      </c>
      <c r="LH194" s="466">
        <v>0</v>
      </c>
      <c r="LI194" s="466">
        <v>0</v>
      </c>
      <c r="LJ194" s="466">
        <v>0</v>
      </c>
      <c r="LK194" s="466">
        <v>0</v>
      </c>
      <c r="LL194" s="511">
        <f t="shared" si="992"/>
        <v>126727151.45</v>
      </c>
    </row>
    <row r="195" spans="1:324" x14ac:dyDescent="0.2">
      <c r="A195" s="436"/>
      <c r="B195" s="437"/>
      <c r="C195" s="447" t="s">
        <v>1062</v>
      </c>
      <c r="D195" s="447" t="s">
        <v>1062</v>
      </c>
      <c r="E195" s="442"/>
      <c r="F195" s="442"/>
      <c r="G195" s="442"/>
      <c r="H195" s="442"/>
      <c r="I195" s="442"/>
      <c r="J195" s="442"/>
      <c r="K195" s="442"/>
      <c r="L195" s="442"/>
      <c r="M195" s="442"/>
      <c r="N195" s="442"/>
      <c r="O195" s="442"/>
      <c r="P195" s="442"/>
      <c r="Q195" s="442"/>
      <c r="R195" s="442"/>
      <c r="S195" s="442"/>
      <c r="T195" s="442"/>
      <c r="U195" s="442"/>
      <c r="V195" s="442"/>
      <c r="W195" s="442"/>
      <c r="X195" s="442"/>
      <c r="Y195" s="442"/>
      <c r="Z195" s="442"/>
      <c r="AA195" s="442"/>
      <c r="AB195" s="442"/>
      <c r="AC195" s="442"/>
      <c r="AD195" s="442"/>
      <c r="AE195" s="442"/>
      <c r="AF195" s="442"/>
      <c r="AG195" s="442"/>
      <c r="AH195" s="442"/>
      <c r="AI195" s="442"/>
      <c r="AJ195" s="442"/>
      <c r="AK195" s="442"/>
      <c r="AL195" s="442"/>
      <c r="AM195" s="442"/>
      <c r="AN195" s="442"/>
      <c r="AO195" s="442"/>
      <c r="AP195" s="442"/>
      <c r="AQ195" s="442"/>
      <c r="AR195" s="442"/>
      <c r="AS195" s="442"/>
      <c r="AT195" s="442"/>
      <c r="AU195" s="442"/>
      <c r="AV195" s="442"/>
      <c r="AW195" s="442"/>
      <c r="AX195" s="442"/>
      <c r="AY195" s="442"/>
      <c r="AZ195" s="442"/>
      <c r="BA195" s="442"/>
      <c r="BB195" s="442"/>
      <c r="BC195" s="442"/>
      <c r="BD195" s="442"/>
      <c r="BE195" s="442"/>
      <c r="BF195" s="442"/>
      <c r="BG195" s="442"/>
      <c r="BH195" s="442"/>
      <c r="BI195" s="442"/>
      <c r="BJ195" s="442"/>
      <c r="BK195" s="442"/>
      <c r="BL195" s="442"/>
      <c r="BM195" s="442"/>
      <c r="BN195" s="442"/>
      <c r="BO195" s="442"/>
      <c r="BP195" s="442"/>
      <c r="BQ195" s="442"/>
      <c r="BR195" s="442"/>
      <c r="BS195" s="442"/>
      <c r="BT195" s="442"/>
      <c r="BU195" s="442"/>
      <c r="BV195" s="442"/>
      <c r="BW195" s="442"/>
      <c r="BX195" s="442"/>
      <c r="BY195" s="442"/>
      <c r="BZ195" s="442"/>
      <c r="CA195" s="442"/>
      <c r="CB195" s="442"/>
      <c r="CC195" s="442"/>
      <c r="CD195" s="442"/>
      <c r="CE195" s="442"/>
      <c r="CF195" s="442"/>
      <c r="CG195" s="442"/>
      <c r="CH195" s="442"/>
      <c r="CI195" s="442"/>
      <c r="CJ195" s="442"/>
      <c r="CK195" s="442"/>
      <c r="CL195" s="442"/>
      <c r="CM195" s="442"/>
      <c r="CN195" s="442"/>
      <c r="CO195" s="442"/>
      <c r="CP195" s="442"/>
      <c r="CQ195" s="442"/>
      <c r="CR195" s="442"/>
      <c r="CS195" s="442"/>
      <c r="CT195" s="442"/>
      <c r="CU195" s="442"/>
      <c r="CV195" s="442"/>
      <c r="CW195" s="442"/>
      <c r="CX195" s="442"/>
      <c r="CY195" s="442"/>
      <c r="CZ195" s="442"/>
      <c r="DA195" s="442"/>
      <c r="DB195" s="442"/>
      <c r="DC195" s="442"/>
      <c r="DD195" s="442"/>
      <c r="DE195" s="442"/>
      <c r="DF195" s="442"/>
      <c r="DG195" s="442"/>
      <c r="DH195" s="442"/>
      <c r="DI195" s="442"/>
      <c r="DJ195" s="442"/>
      <c r="DK195" s="442"/>
      <c r="DL195" s="442"/>
      <c r="DM195" s="442"/>
      <c r="DN195" s="442"/>
      <c r="DO195" s="442"/>
      <c r="DP195" s="442"/>
      <c r="DQ195" s="442"/>
      <c r="DR195" s="442"/>
      <c r="DS195" s="442"/>
      <c r="DT195" s="442"/>
      <c r="DU195" s="442"/>
      <c r="DV195" s="442"/>
      <c r="DW195" s="442"/>
      <c r="DX195" s="442"/>
      <c r="DY195" s="442"/>
      <c r="DZ195" s="442"/>
      <c r="EA195" s="442"/>
      <c r="EB195" s="442"/>
      <c r="EC195" s="442"/>
      <c r="ED195" s="442"/>
      <c r="EE195" s="442"/>
      <c r="EF195" s="442"/>
      <c r="EG195" s="442"/>
      <c r="EH195" s="442"/>
      <c r="EI195" s="442"/>
      <c r="EJ195" s="442"/>
      <c r="EK195" s="442"/>
      <c r="EL195" s="442"/>
      <c r="EM195" s="442"/>
      <c r="EN195" s="442"/>
      <c r="EO195" s="442"/>
      <c r="EP195" s="442"/>
      <c r="EQ195" s="442"/>
      <c r="ER195" s="442"/>
      <c r="ES195" s="442"/>
      <c r="ET195" s="442"/>
      <c r="EU195" s="442"/>
      <c r="EV195" s="442"/>
      <c r="EW195" s="442"/>
      <c r="EX195" s="442"/>
      <c r="EY195" s="442"/>
      <c r="EZ195" s="442"/>
      <c r="FA195" s="442"/>
      <c r="FB195" s="442"/>
      <c r="FC195" s="442"/>
      <c r="FD195" s="442"/>
      <c r="FE195" s="442"/>
      <c r="FF195" s="442"/>
      <c r="FG195" s="442"/>
      <c r="FH195" s="442"/>
      <c r="FI195" s="442"/>
      <c r="FJ195" s="442"/>
      <c r="FK195" s="442"/>
      <c r="FL195" s="442"/>
      <c r="FM195" s="442"/>
      <c r="FN195" s="442"/>
      <c r="FO195" s="442"/>
      <c r="FP195" s="442"/>
      <c r="FQ195" s="442"/>
      <c r="FR195" s="442"/>
      <c r="FS195" s="442"/>
      <c r="FT195" s="442"/>
      <c r="FU195" s="442"/>
      <c r="FV195" s="442"/>
      <c r="FW195" s="442"/>
      <c r="FX195" s="442"/>
      <c r="FY195" s="442"/>
      <c r="FZ195" s="442"/>
      <c r="GA195" s="442"/>
      <c r="GB195" s="442"/>
      <c r="GC195" s="442"/>
      <c r="GD195" s="442"/>
      <c r="GE195" s="442"/>
      <c r="GF195" s="442"/>
      <c r="GG195" s="442"/>
      <c r="GH195" s="442"/>
      <c r="GI195" s="442"/>
      <c r="GJ195" s="442"/>
      <c r="GK195" s="442"/>
      <c r="GL195" s="442"/>
      <c r="GM195" s="442"/>
      <c r="GN195" s="442"/>
      <c r="GO195" s="442"/>
      <c r="GP195" s="442"/>
      <c r="GQ195" s="442"/>
      <c r="GR195" s="442"/>
      <c r="GS195" s="442"/>
      <c r="GT195" s="442"/>
      <c r="GU195" s="442"/>
      <c r="GV195" s="442"/>
      <c r="GW195" s="442"/>
      <c r="GX195" s="442"/>
      <c r="GY195" s="442"/>
      <c r="GZ195" s="442"/>
      <c r="HA195" s="442"/>
      <c r="HB195" s="442"/>
      <c r="HC195" s="442"/>
      <c r="HD195" s="442"/>
      <c r="HE195" s="442"/>
      <c r="HF195" s="442"/>
      <c r="HG195" s="442"/>
      <c r="HH195" s="442"/>
      <c r="HI195" s="442"/>
      <c r="HJ195" s="442"/>
      <c r="HK195" s="442"/>
      <c r="HL195" s="442"/>
      <c r="HM195" s="442"/>
      <c r="HN195" s="442"/>
      <c r="HO195" s="442"/>
      <c r="HP195" s="442"/>
      <c r="HQ195" s="442"/>
      <c r="HR195" s="442"/>
      <c r="HS195" s="442"/>
      <c r="HT195" s="442"/>
      <c r="HU195" s="442"/>
      <c r="HV195" s="442"/>
      <c r="HW195" s="442"/>
      <c r="HX195" s="442"/>
      <c r="HY195" s="442"/>
      <c r="HZ195" s="442"/>
      <c r="IA195" s="442"/>
      <c r="IB195" s="442"/>
      <c r="IC195" s="442"/>
      <c r="ID195" s="442"/>
      <c r="IE195" s="442"/>
      <c r="IF195" s="442"/>
      <c r="IG195" s="442"/>
      <c r="IH195" s="442"/>
      <c r="II195" s="442"/>
      <c r="IJ195" s="442"/>
      <c r="IK195" s="442"/>
      <c r="IL195" s="442"/>
      <c r="IM195" s="442"/>
      <c r="IN195" s="442"/>
      <c r="IO195" s="442"/>
      <c r="IP195" s="442"/>
      <c r="IQ195" s="442"/>
      <c r="IR195" s="442"/>
      <c r="IS195" s="442"/>
      <c r="IT195" s="442"/>
      <c r="IU195" s="442"/>
      <c r="IV195" s="442"/>
      <c r="IW195" s="442"/>
      <c r="IX195" s="442"/>
      <c r="IY195" s="442"/>
      <c r="IZ195" s="653"/>
      <c r="JA195" s="442"/>
      <c r="JB195" s="442"/>
      <c r="JC195" s="442"/>
      <c r="JD195" s="442"/>
      <c r="JE195" s="442"/>
      <c r="JF195" s="442"/>
      <c r="JG195" s="442"/>
      <c r="JH195" s="442"/>
      <c r="JI195" s="442"/>
      <c r="JJ195" s="442"/>
      <c r="JK195" s="442"/>
      <c r="JL195" s="442"/>
      <c r="JM195" s="653"/>
      <c r="JN195" s="442"/>
      <c r="JO195" s="442"/>
      <c r="JP195" s="442"/>
      <c r="JQ195" s="442"/>
      <c r="JR195" s="442"/>
      <c r="JS195" s="442"/>
      <c r="JT195" s="442"/>
      <c r="JU195" s="442"/>
      <c r="JV195" s="442"/>
      <c r="JW195" s="442"/>
      <c r="JX195" s="442"/>
      <c r="JY195" s="442"/>
      <c r="JZ195" s="653"/>
      <c r="KA195" s="442"/>
      <c r="KB195" s="442"/>
      <c r="KC195" s="442"/>
      <c r="KD195" s="442"/>
      <c r="KE195" s="442"/>
      <c r="KF195" s="442"/>
      <c r="KG195" s="442"/>
      <c r="KH195" s="442"/>
      <c r="KI195" s="442"/>
      <c r="KJ195" s="442"/>
      <c r="KK195" s="442"/>
      <c r="KL195" s="442"/>
      <c r="KM195" s="653"/>
      <c r="KN195" s="442"/>
      <c r="KO195" s="442"/>
      <c r="KP195" s="442"/>
      <c r="KQ195" s="442"/>
      <c r="KR195" s="442"/>
      <c r="KS195" s="442"/>
      <c r="KT195" s="442"/>
      <c r="KU195" s="442"/>
      <c r="KV195" s="442"/>
      <c r="KW195" s="442"/>
      <c r="KX195" s="442"/>
      <c r="KY195" s="442"/>
      <c r="KZ195" s="653"/>
      <c r="LA195" s="442"/>
      <c r="LB195" s="442"/>
      <c r="LC195" s="442"/>
      <c r="LD195" s="442"/>
      <c r="LE195" s="442"/>
      <c r="LF195" s="442"/>
      <c r="LG195" s="442"/>
      <c r="LH195" s="442"/>
      <c r="LI195" s="442"/>
      <c r="LJ195" s="442"/>
      <c r="LK195" s="442"/>
      <c r="LL195" s="512"/>
    </row>
    <row r="196" spans="1:324" ht="18" x14ac:dyDescent="0.25">
      <c r="A196" s="461">
        <v>412</v>
      </c>
      <c r="B196" s="462"/>
      <c r="C196" s="463" t="s">
        <v>390</v>
      </c>
      <c r="D196" s="463" t="s">
        <v>391</v>
      </c>
      <c r="E196" s="474">
        <f t="shared" ref="E196:X196" si="993">E197</f>
        <v>4019913.2031380404</v>
      </c>
      <c r="F196" s="474">
        <f t="shared" si="993"/>
        <v>11301239.359038558</v>
      </c>
      <c r="G196" s="474">
        <f t="shared" si="993"/>
        <v>15541545.651811052</v>
      </c>
      <c r="H196" s="474">
        <f t="shared" si="993"/>
        <v>22953555.332999501</v>
      </c>
      <c r="I196" s="474">
        <f t="shared" si="993"/>
        <v>24954293.940911368</v>
      </c>
      <c r="J196" s="474">
        <f t="shared" si="993"/>
        <v>30745547.487898514</v>
      </c>
      <c r="K196" s="474">
        <f t="shared" si="993"/>
        <v>35425567.517943583</v>
      </c>
      <c r="L196" s="474">
        <f t="shared" si="993"/>
        <v>60914392.421966285</v>
      </c>
      <c r="M196" s="474">
        <f t="shared" si="993"/>
        <v>1932009.917960274</v>
      </c>
      <c r="N196" s="474">
        <f t="shared" si="993"/>
        <v>2777991.0708562844</v>
      </c>
      <c r="O196" s="474">
        <f t="shared" si="993"/>
        <v>4468198.3574528471</v>
      </c>
      <c r="P196" s="474">
        <f t="shared" si="993"/>
        <v>4639759.4666165905</v>
      </c>
      <c r="Q196" s="474">
        <f t="shared" si="993"/>
        <v>6690407.9816808542</v>
      </c>
      <c r="R196" s="474">
        <f t="shared" si="993"/>
        <v>7546095.6934568547</v>
      </c>
      <c r="S196" s="474">
        <f t="shared" si="993"/>
        <v>6100883.514396592</v>
      </c>
      <c r="T196" s="474">
        <f t="shared" si="993"/>
        <v>7375893.4817225914</v>
      </c>
      <c r="U196" s="474">
        <f t="shared" si="993"/>
        <v>5437698.6097062258</v>
      </c>
      <c r="V196" s="474">
        <f t="shared" si="993"/>
        <v>7136473.6639542663</v>
      </c>
      <c r="W196" s="474">
        <f t="shared" si="993"/>
        <v>6012823.8012435287</v>
      </c>
      <c r="X196" s="474">
        <f t="shared" si="993"/>
        <v>10335271.96002337</v>
      </c>
      <c r="Y196" s="474">
        <f>M196+N196+O196+P196+Q196+R196+S196+T196+U196+V196+W196+X196</f>
        <v>70453507.519070283</v>
      </c>
      <c r="Z196" s="474">
        <f t="shared" ref="Z196:AK196" si="994">Z197</f>
        <v>2639934.4049407444</v>
      </c>
      <c r="AA196" s="474">
        <f t="shared" si="994"/>
        <v>3147693.4170839591</v>
      </c>
      <c r="AB196" s="474">
        <f t="shared" si="994"/>
        <v>4721440.7962360205</v>
      </c>
      <c r="AC196" s="474">
        <f t="shared" si="994"/>
        <v>5359249.3723084619</v>
      </c>
      <c r="AD196" s="474">
        <f t="shared" si="994"/>
        <v>6360146.3153897524</v>
      </c>
      <c r="AE196" s="474">
        <f t="shared" si="994"/>
        <v>7796772.5375146046</v>
      </c>
      <c r="AF196" s="474">
        <f t="shared" si="994"/>
        <v>9293377.8438073862</v>
      </c>
      <c r="AG196" s="474">
        <f t="shared" si="994"/>
        <v>6624157.8997245878</v>
      </c>
      <c r="AH196" s="474">
        <f t="shared" si="994"/>
        <v>7008878.9187948527</v>
      </c>
      <c r="AI196" s="474">
        <f t="shared" si="994"/>
        <v>7370078.301786012</v>
      </c>
      <c r="AJ196" s="474">
        <f t="shared" si="994"/>
        <v>7991229.0542063247</v>
      </c>
      <c r="AK196" s="474">
        <f t="shared" si="994"/>
        <v>10420104.763478544</v>
      </c>
      <c r="AL196" s="474">
        <f>Z196+AA196+AB196+AC196+AD196+AE196+AF196+AG196+AH196+AI196+AJ196+AK196</f>
        <v>78733063.625271261</v>
      </c>
      <c r="AM196" s="474">
        <f t="shared" ref="AM196:AX196" si="995">AM197</f>
        <v>3897788.1178712519</v>
      </c>
      <c r="AN196" s="474">
        <f t="shared" si="995"/>
        <v>4469905.5586017901</v>
      </c>
      <c r="AO196" s="474">
        <f t="shared" si="995"/>
        <v>6897356.7958187284</v>
      </c>
      <c r="AP196" s="474">
        <f t="shared" si="995"/>
        <v>7937251.3049157104</v>
      </c>
      <c r="AQ196" s="474">
        <f t="shared" si="995"/>
        <v>9015139.3192705698</v>
      </c>
      <c r="AR196" s="474">
        <f t="shared" si="995"/>
        <v>6704387.863628774</v>
      </c>
      <c r="AS196" s="474">
        <f t="shared" si="995"/>
        <v>10014291.24440828</v>
      </c>
      <c r="AT196" s="474">
        <f t="shared" si="995"/>
        <v>7127869.0189450858</v>
      </c>
      <c r="AU196" s="474">
        <f t="shared" si="995"/>
        <v>6840697.4779252298</v>
      </c>
      <c r="AV196" s="474">
        <f t="shared" si="995"/>
        <v>7420555.1445084224</v>
      </c>
      <c r="AW196" s="474">
        <f t="shared" si="995"/>
        <v>9703494.7792939395</v>
      </c>
      <c r="AX196" s="474">
        <f t="shared" si="995"/>
        <v>13077122.950050069</v>
      </c>
      <c r="AY196" s="474">
        <f>AM196+AN196+AO196+AP196+AQ196+AR196+AS196+AT196+AU196+AV196+AW196+AX196</f>
        <v>93105859.575237855</v>
      </c>
      <c r="AZ196" s="474">
        <f t="shared" ref="AZ196:BK196" si="996">AZ197</f>
        <v>4254519.9215489915</v>
      </c>
      <c r="BA196" s="474">
        <f t="shared" si="996"/>
        <v>4290413.50454849</v>
      </c>
      <c r="BB196" s="474">
        <f t="shared" si="996"/>
        <v>6591167.9220080106</v>
      </c>
      <c r="BC196" s="474">
        <f t="shared" si="996"/>
        <v>7126739.1564012691</v>
      </c>
      <c r="BD196" s="474">
        <f t="shared" si="996"/>
        <v>8505783.004089471</v>
      </c>
      <c r="BE196" s="474">
        <f t="shared" si="996"/>
        <v>9405158.5896344502</v>
      </c>
      <c r="BF196" s="474">
        <f t="shared" si="996"/>
        <v>10247085.598105498</v>
      </c>
      <c r="BG196" s="474">
        <f t="shared" si="996"/>
        <v>7494197.4331914419</v>
      </c>
      <c r="BH196" s="474">
        <f t="shared" si="996"/>
        <v>8173184.9199632807</v>
      </c>
      <c r="BI196" s="474">
        <f t="shared" si="996"/>
        <v>9014817.2518778276</v>
      </c>
      <c r="BJ196" s="474">
        <f t="shared" si="996"/>
        <v>10894500.644341497</v>
      </c>
      <c r="BK196" s="474">
        <f t="shared" si="996"/>
        <v>14636738.697421156</v>
      </c>
      <c r="BL196" s="474">
        <f>AZ196+BA196+BB196+BC196+BD196+BE196+BF196+BG196+BH196+BI196+BJ196+BK196</f>
        <v>100634306.64313138</v>
      </c>
      <c r="BM196" s="474">
        <f t="shared" ref="BM196:BX196" si="997">BM197</f>
        <v>3969629.8649223847</v>
      </c>
      <c r="BN196" s="474">
        <f t="shared" si="997"/>
        <v>5539292.9319813047</v>
      </c>
      <c r="BO196" s="474">
        <f t="shared" si="997"/>
        <v>8551393.0607578065</v>
      </c>
      <c r="BP196" s="474">
        <f t="shared" si="997"/>
        <v>8549605.30245368</v>
      </c>
      <c r="BQ196" s="474">
        <f t="shared" si="997"/>
        <v>8627027.2312218323</v>
      </c>
      <c r="BR196" s="474">
        <f t="shared" si="997"/>
        <v>8614683.0398514476</v>
      </c>
      <c r="BS196" s="474">
        <f t="shared" si="997"/>
        <v>9978601.97346019</v>
      </c>
      <c r="BT196" s="474">
        <f t="shared" si="997"/>
        <v>8806122.033967616</v>
      </c>
      <c r="BU196" s="474">
        <f t="shared" si="997"/>
        <v>9129514.6730095129</v>
      </c>
      <c r="BV196" s="474">
        <f t="shared" si="997"/>
        <v>8779565.0703972653</v>
      </c>
      <c r="BW196" s="474">
        <f t="shared" si="997"/>
        <v>10535484.179894844</v>
      </c>
      <c r="BX196" s="474">
        <f t="shared" si="997"/>
        <v>15409256.980345512</v>
      </c>
      <c r="BY196" s="474">
        <f>BM196+BN196+BO196+BP196+BQ196+BR196+BS196+BT196+BU196+BV196+BW196+BX196</f>
        <v>106490176.34226342</v>
      </c>
      <c r="BZ196" s="474">
        <f t="shared" ref="BZ196:CK196" si="998">BZ197</f>
        <v>3298183.6328242365</v>
      </c>
      <c r="CA196" s="474">
        <f t="shared" si="998"/>
        <v>4152853.4475880479</v>
      </c>
      <c r="CB196" s="474">
        <f t="shared" si="998"/>
        <v>6671963.0694374889</v>
      </c>
      <c r="CC196" s="474">
        <f t="shared" si="998"/>
        <v>12058469.811926227</v>
      </c>
      <c r="CD196" s="474">
        <f t="shared" si="998"/>
        <v>8761936.8034969158</v>
      </c>
      <c r="CE196" s="474">
        <f t="shared" si="998"/>
        <v>10595089.179227162</v>
      </c>
      <c r="CF196" s="474">
        <f t="shared" si="998"/>
        <v>8517364.2822567206</v>
      </c>
      <c r="CG196" s="474">
        <f t="shared" si="998"/>
        <v>10150270.145343021</v>
      </c>
      <c r="CH196" s="474">
        <f t="shared" si="998"/>
        <v>9457124.7503755502</v>
      </c>
      <c r="CI196" s="474">
        <f t="shared" si="998"/>
        <v>8792176.732223358</v>
      </c>
      <c r="CJ196" s="474">
        <f t="shared" si="998"/>
        <v>10600137.127566366</v>
      </c>
      <c r="CK196" s="474">
        <f t="shared" si="998"/>
        <v>19278705.063595369</v>
      </c>
      <c r="CL196" s="474">
        <f>BZ196+CA196+CB196+CC196+CD196+CE196+CF196+CG196+CH196+CI196+CJ196+CK196</f>
        <v>112334274.04586047</v>
      </c>
      <c r="CM196" s="474">
        <f t="shared" ref="CM196:CX196" si="999">CM197</f>
        <v>3426964.8543648804</v>
      </c>
      <c r="CN196" s="474">
        <f t="shared" si="999"/>
        <v>5523147.2875146056</v>
      </c>
      <c r="CO196" s="474">
        <f t="shared" si="999"/>
        <v>6267192.5346352858</v>
      </c>
      <c r="CP196" s="474">
        <f t="shared" si="999"/>
        <v>8601719.0123935957</v>
      </c>
      <c r="CQ196" s="474">
        <f t="shared" si="999"/>
        <v>8679655.9239275586</v>
      </c>
      <c r="CR196" s="474">
        <f t="shared" si="999"/>
        <v>15311381.47058087</v>
      </c>
      <c r="CS196" s="474">
        <f t="shared" si="999"/>
        <v>12088022.650308799</v>
      </c>
      <c r="CT196" s="474">
        <f t="shared" si="999"/>
        <v>10337682.301285245</v>
      </c>
      <c r="CU196" s="474">
        <f t="shared" si="999"/>
        <v>9898462.7490402404</v>
      </c>
      <c r="CV196" s="474">
        <f t="shared" si="999"/>
        <v>11067297.788474353</v>
      </c>
      <c r="CW196" s="474">
        <f t="shared" si="999"/>
        <v>13193465.843640491</v>
      </c>
      <c r="CX196" s="474">
        <f t="shared" si="999"/>
        <v>17282132.049073625</v>
      </c>
      <c r="CY196" s="474">
        <f>CM196+CN196+CO196+CP196+CQ196+CR196+CS196+CT196+CU196+CV196+CW196+CX196</f>
        <v>121677124.46523955</v>
      </c>
      <c r="CZ196" s="474">
        <f t="shared" ref="CZ196:DK196" si="1000">CZ197</f>
        <v>3166418.3148622927</v>
      </c>
      <c r="DA196" s="474">
        <f t="shared" si="1000"/>
        <v>6382538.3051377069</v>
      </c>
      <c r="DB196" s="474">
        <f t="shared" si="1000"/>
        <v>6184324.8799999999</v>
      </c>
      <c r="DC196" s="474">
        <f t="shared" si="1000"/>
        <v>6631810.7400000002</v>
      </c>
      <c r="DD196" s="474">
        <f t="shared" si="1000"/>
        <v>11388516.840000002</v>
      </c>
      <c r="DE196" s="474">
        <f t="shared" si="1000"/>
        <v>13854071.760000002</v>
      </c>
      <c r="DF196" s="474">
        <f t="shared" si="1000"/>
        <v>14349781.000000011</v>
      </c>
      <c r="DG196" s="474">
        <f t="shared" si="1000"/>
        <v>11856466.839999998</v>
      </c>
      <c r="DH196" s="474">
        <f t="shared" si="1000"/>
        <v>9126553.8799999934</v>
      </c>
      <c r="DI196" s="474">
        <f t="shared" si="1000"/>
        <v>12604555.9</v>
      </c>
      <c r="DJ196" s="474">
        <f t="shared" si="1000"/>
        <v>13308110.010000004</v>
      </c>
      <c r="DK196" s="474">
        <f t="shared" si="1000"/>
        <v>18936366.140000004</v>
      </c>
      <c r="DL196" s="474">
        <f>CZ196+DA196+DB196+DC196+DD196+DE196+DF196+DG196+DH196+DI196+DJ196+DK196</f>
        <v>127789514.61000003</v>
      </c>
      <c r="DM196" s="474">
        <f t="shared" ref="DM196:DX196" si="1001">DM197</f>
        <v>4000607.12</v>
      </c>
      <c r="DN196" s="474">
        <f t="shared" si="1001"/>
        <v>5549704.21</v>
      </c>
      <c r="DO196" s="474">
        <f t="shared" si="1001"/>
        <v>6665664.0499999998</v>
      </c>
      <c r="DP196" s="474">
        <f t="shared" si="1001"/>
        <v>10241671.310000001</v>
      </c>
      <c r="DQ196" s="474">
        <f t="shared" si="1001"/>
        <v>14814767.150000002</v>
      </c>
      <c r="DR196" s="474">
        <f t="shared" si="1001"/>
        <v>15229941.139999999</v>
      </c>
      <c r="DS196" s="474">
        <f t="shared" si="1001"/>
        <v>13541717.310000001</v>
      </c>
      <c r="DT196" s="474">
        <f t="shared" si="1001"/>
        <v>14488216.539999992</v>
      </c>
      <c r="DU196" s="474">
        <f t="shared" si="1001"/>
        <v>10135171.820000002</v>
      </c>
      <c r="DV196" s="474">
        <f t="shared" si="1001"/>
        <v>11290814.800000016</v>
      </c>
      <c r="DW196" s="474">
        <f t="shared" si="1001"/>
        <v>11762944.849999985</v>
      </c>
      <c r="DX196" s="474">
        <f t="shared" si="1001"/>
        <v>20663607.580000006</v>
      </c>
      <c r="DY196" s="474">
        <f>DM196+DN196+DO196+DP196+DQ196+DR196+DS196+DT196+DU196+DV196+DW196+DX196</f>
        <v>138384827.88</v>
      </c>
      <c r="DZ196" s="474">
        <f t="shared" ref="DZ196:EK196" si="1002">DZ197</f>
        <v>4243452.63</v>
      </c>
      <c r="EA196" s="474">
        <f t="shared" si="1002"/>
        <v>6073733.21</v>
      </c>
      <c r="EB196" s="474">
        <f t="shared" si="1002"/>
        <v>7180410.0700000003</v>
      </c>
      <c r="EC196" s="474">
        <f t="shared" si="1002"/>
        <v>10474823.4</v>
      </c>
      <c r="ED196" s="474">
        <f t="shared" si="1002"/>
        <v>11336116.330000002</v>
      </c>
      <c r="EE196" s="474">
        <f t="shared" si="1002"/>
        <v>23841882.000000007</v>
      </c>
      <c r="EF196" s="474">
        <f t="shared" si="1002"/>
        <v>15677742.51</v>
      </c>
      <c r="EG196" s="474">
        <f t="shared" si="1002"/>
        <v>12680611.379999978</v>
      </c>
      <c r="EH196" s="474">
        <f t="shared" si="1002"/>
        <v>12195463.730000008</v>
      </c>
      <c r="EI196" s="474">
        <f t="shared" si="1002"/>
        <v>16438924.230000017</v>
      </c>
      <c r="EJ196" s="474">
        <f t="shared" si="1002"/>
        <v>12789450.359999985</v>
      </c>
      <c r="EK196" s="474">
        <f t="shared" si="1002"/>
        <v>26131816.030000005</v>
      </c>
      <c r="EL196" s="474">
        <f>DZ196+EA196+EB196+EC196+ED196+EE196+EF196+EG196+EH196+EI196+EJ196+EK196</f>
        <v>159064425.88</v>
      </c>
      <c r="EM196" s="474">
        <f t="shared" ref="EM196:FK196" si="1003">EM197</f>
        <v>5234944.55</v>
      </c>
      <c r="EN196" s="474">
        <f t="shared" si="1003"/>
        <v>6368182.8599999994</v>
      </c>
      <c r="EO196" s="474">
        <f t="shared" si="1003"/>
        <v>14257653.789999997</v>
      </c>
      <c r="EP196" s="474">
        <f t="shared" si="1003"/>
        <v>16290689.369999999</v>
      </c>
      <c r="EQ196" s="474">
        <f t="shared" si="1003"/>
        <v>14902815.470000003</v>
      </c>
      <c r="ER196" s="474">
        <f t="shared" si="1003"/>
        <v>16549438.949999994</v>
      </c>
      <c r="ES196" s="474">
        <f t="shared" si="1003"/>
        <v>15214923.899999984</v>
      </c>
      <c r="ET196" s="474">
        <f t="shared" si="1003"/>
        <v>14075973.990000023</v>
      </c>
      <c r="EU196" s="474">
        <f t="shared" si="1003"/>
        <v>20820050.020000003</v>
      </c>
      <c r="EV196" s="474">
        <f t="shared" si="1003"/>
        <v>12130523.549999988</v>
      </c>
      <c r="EW196" s="474">
        <f t="shared" si="1003"/>
        <v>16064390.67000003</v>
      </c>
      <c r="EX196" s="474">
        <f t="shared" si="1003"/>
        <v>36636493.719999962</v>
      </c>
      <c r="EY196" s="474">
        <f>EM196+EN196+EO196+EP196+EQ196+ER196+ES196+ET196+EU196+EV196+EW196+EX196</f>
        <v>188546080.83999994</v>
      </c>
      <c r="EZ196" s="474">
        <f t="shared" si="1003"/>
        <v>6719085.0100000007</v>
      </c>
      <c r="FA196" s="474">
        <f t="shared" si="1003"/>
        <v>9204109.4999999981</v>
      </c>
      <c r="FB196" s="474">
        <f t="shared" si="1003"/>
        <v>9436696.5199999996</v>
      </c>
      <c r="FC196" s="474">
        <f t="shared" si="1003"/>
        <v>10483278.040000001</v>
      </c>
      <c r="FD196" s="474">
        <f t="shared" si="1003"/>
        <v>12295617.720000008</v>
      </c>
      <c r="FE196" s="474">
        <f t="shared" si="1003"/>
        <v>21124434.050000001</v>
      </c>
      <c r="FF196" s="474">
        <f t="shared" si="1003"/>
        <v>17962877.719999999</v>
      </c>
      <c r="FG196" s="474">
        <f t="shared" si="1003"/>
        <v>18591344.420000002</v>
      </c>
      <c r="FH196" s="474">
        <f t="shared" si="1003"/>
        <v>19006260.509999983</v>
      </c>
      <c r="FI196" s="474">
        <f t="shared" si="1003"/>
        <v>14229397.051000016</v>
      </c>
      <c r="FJ196" s="474">
        <f t="shared" si="1003"/>
        <v>17164979.148999978</v>
      </c>
      <c r="FK196" s="474">
        <f t="shared" si="1003"/>
        <v>25049737.769999988</v>
      </c>
      <c r="FL196" s="474">
        <f>FA196+FB196+FC196+FD196+FE196+FF196+FG196+FH196+EZ196+FI196+FK196+FJ196</f>
        <v>181267817.45999998</v>
      </c>
      <c r="FM196" s="474">
        <f t="shared" ref="FM196:HZ196" si="1004">FM197</f>
        <v>5013807</v>
      </c>
      <c r="FN196" s="474">
        <f t="shared" si="1004"/>
        <v>9647931.7499999981</v>
      </c>
      <c r="FO196" s="474">
        <f t="shared" si="1004"/>
        <v>10352990.820000002</v>
      </c>
      <c r="FP196" s="474">
        <f t="shared" si="1004"/>
        <v>11486315.239999991</v>
      </c>
      <c r="FQ196" s="474">
        <f t="shared" si="1004"/>
        <v>13539986.320000006</v>
      </c>
      <c r="FR196" s="474">
        <f t="shared" si="1004"/>
        <v>14564428.179999992</v>
      </c>
      <c r="FS196" s="474">
        <f t="shared" si="1004"/>
        <v>22131998.970000014</v>
      </c>
      <c r="FT196" s="474">
        <f t="shared" si="1004"/>
        <v>18035477.819999993</v>
      </c>
      <c r="FU196" s="474">
        <f t="shared" si="1004"/>
        <v>19719308.820000008</v>
      </c>
      <c r="FV196" s="474">
        <f t="shared" si="1004"/>
        <v>14633019.149999985</v>
      </c>
      <c r="FW196" s="474">
        <f t="shared" si="1004"/>
        <v>20309839.780000005</v>
      </c>
      <c r="FX196" s="474">
        <f t="shared" si="1004"/>
        <v>30649658.079999961</v>
      </c>
      <c r="FY196" s="474">
        <f>FM196+FN196+FO196+FP196+FQ196+FR196+FS196+FT196+FU196+FV196+FW196+FX196</f>
        <v>190084761.92999995</v>
      </c>
      <c r="FZ196" s="474">
        <f t="shared" si="1004"/>
        <v>4254671.74</v>
      </c>
      <c r="GA196" s="474">
        <f t="shared" si="1004"/>
        <v>7329757.6899999985</v>
      </c>
      <c r="GB196" s="474">
        <f t="shared" si="1004"/>
        <v>12192395.000000002</v>
      </c>
      <c r="GC196" s="474">
        <f t="shared" si="1004"/>
        <v>17394886.790000007</v>
      </c>
      <c r="GD196" s="474">
        <f t="shared" si="1004"/>
        <v>17892499.179999989</v>
      </c>
      <c r="GE196" s="474">
        <f t="shared" si="1004"/>
        <v>15867814.760000002</v>
      </c>
      <c r="GF196" s="474">
        <f t="shared" si="1004"/>
        <v>22276608.38000001</v>
      </c>
      <c r="GG196" s="474">
        <f t="shared" si="1004"/>
        <v>15714047.049999991</v>
      </c>
      <c r="GH196" s="474">
        <f t="shared" si="1004"/>
        <v>17987175.880000014</v>
      </c>
      <c r="GI196" s="474">
        <f t="shared" si="1004"/>
        <v>15673042.87999998</v>
      </c>
      <c r="GJ196" s="474">
        <f t="shared" si="1004"/>
        <v>18740435.000000022</v>
      </c>
      <c r="GK196" s="474">
        <f t="shared" si="1004"/>
        <v>30538581.969999969</v>
      </c>
      <c r="GL196" s="474">
        <f>FZ196+GA196+GB196+GC196+GD196+GE196+GF196+GG196+GH196+GI196+GJ196+GK196</f>
        <v>195861916.31999999</v>
      </c>
      <c r="GM196" s="474">
        <f t="shared" si="1004"/>
        <v>6876214.1900000023</v>
      </c>
      <c r="GN196" s="474">
        <f t="shared" si="1004"/>
        <v>7500893.6599999983</v>
      </c>
      <c r="GO196" s="474">
        <f t="shared" si="1004"/>
        <v>12995248.670000002</v>
      </c>
      <c r="GP196" s="474">
        <f t="shared" si="1004"/>
        <v>14312544.049999999</v>
      </c>
      <c r="GQ196" s="474">
        <f t="shared" si="1004"/>
        <v>16214330.62999999</v>
      </c>
      <c r="GR196" s="474">
        <f t="shared" si="1004"/>
        <v>18558299.790000007</v>
      </c>
      <c r="GS196" s="474">
        <f t="shared" si="1004"/>
        <v>17751668.51000002</v>
      </c>
      <c r="GT196" s="474">
        <f t="shared" si="1004"/>
        <v>15700829.05999998</v>
      </c>
      <c r="GU196" s="474">
        <f t="shared" si="1004"/>
        <v>16766784.880000029</v>
      </c>
      <c r="GV196" s="474">
        <f t="shared" si="1004"/>
        <v>16000486.759999987</v>
      </c>
      <c r="GW196" s="474">
        <f t="shared" si="1004"/>
        <v>14397029.980000023</v>
      </c>
      <c r="GX196" s="474">
        <f t="shared" si="1004"/>
        <v>22269487.879999939</v>
      </c>
      <c r="GY196" s="474">
        <f>GM196+GN196+GO196+GP196+GQ196+GR196+GS196+GT196+GU196+GV196+GW196+GX196</f>
        <v>179343818.05999997</v>
      </c>
      <c r="GZ196" s="474">
        <f t="shared" si="1004"/>
        <v>6713972.8500000006</v>
      </c>
      <c r="HA196" s="474">
        <f t="shared" si="1004"/>
        <v>6299400.0900000017</v>
      </c>
      <c r="HB196" s="474">
        <f t="shared" si="1004"/>
        <v>9206844.5499999952</v>
      </c>
      <c r="HC196" s="474">
        <f t="shared" si="1004"/>
        <v>11840284.049999999</v>
      </c>
      <c r="HD196" s="474">
        <f t="shared" si="1004"/>
        <v>12371450.550000006</v>
      </c>
      <c r="HE196" s="474">
        <f t="shared" si="1004"/>
        <v>17029249.960000001</v>
      </c>
      <c r="HF196" s="474">
        <f t="shared" si="1004"/>
        <v>20120705.499999993</v>
      </c>
      <c r="HG196" s="474">
        <f t="shared" si="1004"/>
        <v>14726984.680000007</v>
      </c>
      <c r="HH196" s="474">
        <f t="shared" si="1004"/>
        <v>17491500.059999987</v>
      </c>
      <c r="HI196" s="474">
        <f t="shared" si="1004"/>
        <v>12949617.950000025</v>
      </c>
      <c r="HJ196" s="474">
        <f t="shared" si="1004"/>
        <v>14289852.859999996</v>
      </c>
      <c r="HK196" s="474">
        <f t="shared" si="1004"/>
        <v>21857335.920000013</v>
      </c>
      <c r="HL196" s="474">
        <f>GZ196+HA196+HB196+HC196+HD196+HE196+HF196+HG196+HH196+HI196+HJ196+HK196</f>
        <v>164897199.02000001</v>
      </c>
      <c r="HM196" s="474">
        <f t="shared" si="1004"/>
        <v>6284977.0599999996</v>
      </c>
      <c r="HN196" s="474">
        <f t="shared" si="1004"/>
        <v>6088470.6900000013</v>
      </c>
      <c r="HO196" s="474">
        <f t="shared" si="1004"/>
        <v>8793188.6609999985</v>
      </c>
      <c r="HP196" s="474">
        <f t="shared" si="1004"/>
        <v>11686142.728999998</v>
      </c>
      <c r="HQ196" s="474">
        <f t="shared" si="1004"/>
        <v>12667628.129999995</v>
      </c>
      <c r="HR196" s="474">
        <f t="shared" si="1004"/>
        <v>18554294.440000013</v>
      </c>
      <c r="HS196" s="474">
        <f t="shared" si="1004"/>
        <v>14966449.250000004</v>
      </c>
      <c r="HT196" s="474">
        <f t="shared" si="1004"/>
        <v>13976909.069999984</v>
      </c>
      <c r="HU196" s="474">
        <f t="shared" si="1004"/>
        <v>17454164.990000013</v>
      </c>
      <c r="HV196" s="474">
        <f t="shared" si="1004"/>
        <v>12520847.039999994</v>
      </c>
      <c r="HW196" s="474">
        <f t="shared" si="1004"/>
        <v>15721641.970000017</v>
      </c>
      <c r="HX196" s="474">
        <f t="shared" si="1004"/>
        <v>22771469.869999971</v>
      </c>
      <c r="HY196" s="474">
        <f>HM196+HN196+HO196+HP196+HQ196+HR196+HS196+HT196+HU196+HV196+HW196+HX196</f>
        <v>161486183.89999998</v>
      </c>
      <c r="HZ196" s="474">
        <f t="shared" si="1004"/>
        <v>8041431.25</v>
      </c>
      <c r="IA196" s="474">
        <f t="shared" ref="IA196:IK196" si="1005">IA197</f>
        <v>7606984.4299999978</v>
      </c>
      <c r="IB196" s="474">
        <f t="shared" si="1005"/>
        <v>8809973.4000000022</v>
      </c>
      <c r="IC196" s="474">
        <f t="shared" si="1005"/>
        <v>14691103.65</v>
      </c>
      <c r="ID196" s="474">
        <f t="shared" si="1005"/>
        <v>14885032.449999992</v>
      </c>
      <c r="IE196" s="474">
        <f t="shared" si="1005"/>
        <v>15443529.4</v>
      </c>
      <c r="IF196" s="474">
        <f t="shared" si="1005"/>
        <v>14080806.919999987</v>
      </c>
      <c r="IG196" s="474">
        <f t="shared" si="1005"/>
        <v>16047290.669999994</v>
      </c>
      <c r="IH196" s="474">
        <f t="shared" si="1005"/>
        <v>18118954.090000004</v>
      </c>
      <c r="II196" s="474">
        <f t="shared" si="1005"/>
        <v>13561876.200000048</v>
      </c>
      <c r="IJ196" s="474">
        <f t="shared" si="1005"/>
        <v>15850585.949999958</v>
      </c>
      <c r="IK196" s="474">
        <f t="shared" si="1005"/>
        <v>27815319.520000044</v>
      </c>
      <c r="IL196" s="474">
        <f>HZ196+IA196+IB196+IC196+ID196+IE196+IF196+IG196+IH196+II196+IJ196+IK196</f>
        <v>174952887.93000004</v>
      </c>
      <c r="IM196" s="474">
        <f t="shared" ref="IM196:KZ196" si="1006">IM197</f>
        <v>5370680.3399999999</v>
      </c>
      <c r="IN196" s="474">
        <f t="shared" si="1006"/>
        <v>7246502.9899999993</v>
      </c>
      <c r="IO196" s="474">
        <f t="shared" si="1006"/>
        <v>11118792.570000002</v>
      </c>
      <c r="IP196" s="474">
        <f t="shared" si="1006"/>
        <v>11757853.310000002</v>
      </c>
      <c r="IQ196" s="474">
        <f t="shared" si="1006"/>
        <v>14549298.040000003</v>
      </c>
      <c r="IR196" s="474">
        <f t="shared" si="1006"/>
        <v>20757527.459999986</v>
      </c>
      <c r="IS196" s="474">
        <f t="shared" si="1006"/>
        <v>16558634.329999998</v>
      </c>
      <c r="IT196" s="474">
        <f t="shared" si="1006"/>
        <v>17335430.840000007</v>
      </c>
      <c r="IU196" s="474">
        <f t="shared" si="1006"/>
        <v>17501968.41</v>
      </c>
      <c r="IV196" s="474">
        <f t="shared" si="1006"/>
        <v>16670068.989999896</v>
      </c>
      <c r="IW196" s="474">
        <f t="shared" si="1006"/>
        <v>21260761.650000084</v>
      </c>
      <c r="IX196" s="474">
        <f t="shared" si="1006"/>
        <v>30996728.150000013</v>
      </c>
      <c r="IY196" s="474">
        <f>IM196+IN196+IO196+IP196+IQ196+IR196+IS196+IT196+IU196+IV196+IW196+IX196</f>
        <v>191124247.07999998</v>
      </c>
      <c r="IZ196" s="654">
        <f t="shared" si="1006"/>
        <v>6857103.4099999992</v>
      </c>
      <c r="JA196" s="474">
        <f t="shared" si="1006"/>
        <v>7392622.4399999976</v>
      </c>
      <c r="JB196" s="474">
        <f t="shared" si="1006"/>
        <v>7761530.1799999978</v>
      </c>
      <c r="JC196" s="474">
        <f t="shared" si="1006"/>
        <v>13630769.26</v>
      </c>
      <c r="JD196" s="474">
        <f t="shared" si="1006"/>
        <v>13257470.600000005</v>
      </c>
      <c r="JE196" s="474">
        <f t="shared" si="1006"/>
        <v>15872036.149999991</v>
      </c>
      <c r="JF196" s="474">
        <f t="shared" si="1006"/>
        <v>20203110.109999992</v>
      </c>
      <c r="JG196" s="474">
        <f t="shared" si="1006"/>
        <v>15456938.839999996</v>
      </c>
      <c r="JH196" s="474">
        <f t="shared" si="1006"/>
        <v>20999625.440000009</v>
      </c>
      <c r="JI196" s="474">
        <f t="shared" si="1006"/>
        <v>15381031.769999983</v>
      </c>
      <c r="JJ196" s="474">
        <f t="shared" si="1006"/>
        <v>20234046.69000002</v>
      </c>
      <c r="JK196" s="474">
        <f t="shared" si="1006"/>
        <v>32394038.790000029</v>
      </c>
      <c r="JL196" s="474">
        <f>IZ196+JA196+JB196+JC196+JD196+JE196+JF196+JG196+JH196+JI196+JJ196+JK196</f>
        <v>189440323.68000004</v>
      </c>
      <c r="JM196" s="654">
        <f t="shared" si="1006"/>
        <v>5644008.5599999996</v>
      </c>
      <c r="JN196" s="474">
        <f t="shared" si="1006"/>
        <v>6094667.7799999993</v>
      </c>
      <c r="JO196" s="474">
        <f t="shared" si="1006"/>
        <v>8850998.2700000014</v>
      </c>
      <c r="JP196" s="474">
        <f t="shared" si="1006"/>
        <v>12001194.620000001</v>
      </c>
      <c r="JQ196" s="474">
        <f t="shared" si="1006"/>
        <v>11836814.579999998</v>
      </c>
      <c r="JR196" s="474">
        <f t="shared" si="1006"/>
        <v>13300807.190000003</v>
      </c>
      <c r="JS196" s="474">
        <f t="shared" si="1006"/>
        <v>16385368.109999999</v>
      </c>
      <c r="JT196" s="474">
        <f t="shared" si="1006"/>
        <v>15989621.31000001</v>
      </c>
      <c r="JU196" s="474">
        <f t="shared" si="1006"/>
        <v>18923331.440000013</v>
      </c>
      <c r="JV196" s="474">
        <f t="shared" si="1006"/>
        <v>15151321.279999977</v>
      </c>
      <c r="JW196" s="474">
        <f t="shared" si="1006"/>
        <v>22516929.930000041</v>
      </c>
      <c r="JX196" s="474">
        <f t="shared" si="1006"/>
        <v>37556274.239999861</v>
      </c>
      <c r="JY196" s="474">
        <f>JM196+JN196+JO196+JP196+JQ196+JR196+JS196+JT196+JU196+JV196+JW196+JX196</f>
        <v>184251337.30999991</v>
      </c>
      <c r="JZ196" s="654">
        <f t="shared" si="1006"/>
        <v>7350385.5800000001</v>
      </c>
      <c r="KA196" s="474">
        <f t="shared" si="1006"/>
        <v>6669940.0899999999</v>
      </c>
      <c r="KB196" s="474">
        <f t="shared" si="1006"/>
        <v>13541797.93</v>
      </c>
      <c r="KC196" s="474">
        <f t="shared" si="1006"/>
        <v>11792265.6</v>
      </c>
      <c r="KD196" s="474">
        <f t="shared" si="1006"/>
        <v>15549698.76</v>
      </c>
      <c r="KE196" s="474">
        <f t="shared" si="1006"/>
        <v>19639833.800000001</v>
      </c>
      <c r="KF196" s="474">
        <f t="shared" si="1006"/>
        <v>18686521.959999997</v>
      </c>
      <c r="KG196" s="474">
        <f t="shared" si="1006"/>
        <v>16705467.279999901</v>
      </c>
      <c r="KH196" s="474">
        <f t="shared" si="1006"/>
        <v>25749050.780000102</v>
      </c>
      <c r="KI196" s="474">
        <f t="shared" si="1006"/>
        <v>16850628.300000098</v>
      </c>
      <c r="KJ196" s="474">
        <f t="shared" si="1006"/>
        <v>20393439.369999796</v>
      </c>
      <c r="KK196" s="474">
        <f t="shared" si="1006"/>
        <v>38673505.400000013</v>
      </c>
      <c r="KL196" s="474">
        <f>JZ196+KA196+KB196+KC196+KD196+KE196+KF196+KG196+KH196+KI196+KJ196+KK196</f>
        <v>211602534.8499999</v>
      </c>
      <c r="KM196" s="654">
        <f t="shared" si="1006"/>
        <v>7152896.6600000001</v>
      </c>
      <c r="KN196" s="474">
        <f t="shared" si="1006"/>
        <v>6918840.3900000006</v>
      </c>
      <c r="KO196" s="474">
        <f t="shared" si="1006"/>
        <v>10441458.200000001</v>
      </c>
      <c r="KP196" s="474">
        <f t="shared" si="1006"/>
        <v>13696651.65</v>
      </c>
      <c r="KQ196" s="474">
        <f t="shared" si="1006"/>
        <v>14875744.119999999</v>
      </c>
      <c r="KR196" s="474">
        <f t="shared" si="1006"/>
        <v>19194626.060000002</v>
      </c>
      <c r="KS196" s="474">
        <f t="shared" si="1006"/>
        <v>16222749.469999999</v>
      </c>
      <c r="KT196" s="474">
        <f t="shared" si="1006"/>
        <v>20095685.669999901</v>
      </c>
      <c r="KU196" s="474">
        <f t="shared" si="1006"/>
        <v>26956254.560000096</v>
      </c>
      <c r="KV196" s="474">
        <f t="shared" si="1006"/>
        <v>16709813.980000101</v>
      </c>
      <c r="KW196" s="474">
        <f t="shared" si="1006"/>
        <v>21182094.56000011</v>
      </c>
      <c r="KX196" s="474">
        <f t="shared" si="1006"/>
        <v>39031283.34999989</v>
      </c>
      <c r="KY196" s="474">
        <f>KM196+KN196+KO196+KP196+KQ196+KR196+KS196+KT196+KU196+KV196+KW196+KX196</f>
        <v>212478098.67000014</v>
      </c>
      <c r="KZ196" s="654">
        <f t="shared" si="1006"/>
        <v>7565654.5199999996</v>
      </c>
      <c r="LA196" s="474">
        <f t="shared" ref="LA196:LK196" si="1007">LA197</f>
        <v>7652436.3999999994</v>
      </c>
      <c r="LB196" s="474">
        <f t="shared" si="1007"/>
        <v>0</v>
      </c>
      <c r="LC196" s="474">
        <f t="shared" si="1007"/>
        <v>0</v>
      </c>
      <c r="LD196" s="474">
        <f t="shared" si="1007"/>
        <v>0</v>
      </c>
      <c r="LE196" s="474">
        <f t="shared" si="1007"/>
        <v>0</v>
      </c>
      <c r="LF196" s="474">
        <f t="shared" si="1007"/>
        <v>0</v>
      </c>
      <c r="LG196" s="474">
        <f t="shared" si="1007"/>
        <v>0</v>
      </c>
      <c r="LH196" s="474">
        <f t="shared" si="1007"/>
        <v>0</v>
      </c>
      <c r="LI196" s="474">
        <f t="shared" si="1007"/>
        <v>0</v>
      </c>
      <c r="LJ196" s="474">
        <f t="shared" si="1007"/>
        <v>0</v>
      </c>
      <c r="LK196" s="474">
        <f t="shared" si="1007"/>
        <v>0</v>
      </c>
      <c r="LL196" s="515">
        <f>KZ196+LA196+LB196+LC196+LD196+LE196+LF196+LG196+LH196+LI196+LJ196+LK196</f>
        <v>15218090.919999998</v>
      </c>
    </row>
    <row r="197" spans="1:324" ht="15.75" x14ac:dyDescent="0.25">
      <c r="A197" s="419">
        <v>4120</v>
      </c>
      <c r="B197" s="420"/>
      <c r="C197" s="418" t="s">
        <v>392</v>
      </c>
      <c r="D197" s="418" t="s">
        <v>196</v>
      </c>
      <c r="E197" s="466">
        <v>4019913.2031380404</v>
      </c>
      <c r="F197" s="466">
        <v>11301239.359038558</v>
      </c>
      <c r="G197" s="466">
        <v>15541545.651811052</v>
      </c>
      <c r="H197" s="466">
        <v>22953555.332999501</v>
      </c>
      <c r="I197" s="466">
        <v>24954293.940911368</v>
      </c>
      <c r="J197" s="466">
        <v>30745547.487898514</v>
      </c>
      <c r="K197" s="466">
        <v>35425567.517943583</v>
      </c>
      <c r="L197" s="466">
        <v>60914392.421966285</v>
      </c>
      <c r="M197" s="466">
        <v>1932009.917960274</v>
      </c>
      <c r="N197" s="466">
        <v>2777991.0708562844</v>
      </c>
      <c r="O197" s="466">
        <v>4468198.3574528471</v>
      </c>
      <c r="P197" s="466">
        <v>4639759.4666165905</v>
      </c>
      <c r="Q197" s="466">
        <v>6690407.9816808542</v>
      </c>
      <c r="R197" s="466">
        <v>7546095.6934568547</v>
      </c>
      <c r="S197" s="466">
        <v>6100883.514396592</v>
      </c>
      <c r="T197" s="466">
        <v>7375893.4817225914</v>
      </c>
      <c r="U197" s="466">
        <v>5437698.6097062258</v>
      </c>
      <c r="V197" s="466">
        <v>7136473.6639542663</v>
      </c>
      <c r="W197" s="466">
        <v>6012823.8012435287</v>
      </c>
      <c r="X197" s="466">
        <v>10335271.96002337</v>
      </c>
      <c r="Y197" s="466">
        <f>M197+N197+O197+P197+Q197+R197+S197+T197+U197+V197+W197+X197</f>
        <v>70453507.519070283</v>
      </c>
      <c r="Z197" s="466">
        <v>2639934.4049407444</v>
      </c>
      <c r="AA197" s="466">
        <v>3147693.4170839591</v>
      </c>
      <c r="AB197" s="466">
        <v>4721440.7962360205</v>
      </c>
      <c r="AC197" s="466">
        <v>5359249.3723084619</v>
      </c>
      <c r="AD197" s="466">
        <v>6360146.3153897524</v>
      </c>
      <c r="AE197" s="466">
        <v>7796772.5375146046</v>
      </c>
      <c r="AF197" s="466">
        <v>9293377.8438073862</v>
      </c>
      <c r="AG197" s="466">
        <v>6624157.8997245878</v>
      </c>
      <c r="AH197" s="466">
        <v>7008878.9187948527</v>
      </c>
      <c r="AI197" s="466">
        <v>7370078.301786012</v>
      </c>
      <c r="AJ197" s="466">
        <v>7991229.0542063247</v>
      </c>
      <c r="AK197" s="466">
        <v>10420104.763478544</v>
      </c>
      <c r="AL197" s="466">
        <f>Z197+AA197+AB197+AC197+AD197+AE197+AF197+AG197+AH197+AI197+AJ197+AK197</f>
        <v>78733063.625271261</v>
      </c>
      <c r="AM197" s="466">
        <v>3897788.1178712519</v>
      </c>
      <c r="AN197" s="466">
        <v>4469905.5586017901</v>
      </c>
      <c r="AO197" s="466">
        <v>6897356.7958187284</v>
      </c>
      <c r="AP197" s="466">
        <v>7937251.3049157104</v>
      </c>
      <c r="AQ197" s="466">
        <v>9015139.3192705698</v>
      </c>
      <c r="AR197" s="466">
        <v>6704387.863628774</v>
      </c>
      <c r="AS197" s="466">
        <v>10014291.24440828</v>
      </c>
      <c r="AT197" s="466">
        <v>7127869.0189450858</v>
      </c>
      <c r="AU197" s="466">
        <v>6840697.4779252298</v>
      </c>
      <c r="AV197" s="466">
        <v>7420555.1445084224</v>
      </c>
      <c r="AW197" s="466">
        <v>9703494.7792939395</v>
      </c>
      <c r="AX197" s="466">
        <v>13077122.950050069</v>
      </c>
      <c r="AY197" s="466">
        <f>AM197+AN197+AO197+AP197+AQ197+AR197+AS197+AT197+AU197+AV197+AW197+AX197</f>
        <v>93105859.575237855</v>
      </c>
      <c r="AZ197" s="466">
        <v>4254519.9215489915</v>
      </c>
      <c r="BA197" s="466">
        <v>4290413.50454849</v>
      </c>
      <c r="BB197" s="466">
        <v>6591167.9220080106</v>
      </c>
      <c r="BC197" s="466">
        <v>7126739.1564012691</v>
      </c>
      <c r="BD197" s="466">
        <v>8505783.004089471</v>
      </c>
      <c r="BE197" s="466">
        <v>9405158.5896344502</v>
      </c>
      <c r="BF197" s="466">
        <v>10247085.598105498</v>
      </c>
      <c r="BG197" s="466">
        <v>7494197.4331914419</v>
      </c>
      <c r="BH197" s="466">
        <v>8173184.9199632807</v>
      </c>
      <c r="BI197" s="466">
        <v>9014817.2518778276</v>
      </c>
      <c r="BJ197" s="466">
        <v>10894500.644341497</v>
      </c>
      <c r="BK197" s="466">
        <v>14636738.697421156</v>
      </c>
      <c r="BL197" s="466">
        <f>AZ197+BA197+BB197+BC197+BD197+BE197+BF197+BG197+BH197+BI197+BJ197+BK197</f>
        <v>100634306.64313138</v>
      </c>
      <c r="BM197" s="466">
        <v>3969629.8649223847</v>
      </c>
      <c r="BN197" s="466">
        <v>5539292.9319813047</v>
      </c>
      <c r="BO197" s="466">
        <v>8551393.0607578065</v>
      </c>
      <c r="BP197" s="466">
        <v>8549605.30245368</v>
      </c>
      <c r="BQ197" s="466">
        <v>8627027.2312218323</v>
      </c>
      <c r="BR197" s="466">
        <v>8614683.0398514476</v>
      </c>
      <c r="BS197" s="466">
        <v>9978601.97346019</v>
      </c>
      <c r="BT197" s="466">
        <v>8806122.033967616</v>
      </c>
      <c r="BU197" s="466">
        <v>9129514.6730095129</v>
      </c>
      <c r="BV197" s="466">
        <v>8779565.0703972653</v>
      </c>
      <c r="BW197" s="466">
        <v>10535484.179894844</v>
      </c>
      <c r="BX197" s="466">
        <v>15409256.980345512</v>
      </c>
      <c r="BY197" s="466">
        <f>BM197+BN197+BO197+BP197+BQ197+BR197+BS197+BT197+BU197+BV197+BW197+BX197</f>
        <v>106490176.34226342</v>
      </c>
      <c r="BZ197" s="466">
        <v>3298183.6328242365</v>
      </c>
      <c r="CA197" s="466">
        <v>4152853.4475880479</v>
      </c>
      <c r="CB197" s="466">
        <v>6671963.0694374889</v>
      </c>
      <c r="CC197" s="466">
        <v>12058469.811926227</v>
      </c>
      <c r="CD197" s="466">
        <v>8761936.8034969158</v>
      </c>
      <c r="CE197" s="466">
        <v>10595089.179227162</v>
      </c>
      <c r="CF197" s="466">
        <v>8517364.2822567206</v>
      </c>
      <c r="CG197" s="466">
        <v>10150270.145343021</v>
      </c>
      <c r="CH197" s="466">
        <v>9457124.7503755502</v>
      </c>
      <c r="CI197" s="466">
        <v>8792176.732223358</v>
      </c>
      <c r="CJ197" s="466">
        <v>10600137.127566366</v>
      </c>
      <c r="CK197" s="466">
        <v>19278705.063595369</v>
      </c>
      <c r="CL197" s="466">
        <f>BZ197+CA197+CB197+CC197+CD197+CE197+CF197+CG197+CH197+CI197+CJ197+CK197</f>
        <v>112334274.04586047</v>
      </c>
      <c r="CM197" s="466">
        <v>3426964.8543648804</v>
      </c>
      <c r="CN197" s="466">
        <v>5523147.2875146056</v>
      </c>
      <c r="CO197" s="466">
        <v>6267192.5346352858</v>
      </c>
      <c r="CP197" s="466">
        <v>8601719.0123935957</v>
      </c>
      <c r="CQ197" s="466">
        <v>8679655.9239275586</v>
      </c>
      <c r="CR197" s="466">
        <v>15311381.47058087</v>
      </c>
      <c r="CS197" s="466">
        <v>12088022.650308799</v>
      </c>
      <c r="CT197" s="466">
        <v>10337682.301285245</v>
      </c>
      <c r="CU197" s="466">
        <v>9898462.7490402404</v>
      </c>
      <c r="CV197" s="466">
        <v>11067297.788474353</v>
      </c>
      <c r="CW197" s="466">
        <v>13193465.843640491</v>
      </c>
      <c r="CX197" s="466">
        <v>17282132.049073625</v>
      </c>
      <c r="CY197" s="466">
        <f>CM197+CN197+CO197+CP197+CQ197+CR197+CS197+CT197+CU197+CV197+CW197+CX197</f>
        <v>121677124.46523955</v>
      </c>
      <c r="CZ197" s="466">
        <v>3166418.3148622927</v>
      </c>
      <c r="DA197" s="466">
        <v>6382538.3051377069</v>
      </c>
      <c r="DB197" s="466">
        <v>6184324.8799999999</v>
      </c>
      <c r="DC197" s="466">
        <v>6631810.7400000002</v>
      </c>
      <c r="DD197" s="466">
        <v>11388516.840000002</v>
      </c>
      <c r="DE197" s="466">
        <v>13854071.760000002</v>
      </c>
      <c r="DF197" s="466">
        <v>14349781.000000011</v>
      </c>
      <c r="DG197" s="466">
        <v>11856466.839999998</v>
      </c>
      <c r="DH197" s="466">
        <v>9126553.8799999934</v>
      </c>
      <c r="DI197" s="466">
        <v>12604555.9</v>
      </c>
      <c r="DJ197" s="466">
        <v>13308110.010000004</v>
      </c>
      <c r="DK197" s="466">
        <v>18936366.140000004</v>
      </c>
      <c r="DL197" s="466">
        <f>CZ197+DA197+DB197+DC197+DD197+DE197+DF197+DG197+DH197+DI197+DJ197+DK197</f>
        <v>127789514.61000003</v>
      </c>
      <c r="DM197" s="466">
        <v>4000607.12</v>
      </c>
      <c r="DN197" s="466">
        <v>5549704.21</v>
      </c>
      <c r="DO197" s="466">
        <v>6665664.0499999998</v>
      </c>
      <c r="DP197" s="466">
        <v>10241671.310000001</v>
      </c>
      <c r="DQ197" s="466">
        <v>14814767.150000002</v>
      </c>
      <c r="DR197" s="466">
        <v>15229941.139999999</v>
      </c>
      <c r="DS197" s="466">
        <v>13541717.310000001</v>
      </c>
      <c r="DT197" s="466">
        <v>14488216.539999992</v>
      </c>
      <c r="DU197" s="466">
        <v>10135171.820000002</v>
      </c>
      <c r="DV197" s="466">
        <v>11290814.800000016</v>
      </c>
      <c r="DW197" s="466">
        <v>11762944.849999985</v>
      </c>
      <c r="DX197" s="466">
        <v>20663607.580000006</v>
      </c>
      <c r="DY197" s="466">
        <f>DM197+DN197+DO197+DP197+DQ197+DR197+DS197+DT197+DU197+DV197+DW197+DX197</f>
        <v>138384827.88</v>
      </c>
      <c r="DZ197" s="466">
        <v>4243452.63</v>
      </c>
      <c r="EA197" s="466">
        <v>6073733.21</v>
      </c>
      <c r="EB197" s="466">
        <v>7180410.0700000003</v>
      </c>
      <c r="EC197" s="466">
        <v>10474823.4</v>
      </c>
      <c r="ED197" s="466">
        <v>11336116.330000002</v>
      </c>
      <c r="EE197" s="466">
        <v>23841882.000000007</v>
      </c>
      <c r="EF197" s="466">
        <v>15677742.51</v>
      </c>
      <c r="EG197" s="466">
        <v>12680611.379999978</v>
      </c>
      <c r="EH197" s="466">
        <v>12195463.730000008</v>
      </c>
      <c r="EI197" s="466">
        <v>16438924.230000017</v>
      </c>
      <c r="EJ197" s="466">
        <v>12789450.359999985</v>
      </c>
      <c r="EK197" s="466">
        <v>26131816.030000005</v>
      </c>
      <c r="EL197" s="466">
        <f>DZ197+EA197+EB197+EC197+ED197+EE197+EF197+EG197+EH197+EI197+EJ197+EK197</f>
        <v>159064425.88</v>
      </c>
      <c r="EM197" s="466">
        <v>5234944.55</v>
      </c>
      <c r="EN197" s="466">
        <v>6368182.8599999994</v>
      </c>
      <c r="EO197" s="466">
        <v>14257653.789999997</v>
      </c>
      <c r="EP197" s="466">
        <v>16290689.369999999</v>
      </c>
      <c r="EQ197" s="466">
        <v>14902815.470000003</v>
      </c>
      <c r="ER197" s="466">
        <v>16549438.949999994</v>
      </c>
      <c r="ES197" s="466">
        <v>15214923.899999984</v>
      </c>
      <c r="ET197" s="466">
        <v>14075973.990000023</v>
      </c>
      <c r="EU197" s="466">
        <v>20820050.020000003</v>
      </c>
      <c r="EV197" s="466">
        <v>12130523.549999988</v>
      </c>
      <c r="EW197" s="466">
        <v>16064390.67000003</v>
      </c>
      <c r="EX197" s="466">
        <v>36636493.719999962</v>
      </c>
      <c r="EY197" s="466">
        <f>EM197+EN197+EO197+EP197+EQ197+ER197+ES197+ET197+EU197+EV197+EW197+EX197</f>
        <v>188546080.83999994</v>
      </c>
      <c r="EZ197" s="466">
        <v>6719085.0100000007</v>
      </c>
      <c r="FA197" s="466">
        <v>9204109.4999999981</v>
      </c>
      <c r="FB197" s="466">
        <v>9436696.5199999996</v>
      </c>
      <c r="FC197" s="466">
        <v>10483278.040000001</v>
      </c>
      <c r="FD197" s="466">
        <v>12295617.720000008</v>
      </c>
      <c r="FE197" s="466">
        <v>21124434.050000001</v>
      </c>
      <c r="FF197" s="466">
        <v>17962877.719999999</v>
      </c>
      <c r="FG197" s="466">
        <v>18591344.420000002</v>
      </c>
      <c r="FH197" s="466">
        <v>19006260.509999983</v>
      </c>
      <c r="FI197" s="466">
        <v>14229397.051000016</v>
      </c>
      <c r="FJ197" s="466">
        <v>17164979.148999978</v>
      </c>
      <c r="FK197" s="466">
        <v>25049737.769999988</v>
      </c>
      <c r="FL197" s="466">
        <f>FA197+FB197+FC197+FD197+FE197+FF197+FG197+FH197+EZ197+FI197+FK197+FJ197</f>
        <v>181267817.45999998</v>
      </c>
      <c r="FM197" s="466">
        <v>5013807</v>
      </c>
      <c r="FN197" s="466">
        <v>9647931.7499999981</v>
      </c>
      <c r="FO197" s="466">
        <v>10352990.820000002</v>
      </c>
      <c r="FP197" s="466">
        <v>11486315.239999991</v>
      </c>
      <c r="FQ197" s="466">
        <v>13539986.320000006</v>
      </c>
      <c r="FR197" s="466">
        <v>14564428.179999992</v>
      </c>
      <c r="FS197" s="466">
        <v>22131998.970000014</v>
      </c>
      <c r="FT197" s="466">
        <v>18035477.819999993</v>
      </c>
      <c r="FU197" s="466">
        <v>19719308.820000008</v>
      </c>
      <c r="FV197" s="466">
        <v>14633019.149999985</v>
      </c>
      <c r="FW197" s="466">
        <v>20309839.780000005</v>
      </c>
      <c r="FX197" s="466">
        <v>30649658.079999961</v>
      </c>
      <c r="FY197" s="466">
        <f>FM197+FN197+FO197+FP197+FQ197+FR197+FS197+FT197+FU197+FV197+FW197+FX197</f>
        <v>190084761.92999995</v>
      </c>
      <c r="FZ197" s="466">
        <v>4254671.74</v>
      </c>
      <c r="GA197" s="466">
        <v>7329757.6899999985</v>
      </c>
      <c r="GB197" s="466">
        <v>12192395.000000002</v>
      </c>
      <c r="GC197" s="466">
        <v>17394886.790000007</v>
      </c>
      <c r="GD197" s="466">
        <v>17892499.179999989</v>
      </c>
      <c r="GE197" s="466">
        <v>15867814.760000002</v>
      </c>
      <c r="GF197" s="466">
        <v>22276608.38000001</v>
      </c>
      <c r="GG197" s="466">
        <v>15714047.049999991</v>
      </c>
      <c r="GH197" s="466">
        <v>17987175.880000014</v>
      </c>
      <c r="GI197" s="466">
        <v>15673042.87999998</v>
      </c>
      <c r="GJ197" s="466">
        <v>18740435.000000022</v>
      </c>
      <c r="GK197" s="466">
        <v>30538581.969999969</v>
      </c>
      <c r="GL197" s="466">
        <f>FZ197+GA197+GB197+GC197+GD197+GE197+GF197+GG197+GH197+GI197+GJ197+GK197</f>
        <v>195861916.31999999</v>
      </c>
      <c r="GM197" s="466">
        <v>6876214.1900000023</v>
      </c>
      <c r="GN197" s="466">
        <v>7500893.6599999983</v>
      </c>
      <c r="GO197" s="466">
        <v>12995248.670000002</v>
      </c>
      <c r="GP197" s="466">
        <v>14312544.049999999</v>
      </c>
      <c r="GQ197" s="466">
        <v>16214330.62999999</v>
      </c>
      <c r="GR197" s="466">
        <v>18558299.790000007</v>
      </c>
      <c r="GS197" s="466">
        <v>17751668.51000002</v>
      </c>
      <c r="GT197" s="466">
        <v>15700829.05999998</v>
      </c>
      <c r="GU197" s="466">
        <v>16766784.880000029</v>
      </c>
      <c r="GV197" s="466">
        <v>16000486.759999987</v>
      </c>
      <c r="GW197" s="466">
        <v>14397029.980000023</v>
      </c>
      <c r="GX197" s="466">
        <v>22269487.879999939</v>
      </c>
      <c r="GY197" s="466">
        <f>GM197+GN197+GO197+GP197+GQ197+GR197+GS197+GT197+GU197+GV197+GW197+GX197</f>
        <v>179343818.05999997</v>
      </c>
      <c r="GZ197" s="466">
        <v>6713972.8500000006</v>
      </c>
      <c r="HA197" s="466">
        <v>6299400.0900000017</v>
      </c>
      <c r="HB197" s="466">
        <v>9206844.5499999952</v>
      </c>
      <c r="HC197" s="466">
        <v>11840284.049999999</v>
      </c>
      <c r="HD197" s="466">
        <v>12371450.550000006</v>
      </c>
      <c r="HE197" s="466">
        <v>17029249.960000001</v>
      </c>
      <c r="HF197" s="466">
        <v>20120705.499999993</v>
      </c>
      <c r="HG197" s="466">
        <v>14726984.680000007</v>
      </c>
      <c r="HH197" s="466">
        <v>17491500.059999987</v>
      </c>
      <c r="HI197" s="466">
        <v>12949617.950000025</v>
      </c>
      <c r="HJ197" s="466">
        <v>14289852.859999996</v>
      </c>
      <c r="HK197" s="466">
        <v>21857335.920000013</v>
      </c>
      <c r="HL197" s="466">
        <f>GZ197+HA197+HB197+HC197+HD197+HE197+HF197+HG197+HH197+HI197+HJ197+HK197</f>
        <v>164897199.02000001</v>
      </c>
      <c r="HM197" s="466">
        <v>6284977.0599999996</v>
      </c>
      <c r="HN197" s="466">
        <v>6088470.6900000013</v>
      </c>
      <c r="HO197" s="466">
        <v>8793188.6609999985</v>
      </c>
      <c r="HP197" s="466">
        <v>11686142.728999998</v>
      </c>
      <c r="HQ197" s="466">
        <v>12667628.129999995</v>
      </c>
      <c r="HR197" s="466">
        <v>18554294.440000013</v>
      </c>
      <c r="HS197" s="466">
        <v>14966449.250000004</v>
      </c>
      <c r="HT197" s="466">
        <v>13976909.069999984</v>
      </c>
      <c r="HU197" s="466">
        <v>17454164.990000013</v>
      </c>
      <c r="HV197" s="466">
        <v>12520847.039999994</v>
      </c>
      <c r="HW197" s="466">
        <v>15721641.970000017</v>
      </c>
      <c r="HX197" s="466">
        <v>22771469.869999971</v>
      </c>
      <c r="HY197" s="466">
        <f>HM197+HN197+HO197+HP197+HQ197+HR197+HS197+HT197+HU197+HV197+HW197+HX197</f>
        <v>161486183.89999998</v>
      </c>
      <c r="HZ197" s="466">
        <v>8041431.25</v>
      </c>
      <c r="IA197" s="466">
        <v>7606984.4299999978</v>
      </c>
      <c r="IB197" s="466">
        <v>8809973.4000000022</v>
      </c>
      <c r="IC197" s="466">
        <v>14691103.65</v>
      </c>
      <c r="ID197" s="466">
        <v>14885032.449999992</v>
      </c>
      <c r="IE197" s="466">
        <v>15443529.4</v>
      </c>
      <c r="IF197" s="466">
        <v>14080806.919999987</v>
      </c>
      <c r="IG197" s="466">
        <v>16047290.669999994</v>
      </c>
      <c r="IH197" s="466">
        <v>18118954.090000004</v>
      </c>
      <c r="II197" s="466">
        <v>13561876.200000048</v>
      </c>
      <c r="IJ197" s="466">
        <v>15850585.949999958</v>
      </c>
      <c r="IK197" s="466">
        <v>27815319.520000044</v>
      </c>
      <c r="IL197" s="466">
        <f>HZ197+IA197+IB197+IC197+ID197+IE197+IF197+IG197+IH197+II197+IJ197+IK197</f>
        <v>174952887.93000004</v>
      </c>
      <c r="IM197" s="466">
        <v>5370680.3399999999</v>
      </c>
      <c r="IN197" s="466">
        <v>7246502.9899999993</v>
      </c>
      <c r="IO197" s="466">
        <v>11118792.570000002</v>
      </c>
      <c r="IP197" s="466">
        <v>11757853.310000002</v>
      </c>
      <c r="IQ197" s="466">
        <v>14549298.040000003</v>
      </c>
      <c r="IR197" s="466">
        <v>20757527.459999986</v>
      </c>
      <c r="IS197" s="466">
        <v>16558634.329999998</v>
      </c>
      <c r="IT197" s="466">
        <v>17335430.840000007</v>
      </c>
      <c r="IU197" s="466">
        <v>17501968.41</v>
      </c>
      <c r="IV197" s="466">
        <v>16670068.989999896</v>
      </c>
      <c r="IW197" s="466">
        <v>21260761.650000084</v>
      </c>
      <c r="IX197" s="466">
        <v>30996728.150000013</v>
      </c>
      <c r="IY197" s="466">
        <f>IM197+IN197+IO197+IP197+IQ197+IR197+IS197+IT197+IU197+IV197+IW197+IX197</f>
        <v>191124247.07999998</v>
      </c>
      <c r="IZ197" s="655">
        <v>6857103.4099999992</v>
      </c>
      <c r="JA197" s="466">
        <v>7392622.4399999976</v>
      </c>
      <c r="JB197" s="466">
        <v>7761530.1799999978</v>
      </c>
      <c r="JC197" s="466">
        <v>13630769.26</v>
      </c>
      <c r="JD197" s="466">
        <v>13257470.600000005</v>
      </c>
      <c r="JE197" s="466">
        <v>15872036.149999991</v>
      </c>
      <c r="JF197" s="466">
        <v>20203110.109999992</v>
      </c>
      <c r="JG197" s="466">
        <v>15456938.839999996</v>
      </c>
      <c r="JH197" s="466">
        <v>20999625.440000009</v>
      </c>
      <c r="JI197" s="466">
        <v>15381031.769999983</v>
      </c>
      <c r="JJ197" s="466">
        <v>20234046.69000002</v>
      </c>
      <c r="JK197" s="466">
        <v>32394038.790000029</v>
      </c>
      <c r="JL197" s="466">
        <f>IZ197+JA197+JB197+JC197+JD197+JE197+JF197+JG197+JH197+JI197+JJ197+JK197</f>
        <v>189440323.68000004</v>
      </c>
      <c r="JM197" s="655">
        <v>5644008.5599999996</v>
      </c>
      <c r="JN197" s="466">
        <v>6094667.7799999993</v>
      </c>
      <c r="JO197" s="466">
        <v>8850998.2700000014</v>
      </c>
      <c r="JP197" s="466">
        <v>12001194.620000001</v>
      </c>
      <c r="JQ197" s="466">
        <v>11836814.579999998</v>
      </c>
      <c r="JR197" s="466">
        <v>13300807.190000003</v>
      </c>
      <c r="JS197" s="466">
        <v>16385368.109999999</v>
      </c>
      <c r="JT197" s="466">
        <v>15989621.31000001</v>
      </c>
      <c r="JU197" s="466">
        <v>18923331.440000013</v>
      </c>
      <c r="JV197" s="466">
        <v>15151321.279999977</v>
      </c>
      <c r="JW197" s="466">
        <v>22516929.930000041</v>
      </c>
      <c r="JX197" s="466">
        <v>37556274.239999861</v>
      </c>
      <c r="JY197" s="466">
        <f>JM197+JN197+JO197+JP197+JQ197+JR197+JS197+JT197+JU197+JV197+JW197+JX197</f>
        <v>184251337.30999991</v>
      </c>
      <c r="JZ197" s="655">
        <v>7350385.5800000001</v>
      </c>
      <c r="KA197" s="466">
        <v>6669940.0899999999</v>
      </c>
      <c r="KB197" s="466">
        <v>13541797.93</v>
      </c>
      <c r="KC197" s="466">
        <v>11792265.6</v>
      </c>
      <c r="KD197" s="466">
        <v>15549698.76</v>
      </c>
      <c r="KE197" s="466">
        <v>19639833.800000001</v>
      </c>
      <c r="KF197" s="466">
        <v>18686521.959999997</v>
      </c>
      <c r="KG197" s="466">
        <v>16705467.279999901</v>
      </c>
      <c r="KH197" s="466">
        <v>25749050.780000102</v>
      </c>
      <c r="KI197" s="466">
        <v>16850628.300000098</v>
      </c>
      <c r="KJ197" s="466">
        <v>20393439.369999796</v>
      </c>
      <c r="KK197" s="466">
        <v>38673505.400000013</v>
      </c>
      <c r="KL197" s="466">
        <f>JZ197+KA197+KB197+KC197+KD197+KE197+KF197+KG197+KH197+KI197+KJ197+KK197</f>
        <v>211602534.8499999</v>
      </c>
      <c r="KM197" s="655">
        <v>7152896.6600000001</v>
      </c>
      <c r="KN197" s="466">
        <v>6918840.3900000006</v>
      </c>
      <c r="KO197" s="466">
        <v>10441458.200000001</v>
      </c>
      <c r="KP197" s="466">
        <v>13696651.65</v>
      </c>
      <c r="KQ197" s="466">
        <v>14875744.119999999</v>
      </c>
      <c r="KR197" s="466">
        <v>19194626.060000002</v>
      </c>
      <c r="KS197" s="466">
        <v>16222749.469999999</v>
      </c>
      <c r="KT197" s="466">
        <v>20095685.669999901</v>
      </c>
      <c r="KU197" s="466">
        <v>26956254.560000096</v>
      </c>
      <c r="KV197" s="466">
        <v>16709813.980000101</v>
      </c>
      <c r="KW197" s="466">
        <v>21182094.56000011</v>
      </c>
      <c r="KX197" s="466">
        <v>39031283.34999989</v>
      </c>
      <c r="KY197" s="466">
        <f>KM197+KN197+KO197+KP197+KQ197+KR197+KS197+KT197+KU197+KV197+KW197+KX197</f>
        <v>212478098.67000014</v>
      </c>
      <c r="KZ197" s="655">
        <v>7565654.5199999996</v>
      </c>
      <c r="LA197" s="466">
        <v>7652436.3999999994</v>
      </c>
      <c r="LB197" s="466">
        <v>0</v>
      </c>
      <c r="LC197" s="466">
        <v>0</v>
      </c>
      <c r="LD197" s="466">
        <v>0</v>
      </c>
      <c r="LE197" s="466">
        <v>0</v>
      </c>
      <c r="LF197" s="466">
        <v>0</v>
      </c>
      <c r="LG197" s="466">
        <v>0</v>
      </c>
      <c r="LH197" s="466">
        <v>0</v>
      </c>
      <c r="LI197" s="466">
        <v>0</v>
      </c>
      <c r="LJ197" s="466">
        <v>0</v>
      </c>
      <c r="LK197" s="466">
        <v>0</v>
      </c>
      <c r="LL197" s="511">
        <f>KZ197+LA197+LB197+LC197+LD197+LE197+LF197+LG197+LH197+LI197+LJ197+LK197</f>
        <v>15218090.919999998</v>
      </c>
    </row>
    <row r="198" spans="1:324" x14ac:dyDescent="0.2">
      <c r="A198" s="436"/>
      <c r="B198" s="437"/>
      <c r="C198" s="421" t="s">
        <v>1062</v>
      </c>
      <c r="D198" s="421" t="s">
        <v>1062</v>
      </c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  <c r="P198" s="442"/>
      <c r="Q198" s="442"/>
      <c r="R198" s="442"/>
      <c r="S198" s="442"/>
      <c r="T198" s="442"/>
      <c r="U198" s="442"/>
      <c r="V198" s="442"/>
      <c r="W198" s="442"/>
      <c r="X198" s="442"/>
      <c r="Y198" s="442"/>
      <c r="Z198" s="442"/>
      <c r="AA198" s="442"/>
      <c r="AB198" s="442"/>
      <c r="AC198" s="442"/>
      <c r="AD198" s="442"/>
      <c r="AE198" s="442"/>
      <c r="AF198" s="442"/>
      <c r="AG198" s="442"/>
      <c r="AH198" s="442"/>
      <c r="AI198" s="442"/>
      <c r="AJ198" s="442"/>
      <c r="AK198" s="442"/>
      <c r="AL198" s="442"/>
      <c r="AM198" s="442"/>
      <c r="AN198" s="442"/>
      <c r="AO198" s="442"/>
      <c r="AP198" s="442"/>
      <c r="AQ198" s="442"/>
      <c r="AR198" s="442"/>
      <c r="AS198" s="442"/>
      <c r="AT198" s="442"/>
      <c r="AU198" s="442"/>
      <c r="AV198" s="442"/>
      <c r="AW198" s="442"/>
      <c r="AX198" s="442"/>
      <c r="AY198" s="442"/>
      <c r="AZ198" s="442"/>
      <c r="BA198" s="442"/>
      <c r="BB198" s="442"/>
      <c r="BC198" s="442"/>
      <c r="BD198" s="442"/>
      <c r="BE198" s="442"/>
      <c r="BF198" s="442"/>
      <c r="BG198" s="442"/>
      <c r="BH198" s="442"/>
      <c r="BI198" s="442"/>
      <c r="BJ198" s="442"/>
      <c r="BK198" s="442"/>
      <c r="BL198" s="442"/>
      <c r="BM198" s="442"/>
      <c r="BN198" s="442"/>
      <c r="BO198" s="442"/>
      <c r="BP198" s="442"/>
      <c r="BQ198" s="442"/>
      <c r="BR198" s="442"/>
      <c r="BS198" s="442"/>
      <c r="BT198" s="442"/>
      <c r="BU198" s="442"/>
      <c r="BV198" s="442"/>
      <c r="BW198" s="442"/>
      <c r="BX198" s="442"/>
      <c r="BY198" s="442"/>
      <c r="BZ198" s="442"/>
      <c r="CA198" s="442"/>
      <c r="CB198" s="442"/>
      <c r="CC198" s="442"/>
      <c r="CD198" s="442"/>
      <c r="CE198" s="442"/>
      <c r="CF198" s="442"/>
      <c r="CG198" s="442"/>
      <c r="CH198" s="442"/>
      <c r="CI198" s="442"/>
      <c r="CJ198" s="442"/>
      <c r="CK198" s="442"/>
      <c r="CL198" s="442"/>
      <c r="CM198" s="442"/>
      <c r="CN198" s="442"/>
      <c r="CO198" s="442"/>
      <c r="CP198" s="442"/>
      <c r="CQ198" s="442"/>
      <c r="CR198" s="442"/>
      <c r="CS198" s="442"/>
      <c r="CT198" s="442"/>
      <c r="CU198" s="442"/>
      <c r="CV198" s="442"/>
      <c r="CW198" s="442"/>
      <c r="CX198" s="442"/>
      <c r="CY198" s="442"/>
      <c r="CZ198" s="442"/>
      <c r="DA198" s="442"/>
      <c r="DB198" s="442"/>
      <c r="DC198" s="442"/>
      <c r="DD198" s="442"/>
      <c r="DE198" s="442"/>
      <c r="DF198" s="442"/>
      <c r="DG198" s="442"/>
      <c r="DH198" s="442"/>
      <c r="DI198" s="442"/>
      <c r="DJ198" s="442"/>
      <c r="DK198" s="442"/>
      <c r="DL198" s="442"/>
      <c r="DM198" s="442"/>
      <c r="DN198" s="442"/>
      <c r="DO198" s="442"/>
      <c r="DP198" s="442"/>
      <c r="DQ198" s="442"/>
      <c r="DR198" s="442"/>
      <c r="DS198" s="442"/>
      <c r="DT198" s="442"/>
      <c r="DU198" s="442"/>
      <c r="DV198" s="442"/>
      <c r="DW198" s="442"/>
      <c r="DX198" s="442"/>
      <c r="DY198" s="442"/>
      <c r="DZ198" s="442"/>
      <c r="EA198" s="442"/>
      <c r="EB198" s="442"/>
      <c r="EC198" s="442"/>
      <c r="ED198" s="442"/>
      <c r="EE198" s="442"/>
      <c r="EF198" s="442"/>
      <c r="EG198" s="442"/>
      <c r="EH198" s="442"/>
      <c r="EI198" s="442"/>
      <c r="EJ198" s="442"/>
      <c r="EK198" s="442"/>
      <c r="EL198" s="442"/>
      <c r="EM198" s="442"/>
      <c r="EN198" s="442"/>
      <c r="EO198" s="442"/>
      <c r="EP198" s="442"/>
      <c r="EQ198" s="442"/>
      <c r="ER198" s="442"/>
      <c r="ES198" s="442"/>
      <c r="ET198" s="442"/>
      <c r="EU198" s="442"/>
      <c r="EV198" s="442"/>
      <c r="EW198" s="442"/>
      <c r="EX198" s="442"/>
      <c r="EY198" s="442"/>
      <c r="EZ198" s="442"/>
      <c r="FA198" s="442"/>
      <c r="FB198" s="442"/>
      <c r="FC198" s="442"/>
      <c r="FD198" s="442"/>
      <c r="FE198" s="442"/>
      <c r="FF198" s="442"/>
      <c r="FG198" s="442"/>
      <c r="FH198" s="442"/>
      <c r="FI198" s="442"/>
      <c r="FJ198" s="442"/>
      <c r="FK198" s="442"/>
      <c r="FL198" s="631"/>
      <c r="FM198" s="442"/>
      <c r="FN198" s="442"/>
      <c r="FO198" s="442"/>
      <c r="FP198" s="442"/>
      <c r="FQ198" s="442"/>
      <c r="FR198" s="442"/>
      <c r="FS198" s="442"/>
      <c r="FT198" s="442"/>
      <c r="FU198" s="442"/>
      <c r="FV198" s="442"/>
      <c r="FW198" s="442"/>
      <c r="FX198" s="442"/>
      <c r="FY198" s="631"/>
      <c r="FZ198" s="442"/>
      <c r="GA198" s="442"/>
      <c r="GB198" s="442"/>
      <c r="GC198" s="442"/>
      <c r="GD198" s="442"/>
      <c r="GE198" s="442"/>
      <c r="GF198" s="442"/>
      <c r="GG198" s="442"/>
      <c r="GH198" s="442"/>
      <c r="GI198" s="442"/>
      <c r="GJ198" s="442"/>
      <c r="GK198" s="442"/>
      <c r="GL198" s="631"/>
      <c r="GM198" s="442"/>
      <c r="GN198" s="442"/>
      <c r="GO198" s="442"/>
      <c r="GP198" s="442"/>
      <c r="GQ198" s="442"/>
      <c r="GR198" s="442"/>
      <c r="GS198" s="442"/>
      <c r="GT198" s="442"/>
      <c r="GU198" s="442"/>
      <c r="GV198" s="442"/>
      <c r="GW198" s="442"/>
      <c r="GX198" s="442"/>
      <c r="GY198" s="631"/>
      <c r="GZ198" s="442"/>
      <c r="HA198" s="442"/>
      <c r="HB198" s="442"/>
      <c r="HC198" s="442"/>
      <c r="HD198" s="442"/>
      <c r="HE198" s="442"/>
      <c r="HF198" s="442"/>
      <c r="HG198" s="442"/>
      <c r="HH198" s="442"/>
      <c r="HI198" s="442"/>
      <c r="HJ198" s="442"/>
      <c r="HK198" s="442"/>
      <c r="HL198" s="442"/>
      <c r="HM198" s="442"/>
      <c r="HN198" s="442"/>
      <c r="HO198" s="442"/>
      <c r="HP198" s="442"/>
      <c r="HQ198" s="442"/>
      <c r="HR198" s="442"/>
      <c r="HS198" s="442"/>
      <c r="HT198" s="442"/>
      <c r="HU198" s="442"/>
      <c r="HV198" s="442"/>
      <c r="HW198" s="442"/>
      <c r="HX198" s="442"/>
      <c r="HY198" s="442"/>
      <c r="HZ198" s="442"/>
      <c r="IA198" s="442"/>
      <c r="IB198" s="442"/>
      <c r="IC198" s="442"/>
      <c r="ID198" s="442"/>
      <c r="IE198" s="442"/>
      <c r="IF198" s="442"/>
      <c r="IG198" s="442"/>
      <c r="IH198" s="442"/>
      <c r="II198" s="442"/>
      <c r="IJ198" s="442"/>
      <c r="IK198" s="442"/>
      <c r="IL198" s="442"/>
      <c r="IM198" s="442"/>
      <c r="IN198" s="442"/>
      <c r="IO198" s="442"/>
      <c r="IP198" s="442"/>
      <c r="IQ198" s="442"/>
      <c r="IR198" s="442"/>
      <c r="IS198" s="442"/>
      <c r="IT198" s="442"/>
      <c r="IU198" s="442"/>
      <c r="IV198" s="442"/>
      <c r="IW198" s="442"/>
      <c r="IX198" s="442"/>
      <c r="IY198" s="442"/>
      <c r="IZ198" s="653"/>
      <c r="JA198" s="442"/>
      <c r="JB198" s="442"/>
      <c r="JC198" s="442"/>
      <c r="JD198" s="442"/>
      <c r="JE198" s="442"/>
      <c r="JF198" s="442"/>
      <c r="JG198" s="442"/>
      <c r="JH198" s="442"/>
      <c r="JI198" s="442"/>
      <c r="JJ198" s="442"/>
      <c r="JK198" s="442"/>
      <c r="JL198" s="442"/>
      <c r="JM198" s="653"/>
      <c r="JN198" s="442"/>
      <c r="JO198" s="442"/>
      <c r="JP198" s="442"/>
      <c r="JQ198" s="442"/>
      <c r="JR198" s="442"/>
      <c r="JS198" s="442"/>
      <c r="JT198" s="442"/>
      <c r="JU198" s="442"/>
      <c r="JV198" s="442"/>
      <c r="JW198" s="442"/>
      <c r="JX198" s="442"/>
      <c r="JY198" s="442"/>
      <c r="JZ198" s="653"/>
      <c r="KA198" s="442"/>
      <c r="KB198" s="442"/>
      <c r="KC198" s="442"/>
      <c r="KD198" s="442"/>
      <c r="KE198" s="442"/>
      <c r="KF198" s="442"/>
      <c r="KG198" s="442"/>
      <c r="KH198" s="442"/>
      <c r="KI198" s="442"/>
      <c r="KJ198" s="442"/>
      <c r="KK198" s="442"/>
      <c r="KL198" s="442"/>
      <c r="KM198" s="653"/>
      <c r="KN198" s="442"/>
      <c r="KO198" s="442"/>
      <c r="KP198" s="442"/>
      <c r="KQ198" s="442"/>
      <c r="KR198" s="442"/>
      <c r="KS198" s="442"/>
      <c r="KT198" s="442"/>
      <c r="KU198" s="442"/>
      <c r="KV198" s="442"/>
      <c r="KW198" s="442"/>
      <c r="KX198" s="442"/>
      <c r="KY198" s="442"/>
      <c r="KZ198" s="653"/>
      <c r="LA198" s="442"/>
      <c r="LB198" s="442"/>
      <c r="LC198" s="442"/>
      <c r="LD198" s="442"/>
      <c r="LE198" s="442"/>
      <c r="LF198" s="442"/>
      <c r="LG198" s="442"/>
      <c r="LH198" s="442"/>
      <c r="LI198" s="442"/>
      <c r="LJ198" s="442"/>
      <c r="LK198" s="442"/>
      <c r="LL198" s="512"/>
    </row>
    <row r="199" spans="1:324" ht="18" x14ac:dyDescent="0.25">
      <c r="A199" s="461">
        <v>413</v>
      </c>
      <c r="B199" s="462"/>
      <c r="C199" s="463" t="s">
        <v>393</v>
      </c>
      <c r="D199" s="463" t="s">
        <v>7</v>
      </c>
      <c r="E199" s="474">
        <f t="shared" ref="E199:L199" si="1008">E200+E201+E202</f>
        <v>0</v>
      </c>
      <c r="F199" s="474">
        <f t="shared" si="1008"/>
        <v>4589972.4586880319</v>
      </c>
      <c r="G199" s="474">
        <f t="shared" si="1008"/>
        <v>3656659.9899849775</v>
      </c>
      <c r="H199" s="474">
        <f t="shared" si="1008"/>
        <v>3377366.0490736105</v>
      </c>
      <c r="I199" s="474">
        <f t="shared" si="1008"/>
        <v>3001848.6062426977</v>
      </c>
      <c r="J199" s="474">
        <f t="shared" si="1008"/>
        <v>3233900.8512769155</v>
      </c>
      <c r="K199" s="474">
        <f t="shared" si="1008"/>
        <v>19065802.870973125</v>
      </c>
      <c r="L199" s="474">
        <f t="shared" si="1008"/>
        <v>27739905.691871144</v>
      </c>
      <c r="M199" s="474">
        <f t="shared" ref="M199:X199" si="1009">M200+M201+M202+M203</f>
        <v>-145740.16858621372</v>
      </c>
      <c r="N199" s="474">
        <f t="shared" si="1009"/>
        <v>117090.41061593208</v>
      </c>
      <c r="O199" s="474">
        <f t="shared" si="1009"/>
        <v>1149668.7509180475</v>
      </c>
      <c r="P199" s="474">
        <f t="shared" si="1009"/>
        <v>3575091.6360373874</v>
      </c>
      <c r="Q199" s="474">
        <f t="shared" si="1009"/>
        <v>1762798.0564179646</v>
      </c>
      <c r="R199" s="474">
        <f t="shared" si="1009"/>
        <v>3193426.6017359272</v>
      </c>
      <c r="S199" s="474">
        <f t="shared" si="1009"/>
        <v>1940715.6589467663</v>
      </c>
      <c r="T199" s="474">
        <f t="shared" si="1009"/>
        <v>9148663.1522283517</v>
      </c>
      <c r="U199" s="474">
        <f t="shared" si="1009"/>
        <v>1955332.0303371751</v>
      </c>
      <c r="V199" s="474">
        <f t="shared" si="1009"/>
        <v>-8071698.1862794235</v>
      </c>
      <c r="W199" s="474">
        <f t="shared" si="1009"/>
        <v>310283.28021199955</v>
      </c>
      <c r="X199" s="474">
        <f t="shared" si="1009"/>
        <v>-3430467.3111751061</v>
      </c>
      <c r="Y199" s="474">
        <f>M199+N199+O199+P199+Q199+R199+S199+T199+U199+V199+W199+X199</f>
        <v>11505163.911408806</v>
      </c>
      <c r="Z199" s="474">
        <f t="shared" ref="Z199:AK199" si="1010">Z200+Z201+Z202+Z203</f>
        <v>-1924671.5840427133</v>
      </c>
      <c r="AA199" s="474">
        <f t="shared" si="1010"/>
        <v>6098430.4268903499</v>
      </c>
      <c r="AB199" s="474">
        <f t="shared" si="1010"/>
        <v>-1355650.0838758131</v>
      </c>
      <c r="AC199" s="474">
        <f t="shared" si="1010"/>
        <v>5147032.2402770538</v>
      </c>
      <c r="AD199" s="474">
        <f t="shared" si="1010"/>
        <v>46394.679310650943</v>
      </c>
      <c r="AE199" s="474">
        <f t="shared" si="1010"/>
        <v>-8053322.590469053</v>
      </c>
      <c r="AF199" s="474">
        <f t="shared" si="1010"/>
        <v>2687135.3762727375</v>
      </c>
      <c r="AG199" s="474">
        <f t="shared" si="1010"/>
        <v>644607.20305455977</v>
      </c>
      <c r="AH199" s="474">
        <f t="shared" si="1010"/>
        <v>-1184999.3205224224</v>
      </c>
      <c r="AI199" s="474">
        <f t="shared" si="1010"/>
        <v>-435763.17451176036</v>
      </c>
      <c r="AJ199" s="474">
        <f t="shared" si="1010"/>
        <v>448180.83550323936</v>
      </c>
      <c r="AK199" s="474">
        <f t="shared" si="1010"/>
        <v>-5382647.5482807439</v>
      </c>
      <c r="AL199" s="474">
        <f>Z199+AA199+AB199+AC199+AD199+AE199+AF199+AG199+AH199+AI199+AJ199+AK199</f>
        <v>-3265273.5403939155</v>
      </c>
      <c r="AM199" s="474">
        <f t="shared" ref="AM199:AX199" si="1011">AM200+AM201+AM202+AM203</f>
        <v>-280751.20529405854</v>
      </c>
      <c r="AN199" s="474">
        <f t="shared" si="1011"/>
        <v>2894859.280907481</v>
      </c>
      <c r="AO199" s="474">
        <f t="shared" si="1011"/>
        <v>2595394.8466449627</v>
      </c>
      <c r="AP199" s="474">
        <f t="shared" si="1011"/>
        <v>2714074.3625438237</v>
      </c>
      <c r="AQ199" s="474">
        <f t="shared" si="1011"/>
        <v>3586580.2696544928</v>
      </c>
      <c r="AR199" s="474">
        <f t="shared" si="1011"/>
        <v>3744793.1618260304</v>
      </c>
      <c r="AS199" s="474">
        <f t="shared" si="1011"/>
        <v>3509808.2942747734</v>
      </c>
      <c r="AT199" s="474">
        <f t="shared" si="1011"/>
        <v>4373832.4346936839</v>
      </c>
      <c r="AU199" s="474">
        <f t="shared" si="1011"/>
        <v>2685411.1954598492</v>
      </c>
      <c r="AV199" s="474">
        <f t="shared" si="1011"/>
        <v>1950562.3089633968</v>
      </c>
      <c r="AW199" s="474">
        <f t="shared" si="1011"/>
        <v>4611665.9641128881</v>
      </c>
      <c r="AX199" s="474">
        <f t="shared" si="1011"/>
        <v>4182523.1895342884</v>
      </c>
      <c r="AY199" s="474">
        <f>AM199+AN199+AO199+AP199+AQ199+AR199+AS199+AT199+AU199+AV199+AW199+AX199</f>
        <v>36568754.103321612</v>
      </c>
      <c r="AZ199" s="474">
        <f t="shared" ref="AZ199:BK199" si="1012">AZ200+AZ201+AZ202+AZ203</f>
        <v>2583446.6661658832</v>
      </c>
      <c r="BA199" s="474">
        <f t="shared" si="1012"/>
        <v>3275879.6997579667</v>
      </c>
      <c r="BB199" s="474">
        <f t="shared" si="1012"/>
        <v>4505473.1818143735</v>
      </c>
      <c r="BC199" s="474">
        <f t="shared" si="1012"/>
        <v>3874660.5534552052</v>
      </c>
      <c r="BD199" s="474">
        <f t="shared" si="1012"/>
        <v>5514851.5335920602</v>
      </c>
      <c r="BE199" s="474">
        <f t="shared" si="1012"/>
        <v>4021739.0520780631</v>
      </c>
      <c r="BF199" s="474">
        <f t="shared" si="1012"/>
        <v>5845148.5690619079</v>
      </c>
      <c r="BG199" s="474">
        <f t="shared" si="1012"/>
        <v>4717887.7196211247</v>
      </c>
      <c r="BH199" s="474">
        <f t="shared" si="1012"/>
        <v>4154743.2678184137</v>
      </c>
      <c r="BI199" s="474">
        <f t="shared" si="1012"/>
        <v>3670423.5131030073</v>
      </c>
      <c r="BJ199" s="474">
        <f t="shared" si="1012"/>
        <v>5427607.3359205304</v>
      </c>
      <c r="BK199" s="474">
        <f t="shared" si="1012"/>
        <v>5012740.2562176771</v>
      </c>
      <c r="BL199" s="474">
        <f>AZ199+BA199+BB199+BC199+BD199+BE199+BF199+BG199+BH199+BI199+BJ199+BK199</f>
        <v>52604601.348606214</v>
      </c>
      <c r="BM199" s="474">
        <f t="shared" ref="BM199:BX199" si="1013">BM200+BM201+BM202+BM203+BM204+BM205</f>
        <v>19786379.166833613</v>
      </c>
      <c r="BN199" s="474">
        <f t="shared" si="1013"/>
        <v>23598920.485770315</v>
      </c>
      <c r="BO199" s="474">
        <f t="shared" si="1013"/>
        <v>34891133.566725083</v>
      </c>
      <c r="BP199" s="474">
        <f t="shared" si="1013"/>
        <v>31842220.796820201</v>
      </c>
      <c r="BQ199" s="474">
        <f t="shared" si="1013"/>
        <v>30711091.894091163</v>
      </c>
      <c r="BR199" s="474">
        <f t="shared" si="1013"/>
        <v>30897744.228676364</v>
      </c>
      <c r="BS199" s="474">
        <f t="shared" si="1013"/>
        <v>29060260.022825904</v>
      </c>
      <c r="BT199" s="474">
        <f t="shared" si="1013"/>
        <v>36113898.753922544</v>
      </c>
      <c r="BU199" s="474">
        <f t="shared" si="1013"/>
        <v>33077368.496661678</v>
      </c>
      <c r="BV199" s="474">
        <f t="shared" si="1013"/>
        <v>29332850.113086302</v>
      </c>
      <c r="BW199" s="474">
        <f t="shared" si="1013"/>
        <v>33357109.493824076</v>
      </c>
      <c r="BX199" s="474">
        <f t="shared" si="1013"/>
        <v>35198252.908404313</v>
      </c>
      <c r="BY199" s="474">
        <f t="shared" ref="BY199:BY205" si="1014">BM199+BN199+BO199+BP199+BQ199+BR199+BS199+BT199+BU199+BV199+BW199+BX199</f>
        <v>367867229.92764151</v>
      </c>
      <c r="BZ199" s="474">
        <f t="shared" ref="BZ199:CK199" si="1015">BZ200+BZ201+BZ202+BZ203+BZ204+BZ205</f>
        <v>30910823.821315318</v>
      </c>
      <c r="CA199" s="474">
        <f t="shared" si="1015"/>
        <v>32509448.116299476</v>
      </c>
      <c r="CB199" s="474">
        <f t="shared" si="1015"/>
        <v>29937710.732223336</v>
      </c>
      <c r="CC199" s="474">
        <f t="shared" si="1015"/>
        <v>27814507.011100017</v>
      </c>
      <c r="CD199" s="474">
        <f t="shared" si="1015"/>
        <v>33593260.157611355</v>
      </c>
      <c r="CE199" s="474">
        <f t="shared" si="1015"/>
        <v>35620661.931146786</v>
      </c>
      <c r="CF199" s="474">
        <f t="shared" si="1015"/>
        <v>31229392.051660854</v>
      </c>
      <c r="CG199" s="474">
        <f t="shared" si="1015"/>
        <v>57540397.644007675</v>
      </c>
      <c r="CH199" s="474">
        <f t="shared" si="1015"/>
        <v>37423401.264521763</v>
      </c>
      <c r="CI199" s="474">
        <f t="shared" si="1015"/>
        <v>39284734.329452574</v>
      </c>
      <c r="CJ199" s="474">
        <f t="shared" si="1015"/>
        <v>43569460.409656093</v>
      </c>
      <c r="CK199" s="474">
        <f t="shared" si="1015"/>
        <v>51282934.361667536</v>
      </c>
      <c r="CL199" s="474">
        <f t="shared" ref="CL199:CL205" si="1016">BZ199+CA199+CB199+CC199+CD199+CE199+CF199+CG199+CH199+CI199+CJ199+CK199</f>
        <v>450716731.83066279</v>
      </c>
      <c r="CM199" s="474">
        <f t="shared" ref="CM199:CX199" si="1017">CM200+CM201+CM202+CM203+CM204+CM205</f>
        <v>36846209.883783996</v>
      </c>
      <c r="CN199" s="474">
        <f t="shared" si="1017"/>
        <v>35030725.647262596</v>
      </c>
      <c r="CO199" s="474">
        <f t="shared" si="1017"/>
        <v>31439085.830579195</v>
      </c>
      <c r="CP199" s="474">
        <f t="shared" si="1017"/>
        <v>50584789.424636975</v>
      </c>
      <c r="CQ199" s="474">
        <f t="shared" si="1017"/>
        <v>38168573.188824914</v>
      </c>
      <c r="CR199" s="474">
        <f t="shared" si="1017"/>
        <v>43338697.951969646</v>
      </c>
      <c r="CS199" s="474">
        <f t="shared" si="1017"/>
        <v>39702224.852612264</v>
      </c>
      <c r="CT199" s="474">
        <f t="shared" si="1017"/>
        <v>37864380.218244024</v>
      </c>
      <c r="CU199" s="474">
        <f t="shared" si="1017"/>
        <v>40211906.170422278</v>
      </c>
      <c r="CV199" s="474">
        <f t="shared" si="1017"/>
        <v>41441793.22550495</v>
      </c>
      <c r="CW199" s="474">
        <f t="shared" si="1017"/>
        <v>40676646.707310975</v>
      </c>
      <c r="CX199" s="474">
        <f t="shared" si="1017"/>
        <v>67071399.838340864</v>
      </c>
      <c r="CY199" s="474">
        <f t="shared" ref="CY199:CY205" si="1018">CM199+CN199+CO199+CP199+CQ199+CR199+CS199+CT199+CU199+CV199+CW199+CX199</f>
        <v>502376432.93949264</v>
      </c>
      <c r="CZ199" s="474">
        <f t="shared" ref="CZ199:DK199" si="1019">CZ200+CZ201+CZ202+CZ203+CZ204+CZ205</f>
        <v>36577650.205119342</v>
      </c>
      <c r="DA199" s="474">
        <f t="shared" si="1019"/>
        <v>29118496.184880666</v>
      </c>
      <c r="DB199" s="474">
        <f t="shared" si="1019"/>
        <v>49429207.089999981</v>
      </c>
      <c r="DC199" s="474">
        <f t="shared" si="1019"/>
        <v>41848772.429999977</v>
      </c>
      <c r="DD199" s="474">
        <f t="shared" si="1019"/>
        <v>43353477.25</v>
      </c>
      <c r="DE199" s="474">
        <f t="shared" si="1019"/>
        <v>41296711.279999986</v>
      </c>
      <c r="DF199" s="474">
        <f t="shared" si="1019"/>
        <v>43214072.059999943</v>
      </c>
      <c r="DG199" s="474">
        <f t="shared" si="1019"/>
        <v>35248838.640000023</v>
      </c>
      <c r="DH199" s="474">
        <f t="shared" si="1019"/>
        <v>31488963.720000032</v>
      </c>
      <c r="DI199" s="474">
        <f t="shared" si="1019"/>
        <v>36963272.089999981</v>
      </c>
      <c r="DJ199" s="474">
        <f t="shared" si="1019"/>
        <v>35543135.649999984</v>
      </c>
      <c r="DK199" s="474">
        <f t="shared" si="1019"/>
        <v>43401628.100000061</v>
      </c>
      <c r="DL199" s="474">
        <f t="shared" ref="DL199:DL205" si="1020">CZ199+DA199+DB199+DC199+DD199+DE199+DF199+DG199+DH199+DI199+DJ199+DK199</f>
        <v>467484224.69999999</v>
      </c>
      <c r="DM199" s="474">
        <f t="shared" ref="DM199:DX199" si="1021">DM200+DM201+DM202+DM203+DM204+DM205</f>
        <v>31718645.879999988</v>
      </c>
      <c r="DN199" s="474">
        <f t="shared" si="1021"/>
        <v>32160208.450000007</v>
      </c>
      <c r="DO199" s="474">
        <f t="shared" si="1021"/>
        <v>38610503.649999991</v>
      </c>
      <c r="DP199" s="474">
        <f t="shared" si="1021"/>
        <v>36002077.460000016</v>
      </c>
      <c r="DQ199" s="474">
        <f t="shared" si="1021"/>
        <v>35693241.689999945</v>
      </c>
      <c r="DR199" s="474">
        <f t="shared" si="1021"/>
        <v>39261907.770000018</v>
      </c>
      <c r="DS199" s="474">
        <f t="shared" si="1021"/>
        <v>40479011.939999953</v>
      </c>
      <c r="DT199" s="474">
        <f t="shared" si="1021"/>
        <v>33934898.419999994</v>
      </c>
      <c r="DU199" s="474">
        <f t="shared" si="1021"/>
        <v>40586243.960000023</v>
      </c>
      <c r="DV199" s="474">
        <f t="shared" si="1021"/>
        <v>40130209.389999993</v>
      </c>
      <c r="DW199" s="474">
        <f t="shared" si="1021"/>
        <v>38495371.460000023</v>
      </c>
      <c r="DX199" s="474">
        <f t="shared" si="1021"/>
        <v>52859063.709999964</v>
      </c>
      <c r="DY199" s="474">
        <f t="shared" ref="DY199:DY205" si="1022">DM199+DN199+DO199+DP199+DQ199+DR199+DS199+DT199+DU199+DV199+DW199+DX199</f>
        <v>459931383.77999997</v>
      </c>
      <c r="DZ199" s="474">
        <f t="shared" ref="DZ199:EK199" si="1023">DZ200+DZ201+DZ202+DZ203+DZ204+DZ205</f>
        <v>36658634.529999964</v>
      </c>
      <c r="EA199" s="474">
        <f t="shared" si="1023"/>
        <v>40344519.510000013</v>
      </c>
      <c r="EB199" s="474">
        <f t="shared" si="1023"/>
        <v>45476910.769999973</v>
      </c>
      <c r="EC199" s="474">
        <f t="shared" si="1023"/>
        <v>40551184.309999987</v>
      </c>
      <c r="ED199" s="474">
        <f t="shared" si="1023"/>
        <v>44950015.190000027</v>
      </c>
      <c r="EE199" s="474">
        <f t="shared" si="1023"/>
        <v>47360604.609999985</v>
      </c>
      <c r="EF199" s="474">
        <f t="shared" si="1023"/>
        <v>46376466.840000011</v>
      </c>
      <c r="EG199" s="474">
        <f t="shared" si="1023"/>
        <v>36913407.259999983</v>
      </c>
      <c r="EH199" s="474">
        <f t="shared" si="1023"/>
        <v>40687044.829999961</v>
      </c>
      <c r="EI199" s="474">
        <f t="shared" si="1023"/>
        <v>42566945.089999996</v>
      </c>
      <c r="EJ199" s="474">
        <f t="shared" si="1023"/>
        <v>42948726.100000031</v>
      </c>
      <c r="EK199" s="474">
        <f t="shared" si="1023"/>
        <v>54198187.799999967</v>
      </c>
      <c r="EL199" s="474">
        <f t="shared" ref="EL199:EL205" si="1024">DZ199+EA199+EB199+EC199+ED199+EE199+EF199+EG199+EH199+EI199+EJ199+EK199</f>
        <v>519032646.83999991</v>
      </c>
      <c r="EM199" s="474">
        <f t="shared" ref="EM199:EX199" si="1025">EM200+EM201+EM202+EM203+EM204+EM205</f>
        <v>37230710.709999986</v>
      </c>
      <c r="EN199" s="474">
        <f t="shared" si="1025"/>
        <v>41945368.409999996</v>
      </c>
      <c r="EO199" s="474">
        <f t="shared" si="1025"/>
        <v>45567267.640000008</v>
      </c>
      <c r="EP199" s="474">
        <f t="shared" si="1025"/>
        <v>43920058.300000012</v>
      </c>
      <c r="EQ199" s="474">
        <f t="shared" si="1025"/>
        <v>45431050.469999984</v>
      </c>
      <c r="ER199" s="474">
        <f t="shared" si="1025"/>
        <v>51461046.119999953</v>
      </c>
      <c r="ES199" s="474">
        <f t="shared" si="1025"/>
        <v>43758201.730000012</v>
      </c>
      <c r="ET199" s="474">
        <f t="shared" si="1025"/>
        <v>45351196.429999977</v>
      </c>
      <c r="EU199" s="474">
        <f t="shared" si="1025"/>
        <v>44122379.220000014</v>
      </c>
      <c r="EV199" s="474">
        <f t="shared" si="1025"/>
        <v>46066220.489999928</v>
      </c>
      <c r="EW199" s="474">
        <f t="shared" si="1025"/>
        <v>42962649.13000001</v>
      </c>
      <c r="EX199" s="474">
        <f t="shared" si="1025"/>
        <v>52419702.830000028</v>
      </c>
      <c r="EY199" s="474">
        <f t="shared" ref="EY199:EY205" si="1026">EM199+EN199+EO199+EP199+EQ199+ER199+ES199+ET199+EU199+EV199+EW199+EX199</f>
        <v>540235851.4799999</v>
      </c>
      <c r="EZ199" s="474">
        <f t="shared" ref="EZ199:FH199" si="1027">EZ200+EZ201+EZ202+EZ203+EZ204+EZ205</f>
        <v>44464417.819999978</v>
      </c>
      <c r="FA199" s="474">
        <f t="shared" si="1027"/>
        <v>39536913.560000017</v>
      </c>
      <c r="FB199" s="474">
        <f t="shared" si="1027"/>
        <v>49401983.329999998</v>
      </c>
      <c r="FC199" s="474">
        <f t="shared" si="1027"/>
        <v>44407710.560000002</v>
      </c>
      <c r="FD199" s="474">
        <f t="shared" si="1027"/>
        <v>49626476.799999923</v>
      </c>
      <c r="FE199" s="474">
        <f t="shared" si="1027"/>
        <v>48232470.039999999</v>
      </c>
      <c r="FF199" s="474">
        <f t="shared" si="1027"/>
        <v>43546948.470000058</v>
      </c>
      <c r="FG199" s="474">
        <f t="shared" si="1027"/>
        <v>47285979.930000007</v>
      </c>
      <c r="FH199" s="474">
        <f t="shared" si="1027"/>
        <v>42632469.610000014</v>
      </c>
      <c r="FI199" s="474">
        <f>FI200+FI201+FI202+FI203+FI204+FI205</f>
        <v>48819341.50000003</v>
      </c>
      <c r="FJ199" s="474">
        <f>FJ200+FJ201+FJ202+FJ203+FJ204+FJ205</f>
        <v>45178978.079999983</v>
      </c>
      <c r="FK199" s="474">
        <f>FK200+FK201+FK202+FK203+FK204+FK205</f>
        <v>52767718.560000002</v>
      </c>
      <c r="FL199" s="474">
        <f t="shared" ref="FL199:FL205" si="1028">FA199+FB199+FC199+FD199+FE199+FF199+FG199+FH199+EZ199+FI199+FK199+FJ199</f>
        <v>555901408.25999999</v>
      </c>
      <c r="FM199" s="474">
        <f t="shared" ref="FM199:FV199" si="1029">FM200+FM201+FM202+FM203+FM204+FM205</f>
        <v>43966940.960000001</v>
      </c>
      <c r="FN199" s="474">
        <f t="shared" si="1029"/>
        <v>43773833.670000002</v>
      </c>
      <c r="FO199" s="474">
        <f t="shared" si="1029"/>
        <v>45214799.74999997</v>
      </c>
      <c r="FP199" s="474">
        <f t="shared" si="1029"/>
        <v>44857081.270000041</v>
      </c>
      <c r="FQ199" s="474">
        <f t="shared" si="1029"/>
        <v>45453589.499999993</v>
      </c>
      <c r="FR199" s="474">
        <f t="shared" si="1029"/>
        <v>39680234.500000052</v>
      </c>
      <c r="FS199" s="474">
        <f t="shared" si="1029"/>
        <v>45207851.416000046</v>
      </c>
      <c r="FT199" s="474">
        <f t="shared" si="1029"/>
        <v>44314383.213999979</v>
      </c>
      <c r="FU199" s="474">
        <f t="shared" si="1029"/>
        <v>47264518.25999999</v>
      </c>
      <c r="FV199" s="474">
        <f t="shared" si="1029"/>
        <v>42066898.640000038</v>
      </c>
      <c r="FW199" s="474">
        <f>FW200+FW201+FW202+FW203+FW204+FW205</f>
        <v>49702099.910000019</v>
      </c>
      <c r="FX199" s="474">
        <f>FX200+FX201+FX202+FX203+FX204+FX205</f>
        <v>59448362.470000006</v>
      </c>
      <c r="FY199" s="474">
        <f t="shared" ref="FY199:FY205" si="1030">FM199+FN199+FO199+FP199+FQ199+FR199+FS199+FT199+FU199+FV199+FW199+FX199</f>
        <v>550950593.56000018</v>
      </c>
      <c r="FZ199" s="474">
        <f t="shared" ref="FZ199:GI199" si="1031">FZ200+FZ201+FZ202+FZ203+FZ204+FZ205</f>
        <v>53687744.94000002</v>
      </c>
      <c r="GA199" s="474">
        <f t="shared" si="1031"/>
        <v>34260595.369999968</v>
      </c>
      <c r="GB199" s="474">
        <f t="shared" si="1031"/>
        <v>46331147.93999999</v>
      </c>
      <c r="GC199" s="474">
        <f t="shared" si="1031"/>
        <v>49792754.810000055</v>
      </c>
      <c r="GD199" s="474">
        <f t="shared" si="1031"/>
        <v>39764001.179999955</v>
      </c>
      <c r="GE199" s="474">
        <f t="shared" si="1031"/>
        <v>44468065.509999968</v>
      </c>
      <c r="GF199" s="474">
        <f t="shared" si="1031"/>
        <v>44858590.880000047</v>
      </c>
      <c r="GG199" s="474">
        <f t="shared" si="1031"/>
        <v>38014247.310000032</v>
      </c>
      <c r="GH199" s="474">
        <f t="shared" si="1031"/>
        <v>46842657.710000023</v>
      </c>
      <c r="GI199" s="474">
        <f t="shared" si="1031"/>
        <v>47573860.889999926</v>
      </c>
      <c r="GJ199" s="474">
        <f>GJ200+GJ201+GJ202+GJ203+GJ204+GJ205</f>
        <v>44520733.920000069</v>
      </c>
      <c r="GK199" s="474">
        <f>GK200+GK201+GK202+GK203+GK204+GK205</f>
        <v>48247410.840000033</v>
      </c>
      <c r="GL199" s="474">
        <f t="shared" ref="GL199:GL205" si="1032">FZ199+GA199+GB199+GC199+GD199+GE199+GF199+GG199+GH199+GI199+GJ199+GK199</f>
        <v>538361811.30000019</v>
      </c>
      <c r="GM199" s="474">
        <f t="shared" ref="GM199:GV199" si="1033">GM200+GM201+GM202+GM203+GM204+GM205</f>
        <v>49576987.640000001</v>
      </c>
      <c r="GN199" s="474">
        <f t="shared" si="1033"/>
        <v>49926076.270000033</v>
      </c>
      <c r="GO199" s="474">
        <f t="shared" si="1033"/>
        <v>77673661.740000024</v>
      </c>
      <c r="GP199" s="474">
        <f t="shared" si="1033"/>
        <v>10771424.740000073</v>
      </c>
      <c r="GQ199" s="474">
        <f t="shared" si="1033"/>
        <v>39613282.100000001</v>
      </c>
      <c r="GR199" s="474">
        <f t="shared" si="1033"/>
        <v>48246158.540000059</v>
      </c>
      <c r="GS199" s="474">
        <f t="shared" si="1033"/>
        <v>41575410.460000023</v>
      </c>
      <c r="GT199" s="474">
        <f t="shared" si="1033"/>
        <v>41028690.089999944</v>
      </c>
      <c r="GU199" s="474">
        <f t="shared" si="1033"/>
        <v>40378495.900000028</v>
      </c>
      <c r="GV199" s="474">
        <f t="shared" si="1033"/>
        <v>43189841.479999959</v>
      </c>
      <c r="GW199" s="474">
        <f>GW200+GW201+GW202+GW203+GW204+GW205</f>
        <v>39901555.440000013</v>
      </c>
      <c r="GX199" s="474">
        <f>GX200+GX201+GX202+GX203+GX204+GX205</f>
        <v>53069992.459999986</v>
      </c>
      <c r="GY199" s="474">
        <f t="shared" ref="GY199:GY205" si="1034">GM199+GN199+GO199+GP199+GQ199+GR199+GS199+GT199+GU199+GV199+GW199+GX199</f>
        <v>534951576.86000013</v>
      </c>
      <c r="GZ199" s="474">
        <f t="shared" ref="GZ199:HI199" si="1035">GZ200+GZ201+GZ202+GZ203+GZ204+GZ205</f>
        <v>68973457.769999981</v>
      </c>
      <c r="HA199" s="474">
        <f t="shared" si="1035"/>
        <v>-10104291.050000042</v>
      </c>
      <c r="HB199" s="474">
        <f t="shared" si="1035"/>
        <v>75460151.440000027</v>
      </c>
      <c r="HC199" s="474">
        <f t="shared" si="1035"/>
        <v>44201334.450000018</v>
      </c>
      <c r="HD199" s="474">
        <f t="shared" si="1035"/>
        <v>49679080.350000024</v>
      </c>
      <c r="HE199" s="474">
        <f t="shared" si="1035"/>
        <v>45409022.289999947</v>
      </c>
      <c r="HF199" s="474">
        <f t="shared" si="1035"/>
        <v>51261854.080000006</v>
      </c>
      <c r="HG199" s="474">
        <f t="shared" si="1035"/>
        <v>43678873.619999982</v>
      </c>
      <c r="HH199" s="474">
        <f t="shared" si="1035"/>
        <v>38691421.30999998</v>
      </c>
      <c r="HI199" s="474">
        <f t="shared" si="1035"/>
        <v>44896167.369999968</v>
      </c>
      <c r="HJ199" s="474">
        <f>HJ200+HJ201+HJ202+HJ203+HJ204+HJ205</f>
        <v>39804351.369999982</v>
      </c>
      <c r="HK199" s="474">
        <f>HK200+HK201+HK202+HK203+HK204+HK205</f>
        <v>56914701.596999995</v>
      </c>
      <c r="HL199" s="474">
        <f t="shared" ref="HL199:HL205" si="1036">GZ199+HA199+HB199+HC199+HD199+HE199+HF199+HG199+HH199+HI199+HJ199+HK199</f>
        <v>548866124.59699988</v>
      </c>
      <c r="HM199" s="474">
        <f t="shared" ref="HM199:HV199" si="1037">HM200+HM201+HM202+HM203+HM204+HM205</f>
        <v>41133130.810000002</v>
      </c>
      <c r="HN199" s="474">
        <f t="shared" si="1037"/>
        <v>57615357.739999995</v>
      </c>
      <c r="HO199" s="474">
        <f t="shared" si="1037"/>
        <v>47584064.980000004</v>
      </c>
      <c r="HP199" s="474">
        <f t="shared" si="1037"/>
        <v>43301452.38000001</v>
      </c>
      <c r="HQ199" s="474">
        <f t="shared" si="1037"/>
        <v>44246662.479999982</v>
      </c>
      <c r="HR199" s="474">
        <f t="shared" si="1037"/>
        <v>48816619.289999999</v>
      </c>
      <c r="HS199" s="474">
        <f t="shared" si="1037"/>
        <v>51471171.530000024</v>
      </c>
      <c r="HT199" s="474">
        <f t="shared" si="1037"/>
        <v>48004992.69000002</v>
      </c>
      <c r="HU199" s="474">
        <f t="shared" si="1037"/>
        <v>40926043.539999984</v>
      </c>
      <c r="HV199" s="474">
        <f t="shared" si="1037"/>
        <v>43317728.999999993</v>
      </c>
      <c r="HW199" s="474">
        <f>HW200+HW201+HW202+HW203+HW204+HW205</f>
        <v>46758263.049999937</v>
      </c>
      <c r="HX199" s="474">
        <f>HX200+HX201+HX202+HX203+HX204+HX205</f>
        <v>53142042.779999994</v>
      </c>
      <c r="HY199" s="474">
        <f t="shared" ref="HY199:HY205" si="1038">HM199+HN199+HO199+HP199+HQ199+HR199+HS199+HT199+HU199+HV199+HW199+HX199</f>
        <v>566317530.26999998</v>
      </c>
      <c r="HZ199" s="474">
        <f t="shared" ref="HZ199:II199" si="1039">HZ200+HZ201+HZ202+HZ203+HZ204+HZ205</f>
        <v>78457188.85999997</v>
      </c>
      <c r="IA199" s="474">
        <f t="shared" si="1039"/>
        <v>20314239.640000008</v>
      </c>
      <c r="IB199" s="474">
        <f t="shared" si="1039"/>
        <v>87024556.170000002</v>
      </c>
      <c r="IC199" s="474">
        <f t="shared" si="1039"/>
        <v>9080999.9299999662</v>
      </c>
      <c r="ID199" s="474">
        <f t="shared" si="1039"/>
        <v>47909322.579999976</v>
      </c>
      <c r="IE199" s="474">
        <f t="shared" si="1039"/>
        <v>44724182.269999973</v>
      </c>
      <c r="IF199" s="474">
        <f t="shared" si="1039"/>
        <v>48156552.419999987</v>
      </c>
      <c r="IG199" s="474">
        <f t="shared" si="1039"/>
        <v>47257393.310000002</v>
      </c>
      <c r="IH199" s="474">
        <f t="shared" si="1039"/>
        <v>40914270.289999977</v>
      </c>
      <c r="II199" s="474">
        <f t="shared" si="1039"/>
        <v>50363552.880000047</v>
      </c>
      <c r="IJ199" s="474">
        <f>IJ200+IJ201+IJ202+IJ203+IJ204+IJ205</f>
        <v>45776037.800000004</v>
      </c>
      <c r="IK199" s="474">
        <f>IK200+IK201+IK202+IK203+IK204+IK205</f>
        <v>53090270.600000009</v>
      </c>
      <c r="IL199" s="474">
        <f t="shared" ref="IL199:IL205" si="1040">HZ199+IA199+IB199+IC199+ID199+IE199+IF199+IG199+IH199+II199+IJ199+IK199</f>
        <v>573068566.74999988</v>
      </c>
      <c r="IM199" s="474">
        <f t="shared" ref="IM199:IV199" si="1041">IM200+IM201+IM202+IM203+IM204+IM205</f>
        <v>46193745.18000003</v>
      </c>
      <c r="IN199" s="474">
        <f t="shared" si="1041"/>
        <v>55265962.500000037</v>
      </c>
      <c r="IO199" s="474">
        <f t="shared" si="1041"/>
        <v>49652371.570000023</v>
      </c>
      <c r="IP199" s="474">
        <f t="shared" si="1041"/>
        <v>47696374.270000011</v>
      </c>
      <c r="IQ199" s="474">
        <f t="shared" si="1041"/>
        <v>51132128.960000001</v>
      </c>
      <c r="IR199" s="474">
        <f t="shared" si="1041"/>
        <v>46508522.909999974</v>
      </c>
      <c r="IS199" s="474">
        <f t="shared" si="1041"/>
        <v>51354783.399999991</v>
      </c>
      <c r="IT199" s="474">
        <f t="shared" si="1041"/>
        <v>50884388.210000008</v>
      </c>
      <c r="IU199" s="474">
        <f t="shared" si="1041"/>
        <v>39740492.969999962</v>
      </c>
      <c r="IV199" s="474">
        <f t="shared" si="1041"/>
        <v>51153573.189999968</v>
      </c>
      <c r="IW199" s="474">
        <f>IW200+IW201+IW202+IW203+IW204+IW205</f>
        <v>51180034.730000019</v>
      </c>
      <c r="IX199" s="474">
        <f>IX200+IX201+IX202+IX203+IX204+IX205</f>
        <v>61619802.62999998</v>
      </c>
      <c r="IY199" s="474">
        <f t="shared" ref="IY199:IY205" si="1042">IM199+IN199+IO199+IP199+IQ199+IR199+IS199+IT199+IU199+IV199+IW199+IX199</f>
        <v>602382180.5200001</v>
      </c>
      <c r="IZ199" s="654">
        <f t="shared" ref="IZ199:JI199" si="1043">IZ200+IZ201+IZ202+IZ203+IZ204+IZ205</f>
        <v>49338832.299999997</v>
      </c>
      <c r="JA199" s="474">
        <f t="shared" si="1043"/>
        <v>60896777.290000014</v>
      </c>
      <c r="JB199" s="474">
        <f t="shared" si="1043"/>
        <v>84340242.520000026</v>
      </c>
      <c r="JC199" s="474">
        <f t="shared" si="1043"/>
        <v>19444369.109999985</v>
      </c>
      <c r="JD199" s="474">
        <f t="shared" si="1043"/>
        <v>56614440.680000022</v>
      </c>
      <c r="JE199" s="474">
        <f t="shared" si="1043"/>
        <v>44266034.829999991</v>
      </c>
      <c r="JF199" s="474">
        <f t="shared" si="1043"/>
        <v>56781798.710000016</v>
      </c>
      <c r="JG199" s="474">
        <f t="shared" si="1043"/>
        <v>47580321.600000024</v>
      </c>
      <c r="JH199" s="474">
        <f t="shared" si="1043"/>
        <v>54325169.859999962</v>
      </c>
      <c r="JI199" s="474">
        <f t="shared" si="1043"/>
        <v>54798557.409999967</v>
      </c>
      <c r="JJ199" s="474">
        <f>JJ200+JJ201+JJ202+JJ203+JJ204+JJ205</f>
        <v>55482429.730000101</v>
      </c>
      <c r="JK199" s="474">
        <f>JK200+JK201+JK202+JK203+JK204+JK205</f>
        <v>54413473.750000007</v>
      </c>
      <c r="JL199" s="474">
        <f t="shared" ref="JL199:JL205" si="1044">IZ199+JA199+JB199+JC199+JD199+JE199+JF199+JG199+JH199+JI199+JJ199+JK199</f>
        <v>638282447.79000008</v>
      </c>
      <c r="JM199" s="654">
        <f t="shared" ref="JM199:JV199" si="1045">JM200+JM201+JM202+JM203+JM204+JM205</f>
        <v>60820053.390000008</v>
      </c>
      <c r="JN199" s="474">
        <f t="shared" si="1045"/>
        <v>62417745.639999926</v>
      </c>
      <c r="JO199" s="474">
        <f t="shared" si="1045"/>
        <v>71176212.180000037</v>
      </c>
      <c r="JP199" s="474">
        <f t="shared" si="1045"/>
        <v>75209923.900000006</v>
      </c>
      <c r="JQ199" s="474">
        <f t="shared" si="1045"/>
        <v>66903184.749999993</v>
      </c>
      <c r="JR199" s="474">
        <f t="shared" si="1045"/>
        <v>63359880.580000013</v>
      </c>
      <c r="JS199" s="474">
        <f t="shared" si="1045"/>
        <v>72661820.519999966</v>
      </c>
      <c r="JT199" s="474">
        <f t="shared" si="1045"/>
        <v>69575266.290000007</v>
      </c>
      <c r="JU199" s="474">
        <f t="shared" si="1045"/>
        <v>55369485.159999989</v>
      </c>
      <c r="JV199" s="474">
        <f t="shared" si="1045"/>
        <v>67261386.123100057</v>
      </c>
      <c r="JW199" s="474">
        <f>JW200+JW201+JW202+JW203+JW204+JW205</f>
        <v>67452093.776899949</v>
      </c>
      <c r="JX199" s="474">
        <f>JX200+JX201+JX202+JX203+JX204+JX205</f>
        <v>166733654.35000002</v>
      </c>
      <c r="JY199" s="474">
        <f t="shared" ref="JY199:JY205" si="1046">JM199+JN199+JO199+JP199+JQ199+JR199+JS199+JT199+JU199+JV199+JW199+JX199</f>
        <v>898940706.65999997</v>
      </c>
      <c r="JZ199" s="654">
        <f t="shared" ref="JZ199:KI199" si="1047">JZ200+JZ201+JZ202+JZ203+JZ204+JZ205</f>
        <v>-4281356.5469999928</v>
      </c>
      <c r="KA199" s="474">
        <f t="shared" si="1047"/>
        <v>81969541.76699999</v>
      </c>
      <c r="KB199" s="474">
        <f t="shared" si="1047"/>
        <v>92381888.779999956</v>
      </c>
      <c r="KC199" s="474">
        <f t="shared" si="1047"/>
        <v>65401733.470000021</v>
      </c>
      <c r="KD199" s="474">
        <f t="shared" si="1047"/>
        <v>89583220.789999992</v>
      </c>
      <c r="KE199" s="474">
        <f t="shared" si="1047"/>
        <v>74673832.659999907</v>
      </c>
      <c r="KF199" s="474">
        <f t="shared" si="1047"/>
        <v>77204941.090000033</v>
      </c>
      <c r="KG199" s="474">
        <f t="shared" si="1047"/>
        <v>84231430.409999922</v>
      </c>
      <c r="KH199" s="474">
        <f t="shared" si="1047"/>
        <v>75705580.420000032</v>
      </c>
      <c r="KI199" s="474">
        <f t="shared" si="1047"/>
        <v>71187758.430000067</v>
      </c>
      <c r="KJ199" s="474">
        <f>KJ200+KJ201+KJ202+KJ203+KJ204+KJ205</f>
        <v>100527449.37999991</v>
      </c>
      <c r="KK199" s="474">
        <f>KK200+KK201+KK202+KK203+KK204+KK205</f>
        <v>110784318.81000008</v>
      </c>
      <c r="KL199" s="474">
        <f t="shared" ref="KL199:KL205" si="1048">JZ199+KA199+KB199+KC199+KD199+KE199+KF199+KG199+KH199+KI199+KJ199+KK199</f>
        <v>919370339.45999992</v>
      </c>
      <c r="KM199" s="654">
        <f t="shared" ref="KM199:KV199" si="1049">KM200+KM201+KM202+KM203+KM204+KM205</f>
        <v>60814709.809999973</v>
      </c>
      <c r="KN199" s="474">
        <f t="shared" si="1049"/>
        <v>78657049.359999985</v>
      </c>
      <c r="KO199" s="474">
        <f t="shared" si="1049"/>
        <v>93690537.549999967</v>
      </c>
      <c r="KP199" s="474">
        <f t="shared" si="1049"/>
        <v>111227441.08</v>
      </c>
      <c r="KQ199" s="474">
        <f t="shared" si="1049"/>
        <v>24974193.739999987</v>
      </c>
      <c r="KR199" s="474">
        <f t="shared" si="1049"/>
        <v>71743702.959999979</v>
      </c>
      <c r="KS199" s="474">
        <f t="shared" si="1049"/>
        <v>63235955.759999938</v>
      </c>
      <c r="KT199" s="474">
        <f t="shared" si="1049"/>
        <v>72242475.960000068</v>
      </c>
      <c r="KU199" s="474">
        <f t="shared" si="1049"/>
        <v>65054393.829999827</v>
      </c>
      <c r="KV199" s="474">
        <f t="shared" si="1049"/>
        <v>69441165.26000002</v>
      </c>
      <c r="KW199" s="474">
        <f>KW200+KW201+KW202+KW203+KW204+KW205</f>
        <v>84607480.320000097</v>
      </c>
      <c r="KX199" s="474">
        <f>KX200+KX201+KX202+KX203+KX204+KX205</f>
        <v>107732199.86999984</v>
      </c>
      <c r="KY199" s="474">
        <f t="shared" ref="KY199:KY205" si="1050">KM199+KN199+KO199+KP199+KQ199+KR199+KS199+KT199+KU199+KV199+KW199+KX199</f>
        <v>903421305.49999964</v>
      </c>
      <c r="KZ199" s="654">
        <f t="shared" ref="KZ199:LI199" si="1051">KZ200+KZ201+KZ202+KZ203+KZ204+KZ205</f>
        <v>62680471.479999989</v>
      </c>
      <c r="LA199" s="474">
        <f t="shared" si="1051"/>
        <v>82585953.550000012</v>
      </c>
      <c r="LB199" s="474">
        <f t="shared" si="1051"/>
        <v>0</v>
      </c>
      <c r="LC199" s="474">
        <f t="shared" si="1051"/>
        <v>0</v>
      </c>
      <c r="LD199" s="474">
        <f t="shared" si="1051"/>
        <v>0</v>
      </c>
      <c r="LE199" s="474">
        <f t="shared" si="1051"/>
        <v>0</v>
      </c>
      <c r="LF199" s="474">
        <f t="shared" si="1051"/>
        <v>0</v>
      </c>
      <c r="LG199" s="474">
        <f t="shared" si="1051"/>
        <v>0</v>
      </c>
      <c r="LH199" s="474">
        <f t="shared" si="1051"/>
        <v>0</v>
      </c>
      <c r="LI199" s="474">
        <f t="shared" si="1051"/>
        <v>0</v>
      </c>
      <c r="LJ199" s="474">
        <f>LJ200+LJ201+LJ202+LJ203+LJ204+LJ205</f>
        <v>0</v>
      </c>
      <c r="LK199" s="474">
        <f>LK200+LK201+LK202+LK203+LK204+LK205</f>
        <v>0</v>
      </c>
      <c r="LL199" s="515">
        <f t="shared" ref="LL199:LL205" si="1052">KZ199+LA199+LB199+LC199+LD199+LE199+LF199+LG199+LH199+LI199+LJ199+LK199</f>
        <v>145266425.03</v>
      </c>
    </row>
    <row r="200" spans="1:324" ht="15.75" x14ac:dyDescent="0.25">
      <c r="A200" s="419">
        <v>4130</v>
      </c>
      <c r="B200" s="420"/>
      <c r="C200" s="418" t="s">
        <v>197</v>
      </c>
      <c r="D200" s="418" t="s">
        <v>198</v>
      </c>
      <c r="E200" s="466">
        <v>0</v>
      </c>
      <c r="F200" s="466">
        <v>0</v>
      </c>
      <c r="G200" s="466">
        <v>0</v>
      </c>
      <c r="H200" s="466">
        <v>0</v>
      </c>
      <c r="I200" s="466">
        <v>0</v>
      </c>
      <c r="J200" s="466">
        <v>0</v>
      </c>
      <c r="K200" s="466">
        <v>0</v>
      </c>
      <c r="L200" s="466">
        <v>8195151.0599232186</v>
      </c>
      <c r="M200" s="466">
        <v>-730643.12301785999</v>
      </c>
      <c r="N200" s="466">
        <v>-803200.20864630304</v>
      </c>
      <c r="O200" s="466">
        <v>-158142.81839425699</v>
      </c>
      <c r="P200" s="466">
        <v>1802632.5321315308</v>
      </c>
      <c r="Q200" s="466">
        <v>370550.24791353772</v>
      </c>
      <c r="R200" s="466">
        <v>1341087.8806543148</v>
      </c>
      <c r="S200" s="466">
        <v>507966.76627441123</v>
      </c>
      <c r="T200" s="466">
        <v>-620942.25922216708</v>
      </c>
      <c r="U200" s="466">
        <v>364709.56434651982</v>
      </c>
      <c r="V200" s="466">
        <v>-9243946.5823735613</v>
      </c>
      <c r="W200" s="466">
        <v>-1749069.3748956744</v>
      </c>
      <c r="X200" s="466">
        <v>1647815.3781505583</v>
      </c>
      <c r="Y200" s="466">
        <f>M200+N200+O200+P200+Q200+R200+S200+T200+U200+V200+W200+X200</f>
        <v>-7271181.9970789514</v>
      </c>
      <c r="Z200" s="466">
        <v>-1936166.7501251879</v>
      </c>
      <c r="AA200" s="466">
        <v>-930573.98180604365</v>
      </c>
      <c r="AB200" s="466">
        <v>-1807378.6137539649</v>
      </c>
      <c r="AC200" s="466">
        <v>-82902.925179436788</v>
      </c>
      <c r="AD200" s="466">
        <v>-568338.92392755824</v>
      </c>
      <c r="AE200" s="466">
        <v>-89278.645802035404</v>
      </c>
      <c r="AF200" s="466">
        <v>-850167.86387915257</v>
      </c>
      <c r="AG200" s="466">
        <v>-851749.52900183527</v>
      </c>
      <c r="AH200" s="466">
        <v>-2295746.4987063915</v>
      </c>
      <c r="AI200" s="466">
        <v>-2342069.9645718569</v>
      </c>
      <c r="AJ200" s="466">
        <v>-2028236.1291520633</v>
      </c>
      <c r="AK200" s="466">
        <v>-6620576.9180437336</v>
      </c>
      <c r="AL200" s="466">
        <f>Z200+AA200+AB200+AC200+AD200+AE200+AF200+AG200+AH200+AI200+AJ200+AK200</f>
        <v>-20403186.743949257</v>
      </c>
      <c r="AM200" s="466">
        <v>-1914413.8039976622</v>
      </c>
      <c r="AN200" s="466">
        <v>692681.01005675027</v>
      </c>
      <c r="AO200" s="466">
        <v>743774.7437406102</v>
      </c>
      <c r="AP200" s="466">
        <v>1130319.8130946476</v>
      </c>
      <c r="AQ200" s="466">
        <v>418333.07590551733</v>
      </c>
      <c r="AR200" s="466">
        <v>882296.45589216973</v>
      </c>
      <c r="AS200" s="466">
        <v>529610.6871974821</v>
      </c>
      <c r="AT200" s="466">
        <v>780843.69621098251</v>
      </c>
      <c r="AU200" s="466">
        <v>575658.85974795022</v>
      </c>
      <c r="AV200" s="466">
        <v>-1512.2390669314905</v>
      </c>
      <c r="AW200" s="466">
        <v>2540430.9398264126</v>
      </c>
      <c r="AX200" s="466">
        <v>1029071.9964112832</v>
      </c>
      <c r="AY200" s="466">
        <f>AM200+AN200+AO200+AP200+AQ200+AR200+AS200+AT200+AU200+AV200+AW200+AX200</f>
        <v>7407095.2350192117</v>
      </c>
      <c r="AZ200" s="466">
        <v>-174005.06301118463</v>
      </c>
      <c r="BA200" s="466">
        <v>391914.34238857985</v>
      </c>
      <c r="BB200" s="466">
        <v>738147.9623184735</v>
      </c>
      <c r="BC200" s="466">
        <v>573663.75771993073</v>
      </c>
      <c r="BD200" s="466">
        <v>967763.22187447629</v>
      </c>
      <c r="BE200" s="466">
        <v>678130.28488565667</v>
      </c>
      <c r="BF200" s="466">
        <v>473888.97375230101</v>
      </c>
      <c r="BG200" s="466">
        <v>85025.405149393177</v>
      </c>
      <c r="BH200" s="466">
        <v>659655.11575696827</v>
      </c>
      <c r="BI200" s="466">
        <v>784072.68678017112</v>
      </c>
      <c r="BJ200" s="466">
        <v>1322140.9335670201</v>
      </c>
      <c r="BK200" s="466">
        <v>1911388.162243369</v>
      </c>
      <c r="BL200" s="466">
        <f>AZ200+BA200+BB200+BC200+BD200+BE200+BF200+BG200+BH200+BI200+BJ200+BK200</f>
        <v>8411785.783425156</v>
      </c>
      <c r="BM200" s="466">
        <v>-24088.027249206574</v>
      </c>
      <c r="BN200" s="466">
        <v>517754.01502253569</v>
      </c>
      <c r="BO200" s="466">
        <v>969061.92972792475</v>
      </c>
      <c r="BP200" s="466">
        <v>-367036.97746620403</v>
      </c>
      <c r="BQ200" s="466">
        <v>853925.49069438165</v>
      </c>
      <c r="BR200" s="466">
        <v>958334.95568353566</v>
      </c>
      <c r="BS200" s="466">
        <v>544325.05721081304</v>
      </c>
      <c r="BT200" s="466">
        <v>876310.19041061669</v>
      </c>
      <c r="BU200" s="466">
        <v>1745985.203179776</v>
      </c>
      <c r="BV200" s="466">
        <v>-146307.6503922563</v>
      </c>
      <c r="BW200" s="466">
        <v>1463437.960649306</v>
      </c>
      <c r="BX200" s="466">
        <v>720756.28175601433</v>
      </c>
      <c r="BY200" s="466">
        <f t="shared" si="1014"/>
        <v>8112458.4292272367</v>
      </c>
      <c r="BZ200" s="466">
        <v>383576.78743114986</v>
      </c>
      <c r="CA200" s="466">
        <v>872511.1974211355</v>
      </c>
      <c r="CB200" s="466">
        <v>718369.94132865907</v>
      </c>
      <c r="CC200" s="466">
        <v>-638741.06209314673</v>
      </c>
      <c r="CD200" s="466">
        <v>1245253.8574945694</v>
      </c>
      <c r="CE200" s="466">
        <v>637683.06059089222</v>
      </c>
      <c r="CF200" s="466">
        <v>779522.47855114855</v>
      </c>
      <c r="CG200" s="466">
        <v>518217.66007345583</v>
      </c>
      <c r="CH200" s="466">
        <v>816956.26982138131</v>
      </c>
      <c r="CI200" s="466">
        <v>1200252.981347044</v>
      </c>
      <c r="CJ200" s="466">
        <v>1532451.0542897065</v>
      </c>
      <c r="CK200" s="466">
        <v>4756487.0044233175</v>
      </c>
      <c r="CL200" s="466">
        <f t="shared" si="1016"/>
        <v>12822541.230679311</v>
      </c>
      <c r="CM200" s="466">
        <v>288428.78192288551</v>
      </c>
      <c r="CN200" s="466">
        <v>423937.63228176179</v>
      </c>
      <c r="CO200" s="466">
        <v>357307.08450175502</v>
      </c>
      <c r="CP200" s="466">
        <v>570703.12627274543</v>
      </c>
      <c r="CQ200" s="466">
        <v>-1394121.4775914077</v>
      </c>
      <c r="CR200" s="466">
        <v>160309.60240361845</v>
      </c>
      <c r="CS200" s="466">
        <v>102658.08258221354</v>
      </c>
      <c r="CT200" s="466">
        <v>-464906.89659490174</v>
      </c>
      <c r="CU200" s="466">
        <v>444686.36112499837</v>
      </c>
      <c r="CV200" s="466">
        <v>721699.29477552511</v>
      </c>
      <c r="CW200" s="466">
        <v>-355027.78396760154</v>
      </c>
      <c r="CX200" s="466">
        <v>2504311.173760646</v>
      </c>
      <c r="CY200" s="466">
        <f t="shared" si="1018"/>
        <v>3359984.981472238</v>
      </c>
      <c r="CZ200" s="466">
        <v>-99712.232351860963</v>
      </c>
      <c r="DA200" s="466">
        <v>211383.86235186085</v>
      </c>
      <c r="DB200" s="466">
        <v>371062.3</v>
      </c>
      <c r="DC200" s="466">
        <v>294442.73</v>
      </c>
      <c r="DD200" s="466">
        <v>823096.77</v>
      </c>
      <c r="DE200" s="466">
        <v>880730.51</v>
      </c>
      <c r="DF200" s="466">
        <v>-141391.81</v>
      </c>
      <c r="DG200" s="466">
        <v>-216310.57</v>
      </c>
      <c r="DH200" s="466">
        <v>170965.52000000072</v>
      </c>
      <c r="DI200" s="466">
        <v>298238.6099999994</v>
      </c>
      <c r="DJ200" s="466">
        <v>-1070322.3</v>
      </c>
      <c r="DK200" s="466">
        <v>-3933566.12</v>
      </c>
      <c r="DL200" s="466">
        <f t="shared" si="1020"/>
        <v>-2411382.7299999995</v>
      </c>
      <c r="DM200" s="466">
        <v>-155654.79</v>
      </c>
      <c r="DN200" s="466">
        <v>51862.080000000075</v>
      </c>
      <c r="DO200" s="466">
        <v>-411821.12</v>
      </c>
      <c r="DP200" s="466">
        <v>-493169.24</v>
      </c>
      <c r="DQ200" s="466">
        <v>145.64000000013039</v>
      </c>
      <c r="DR200" s="466">
        <v>419514.68</v>
      </c>
      <c r="DS200" s="466">
        <v>310438.59000000003</v>
      </c>
      <c r="DT200" s="466">
        <v>-3518573.5600000052</v>
      </c>
      <c r="DU200" s="466">
        <v>-396154.30999999586</v>
      </c>
      <c r="DV200" s="466">
        <v>1091848.9500000086</v>
      </c>
      <c r="DW200" s="466">
        <v>-1190808.8399999943</v>
      </c>
      <c r="DX200" s="466">
        <v>-1023005.630000005</v>
      </c>
      <c r="DY200" s="466">
        <f t="shared" si="1022"/>
        <v>-5315377.5499999914</v>
      </c>
      <c r="DZ200" s="466">
        <v>-177046.03</v>
      </c>
      <c r="EA200" s="466">
        <v>266824.9599999995</v>
      </c>
      <c r="EB200" s="466">
        <v>306636.58</v>
      </c>
      <c r="EC200" s="466">
        <v>47396.529999999795</v>
      </c>
      <c r="ED200" s="466">
        <v>238562.75999999791</v>
      </c>
      <c r="EE200" s="466">
        <v>-676024.21</v>
      </c>
      <c r="EF200" s="466">
        <v>309775.82999999914</v>
      </c>
      <c r="EG200" s="466">
        <v>-586911.63000000082</v>
      </c>
      <c r="EH200" s="466">
        <v>-670017.46000000089</v>
      </c>
      <c r="EI200" s="466">
        <v>-903913.31999999937</v>
      </c>
      <c r="EJ200" s="466">
        <v>-477269.65000000224</v>
      </c>
      <c r="EK200" s="466">
        <v>-1603118.5</v>
      </c>
      <c r="EL200" s="466">
        <f t="shared" si="1024"/>
        <v>-3925104.1400000071</v>
      </c>
      <c r="EM200" s="466">
        <v>-251851.75</v>
      </c>
      <c r="EN200" s="466">
        <v>-268396.59000000003</v>
      </c>
      <c r="EO200" s="466">
        <v>600118.99</v>
      </c>
      <c r="EP200" s="466">
        <v>-108115.19</v>
      </c>
      <c r="EQ200" s="466">
        <v>283853.46000000002</v>
      </c>
      <c r="ER200" s="466">
        <v>-54379.679999999935</v>
      </c>
      <c r="ES200" s="466">
        <v>-59127.830000000075</v>
      </c>
      <c r="ET200" s="466">
        <v>80867.339999999851</v>
      </c>
      <c r="EU200" s="466">
        <v>-48975.390000001527</v>
      </c>
      <c r="EV200" s="466">
        <v>-963570.20000000088</v>
      </c>
      <c r="EW200" s="466">
        <v>427069.83</v>
      </c>
      <c r="EX200" s="466">
        <v>-1883419.14</v>
      </c>
      <c r="EY200" s="466">
        <f t="shared" si="1026"/>
        <v>-2245926.1500000027</v>
      </c>
      <c r="EZ200" s="466">
        <v>-106583.4599999995</v>
      </c>
      <c r="FA200" s="466">
        <v>-144863.51</v>
      </c>
      <c r="FB200" s="466">
        <v>-449664.21</v>
      </c>
      <c r="FC200" s="466">
        <v>-275468.48</v>
      </c>
      <c r="FD200" s="466">
        <v>166488.79999999999</v>
      </c>
      <c r="FE200" s="466">
        <v>-113789.09</v>
      </c>
      <c r="FF200" s="466">
        <v>-653080.21000000415</v>
      </c>
      <c r="FG200" s="466">
        <v>-849321.96</v>
      </c>
      <c r="FH200" s="466">
        <v>-178734.29</v>
      </c>
      <c r="FI200" s="466">
        <v>-913393.62999999942</v>
      </c>
      <c r="FJ200" s="466">
        <v>-543514.89999999944</v>
      </c>
      <c r="FK200" s="466">
        <v>-5385646.6099999985</v>
      </c>
      <c r="FL200" s="466">
        <f t="shared" si="1028"/>
        <v>-9447571.5500000007</v>
      </c>
      <c r="FM200" s="466">
        <v>-269999.78999999998</v>
      </c>
      <c r="FN200" s="466">
        <v>664428.24</v>
      </c>
      <c r="FO200" s="466">
        <v>664911.49</v>
      </c>
      <c r="FP200" s="466">
        <v>-1957281.23</v>
      </c>
      <c r="FQ200" s="466">
        <v>-152392.97</v>
      </c>
      <c r="FR200" s="466">
        <v>-346178.40999999573</v>
      </c>
      <c r="FS200" s="466">
        <v>134138.26600000658</v>
      </c>
      <c r="FT200" s="466">
        <v>-349271.85600001365</v>
      </c>
      <c r="FU200" s="466">
        <v>-367292.40999999223</v>
      </c>
      <c r="FV200" s="466">
        <v>-581819.84</v>
      </c>
      <c r="FW200" s="466">
        <v>-169975.09</v>
      </c>
      <c r="FX200" s="466">
        <v>751373.71000000555</v>
      </c>
      <c r="FY200" s="466">
        <f t="shared" si="1030"/>
        <v>-1979359.8899999894</v>
      </c>
      <c r="FZ200" s="466">
        <v>1770142.0500000007</v>
      </c>
      <c r="GA200" s="466">
        <v>-155781.87000000011</v>
      </c>
      <c r="GB200" s="466">
        <v>-344967.05999999947</v>
      </c>
      <c r="GC200" s="466">
        <v>-170226.3600000008</v>
      </c>
      <c r="GD200" s="466">
        <v>-2185656.1799999932</v>
      </c>
      <c r="GE200" s="466">
        <v>-355735.38000000245</v>
      </c>
      <c r="GF200" s="466">
        <v>-873247.49000000209</v>
      </c>
      <c r="GG200" s="466">
        <v>-62314.809999996331</v>
      </c>
      <c r="GH200" s="466">
        <v>-331791.62000000873</v>
      </c>
      <c r="GI200" s="466">
        <v>-462.65999999537598</v>
      </c>
      <c r="GJ200" s="466">
        <v>-195652.74000000162</v>
      </c>
      <c r="GK200" s="466">
        <v>-1961426.0900000092</v>
      </c>
      <c r="GL200" s="466">
        <f t="shared" si="1032"/>
        <v>-4867120.2100000083</v>
      </c>
      <c r="GM200" s="466">
        <v>165165.37999999803</v>
      </c>
      <c r="GN200" s="466">
        <v>-198602.11000000034</v>
      </c>
      <c r="GO200" s="466">
        <v>-135381.75999999989</v>
      </c>
      <c r="GP200" s="466">
        <v>-157244.78999999887</v>
      </c>
      <c r="GQ200" s="466">
        <v>-268816.65000000177</v>
      </c>
      <c r="GR200" s="466">
        <v>42393.549999999581</v>
      </c>
      <c r="GS200" s="466">
        <v>-123817.07999998704</v>
      </c>
      <c r="GT200" s="466">
        <v>-287435.57000001008</v>
      </c>
      <c r="GU200" s="466">
        <v>-137390.53999999608</v>
      </c>
      <c r="GV200" s="466">
        <v>655874.27999999886</v>
      </c>
      <c r="GW200" s="466">
        <v>-1435630.9000000043</v>
      </c>
      <c r="GX200" s="466">
        <v>-179268.78000000282</v>
      </c>
      <c r="GY200" s="466">
        <f t="shared" si="1034"/>
        <v>-2060154.9700000049</v>
      </c>
      <c r="GZ200" s="466">
        <v>-378751.68999999762</v>
      </c>
      <c r="HA200" s="466">
        <v>-322229.22000000067</v>
      </c>
      <c r="HB200" s="466">
        <v>46712.879999998957</v>
      </c>
      <c r="HC200" s="466">
        <v>110042.19999999646</v>
      </c>
      <c r="HD200" s="466">
        <v>-374067.00999999885</v>
      </c>
      <c r="HE200" s="466">
        <v>-89673.689999999478</v>
      </c>
      <c r="HF200" s="466">
        <v>-56111.630000005942</v>
      </c>
      <c r="HG200" s="466">
        <v>-355019.89999999665</v>
      </c>
      <c r="HH200" s="466">
        <v>-399860.92999999784</v>
      </c>
      <c r="HI200" s="466">
        <v>-1180103.3700000029</v>
      </c>
      <c r="HJ200" s="466">
        <v>-1650919.7699999977</v>
      </c>
      <c r="HK200" s="466">
        <v>891227.13699999452</v>
      </c>
      <c r="HL200" s="466">
        <f t="shared" si="1036"/>
        <v>-3758754.9930000082</v>
      </c>
      <c r="HM200" s="466">
        <v>-121922.63999999966</v>
      </c>
      <c r="HN200" s="466">
        <v>20690.849999997299</v>
      </c>
      <c r="HO200" s="466">
        <v>-148169.25</v>
      </c>
      <c r="HP200" s="466">
        <v>7482.7800000063144</v>
      </c>
      <c r="HQ200" s="466">
        <v>181723.71999999322</v>
      </c>
      <c r="HR200" s="466">
        <v>-369111.90000000037</v>
      </c>
      <c r="HS200" s="466">
        <v>103937.96000000136</v>
      </c>
      <c r="HT200" s="466">
        <v>87733.610000004061</v>
      </c>
      <c r="HU200" s="466">
        <v>-19257.769999995828</v>
      </c>
      <c r="HV200" s="466">
        <v>-140376.31000000238</v>
      </c>
      <c r="HW200" s="466">
        <v>-311508.11000000034</v>
      </c>
      <c r="HX200" s="466">
        <v>826557.2399999965</v>
      </c>
      <c r="HY200" s="466">
        <f t="shared" si="1038"/>
        <v>117780.18000000017</v>
      </c>
      <c r="HZ200" s="466">
        <v>-211657.89999999944</v>
      </c>
      <c r="IA200" s="466">
        <v>-19906.430000000633</v>
      </c>
      <c r="IB200" s="466">
        <v>2843959.1100000003</v>
      </c>
      <c r="IC200" s="466">
        <v>221482.77000000211</v>
      </c>
      <c r="ID200" s="466">
        <v>-2592259.3000000003</v>
      </c>
      <c r="IE200" s="466">
        <v>-643614.07000001147</v>
      </c>
      <c r="IF200" s="466">
        <v>-564568.72999999765</v>
      </c>
      <c r="IG200" s="466">
        <v>-223727.28999999538</v>
      </c>
      <c r="IH200" s="466">
        <v>-31724.65999999363</v>
      </c>
      <c r="II200" s="466">
        <v>138949.5800000038</v>
      </c>
      <c r="IJ200" s="466">
        <v>1403.3099999800324</v>
      </c>
      <c r="IK200" s="466">
        <v>205137.70000001974</v>
      </c>
      <c r="IL200" s="466">
        <f t="shared" si="1040"/>
        <v>-876525.90999999223</v>
      </c>
      <c r="IM200" s="466">
        <v>-155665.67000000016</v>
      </c>
      <c r="IN200" s="466">
        <v>3152.0999999998603</v>
      </c>
      <c r="IO200" s="466">
        <v>4095.2600000008242</v>
      </c>
      <c r="IP200" s="466">
        <v>-193500.63999999966</v>
      </c>
      <c r="IQ200" s="466">
        <v>62905.089999999851</v>
      </c>
      <c r="IR200" s="466">
        <v>-2904544.5899999961</v>
      </c>
      <c r="IS200" s="466">
        <v>-128948.91000000085</v>
      </c>
      <c r="IT200" s="466">
        <v>-95936.860000003362</v>
      </c>
      <c r="IU200" s="466">
        <v>-31436.370000000345</v>
      </c>
      <c r="IV200" s="466">
        <v>-192797.76000000071</v>
      </c>
      <c r="IW200" s="466">
        <v>-411156.81000000844</v>
      </c>
      <c r="IX200" s="466">
        <v>554238.57999998517</v>
      </c>
      <c r="IY200" s="466">
        <f t="shared" si="1042"/>
        <v>-3489596.5800000238</v>
      </c>
      <c r="IZ200" s="655">
        <v>-156236.05000000028</v>
      </c>
      <c r="JA200" s="466">
        <v>-57123.650000000373</v>
      </c>
      <c r="JB200" s="466">
        <v>-203123.05999999959</v>
      </c>
      <c r="JC200" s="466">
        <v>164092.18000000063</v>
      </c>
      <c r="JD200" s="466">
        <v>-83333.459999993443</v>
      </c>
      <c r="JE200" s="466">
        <v>-3801889.9500000132</v>
      </c>
      <c r="JF200" s="466">
        <v>135677.3900000141</v>
      </c>
      <c r="JG200" s="466">
        <v>-15062.970000011846</v>
      </c>
      <c r="JH200" s="466">
        <v>99256.080000012647</v>
      </c>
      <c r="JI200" s="466">
        <v>-94674.060000004712</v>
      </c>
      <c r="JJ200" s="466">
        <v>-197476.79999998817</v>
      </c>
      <c r="JK200" s="466">
        <v>385210.73999997508</v>
      </c>
      <c r="JL200" s="466">
        <f t="shared" si="1044"/>
        <v>-3824683.6100000096</v>
      </c>
      <c r="JM200" s="655">
        <v>37054.789999999804</v>
      </c>
      <c r="JN200" s="466">
        <v>-8730.410000000149</v>
      </c>
      <c r="JO200" s="466">
        <v>-20446.290000000154</v>
      </c>
      <c r="JP200" s="466">
        <v>-9360.0900000003166</v>
      </c>
      <c r="JQ200" s="466">
        <v>-3722735.2999999952</v>
      </c>
      <c r="JR200" s="466">
        <v>47853.489999998361</v>
      </c>
      <c r="JS200" s="466">
        <v>-908540.94999999786</v>
      </c>
      <c r="JT200" s="466">
        <v>1041430.0099999979</v>
      </c>
      <c r="JU200" s="466">
        <v>-544644.64999999292</v>
      </c>
      <c r="JV200" s="466">
        <v>369153.90000000549</v>
      </c>
      <c r="JW200" s="466">
        <v>-310591.58000001777</v>
      </c>
      <c r="JX200" s="466">
        <v>2021996.3700000029</v>
      </c>
      <c r="JY200" s="466">
        <f t="shared" si="1046"/>
        <v>-2007560.7100000004</v>
      </c>
      <c r="JZ200" s="655">
        <v>478601.85300000012</v>
      </c>
      <c r="KA200" s="466">
        <v>373274.11700000055</v>
      </c>
      <c r="KB200" s="466">
        <v>1572422.08</v>
      </c>
      <c r="KC200" s="466">
        <v>237815.61999999918</v>
      </c>
      <c r="KD200" s="466">
        <v>955097.98000000045</v>
      </c>
      <c r="KE200" s="466">
        <v>-3069740.0999999996</v>
      </c>
      <c r="KF200" s="466">
        <v>-208586.94000000134</v>
      </c>
      <c r="KG200" s="466">
        <v>247191.12000000104</v>
      </c>
      <c r="KH200" s="466">
        <v>-300212.08000000007</v>
      </c>
      <c r="KI200" s="466">
        <v>-2050988.1699999897</v>
      </c>
      <c r="KJ200" s="466">
        <v>-1041886.8400000129</v>
      </c>
      <c r="KK200" s="466">
        <v>2310647.42</v>
      </c>
      <c r="KL200" s="466">
        <f t="shared" si="1048"/>
        <v>-496363.94000000227</v>
      </c>
      <c r="KM200" s="655">
        <v>-248520.29000000097</v>
      </c>
      <c r="KN200" s="466">
        <v>-263953.88000000268</v>
      </c>
      <c r="KO200" s="466">
        <v>-741997.53999999911</v>
      </c>
      <c r="KP200" s="466">
        <v>-2365206.17</v>
      </c>
      <c r="KQ200" s="466">
        <v>-3781449.6799999997</v>
      </c>
      <c r="KR200" s="466">
        <v>16819.329999998212</v>
      </c>
      <c r="KS200" s="466">
        <v>104221.59999999963</v>
      </c>
      <c r="KT200" s="466">
        <v>-298725.52999999747</v>
      </c>
      <c r="KU200" s="466">
        <v>134974.3200000003</v>
      </c>
      <c r="KV200" s="466">
        <v>768236.68999999762</v>
      </c>
      <c r="KW200" s="466">
        <v>1929282.4100000039</v>
      </c>
      <c r="KX200" s="466">
        <v>-527870.09000000171</v>
      </c>
      <c r="KY200" s="466">
        <f t="shared" si="1050"/>
        <v>-5274188.8300000019</v>
      </c>
      <c r="KZ200" s="655">
        <v>158337.86999999918</v>
      </c>
      <c r="LA200" s="466">
        <v>269847.33999999985</v>
      </c>
      <c r="LB200" s="466">
        <v>0</v>
      </c>
      <c r="LC200" s="466">
        <v>0</v>
      </c>
      <c r="LD200" s="466">
        <v>0</v>
      </c>
      <c r="LE200" s="466">
        <v>0</v>
      </c>
      <c r="LF200" s="466">
        <v>0</v>
      </c>
      <c r="LG200" s="466">
        <v>0</v>
      </c>
      <c r="LH200" s="466">
        <v>0</v>
      </c>
      <c r="LI200" s="466">
        <v>0</v>
      </c>
      <c r="LJ200" s="466">
        <v>0</v>
      </c>
      <c r="LK200" s="466">
        <v>0</v>
      </c>
      <c r="LL200" s="511">
        <f t="shared" si="1052"/>
        <v>428185.20999999903</v>
      </c>
    </row>
    <row r="201" spans="1:324" ht="15.75" x14ac:dyDescent="0.25">
      <c r="A201" s="419">
        <v>4131</v>
      </c>
      <c r="B201" s="420"/>
      <c r="C201" s="418" t="s">
        <v>10</v>
      </c>
      <c r="D201" s="418" t="s">
        <v>14</v>
      </c>
      <c r="E201" s="466">
        <v>0</v>
      </c>
      <c r="F201" s="466">
        <v>0</v>
      </c>
      <c r="G201" s="466">
        <v>0</v>
      </c>
      <c r="H201" s="466">
        <v>0</v>
      </c>
      <c r="I201" s="466">
        <v>0</v>
      </c>
      <c r="J201" s="466">
        <v>0</v>
      </c>
      <c r="K201" s="466">
        <v>0</v>
      </c>
      <c r="L201" s="466">
        <v>0</v>
      </c>
      <c r="M201" s="466">
        <v>30286.805207810474</v>
      </c>
      <c r="N201" s="466">
        <v>-13117.826740101833</v>
      </c>
      <c r="O201" s="466">
        <v>-406771.17342680437</v>
      </c>
      <c r="P201" s="466">
        <v>-63992.45117676739</v>
      </c>
      <c r="Q201" s="466">
        <v>-407509.34735436121</v>
      </c>
      <c r="R201" s="466">
        <v>-79745.343014531987</v>
      </c>
      <c r="S201" s="466">
        <v>-49176.618093794161</v>
      </c>
      <c r="T201" s="466">
        <v>-72508.622099807268</v>
      </c>
      <c r="U201" s="466">
        <v>-16151.821106657366</v>
      </c>
      <c r="V201" s="466">
        <v>-81827.464279756168</v>
      </c>
      <c r="W201" s="466">
        <v>-62658.159948243112</v>
      </c>
      <c r="X201" s="466">
        <v>-106850.07932733369</v>
      </c>
      <c r="Y201" s="466">
        <f>M201+N201+O201+P201+Q201+R201+S201+T201+U201+V201+W201+X201</f>
        <v>-1330022.1013603483</v>
      </c>
      <c r="Z201" s="466">
        <v>-1269271.3709731086</v>
      </c>
      <c r="AA201" s="466">
        <v>-1370372.8403021046</v>
      </c>
      <c r="AB201" s="466">
        <v>-1595863.0563762302</v>
      </c>
      <c r="AC201" s="466">
        <v>3897454.6492655352</v>
      </c>
      <c r="AD201" s="466">
        <v>-765769.62965279282</v>
      </c>
      <c r="AE201" s="466">
        <v>-114142.61967953568</v>
      </c>
      <c r="AF201" s="466">
        <v>76533.414538470315</v>
      </c>
      <c r="AG201" s="466">
        <v>-106728.90406445184</v>
      </c>
      <c r="AH201" s="466">
        <v>33107.64701220845</v>
      </c>
      <c r="AI201" s="466">
        <v>6861.9264313210242</v>
      </c>
      <c r="AJ201" s="466">
        <v>-41544.729344030064</v>
      </c>
      <c r="AK201" s="466">
        <v>-287906.99678683508</v>
      </c>
      <c r="AL201" s="466">
        <f>Z201+AA201+AB201+AC201+AD201+AE201+AF201+AG201+AH201+AI201+AJ201+AK201</f>
        <v>-1537642.5099315541</v>
      </c>
      <c r="AM201" s="466">
        <v>1211200.1821203954</v>
      </c>
      <c r="AN201" s="466">
        <v>1252244.8293134251</v>
      </c>
      <c r="AO201" s="466">
        <v>1210193.3796110791</v>
      </c>
      <c r="AP201" s="466">
        <v>248815.17768319388</v>
      </c>
      <c r="AQ201" s="466">
        <v>1090709.4213403631</v>
      </c>
      <c r="AR201" s="466">
        <v>949472.164705351</v>
      </c>
      <c r="AS201" s="466">
        <v>1109018.62856786</v>
      </c>
      <c r="AT201" s="466">
        <v>1033539.336421276</v>
      </c>
      <c r="AU201" s="466">
        <v>1213301.547362709</v>
      </c>
      <c r="AV201" s="466">
        <v>1053872.2394424456</v>
      </c>
      <c r="AW201" s="466">
        <v>1073622.2176598685</v>
      </c>
      <c r="AX201" s="466">
        <v>1107814.4360290309</v>
      </c>
      <c r="AY201" s="466">
        <f>AM201+AN201+AO201+AP201+AQ201+AR201+AS201+AT201+AU201+AV201+AW201+AX201</f>
        <v>12553803.560256995</v>
      </c>
      <c r="AZ201" s="466">
        <v>1192232.5450258413</v>
      </c>
      <c r="BA201" s="466">
        <v>607130.05629277183</v>
      </c>
      <c r="BB201" s="466">
        <v>1318035.2305541534</v>
      </c>
      <c r="BC201" s="466">
        <v>1204474.6448422677</v>
      </c>
      <c r="BD201" s="466">
        <v>1186061.7845518347</v>
      </c>
      <c r="BE201" s="466">
        <v>845893.13920876454</v>
      </c>
      <c r="BF201" s="466">
        <v>1151807.9632364975</v>
      </c>
      <c r="BG201" s="466">
        <v>1311724.8598731647</v>
      </c>
      <c r="BH201" s="466">
        <v>1520105.2782090018</v>
      </c>
      <c r="BI201" s="466">
        <v>968596.32623937656</v>
      </c>
      <c r="BJ201" s="466">
        <v>1074278.4198380706</v>
      </c>
      <c r="BK201" s="466">
        <v>914711.86926224036</v>
      </c>
      <c r="BL201" s="466">
        <f>AZ201+BA201+BB201+BC201+BD201+BE201+BF201+BG201+BH201+BI201+BJ201+BK201</f>
        <v>13295052.117133986</v>
      </c>
      <c r="BM201" s="466">
        <v>599749.17981141235</v>
      </c>
      <c r="BN201" s="466">
        <v>329802.0012101382</v>
      </c>
      <c r="BO201" s="466">
        <v>1166266.097938569</v>
      </c>
      <c r="BP201" s="466">
        <v>978155.22800865502</v>
      </c>
      <c r="BQ201" s="466">
        <v>861384.27036389546</v>
      </c>
      <c r="BR201" s="466">
        <v>523967.98743949557</v>
      </c>
      <c r="BS201" s="466">
        <v>802035.05053413915</v>
      </c>
      <c r="BT201" s="466">
        <v>929625.68569519569</v>
      </c>
      <c r="BU201" s="466">
        <v>1023467.3605408216</v>
      </c>
      <c r="BV201" s="466">
        <v>818861.75813721109</v>
      </c>
      <c r="BW201" s="466">
        <v>901197.18264897517</v>
      </c>
      <c r="BX201" s="466">
        <v>886130.69466699346</v>
      </c>
      <c r="BY201" s="466">
        <f t="shared" si="1014"/>
        <v>9820642.4969955012</v>
      </c>
      <c r="BZ201" s="466">
        <v>866281.28718078008</v>
      </c>
      <c r="CA201" s="466">
        <v>1072740.3418043919</v>
      </c>
      <c r="CB201" s="466">
        <v>1088485.0192789261</v>
      </c>
      <c r="CC201" s="466">
        <v>1069621.4027291324</v>
      </c>
      <c r="CD201" s="466">
        <v>935645.14346514654</v>
      </c>
      <c r="CE201" s="466">
        <v>911187.16904528206</v>
      </c>
      <c r="CF201" s="466">
        <v>953839.81580708746</v>
      </c>
      <c r="CG201" s="466">
        <v>972835.72116507613</v>
      </c>
      <c r="CH201" s="466">
        <v>1087503.8365464725</v>
      </c>
      <c r="CI201" s="466">
        <v>1029203.304289799</v>
      </c>
      <c r="CJ201" s="466">
        <v>942551.44625272288</v>
      </c>
      <c r="CK201" s="466">
        <v>1012890.4010599271</v>
      </c>
      <c r="CL201" s="466">
        <f t="shared" si="1016"/>
        <v>11942784.888624744</v>
      </c>
      <c r="CM201" s="466">
        <v>973718.95626772463</v>
      </c>
      <c r="CN201" s="466">
        <v>1155658.0535803991</v>
      </c>
      <c r="CO201" s="466">
        <v>1063446.1113753861</v>
      </c>
      <c r="CP201" s="466">
        <v>1138741.6989651206</v>
      </c>
      <c r="CQ201" s="466">
        <v>947243.38762312918</v>
      </c>
      <c r="CR201" s="466">
        <v>1014298.9885244637</v>
      </c>
      <c r="CS201" s="466">
        <v>951119.78446835943</v>
      </c>
      <c r="CT201" s="466">
        <v>1017899.3254465176</v>
      </c>
      <c r="CU201" s="466">
        <v>1032985.2680270262</v>
      </c>
      <c r="CV201" s="466">
        <v>974504.26639961044</v>
      </c>
      <c r="CW201" s="466">
        <v>926908.97003835056</v>
      </c>
      <c r="CX201" s="466">
        <v>1459632.9355283147</v>
      </c>
      <c r="CY201" s="466">
        <f t="shared" si="1018"/>
        <v>12656157.746244404</v>
      </c>
      <c r="CZ201" s="466">
        <v>877118.037471205</v>
      </c>
      <c r="DA201" s="466">
        <v>981563.82252880931</v>
      </c>
      <c r="DB201" s="466">
        <v>949563.39999997616</v>
      </c>
      <c r="DC201" s="466">
        <v>954747.19999997318</v>
      </c>
      <c r="DD201" s="466">
        <v>885912.53000000119</v>
      </c>
      <c r="DE201" s="466">
        <v>887486.36999998987</v>
      </c>
      <c r="DF201" s="466">
        <v>802845.47999994457</v>
      </c>
      <c r="DG201" s="466">
        <v>1255972.5600000173</v>
      </c>
      <c r="DH201" s="466">
        <v>937246.28000001609</v>
      </c>
      <c r="DI201" s="466">
        <v>795501.79999998212</v>
      </c>
      <c r="DJ201" s="466">
        <v>934492.28000000119</v>
      </c>
      <c r="DK201" s="466">
        <v>758310.74000005424</v>
      </c>
      <c r="DL201" s="466">
        <f t="shared" si="1020"/>
        <v>11020760.49999997</v>
      </c>
      <c r="DM201" s="466">
        <v>895101.05999998748</v>
      </c>
      <c r="DN201" s="466">
        <v>940574.47000001371</v>
      </c>
      <c r="DO201" s="466">
        <v>860170.53999999166</v>
      </c>
      <c r="DP201" s="466">
        <v>806960.26000002027</v>
      </c>
      <c r="DQ201" s="466">
        <v>798881.70999994874</v>
      </c>
      <c r="DR201" s="466">
        <v>823134.29000000656</v>
      </c>
      <c r="DS201" s="466">
        <v>732986.55999995768</v>
      </c>
      <c r="DT201" s="466">
        <v>802995.82000002265</v>
      </c>
      <c r="DU201" s="466">
        <v>901957.06999999285</v>
      </c>
      <c r="DV201" s="466">
        <v>839382.45999999344</v>
      </c>
      <c r="DW201" s="466">
        <v>817180.81999999285</v>
      </c>
      <c r="DX201" s="466">
        <v>1063007.6799999923</v>
      </c>
      <c r="DY201" s="466">
        <f t="shared" si="1022"/>
        <v>10282332.73999992</v>
      </c>
      <c r="DZ201" s="466">
        <v>1089987.2099999636</v>
      </c>
      <c r="EA201" s="466">
        <v>1341806.3600000143</v>
      </c>
      <c r="EB201" s="466">
        <v>1628527.6799999774</v>
      </c>
      <c r="EC201" s="466">
        <v>1649893.5099999905</v>
      </c>
      <c r="ED201" s="466">
        <v>1757061.1600000262</v>
      </c>
      <c r="EE201" s="466">
        <v>1918772.8999999911</v>
      </c>
      <c r="EF201" s="466">
        <v>2019590.8300000131</v>
      </c>
      <c r="EG201" s="466">
        <v>-3165972.9700000286</v>
      </c>
      <c r="EH201" s="466">
        <v>2061925.219999969</v>
      </c>
      <c r="EI201" s="466">
        <v>2018374.849999994</v>
      </c>
      <c r="EJ201" s="466">
        <v>2065124.9200000316</v>
      </c>
      <c r="EK201" s="466">
        <v>2196395.6199999899</v>
      </c>
      <c r="EL201" s="466">
        <f t="shared" si="1024"/>
        <v>16581487.289999932</v>
      </c>
      <c r="EM201" s="466">
        <v>2120301.0399999917</v>
      </c>
      <c r="EN201" s="466">
        <v>2303355.0399999917</v>
      </c>
      <c r="EO201" s="466">
        <v>2246759.5</v>
      </c>
      <c r="EP201" s="466">
        <v>2247999.87</v>
      </c>
      <c r="EQ201" s="466">
        <v>2169922.7599999905</v>
      </c>
      <c r="ER201" s="466">
        <v>2178340.6999999583</v>
      </c>
      <c r="ES201" s="466">
        <v>2144200.5800000131</v>
      </c>
      <c r="ET201" s="466">
        <v>2156345.0499999821</v>
      </c>
      <c r="EU201" s="466">
        <v>2178061.6100000143</v>
      </c>
      <c r="EV201" s="466">
        <v>2287499.4499999285</v>
      </c>
      <c r="EW201" s="466">
        <v>2193357.06</v>
      </c>
      <c r="EX201" s="466">
        <v>2443734.7000000328</v>
      </c>
      <c r="EY201" s="466">
        <f t="shared" si="1026"/>
        <v>26669877.359999903</v>
      </c>
      <c r="EZ201" s="466">
        <v>2684726.4899999797</v>
      </c>
      <c r="FA201" s="466">
        <v>3470825.6400000155</v>
      </c>
      <c r="FB201" s="466">
        <v>3580929.0500000119</v>
      </c>
      <c r="FC201" s="466">
        <v>3391026.38</v>
      </c>
      <c r="FD201" s="466">
        <v>3124716.439999938</v>
      </c>
      <c r="FE201" s="466">
        <v>3097722.3999999762</v>
      </c>
      <c r="FF201" s="466">
        <v>2911461.1500000656</v>
      </c>
      <c r="FG201" s="466">
        <v>2970517.41</v>
      </c>
      <c r="FH201" s="466">
        <v>3027732.580000028</v>
      </c>
      <c r="FI201" s="466">
        <v>5130792</v>
      </c>
      <c r="FJ201" s="466">
        <v>-1186045</v>
      </c>
      <c r="FK201" s="466">
        <f>9707644-2.63+5119.09-0.5</f>
        <v>9712759.959999999</v>
      </c>
      <c r="FL201" s="466">
        <f t="shared" si="1028"/>
        <v>41917164.500000015</v>
      </c>
      <c r="FM201" s="466">
        <v>2451702.2000000002</v>
      </c>
      <c r="FN201" s="466">
        <v>2962351.1800000072</v>
      </c>
      <c r="FO201" s="466">
        <v>3733557.919999972</v>
      </c>
      <c r="FP201" s="466">
        <v>3449687.7400000393</v>
      </c>
      <c r="FQ201" s="466">
        <v>3230224.5099999905</v>
      </c>
      <c r="FR201" s="466">
        <v>-20774.699999958277</v>
      </c>
      <c r="FS201" s="466">
        <v>-43815.619999945164</v>
      </c>
      <c r="FT201" s="466">
        <v>-302159.37000003457</v>
      </c>
      <c r="FU201" s="466">
        <v>10652376.820000008</v>
      </c>
      <c r="FV201" s="466">
        <v>-116050.07999995351</v>
      </c>
      <c r="FW201" s="466">
        <v>3396389.4199999869</v>
      </c>
      <c r="FX201" s="466">
        <v>10166380.370000035</v>
      </c>
      <c r="FY201" s="466">
        <f t="shared" si="1030"/>
        <v>39559870.39000015</v>
      </c>
      <c r="FZ201" s="466">
        <v>6482510.5500000119</v>
      </c>
      <c r="GA201" s="466">
        <v>5059880.0599999726</v>
      </c>
      <c r="GB201" s="466">
        <v>4270952.9899999797</v>
      </c>
      <c r="GC201" s="466">
        <v>1805035.8000000417</v>
      </c>
      <c r="GD201" s="466">
        <v>2944295.7099999487</v>
      </c>
      <c r="GE201" s="466">
        <v>2853581.2699999809</v>
      </c>
      <c r="GF201" s="466">
        <v>2053853.0200000405</v>
      </c>
      <c r="GG201" s="466">
        <v>2354450.25</v>
      </c>
      <c r="GH201" s="466">
        <v>2545172.2400000393</v>
      </c>
      <c r="GI201" s="466">
        <v>2047506.3799999654</v>
      </c>
      <c r="GJ201" s="466">
        <v>2121437.1200000346</v>
      </c>
      <c r="GK201" s="466">
        <v>2100827.5700000525</v>
      </c>
      <c r="GL201" s="466">
        <f t="shared" si="1032"/>
        <v>36639502.960000068</v>
      </c>
      <c r="GM201" s="466">
        <v>8701210.3100000024</v>
      </c>
      <c r="GN201" s="466">
        <v>4002236.5000000298</v>
      </c>
      <c r="GO201" s="466">
        <v>35078886.580000028</v>
      </c>
      <c r="GP201" s="466">
        <v>-28839965.579999924</v>
      </c>
      <c r="GQ201" s="466">
        <v>1958101.8799999952</v>
      </c>
      <c r="GR201" s="466">
        <v>1676326.1900000572</v>
      </c>
      <c r="GS201" s="466">
        <v>1669642.1299999952</v>
      </c>
      <c r="GT201" s="466">
        <v>2711737.869999975</v>
      </c>
      <c r="GU201" s="466">
        <v>1636037.9700000286</v>
      </c>
      <c r="GV201" s="466">
        <v>-1784902.630000025</v>
      </c>
      <c r="GW201" s="466">
        <v>1444039.8399999738</v>
      </c>
      <c r="GX201" s="466">
        <v>694557.84000001848</v>
      </c>
      <c r="GY201" s="466">
        <f t="shared" si="1034"/>
        <v>28947908.900000155</v>
      </c>
      <c r="GZ201" s="466">
        <v>32283076.349999979</v>
      </c>
      <c r="HA201" s="466">
        <v>-56764496.840000033</v>
      </c>
      <c r="HB201" s="466">
        <v>30530520.120000005</v>
      </c>
      <c r="HC201" s="466">
        <v>1888570.1000000238</v>
      </c>
      <c r="HD201" s="466">
        <v>13367740.850000024</v>
      </c>
      <c r="HE201" s="466">
        <v>1343833.1799999475</v>
      </c>
      <c r="HF201" s="466">
        <v>7241635.6800000072</v>
      </c>
      <c r="HG201" s="466">
        <v>1482401.719999969</v>
      </c>
      <c r="HH201" s="466">
        <v>1318720.5100000203</v>
      </c>
      <c r="HI201" s="466">
        <v>2525634.2499999702</v>
      </c>
      <c r="HJ201" s="466">
        <v>-16392.950000017881</v>
      </c>
      <c r="HK201" s="466">
        <v>1550121.8699999899</v>
      </c>
      <c r="HL201" s="466">
        <f t="shared" si="1036"/>
        <v>36751364.839999884</v>
      </c>
      <c r="HM201" s="466">
        <v>1569523.1200000048</v>
      </c>
      <c r="HN201" s="466">
        <v>2219247.0300000012</v>
      </c>
      <c r="HO201" s="466">
        <v>2131522.9099999964</v>
      </c>
      <c r="HP201" s="466">
        <v>1803072.6100000143</v>
      </c>
      <c r="HQ201" s="466">
        <v>1405061.2399999797</v>
      </c>
      <c r="HR201" s="466">
        <v>1496684.7600000203</v>
      </c>
      <c r="HS201" s="466">
        <v>7223935.7400000095</v>
      </c>
      <c r="HT201" s="466">
        <v>934827.03000000119</v>
      </c>
      <c r="HU201" s="466">
        <v>1360076.2399999797</v>
      </c>
      <c r="HV201" s="466">
        <v>1329805.6000000238</v>
      </c>
      <c r="HW201" s="466">
        <v>1159977.7899999321</v>
      </c>
      <c r="HX201" s="466">
        <v>1501275.3200000077</v>
      </c>
      <c r="HY201" s="466">
        <f t="shared" si="1038"/>
        <v>24135009.389999971</v>
      </c>
      <c r="HZ201" s="466">
        <v>33846698.87999998</v>
      </c>
      <c r="IA201" s="466">
        <v>-30334937.199999988</v>
      </c>
      <c r="IB201" s="466">
        <v>34097530.799999997</v>
      </c>
      <c r="IC201" s="466">
        <v>-30682559.450000033</v>
      </c>
      <c r="ID201" s="466">
        <v>1296725.6199999601</v>
      </c>
      <c r="IE201" s="466">
        <v>1018589.9999999851</v>
      </c>
      <c r="IF201" s="466">
        <v>1220485.1200000048</v>
      </c>
      <c r="IG201" s="466">
        <v>1168361.099999994</v>
      </c>
      <c r="IH201" s="466">
        <v>1234555.5999999642</v>
      </c>
      <c r="II201" s="466">
        <v>1394593.7500000596</v>
      </c>
      <c r="IJ201" s="466">
        <v>907815.46000000834</v>
      </c>
      <c r="IK201" s="466">
        <v>1222419.0999999791</v>
      </c>
      <c r="IL201" s="466">
        <f t="shared" si="1040"/>
        <v>16390278.779999912</v>
      </c>
      <c r="IM201" s="466">
        <v>1362136.480000034</v>
      </c>
      <c r="IN201" s="466">
        <v>1712735.5200000405</v>
      </c>
      <c r="IO201" s="466">
        <v>1854978.8300000131</v>
      </c>
      <c r="IP201" s="466">
        <v>1320353.3900000006</v>
      </c>
      <c r="IQ201" s="466">
        <v>1077519.0600000024</v>
      </c>
      <c r="IR201" s="466">
        <v>1077114.619999975</v>
      </c>
      <c r="IS201" s="466">
        <v>1142217.2400000095</v>
      </c>
      <c r="IT201" s="466">
        <v>2333795.8399999738</v>
      </c>
      <c r="IU201" s="466">
        <v>806498.51999996603</v>
      </c>
      <c r="IV201" s="466">
        <v>842900.57999996841</v>
      </c>
      <c r="IW201" s="466">
        <v>1014638.9400000125</v>
      </c>
      <c r="IX201" s="466">
        <v>1307740.4900000095</v>
      </c>
      <c r="IY201" s="466">
        <f t="shared" si="1042"/>
        <v>15852629.510000005</v>
      </c>
      <c r="IZ201" s="655">
        <v>2102934.1400000006</v>
      </c>
      <c r="JA201" s="466">
        <v>1548802.8700000048</v>
      </c>
      <c r="JB201" s="466">
        <v>34992664.620000035</v>
      </c>
      <c r="JC201" s="466">
        <v>-33205618.439999998</v>
      </c>
      <c r="JD201" s="466">
        <v>934729.22000001371</v>
      </c>
      <c r="JE201" s="466">
        <v>895156.75999999046</v>
      </c>
      <c r="JF201" s="466">
        <v>802925.28000000119</v>
      </c>
      <c r="JG201" s="466">
        <v>1025024.5600000322</v>
      </c>
      <c r="JH201" s="466">
        <v>1655751.3199999481</v>
      </c>
      <c r="JI201" s="466">
        <v>960097.21000000834</v>
      </c>
      <c r="JJ201" s="466">
        <v>903010.34000006318</v>
      </c>
      <c r="JK201" s="466">
        <v>1231733.5300000161</v>
      </c>
      <c r="JL201" s="466">
        <f t="shared" si="1044"/>
        <v>13847211.410000116</v>
      </c>
      <c r="JM201" s="655">
        <v>1310080.0500000119</v>
      </c>
      <c r="JN201" s="466">
        <v>1908930.8599999249</v>
      </c>
      <c r="JO201" s="466">
        <v>1798560.1300000548</v>
      </c>
      <c r="JP201" s="466">
        <v>1311924.0600000024</v>
      </c>
      <c r="JQ201" s="466">
        <v>2162127.0599999726</v>
      </c>
      <c r="JR201" s="466">
        <v>2591988.4200000167</v>
      </c>
      <c r="JS201" s="466">
        <v>2261318.4899999797</v>
      </c>
      <c r="JT201" s="466">
        <v>6541562.6999999732</v>
      </c>
      <c r="JU201" s="466">
        <v>-2612606.9900000095</v>
      </c>
      <c r="JV201" s="466">
        <v>2181293.8200000525</v>
      </c>
      <c r="JW201" s="466">
        <v>1917857.4099999666</v>
      </c>
      <c r="JX201" s="466">
        <v>69590764.25</v>
      </c>
      <c r="JY201" s="466">
        <f t="shared" si="1046"/>
        <v>90963800.259999946</v>
      </c>
      <c r="JZ201" s="655">
        <v>-59086834.229999989</v>
      </c>
      <c r="KA201" s="466">
        <v>10166126.390000001</v>
      </c>
      <c r="KB201" s="466">
        <v>8474203.4499999583</v>
      </c>
      <c r="KC201" s="466">
        <v>9237864.1100000143</v>
      </c>
      <c r="KD201" s="466">
        <v>8753437.5399999768</v>
      </c>
      <c r="KE201" s="466">
        <v>8316629.9699999094</v>
      </c>
      <c r="KF201" s="466">
        <v>11607017.420000017</v>
      </c>
      <c r="KG201" s="466">
        <v>9247668.539999947</v>
      </c>
      <c r="KH201" s="466">
        <v>7750297.5500000119</v>
      </c>
      <c r="KI201" s="466">
        <v>7478938.5000000596</v>
      </c>
      <c r="KJ201" s="466">
        <v>753531.30000004172</v>
      </c>
      <c r="KK201" s="466">
        <v>14694331.739999995</v>
      </c>
      <c r="KL201" s="466">
        <f t="shared" si="1048"/>
        <v>37393212.279999942</v>
      </c>
      <c r="KM201" s="655">
        <v>994145.33999997377</v>
      </c>
      <c r="KN201" s="466">
        <v>1492774.8799999952</v>
      </c>
      <c r="KO201" s="466">
        <v>1004074.4399999678</v>
      </c>
      <c r="KP201" s="466">
        <v>42084710.280000001</v>
      </c>
      <c r="KQ201" s="466">
        <v>-40553474.340000004</v>
      </c>
      <c r="KR201" s="466">
        <v>589240.18999999762</v>
      </c>
      <c r="KS201" s="466">
        <v>552654.82999995351</v>
      </c>
      <c r="KT201" s="466">
        <v>659315.71000006795</v>
      </c>
      <c r="KU201" s="466">
        <v>1078670.3399999142</v>
      </c>
      <c r="KV201" s="466">
        <v>703697.05000001192</v>
      </c>
      <c r="KW201" s="466">
        <v>574942.68999999762</v>
      </c>
      <c r="KX201" s="466">
        <v>1083174.4599999487</v>
      </c>
      <c r="KY201" s="466">
        <f t="shared" si="1050"/>
        <v>10263925.869999826</v>
      </c>
      <c r="KZ201" s="655">
        <v>760453.14999999106</v>
      </c>
      <c r="LA201" s="466">
        <v>1010863.4300000072</v>
      </c>
      <c r="LB201" s="466">
        <v>0</v>
      </c>
      <c r="LC201" s="466">
        <v>0</v>
      </c>
      <c r="LD201" s="466">
        <v>0</v>
      </c>
      <c r="LE201" s="466">
        <v>0</v>
      </c>
      <c r="LF201" s="466">
        <v>0</v>
      </c>
      <c r="LG201" s="466">
        <v>0</v>
      </c>
      <c r="LH201" s="466">
        <v>0</v>
      </c>
      <c r="LI201" s="466">
        <v>0</v>
      </c>
      <c r="LJ201" s="466">
        <v>0</v>
      </c>
      <c r="LK201" s="466">
        <v>0</v>
      </c>
      <c r="LL201" s="511">
        <f t="shared" si="1052"/>
        <v>1771316.5799999982</v>
      </c>
    </row>
    <row r="202" spans="1:324" ht="15.75" x14ac:dyDescent="0.25">
      <c r="A202" s="419">
        <v>4132</v>
      </c>
      <c r="B202" s="420"/>
      <c r="C202" s="418" t="s">
        <v>199</v>
      </c>
      <c r="D202" s="418" t="s">
        <v>200</v>
      </c>
      <c r="E202" s="466">
        <v>0</v>
      </c>
      <c r="F202" s="466">
        <v>4589972.4586880319</v>
      </c>
      <c r="G202" s="466">
        <v>3656659.9899849775</v>
      </c>
      <c r="H202" s="466">
        <v>3377366.0490736105</v>
      </c>
      <c r="I202" s="466">
        <v>3001848.6062426977</v>
      </c>
      <c r="J202" s="466">
        <v>3233900.8512769155</v>
      </c>
      <c r="K202" s="466">
        <v>19065802.870973125</v>
      </c>
      <c r="L202" s="466">
        <v>19544754.631947923</v>
      </c>
      <c r="M202" s="466">
        <v>554616.14922383579</v>
      </c>
      <c r="N202" s="466">
        <v>933408.44600233692</v>
      </c>
      <c r="O202" s="466">
        <v>1714582.7427391089</v>
      </c>
      <c r="P202" s="466">
        <v>1836451.5550826241</v>
      </c>
      <c r="Q202" s="466">
        <v>1799757.1558587882</v>
      </c>
      <c r="R202" s="466">
        <v>1932084.0640961442</v>
      </c>
      <c r="S202" s="466">
        <v>1481925.5107661493</v>
      </c>
      <c r="T202" s="466">
        <v>9842114.0335503258</v>
      </c>
      <c r="U202" s="466">
        <v>1606774.2870973127</v>
      </c>
      <c r="V202" s="466">
        <v>1254075.8603738942</v>
      </c>
      <c r="W202" s="466">
        <v>2122010.815055917</v>
      </c>
      <c r="X202" s="466">
        <v>-4971432.6099983305</v>
      </c>
      <c r="Y202" s="466">
        <f>M202+N202+O202+P202+Q202+R202+S202+T202+U202+V202+W202+X202</f>
        <v>20106368.009848107</v>
      </c>
      <c r="Z202" s="466">
        <v>1293926.8329160409</v>
      </c>
      <c r="AA202" s="466">
        <v>8413579.0267901849</v>
      </c>
      <c r="AB202" s="466">
        <v>2061762.981180104</v>
      </c>
      <c r="AC202" s="466">
        <v>1290368.4331914554</v>
      </c>
      <c r="AD202" s="466">
        <v>1380391.431146719</v>
      </c>
      <c r="AE202" s="466">
        <v>-7850016.6072859298</v>
      </c>
      <c r="AF202" s="466">
        <v>3460657.4775913865</v>
      </c>
      <c r="AG202" s="466">
        <v>1602965.8938824893</v>
      </c>
      <c r="AH202" s="466">
        <v>1077568.8052912732</v>
      </c>
      <c r="AI202" s="466">
        <v>1903725.3146803528</v>
      </c>
      <c r="AJ202" s="466">
        <v>2522554.2088132203</v>
      </c>
      <c r="AK202" s="466">
        <v>1525707.4798447671</v>
      </c>
      <c r="AL202" s="466">
        <f>Z202+AA202+AB202+AC202+AD202+AE202+AF202+AG202+AH202+AI202+AJ202+AK202</f>
        <v>18683191.278042063</v>
      </c>
      <c r="AM202" s="466">
        <v>422342.09230512445</v>
      </c>
      <c r="AN202" s="466">
        <v>952358.78342513763</v>
      </c>
      <c r="AO202" s="466">
        <v>641258.59368219005</v>
      </c>
      <c r="AP202" s="466">
        <v>1334782.2056835252</v>
      </c>
      <c r="AQ202" s="466">
        <v>2077644.4017275912</v>
      </c>
      <c r="AR202" s="466">
        <v>1912848.1599482561</v>
      </c>
      <c r="AS202" s="466">
        <v>1871249.9560590889</v>
      </c>
      <c r="AT202" s="466">
        <v>2559446.7451176764</v>
      </c>
      <c r="AU202" s="466">
        <v>896436.06263561989</v>
      </c>
      <c r="AV202" s="466">
        <v>898120.10482390353</v>
      </c>
      <c r="AW202" s="466">
        <v>997623.17455349711</v>
      </c>
      <c r="AX202" s="466">
        <v>2044581.0043398431</v>
      </c>
      <c r="AY202" s="466">
        <f>AM202+AN202+AO202+AP202+AQ202+AR202+AS202+AT202+AU202+AV202+AW202+AX202</f>
        <v>16608691.284301452</v>
      </c>
      <c r="AZ202" s="466">
        <v>1565314.5230345516</v>
      </c>
      <c r="BA202" s="466">
        <v>2276730.9132031379</v>
      </c>
      <c r="BB202" s="466">
        <v>2449081.2814221336</v>
      </c>
      <c r="BC202" s="466">
        <v>2096426.0680604244</v>
      </c>
      <c r="BD202" s="466">
        <v>3360800.6332832589</v>
      </c>
      <c r="BE202" s="466">
        <v>2500476.7876397925</v>
      </c>
      <c r="BF202" s="466">
        <v>4219156.4871891169</v>
      </c>
      <c r="BG202" s="466">
        <v>3320787.4858955117</v>
      </c>
      <c r="BH202" s="466">
        <v>1974464.9039392404</v>
      </c>
      <c r="BI202" s="466">
        <v>1917415.9748372571</v>
      </c>
      <c r="BJ202" s="466">
        <v>3030741.2156150891</v>
      </c>
      <c r="BK202" s="466">
        <v>2190487.1850692704</v>
      </c>
      <c r="BL202" s="466">
        <f>AZ202+BA202+BB202+BC202+BD202+BE202+BF202+BG202+BH202+BI202+BJ202+BK202</f>
        <v>30901883.459188785</v>
      </c>
      <c r="BM202" s="466">
        <v>1397978.4759222169</v>
      </c>
      <c r="BN202" s="466">
        <v>1309786.9745034215</v>
      </c>
      <c r="BO202" s="466">
        <v>1181430.4586463028</v>
      </c>
      <c r="BP202" s="466">
        <v>1918216.7995743614</v>
      </c>
      <c r="BQ202" s="466">
        <v>3259687.0575029221</v>
      </c>
      <c r="BR202" s="466">
        <v>1390383.6975463186</v>
      </c>
      <c r="BS202" s="466">
        <v>1817071.9284343186</v>
      </c>
      <c r="BT202" s="466">
        <v>3167737.5116424635</v>
      </c>
      <c r="BU202" s="466">
        <v>1405430.4918210655</v>
      </c>
      <c r="BV202" s="466">
        <v>1602404.5478634613</v>
      </c>
      <c r="BW202" s="466">
        <v>1978292.6325321323</v>
      </c>
      <c r="BX202" s="466">
        <v>2130260.2431981293</v>
      </c>
      <c r="BY202" s="466">
        <f t="shared" si="1014"/>
        <v>22558680.819187112</v>
      </c>
      <c r="BZ202" s="466">
        <v>1266598.1404606909</v>
      </c>
      <c r="CA202" s="466">
        <v>1194753.8567017191</v>
      </c>
      <c r="CB202" s="466">
        <v>1737585.6503922553</v>
      </c>
      <c r="CC202" s="466">
        <v>1344043.1806876983</v>
      </c>
      <c r="CD202" s="466">
        <v>1258763.6744283088</v>
      </c>
      <c r="CE202" s="466">
        <v>2912119.6314471718</v>
      </c>
      <c r="CF202" s="466">
        <v>1782630.160741111</v>
      </c>
      <c r="CG202" s="466">
        <v>2298485.7853446845</v>
      </c>
      <c r="CH202" s="466">
        <v>1381662.7385661833</v>
      </c>
      <c r="CI202" s="466">
        <v>3437803.5140210316</v>
      </c>
      <c r="CJ202" s="466">
        <v>4513515.5622600559</v>
      </c>
      <c r="CK202" s="466">
        <v>3116882.7218744787</v>
      </c>
      <c r="CL202" s="466">
        <f t="shared" si="1016"/>
        <v>26244844.616925392</v>
      </c>
      <c r="CM202" s="466">
        <v>953796.68335837091</v>
      </c>
      <c r="CN202" s="466">
        <v>1103633.2936070771</v>
      </c>
      <c r="CO202" s="466">
        <v>1675134.7726589888</v>
      </c>
      <c r="CP202" s="466">
        <v>1184151.9926139209</v>
      </c>
      <c r="CQ202" s="466">
        <v>1255914.3342513768</v>
      </c>
      <c r="CR202" s="466">
        <v>1819888.6402520454</v>
      </c>
      <c r="CS202" s="466">
        <v>1660506.2633950922</v>
      </c>
      <c r="CT202" s="466">
        <v>911012.78000333882</v>
      </c>
      <c r="CU202" s="466">
        <v>2193953.2479969957</v>
      </c>
      <c r="CV202" s="466">
        <v>1494349.6091220176</v>
      </c>
      <c r="CW202" s="466">
        <v>1813394.6342430313</v>
      </c>
      <c r="CX202" s="466">
        <v>4004327.1419212138</v>
      </c>
      <c r="CY202" s="466">
        <f t="shared" si="1018"/>
        <v>20070063.393423468</v>
      </c>
      <c r="CZ202" s="466">
        <v>985100.2</v>
      </c>
      <c r="DA202" s="466">
        <v>1055608.08</v>
      </c>
      <c r="DB202" s="466">
        <v>1013443.68</v>
      </c>
      <c r="DC202" s="466">
        <v>1181582.49</v>
      </c>
      <c r="DD202" s="466">
        <v>1885541.92</v>
      </c>
      <c r="DE202" s="466">
        <v>1383591.25</v>
      </c>
      <c r="DF202" s="466">
        <v>1760851.58</v>
      </c>
      <c r="DG202" s="466">
        <v>1082905.57</v>
      </c>
      <c r="DH202" s="466">
        <v>1117373.8500000001</v>
      </c>
      <c r="DI202" s="466">
        <v>1243129.1599999999</v>
      </c>
      <c r="DJ202" s="466">
        <v>1085615.81</v>
      </c>
      <c r="DK202" s="466">
        <v>2545439.23</v>
      </c>
      <c r="DL202" s="466">
        <f t="shared" si="1020"/>
        <v>16340182.82</v>
      </c>
      <c r="DM202" s="466">
        <v>873579.99</v>
      </c>
      <c r="DN202" s="466">
        <v>1040323.85</v>
      </c>
      <c r="DO202" s="466">
        <v>1187734.71</v>
      </c>
      <c r="DP202" s="466">
        <v>1125382.93</v>
      </c>
      <c r="DQ202" s="466">
        <v>1523332</v>
      </c>
      <c r="DR202" s="466">
        <v>1589673.96</v>
      </c>
      <c r="DS202" s="466">
        <v>1235915.8899999999</v>
      </c>
      <c r="DT202" s="466">
        <v>1265948.9099999999</v>
      </c>
      <c r="DU202" s="466">
        <v>1511483.8</v>
      </c>
      <c r="DV202" s="466">
        <v>1288557.56</v>
      </c>
      <c r="DW202" s="466">
        <v>1120799.18</v>
      </c>
      <c r="DX202" s="466">
        <v>2465691.12</v>
      </c>
      <c r="DY202" s="466">
        <f t="shared" si="1022"/>
        <v>16228423.900000002</v>
      </c>
      <c r="DZ202" s="466">
        <v>1070774.0900000001</v>
      </c>
      <c r="EA202" s="466">
        <v>1185530.28</v>
      </c>
      <c r="EB202" s="466">
        <v>1388236.27</v>
      </c>
      <c r="EC202" s="466">
        <v>1205622.0900000001</v>
      </c>
      <c r="ED202" s="466">
        <v>1176709.8</v>
      </c>
      <c r="EE202" s="466">
        <v>2807743.17</v>
      </c>
      <c r="EF202" s="466">
        <v>1206506.21</v>
      </c>
      <c r="EG202" s="466">
        <v>1392348.25</v>
      </c>
      <c r="EH202" s="466">
        <v>1140117.06</v>
      </c>
      <c r="EI202" s="466">
        <v>4653278.59</v>
      </c>
      <c r="EJ202" s="466">
        <v>3419506.97</v>
      </c>
      <c r="EK202" s="466">
        <v>7466170.6399999997</v>
      </c>
      <c r="EL202" s="466">
        <f t="shared" si="1024"/>
        <v>28112543.420000002</v>
      </c>
      <c r="EM202" s="466">
        <v>959512.98</v>
      </c>
      <c r="EN202" s="466">
        <v>866319.3</v>
      </c>
      <c r="EO202" s="466">
        <v>1194439.46</v>
      </c>
      <c r="EP202" s="466">
        <v>1137327.47</v>
      </c>
      <c r="EQ202" s="466">
        <v>1284241.3400000001</v>
      </c>
      <c r="ER202" s="466">
        <v>1695164.96</v>
      </c>
      <c r="ES202" s="466">
        <v>1115905.8400000001</v>
      </c>
      <c r="ET202" s="466">
        <v>1219484.3400000001</v>
      </c>
      <c r="EU202" s="466">
        <v>1615652.52</v>
      </c>
      <c r="EV202" s="466">
        <v>2288577.7999999998</v>
      </c>
      <c r="EW202" s="466">
        <v>1544903.4</v>
      </c>
      <c r="EX202" s="466">
        <v>1797376.65</v>
      </c>
      <c r="EY202" s="466">
        <f t="shared" si="1026"/>
        <v>16718906.059999999</v>
      </c>
      <c r="EZ202" s="466">
        <v>832188.48</v>
      </c>
      <c r="FA202" s="466">
        <v>1021861.21</v>
      </c>
      <c r="FB202" s="466">
        <v>999769.61</v>
      </c>
      <c r="FC202" s="466">
        <v>1237654.49</v>
      </c>
      <c r="FD202" s="466">
        <v>1446071.47</v>
      </c>
      <c r="FE202" s="466">
        <v>1713800.2</v>
      </c>
      <c r="FF202" s="466">
        <v>1555828.41</v>
      </c>
      <c r="FG202" s="466">
        <v>1081752.5900000001</v>
      </c>
      <c r="FH202" s="466">
        <v>1428901.49</v>
      </c>
      <c r="FI202" s="466">
        <v>3972069.53</v>
      </c>
      <c r="FJ202" s="466">
        <v>3335954.08</v>
      </c>
      <c r="FK202" s="466">
        <v>1915092.04</v>
      </c>
      <c r="FL202" s="466">
        <f t="shared" si="1028"/>
        <v>20540943.600000001</v>
      </c>
      <c r="FM202" s="466">
        <v>1215717.99</v>
      </c>
      <c r="FN202" s="466">
        <v>1728264.91</v>
      </c>
      <c r="FO202" s="466">
        <v>1730461.35</v>
      </c>
      <c r="FP202" s="466">
        <v>952199.1</v>
      </c>
      <c r="FQ202" s="466">
        <v>1049585.06</v>
      </c>
      <c r="FR202" s="466">
        <v>2350153.5099999998</v>
      </c>
      <c r="FS202" s="466">
        <v>1489603.9</v>
      </c>
      <c r="FT202" s="466">
        <v>1197447.6200000001</v>
      </c>
      <c r="FU202" s="466">
        <v>1633630.76</v>
      </c>
      <c r="FV202" s="466">
        <v>1315334.99</v>
      </c>
      <c r="FW202" s="466">
        <v>4924476.8</v>
      </c>
      <c r="FX202" s="466">
        <v>3107343.42</v>
      </c>
      <c r="FY202" s="466">
        <f t="shared" si="1030"/>
        <v>22694219.410000004</v>
      </c>
      <c r="FZ202" s="466">
        <v>680468.92999999993</v>
      </c>
      <c r="GA202" s="466">
        <v>1069504.8999999999</v>
      </c>
      <c r="GB202" s="466">
        <v>726847.95000000019</v>
      </c>
      <c r="GC202" s="466">
        <v>1345260.71</v>
      </c>
      <c r="GD202" s="466">
        <v>1185194.75</v>
      </c>
      <c r="GE202" s="466">
        <v>1611696.3999999997</v>
      </c>
      <c r="GF202" s="466">
        <v>1165515.4700000004</v>
      </c>
      <c r="GG202" s="466">
        <v>777018.93999999959</v>
      </c>
      <c r="GH202" s="466">
        <v>3763836.1400000006</v>
      </c>
      <c r="GI202" s="466">
        <v>4763815.08</v>
      </c>
      <c r="GJ202" s="466">
        <v>1639230.9000000001</v>
      </c>
      <c r="GK202" s="466">
        <v>1921554.7000000002</v>
      </c>
      <c r="GL202" s="466">
        <f t="shared" si="1032"/>
        <v>20649944.870000001</v>
      </c>
      <c r="GM202" s="466">
        <v>930782.54</v>
      </c>
      <c r="GN202" s="466">
        <v>870033.99000000011</v>
      </c>
      <c r="GO202" s="466">
        <v>1061135.2999999998</v>
      </c>
      <c r="GP202" s="466">
        <v>994600.99</v>
      </c>
      <c r="GQ202" s="466">
        <v>1037595.0700000001</v>
      </c>
      <c r="GR202" s="466">
        <v>1438937.5900000003</v>
      </c>
      <c r="GS202" s="466">
        <v>1465025.4399999997</v>
      </c>
      <c r="GT202" s="466">
        <v>1288432.9099999999</v>
      </c>
      <c r="GU202" s="466">
        <v>1151184.4700000002</v>
      </c>
      <c r="GV202" s="466">
        <v>1032387.54</v>
      </c>
      <c r="GW202" s="466">
        <v>1421185.2199999997</v>
      </c>
      <c r="GX202" s="466">
        <v>2156660.5499999998</v>
      </c>
      <c r="GY202" s="466">
        <f t="shared" si="1034"/>
        <v>14847961.609999999</v>
      </c>
      <c r="GZ202" s="466">
        <v>1093124.92</v>
      </c>
      <c r="HA202" s="466">
        <v>1211649.94</v>
      </c>
      <c r="HB202" s="466">
        <v>968006.50000000023</v>
      </c>
      <c r="HC202" s="466">
        <v>1116340.97</v>
      </c>
      <c r="HD202" s="466">
        <v>857771.99</v>
      </c>
      <c r="HE202" s="466">
        <v>1701872.1500000004</v>
      </c>
      <c r="HF202" s="466">
        <v>1159028.6399999992</v>
      </c>
      <c r="HG202" s="466">
        <v>1526694.2299999988</v>
      </c>
      <c r="HH202" s="466">
        <v>1032100.8999999999</v>
      </c>
      <c r="HI202" s="466">
        <v>1291366.5700000008</v>
      </c>
      <c r="HJ202" s="466">
        <v>1235351.1300000008</v>
      </c>
      <c r="HK202" s="466">
        <v>1396986.7699999993</v>
      </c>
      <c r="HL202" s="466">
        <f t="shared" si="1036"/>
        <v>14590294.709999999</v>
      </c>
      <c r="HM202" s="466">
        <v>996060.74999999988</v>
      </c>
      <c r="HN202" s="466">
        <v>834849.25000000012</v>
      </c>
      <c r="HO202" s="466">
        <v>1002004.8399999999</v>
      </c>
      <c r="HP202" s="466">
        <v>1777024.67</v>
      </c>
      <c r="HQ202" s="466">
        <v>949080.45</v>
      </c>
      <c r="HR202" s="466">
        <v>1748788.3300000003</v>
      </c>
      <c r="HS202" s="466">
        <v>1141479.05</v>
      </c>
      <c r="HT202" s="466">
        <v>993805.0399999998</v>
      </c>
      <c r="HU202" s="466">
        <v>2091461.4299999995</v>
      </c>
      <c r="HV202" s="466">
        <v>1377316.1500000011</v>
      </c>
      <c r="HW202" s="466">
        <v>1266515.5699999998</v>
      </c>
      <c r="HX202" s="466">
        <v>2288485.7299999995</v>
      </c>
      <c r="HY202" s="466">
        <f t="shared" si="1038"/>
        <v>16466871.259999998</v>
      </c>
      <c r="HZ202" s="466">
        <v>1630218.0499999998</v>
      </c>
      <c r="IA202" s="466">
        <v>846178.93999999983</v>
      </c>
      <c r="IB202" s="466">
        <v>925017.35999999987</v>
      </c>
      <c r="IC202" s="466">
        <v>922250.51000000024</v>
      </c>
      <c r="ID202" s="466">
        <v>1243142.19</v>
      </c>
      <c r="IE202" s="466">
        <v>2294507.17</v>
      </c>
      <c r="IF202" s="466">
        <v>1839196.56</v>
      </c>
      <c r="IG202" s="466">
        <v>1381008.040000001</v>
      </c>
      <c r="IH202" s="466">
        <v>1529151.9500000002</v>
      </c>
      <c r="II202" s="466">
        <v>1992831.1899999985</v>
      </c>
      <c r="IJ202" s="466">
        <v>1528872.5499999998</v>
      </c>
      <c r="IK202" s="466">
        <v>1893899.8500000006</v>
      </c>
      <c r="IL202" s="466">
        <f t="shared" si="1040"/>
        <v>18026274.359999999</v>
      </c>
      <c r="IM202" s="466">
        <v>1048994.83</v>
      </c>
      <c r="IN202" s="466">
        <v>1387135.7600000002</v>
      </c>
      <c r="IO202" s="466">
        <v>870642.28</v>
      </c>
      <c r="IP202" s="466">
        <v>1291587.6400000004</v>
      </c>
      <c r="IQ202" s="466">
        <v>1663819.35</v>
      </c>
      <c r="IR202" s="466">
        <v>1853605.8599999999</v>
      </c>
      <c r="IS202" s="466">
        <v>1388288.8599999999</v>
      </c>
      <c r="IT202" s="466">
        <v>1388235.0099999995</v>
      </c>
      <c r="IU202" s="466">
        <v>1052614.5000000002</v>
      </c>
      <c r="IV202" s="466">
        <v>1393578.5700000003</v>
      </c>
      <c r="IW202" s="466">
        <v>2182295.5399999991</v>
      </c>
      <c r="IX202" s="466">
        <v>1863278.8900000008</v>
      </c>
      <c r="IY202" s="466">
        <f t="shared" si="1042"/>
        <v>17384077.09</v>
      </c>
      <c r="IZ202" s="655">
        <v>873357.57999999984</v>
      </c>
      <c r="JA202" s="466">
        <v>1831320.69</v>
      </c>
      <c r="JB202" s="466">
        <v>971787.60999999975</v>
      </c>
      <c r="JC202" s="466">
        <v>1513793.11</v>
      </c>
      <c r="JD202" s="466">
        <v>1907893.88</v>
      </c>
      <c r="JE202" s="466">
        <v>1260442.8300000003</v>
      </c>
      <c r="JF202" s="466">
        <v>1649242.3600000003</v>
      </c>
      <c r="JG202" s="466">
        <v>1741659.8399999989</v>
      </c>
      <c r="JH202" s="466">
        <v>1440062.3900000004</v>
      </c>
      <c r="JI202" s="466">
        <v>1717910.5200000005</v>
      </c>
      <c r="JJ202" s="466">
        <v>2486584.669999999</v>
      </c>
      <c r="JK202" s="466">
        <v>4268782.49</v>
      </c>
      <c r="JL202" s="466">
        <f t="shared" si="1044"/>
        <v>21662837.969999999</v>
      </c>
      <c r="JM202" s="655">
        <v>1272530.3500000001</v>
      </c>
      <c r="JN202" s="466">
        <v>1427961.77</v>
      </c>
      <c r="JO202" s="466">
        <v>3256520.8</v>
      </c>
      <c r="JP202" s="466">
        <v>2026742.44</v>
      </c>
      <c r="JQ202" s="466">
        <v>2045487.36</v>
      </c>
      <c r="JR202" s="466">
        <v>2138389.98</v>
      </c>
      <c r="JS202" s="466">
        <v>2268601.2200000007</v>
      </c>
      <c r="JT202" s="466">
        <v>2321453.2799999993</v>
      </c>
      <c r="JU202" s="466">
        <v>2220499.5</v>
      </c>
      <c r="JV202" s="466">
        <v>4210653.92</v>
      </c>
      <c r="JW202" s="466">
        <v>4816577.2900000028</v>
      </c>
      <c r="JX202" s="466">
        <v>14944550.939999998</v>
      </c>
      <c r="JY202" s="466">
        <f t="shared" si="1046"/>
        <v>42949968.849999994</v>
      </c>
      <c r="JZ202" s="655">
        <v>941737.4</v>
      </c>
      <c r="KA202" s="466">
        <v>965841.92999999993</v>
      </c>
      <c r="KB202" s="466">
        <v>1891281.54</v>
      </c>
      <c r="KC202" s="466">
        <v>1382328.0000000002</v>
      </c>
      <c r="KD202" s="466">
        <v>1896927.6499999997</v>
      </c>
      <c r="KE202" s="466">
        <v>1864305.6099999999</v>
      </c>
      <c r="KF202" s="466">
        <v>1309015.67</v>
      </c>
      <c r="KG202" s="466">
        <v>1731930.6600000006</v>
      </c>
      <c r="KH202" s="466">
        <v>2049309.6999999997</v>
      </c>
      <c r="KI202" s="466">
        <v>1718605.1600000004</v>
      </c>
      <c r="KJ202" s="466">
        <v>2436967.91</v>
      </c>
      <c r="KK202" s="466">
        <v>3595326.0100000002</v>
      </c>
      <c r="KL202" s="466">
        <f t="shared" si="1048"/>
        <v>21783577.239999998</v>
      </c>
      <c r="KM202" s="655">
        <v>1396898.81</v>
      </c>
      <c r="KN202" s="466">
        <v>961241.19</v>
      </c>
      <c r="KO202" s="466">
        <v>999433.91</v>
      </c>
      <c r="KP202" s="466">
        <v>1596915.85</v>
      </c>
      <c r="KQ202" s="466">
        <v>1505223.76</v>
      </c>
      <c r="KR202" s="466">
        <v>1442768.2599999998</v>
      </c>
      <c r="KS202" s="466">
        <v>1441786.6300000004</v>
      </c>
      <c r="KT202" s="466">
        <v>1666323.9400000002</v>
      </c>
      <c r="KU202" s="466">
        <v>1916468.71</v>
      </c>
      <c r="KV202" s="466">
        <v>1250856.3999999994</v>
      </c>
      <c r="KW202" s="466">
        <v>2707675.7800000003</v>
      </c>
      <c r="KX202" s="466">
        <v>2789196.0000000005</v>
      </c>
      <c r="KY202" s="466">
        <f t="shared" si="1050"/>
        <v>19674789.239999998</v>
      </c>
      <c r="KZ202" s="655">
        <v>891287.26</v>
      </c>
      <c r="LA202" s="466">
        <v>990596.68</v>
      </c>
      <c r="LB202" s="466">
        <v>0</v>
      </c>
      <c r="LC202" s="466">
        <v>0</v>
      </c>
      <c r="LD202" s="466">
        <v>0</v>
      </c>
      <c r="LE202" s="466">
        <v>0</v>
      </c>
      <c r="LF202" s="466">
        <v>0</v>
      </c>
      <c r="LG202" s="466">
        <v>0</v>
      </c>
      <c r="LH202" s="466">
        <v>0</v>
      </c>
      <c r="LI202" s="466">
        <v>0</v>
      </c>
      <c r="LJ202" s="466">
        <v>0</v>
      </c>
      <c r="LK202" s="466">
        <v>0</v>
      </c>
      <c r="LL202" s="511">
        <f t="shared" si="1052"/>
        <v>1881883.94</v>
      </c>
    </row>
    <row r="203" spans="1:324" ht="15.75" x14ac:dyDescent="0.25">
      <c r="A203" s="419">
        <v>4134</v>
      </c>
      <c r="B203" s="420"/>
      <c r="C203" s="418" t="s">
        <v>865</v>
      </c>
      <c r="D203" s="418" t="s">
        <v>201</v>
      </c>
      <c r="E203" s="466">
        <v>0</v>
      </c>
      <c r="F203" s="466">
        <v>0</v>
      </c>
      <c r="G203" s="466">
        <v>0</v>
      </c>
      <c r="H203" s="466">
        <v>0</v>
      </c>
      <c r="I203" s="466">
        <v>0</v>
      </c>
      <c r="J203" s="466">
        <v>0</v>
      </c>
      <c r="K203" s="466">
        <v>0</v>
      </c>
      <c r="L203" s="466">
        <v>0</v>
      </c>
      <c r="M203" s="466">
        <v>0</v>
      </c>
      <c r="N203" s="466">
        <v>0</v>
      </c>
      <c r="O203" s="466">
        <v>0</v>
      </c>
      <c r="P203" s="466">
        <v>0</v>
      </c>
      <c r="Q203" s="466">
        <v>0</v>
      </c>
      <c r="R203" s="466">
        <v>0</v>
      </c>
      <c r="S203" s="466">
        <v>0</v>
      </c>
      <c r="T203" s="466">
        <v>0</v>
      </c>
      <c r="U203" s="466">
        <v>0</v>
      </c>
      <c r="V203" s="466">
        <v>0</v>
      </c>
      <c r="W203" s="466">
        <v>0</v>
      </c>
      <c r="X203" s="466">
        <v>0</v>
      </c>
      <c r="Y203" s="466">
        <f>M203+N203+O203+P203+Q203+R203+S203+T203+U203+V203+W203+X203</f>
        <v>0</v>
      </c>
      <c r="Z203" s="466">
        <v>-13160.295860457356</v>
      </c>
      <c r="AA203" s="466">
        <v>-14201.777791687529</v>
      </c>
      <c r="AB203" s="466">
        <v>-14171.394925721921</v>
      </c>
      <c r="AC203" s="466">
        <v>42112.082999499253</v>
      </c>
      <c r="AD203" s="466">
        <v>111.80174428309012</v>
      </c>
      <c r="AE203" s="466">
        <v>115.28229844767257</v>
      </c>
      <c r="AF203" s="466">
        <v>112.34802203305539</v>
      </c>
      <c r="AG203" s="466">
        <v>119.74223835754331</v>
      </c>
      <c r="AH203" s="466">
        <v>70.725880487407323</v>
      </c>
      <c r="AI203" s="466">
        <v>-4280.4510515773654</v>
      </c>
      <c r="AJ203" s="466">
        <v>-4592.5148138875029</v>
      </c>
      <c r="AK203" s="466">
        <v>128.88670505758287</v>
      </c>
      <c r="AL203" s="466">
        <f>Z203+AA203+AB203+AC203+AD203+AE203+AF203+AG203+AH203+AI203+AJ203+AK203</f>
        <v>-7635.5645551660709</v>
      </c>
      <c r="AM203" s="466">
        <v>120.32427808379104</v>
      </c>
      <c r="AN203" s="466">
        <v>-2425.3418878317507</v>
      </c>
      <c r="AO203" s="466">
        <v>168.12961108329483</v>
      </c>
      <c r="AP203" s="466">
        <v>157.16608245701786</v>
      </c>
      <c r="AQ203" s="466">
        <v>-106.62931897847376</v>
      </c>
      <c r="AR203" s="466">
        <v>176.38128025371296</v>
      </c>
      <c r="AS203" s="466">
        <v>-70.97754965781381</v>
      </c>
      <c r="AT203" s="466">
        <v>2.6569437489557934</v>
      </c>
      <c r="AU203" s="466">
        <v>14.725713570359735</v>
      </c>
      <c r="AV203" s="466">
        <v>82.203763979305961</v>
      </c>
      <c r="AW203" s="466">
        <v>-10.367926890330128</v>
      </c>
      <c r="AX203" s="466">
        <v>1055.7527541311993</v>
      </c>
      <c r="AY203" s="466">
        <f>AM203+AN203+AO203+AP203+AQ203+AR203+AS203+AT203+AU203+AV203+AW203+AX203</f>
        <v>-835.97625605073131</v>
      </c>
      <c r="AZ203" s="466">
        <v>-95.338883324989197</v>
      </c>
      <c r="BA203" s="466">
        <v>104.38787347687894</v>
      </c>
      <c r="BB203" s="466">
        <v>208.70751961274689</v>
      </c>
      <c r="BC203" s="466">
        <v>96.082832582212504</v>
      </c>
      <c r="BD203" s="466">
        <v>225.89388249040212</v>
      </c>
      <c r="BE203" s="466">
        <v>-2761.1596561508891</v>
      </c>
      <c r="BF203" s="466">
        <v>295.14488399265804</v>
      </c>
      <c r="BG203" s="466">
        <v>349.96870305458225</v>
      </c>
      <c r="BH203" s="466">
        <v>517.96991320313657</v>
      </c>
      <c r="BI203" s="466">
        <v>338.52524620263921</v>
      </c>
      <c r="BJ203" s="466">
        <v>446.76690035052582</v>
      </c>
      <c r="BK203" s="466">
        <v>-3846.9603572024748</v>
      </c>
      <c r="BL203" s="466">
        <f>AZ203+BA203+BB203+BC203+BD203+BE203+BF203+BG203+BH203+BI203+BJ203+BK203</f>
        <v>-4120.0111417125709</v>
      </c>
      <c r="BM203" s="466">
        <v>-515.09864797195587</v>
      </c>
      <c r="BN203" s="466">
        <v>-528.04748789851772</v>
      </c>
      <c r="BO203" s="466">
        <v>-768.27833416792055</v>
      </c>
      <c r="BP203" s="466">
        <v>-693.81430479051539</v>
      </c>
      <c r="BQ203" s="466">
        <v>-717.51961275246515</v>
      </c>
      <c r="BR203" s="466">
        <v>-746.46523952596226</v>
      </c>
      <c r="BS203" s="466">
        <v>-833.67839258888341</v>
      </c>
      <c r="BT203" s="466">
        <v>-907.47295943915731</v>
      </c>
      <c r="BU203" s="466">
        <v>-918.89642797528973</v>
      </c>
      <c r="BV203" s="466">
        <v>-626.8049574361595</v>
      </c>
      <c r="BW203" s="466">
        <v>-989.48080454014234</v>
      </c>
      <c r="BX203" s="466">
        <v>-1037.1071190118414</v>
      </c>
      <c r="BY203" s="466">
        <f t="shared" si="1014"/>
        <v>-9282.6642880988111</v>
      </c>
      <c r="BZ203" s="466">
        <v>-1133.293732265065</v>
      </c>
      <c r="CA203" s="466">
        <v>-1461.1628693039495</v>
      </c>
      <c r="CB203" s="466">
        <v>-1624.8782757469585</v>
      </c>
      <c r="CC203" s="466">
        <v>-1926.405524954095</v>
      </c>
      <c r="CD203" s="466">
        <v>-1659.3306209313898</v>
      </c>
      <c r="CE203" s="466">
        <v>-2322.992530462348</v>
      </c>
      <c r="CF203" s="466">
        <v>-1693.6962109831434</v>
      </c>
      <c r="CG203" s="466">
        <v>-2315.4550575863873</v>
      </c>
      <c r="CH203" s="466">
        <v>-2442.6682523785689</v>
      </c>
      <c r="CI203" s="466">
        <v>-1722.1065765314647</v>
      </c>
      <c r="CJ203" s="466">
        <v>1090.1457603071331</v>
      </c>
      <c r="CK203" s="466">
        <v>-2078.9824737105751</v>
      </c>
      <c r="CL203" s="466">
        <f t="shared" si="1016"/>
        <v>-19290.826364546811</v>
      </c>
      <c r="CM203" s="466">
        <v>-1925.90773660491</v>
      </c>
      <c r="CN203" s="466">
        <v>-2089.1115423134661</v>
      </c>
      <c r="CO203" s="466">
        <v>-2144.9299365715169</v>
      </c>
      <c r="CP203" s="466">
        <v>-2084.8026205975484</v>
      </c>
      <c r="CQ203" s="466">
        <v>-2239.2989901519059</v>
      </c>
      <c r="CR203" s="466">
        <v>-2218.2685695209429</v>
      </c>
      <c r="CS203" s="466">
        <v>-2352.1987981972838</v>
      </c>
      <c r="CT203" s="466">
        <v>-2801.8585378067155</v>
      </c>
      <c r="CU203" s="466">
        <v>-2617.249916541482</v>
      </c>
      <c r="CV203" s="466">
        <v>-2583.8539058587908</v>
      </c>
      <c r="CW203" s="466">
        <v>-2292.1086629944807</v>
      </c>
      <c r="CX203" s="466">
        <v>-3502.8961358704742</v>
      </c>
      <c r="CY203" s="466">
        <f t="shared" si="1018"/>
        <v>-28852.485353029519</v>
      </c>
      <c r="CZ203" s="466">
        <v>-3017.87</v>
      </c>
      <c r="DA203" s="466">
        <v>-3037.47</v>
      </c>
      <c r="DB203" s="466">
        <v>-3205.66</v>
      </c>
      <c r="DC203" s="466">
        <v>-3156.91</v>
      </c>
      <c r="DD203" s="466">
        <v>-3037.070000000007</v>
      </c>
      <c r="DE203" s="466">
        <v>-3038.04</v>
      </c>
      <c r="DF203" s="466">
        <v>-2978.87</v>
      </c>
      <c r="DG203" s="466">
        <v>-3182.19</v>
      </c>
      <c r="DH203" s="466">
        <v>-3383.27</v>
      </c>
      <c r="DI203" s="466">
        <v>-3385.81</v>
      </c>
      <c r="DJ203" s="466">
        <v>-3508.06</v>
      </c>
      <c r="DK203" s="466">
        <v>-3617.41</v>
      </c>
      <c r="DL203" s="466">
        <f t="shared" si="1020"/>
        <v>-38548.630000000005</v>
      </c>
      <c r="DM203" s="466">
        <v>-3608.73</v>
      </c>
      <c r="DN203" s="466">
        <v>-3691.8</v>
      </c>
      <c r="DO203" s="466">
        <v>-3817.429999999993</v>
      </c>
      <c r="DP203" s="466">
        <v>-4076.06</v>
      </c>
      <c r="DQ203" s="466">
        <v>-4090.919999999991</v>
      </c>
      <c r="DR203" s="466">
        <v>-4271.3500000000058</v>
      </c>
      <c r="DS203" s="466">
        <v>-4494.76</v>
      </c>
      <c r="DT203" s="466">
        <v>-4435.0600000000004</v>
      </c>
      <c r="DU203" s="466">
        <v>-4720.3100000000004</v>
      </c>
      <c r="DV203" s="466">
        <v>-4719.32</v>
      </c>
      <c r="DW203" s="466">
        <v>-4852.29</v>
      </c>
      <c r="DX203" s="466">
        <v>-5023.6400000000003</v>
      </c>
      <c r="DY203" s="466">
        <f t="shared" si="1022"/>
        <v>-51801.669999999991</v>
      </c>
      <c r="DZ203" s="466">
        <v>-4872.54</v>
      </c>
      <c r="EA203" s="466">
        <v>-5150.6000000000004</v>
      </c>
      <c r="EB203" s="466">
        <v>-5077.84</v>
      </c>
      <c r="EC203" s="466">
        <v>-5132.33</v>
      </c>
      <c r="ED203" s="466">
        <v>-5198.8</v>
      </c>
      <c r="EE203" s="466">
        <v>-5394.23</v>
      </c>
      <c r="EF203" s="466">
        <v>-5449.51</v>
      </c>
      <c r="EG203" s="466">
        <v>-5390.62</v>
      </c>
      <c r="EH203" s="466">
        <v>-5709.3900000000067</v>
      </c>
      <c r="EI203" s="466">
        <v>-5607.9899999999907</v>
      </c>
      <c r="EJ203" s="466">
        <v>-5762.06</v>
      </c>
      <c r="EK203" s="466">
        <v>-6141.55</v>
      </c>
      <c r="EL203" s="466">
        <f t="shared" si="1024"/>
        <v>-64887.46</v>
      </c>
      <c r="EM203" s="466">
        <v>-5665.7499999999854</v>
      </c>
      <c r="EN203" s="466">
        <v>-6075.140000000014</v>
      </c>
      <c r="EO203" s="466">
        <v>-5956.27</v>
      </c>
      <c r="EP203" s="466">
        <v>-7492.7300000000105</v>
      </c>
      <c r="EQ203" s="466">
        <v>-7390.77</v>
      </c>
      <c r="ER203" s="466">
        <v>-7504.22</v>
      </c>
      <c r="ES203" s="466">
        <v>-7496.53</v>
      </c>
      <c r="ET203" s="466">
        <v>-7534.3500000000058</v>
      </c>
      <c r="EU203" s="466">
        <v>-7665.5100000000093</v>
      </c>
      <c r="EV203" s="466">
        <v>-7596.1599999999889</v>
      </c>
      <c r="EW203" s="466">
        <v>-7714.14</v>
      </c>
      <c r="EX203" s="466">
        <v>-7916.69</v>
      </c>
      <c r="EY203" s="466">
        <f t="shared" si="1026"/>
        <v>-86008.260000000024</v>
      </c>
      <c r="EZ203" s="466">
        <v>-7903.4800000000105</v>
      </c>
      <c r="FA203" s="466">
        <v>-8142.6800000000076</v>
      </c>
      <c r="FB203" s="466">
        <v>-8324.640000000014</v>
      </c>
      <c r="FC203" s="466">
        <v>-8275.3999999999942</v>
      </c>
      <c r="FD203" s="466">
        <v>-7965.0699999999924</v>
      </c>
      <c r="FE203" s="466">
        <v>-8260.02</v>
      </c>
      <c r="FF203" s="466">
        <v>-9471.3799999999992</v>
      </c>
      <c r="FG203" s="466">
        <v>-8629.1200000000008</v>
      </c>
      <c r="FH203" s="466">
        <v>-8804.19</v>
      </c>
      <c r="FI203" s="466">
        <v>57874.96</v>
      </c>
      <c r="FJ203" s="466">
        <v>-28907.37</v>
      </c>
      <c r="FK203" s="466">
        <v>-55694.27</v>
      </c>
      <c r="FL203" s="466">
        <f t="shared" si="1028"/>
        <v>-102502.66000000002</v>
      </c>
      <c r="FM203" s="466">
        <v>-24727.65</v>
      </c>
      <c r="FN203" s="466">
        <v>-6980.4300000000076</v>
      </c>
      <c r="FO203" s="466">
        <v>-52082.45</v>
      </c>
      <c r="FP203" s="466">
        <v>-9371.2999999999884</v>
      </c>
      <c r="FQ203" s="466">
        <v>-9413.86</v>
      </c>
      <c r="FR203" s="466">
        <v>-9474.1800000000076</v>
      </c>
      <c r="FS203" s="466">
        <v>-10133</v>
      </c>
      <c r="FT203" s="466">
        <v>-9386.839999999982</v>
      </c>
      <c r="FU203" s="466">
        <v>-10330.700000000001</v>
      </c>
      <c r="FV203" s="466">
        <v>28312.06</v>
      </c>
      <c r="FW203" s="466">
        <v>-52870.57</v>
      </c>
      <c r="FX203" s="466">
        <v>-75745.11</v>
      </c>
      <c r="FY203" s="466">
        <f t="shared" si="1030"/>
        <v>-242204.02999999997</v>
      </c>
      <c r="FZ203" s="466">
        <v>62203.049999999988</v>
      </c>
      <c r="GA203" s="466">
        <v>-1570117.6500000001</v>
      </c>
      <c r="GB203" s="466">
        <v>-182446.21999999991</v>
      </c>
      <c r="GC203" s="466">
        <v>3365569.5999999996</v>
      </c>
      <c r="GD203" s="466">
        <v>-2755665.5400000005</v>
      </c>
      <c r="GE203" s="466">
        <v>1579829.8299999998</v>
      </c>
      <c r="GF203" s="466">
        <v>-9883.7899999999645</v>
      </c>
      <c r="GG203" s="466">
        <v>-121991.02999999969</v>
      </c>
      <c r="GH203" s="466">
        <v>-438287.40999999957</v>
      </c>
      <c r="GI203" s="466">
        <v>-9902.1499999998632</v>
      </c>
      <c r="GJ203" s="466">
        <v>-10126.029999999962</v>
      </c>
      <c r="GK203" s="466">
        <v>-620315.42999999982</v>
      </c>
      <c r="GL203" s="466">
        <f t="shared" si="1032"/>
        <v>-711132.77</v>
      </c>
      <c r="GM203" s="466">
        <v>527836.77</v>
      </c>
      <c r="GN203" s="466">
        <v>-2680610.12</v>
      </c>
      <c r="GO203" s="466">
        <v>-556739.92999999982</v>
      </c>
      <c r="GP203" s="466">
        <v>-12309.640000000007</v>
      </c>
      <c r="GQ203" s="466">
        <v>101476.50999999995</v>
      </c>
      <c r="GR203" s="466">
        <v>-10505.129999999997</v>
      </c>
      <c r="GS203" s="466">
        <v>621137.51</v>
      </c>
      <c r="GT203" s="466">
        <v>-10463.819999999992</v>
      </c>
      <c r="GU203" s="466">
        <v>-10881.05999999999</v>
      </c>
      <c r="GV203" s="466">
        <v>2547193.3200000003</v>
      </c>
      <c r="GW203" s="466">
        <v>-11399.769999999997</v>
      </c>
      <c r="GX203" s="466">
        <v>-15032.05999999999</v>
      </c>
      <c r="GY203" s="466">
        <f t="shared" si="1034"/>
        <v>489702.58000000013</v>
      </c>
      <c r="GZ203" s="466">
        <v>8555.3899999999921</v>
      </c>
      <c r="HA203" s="466">
        <v>-10777.599999999999</v>
      </c>
      <c r="HB203" s="466">
        <v>-10569.009999999995</v>
      </c>
      <c r="HC203" s="466">
        <v>-11589.760000000002</v>
      </c>
      <c r="HD203" s="466">
        <v>-11573.230000000003</v>
      </c>
      <c r="HE203" s="466">
        <v>-11430.100000000006</v>
      </c>
      <c r="HF203" s="466">
        <v>-11935.209999999992</v>
      </c>
      <c r="HG203" s="466">
        <v>-10935.269999999997</v>
      </c>
      <c r="HH203" s="466">
        <v>-11393.859999999986</v>
      </c>
      <c r="HI203" s="466">
        <v>-9275.4999999999927</v>
      </c>
      <c r="HJ203" s="466">
        <v>-11153.220000000001</v>
      </c>
      <c r="HK203" s="466">
        <v>-13252.090000000004</v>
      </c>
      <c r="HL203" s="466">
        <f t="shared" si="1036"/>
        <v>-115329.45999999999</v>
      </c>
      <c r="HM203" s="466">
        <v>-13828.489999999983</v>
      </c>
      <c r="HN203" s="466">
        <v>-14708.419999999984</v>
      </c>
      <c r="HO203" s="466">
        <v>-11714.129999999961</v>
      </c>
      <c r="HP203" s="466">
        <v>-11351.840000000011</v>
      </c>
      <c r="HQ203" s="466">
        <v>-9746.320000000007</v>
      </c>
      <c r="HR203" s="466">
        <v>-12414.070000000014</v>
      </c>
      <c r="HS203" s="466">
        <v>-10957.590000000004</v>
      </c>
      <c r="HT203" s="466">
        <v>-12233.39</v>
      </c>
      <c r="HU203" s="466">
        <v>-11435.199999999997</v>
      </c>
      <c r="HV203" s="466">
        <v>4860.32</v>
      </c>
      <c r="HW203" s="466">
        <v>-11205.500000000007</v>
      </c>
      <c r="HX203" s="466">
        <v>-13382.830000000002</v>
      </c>
      <c r="HY203" s="466">
        <f t="shared" si="1038"/>
        <v>-128117.45999999995</v>
      </c>
      <c r="HZ203" s="466">
        <v>-16502.569999999985</v>
      </c>
      <c r="IA203" s="466">
        <v>-6758.570000000007</v>
      </c>
      <c r="IB203" s="466">
        <v>-7195.1399999999921</v>
      </c>
      <c r="IC203" s="466">
        <v>-20719.030000000006</v>
      </c>
      <c r="ID203" s="466">
        <v>-3048.7900000000009</v>
      </c>
      <c r="IE203" s="466">
        <v>-10816.269999999997</v>
      </c>
      <c r="IF203" s="466">
        <v>-11371.020000000004</v>
      </c>
      <c r="IG203" s="466">
        <v>-11127.649999999994</v>
      </c>
      <c r="IH203" s="466">
        <v>-11327.239999999983</v>
      </c>
      <c r="II203" s="466">
        <v>-10587.050000000003</v>
      </c>
      <c r="IJ203" s="466">
        <v>-11056.769999999997</v>
      </c>
      <c r="IK203" s="466">
        <v>-11330.46</v>
      </c>
      <c r="IL203" s="466">
        <f t="shared" si="1040"/>
        <v>-131840.55999999997</v>
      </c>
      <c r="IM203" s="466">
        <v>-20552.78</v>
      </c>
      <c r="IN203" s="466">
        <v>-865.43000000000029</v>
      </c>
      <c r="IO203" s="466">
        <v>-11142.340000000004</v>
      </c>
      <c r="IP203" s="466">
        <v>-11946.720000000008</v>
      </c>
      <c r="IQ203" s="466">
        <v>-11406.489999999983</v>
      </c>
      <c r="IR203" s="466">
        <v>-11748.12999999999</v>
      </c>
      <c r="IS203" s="466">
        <v>-11457.980000000003</v>
      </c>
      <c r="IT203" s="466">
        <v>-1175.7900000000009</v>
      </c>
      <c r="IU203" s="466">
        <v>-22037.999999999993</v>
      </c>
      <c r="IV203" s="466">
        <v>-10919.379999999997</v>
      </c>
      <c r="IW203" s="466">
        <v>-11447.910000000018</v>
      </c>
      <c r="IX203" s="466">
        <v>-11516.799999999988</v>
      </c>
      <c r="IY203" s="466">
        <f t="shared" si="1042"/>
        <v>-136217.75</v>
      </c>
      <c r="IZ203" s="655">
        <v>-10637.640000000007</v>
      </c>
      <c r="JA203" s="466">
        <v>-12629.910000000003</v>
      </c>
      <c r="JB203" s="466">
        <v>-10931.520000000004</v>
      </c>
      <c r="JC203" s="466">
        <v>-12002.799999999996</v>
      </c>
      <c r="JD203" s="466">
        <v>-12230.659999999982</v>
      </c>
      <c r="JE203" s="466">
        <v>-11910.769999999997</v>
      </c>
      <c r="JF203" s="466">
        <v>-11358.490000000013</v>
      </c>
      <c r="JG203" s="466">
        <v>-11861.009999999995</v>
      </c>
      <c r="JH203" s="466">
        <v>-12386.819999999992</v>
      </c>
      <c r="JI203" s="466">
        <v>-11740.039999999994</v>
      </c>
      <c r="JJ203" s="466">
        <v>-10920.119999999995</v>
      </c>
      <c r="JK203" s="466">
        <v>-12332.080000000024</v>
      </c>
      <c r="JL203" s="466">
        <f t="shared" si="1044"/>
        <v>-140941.86000000002</v>
      </c>
      <c r="JM203" s="655">
        <v>-9986.669999999991</v>
      </c>
      <c r="JN203" s="466">
        <v>-12037.839999999982</v>
      </c>
      <c r="JO203" s="466">
        <v>-12203.090000000011</v>
      </c>
      <c r="JP203" s="466">
        <v>-12209.059999999998</v>
      </c>
      <c r="JQ203" s="466">
        <v>-11012.479999999996</v>
      </c>
      <c r="JR203" s="466">
        <v>-12322.520000000004</v>
      </c>
      <c r="JS203" s="466">
        <v>-13163.789999999994</v>
      </c>
      <c r="JT203" s="466">
        <v>28934.75999999998</v>
      </c>
      <c r="JU203" s="466">
        <v>-53601.869999999981</v>
      </c>
      <c r="JV203" s="466">
        <v>-12373.359999999986</v>
      </c>
      <c r="JW203" s="466">
        <v>-8380.1399999999849</v>
      </c>
      <c r="JX203" s="466">
        <v>-16377.779999999984</v>
      </c>
      <c r="JY203" s="466">
        <f t="shared" si="1046"/>
        <v>-144733.83999999991</v>
      </c>
      <c r="JZ203" s="655">
        <v>2057.7600000000093</v>
      </c>
      <c r="KA203" s="466">
        <v>-21228.690000000002</v>
      </c>
      <c r="KB203" s="466">
        <v>-11393.429999999993</v>
      </c>
      <c r="KC203" s="466">
        <v>-7301.4700000000012</v>
      </c>
      <c r="KD203" s="466">
        <v>4375.1599999999889</v>
      </c>
      <c r="KE203" s="466">
        <v>-9785.61</v>
      </c>
      <c r="KF203" s="466">
        <v>6188.6800000000076</v>
      </c>
      <c r="KG203" s="466">
        <v>21596.39</v>
      </c>
      <c r="KH203" s="466">
        <v>-14672.62999999999</v>
      </c>
      <c r="KI203" s="466">
        <v>13484.840000000011</v>
      </c>
      <c r="KJ203" s="466">
        <v>25543.679999999993</v>
      </c>
      <c r="KK203" s="466">
        <v>464578.13000000006</v>
      </c>
      <c r="KL203" s="466">
        <f t="shared" si="1048"/>
        <v>473442.81000000006</v>
      </c>
      <c r="KM203" s="655">
        <v>-11335.009999999995</v>
      </c>
      <c r="KN203" s="466">
        <v>-14077.020000000004</v>
      </c>
      <c r="KO203" s="466">
        <v>176482.46000000002</v>
      </c>
      <c r="KP203" s="466">
        <v>422125.32</v>
      </c>
      <c r="KQ203" s="466">
        <v>178012.07</v>
      </c>
      <c r="KR203" s="466">
        <v>484637.85000000009</v>
      </c>
      <c r="KS203" s="466">
        <v>132246.57</v>
      </c>
      <c r="KT203" s="466">
        <v>250545.15000000002</v>
      </c>
      <c r="KU203" s="466">
        <v>100335.9</v>
      </c>
      <c r="KV203" s="466">
        <v>78104.690000000017</v>
      </c>
      <c r="KW203" s="466">
        <v>51113.509999999995</v>
      </c>
      <c r="KX203" s="466">
        <v>-14162.830000000002</v>
      </c>
      <c r="KY203" s="466">
        <f t="shared" si="1050"/>
        <v>1834028.66</v>
      </c>
      <c r="KZ203" s="655">
        <v>2017216.15</v>
      </c>
      <c r="LA203" s="466">
        <v>-16056.400000000009</v>
      </c>
      <c r="LB203" s="466">
        <v>0</v>
      </c>
      <c r="LC203" s="466">
        <v>0</v>
      </c>
      <c r="LD203" s="466">
        <v>0</v>
      </c>
      <c r="LE203" s="466">
        <v>0</v>
      </c>
      <c r="LF203" s="466">
        <v>0</v>
      </c>
      <c r="LG203" s="466">
        <v>0</v>
      </c>
      <c r="LH203" s="466">
        <v>0</v>
      </c>
      <c r="LI203" s="466">
        <v>0</v>
      </c>
      <c r="LJ203" s="466">
        <v>0</v>
      </c>
      <c r="LK203" s="466">
        <v>0</v>
      </c>
      <c r="LL203" s="511">
        <f t="shared" si="1052"/>
        <v>2001159.75</v>
      </c>
    </row>
    <row r="204" spans="1:324" ht="15.75" x14ac:dyDescent="0.25">
      <c r="A204" s="419">
        <v>4135</v>
      </c>
      <c r="B204" s="420"/>
      <c r="C204" s="418" t="s">
        <v>644</v>
      </c>
      <c r="D204" s="418" t="s">
        <v>394</v>
      </c>
      <c r="E204" s="466" t="s">
        <v>870</v>
      </c>
      <c r="F204" s="466" t="s">
        <v>870</v>
      </c>
      <c r="G204" s="466" t="s">
        <v>870</v>
      </c>
      <c r="H204" s="466" t="s">
        <v>870</v>
      </c>
      <c r="I204" s="466" t="s">
        <v>870</v>
      </c>
      <c r="J204" s="466" t="s">
        <v>870</v>
      </c>
      <c r="K204" s="466" t="s">
        <v>870</v>
      </c>
      <c r="L204" s="466" t="s">
        <v>870</v>
      </c>
      <c r="M204" s="466" t="s">
        <v>870</v>
      </c>
      <c r="N204" s="466" t="s">
        <v>870</v>
      </c>
      <c r="O204" s="466" t="s">
        <v>870</v>
      </c>
      <c r="P204" s="466" t="s">
        <v>870</v>
      </c>
      <c r="Q204" s="466" t="s">
        <v>870</v>
      </c>
      <c r="R204" s="466" t="s">
        <v>870</v>
      </c>
      <c r="S204" s="466" t="s">
        <v>870</v>
      </c>
      <c r="T204" s="466" t="s">
        <v>870</v>
      </c>
      <c r="U204" s="466" t="s">
        <v>870</v>
      </c>
      <c r="V204" s="466" t="s">
        <v>870</v>
      </c>
      <c r="W204" s="466" t="s">
        <v>870</v>
      </c>
      <c r="X204" s="466" t="s">
        <v>870</v>
      </c>
      <c r="Y204" s="466" t="s">
        <v>870</v>
      </c>
      <c r="Z204" s="466" t="s">
        <v>870</v>
      </c>
      <c r="AA204" s="466" t="s">
        <v>870</v>
      </c>
      <c r="AB204" s="466" t="s">
        <v>870</v>
      </c>
      <c r="AC204" s="466" t="s">
        <v>870</v>
      </c>
      <c r="AD204" s="466" t="s">
        <v>870</v>
      </c>
      <c r="AE204" s="466" t="s">
        <v>870</v>
      </c>
      <c r="AF204" s="466" t="s">
        <v>870</v>
      </c>
      <c r="AG204" s="466" t="s">
        <v>870</v>
      </c>
      <c r="AH204" s="466" t="s">
        <v>870</v>
      </c>
      <c r="AI204" s="466" t="s">
        <v>870</v>
      </c>
      <c r="AJ204" s="466" t="s">
        <v>870</v>
      </c>
      <c r="AK204" s="466" t="s">
        <v>870</v>
      </c>
      <c r="AL204" s="466" t="s">
        <v>870</v>
      </c>
      <c r="AM204" s="466" t="s">
        <v>870</v>
      </c>
      <c r="AN204" s="466" t="s">
        <v>870</v>
      </c>
      <c r="AO204" s="466" t="s">
        <v>870</v>
      </c>
      <c r="AP204" s="466" t="s">
        <v>870</v>
      </c>
      <c r="AQ204" s="466" t="s">
        <v>870</v>
      </c>
      <c r="AR204" s="466" t="s">
        <v>870</v>
      </c>
      <c r="AS204" s="466" t="s">
        <v>870</v>
      </c>
      <c r="AT204" s="466" t="s">
        <v>870</v>
      </c>
      <c r="AU204" s="466" t="s">
        <v>870</v>
      </c>
      <c r="AV204" s="466" t="s">
        <v>870</v>
      </c>
      <c r="AW204" s="466" t="s">
        <v>870</v>
      </c>
      <c r="AX204" s="466" t="s">
        <v>870</v>
      </c>
      <c r="AY204" s="466" t="s">
        <v>870</v>
      </c>
      <c r="AZ204" s="466" t="s">
        <v>870</v>
      </c>
      <c r="BA204" s="466" t="s">
        <v>870</v>
      </c>
      <c r="BB204" s="466" t="s">
        <v>870</v>
      </c>
      <c r="BC204" s="466" t="s">
        <v>870</v>
      </c>
      <c r="BD204" s="466" t="s">
        <v>870</v>
      </c>
      <c r="BE204" s="466" t="s">
        <v>870</v>
      </c>
      <c r="BF204" s="466" t="s">
        <v>870</v>
      </c>
      <c r="BG204" s="466" t="s">
        <v>870</v>
      </c>
      <c r="BH204" s="466" t="s">
        <v>870</v>
      </c>
      <c r="BI204" s="466" t="s">
        <v>870</v>
      </c>
      <c r="BJ204" s="466" t="s">
        <v>870</v>
      </c>
      <c r="BK204" s="466" t="s">
        <v>870</v>
      </c>
      <c r="BL204" s="466" t="s">
        <v>870</v>
      </c>
      <c r="BM204" s="466">
        <v>11706644.01806877</v>
      </c>
      <c r="BN204" s="466">
        <v>14830817.892213318</v>
      </c>
      <c r="BO204" s="466">
        <v>24294306.037472878</v>
      </c>
      <c r="BP204" s="466">
        <v>22177219.990610916</v>
      </c>
      <c r="BQ204" s="466">
        <v>18009231.003797367</v>
      </c>
      <c r="BR204" s="466">
        <v>20296438.939576034</v>
      </c>
      <c r="BS204" s="466">
        <v>19084344.94667</v>
      </c>
      <c r="BT204" s="466">
        <v>23454438.594016027</v>
      </c>
      <c r="BU204" s="466">
        <v>20709114.598606244</v>
      </c>
      <c r="BV204" s="466">
        <v>19887096.534927391</v>
      </c>
      <c r="BW204" s="466">
        <v>21035157.005049244</v>
      </c>
      <c r="BX204" s="466">
        <v>24322551.376022372</v>
      </c>
      <c r="BY204" s="466">
        <f t="shared" si="1014"/>
        <v>239807360.93703058</v>
      </c>
      <c r="BZ204" s="466">
        <v>21008498.647763312</v>
      </c>
      <c r="CA204" s="466">
        <v>21507408.5161075</v>
      </c>
      <c r="CB204" s="466">
        <v>21934462.349273905</v>
      </c>
      <c r="CC204" s="466">
        <v>22305078.192747455</v>
      </c>
      <c r="CD204" s="466">
        <v>23358727.107327655</v>
      </c>
      <c r="CE204" s="466">
        <v>24645278.339300632</v>
      </c>
      <c r="CF204" s="466">
        <v>24097208.306751791</v>
      </c>
      <c r="CG204" s="466">
        <v>24120964.919379059</v>
      </c>
      <c r="CH204" s="466">
        <v>24672594.512894347</v>
      </c>
      <c r="CI204" s="466">
        <v>24133651.968577869</v>
      </c>
      <c r="CJ204" s="466">
        <v>24033185.881739266</v>
      </c>
      <c r="CK204" s="466">
        <v>28130992.207102332</v>
      </c>
      <c r="CL204" s="466">
        <f t="shared" si="1016"/>
        <v>283948050.94896513</v>
      </c>
      <c r="CM204" s="466">
        <v>25680180.941704225</v>
      </c>
      <c r="CN204" s="466">
        <v>24281743.90393924</v>
      </c>
      <c r="CO204" s="466">
        <v>24169437.529252212</v>
      </c>
      <c r="CP204" s="466">
        <v>28228542.742113177</v>
      </c>
      <c r="CQ204" s="466">
        <v>27205171.23030379</v>
      </c>
      <c r="CR204" s="466">
        <v>26612743.476339508</v>
      </c>
      <c r="CS204" s="466">
        <v>27277953.006843615</v>
      </c>
      <c r="CT204" s="466">
        <v>26254383.115005828</v>
      </c>
      <c r="CU204" s="466">
        <v>25777475.467242543</v>
      </c>
      <c r="CV204" s="466">
        <v>28391119.309631098</v>
      </c>
      <c r="CW204" s="466">
        <v>26871822.980721112</v>
      </c>
      <c r="CX204" s="466">
        <v>37828582.6416291</v>
      </c>
      <c r="CY204" s="466">
        <f t="shared" si="1018"/>
        <v>328579156.34472543</v>
      </c>
      <c r="CZ204" s="466">
        <v>26007720.390000001</v>
      </c>
      <c r="DA204" s="466">
        <v>25842007.829999998</v>
      </c>
      <c r="DB204" s="466">
        <v>28279237.670000002</v>
      </c>
      <c r="DC204" s="466">
        <v>30430879.960000001</v>
      </c>
      <c r="DD204" s="466">
        <v>31046097.660000004</v>
      </c>
      <c r="DE204" s="466">
        <v>28289127.979999993</v>
      </c>
      <c r="DF204" s="466">
        <v>32083170.939999994</v>
      </c>
      <c r="DG204" s="466">
        <v>32125575.770000003</v>
      </c>
      <c r="DH204" s="466">
        <v>27164637.250000015</v>
      </c>
      <c r="DI204" s="466">
        <v>33109599.260000002</v>
      </c>
      <c r="DJ204" s="466">
        <v>32863588.099999979</v>
      </c>
      <c r="DK204" s="466">
        <v>41259760.460000001</v>
      </c>
      <c r="DL204" s="466">
        <f t="shared" si="1020"/>
        <v>368501403.26999992</v>
      </c>
      <c r="DM204" s="466">
        <v>28982293.75</v>
      </c>
      <c r="DN204" s="466">
        <v>28879139.209999993</v>
      </c>
      <c r="DO204" s="466">
        <v>35291676.990000002</v>
      </c>
      <c r="DP204" s="466">
        <v>33162163.909999996</v>
      </c>
      <c r="DQ204" s="466">
        <v>32349664.239999991</v>
      </c>
      <c r="DR204" s="466">
        <v>35390985.020000011</v>
      </c>
      <c r="DS204" s="466">
        <v>36827004.979999997</v>
      </c>
      <c r="DT204" s="466">
        <v>34020956.769999973</v>
      </c>
      <c r="DU204" s="466">
        <v>37096688.880000025</v>
      </c>
      <c r="DV204" s="466">
        <v>35400918.75999999</v>
      </c>
      <c r="DW204" s="466">
        <v>35792375.660000026</v>
      </c>
      <c r="DX204" s="466">
        <v>48368975.929999977</v>
      </c>
      <c r="DY204" s="466">
        <f t="shared" si="1022"/>
        <v>421562844.10000002</v>
      </c>
      <c r="DZ204" s="466">
        <v>33217754.010000002</v>
      </c>
      <c r="EA204" s="466">
        <v>36062563.530000001</v>
      </c>
      <c r="EB204" s="466">
        <v>40914461.280000001</v>
      </c>
      <c r="EC204" s="466">
        <v>36213803.969999999</v>
      </c>
      <c r="ED204" s="466">
        <v>40328852.900000006</v>
      </c>
      <c r="EE204" s="466">
        <v>41983562.769999996</v>
      </c>
      <c r="EF204" s="466">
        <v>41659787.689999998</v>
      </c>
      <c r="EG204" s="466">
        <v>37664412.500000015</v>
      </c>
      <c r="EH204" s="466">
        <v>36713298.959999993</v>
      </c>
      <c r="EI204" s="466">
        <v>34632645.230000004</v>
      </c>
      <c r="EJ204" s="466">
        <v>36076422.420000002</v>
      </c>
      <c r="EK204" s="466">
        <v>43308229.669999979</v>
      </c>
      <c r="EL204" s="466">
        <f t="shared" si="1024"/>
        <v>458775794.93000001</v>
      </c>
      <c r="EM204" s="466">
        <v>33313983.759999998</v>
      </c>
      <c r="EN204" s="466">
        <v>34128476.780000001</v>
      </c>
      <c r="EO204" s="466">
        <v>40324498.820000008</v>
      </c>
      <c r="EP204" s="466">
        <v>35579556.020000011</v>
      </c>
      <c r="EQ204" s="466">
        <v>39700425.629999995</v>
      </c>
      <c r="ER204" s="466">
        <v>46129537.069999993</v>
      </c>
      <c r="ES204" s="466">
        <v>38530974.840000004</v>
      </c>
      <c r="ET204" s="466">
        <v>40317070.879999995</v>
      </c>
      <c r="EU204" s="466">
        <v>38922739.039999999</v>
      </c>
      <c r="EV204" s="466">
        <v>39978764.700000003</v>
      </c>
      <c r="EW204" s="466">
        <v>37719687.410000011</v>
      </c>
      <c r="EX204" s="466">
        <v>46426366.759999998</v>
      </c>
      <c r="EY204" s="466">
        <f t="shared" si="1026"/>
        <v>471072081.70999998</v>
      </c>
      <c r="EZ204" s="466">
        <v>39386283</v>
      </c>
      <c r="FA204" s="466">
        <v>33349406.509999998</v>
      </c>
      <c r="FB204" s="466">
        <v>40890897.109999985</v>
      </c>
      <c r="FC204" s="466">
        <v>36316990.020000003</v>
      </c>
      <c r="FD204" s="466">
        <v>42010987.609999985</v>
      </c>
      <c r="FE204" s="466">
        <v>40958626.410000019</v>
      </c>
      <c r="FF204" s="466">
        <v>37022241.740000002</v>
      </c>
      <c r="FG204" s="466">
        <v>41657787.590000004</v>
      </c>
      <c r="FH204" s="466">
        <v>36776782.18999999</v>
      </c>
      <c r="FI204" s="466">
        <v>37855966.360000029</v>
      </c>
      <c r="FJ204" s="466">
        <v>39913279.109999985</v>
      </c>
      <c r="FK204" s="466">
        <v>42411353.239999995</v>
      </c>
      <c r="FL204" s="466">
        <f t="shared" si="1028"/>
        <v>468550600.88999999</v>
      </c>
      <c r="FM204" s="466">
        <v>38908149.380000003</v>
      </c>
      <c r="FN204" s="466">
        <v>35315681.239999995</v>
      </c>
      <c r="FO204" s="466">
        <v>37230592.75</v>
      </c>
      <c r="FP204" s="466">
        <v>40023735.020000003</v>
      </c>
      <c r="FQ204" s="466">
        <v>38886981.810000002</v>
      </c>
      <c r="FR204" s="466">
        <v>35993458.45000001</v>
      </c>
      <c r="FS204" s="466">
        <v>41687862.139999986</v>
      </c>
      <c r="FT204" s="466">
        <v>39550373.410000026</v>
      </c>
      <c r="FU204" s="466">
        <v>33553979.37999998</v>
      </c>
      <c r="FV204" s="466">
        <v>39294751.339999989</v>
      </c>
      <c r="FW204" s="466">
        <v>39210471.620000035</v>
      </c>
      <c r="FX204" s="466">
        <v>42503754.279999971</v>
      </c>
      <c r="FY204" s="466">
        <f t="shared" si="1030"/>
        <v>462159790.82000005</v>
      </c>
      <c r="FZ204" s="466">
        <v>43230210.760000005</v>
      </c>
      <c r="GA204" s="466">
        <v>28081693.429999992</v>
      </c>
      <c r="GB204" s="466">
        <v>39948672.660000011</v>
      </c>
      <c r="GC204" s="466">
        <v>41031963.960000008</v>
      </c>
      <c r="GD204" s="466">
        <v>39092379.669999994</v>
      </c>
      <c r="GE204" s="466">
        <v>36389130.00999999</v>
      </c>
      <c r="GF204" s="466">
        <v>40019974.940000013</v>
      </c>
      <c r="GG204" s="466">
        <v>33427242.100000031</v>
      </c>
      <c r="GH204" s="466">
        <v>38265533.68999999</v>
      </c>
      <c r="GI204" s="466">
        <v>36990072.689999953</v>
      </c>
      <c r="GJ204" s="466">
        <v>38010135.420000039</v>
      </c>
      <c r="GK204" s="466">
        <v>40424579.629999988</v>
      </c>
      <c r="GL204" s="466">
        <f t="shared" si="1032"/>
        <v>454911588.95999998</v>
      </c>
      <c r="GM204" s="466">
        <v>37231104.390000001</v>
      </c>
      <c r="GN204" s="466">
        <v>46226289.690000005</v>
      </c>
      <c r="GO204" s="466">
        <v>39585549.149999991</v>
      </c>
      <c r="GP204" s="466">
        <v>36266775.759999998</v>
      </c>
      <c r="GQ204" s="466">
        <v>35054026.540000007</v>
      </c>
      <c r="GR204" s="466">
        <v>42757377.810000002</v>
      </c>
      <c r="GS204" s="466">
        <v>35568745.440000013</v>
      </c>
      <c r="GT204" s="466">
        <v>35468590.669999979</v>
      </c>
      <c r="GU204" s="466">
        <v>35541196.829999998</v>
      </c>
      <c r="GV204" s="466">
        <v>37780284.529999986</v>
      </c>
      <c r="GW204" s="466">
        <v>35849937.350000039</v>
      </c>
      <c r="GX204" s="466">
        <v>46430595.079999976</v>
      </c>
      <c r="GY204" s="466">
        <f t="shared" si="1034"/>
        <v>463760473.23999995</v>
      </c>
      <c r="GZ204" s="466">
        <v>34557993.950000003</v>
      </c>
      <c r="HA204" s="466">
        <v>43953693.349999994</v>
      </c>
      <c r="HB204" s="466">
        <v>40378171.520000011</v>
      </c>
      <c r="HC204" s="466">
        <v>38701224.629999995</v>
      </c>
      <c r="HD204" s="466">
        <v>33729172.200000003</v>
      </c>
      <c r="HE204" s="466">
        <v>39534805.25</v>
      </c>
      <c r="HF204" s="466">
        <v>38721055.70000001</v>
      </c>
      <c r="HG204" s="466">
        <v>38466563.180000015</v>
      </c>
      <c r="HH204" s="466">
        <v>35284115.219999962</v>
      </c>
      <c r="HI204" s="466">
        <v>39371869.010000005</v>
      </c>
      <c r="HJ204" s="466">
        <v>37652767.060000002</v>
      </c>
      <c r="HK204" s="466">
        <v>48593262.960000008</v>
      </c>
      <c r="HL204" s="466">
        <f t="shared" si="1036"/>
        <v>468944694.02999997</v>
      </c>
      <c r="HM204" s="466">
        <v>37162467.329999998</v>
      </c>
      <c r="HN204" s="466">
        <v>52794326.179999992</v>
      </c>
      <c r="HO204" s="466">
        <v>42779006.040000007</v>
      </c>
      <c r="HP204" s="466">
        <v>37136250.479999989</v>
      </c>
      <c r="HQ204" s="466">
        <v>38603302.030000009</v>
      </c>
      <c r="HR204" s="466">
        <v>42838999.999999978</v>
      </c>
      <c r="HS204" s="466">
        <v>39974760.270000011</v>
      </c>
      <c r="HT204" s="466">
        <v>43116279.250000015</v>
      </c>
      <c r="HU204" s="466">
        <v>35472774.040000007</v>
      </c>
      <c r="HV204" s="466">
        <v>37943135.479999974</v>
      </c>
      <c r="HW204" s="466">
        <v>41073935.720000006</v>
      </c>
      <c r="HX204" s="466">
        <v>43887121.099999994</v>
      </c>
      <c r="HY204" s="466">
        <f t="shared" si="1038"/>
        <v>492782357.91999996</v>
      </c>
      <c r="HZ204" s="466">
        <v>40993809.439999998</v>
      </c>
      <c r="IA204" s="466">
        <v>48223684.199999996</v>
      </c>
      <c r="IB204" s="466">
        <v>47101397.899999999</v>
      </c>
      <c r="IC204" s="466">
        <v>36459366.489999995</v>
      </c>
      <c r="ID204" s="466">
        <v>45665013.010000013</v>
      </c>
      <c r="IE204" s="466">
        <v>40014746.390000001</v>
      </c>
      <c r="IF204" s="466">
        <v>43573225.039999977</v>
      </c>
      <c r="IG204" s="466">
        <v>43162413.25</v>
      </c>
      <c r="IH204" s="466">
        <v>36409726.290000007</v>
      </c>
      <c r="II204" s="466">
        <v>44770128.669999987</v>
      </c>
      <c r="IJ204" s="466">
        <v>40915591.460000016</v>
      </c>
      <c r="IK204" s="466">
        <v>46683822.660000011</v>
      </c>
      <c r="IL204" s="466">
        <f t="shared" si="1040"/>
        <v>513972924.80000001</v>
      </c>
      <c r="IM204" s="466">
        <v>42483161.459999993</v>
      </c>
      <c r="IN204" s="466">
        <v>50332821.739999995</v>
      </c>
      <c r="IO204" s="466">
        <v>45131671.480000004</v>
      </c>
      <c r="IP204" s="466">
        <v>43646851.900000006</v>
      </c>
      <c r="IQ204" s="466">
        <v>45813485.269999996</v>
      </c>
      <c r="IR204" s="466">
        <v>43669152.030000001</v>
      </c>
      <c r="IS204" s="466">
        <v>46852242.199999981</v>
      </c>
      <c r="IT204" s="466">
        <v>44908101.180000037</v>
      </c>
      <c r="IU204" s="466">
        <v>36224638.289999992</v>
      </c>
      <c r="IV204" s="466">
        <v>46718645.719999999</v>
      </c>
      <c r="IW204" s="466">
        <v>45738151.160000011</v>
      </c>
      <c r="IX204" s="466">
        <v>54239336.62999998</v>
      </c>
      <c r="IY204" s="466">
        <f t="shared" si="1042"/>
        <v>545758259.05999994</v>
      </c>
      <c r="IZ204" s="655">
        <v>45028717.439999998</v>
      </c>
      <c r="JA204" s="466">
        <v>55415750.230000004</v>
      </c>
      <c r="JB204" s="466">
        <v>46438351.390000001</v>
      </c>
      <c r="JC204" s="466">
        <v>48681267.579999983</v>
      </c>
      <c r="JD204" s="466">
        <v>50724027.170000002</v>
      </c>
      <c r="JE204" s="466">
        <v>43579412.700000018</v>
      </c>
      <c r="JF204" s="466">
        <v>50989900.719999999</v>
      </c>
      <c r="JG204" s="466">
        <v>42498734.520000011</v>
      </c>
      <c r="JH204" s="466">
        <v>48791601.689999998</v>
      </c>
      <c r="JI204" s="466">
        <v>49999650.439999968</v>
      </c>
      <c r="JJ204" s="466">
        <v>49264598.970000029</v>
      </c>
      <c r="JK204" s="466">
        <v>43985384.530000016</v>
      </c>
      <c r="JL204" s="466">
        <f t="shared" si="1044"/>
        <v>575397397.38</v>
      </c>
      <c r="JM204" s="655">
        <v>56402003.68</v>
      </c>
      <c r="JN204" s="466">
        <v>56665869.640000001</v>
      </c>
      <c r="JO204" s="466">
        <v>64224978.739999987</v>
      </c>
      <c r="JP204" s="466">
        <v>69576051.530000001</v>
      </c>
      <c r="JQ204" s="466">
        <v>63750361.540000014</v>
      </c>
      <c r="JR204" s="466">
        <v>56004178.75999999</v>
      </c>
      <c r="JS204" s="466">
        <v>66841901.999999993</v>
      </c>
      <c r="JT204" s="466">
        <v>57269719.64000003</v>
      </c>
      <c r="JU204" s="466">
        <v>53489074.289999992</v>
      </c>
      <c r="JV204" s="466">
        <v>57746027.553099997</v>
      </c>
      <c r="JW204" s="466">
        <v>57804262.316899993</v>
      </c>
      <c r="JX204" s="466">
        <v>72359839.940000027</v>
      </c>
      <c r="JY204" s="466">
        <f t="shared" si="1046"/>
        <v>732134269.63000011</v>
      </c>
      <c r="JZ204" s="655">
        <v>51578428.5</v>
      </c>
      <c r="KA204" s="466">
        <v>68277672.950000003</v>
      </c>
      <c r="KB204" s="466">
        <v>78648815.980000004</v>
      </c>
      <c r="KC204" s="466">
        <v>51899084.050000012</v>
      </c>
      <c r="KD204" s="466">
        <v>75246303.530000001</v>
      </c>
      <c r="KE204" s="466">
        <v>64115370.859999992</v>
      </c>
      <c r="KF204" s="466">
        <v>61428691.31000001</v>
      </c>
      <c r="KG204" s="466">
        <v>69141082.349999979</v>
      </c>
      <c r="KH204" s="466">
        <v>62936169.170000032</v>
      </c>
      <c r="KI204" s="466">
        <v>58050910.199999988</v>
      </c>
      <c r="KJ204" s="466">
        <v>93319709.319999874</v>
      </c>
      <c r="KK204" s="466">
        <v>82289127.65000008</v>
      </c>
      <c r="KL204" s="466">
        <f t="shared" si="1048"/>
        <v>816931365.87000012</v>
      </c>
      <c r="KM204" s="655">
        <v>56780013.609999999</v>
      </c>
      <c r="KN204" s="466">
        <v>73120458.560000002</v>
      </c>
      <c r="KO204" s="466">
        <v>88867173.140000001</v>
      </c>
      <c r="KP204" s="466">
        <v>66402521.380000003</v>
      </c>
      <c r="KQ204" s="466">
        <v>64879424.779999994</v>
      </c>
      <c r="KR204" s="466">
        <v>65735050.449999988</v>
      </c>
      <c r="KS204" s="466">
        <v>57464742.75999999</v>
      </c>
      <c r="KT204" s="466">
        <v>67372210.939999998</v>
      </c>
      <c r="KU204" s="466">
        <v>58767442.959999911</v>
      </c>
      <c r="KV204" s="466">
        <v>63568291.270000011</v>
      </c>
      <c r="KW204" s="466">
        <v>76334631.280000091</v>
      </c>
      <c r="KX204" s="466">
        <v>96186194.179999888</v>
      </c>
      <c r="KY204" s="466">
        <f t="shared" si="1050"/>
        <v>835478155.3099997</v>
      </c>
      <c r="KZ204" s="655">
        <v>56925422.359999999</v>
      </c>
      <c r="LA204" s="466">
        <v>77893272.370000005</v>
      </c>
      <c r="LB204" s="466">
        <v>0</v>
      </c>
      <c r="LC204" s="466">
        <v>0</v>
      </c>
      <c r="LD204" s="466">
        <v>0</v>
      </c>
      <c r="LE204" s="466">
        <v>0</v>
      </c>
      <c r="LF204" s="466">
        <v>0</v>
      </c>
      <c r="LG204" s="466">
        <v>0</v>
      </c>
      <c r="LH204" s="466">
        <v>0</v>
      </c>
      <c r="LI204" s="466">
        <v>0</v>
      </c>
      <c r="LJ204" s="466">
        <v>0</v>
      </c>
      <c r="LK204" s="466">
        <v>0</v>
      </c>
      <c r="LL204" s="511">
        <f t="shared" si="1052"/>
        <v>134818694.73000002</v>
      </c>
    </row>
    <row r="205" spans="1:324" ht="15.75" x14ac:dyDescent="0.25">
      <c r="A205" s="419">
        <v>4136</v>
      </c>
      <c r="B205" s="420"/>
      <c r="C205" s="418" t="s">
        <v>205</v>
      </c>
      <c r="D205" s="418" t="s">
        <v>645</v>
      </c>
      <c r="E205" s="466" t="s">
        <v>870</v>
      </c>
      <c r="F205" s="466" t="s">
        <v>870</v>
      </c>
      <c r="G205" s="466" t="s">
        <v>870</v>
      </c>
      <c r="H205" s="466" t="s">
        <v>870</v>
      </c>
      <c r="I205" s="466" t="s">
        <v>870</v>
      </c>
      <c r="J205" s="466" t="s">
        <v>870</v>
      </c>
      <c r="K205" s="466" t="s">
        <v>870</v>
      </c>
      <c r="L205" s="466" t="s">
        <v>870</v>
      </c>
      <c r="M205" s="466" t="s">
        <v>870</v>
      </c>
      <c r="N205" s="466" t="s">
        <v>870</v>
      </c>
      <c r="O205" s="466" t="s">
        <v>870</v>
      </c>
      <c r="P205" s="466" t="s">
        <v>870</v>
      </c>
      <c r="Q205" s="466" t="s">
        <v>870</v>
      </c>
      <c r="R205" s="466" t="s">
        <v>870</v>
      </c>
      <c r="S205" s="466" t="s">
        <v>870</v>
      </c>
      <c r="T205" s="466" t="s">
        <v>870</v>
      </c>
      <c r="U205" s="466" t="s">
        <v>870</v>
      </c>
      <c r="V205" s="466" t="s">
        <v>870</v>
      </c>
      <c r="W205" s="466" t="s">
        <v>870</v>
      </c>
      <c r="X205" s="466" t="s">
        <v>870</v>
      </c>
      <c r="Y205" s="466" t="s">
        <v>870</v>
      </c>
      <c r="Z205" s="466" t="s">
        <v>870</v>
      </c>
      <c r="AA205" s="466" t="s">
        <v>870</v>
      </c>
      <c r="AB205" s="466" t="s">
        <v>870</v>
      </c>
      <c r="AC205" s="466" t="s">
        <v>870</v>
      </c>
      <c r="AD205" s="466" t="s">
        <v>870</v>
      </c>
      <c r="AE205" s="466" t="s">
        <v>870</v>
      </c>
      <c r="AF205" s="466" t="s">
        <v>870</v>
      </c>
      <c r="AG205" s="466" t="s">
        <v>870</v>
      </c>
      <c r="AH205" s="466" t="s">
        <v>870</v>
      </c>
      <c r="AI205" s="466" t="s">
        <v>870</v>
      </c>
      <c r="AJ205" s="466" t="s">
        <v>870</v>
      </c>
      <c r="AK205" s="466" t="s">
        <v>870</v>
      </c>
      <c r="AL205" s="466" t="s">
        <v>870</v>
      </c>
      <c r="AM205" s="466" t="s">
        <v>870</v>
      </c>
      <c r="AN205" s="466" t="s">
        <v>870</v>
      </c>
      <c r="AO205" s="466" t="s">
        <v>870</v>
      </c>
      <c r="AP205" s="466" t="s">
        <v>870</v>
      </c>
      <c r="AQ205" s="466" t="s">
        <v>870</v>
      </c>
      <c r="AR205" s="466" t="s">
        <v>870</v>
      </c>
      <c r="AS205" s="466" t="s">
        <v>870</v>
      </c>
      <c r="AT205" s="466" t="s">
        <v>870</v>
      </c>
      <c r="AU205" s="466" t="s">
        <v>870</v>
      </c>
      <c r="AV205" s="466" t="s">
        <v>870</v>
      </c>
      <c r="AW205" s="466" t="s">
        <v>870</v>
      </c>
      <c r="AX205" s="466" t="s">
        <v>870</v>
      </c>
      <c r="AY205" s="466" t="s">
        <v>870</v>
      </c>
      <c r="AZ205" s="466" t="s">
        <v>870</v>
      </c>
      <c r="BA205" s="466" t="s">
        <v>870</v>
      </c>
      <c r="BB205" s="466" t="s">
        <v>870</v>
      </c>
      <c r="BC205" s="466" t="s">
        <v>870</v>
      </c>
      <c r="BD205" s="466" t="s">
        <v>870</v>
      </c>
      <c r="BE205" s="466" t="s">
        <v>870</v>
      </c>
      <c r="BF205" s="466" t="s">
        <v>870</v>
      </c>
      <c r="BG205" s="466" t="s">
        <v>870</v>
      </c>
      <c r="BH205" s="466" t="s">
        <v>870</v>
      </c>
      <c r="BI205" s="466" t="s">
        <v>870</v>
      </c>
      <c r="BJ205" s="466" t="s">
        <v>870</v>
      </c>
      <c r="BK205" s="466" t="s">
        <v>870</v>
      </c>
      <c r="BL205" s="466" t="s">
        <v>870</v>
      </c>
      <c r="BM205" s="466">
        <v>6106610.6189283924</v>
      </c>
      <c r="BN205" s="466">
        <v>6611287.6503087971</v>
      </c>
      <c r="BO205" s="466">
        <v>7280837.3212735765</v>
      </c>
      <c r="BP205" s="466">
        <v>7136359.5703972634</v>
      </c>
      <c r="BQ205" s="466">
        <v>7727581.5913453512</v>
      </c>
      <c r="BR205" s="466">
        <v>7729365.1136705065</v>
      </c>
      <c r="BS205" s="466">
        <v>6813316.7183692213</v>
      </c>
      <c r="BT205" s="466">
        <v>7686694.2451176774</v>
      </c>
      <c r="BU205" s="466">
        <v>8194289.7389417468</v>
      </c>
      <c r="BV205" s="466">
        <v>7171421.7275079293</v>
      </c>
      <c r="BW205" s="466">
        <v>7980014.1937489575</v>
      </c>
      <c r="BX205" s="466">
        <v>7139591.4198798183</v>
      </c>
      <c r="BY205" s="466">
        <f t="shared" si="1014"/>
        <v>87577369.909489244</v>
      </c>
      <c r="BZ205" s="466">
        <v>7387002.2522116508</v>
      </c>
      <c r="CA205" s="466">
        <v>7863495.3671340346</v>
      </c>
      <c r="CB205" s="466">
        <v>4460432.6502253376</v>
      </c>
      <c r="CC205" s="466">
        <v>3736431.7025538306</v>
      </c>
      <c r="CD205" s="466">
        <v>6796529.7055166094</v>
      </c>
      <c r="CE205" s="466">
        <v>6516716.7232932728</v>
      </c>
      <c r="CF205" s="466">
        <v>3617884.9860206977</v>
      </c>
      <c r="CG205" s="466">
        <v>29632209.013102986</v>
      </c>
      <c r="CH205" s="466">
        <v>9467126.5749457534</v>
      </c>
      <c r="CI205" s="466">
        <v>9485544.6677933596</v>
      </c>
      <c r="CJ205" s="466">
        <v>12546666.319354033</v>
      </c>
      <c r="CK205" s="466">
        <v>14267761.009681188</v>
      </c>
      <c r="CL205" s="466">
        <f t="shared" si="1016"/>
        <v>115777800.97183275</v>
      </c>
      <c r="CM205" s="466">
        <v>8952010.4282674007</v>
      </c>
      <c r="CN205" s="466">
        <v>8067841.8753964286</v>
      </c>
      <c r="CO205" s="466">
        <v>4175905.262727425</v>
      </c>
      <c r="CP205" s="466">
        <v>19464734.66729261</v>
      </c>
      <c r="CQ205" s="466">
        <v>10156605.01322818</v>
      </c>
      <c r="CR205" s="466">
        <v>13733675.51301953</v>
      </c>
      <c r="CS205" s="466">
        <v>9712339.9141211826</v>
      </c>
      <c r="CT205" s="466">
        <v>10148793.752921049</v>
      </c>
      <c r="CU205" s="466">
        <v>10765423.075947255</v>
      </c>
      <c r="CV205" s="466">
        <v>9862704.5994825587</v>
      </c>
      <c r="CW205" s="466">
        <v>11421840.014939077</v>
      </c>
      <c r="CX205" s="466">
        <v>21278048.841637459</v>
      </c>
      <c r="CY205" s="466">
        <f t="shared" si="1018"/>
        <v>137739922.95898014</v>
      </c>
      <c r="CZ205" s="466">
        <v>8810441.6799999997</v>
      </c>
      <c r="DA205" s="466">
        <v>1030970.06</v>
      </c>
      <c r="DB205" s="466">
        <v>18819105.700000003</v>
      </c>
      <c r="DC205" s="466">
        <v>8990276.9600000009</v>
      </c>
      <c r="DD205" s="466">
        <v>8715865.4400000013</v>
      </c>
      <c r="DE205" s="466">
        <v>9858813.2100000009</v>
      </c>
      <c r="DF205" s="466">
        <v>8711574.7400000021</v>
      </c>
      <c r="DG205" s="466">
        <v>1003877.5</v>
      </c>
      <c r="DH205" s="466">
        <v>2102124.09</v>
      </c>
      <c r="DI205" s="466">
        <v>1520189.07</v>
      </c>
      <c r="DJ205" s="466">
        <v>1733269.82</v>
      </c>
      <c r="DK205" s="466">
        <v>2775301.2</v>
      </c>
      <c r="DL205" s="466">
        <f t="shared" si="1020"/>
        <v>74071809.469999999</v>
      </c>
      <c r="DM205" s="466">
        <v>1126934.6000000001</v>
      </c>
      <c r="DN205" s="466">
        <v>1252000.6399999999</v>
      </c>
      <c r="DO205" s="466">
        <v>1686559.96</v>
      </c>
      <c r="DP205" s="466">
        <v>1404815.66</v>
      </c>
      <c r="DQ205" s="466">
        <v>1025309.02</v>
      </c>
      <c r="DR205" s="466">
        <v>1042871.17</v>
      </c>
      <c r="DS205" s="466">
        <v>1377160.68</v>
      </c>
      <c r="DT205" s="466">
        <v>1368005.54</v>
      </c>
      <c r="DU205" s="466">
        <v>1476988.83</v>
      </c>
      <c r="DV205" s="466">
        <v>1514220.98</v>
      </c>
      <c r="DW205" s="466">
        <v>1960676.93</v>
      </c>
      <c r="DX205" s="466">
        <v>1989418.25</v>
      </c>
      <c r="DY205" s="466">
        <f t="shared" si="1022"/>
        <v>17224962.259999998</v>
      </c>
      <c r="DZ205" s="466">
        <v>1462037.79</v>
      </c>
      <c r="EA205" s="466">
        <v>1492944.98</v>
      </c>
      <c r="EB205" s="466">
        <v>1244126.8</v>
      </c>
      <c r="EC205" s="466">
        <v>1439600.54</v>
      </c>
      <c r="ED205" s="466">
        <v>1454027.37</v>
      </c>
      <c r="EE205" s="466">
        <v>1331944.21</v>
      </c>
      <c r="EF205" s="466">
        <v>1186255.79</v>
      </c>
      <c r="EG205" s="466">
        <v>1614921.73</v>
      </c>
      <c r="EH205" s="466">
        <v>1447430.44</v>
      </c>
      <c r="EI205" s="466">
        <v>2172167.73</v>
      </c>
      <c r="EJ205" s="466">
        <v>1870703.5</v>
      </c>
      <c r="EK205" s="466">
        <v>2836651.92</v>
      </c>
      <c r="EL205" s="466">
        <f t="shared" si="1024"/>
        <v>19552812.800000001</v>
      </c>
      <c r="EM205" s="466">
        <v>1094430.43</v>
      </c>
      <c r="EN205" s="466">
        <v>4921689.0199999996</v>
      </c>
      <c r="EO205" s="466">
        <v>1207407.1399999999</v>
      </c>
      <c r="EP205" s="466">
        <v>5070782.8600000003</v>
      </c>
      <c r="EQ205" s="466">
        <v>1999998.05</v>
      </c>
      <c r="ER205" s="466">
        <v>1519887.29</v>
      </c>
      <c r="ES205" s="466">
        <v>2033744.83</v>
      </c>
      <c r="ET205" s="466">
        <v>1584963.17</v>
      </c>
      <c r="EU205" s="466">
        <v>1462566.95</v>
      </c>
      <c r="EV205" s="466">
        <v>2482544.9</v>
      </c>
      <c r="EW205" s="466">
        <v>1085345.57</v>
      </c>
      <c r="EX205" s="466">
        <v>3643560.55</v>
      </c>
      <c r="EY205" s="466">
        <f t="shared" si="1026"/>
        <v>28106920.759999998</v>
      </c>
      <c r="EZ205" s="466">
        <v>1675706.79</v>
      </c>
      <c r="FA205" s="466">
        <v>1847826.39</v>
      </c>
      <c r="FB205" s="466">
        <v>4388376.41</v>
      </c>
      <c r="FC205" s="466">
        <v>3745783.55</v>
      </c>
      <c r="FD205" s="466">
        <v>2886177.55</v>
      </c>
      <c r="FE205" s="466">
        <v>2584370.14</v>
      </c>
      <c r="FF205" s="466">
        <v>2719968.76</v>
      </c>
      <c r="FG205" s="466">
        <v>2433873.42</v>
      </c>
      <c r="FH205" s="466">
        <v>1586591.83</v>
      </c>
      <c r="FI205" s="466">
        <v>2716032.28</v>
      </c>
      <c r="FJ205" s="466">
        <v>3688212.16</v>
      </c>
      <c r="FK205" s="466">
        <v>4169854.2</v>
      </c>
      <c r="FL205" s="466">
        <f t="shared" si="1028"/>
        <v>34442773.479999997</v>
      </c>
      <c r="FM205" s="466">
        <v>1686098.83</v>
      </c>
      <c r="FN205" s="466">
        <v>3110088.53</v>
      </c>
      <c r="FO205" s="466">
        <v>1907358.69</v>
      </c>
      <c r="FP205" s="466">
        <v>2398111.94</v>
      </c>
      <c r="FQ205" s="466">
        <v>2448604.9500000002</v>
      </c>
      <c r="FR205" s="466">
        <v>1713049.83</v>
      </c>
      <c r="FS205" s="466">
        <v>1950195.73</v>
      </c>
      <c r="FT205" s="466">
        <v>4227380.25</v>
      </c>
      <c r="FU205" s="466">
        <v>1802154.41</v>
      </c>
      <c r="FV205" s="466">
        <v>2126370.17</v>
      </c>
      <c r="FW205" s="466">
        <v>2393607.73</v>
      </c>
      <c r="FX205" s="466">
        <v>2995255.8</v>
      </c>
      <c r="FY205" s="466">
        <f t="shared" si="1030"/>
        <v>28758276.859999999</v>
      </c>
      <c r="FZ205" s="466">
        <v>1462209.6</v>
      </c>
      <c r="GA205" s="466">
        <v>1775416.5000000002</v>
      </c>
      <c r="GB205" s="466">
        <v>1912087.62</v>
      </c>
      <c r="GC205" s="466">
        <v>2415151.0999999996</v>
      </c>
      <c r="GD205" s="466">
        <v>1483452.7699999998</v>
      </c>
      <c r="GE205" s="466">
        <v>2389563.3799999994</v>
      </c>
      <c r="GF205" s="466">
        <v>2502378.73</v>
      </c>
      <c r="GG205" s="466">
        <v>1639841.8599999999</v>
      </c>
      <c r="GH205" s="466">
        <v>3038194.6700000009</v>
      </c>
      <c r="GI205" s="466">
        <v>3782831.5500000012</v>
      </c>
      <c r="GJ205" s="466">
        <v>2955709.2500000005</v>
      </c>
      <c r="GK205" s="466">
        <v>6382190.459999999</v>
      </c>
      <c r="GL205" s="466">
        <f t="shared" si="1032"/>
        <v>31739027.490000002</v>
      </c>
      <c r="GM205" s="466">
        <v>2020888.2500000002</v>
      </c>
      <c r="GN205" s="466">
        <v>1706728.32</v>
      </c>
      <c r="GO205" s="466">
        <v>2640212.4</v>
      </c>
      <c r="GP205" s="466">
        <v>2519567.9999999995</v>
      </c>
      <c r="GQ205" s="466">
        <v>1730898.75</v>
      </c>
      <c r="GR205" s="466">
        <v>2341628.5299999998</v>
      </c>
      <c r="GS205" s="466">
        <v>2374677.0200000005</v>
      </c>
      <c r="GT205" s="466">
        <v>1857828.03</v>
      </c>
      <c r="GU205" s="466">
        <v>2198348.2299999995</v>
      </c>
      <c r="GV205" s="466">
        <v>2959004.44</v>
      </c>
      <c r="GW205" s="466">
        <v>2633423.6999999997</v>
      </c>
      <c r="GX205" s="466">
        <v>3982479.83</v>
      </c>
      <c r="GY205" s="466">
        <f t="shared" si="1034"/>
        <v>28965685.5</v>
      </c>
      <c r="GZ205" s="466">
        <v>1409458.8499999999</v>
      </c>
      <c r="HA205" s="466">
        <v>1827869.32</v>
      </c>
      <c r="HB205" s="466">
        <v>3547309.43</v>
      </c>
      <c r="HC205" s="466">
        <v>2396746.3100000005</v>
      </c>
      <c r="HD205" s="466">
        <v>2110035.5500000003</v>
      </c>
      <c r="HE205" s="466">
        <v>2929615.5</v>
      </c>
      <c r="HF205" s="466">
        <v>4208180.8999999994</v>
      </c>
      <c r="HG205" s="466">
        <v>2569169.6599999997</v>
      </c>
      <c r="HH205" s="466">
        <v>1467739.4700000002</v>
      </c>
      <c r="HI205" s="466">
        <v>2896676.4099999997</v>
      </c>
      <c r="HJ205" s="466">
        <v>2594699.12</v>
      </c>
      <c r="HK205" s="466">
        <v>4496354.95</v>
      </c>
      <c r="HL205" s="466">
        <f t="shared" si="1036"/>
        <v>32453855.469999999</v>
      </c>
      <c r="HM205" s="466">
        <v>1540830.7399999998</v>
      </c>
      <c r="HN205" s="466">
        <v>1760952.8499999999</v>
      </c>
      <c r="HO205" s="466">
        <v>1831414.5699999998</v>
      </c>
      <c r="HP205" s="466">
        <v>2588973.6800000002</v>
      </c>
      <c r="HQ205" s="466">
        <v>3117241.36</v>
      </c>
      <c r="HR205" s="466">
        <v>3113672.17</v>
      </c>
      <c r="HS205" s="466">
        <v>3038016.1000000006</v>
      </c>
      <c r="HT205" s="466">
        <v>2884581.1500000004</v>
      </c>
      <c r="HU205" s="466">
        <v>2032424.7999999998</v>
      </c>
      <c r="HV205" s="466">
        <v>2802987.7600000002</v>
      </c>
      <c r="HW205" s="466">
        <v>3580547.5800000005</v>
      </c>
      <c r="HX205" s="466">
        <v>4651986.2200000007</v>
      </c>
      <c r="HY205" s="466">
        <f t="shared" si="1038"/>
        <v>32943628.980000004</v>
      </c>
      <c r="HZ205" s="466">
        <v>2214622.96</v>
      </c>
      <c r="IA205" s="466">
        <v>1605978.7000000002</v>
      </c>
      <c r="IB205" s="466">
        <v>2063846.1400000001</v>
      </c>
      <c r="IC205" s="466">
        <v>2181178.64</v>
      </c>
      <c r="ID205" s="466">
        <v>2299749.85</v>
      </c>
      <c r="IE205" s="466">
        <v>2050769.05</v>
      </c>
      <c r="IF205" s="466">
        <v>2099585.4499999997</v>
      </c>
      <c r="IG205" s="466">
        <v>1780465.8599999999</v>
      </c>
      <c r="IH205" s="466">
        <v>1783888.35</v>
      </c>
      <c r="II205" s="466">
        <v>2077636.7400000002</v>
      </c>
      <c r="IJ205" s="466">
        <v>2433411.7900000005</v>
      </c>
      <c r="IK205" s="466">
        <v>3096321.7500000005</v>
      </c>
      <c r="IL205" s="466">
        <f t="shared" si="1040"/>
        <v>25687455.280000001</v>
      </c>
      <c r="IM205" s="466">
        <v>1475670.86</v>
      </c>
      <c r="IN205" s="466">
        <v>1830982.81</v>
      </c>
      <c r="IO205" s="466">
        <v>1802126.06</v>
      </c>
      <c r="IP205" s="466">
        <v>1643028.7</v>
      </c>
      <c r="IQ205" s="466">
        <v>2525806.6800000006</v>
      </c>
      <c r="IR205" s="466">
        <v>2824943.12</v>
      </c>
      <c r="IS205" s="466">
        <v>2112441.9899999998</v>
      </c>
      <c r="IT205" s="466">
        <v>2351368.83</v>
      </c>
      <c r="IU205" s="466">
        <v>1710216.0300000003</v>
      </c>
      <c r="IV205" s="466">
        <v>2402165.46</v>
      </c>
      <c r="IW205" s="466">
        <v>2667553.81</v>
      </c>
      <c r="IX205" s="466">
        <v>3666724.8400000003</v>
      </c>
      <c r="IY205" s="466">
        <f t="shared" si="1042"/>
        <v>27013029.190000001</v>
      </c>
      <c r="IZ205" s="655">
        <v>1500696.8299999998</v>
      </c>
      <c r="JA205" s="466">
        <v>2170657.06</v>
      </c>
      <c r="JB205" s="466">
        <v>2151493.4799999995</v>
      </c>
      <c r="JC205" s="466">
        <v>2302837.48</v>
      </c>
      <c r="JD205" s="466">
        <v>3143354.53</v>
      </c>
      <c r="JE205" s="466">
        <v>2344823.2600000002</v>
      </c>
      <c r="JF205" s="466">
        <v>3215411.4499999997</v>
      </c>
      <c r="JG205" s="466">
        <v>2341826.66</v>
      </c>
      <c r="JH205" s="466">
        <v>2350885.2000000002</v>
      </c>
      <c r="JI205" s="466">
        <v>2227313.34</v>
      </c>
      <c r="JJ205" s="466">
        <v>3036632.6700000004</v>
      </c>
      <c r="JK205" s="466">
        <v>4554694.540000001</v>
      </c>
      <c r="JL205" s="466">
        <f t="shared" si="1044"/>
        <v>31340626.5</v>
      </c>
      <c r="JM205" s="655">
        <v>1808371.1900000002</v>
      </c>
      <c r="JN205" s="466">
        <v>2435751.62</v>
      </c>
      <c r="JO205" s="466">
        <v>1928801.89</v>
      </c>
      <c r="JP205" s="466">
        <v>2316775.0199999996</v>
      </c>
      <c r="JQ205" s="466">
        <v>2678956.5699999998</v>
      </c>
      <c r="JR205" s="466">
        <v>2589792.4500000002</v>
      </c>
      <c r="JS205" s="466">
        <v>2211703.5499999998</v>
      </c>
      <c r="JT205" s="466">
        <v>2372165.9</v>
      </c>
      <c r="JU205" s="466">
        <v>2870764.88</v>
      </c>
      <c r="JV205" s="466">
        <v>2766630.29</v>
      </c>
      <c r="JW205" s="466">
        <v>3232368.48</v>
      </c>
      <c r="JX205" s="466">
        <v>7832880.6299999999</v>
      </c>
      <c r="JY205" s="466">
        <f t="shared" si="1046"/>
        <v>35044962.469999999</v>
      </c>
      <c r="JZ205" s="655">
        <v>1804652.17</v>
      </c>
      <c r="KA205" s="466">
        <v>2207855.0700000003</v>
      </c>
      <c r="KB205" s="466">
        <v>1806559.1600000001</v>
      </c>
      <c r="KC205" s="466">
        <v>2651943.1599999997</v>
      </c>
      <c r="KD205" s="466">
        <v>2727078.9299999997</v>
      </c>
      <c r="KE205" s="466">
        <v>3457051.9299999997</v>
      </c>
      <c r="KF205" s="466">
        <v>3062614.9499999997</v>
      </c>
      <c r="KG205" s="466">
        <v>3841961.35</v>
      </c>
      <c r="KH205" s="466">
        <v>3284688.71</v>
      </c>
      <c r="KI205" s="466">
        <v>5976807.9000000004</v>
      </c>
      <c r="KJ205" s="466">
        <v>5033584.01</v>
      </c>
      <c r="KK205" s="466">
        <v>7430307.8599999994</v>
      </c>
      <c r="KL205" s="466">
        <f t="shared" si="1048"/>
        <v>43285105.200000003</v>
      </c>
      <c r="KM205" s="655">
        <v>1903507.3499999999</v>
      </c>
      <c r="KN205" s="466">
        <v>3360605.63</v>
      </c>
      <c r="KO205" s="466">
        <v>3385371.1399999997</v>
      </c>
      <c r="KP205" s="466">
        <v>3086374.42</v>
      </c>
      <c r="KQ205" s="466">
        <v>2746457.1500000004</v>
      </c>
      <c r="KR205" s="466">
        <v>3475186.8800000004</v>
      </c>
      <c r="KS205" s="466">
        <v>3540303.3699999996</v>
      </c>
      <c r="KT205" s="466">
        <v>2592805.75</v>
      </c>
      <c r="KU205" s="466">
        <v>3056501.6</v>
      </c>
      <c r="KV205" s="466">
        <v>3071979.16</v>
      </c>
      <c r="KW205" s="466">
        <v>3009834.65</v>
      </c>
      <c r="KX205" s="466">
        <v>8215668.1499999994</v>
      </c>
      <c r="KY205" s="466">
        <f t="shared" si="1050"/>
        <v>41444595.25</v>
      </c>
      <c r="KZ205" s="655">
        <v>1927754.69</v>
      </c>
      <c r="LA205" s="466">
        <v>2437430.1300000004</v>
      </c>
      <c r="LB205" s="466">
        <v>0</v>
      </c>
      <c r="LC205" s="466">
        <v>0</v>
      </c>
      <c r="LD205" s="466">
        <v>0</v>
      </c>
      <c r="LE205" s="466">
        <v>0</v>
      </c>
      <c r="LF205" s="466">
        <v>0</v>
      </c>
      <c r="LG205" s="466">
        <v>0</v>
      </c>
      <c r="LH205" s="466">
        <v>0</v>
      </c>
      <c r="LI205" s="466">
        <v>0</v>
      </c>
      <c r="LJ205" s="466">
        <v>0</v>
      </c>
      <c r="LK205" s="466">
        <v>0</v>
      </c>
      <c r="LL205" s="511">
        <f t="shared" si="1052"/>
        <v>4365184.82</v>
      </c>
    </row>
    <row r="206" spans="1:324" x14ac:dyDescent="0.2">
      <c r="A206" s="436"/>
      <c r="B206" s="437"/>
      <c r="C206" s="421" t="s">
        <v>1062</v>
      </c>
      <c r="D206" s="421" t="s">
        <v>1062</v>
      </c>
      <c r="E206" s="442"/>
      <c r="F206" s="442"/>
      <c r="G206" s="442"/>
      <c r="H206" s="442"/>
      <c r="I206" s="442"/>
      <c r="J206" s="442"/>
      <c r="K206" s="442"/>
      <c r="L206" s="442"/>
      <c r="M206" s="442"/>
      <c r="N206" s="442"/>
      <c r="O206" s="442"/>
      <c r="P206" s="442"/>
      <c r="Q206" s="442"/>
      <c r="R206" s="442"/>
      <c r="S206" s="442"/>
      <c r="T206" s="442"/>
      <c r="U206" s="442"/>
      <c r="V206" s="442"/>
      <c r="W206" s="442"/>
      <c r="X206" s="442"/>
      <c r="Y206" s="442"/>
      <c r="Z206" s="442"/>
      <c r="AA206" s="442"/>
      <c r="AB206" s="442"/>
      <c r="AC206" s="442"/>
      <c r="AD206" s="442"/>
      <c r="AE206" s="442"/>
      <c r="AF206" s="442"/>
      <c r="AG206" s="442"/>
      <c r="AH206" s="442"/>
      <c r="AI206" s="442"/>
      <c r="AJ206" s="442"/>
      <c r="AK206" s="442"/>
      <c r="AL206" s="442"/>
      <c r="AM206" s="442"/>
      <c r="AN206" s="442"/>
      <c r="AO206" s="442"/>
      <c r="AP206" s="442"/>
      <c r="AQ206" s="442"/>
      <c r="AR206" s="442"/>
      <c r="AS206" s="442"/>
      <c r="AT206" s="442"/>
      <c r="AU206" s="442"/>
      <c r="AV206" s="442"/>
      <c r="AW206" s="442"/>
      <c r="AX206" s="442"/>
      <c r="AY206" s="442"/>
      <c r="AZ206" s="442"/>
      <c r="BA206" s="442"/>
      <c r="BB206" s="442"/>
      <c r="BC206" s="442"/>
      <c r="BD206" s="442"/>
      <c r="BE206" s="442"/>
      <c r="BF206" s="442"/>
      <c r="BG206" s="442"/>
      <c r="BH206" s="442"/>
      <c r="BI206" s="442"/>
      <c r="BJ206" s="442"/>
      <c r="BK206" s="442"/>
      <c r="BL206" s="442"/>
      <c r="BM206" s="442"/>
      <c r="BN206" s="442"/>
      <c r="BO206" s="442"/>
      <c r="BP206" s="442"/>
      <c r="BQ206" s="442"/>
      <c r="BR206" s="442"/>
      <c r="BS206" s="442"/>
      <c r="BT206" s="442"/>
      <c r="BU206" s="442"/>
      <c r="BV206" s="442"/>
      <c r="BW206" s="442"/>
      <c r="BX206" s="442"/>
      <c r="BY206" s="442"/>
      <c r="BZ206" s="442"/>
      <c r="CA206" s="442"/>
      <c r="CB206" s="442"/>
      <c r="CC206" s="442"/>
      <c r="CD206" s="442"/>
      <c r="CE206" s="442"/>
      <c r="CF206" s="442"/>
      <c r="CG206" s="442"/>
      <c r="CH206" s="442"/>
      <c r="CI206" s="442"/>
      <c r="CJ206" s="442"/>
      <c r="CK206" s="442"/>
      <c r="CL206" s="442"/>
      <c r="CM206" s="442"/>
      <c r="CN206" s="442"/>
      <c r="CO206" s="442"/>
      <c r="CP206" s="442"/>
      <c r="CQ206" s="442"/>
      <c r="CR206" s="442"/>
      <c r="CS206" s="442"/>
      <c r="CT206" s="442"/>
      <c r="CU206" s="442"/>
      <c r="CV206" s="442"/>
      <c r="CW206" s="442"/>
      <c r="CX206" s="442"/>
      <c r="CY206" s="442"/>
      <c r="CZ206" s="442"/>
      <c r="DA206" s="442"/>
      <c r="DB206" s="442"/>
      <c r="DC206" s="442"/>
      <c r="DD206" s="442"/>
      <c r="DE206" s="442"/>
      <c r="DF206" s="442"/>
      <c r="DG206" s="442"/>
      <c r="DH206" s="442"/>
      <c r="DI206" s="442"/>
      <c r="DJ206" s="442"/>
      <c r="DK206" s="442"/>
      <c r="DL206" s="442"/>
      <c r="DM206" s="442"/>
      <c r="DN206" s="442"/>
      <c r="DO206" s="442"/>
      <c r="DP206" s="442"/>
      <c r="DQ206" s="442"/>
      <c r="DR206" s="442"/>
      <c r="DS206" s="442"/>
      <c r="DT206" s="442"/>
      <c r="DU206" s="442"/>
      <c r="DV206" s="442"/>
      <c r="DW206" s="442"/>
      <c r="DX206" s="442"/>
      <c r="DY206" s="442"/>
      <c r="DZ206" s="442"/>
      <c r="EA206" s="442"/>
      <c r="EB206" s="442"/>
      <c r="EC206" s="442"/>
      <c r="ED206" s="442"/>
      <c r="EE206" s="442"/>
      <c r="EF206" s="442"/>
      <c r="EG206" s="442"/>
      <c r="EH206" s="442"/>
      <c r="EI206" s="442"/>
      <c r="EJ206" s="442"/>
      <c r="EK206" s="442"/>
      <c r="EL206" s="442"/>
      <c r="EM206" s="442"/>
      <c r="EN206" s="442"/>
      <c r="EO206" s="442"/>
      <c r="EP206" s="442"/>
      <c r="EQ206" s="442"/>
      <c r="ER206" s="442"/>
      <c r="ES206" s="442"/>
      <c r="ET206" s="442"/>
      <c r="EU206" s="442"/>
      <c r="EV206" s="442"/>
      <c r="EW206" s="442"/>
      <c r="EX206" s="442"/>
      <c r="EY206" s="442"/>
      <c r="EZ206" s="442"/>
      <c r="FA206" s="442"/>
      <c r="FB206" s="442"/>
      <c r="FC206" s="442"/>
      <c r="FD206" s="442"/>
      <c r="FE206" s="442"/>
      <c r="FF206" s="442"/>
      <c r="FG206" s="442"/>
      <c r="FH206" s="442"/>
      <c r="FI206" s="442"/>
      <c r="FJ206" s="442"/>
      <c r="FK206" s="442"/>
      <c r="FL206" s="442"/>
      <c r="FM206" s="442"/>
      <c r="FN206" s="442"/>
      <c r="FO206" s="442"/>
      <c r="FP206" s="442"/>
      <c r="FQ206" s="442"/>
      <c r="FR206" s="442"/>
      <c r="FS206" s="442"/>
      <c r="FT206" s="442"/>
      <c r="FU206" s="442"/>
      <c r="FV206" s="442"/>
      <c r="FW206" s="442"/>
      <c r="FX206" s="442"/>
      <c r="FY206" s="442"/>
      <c r="FZ206" s="442"/>
      <c r="GA206" s="442"/>
      <c r="GB206" s="442"/>
      <c r="GC206" s="442"/>
      <c r="GD206" s="442"/>
      <c r="GE206" s="442"/>
      <c r="GF206" s="442"/>
      <c r="GG206" s="442"/>
      <c r="GH206" s="442"/>
      <c r="GI206" s="442"/>
      <c r="GJ206" s="442"/>
      <c r="GK206" s="442"/>
      <c r="GL206" s="442"/>
      <c r="GM206" s="442"/>
      <c r="GN206" s="442"/>
      <c r="GO206" s="442"/>
      <c r="GP206" s="442"/>
      <c r="GQ206" s="442"/>
      <c r="GR206" s="442"/>
      <c r="GS206" s="442"/>
      <c r="GT206" s="442"/>
      <c r="GU206" s="442"/>
      <c r="GV206" s="442"/>
      <c r="GW206" s="442"/>
      <c r="GX206" s="442"/>
      <c r="GY206" s="442"/>
      <c r="GZ206" s="442"/>
      <c r="HA206" s="442"/>
      <c r="HB206" s="442"/>
      <c r="HC206" s="442"/>
      <c r="HD206" s="442"/>
      <c r="HE206" s="442"/>
      <c r="HF206" s="442"/>
      <c r="HG206" s="442"/>
      <c r="HH206" s="442"/>
      <c r="HI206" s="442"/>
      <c r="HJ206" s="442"/>
      <c r="HK206" s="442"/>
      <c r="HL206" s="442"/>
      <c r="HM206" s="442"/>
      <c r="HN206" s="442"/>
      <c r="HO206" s="442"/>
      <c r="HP206" s="442"/>
      <c r="HQ206" s="442"/>
      <c r="HR206" s="442"/>
      <c r="HS206" s="442"/>
      <c r="HT206" s="442"/>
      <c r="HU206" s="442"/>
      <c r="HV206" s="442"/>
      <c r="HW206" s="442"/>
      <c r="HX206" s="442"/>
      <c r="HY206" s="442"/>
      <c r="HZ206" s="442"/>
      <c r="IA206" s="442"/>
      <c r="IB206" s="442"/>
      <c r="IC206" s="442"/>
      <c r="ID206" s="442"/>
      <c r="IE206" s="442"/>
      <c r="IF206" s="442"/>
      <c r="IG206" s="442"/>
      <c r="IH206" s="442"/>
      <c r="II206" s="442"/>
      <c r="IJ206" s="442"/>
      <c r="IK206" s="442"/>
      <c r="IL206" s="442"/>
      <c r="IM206" s="442"/>
      <c r="IN206" s="442"/>
      <c r="IO206" s="442"/>
      <c r="IP206" s="442"/>
      <c r="IQ206" s="442"/>
      <c r="IR206" s="442"/>
      <c r="IS206" s="442"/>
      <c r="IT206" s="442"/>
      <c r="IU206" s="442"/>
      <c r="IV206" s="442"/>
      <c r="IW206" s="442"/>
      <c r="IX206" s="442"/>
      <c r="IY206" s="442"/>
      <c r="IZ206" s="653"/>
      <c r="JA206" s="442"/>
      <c r="JB206" s="442"/>
      <c r="JC206" s="442"/>
      <c r="JD206" s="442"/>
      <c r="JE206" s="442"/>
      <c r="JF206" s="442"/>
      <c r="JG206" s="442"/>
      <c r="JH206" s="442"/>
      <c r="JI206" s="442"/>
      <c r="JJ206" s="442"/>
      <c r="JK206" s="442"/>
      <c r="JL206" s="442"/>
      <c r="JM206" s="653"/>
      <c r="JN206" s="442"/>
      <c r="JO206" s="442"/>
      <c r="JP206" s="442"/>
      <c r="JQ206" s="442"/>
      <c r="JR206" s="442"/>
      <c r="JS206" s="442"/>
      <c r="JT206" s="442"/>
      <c r="JU206" s="442"/>
      <c r="JV206" s="442"/>
      <c r="JW206" s="442"/>
      <c r="JX206" s="442"/>
      <c r="JY206" s="442"/>
      <c r="JZ206" s="653"/>
      <c r="KA206" s="442"/>
      <c r="KB206" s="442"/>
      <c r="KC206" s="442"/>
      <c r="KD206" s="442"/>
      <c r="KE206" s="442"/>
      <c r="KF206" s="442"/>
      <c r="KG206" s="442"/>
      <c r="KH206" s="442"/>
      <c r="KI206" s="442"/>
      <c r="KJ206" s="442"/>
      <c r="KK206" s="442"/>
      <c r="KL206" s="442"/>
      <c r="KM206" s="653"/>
      <c r="KN206" s="442"/>
      <c r="KO206" s="442"/>
      <c r="KP206" s="442"/>
      <c r="KQ206" s="442"/>
      <c r="KR206" s="442"/>
      <c r="KS206" s="442"/>
      <c r="KT206" s="442"/>
      <c r="KU206" s="442"/>
      <c r="KV206" s="442"/>
      <c r="KW206" s="442"/>
      <c r="KX206" s="442"/>
      <c r="KY206" s="442"/>
      <c r="KZ206" s="653"/>
      <c r="LA206" s="442"/>
      <c r="LB206" s="442"/>
      <c r="LC206" s="442"/>
      <c r="LD206" s="442"/>
      <c r="LE206" s="442"/>
      <c r="LF206" s="442"/>
      <c r="LG206" s="442"/>
      <c r="LH206" s="442"/>
      <c r="LI206" s="442"/>
      <c r="LJ206" s="442"/>
      <c r="LK206" s="442"/>
      <c r="LL206" s="512"/>
    </row>
    <row r="207" spans="1:324" ht="18" x14ac:dyDescent="0.25">
      <c r="A207" s="461">
        <v>414</v>
      </c>
      <c r="B207" s="462"/>
      <c r="C207" s="463" t="s">
        <v>25</v>
      </c>
      <c r="D207" s="463" t="s">
        <v>26</v>
      </c>
      <c r="E207" s="474">
        <f t="shared" ref="E207:X207" si="1053">SUM(E208:E211)</f>
        <v>4648848.272408613</v>
      </c>
      <c r="F207" s="474">
        <f t="shared" si="1053"/>
        <v>5979577.6998831583</v>
      </c>
      <c r="G207" s="474">
        <f t="shared" si="1053"/>
        <v>8800463.1947921887</v>
      </c>
      <c r="H207" s="474">
        <f t="shared" si="1053"/>
        <v>11601915.373059591</v>
      </c>
      <c r="I207" s="474">
        <f t="shared" si="1053"/>
        <v>15976281.088299114</v>
      </c>
      <c r="J207" s="474">
        <f t="shared" si="1053"/>
        <v>16415381.405441497</v>
      </c>
      <c r="K207" s="474">
        <f t="shared" si="1053"/>
        <v>21011312.802537143</v>
      </c>
      <c r="L207" s="474">
        <f t="shared" si="1053"/>
        <v>21758525.287931897</v>
      </c>
      <c r="M207" s="474">
        <f t="shared" si="1053"/>
        <v>524262.17075613426</v>
      </c>
      <c r="N207" s="474">
        <f t="shared" si="1053"/>
        <v>667184.99132031389</v>
      </c>
      <c r="O207" s="474">
        <f t="shared" si="1053"/>
        <v>1249373.5121849442</v>
      </c>
      <c r="P207" s="474">
        <f t="shared" si="1053"/>
        <v>804932.43148055417</v>
      </c>
      <c r="Q207" s="474">
        <f t="shared" si="1053"/>
        <v>1022746.1436738443</v>
      </c>
      <c r="R207" s="474">
        <f t="shared" si="1053"/>
        <v>869537.7310549157</v>
      </c>
      <c r="S207" s="474">
        <f t="shared" si="1053"/>
        <v>894159.49294775515</v>
      </c>
      <c r="T207" s="474">
        <f t="shared" si="1053"/>
        <v>1018289.0294608579</v>
      </c>
      <c r="U207" s="474">
        <f t="shared" si="1053"/>
        <v>725091.67171590705</v>
      </c>
      <c r="V207" s="474">
        <f t="shared" si="1053"/>
        <v>2264698.6088716411</v>
      </c>
      <c r="W207" s="474">
        <f t="shared" si="1053"/>
        <v>2046663.1404606912</v>
      </c>
      <c r="X207" s="474">
        <f t="shared" si="1053"/>
        <v>3862849.7680687699</v>
      </c>
      <c r="Y207" s="474">
        <f>M207+N207+O207+P207+Q207+R207+S207+T207+U207+V207+W207+X207</f>
        <v>15949788.691996329</v>
      </c>
      <c r="Z207" s="474">
        <f t="shared" ref="Z207:AK207" si="1054">SUM(Z208:Z211)</f>
        <v>152881.65005842099</v>
      </c>
      <c r="AA207" s="474">
        <f t="shared" si="1054"/>
        <v>959556.88057085639</v>
      </c>
      <c r="AB207" s="474">
        <f t="shared" si="1054"/>
        <v>605633.99933233182</v>
      </c>
      <c r="AC207" s="474">
        <f t="shared" si="1054"/>
        <v>1315648.1074528461</v>
      </c>
      <c r="AD207" s="474">
        <f t="shared" si="1054"/>
        <v>1584527.3784426642</v>
      </c>
      <c r="AE207" s="474">
        <f t="shared" si="1054"/>
        <v>2956866.4821816059</v>
      </c>
      <c r="AF207" s="474">
        <f t="shared" si="1054"/>
        <v>919498.74136204296</v>
      </c>
      <c r="AG207" s="474">
        <f t="shared" si="1054"/>
        <v>1404150.0632198299</v>
      </c>
      <c r="AH207" s="474">
        <f t="shared" si="1054"/>
        <v>1750101.9393256556</v>
      </c>
      <c r="AI207" s="474">
        <f t="shared" si="1054"/>
        <v>517079.17380237026</v>
      </c>
      <c r="AJ207" s="474">
        <f t="shared" si="1054"/>
        <v>937397.68139709556</v>
      </c>
      <c r="AK207" s="474">
        <f t="shared" si="1054"/>
        <v>9519923.3474378251</v>
      </c>
      <c r="AL207" s="474">
        <f>Z207+AA207+AB207+AC207+AD207+AE207+AF207+AG207+AH207+AI207+AJ207+AK207</f>
        <v>22623265.444583543</v>
      </c>
      <c r="AM207" s="474">
        <f t="shared" ref="AM207:AX207" si="1055">SUM(AM208:AM211)</f>
        <v>1021554.4728759805</v>
      </c>
      <c r="AN207" s="474">
        <f t="shared" si="1055"/>
        <v>1191920.6109581038</v>
      </c>
      <c r="AO207" s="474">
        <f t="shared" si="1055"/>
        <v>2574411.0389751294</v>
      </c>
      <c r="AP207" s="474">
        <f t="shared" si="1055"/>
        <v>1032123.8106743449</v>
      </c>
      <c r="AQ207" s="474">
        <f t="shared" si="1055"/>
        <v>970105.03905858798</v>
      </c>
      <c r="AR207" s="474">
        <f t="shared" si="1055"/>
        <v>1373834.3405942246</v>
      </c>
      <c r="AS207" s="474">
        <f t="shared" si="1055"/>
        <v>855635.83324987476</v>
      </c>
      <c r="AT207" s="474">
        <f t="shared" si="1055"/>
        <v>994204.33266566554</v>
      </c>
      <c r="AU207" s="474">
        <f t="shared" si="1055"/>
        <v>838545.43152228324</v>
      </c>
      <c r="AV207" s="474">
        <f t="shared" si="1055"/>
        <v>723872.39697045588</v>
      </c>
      <c r="AW207" s="474">
        <f t="shared" si="1055"/>
        <v>4579812.622266734</v>
      </c>
      <c r="AX207" s="474">
        <f t="shared" si="1055"/>
        <v>5024811.5088466033</v>
      </c>
      <c r="AY207" s="474">
        <f>AM207+AN207+AO207+AP207+AQ207+AR207+AS207+AT207+AU207+AV207+AW207+AX207</f>
        <v>21180831.438657988</v>
      </c>
      <c r="AZ207" s="474">
        <f t="shared" ref="AZ207:BK207" si="1056">SUM(AZ208:AZ211)</f>
        <v>746814.47028876643</v>
      </c>
      <c r="BA207" s="474">
        <f t="shared" si="1056"/>
        <v>357804.62643965951</v>
      </c>
      <c r="BB207" s="474">
        <f t="shared" si="1056"/>
        <v>2208452.161450509</v>
      </c>
      <c r="BC207" s="474">
        <f t="shared" si="1056"/>
        <v>2546866.9032715745</v>
      </c>
      <c r="BD207" s="474">
        <f t="shared" si="1056"/>
        <v>1308430.7095643464</v>
      </c>
      <c r="BE207" s="474">
        <f t="shared" si="1056"/>
        <v>2968912.1431313641</v>
      </c>
      <c r="BF207" s="474">
        <f t="shared" si="1056"/>
        <v>1677714.775788683</v>
      </c>
      <c r="BG207" s="474">
        <f t="shared" si="1056"/>
        <v>917326.39855616726</v>
      </c>
      <c r="BH207" s="474">
        <f t="shared" si="1056"/>
        <v>2364984.1903271577</v>
      </c>
      <c r="BI207" s="474">
        <f t="shared" si="1056"/>
        <v>1937953.2099399106</v>
      </c>
      <c r="BJ207" s="474">
        <f t="shared" si="1056"/>
        <v>2599001.4220914706</v>
      </c>
      <c r="BK207" s="474">
        <f t="shared" si="1056"/>
        <v>1550012.3420130194</v>
      </c>
      <c r="BL207" s="474">
        <f>AZ207+BA207+BB207+BC207+BD207+BE207+BF207+BG207+BH207+BI207+BJ207+BK207</f>
        <v>21184273.35286263</v>
      </c>
      <c r="BM207" s="474">
        <f t="shared" ref="BM207:BX207" si="1057">SUM(BM208:BM211)</f>
        <v>585716.45664329838</v>
      </c>
      <c r="BN207" s="474">
        <f t="shared" si="1057"/>
        <v>158588.88816558174</v>
      </c>
      <c r="BO207" s="474">
        <f t="shared" si="1057"/>
        <v>2125524.2956100819</v>
      </c>
      <c r="BP207" s="474">
        <f t="shared" si="1057"/>
        <v>1170004.1139208814</v>
      </c>
      <c r="BQ207" s="474">
        <f t="shared" si="1057"/>
        <v>401971.67380237026</v>
      </c>
      <c r="BR207" s="474">
        <f t="shared" si="1057"/>
        <v>4248502.1296528131</v>
      </c>
      <c r="BS207" s="474">
        <f t="shared" si="1057"/>
        <v>1334827.820939743</v>
      </c>
      <c r="BT207" s="474">
        <f t="shared" si="1057"/>
        <v>1573425.152144884</v>
      </c>
      <c r="BU207" s="474">
        <f t="shared" si="1057"/>
        <v>1444890.3869971626</v>
      </c>
      <c r="BV207" s="474">
        <f t="shared" si="1057"/>
        <v>6072849.2354782186</v>
      </c>
      <c r="BW207" s="474">
        <f t="shared" si="1057"/>
        <v>1330455.751418795</v>
      </c>
      <c r="BX207" s="474">
        <f t="shared" si="1057"/>
        <v>1446891.8144717077</v>
      </c>
      <c r="BY207" s="474">
        <f>BM207+BN207+BO207+BP207+BQ207+BR207+BS207+BT207+BU207+BV207+BW207+BX207</f>
        <v>21893647.719245542</v>
      </c>
      <c r="BZ207" s="474">
        <f t="shared" ref="BZ207:CK207" si="1058">SUM(BZ208:BZ211)</f>
        <v>455226.09213820728</v>
      </c>
      <c r="CA207" s="474">
        <f t="shared" si="1058"/>
        <v>467163.32227507932</v>
      </c>
      <c r="CB207" s="474">
        <f t="shared" si="1058"/>
        <v>665304.63215656823</v>
      </c>
      <c r="CC207" s="474">
        <f t="shared" si="1058"/>
        <v>2465023.2365214489</v>
      </c>
      <c r="CD207" s="474">
        <f t="shared" si="1058"/>
        <v>1019435.0029627774</v>
      </c>
      <c r="CE207" s="474">
        <f t="shared" si="1058"/>
        <v>3932614.1543565351</v>
      </c>
      <c r="CF207" s="474">
        <f t="shared" si="1058"/>
        <v>2886152.2179519292</v>
      </c>
      <c r="CG207" s="474">
        <f t="shared" si="1058"/>
        <v>2974918.6398347514</v>
      </c>
      <c r="CH207" s="474">
        <f t="shared" si="1058"/>
        <v>4323119.2687364388</v>
      </c>
      <c r="CI207" s="474">
        <f t="shared" si="1058"/>
        <v>1356518.784718744</v>
      </c>
      <c r="CJ207" s="474">
        <f t="shared" si="1058"/>
        <v>2628123.5271657477</v>
      </c>
      <c r="CK207" s="474">
        <f t="shared" si="1058"/>
        <v>2505218.5845434829</v>
      </c>
      <c r="CL207" s="474">
        <f>BZ207+CA207+CB207+CC207+CD207+CE207+CF207+CG207+CH207+CI207+CJ207+CK207</f>
        <v>25678817.46336171</v>
      </c>
      <c r="CM207" s="474">
        <f t="shared" ref="CM207:CX207" si="1059">SUM(CM208:CM211)</f>
        <v>816568.41028208996</v>
      </c>
      <c r="CN207" s="474">
        <f t="shared" si="1059"/>
        <v>275949.23255716916</v>
      </c>
      <c r="CO207" s="474">
        <f t="shared" si="1059"/>
        <v>1746934.8113420131</v>
      </c>
      <c r="CP207" s="474">
        <f t="shared" si="1059"/>
        <v>1304480.2286763482</v>
      </c>
      <c r="CQ207" s="474">
        <f t="shared" si="1059"/>
        <v>3589857.6416291106</v>
      </c>
      <c r="CR207" s="474">
        <f t="shared" si="1059"/>
        <v>3747489.6120847948</v>
      </c>
      <c r="CS207" s="474">
        <f t="shared" si="1059"/>
        <v>3472648.0255383081</v>
      </c>
      <c r="CT207" s="474">
        <f t="shared" si="1059"/>
        <v>794736.08107995358</v>
      </c>
      <c r="CU207" s="474">
        <f t="shared" si="1059"/>
        <v>5411109.554832248</v>
      </c>
      <c r="CV207" s="474">
        <f t="shared" si="1059"/>
        <v>1200538.0768652984</v>
      </c>
      <c r="CW207" s="474">
        <f t="shared" si="1059"/>
        <v>2821746.7928142212</v>
      </c>
      <c r="CX207" s="474">
        <f t="shared" si="1059"/>
        <v>2174872.6843598736</v>
      </c>
      <c r="CY207" s="474">
        <f>CM207+CN207+CO207+CP207+CQ207+CR207+CS207+CT207+CU207+CV207+CW207+CX207</f>
        <v>27356931.152061429</v>
      </c>
      <c r="CZ207" s="474">
        <f t="shared" ref="CZ207:DK207" si="1060">SUM(CZ208:CZ211)</f>
        <v>314556.68</v>
      </c>
      <c r="DA207" s="474">
        <f t="shared" si="1060"/>
        <v>2101460.98</v>
      </c>
      <c r="DB207" s="474">
        <f t="shared" si="1060"/>
        <v>489142.83</v>
      </c>
      <c r="DC207" s="474">
        <f t="shared" si="1060"/>
        <v>557522.87</v>
      </c>
      <c r="DD207" s="474">
        <f t="shared" si="1060"/>
        <v>7339600.4400000004</v>
      </c>
      <c r="DE207" s="474">
        <f t="shared" si="1060"/>
        <v>2281037.27</v>
      </c>
      <c r="DF207" s="474">
        <f t="shared" si="1060"/>
        <v>4007880.32</v>
      </c>
      <c r="DG207" s="474">
        <f t="shared" si="1060"/>
        <v>3341974.21</v>
      </c>
      <c r="DH207" s="474">
        <f t="shared" si="1060"/>
        <v>3973931.879999999</v>
      </c>
      <c r="DI207" s="474">
        <f t="shared" si="1060"/>
        <v>1090353.3599999999</v>
      </c>
      <c r="DJ207" s="474">
        <f t="shared" si="1060"/>
        <v>2217197.8300000005</v>
      </c>
      <c r="DK207" s="474">
        <f t="shared" si="1060"/>
        <v>4264427.0200000005</v>
      </c>
      <c r="DL207" s="474">
        <f>CZ207+DA207+DB207+DC207+DD207+DE207+DF207+DG207+DH207+DI207+DJ207+DK207</f>
        <v>31979085.690000001</v>
      </c>
      <c r="DM207" s="474">
        <f t="shared" ref="DM207:DX207" si="1061">SUM(DM208:DM211)</f>
        <v>1753864.8</v>
      </c>
      <c r="DN207" s="474">
        <f t="shared" si="1061"/>
        <v>3544441.19</v>
      </c>
      <c r="DO207" s="474">
        <f t="shared" si="1061"/>
        <v>1933113.9500000002</v>
      </c>
      <c r="DP207" s="474">
        <f t="shared" si="1061"/>
        <v>2189088.64</v>
      </c>
      <c r="DQ207" s="474">
        <f t="shared" si="1061"/>
        <v>6885147.3600000003</v>
      </c>
      <c r="DR207" s="474">
        <f t="shared" si="1061"/>
        <v>4560019.8</v>
      </c>
      <c r="DS207" s="474">
        <f t="shared" si="1061"/>
        <v>1263554.5599999998</v>
      </c>
      <c r="DT207" s="474">
        <f t="shared" si="1061"/>
        <v>3029642.9499999997</v>
      </c>
      <c r="DU207" s="474">
        <f t="shared" si="1061"/>
        <v>7315235.5700000003</v>
      </c>
      <c r="DV207" s="474">
        <f t="shared" si="1061"/>
        <v>504979.47999999893</v>
      </c>
      <c r="DW207" s="474">
        <f t="shared" si="1061"/>
        <v>10746941.5</v>
      </c>
      <c r="DX207" s="474">
        <f t="shared" si="1061"/>
        <v>4462916.0100000007</v>
      </c>
      <c r="DY207" s="474">
        <f>DM207+DN207+DO207+DP207+DQ207+DR207+DS207+DT207+DU207+DV207+DW207+DX207</f>
        <v>48188945.809999995</v>
      </c>
      <c r="DZ207" s="474">
        <f t="shared" ref="DZ207:EK207" si="1062">SUM(DZ208:DZ211)</f>
        <v>2218490.17</v>
      </c>
      <c r="EA207" s="474">
        <f t="shared" si="1062"/>
        <v>685423.41999999993</v>
      </c>
      <c r="EB207" s="474">
        <f t="shared" si="1062"/>
        <v>4077051.34</v>
      </c>
      <c r="EC207" s="474">
        <f t="shared" si="1062"/>
        <v>1543508.27</v>
      </c>
      <c r="ED207" s="474">
        <f t="shared" si="1062"/>
        <v>6592940.2599999998</v>
      </c>
      <c r="EE207" s="474">
        <f t="shared" si="1062"/>
        <v>7806056.8799999999</v>
      </c>
      <c r="EF207" s="474">
        <f t="shared" si="1062"/>
        <v>2202685.7599999998</v>
      </c>
      <c r="EG207" s="474">
        <f t="shared" si="1062"/>
        <v>1061640.6100000001</v>
      </c>
      <c r="EH207" s="474">
        <f t="shared" si="1062"/>
        <v>6655116.3499999978</v>
      </c>
      <c r="EI207" s="474">
        <f t="shared" si="1062"/>
        <v>2199197.7900000005</v>
      </c>
      <c r="EJ207" s="474">
        <f t="shared" si="1062"/>
        <v>1515949.21</v>
      </c>
      <c r="EK207" s="474">
        <f t="shared" si="1062"/>
        <v>2371663.91</v>
      </c>
      <c r="EL207" s="474">
        <f>DZ207+EA207+EB207+EC207+ED207+EE207+EF207+EG207+EH207+EI207+EJ207+EK207</f>
        <v>38929723.969999999</v>
      </c>
      <c r="EM207" s="474">
        <f t="shared" ref="EM207:EX207" si="1063">SUM(EM208:EM211)</f>
        <v>2602023.2000000002</v>
      </c>
      <c r="EN207" s="474">
        <f t="shared" si="1063"/>
        <v>1592068.4599999997</v>
      </c>
      <c r="EO207" s="474">
        <f t="shared" si="1063"/>
        <v>4530624.28</v>
      </c>
      <c r="EP207" s="474">
        <f t="shared" si="1063"/>
        <v>1942275.63</v>
      </c>
      <c r="EQ207" s="474">
        <f t="shared" si="1063"/>
        <v>3222743.9800000004</v>
      </c>
      <c r="ER207" s="474">
        <f t="shared" si="1063"/>
        <v>7460179.1099999994</v>
      </c>
      <c r="ES207" s="474">
        <f t="shared" si="1063"/>
        <v>1404207.77</v>
      </c>
      <c r="ET207" s="474">
        <f t="shared" si="1063"/>
        <v>1896422.56</v>
      </c>
      <c r="EU207" s="474">
        <f t="shared" si="1063"/>
        <v>5824761.7399999993</v>
      </c>
      <c r="EV207" s="474">
        <f t="shared" si="1063"/>
        <v>3090119.1199999996</v>
      </c>
      <c r="EW207" s="474">
        <f t="shared" si="1063"/>
        <v>4217470.8500000006</v>
      </c>
      <c r="EX207" s="474">
        <f t="shared" si="1063"/>
        <v>2331548.64</v>
      </c>
      <c r="EY207" s="474">
        <f>EM207+EN207+EO207+EP207+EQ207+ER207+ES207+ET207+EU207+EV207+EW207+EX207</f>
        <v>40114445.339999996</v>
      </c>
      <c r="EZ207" s="474">
        <f t="shared" ref="EZ207:FH207" si="1064">SUM(EZ208:EZ211)</f>
        <v>3583277.2099999995</v>
      </c>
      <c r="FA207" s="474">
        <f t="shared" si="1064"/>
        <v>383943.32</v>
      </c>
      <c r="FB207" s="474">
        <f t="shared" si="1064"/>
        <v>1898157.7999999998</v>
      </c>
      <c r="FC207" s="474">
        <f t="shared" si="1064"/>
        <v>5367845.9800000004</v>
      </c>
      <c r="FD207" s="474">
        <f t="shared" si="1064"/>
        <v>9903156.1799999997</v>
      </c>
      <c r="FE207" s="474">
        <f t="shared" si="1064"/>
        <v>1690186.06</v>
      </c>
      <c r="FF207" s="474">
        <f t="shared" si="1064"/>
        <v>6181566.629999999</v>
      </c>
      <c r="FG207" s="474">
        <f t="shared" si="1064"/>
        <v>1094721.7600000007</v>
      </c>
      <c r="FH207" s="474">
        <f t="shared" si="1064"/>
        <v>7239660.6700000009</v>
      </c>
      <c r="FI207" s="474">
        <f>SUM(FI208:FI211)</f>
        <v>1203745.52</v>
      </c>
      <c r="FJ207" s="474">
        <f>SUM(FJ208:FJ211)</f>
        <v>1077741.3099999987</v>
      </c>
      <c r="FK207" s="474">
        <f>SUM(FK208:FK211)</f>
        <v>12352385.560000004</v>
      </c>
      <c r="FL207" s="474">
        <f>FA207+FB207+FC207+FD207+FE207+FF207+FG207+FH207+EZ207+FI207+FK207+FJ207</f>
        <v>51976388</v>
      </c>
      <c r="FM207" s="474">
        <f t="shared" ref="FM207:FV207" si="1065">SUM(FM208:FM211)</f>
        <v>6074994.3899999997</v>
      </c>
      <c r="FN207" s="474">
        <f t="shared" si="1065"/>
        <v>4311806.7200000007</v>
      </c>
      <c r="FO207" s="474">
        <f t="shared" si="1065"/>
        <v>2644413.9000000004</v>
      </c>
      <c r="FP207" s="474">
        <f t="shared" si="1065"/>
        <v>4626816.66</v>
      </c>
      <c r="FQ207" s="474">
        <f t="shared" si="1065"/>
        <v>5241449.2199999988</v>
      </c>
      <c r="FR207" s="474">
        <f t="shared" si="1065"/>
        <v>2679316.04</v>
      </c>
      <c r="FS207" s="474">
        <f t="shared" si="1065"/>
        <v>3331052.3600000003</v>
      </c>
      <c r="FT207" s="474">
        <f t="shared" si="1065"/>
        <v>4615654.24</v>
      </c>
      <c r="FU207" s="474">
        <f t="shared" si="1065"/>
        <v>4651868.92</v>
      </c>
      <c r="FV207" s="474">
        <f t="shared" si="1065"/>
        <v>3002903.18</v>
      </c>
      <c r="FW207" s="474">
        <f>SUM(FW208:FW211)</f>
        <v>12278065.289999999</v>
      </c>
      <c r="FX207" s="474">
        <f>SUM(FX208:FX211)</f>
        <v>5537981.4899999993</v>
      </c>
      <c r="FY207" s="474">
        <f>FM207+FN207+FO207+FP207+FQ207+FR207+FS207+FT207+FU207+FV207+FW207+FX207</f>
        <v>58996322.410000004</v>
      </c>
      <c r="FZ207" s="474">
        <f t="shared" ref="FZ207:GI207" si="1066">SUM(FZ208:FZ211)</f>
        <v>4624332.2600000007</v>
      </c>
      <c r="GA207" s="474">
        <f t="shared" si="1066"/>
        <v>16770912.719999999</v>
      </c>
      <c r="GB207" s="474">
        <f t="shared" si="1066"/>
        <v>1855637.0100000002</v>
      </c>
      <c r="GC207" s="474">
        <f t="shared" si="1066"/>
        <v>2607452.6699999995</v>
      </c>
      <c r="GD207" s="474">
        <f t="shared" si="1066"/>
        <v>5644192.4500000002</v>
      </c>
      <c r="GE207" s="474">
        <f t="shared" si="1066"/>
        <v>2491410.02</v>
      </c>
      <c r="GF207" s="474">
        <f t="shared" si="1066"/>
        <v>25824432.309999999</v>
      </c>
      <c r="GG207" s="474">
        <f t="shared" si="1066"/>
        <v>4015319.68</v>
      </c>
      <c r="GH207" s="474">
        <f t="shared" si="1066"/>
        <v>3362439.5500000012</v>
      </c>
      <c r="GI207" s="474">
        <f t="shared" si="1066"/>
        <v>2668296.6600000011</v>
      </c>
      <c r="GJ207" s="474">
        <f>SUM(GJ208:GJ211)</f>
        <v>2877403.5699999989</v>
      </c>
      <c r="GK207" s="474">
        <f>SUM(GK208:GK211)</f>
        <v>1649698.6300000004</v>
      </c>
      <c r="GL207" s="474">
        <f>FZ207+GA207+GB207+GC207+GD207+GE207+GF207+GG207+GH207+GI207+GJ207+GK207</f>
        <v>74391527.529999986</v>
      </c>
      <c r="GM207" s="474">
        <f t="shared" ref="GM207:GV207" si="1067">SUM(GM208:GM211)</f>
        <v>6003859.46</v>
      </c>
      <c r="GN207" s="474">
        <f t="shared" si="1067"/>
        <v>5042847.84</v>
      </c>
      <c r="GO207" s="474">
        <f t="shared" si="1067"/>
        <v>1272913.33</v>
      </c>
      <c r="GP207" s="474">
        <f t="shared" si="1067"/>
        <v>2037440.3499999999</v>
      </c>
      <c r="GQ207" s="474">
        <f t="shared" si="1067"/>
        <v>11388830.520000001</v>
      </c>
      <c r="GR207" s="474">
        <f t="shared" si="1067"/>
        <v>6956908.0099999998</v>
      </c>
      <c r="GS207" s="474">
        <f t="shared" si="1067"/>
        <v>14037356.25</v>
      </c>
      <c r="GT207" s="474">
        <f t="shared" si="1067"/>
        <v>2432810.4000000004</v>
      </c>
      <c r="GU207" s="474">
        <f t="shared" si="1067"/>
        <v>1289939.1299999987</v>
      </c>
      <c r="GV207" s="474">
        <f t="shared" si="1067"/>
        <v>3306370.5300000003</v>
      </c>
      <c r="GW207" s="474">
        <f>SUM(GW208:GW211)</f>
        <v>2738145.5300000021</v>
      </c>
      <c r="GX207" s="474">
        <f>SUM(GX208:GX211)</f>
        <v>18696400.68</v>
      </c>
      <c r="GY207" s="474">
        <f>GM207+GN207+GO207+GP207+GQ207+GR207+GS207+GT207+GU207+GV207+GW207+GX207</f>
        <v>75203822.030000001</v>
      </c>
      <c r="GZ207" s="474">
        <f t="shared" ref="GZ207:HI207" si="1068">SUM(GZ208:GZ211)</f>
        <v>6304004.1999999993</v>
      </c>
      <c r="HA207" s="474">
        <f t="shared" si="1068"/>
        <v>4039427.9000000004</v>
      </c>
      <c r="HB207" s="474">
        <f t="shared" si="1068"/>
        <v>4171812.9600000004</v>
      </c>
      <c r="HC207" s="474">
        <f t="shared" si="1068"/>
        <v>4630373.4399999995</v>
      </c>
      <c r="HD207" s="474">
        <f t="shared" si="1068"/>
        <v>4767704.8699999992</v>
      </c>
      <c r="HE207" s="474">
        <f t="shared" si="1068"/>
        <v>2165235.6099999994</v>
      </c>
      <c r="HF207" s="474">
        <f t="shared" si="1068"/>
        <v>2379987.3600000003</v>
      </c>
      <c r="HG207" s="474">
        <f t="shared" si="1068"/>
        <v>848282.15999999992</v>
      </c>
      <c r="HH207" s="474">
        <f t="shared" si="1068"/>
        <v>4838469.54</v>
      </c>
      <c r="HI207" s="474">
        <f t="shared" si="1068"/>
        <v>2457211.2800000003</v>
      </c>
      <c r="HJ207" s="474">
        <f>SUM(HJ208:HJ211)</f>
        <v>13756288.630000001</v>
      </c>
      <c r="HK207" s="474">
        <f>SUM(HK208:HK211)</f>
        <v>6129509.1600000011</v>
      </c>
      <c r="HL207" s="474">
        <f>GZ207+HA207+HB207+HC207+HD207+HE207+HF207+HG207+HH207+HI207+HJ207+HK207</f>
        <v>56488307.110000007</v>
      </c>
      <c r="HM207" s="474">
        <f t="shared" ref="HM207:HV207" si="1069">SUM(HM208:HM211)</f>
        <v>8885129.0300000012</v>
      </c>
      <c r="HN207" s="474">
        <f t="shared" si="1069"/>
        <v>2815522.4899999998</v>
      </c>
      <c r="HO207" s="474">
        <f t="shared" si="1069"/>
        <v>3690698.68</v>
      </c>
      <c r="HP207" s="474">
        <f t="shared" si="1069"/>
        <v>12105412.57</v>
      </c>
      <c r="HQ207" s="474">
        <f t="shared" si="1069"/>
        <v>4121167.49</v>
      </c>
      <c r="HR207" s="474">
        <f t="shared" si="1069"/>
        <v>2926235.72</v>
      </c>
      <c r="HS207" s="474">
        <f t="shared" si="1069"/>
        <v>5587037.9500000002</v>
      </c>
      <c r="HT207" s="474">
        <f t="shared" si="1069"/>
        <v>845544.46000000066</v>
      </c>
      <c r="HU207" s="474">
        <f t="shared" si="1069"/>
        <v>3359697.5000000005</v>
      </c>
      <c r="HV207" s="474">
        <f t="shared" si="1069"/>
        <v>5020079.9899999993</v>
      </c>
      <c r="HW207" s="474">
        <f>SUM(HW208:HW211)</f>
        <v>13705887.09</v>
      </c>
      <c r="HX207" s="474">
        <f>SUM(HX208:HX211)</f>
        <v>16605859.77</v>
      </c>
      <c r="HY207" s="474">
        <f>HM207+HN207+HO207+HP207+HQ207+HR207+HS207+HT207+HU207+HV207+HW207+HX207</f>
        <v>79668272.74000001</v>
      </c>
      <c r="HZ207" s="474">
        <f t="shared" ref="HZ207:II207" si="1070">SUM(HZ208:HZ211)</f>
        <v>5470518</v>
      </c>
      <c r="IA207" s="474">
        <f t="shared" si="1070"/>
        <v>2978643.04</v>
      </c>
      <c r="IB207" s="474">
        <f t="shared" si="1070"/>
        <v>5998223.7199999997</v>
      </c>
      <c r="IC207" s="474">
        <f t="shared" si="1070"/>
        <v>8771602.0700000003</v>
      </c>
      <c r="ID207" s="474">
        <f t="shared" si="1070"/>
        <v>2114877.2999999993</v>
      </c>
      <c r="IE207" s="474">
        <f t="shared" si="1070"/>
        <v>5103860.2299999995</v>
      </c>
      <c r="IF207" s="474">
        <f t="shared" si="1070"/>
        <v>6906335.3600000003</v>
      </c>
      <c r="IG207" s="474">
        <f t="shared" si="1070"/>
        <v>7527202.5</v>
      </c>
      <c r="IH207" s="474">
        <f t="shared" si="1070"/>
        <v>4228478.68</v>
      </c>
      <c r="II207" s="474">
        <f t="shared" si="1070"/>
        <v>906651.21000000089</v>
      </c>
      <c r="IJ207" s="474">
        <f>SUM(IJ208:IJ211)</f>
        <v>14111154.92</v>
      </c>
      <c r="IK207" s="474">
        <f>SUM(IK208:IK211)</f>
        <v>10158323.359999998</v>
      </c>
      <c r="IL207" s="474">
        <f>HZ207+IA207+IB207+IC207+ID207+IE207+IF207+IG207+IH207+II207+IJ207+IK207</f>
        <v>74275870.390000001</v>
      </c>
      <c r="IM207" s="474">
        <f t="shared" ref="IM207:IV207" si="1071">SUM(IM208:IM211)</f>
        <v>6545142.8100000005</v>
      </c>
      <c r="IN207" s="474">
        <f t="shared" si="1071"/>
        <v>5715968.7599999998</v>
      </c>
      <c r="IO207" s="474">
        <f t="shared" si="1071"/>
        <v>9045526.3599999994</v>
      </c>
      <c r="IP207" s="474">
        <f t="shared" si="1071"/>
        <v>7575508.9299999997</v>
      </c>
      <c r="IQ207" s="474">
        <f t="shared" si="1071"/>
        <v>4730563.59</v>
      </c>
      <c r="IR207" s="474">
        <f t="shared" si="1071"/>
        <v>3711152.8000000012</v>
      </c>
      <c r="IS207" s="474">
        <f t="shared" si="1071"/>
        <v>5555561.1799999988</v>
      </c>
      <c r="IT207" s="474">
        <f t="shared" si="1071"/>
        <v>5504587.2600000007</v>
      </c>
      <c r="IU207" s="474">
        <f t="shared" si="1071"/>
        <v>2058118.3599999996</v>
      </c>
      <c r="IV207" s="474">
        <f t="shared" si="1071"/>
        <v>1662330.0399999993</v>
      </c>
      <c r="IW207" s="474">
        <f>SUM(IW208:IW211)</f>
        <v>14919882.959999999</v>
      </c>
      <c r="IX207" s="474">
        <f>SUM(IX208:IX211)</f>
        <v>6337198.9099999983</v>
      </c>
      <c r="IY207" s="474">
        <f>IM207+IN207+IO207+IP207+IQ207+IR207+IS207+IT207+IU207+IV207+IW207+IX207</f>
        <v>73361541.960000008</v>
      </c>
      <c r="IZ207" s="654">
        <f t="shared" ref="IZ207:JI207" si="1072">SUM(IZ208:IZ211)</f>
        <v>10600309.08</v>
      </c>
      <c r="JA207" s="474">
        <f t="shared" si="1072"/>
        <v>9690437.4499999993</v>
      </c>
      <c r="JB207" s="474">
        <f t="shared" si="1072"/>
        <v>4688739.96</v>
      </c>
      <c r="JC207" s="474">
        <f t="shared" si="1072"/>
        <v>5147197.74</v>
      </c>
      <c r="JD207" s="474">
        <f t="shared" si="1072"/>
        <v>5952541.2400000002</v>
      </c>
      <c r="JE207" s="474">
        <f t="shared" si="1072"/>
        <v>3006869.9499999988</v>
      </c>
      <c r="JF207" s="474">
        <f t="shared" si="1072"/>
        <v>6947214.1400000015</v>
      </c>
      <c r="JG207" s="474">
        <f t="shared" si="1072"/>
        <v>10527234.880000003</v>
      </c>
      <c r="JH207" s="474">
        <f t="shared" si="1072"/>
        <v>2323455.2600000002</v>
      </c>
      <c r="JI207" s="474">
        <f t="shared" si="1072"/>
        <v>2353005.6800000006</v>
      </c>
      <c r="JJ207" s="474">
        <f>SUM(JJ208:JJ211)</f>
        <v>15546133.939999999</v>
      </c>
      <c r="JK207" s="474">
        <f>SUM(JK208:JK211)</f>
        <v>7966718.3599999975</v>
      </c>
      <c r="JL207" s="474">
        <f>IZ207+JA207+JB207+JC207+JD207+JE207+JF207+JG207+JH207+JI207+JJ207+JK207</f>
        <v>84749857.680000007</v>
      </c>
      <c r="JM207" s="654">
        <f t="shared" ref="JM207:JV207" si="1073">SUM(JM208:JM211)</f>
        <v>8795579.6899999995</v>
      </c>
      <c r="JN207" s="474">
        <f t="shared" si="1073"/>
        <v>8377496.9100000001</v>
      </c>
      <c r="JO207" s="474">
        <f t="shared" si="1073"/>
        <v>6064434.8600000003</v>
      </c>
      <c r="JP207" s="474">
        <f t="shared" si="1073"/>
        <v>4311313.32</v>
      </c>
      <c r="JQ207" s="474">
        <f t="shared" si="1073"/>
        <v>4608396.2</v>
      </c>
      <c r="JR207" s="474">
        <f t="shared" si="1073"/>
        <v>2234601.1800000002</v>
      </c>
      <c r="JS207" s="474">
        <f t="shared" si="1073"/>
        <v>6448867.8800000008</v>
      </c>
      <c r="JT207" s="474">
        <f t="shared" si="1073"/>
        <v>3197749.2999999989</v>
      </c>
      <c r="JU207" s="474">
        <f t="shared" si="1073"/>
        <v>6969102.1300000008</v>
      </c>
      <c r="JV207" s="474">
        <f t="shared" si="1073"/>
        <v>4378154.339999998</v>
      </c>
      <c r="JW207" s="474">
        <f>SUM(JW208:JW211)</f>
        <v>24843227.100000005</v>
      </c>
      <c r="JX207" s="474">
        <f>SUM(JX208:JX211)</f>
        <v>4220999.620000001</v>
      </c>
      <c r="JY207" s="474">
        <f>JM207+JN207+JO207+JP207+JQ207+JR207+JS207+JT207+JU207+JV207+JW207+JX207</f>
        <v>84449922.530000016</v>
      </c>
      <c r="JZ207" s="654">
        <f t="shared" ref="JZ207:KI207" si="1074">SUM(JZ208:JZ211)</f>
        <v>9279129.4600000009</v>
      </c>
      <c r="KA207" s="474">
        <f t="shared" si="1074"/>
        <v>6985560.4800000004</v>
      </c>
      <c r="KB207" s="474">
        <f t="shared" si="1074"/>
        <v>13636804.039999999</v>
      </c>
      <c r="KC207" s="474">
        <f t="shared" si="1074"/>
        <v>18247344.050000001</v>
      </c>
      <c r="KD207" s="474">
        <f t="shared" si="1074"/>
        <v>5363244.4399999995</v>
      </c>
      <c r="KE207" s="474">
        <f t="shared" si="1074"/>
        <v>7432559.9800000004</v>
      </c>
      <c r="KF207" s="474">
        <f t="shared" si="1074"/>
        <v>10150852.790000001</v>
      </c>
      <c r="KG207" s="474">
        <f t="shared" si="1074"/>
        <v>16120373.130000001</v>
      </c>
      <c r="KH207" s="474">
        <f t="shared" si="1074"/>
        <v>10414657.399999999</v>
      </c>
      <c r="KI207" s="474">
        <f t="shared" si="1074"/>
        <v>8744574.8200000003</v>
      </c>
      <c r="KJ207" s="474">
        <f>SUM(KJ208:KJ211)</f>
        <v>19496169.839999996</v>
      </c>
      <c r="KK207" s="474">
        <f>SUM(KK208:KK211)</f>
        <v>26860898.82</v>
      </c>
      <c r="KL207" s="474">
        <f>JZ207+KA207+KB207+KC207+KD207+KE207+KF207+KG207+KH207+KI207+KJ207+KK207</f>
        <v>152732169.25</v>
      </c>
      <c r="KM207" s="654">
        <f t="shared" ref="KM207:KV207" si="1075">SUM(KM208:KM211)</f>
        <v>9120619.4399999995</v>
      </c>
      <c r="KN207" s="474">
        <f t="shared" si="1075"/>
        <v>13126694.6</v>
      </c>
      <c r="KO207" s="474">
        <f t="shared" si="1075"/>
        <v>19680400.18</v>
      </c>
      <c r="KP207" s="474">
        <f t="shared" si="1075"/>
        <v>13171201.42</v>
      </c>
      <c r="KQ207" s="474">
        <f t="shared" si="1075"/>
        <v>19337560.010000002</v>
      </c>
      <c r="KR207" s="474">
        <f t="shared" si="1075"/>
        <v>20427756.959999997</v>
      </c>
      <c r="KS207" s="474">
        <f t="shared" si="1075"/>
        <v>7727499.5100000007</v>
      </c>
      <c r="KT207" s="474">
        <f t="shared" si="1075"/>
        <v>5659049.9699999997</v>
      </c>
      <c r="KU207" s="474">
        <f t="shared" si="1075"/>
        <v>7339661.2999999998</v>
      </c>
      <c r="KV207" s="474">
        <f t="shared" si="1075"/>
        <v>6895631.1300000008</v>
      </c>
      <c r="KW207" s="474">
        <f>SUM(KW208:KW211)</f>
        <v>25934667.149999999</v>
      </c>
      <c r="KX207" s="474">
        <f>SUM(KX208:KX211)</f>
        <v>10257546.989999998</v>
      </c>
      <c r="KY207" s="474">
        <f>KM207+KN207+KO207+KP207+KQ207+KR207+KS207+KT207+KU207+KV207+KW207+KX207</f>
        <v>158678288.66</v>
      </c>
      <c r="KZ207" s="654">
        <f t="shared" ref="KZ207:LI207" si="1076">SUM(KZ208:KZ211)</f>
        <v>7677543.3300000001</v>
      </c>
      <c r="LA207" s="474">
        <f t="shared" si="1076"/>
        <v>6691390.0099999998</v>
      </c>
      <c r="LB207" s="474">
        <f t="shared" si="1076"/>
        <v>0</v>
      </c>
      <c r="LC207" s="474">
        <f t="shared" si="1076"/>
        <v>0</v>
      </c>
      <c r="LD207" s="474">
        <f t="shared" si="1076"/>
        <v>0</v>
      </c>
      <c r="LE207" s="474">
        <f t="shared" si="1076"/>
        <v>0</v>
      </c>
      <c r="LF207" s="474">
        <f t="shared" si="1076"/>
        <v>0</v>
      </c>
      <c r="LG207" s="474">
        <f t="shared" si="1076"/>
        <v>0</v>
      </c>
      <c r="LH207" s="474">
        <f t="shared" si="1076"/>
        <v>0</v>
      </c>
      <c r="LI207" s="474">
        <f t="shared" si="1076"/>
        <v>0</v>
      </c>
      <c r="LJ207" s="474">
        <f>SUM(LJ208:LJ211)</f>
        <v>0</v>
      </c>
      <c r="LK207" s="474">
        <f>SUM(LK208:LK211)</f>
        <v>0</v>
      </c>
      <c r="LL207" s="515">
        <f>KZ207+LA207+LB207+LC207+LD207+LE207+LF207+LG207+LH207+LI207+LJ207+LK207</f>
        <v>14368933.34</v>
      </c>
    </row>
    <row r="208" spans="1:324" ht="15.75" x14ac:dyDescent="0.25">
      <c r="A208" s="419">
        <v>4140</v>
      </c>
      <c r="B208" s="420"/>
      <c r="C208" s="418" t="s">
        <v>27</v>
      </c>
      <c r="D208" s="418" t="s">
        <v>395</v>
      </c>
      <c r="E208" s="466">
        <v>0</v>
      </c>
      <c r="F208" s="466">
        <v>0</v>
      </c>
      <c r="G208" s="466">
        <v>84330.662660657646</v>
      </c>
      <c r="H208" s="466">
        <v>131104.99081956269</v>
      </c>
      <c r="I208" s="466">
        <v>115644.29978300785</v>
      </c>
      <c r="J208" s="466">
        <v>0</v>
      </c>
      <c r="K208" s="466">
        <v>301635.78701385413</v>
      </c>
      <c r="L208" s="466">
        <v>550767.81839425804</v>
      </c>
      <c r="M208" s="466">
        <v>0</v>
      </c>
      <c r="N208" s="466">
        <v>0</v>
      </c>
      <c r="O208" s="466">
        <v>136382.25325488235</v>
      </c>
      <c r="P208" s="466">
        <v>0</v>
      </c>
      <c r="Q208" s="466">
        <v>28844.624061091639</v>
      </c>
      <c r="R208" s="466">
        <v>0</v>
      </c>
      <c r="S208" s="466">
        <v>0</v>
      </c>
      <c r="T208" s="466">
        <v>0</v>
      </c>
      <c r="U208" s="466">
        <v>0</v>
      </c>
      <c r="V208" s="466">
        <v>445591.05725254543</v>
      </c>
      <c r="W208" s="466">
        <v>49747.485686863627</v>
      </c>
      <c r="X208" s="466">
        <v>116715.1528960107</v>
      </c>
      <c r="Y208" s="466">
        <f>M208+N208+O208+P208+Q208+R208+S208+T208+U208+V208+W208+X208</f>
        <v>777280.57315139379</v>
      </c>
      <c r="Z208" s="466">
        <v>670.57135703555332</v>
      </c>
      <c r="AA208" s="466">
        <v>0</v>
      </c>
      <c r="AB208" s="466">
        <v>0</v>
      </c>
      <c r="AC208" s="466">
        <v>0</v>
      </c>
      <c r="AD208" s="466">
        <v>0</v>
      </c>
      <c r="AE208" s="466">
        <v>8345.852111500586</v>
      </c>
      <c r="AF208" s="466">
        <v>0</v>
      </c>
      <c r="AG208" s="466">
        <v>104323.15139375732</v>
      </c>
      <c r="AH208" s="466">
        <v>0</v>
      </c>
      <c r="AI208" s="466">
        <v>0</v>
      </c>
      <c r="AJ208" s="466">
        <v>144278.13779001834</v>
      </c>
      <c r="AK208" s="466">
        <v>75062.789434151229</v>
      </c>
      <c r="AL208" s="466">
        <f>Z208+AA208+AB208+AC208+AD208+AE208+AF208+AG208+AH208+AI208+AJ208+AK208</f>
        <v>332680.50208646304</v>
      </c>
      <c r="AM208" s="466">
        <v>0</v>
      </c>
      <c r="AN208" s="466">
        <v>0</v>
      </c>
      <c r="AO208" s="466">
        <v>0</v>
      </c>
      <c r="AP208" s="466">
        <v>0</v>
      </c>
      <c r="AQ208" s="466">
        <v>0</v>
      </c>
      <c r="AR208" s="466">
        <v>0</v>
      </c>
      <c r="AS208" s="466">
        <v>0</v>
      </c>
      <c r="AT208" s="466">
        <v>104323.15139375732</v>
      </c>
      <c r="AU208" s="466">
        <v>0</v>
      </c>
      <c r="AV208" s="466">
        <v>0</v>
      </c>
      <c r="AW208" s="466">
        <v>40894.282089801374</v>
      </c>
      <c r="AX208" s="466">
        <v>0</v>
      </c>
      <c r="AY208" s="466">
        <f>AM208+AN208+AO208+AP208+AQ208+AR208+AS208+AT208+AU208+AV208+AW208+AX208</f>
        <v>145217.43348355871</v>
      </c>
      <c r="AZ208" s="466">
        <v>317142.373476882</v>
      </c>
      <c r="BA208" s="466">
        <v>27163.08212318478</v>
      </c>
      <c r="BB208" s="466">
        <v>0</v>
      </c>
      <c r="BC208" s="466">
        <v>0</v>
      </c>
      <c r="BD208" s="466">
        <v>0</v>
      </c>
      <c r="BE208" s="466">
        <v>0</v>
      </c>
      <c r="BF208" s="466">
        <v>224782.17751627445</v>
      </c>
      <c r="BG208" s="466">
        <v>76959.472917709907</v>
      </c>
      <c r="BH208" s="466">
        <v>0</v>
      </c>
      <c r="BI208" s="466">
        <v>0</v>
      </c>
      <c r="BJ208" s="466">
        <v>0</v>
      </c>
      <c r="BK208" s="466">
        <v>23954.707060590888</v>
      </c>
      <c r="BL208" s="466">
        <f>AZ208+BA208+BB208+BC208+BD208+BE208+BF208+BG208+BH208+BI208+BJ208+BK208</f>
        <v>670001.81309464201</v>
      </c>
      <c r="BM208" s="466">
        <v>290598.19508429314</v>
      </c>
      <c r="BN208" s="466">
        <v>0</v>
      </c>
      <c r="BO208" s="466">
        <v>0</v>
      </c>
      <c r="BP208" s="466">
        <v>50074.987481221833</v>
      </c>
      <c r="BQ208" s="466">
        <v>0</v>
      </c>
      <c r="BR208" s="466">
        <v>0</v>
      </c>
      <c r="BS208" s="466">
        <v>218063.29627774996</v>
      </c>
      <c r="BT208" s="466">
        <v>661028.02612251707</v>
      </c>
      <c r="BU208" s="466">
        <v>411976.54594391596</v>
      </c>
      <c r="BV208" s="466">
        <v>16274.403104656987</v>
      </c>
      <c r="BW208" s="466">
        <v>241621.41403772324</v>
      </c>
      <c r="BX208" s="466">
        <v>168536.35206977135</v>
      </c>
      <c r="BY208" s="466">
        <f>BM208+BN208+BO208+BP208+BQ208+BR208+BS208+BT208+BU208+BV208+BW208+BX208</f>
        <v>2058173.2201218498</v>
      </c>
      <c r="BZ208" s="466">
        <v>323183.96528125519</v>
      </c>
      <c r="CA208" s="466">
        <v>305478.20100984816</v>
      </c>
      <c r="CB208" s="466">
        <v>405731.58675513265</v>
      </c>
      <c r="CC208" s="466">
        <v>627938.04456685029</v>
      </c>
      <c r="CD208" s="466">
        <v>186774.7023869137</v>
      </c>
      <c r="CE208" s="466">
        <v>16117.698631280255</v>
      </c>
      <c r="CF208" s="466">
        <v>125728.22024703723</v>
      </c>
      <c r="CG208" s="466">
        <v>471033.24349023547</v>
      </c>
      <c r="CH208" s="466">
        <v>14027.359330662661</v>
      </c>
      <c r="CI208" s="466">
        <v>354409.01727591385</v>
      </c>
      <c r="CJ208" s="466">
        <v>521386.57436154236</v>
      </c>
      <c r="CK208" s="466">
        <v>510641.80145217822</v>
      </c>
      <c r="CL208" s="466">
        <f>BZ208+CA208+CB208+CC208+CD208+CE208+CF208+CG208+CH208+CI208+CJ208+CK208</f>
        <v>3862450.4147888501</v>
      </c>
      <c r="CM208" s="466">
        <v>435718.62835920556</v>
      </c>
      <c r="CN208" s="466">
        <v>137184.60152729097</v>
      </c>
      <c r="CO208" s="466">
        <v>79542.635411450508</v>
      </c>
      <c r="CP208" s="466">
        <v>405766.63699716248</v>
      </c>
      <c r="CQ208" s="466">
        <v>743715.98026205983</v>
      </c>
      <c r="CR208" s="466">
        <v>177201.22809213825</v>
      </c>
      <c r="CS208" s="466">
        <v>291924.27207477886</v>
      </c>
      <c r="CT208" s="466">
        <v>228346.13265731931</v>
      </c>
      <c r="CU208" s="466">
        <v>50254.135703555337</v>
      </c>
      <c r="CV208" s="466">
        <v>816221.65252044739</v>
      </c>
      <c r="CW208" s="466">
        <v>107226.91140877985</v>
      </c>
      <c r="CX208" s="466">
        <v>790607.77762477042</v>
      </c>
      <c r="CY208" s="466">
        <f>CM208+CN208+CO208+CP208+CQ208+CR208+CS208+CT208+CU208+CV208+CW208+CX208</f>
        <v>4263710.5926389582</v>
      </c>
      <c r="CZ208" s="466">
        <v>180864.09</v>
      </c>
      <c r="DA208" s="466">
        <v>1961156.94</v>
      </c>
      <c r="DB208" s="466">
        <v>291550.69</v>
      </c>
      <c r="DC208" s="466">
        <v>146952.13</v>
      </c>
      <c r="DD208" s="466">
        <v>758088.01</v>
      </c>
      <c r="DE208" s="466">
        <v>156735</v>
      </c>
      <c r="DF208" s="466">
        <v>655417.72</v>
      </c>
      <c r="DG208" s="466">
        <v>514181.66</v>
      </c>
      <c r="DH208" s="466">
        <v>384745.24</v>
      </c>
      <c r="DI208" s="466">
        <v>271368.59000000003</v>
      </c>
      <c r="DJ208" s="466">
        <v>1177299.02</v>
      </c>
      <c r="DK208" s="466">
        <v>3242427.5</v>
      </c>
      <c r="DL208" s="466">
        <f>CZ208+DA208+DB208+DC208+DD208+DE208+DF208+DG208+DH208+DI208+DJ208+DK208</f>
        <v>9740786.5899999999</v>
      </c>
      <c r="DM208" s="466">
        <v>1575365</v>
      </c>
      <c r="DN208" s="466">
        <v>323616.77</v>
      </c>
      <c r="DO208" s="466">
        <v>675410.52</v>
      </c>
      <c r="DP208" s="466">
        <v>895607.43</v>
      </c>
      <c r="DQ208" s="466">
        <v>2083982.33</v>
      </c>
      <c r="DR208" s="466">
        <v>1223060.49</v>
      </c>
      <c r="DS208" s="466">
        <v>359497.23</v>
      </c>
      <c r="DT208" s="466">
        <v>765215.86</v>
      </c>
      <c r="DU208" s="466">
        <v>3538971.98</v>
      </c>
      <c r="DV208" s="466">
        <v>290844.96000000002</v>
      </c>
      <c r="DW208" s="466">
        <v>9571339.129999999</v>
      </c>
      <c r="DX208" s="466">
        <v>2807379.69</v>
      </c>
      <c r="DY208" s="466">
        <f>DM208+DN208+DO208+DP208+DQ208+DR208+DS208+DT208+DU208+DV208+DW208+DX208</f>
        <v>24110291.390000004</v>
      </c>
      <c r="DZ208" s="466">
        <v>2043224.11</v>
      </c>
      <c r="EA208" s="466">
        <v>545587.62</v>
      </c>
      <c r="EB208" s="466">
        <v>128058.51</v>
      </c>
      <c r="EC208" s="466">
        <v>366808.22</v>
      </c>
      <c r="ED208" s="466">
        <v>2420431.12</v>
      </c>
      <c r="EE208" s="466">
        <v>3646238.82</v>
      </c>
      <c r="EF208" s="466">
        <v>985844.38</v>
      </c>
      <c r="EG208" s="466">
        <v>201272.48</v>
      </c>
      <c r="EH208" s="466">
        <v>372454.1</v>
      </c>
      <c r="EI208" s="466">
        <v>1594331.16</v>
      </c>
      <c r="EJ208" s="466">
        <v>844985.48</v>
      </c>
      <c r="EK208" s="466">
        <v>776334.81</v>
      </c>
      <c r="EL208" s="466">
        <f>DZ208+EA208+EB208+EC208+ED208+EE208+EF208+EG208+EH208+EI208+EJ208+EK208</f>
        <v>13925570.810000002</v>
      </c>
      <c r="EM208" s="466">
        <v>2451592.48</v>
      </c>
      <c r="EN208" s="466">
        <v>1322736.6299999999</v>
      </c>
      <c r="EO208" s="466">
        <v>502729.58</v>
      </c>
      <c r="EP208" s="466">
        <v>391072</v>
      </c>
      <c r="EQ208" s="466">
        <v>1038265.2</v>
      </c>
      <c r="ER208" s="466">
        <v>1031495.54</v>
      </c>
      <c r="ES208" s="466">
        <v>1051082.99</v>
      </c>
      <c r="ET208" s="466">
        <v>1690323.46</v>
      </c>
      <c r="EU208" s="466">
        <v>98669</v>
      </c>
      <c r="EV208" s="466">
        <v>912916.33</v>
      </c>
      <c r="EW208" s="466">
        <v>1845216.71</v>
      </c>
      <c r="EX208" s="466">
        <v>1023991.42</v>
      </c>
      <c r="EY208" s="466">
        <f>EM208+EN208+EO208+EP208+EQ208+ER208+ES208+ET208+EU208+EV208+EW208+EX208</f>
        <v>13360091.339999998</v>
      </c>
      <c r="EZ208" s="466">
        <v>3341406.26</v>
      </c>
      <c r="FA208" s="466">
        <v>100969.72</v>
      </c>
      <c r="FB208" s="466">
        <v>1343681.95</v>
      </c>
      <c r="FC208" s="466">
        <v>1092308.8400000001</v>
      </c>
      <c r="FD208" s="466">
        <v>2095308.95</v>
      </c>
      <c r="FE208" s="466">
        <v>508219.52</v>
      </c>
      <c r="FF208" s="466">
        <v>2203161.5099999998</v>
      </c>
      <c r="FG208" s="466">
        <v>350013.02</v>
      </c>
      <c r="FH208" s="466">
        <v>764367.98</v>
      </c>
      <c r="FI208" s="466">
        <v>442721.15</v>
      </c>
      <c r="FJ208" s="466">
        <v>397008.55</v>
      </c>
      <c r="FK208" s="466">
        <v>978612.63</v>
      </c>
      <c r="FL208" s="466">
        <f>FA208+FB208+FC208+FD208+FE208+FF208+FG208+FH208+EZ208+FI208+FK208+FJ208</f>
        <v>13617780.080000002</v>
      </c>
      <c r="FM208" s="466">
        <v>5685948.0600000005</v>
      </c>
      <c r="FN208" s="466">
        <v>439172.33</v>
      </c>
      <c r="FO208" s="466">
        <v>382366.2</v>
      </c>
      <c r="FP208" s="466">
        <v>1419599.66</v>
      </c>
      <c r="FQ208" s="466">
        <v>73861.429999999993</v>
      </c>
      <c r="FR208" s="466">
        <v>1227627.3799999999</v>
      </c>
      <c r="FS208" s="466">
        <v>1507118.22</v>
      </c>
      <c r="FT208" s="466">
        <v>1150453.24</v>
      </c>
      <c r="FU208" s="466">
        <v>595272.77</v>
      </c>
      <c r="FV208" s="466">
        <v>506783.33</v>
      </c>
      <c r="FW208" s="466">
        <v>597638.18999999994</v>
      </c>
      <c r="FX208" s="466">
        <v>2479256.94</v>
      </c>
      <c r="FY208" s="466">
        <f>FM208+FN208+FO208+FP208+FQ208+FR208+FS208+FT208+FU208+FV208+FW208+FX208</f>
        <v>16065097.75</v>
      </c>
      <c r="FZ208" s="466">
        <v>4378019</v>
      </c>
      <c r="GA208" s="466">
        <v>2174166.9699999997</v>
      </c>
      <c r="GB208" s="466">
        <v>258813.85999999996</v>
      </c>
      <c r="GC208" s="466">
        <v>1393422.7</v>
      </c>
      <c r="GD208" s="466">
        <v>559539.55000000005</v>
      </c>
      <c r="GE208" s="466">
        <v>186730.47000000003</v>
      </c>
      <c r="GF208" s="466">
        <v>1840632.06</v>
      </c>
      <c r="GG208" s="466">
        <v>326629.65999999997</v>
      </c>
      <c r="GH208" s="466">
        <v>747999.77</v>
      </c>
      <c r="GI208" s="466">
        <v>1510411.2000000002</v>
      </c>
      <c r="GJ208" s="466">
        <v>939226.17999999993</v>
      </c>
      <c r="GK208" s="466">
        <v>177516.03999999998</v>
      </c>
      <c r="GL208" s="466">
        <f>FZ208+GA208+GB208+GC208+GD208+GE208+GF208+GG208+GH208+GI208+GJ208+GK208</f>
        <v>14493107.460000001</v>
      </c>
      <c r="GM208" s="466">
        <v>5807462.8599999994</v>
      </c>
      <c r="GN208" s="466">
        <v>3155522.9</v>
      </c>
      <c r="GO208" s="466">
        <v>690956.92</v>
      </c>
      <c r="GP208" s="466">
        <v>932654.5</v>
      </c>
      <c r="GQ208" s="466">
        <v>70677.14</v>
      </c>
      <c r="GR208" s="466">
        <v>2496742.36</v>
      </c>
      <c r="GS208" s="466">
        <v>1729273.8599999999</v>
      </c>
      <c r="GT208" s="466">
        <v>601081.66</v>
      </c>
      <c r="GU208" s="466">
        <v>402372.83999999997</v>
      </c>
      <c r="GV208" s="466">
        <v>160767.33000000002</v>
      </c>
      <c r="GW208" s="466">
        <v>988702.42</v>
      </c>
      <c r="GX208" s="466">
        <v>937439.56</v>
      </c>
      <c r="GY208" s="466">
        <f>GM208+GN208+GO208+GP208+GQ208+GR208+GS208+GT208+GU208+GV208+GW208+GX208</f>
        <v>17973654.349999998</v>
      </c>
      <c r="GZ208" s="466">
        <v>5387295.5800000001</v>
      </c>
      <c r="HA208" s="466">
        <v>1040568.49</v>
      </c>
      <c r="HB208" s="466">
        <v>566391.19000000006</v>
      </c>
      <c r="HC208" s="466">
        <v>2229386.34</v>
      </c>
      <c r="HD208" s="466">
        <v>2219014.61</v>
      </c>
      <c r="HE208" s="466">
        <v>389951.31</v>
      </c>
      <c r="HF208" s="466">
        <v>1850116.06</v>
      </c>
      <c r="HG208" s="466">
        <v>371723.41</v>
      </c>
      <c r="HH208" s="466">
        <v>190607</v>
      </c>
      <c r="HI208" s="466">
        <v>129009.25</v>
      </c>
      <c r="HJ208" s="466">
        <v>2154042.5699999998</v>
      </c>
      <c r="HK208" s="466">
        <v>1942910.44</v>
      </c>
      <c r="HL208" s="466">
        <f>GZ208+HA208+HB208+HC208+HD208+HE208+HF208+HG208+HH208+HI208+HJ208+HK208</f>
        <v>18471016.250000004</v>
      </c>
      <c r="HM208" s="466">
        <v>8098195.9600000009</v>
      </c>
      <c r="HN208" s="466">
        <v>1976443.5</v>
      </c>
      <c r="HO208" s="466">
        <v>1188002.27</v>
      </c>
      <c r="HP208" s="466">
        <v>5985101.3600000003</v>
      </c>
      <c r="HQ208" s="466">
        <v>-76311.100000000006</v>
      </c>
      <c r="HR208" s="466">
        <v>1301870.1099999999</v>
      </c>
      <c r="HS208" s="466">
        <v>3454080.32</v>
      </c>
      <c r="HT208" s="466">
        <v>305560.35000000009</v>
      </c>
      <c r="HU208" s="466">
        <v>1737388.19</v>
      </c>
      <c r="HV208" s="466">
        <v>1582447.4100000001</v>
      </c>
      <c r="HW208" s="466">
        <v>1870661.8599999999</v>
      </c>
      <c r="HX208" s="466">
        <v>13189642.260000002</v>
      </c>
      <c r="HY208" s="466">
        <f>HM208+HN208+HO208+HP208+HQ208+HR208+HS208+HT208+HU208+HV208+HW208+HX208</f>
        <v>40613082.490000002</v>
      </c>
      <c r="HZ208" s="466">
        <v>5087251.1500000004</v>
      </c>
      <c r="IA208" s="466">
        <v>642687.85</v>
      </c>
      <c r="IB208" s="466">
        <v>849668.86999999988</v>
      </c>
      <c r="IC208" s="466">
        <v>3107867.25</v>
      </c>
      <c r="ID208" s="466">
        <v>956106.04</v>
      </c>
      <c r="IE208" s="466">
        <v>2054442.37</v>
      </c>
      <c r="IF208" s="466">
        <v>3595987.5500000003</v>
      </c>
      <c r="IG208" s="466">
        <v>3775955.4</v>
      </c>
      <c r="IH208" s="466">
        <v>1049468.6000000001</v>
      </c>
      <c r="II208" s="466">
        <v>303243.73</v>
      </c>
      <c r="IJ208" s="466">
        <v>4209801.42</v>
      </c>
      <c r="IK208" s="466">
        <v>5728723.8399999999</v>
      </c>
      <c r="IL208" s="466">
        <f>HZ208+IA208+IB208+IC208+ID208+IE208+IF208+IG208+IH208+II208+IJ208+IK208</f>
        <v>31361204.070000004</v>
      </c>
      <c r="IM208" s="466">
        <v>5965265.0300000003</v>
      </c>
      <c r="IN208" s="466">
        <v>2165910.13</v>
      </c>
      <c r="IO208" s="466">
        <v>1648322.1699999997</v>
      </c>
      <c r="IP208" s="466">
        <v>2903732.4699999997</v>
      </c>
      <c r="IQ208" s="466">
        <v>313790.70999999996</v>
      </c>
      <c r="IR208" s="466">
        <v>1176826.49</v>
      </c>
      <c r="IS208" s="466">
        <v>3851309.29</v>
      </c>
      <c r="IT208" s="466">
        <v>2535372.33</v>
      </c>
      <c r="IU208" s="466">
        <v>689435.95000000007</v>
      </c>
      <c r="IV208" s="466">
        <v>120127.06999999998</v>
      </c>
      <c r="IW208" s="466">
        <v>2669050.86</v>
      </c>
      <c r="IX208" s="466">
        <v>2025447.3599999999</v>
      </c>
      <c r="IY208" s="466">
        <f>IM208+IN208+IO208+IP208+IQ208+IR208+IS208+IT208+IU208+IV208+IW208+IX208</f>
        <v>26064589.860000003</v>
      </c>
      <c r="IZ208" s="655">
        <v>6999098.0099999998</v>
      </c>
      <c r="JA208" s="466">
        <v>2193412.8299999996</v>
      </c>
      <c r="JB208" s="466">
        <v>1116594.94</v>
      </c>
      <c r="JC208" s="466">
        <v>3800578.4699999997</v>
      </c>
      <c r="JD208" s="466">
        <v>189162.15999999997</v>
      </c>
      <c r="JE208" s="466">
        <v>1016779.36</v>
      </c>
      <c r="JF208" s="466">
        <v>4014705.14</v>
      </c>
      <c r="JG208" s="466">
        <v>4547128.7300000004</v>
      </c>
      <c r="JH208" s="466">
        <v>488426.1</v>
      </c>
      <c r="JI208" s="466">
        <v>522785.61000000004</v>
      </c>
      <c r="JJ208" s="466">
        <v>2235498.2200000002</v>
      </c>
      <c r="JK208" s="466">
        <v>6501567.9699999988</v>
      </c>
      <c r="JL208" s="466">
        <f>IZ208+JA208+JB208+JC208+JD208+JE208+JF208+JG208+JH208+JI208+JJ208+JK208</f>
        <v>33625737.539999999</v>
      </c>
      <c r="JM208" s="655">
        <v>6146242.0700000003</v>
      </c>
      <c r="JN208" s="466">
        <v>553503.46</v>
      </c>
      <c r="JO208" s="466">
        <v>965344.88</v>
      </c>
      <c r="JP208" s="466">
        <v>1414697.85</v>
      </c>
      <c r="JQ208" s="466">
        <v>275599.31</v>
      </c>
      <c r="JR208" s="466">
        <v>648395.31999999995</v>
      </c>
      <c r="JS208" s="466">
        <v>3799522.16</v>
      </c>
      <c r="JT208" s="466">
        <v>385880.05</v>
      </c>
      <c r="JU208" s="466">
        <v>4029168.75</v>
      </c>
      <c r="JV208" s="466">
        <v>3606655.16</v>
      </c>
      <c r="JW208" s="466">
        <v>5715681.5899999999</v>
      </c>
      <c r="JX208" s="466">
        <v>1491598.43</v>
      </c>
      <c r="JY208" s="466">
        <f>JM208+JN208+JO208+JP208+JQ208+JR208+JS208+JT208+JU208+JV208+JW208+JX208</f>
        <v>29032289.030000001</v>
      </c>
      <c r="JZ208" s="655">
        <v>8148833.54</v>
      </c>
      <c r="KA208" s="466">
        <v>409506.94</v>
      </c>
      <c r="KB208" s="466">
        <v>2965285.03</v>
      </c>
      <c r="KC208" s="466">
        <v>5388289</v>
      </c>
      <c r="KD208" s="466">
        <v>76863.490000000005</v>
      </c>
      <c r="KE208" s="466">
        <v>1373812.02</v>
      </c>
      <c r="KF208" s="466">
        <v>5255210.75</v>
      </c>
      <c r="KG208" s="466">
        <v>2387335.35</v>
      </c>
      <c r="KH208" s="466">
        <v>251507.07</v>
      </c>
      <c r="KI208" s="466">
        <v>448903.04</v>
      </c>
      <c r="KJ208" s="466">
        <v>2790145.66</v>
      </c>
      <c r="KK208" s="466">
        <v>4209874.5599999996</v>
      </c>
      <c r="KL208" s="466">
        <f>JZ208+KA208+KB208+KC208+KD208+KE208+KF208+KG208+KH208+KI208+KJ208+KK208</f>
        <v>33705566.449999996</v>
      </c>
      <c r="KM208" s="655">
        <v>3826799.2</v>
      </c>
      <c r="KN208" s="466">
        <v>1152933.24</v>
      </c>
      <c r="KO208" s="466">
        <v>1443030.92</v>
      </c>
      <c r="KP208" s="466">
        <v>4220667.9000000004</v>
      </c>
      <c r="KQ208" s="466">
        <v>468729.34</v>
      </c>
      <c r="KR208" s="466">
        <v>302354.57</v>
      </c>
      <c r="KS208" s="466">
        <v>5477767.4500000002</v>
      </c>
      <c r="KT208" s="466">
        <v>76139.570000000007</v>
      </c>
      <c r="KU208" s="466">
        <v>3006906.05</v>
      </c>
      <c r="KV208" s="466">
        <v>55175.72</v>
      </c>
      <c r="KW208" s="466">
        <v>5998182.1100000003</v>
      </c>
      <c r="KX208" s="466">
        <v>5596371.0800000001</v>
      </c>
      <c r="KY208" s="466">
        <f>KM208+KN208+KO208+KP208+KQ208+KR208+KS208+KT208+KU208+KV208+KW208+KX208</f>
        <v>31625057.149999999</v>
      </c>
      <c r="KZ208" s="655">
        <v>2384868.92</v>
      </c>
      <c r="LA208" s="466">
        <v>711849.48</v>
      </c>
      <c r="LB208" s="466">
        <v>0</v>
      </c>
      <c r="LC208" s="466">
        <v>0</v>
      </c>
      <c r="LD208" s="466">
        <v>0</v>
      </c>
      <c r="LE208" s="466">
        <v>0</v>
      </c>
      <c r="LF208" s="466">
        <v>0</v>
      </c>
      <c r="LG208" s="466">
        <v>0</v>
      </c>
      <c r="LH208" s="466">
        <v>0</v>
      </c>
      <c r="LI208" s="466">
        <v>0</v>
      </c>
      <c r="LJ208" s="466">
        <v>0</v>
      </c>
      <c r="LK208" s="466">
        <v>0</v>
      </c>
      <c r="LL208" s="511">
        <f>KZ208+LA208+LB208+LC208+LD208+LE208+LF208+LG208+LH208+LI208+LJ208+LK208</f>
        <v>3096718.4</v>
      </c>
    </row>
    <row r="209" spans="1:324" ht="15.75" x14ac:dyDescent="0.25">
      <c r="A209" s="419">
        <v>4141</v>
      </c>
      <c r="B209" s="420"/>
      <c r="C209" s="418" t="s">
        <v>29</v>
      </c>
      <c r="D209" s="418" t="s">
        <v>396</v>
      </c>
      <c r="E209" s="466">
        <v>0</v>
      </c>
      <c r="F209" s="466">
        <v>0</v>
      </c>
      <c r="G209" s="466">
        <v>0</v>
      </c>
      <c r="H209" s="466">
        <v>0</v>
      </c>
      <c r="I209" s="466">
        <v>88591.220163578706</v>
      </c>
      <c r="J209" s="466">
        <v>95501.585711901193</v>
      </c>
      <c r="K209" s="466">
        <v>0</v>
      </c>
      <c r="L209" s="466">
        <v>0</v>
      </c>
      <c r="M209" s="466">
        <v>0</v>
      </c>
      <c r="N209" s="466">
        <v>0</v>
      </c>
      <c r="O209" s="466">
        <v>0</v>
      </c>
      <c r="P209" s="466">
        <v>0</v>
      </c>
      <c r="Q209" s="466">
        <v>0</v>
      </c>
      <c r="R209" s="466">
        <v>0</v>
      </c>
      <c r="S209" s="466">
        <v>0</v>
      </c>
      <c r="T209" s="466">
        <v>0</v>
      </c>
      <c r="U209" s="466">
        <v>0</v>
      </c>
      <c r="V209" s="466">
        <v>864053.99269737955</v>
      </c>
      <c r="W209" s="466">
        <v>0</v>
      </c>
      <c r="X209" s="466">
        <v>255311.83258220667</v>
      </c>
      <c r="Y209" s="466">
        <f>M209+N209+O209+P209+Q209+R209+S209+T209+U209+V209+W209+X209</f>
        <v>1119365.8252795862</v>
      </c>
      <c r="Z209" s="466">
        <v>0</v>
      </c>
      <c r="AA209" s="466">
        <v>0</v>
      </c>
      <c r="AB209" s="466">
        <v>0</v>
      </c>
      <c r="AC209" s="466">
        <v>0</v>
      </c>
      <c r="AD209" s="466">
        <v>537024.00617593061</v>
      </c>
      <c r="AE209" s="466">
        <v>0</v>
      </c>
      <c r="AF209" s="466">
        <v>0</v>
      </c>
      <c r="AG209" s="466">
        <v>0</v>
      </c>
      <c r="AH209" s="466">
        <v>779987.23610415624</v>
      </c>
      <c r="AI209" s="466">
        <v>0</v>
      </c>
      <c r="AJ209" s="466">
        <v>0</v>
      </c>
      <c r="AK209" s="466">
        <v>0</v>
      </c>
      <c r="AL209" s="466">
        <f>Z209+AA209+AB209+AC209+AD209+AE209+AF209+AG209+AH209+AI209+AJ209+AK209</f>
        <v>1317011.242280087</v>
      </c>
      <c r="AM209" s="466">
        <v>0</v>
      </c>
      <c r="AN209" s="466">
        <v>0</v>
      </c>
      <c r="AO209" s="466">
        <v>1459547.2941912869</v>
      </c>
      <c r="AP209" s="466">
        <v>0</v>
      </c>
      <c r="AQ209" s="466">
        <v>0</v>
      </c>
      <c r="AR209" s="466">
        <v>0</v>
      </c>
      <c r="AS209" s="466">
        <v>0</v>
      </c>
      <c r="AT209" s="466">
        <v>327212.27174094477</v>
      </c>
      <c r="AU209" s="466">
        <v>0</v>
      </c>
      <c r="AV209" s="466">
        <v>0</v>
      </c>
      <c r="AW209" s="466">
        <v>0</v>
      </c>
      <c r="AX209" s="466">
        <v>0</v>
      </c>
      <c r="AY209" s="466">
        <f>AM209+AN209+AO209+AP209+AQ209+AR209+AS209+AT209+AU209+AV209+AW209+AX209</f>
        <v>1786759.5659322317</v>
      </c>
      <c r="AZ209" s="466">
        <v>0</v>
      </c>
      <c r="BA209" s="466">
        <v>0</v>
      </c>
      <c r="BB209" s="466">
        <v>0</v>
      </c>
      <c r="BC209" s="466">
        <v>1555289.6010682692</v>
      </c>
      <c r="BD209" s="466">
        <v>0</v>
      </c>
      <c r="BE209" s="466">
        <v>0</v>
      </c>
      <c r="BF209" s="466">
        <v>386965.07260891335</v>
      </c>
      <c r="BG209" s="466">
        <v>0</v>
      </c>
      <c r="BH209" s="466">
        <v>0</v>
      </c>
      <c r="BI209" s="466">
        <v>0</v>
      </c>
      <c r="BJ209" s="466">
        <v>0</v>
      </c>
      <c r="BK209" s="466">
        <v>0</v>
      </c>
      <c r="BL209" s="466">
        <f>AZ209+BA209+BB209+BC209+BD209+BE209+BF209+BG209+BH209+BI209+BJ209+BK209</f>
        <v>1942254.6736771825</v>
      </c>
      <c r="BM209" s="466">
        <v>0</v>
      </c>
      <c r="BN209" s="466">
        <v>0</v>
      </c>
      <c r="BO209" s="466">
        <v>0</v>
      </c>
      <c r="BP209" s="466">
        <v>0</v>
      </c>
      <c r="BQ209" s="466">
        <v>0</v>
      </c>
      <c r="BR209" s="466">
        <v>0</v>
      </c>
      <c r="BS209" s="466">
        <v>0</v>
      </c>
      <c r="BT209" s="466">
        <v>0</v>
      </c>
      <c r="BU209" s="466">
        <v>0</v>
      </c>
      <c r="BV209" s="466">
        <v>0</v>
      </c>
      <c r="BW209" s="466">
        <v>0</v>
      </c>
      <c r="BX209" s="466">
        <v>1419.1258137205812</v>
      </c>
      <c r="BY209" s="466">
        <f>BM209+BN209+BO209+BP209+BQ209+BR209+BS209+BT209+BU209+BV209+BW209+BX209</f>
        <v>1419.1258137205812</v>
      </c>
      <c r="BZ209" s="466">
        <v>0</v>
      </c>
      <c r="CA209" s="466">
        <v>0</v>
      </c>
      <c r="CB209" s="466">
        <v>0</v>
      </c>
      <c r="CC209" s="466">
        <v>0</v>
      </c>
      <c r="CD209" s="466">
        <v>0</v>
      </c>
      <c r="CE209" s="466">
        <v>0</v>
      </c>
      <c r="CF209" s="466">
        <v>0</v>
      </c>
      <c r="CG209" s="466">
        <v>0</v>
      </c>
      <c r="CH209" s="466">
        <v>0</v>
      </c>
      <c r="CI209" s="466">
        <v>0</v>
      </c>
      <c r="CJ209" s="466">
        <v>0</v>
      </c>
      <c r="CK209" s="466">
        <v>0</v>
      </c>
      <c r="CL209" s="466">
        <f>BZ209+CA209+CB209+CC209+CD209+CE209+CF209+CG209+CH209+CI209+CJ209+CK209</f>
        <v>0</v>
      </c>
      <c r="CM209" s="466">
        <v>14038.402603905859</v>
      </c>
      <c r="CN209" s="466">
        <v>0</v>
      </c>
      <c r="CO209" s="466">
        <v>0</v>
      </c>
      <c r="CP209" s="466">
        <v>0</v>
      </c>
      <c r="CQ209" s="466">
        <v>14742.019278918378</v>
      </c>
      <c r="CR209" s="466">
        <v>0</v>
      </c>
      <c r="CS209" s="466">
        <v>0</v>
      </c>
      <c r="CT209" s="466">
        <v>0</v>
      </c>
      <c r="CU209" s="466">
        <v>0</v>
      </c>
      <c r="CV209" s="466">
        <v>0</v>
      </c>
      <c r="CW209" s="466">
        <v>20448.13966783509</v>
      </c>
      <c r="CX209" s="466">
        <v>0</v>
      </c>
      <c r="CY209" s="466">
        <f>CM209+CN209+CO209+CP209+CQ209+CR209+CS209+CT209+CU209+CV209+CW209+CX209</f>
        <v>49228.561550659331</v>
      </c>
      <c r="CZ209" s="466">
        <v>0</v>
      </c>
      <c r="DA209" s="466">
        <v>3000</v>
      </c>
      <c r="DB209" s="466">
        <v>0</v>
      </c>
      <c r="DC209" s="466">
        <v>0</v>
      </c>
      <c r="DD209" s="466">
        <v>0</v>
      </c>
      <c r="DE209" s="466">
        <v>0</v>
      </c>
      <c r="DF209" s="466">
        <v>0</v>
      </c>
      <c r="DG209" s="466">
        <v>10000</v>
      </c>
      <c r="DH209" s="466">
        <v>0</v>
      </c>
      <c r="DI209" s="466">
        <v>0</v>
      </c>
      <c r="DJ209" s="466">
        <v>33904.160000000003</v>
      </c>
      <c r="DK209" s="466">
        <v>0</v>
      </c>
      <c r="DL209" s="466">
        <f>CZ209+DA209+DB209+DC209+DD209+DE209+DF209+DG209+DH209+DI209+DJ209+DK209</f>
        <v>46904.160000000003</v>
      </c>
      <c r="DM209" s="466">
        <v>0</v>
      </c>
      <c r="DN209" s="466">
        <v>0</v>
      </c>
      <c r="DO209" s="466">
        <v>15124.79</v>
      </c>
      <c r="DP209" s="466">
        <v>0</v>
      </c>
      <c r="DQ209" s="466">
        <v>4200</v>
      </c>
      <c r="DR209" s="466">
        <v>0</v>
      </c>
      <c r="DS209" s="466">
        <v>0</v>
      </c>
      <c r="DT209" s="466">
        <v>0</v>
      </c>
      <c r="DU209" s="466">
        <v>0</v>
      </c>
      <c r="DV209" s="466">
        <v>7474</v>
      </c>
      <c r="DW209" s="466">
        <v>25807.41</v>
      </c>
      <c r="DX209" s="466">
        <v>22663.95</v>
      </c>
      <c r="DY209" s="466">
        <f>DM209+DN209+DO209+DP209+DQ209+DR209+DS209+DT209+DU209+DV209+DW209+DX209</f>
        <v>75270.149999999994</v>
      </c>
      <c r="DZ209" s="466">
        <v>3737</v>
      </c>
      <c r="EA209" s="466">
        <v>0</v>
      </c>
      <c r="EB209" s="466">
        <v>0</v>
      </c>
      <c r="EC209" s="466">
        <v>0</v>
      </c>
      <c r="ED209" s="466">
        <v>0</v>
      </c>
      <c r="EE209" s="466">
        <v>0</v>
      </c>
      <c r="EF209" s="466">
        <v>0</v>
      </c>
      <c r="EG209" s="466">
        <v>0</v>
      </c>
      <c r="EH209" s="466">
        <v>0</v>
      </c>
      <c r="EI209" s="466">
        <v>0</v>
      </c>
      <c r="EJ209" s="466">
        <v>0</v>
      </c>
      <c r="EK209" s="466">
        <v>18644.43</v>
      </c>
      <c r="EL209" s="466">
        <f>DZ209+EA209+EB209+EC209+ED209+EE209+EF209+EG209+EH209+EI209+EJ209+EK209</f>
        <v>22381.43</v>
      </c>
      <c r="EM209" s="466">
        <v>3737</v>
      </c>
      <c r="EN209" s="466">
        <v>0</v>
      </c>
      <c r="EO209" s="466">
        <v>0</v>
      </c>
      <c r="EP209" s="466">
        <v>0</v>
      </c>
      <c r="EQ209" s="466">
        <v>11990</v>
      </c>
      <c r="ER209" s="466">
        <v>0</v>
      </c>
      <c r="ES209" s="466">
        <v>0</v>
      </c>
      <c r="ET209" s="466">
        <v>0</v>
      </c>
      <c r="EU209" s="466">
        <v>0</v>
      </c>
      <c r="EV209" s="466">
        <v>0</v>
      </c>
      <c r="EW209" s="466">
        <v>0</v>
      </c>
      <c r="EX209" s="466">
        <v>0</v>
      </c>
      <c r="EY209" s="466">
        <f>EM209+EN209+EO209+EP209+EQ209+ER209+ES209+ET209+EU209+EV209+EW209+EX209</f>
        <v>15727</v>
      </c>
      <c r="EZ209" s="466">
        <v>3737</v>
      </c>
      <c r="FA209" s="466">
        <v>0</v>
      </c>
      <c r="FB209" s="466">
        <v>11990</v>
      </c>
      <c r="FC209" s="466">
        <v>0</v>
      </c>
      <c r="FD209" s="466">
        <v>0</v>
      </c>
      <c r="FE209" s="466">
        <v>0</v>
      </c>
      <c r="FF209" s="466">
        <v>0</v>
      </c>
      <c r="FG209" s="466">
        <v>0</v>
      </c>
      <c r="FH209" s="466">
        <v>0</v>
      </c>
      <c r="FI209" s="466">
        <v>0</v>
      </c>
      <c r="FJ209" s="466">
        <v>0</v>
      </c>
      <c r="FK209" s="466">
        <v>0</v>
      </c>
      <c r="FL209" s="466">
        <f>FA209+FB209+FC209+FD209+FE209+FF209+FG209+FH209+EZ209+FI209+FK209+FJ209</f>
        <v>15727</v>
      </c>
      <c r="FM209" s="466">
        <v>3737</v>
      </c>
      <c r="FN209" s="466">
        <v>0</v>
      </c>
      <c r="FO209" s="466">
        <v>0</v>
      </c>
      <c r="FP209" s="466">
        <v>0</v>
      </c>
      <c r="FQ209" s="466">
        <v>11990</v>
      </c>
      <c r="FR209" s="466">
        <v>0</v>
      </c>
      <c r="FS209" s="466">
        <v>0</v>
      </c>
      <c r="FT209" s="466">
        <v>0</v>
      </c>
      <c r="FU209" s="466">
        <v>0</v>
      </c>
      <c r="FV209" s="466">
        <v>0</v>
      </c>
      <c r="FW209" s="466">
        <v>0</v>
      </c>
      <c r="FX209" s="466">
        <v>0</v>
      </c>
      <c r="FY209" s="466">
        <f>FM209+FN209+FO209+FP209+FQ209+FR209+FS209+FT209+FU209+FV209+FW209+FX209</f>
        <v>15727</v>
      </c>
      <c r="FZ209" s="466">
        <v>3737</v>
      </c>
      <c r="GA209" s="466">
        <v>12100000</v>
      </c>
      <c r="GB209" s="466">
        <v>0</v>
      </c>
      <c r="GC209" s="466">
        <v>0</v>
      </c>
      <c r="GD209" s="466">
        <v>11991</v>
      </c>
      <c r="GE209" s="466">
        <v>32238.799999999999</v>
      </c>
      <c r="GF209" s="466">
        <v>10002667.140000001</v>
      </c>
      <c r="GG209" s="466">
        <v>0</v>
      </c>
      <c r="GH209" s="466">
        <v>0</v>
      </c>
      <c r="GI209" s="466">
        <v>0</v>
      </c>
      <c r="GJ209" s="466">
        <v>0</v>
      </c>
      <c r="GK209" s="466">
        <v>963.32</v>
      </c>
      <c r="GL209" s="466">
        <f>FZ209+GA209+GB209+GC209+GD209+GE209+GF209+GG209+GH209+GI209+GJ209+GK209</f>
        <v>22151597.260000002</v>
      </c>
      <c r="GM209" s="466">
        <v>3737</v>
      </c>
      <c r="GN209" s="466">
        <v>7772.4</v>
      </c>
      <c r="GO209" s="466">
        <v>0</v>
      </c>
      <c r="GP209" s="466">
        <v>0</v>
      </c>
      <c r="GQ209" s="466">
        <v>0</v>
      </c>
      <c r="GR209" s="466">
        <v>65.59</v>
      </c>
      <c r="GS209" s="466">
        <v>9000000</v>
      </c>
      <c r="GT209" s="466">
        <v>0</v>
      </c>
      <c r="GU209" s="466">
        <v>0</v>
      </c>
      <c r="GV209" s="466">
        <v>0</v>
      </c>
      <c r="GW209" s="466">
        <v>0</v>
      </c>
      <c r="GX209" s="466">
        <v>0</v>
      </c>
      <c r="GY209" s="466">
        <f>GM209+GN209+GO209+GP209+GQ209+GR209+GS209+GT209+GU209+GV209+GW209+GX209</f>
        <v>9011574.9900000002</v>
      </c>
      <c r="GZ209" s="466">
        <v>3737</v>
      </c>
      <c r="HA209" s="466">
        <v>0</v>
      </c>
      <c r="HB209" s="466">
        <v>0</v>
      </c>
      <c r="HC209" s="466">
        <v>0</v>
      </c>
      <c r="HD209" s="466">
        <v>0</v>
      </c>
      <c r="HE209" s="466">
        <v>0</v>
      </c>
      <c r="HF209" s="466">
        <v>0</v>
      </c>
      <c r="HG209" s="466">
        <v>0</v>
      </c>
      <c r="HH209" s="466">
        <v>0</v>
      </c>
      <c r="HI209" s="466">
        <v>0</v>
      </c>
      <c r="HJ209" s="466">
        <v>0</v>
      </c>
      <c r="HK209" s="466">
        <v>0</v>
      </c>
      <c r="HL209" s="466">
        <f>GZ209+HA209+HB209+HC209+HD209+HE209+HF209+HG209+HH209+HI209+HJ209+HK209</f>
        <v>3737</v>
      </c>
      <c r="HM209" s="466">
        <v>0</v>
      </c>
      <c r="HN209" s="466">
        <v>0</v>
      </c>
      <c r="HO209" s="466">
        <v>0</v>
      </c>
      <c r="HP209" s="466">
        <v>0</v>
      </c>
      <c r="HQ209" s="466">
        <v>0</v>
      </c>
      <c r="HR209" s="466">
        <v>0</v>
      </c>
      <c r="HS209" s="466">
        <v>0</v>
      </c>
      <c r="HT209" s="466">
        <v>0</v>
      </c>
      <c r="HU209" s="466">
        <v>0</v>
      </c>
      <c r="HV209" s="466">
        <v>0</v>
      </c>
      <c r="HW209" s="466">
        <v>0</v>
      </c>
      <c r="HX209" s="466">
        <v>0</v>
      </c>
      <c r="HY209" s="466">
        <f>HM209+HN209+HO209+HP209+HQ209+HR209+HS209+HT209+HU209+HV209+HW209+HX209</f>
        <v>0</v>
      </c>
      <c r="HZ209" s="466">
        <v>0</v>
      </c>
      <c r="IA209" s="466">
        <v>0</v>
      </c>
      <c r="IB209" s="466">
        <v>0</v>
      </c>
      <c r="IC209" s="466">
        <v>0</v>
      </c>
      <c r="ID209" s="466">
        <v>0</v>
      </c>
      <c r="IE209" s="466">
        <v>0</v>
      </c>
      <c r="IF209" s="466">
        <v>0</v>
      </c>
      <c r="IG209" s="466">
        <v>0</v>
      </c>
      <c r="IH209" s="466">
        <v>0</v>
      </c>
      <c r="II209" s="466">
        <v>0</v>
      </c>
      <c r="IJ209" s="466">
        <v>0</v>
      </c>
      <c r="IK209" s="466">
        <v>0</v>
      </c>
      <c r="IL209" s="466">
        <f>HZ209+IA209+IB209+IC209+ID209+IE209+IF209+IG209+IH209+II209+IJ209+IK209</f>
        <v>0</v>
      </c>
      <c r="IM209" s="466">
        <v>0</v>
      </c>
      <c r="IN209" s="466">
        <v>0</v>
      </c>
      <c r="IO209" s="466">
        <v>0</v>
      </c>
      <c r="IP209" s="466">
        <v>0</v>
      </c>
      <c r="IQ209" s="466">
        <v>9732.32</v>
      </c>
      <c r="IR209" s="466">
        <v>0</v>
      </c>
      <c r="IS209" s="466">
        <v>0</v>
      </c>
      <c r="IT209" s="466">
        <v>0</v>
      </c>
      <c r="IU209" s="466">
        <v>0</v>
      </c>
      <c r="IV209" s="466">
        <v>0</v>
      </c>
      <c r="IW209" s="466">
        <v>0</v>
      </c>
      <c r="IX209" s="466">
        <v>0</v>
      </c>
      <c r="IY209" s="466">
        <f>IM209+IN209+IO209+IP209+IQ209+IR209+IS209+IT209+IU209+IV209+IW209+IX209</f>
        <v>9732.32</v>
      </c>
      <c r="IZ209" s="655">
        <v>0</v>
      </c>
      <c r="JA209" s="466">
        <v>0</v>
      </c>
      <c r="JB209" s="466">
        <v>0</v>
      </c>
      <c r="JC209" s="466">
        <v>0</v>
      </c>
      <c r="JD209" s="466">
        <v>0</v>
      </c>
      <c r="JE209" s="466">
        <v>0</v>
      </c>
      <c r="JF209" s="466">
        <v>0</v>
      </c>
      <c r="JG209" s="466">
        <v>0</v>
      </c>
      <c r="JH209" s="466">
        <v>0</v>
      </c>
      <c r="JI209" s="466">
        <v>0</v>
      </c>
      <c r="JJ209" s="466">
        <v>0</v>
      </c>
      <c r="JK209" s="466">
        <v>0</v>
      </c>
      <c r="JL209" s="466">
        <f>IZ209+JA209+JB209+JC209+JD209+JE209+JF209+JG209+JH209+JI209+JJ209+JK209</f>
        <v>0</v>
      </c>
      <c r="JM209" s="655">
        <v>0</v>
      </c>
      <c r="JN209" s="466">
        <v>0</v>
      </c>
      <c r="JO209" s="466">
        <v>0</v>
      </c>
      <c r="JP209" s="466">
        <v>0</v>
      </c>
      <c r="JQ209" s="466">
        <v>0</v>
      </c>
      <c r="JR209" s="466">
        <v>0</v>
      </c>
      <c r="JS209" s="466">
        <v>0</v>
      </c>
      <c r="JT209" s="466">
        <v>0</v>
      </c>
      <c r="JU209" s="466">
        <v>0</v>
      </c>
      <c r="JV209" s="466">
        <v>0</v>
      </c>
      <c r="JW209" s="466">
        <v>0</v>
      </c>
      <c r="JX209" s="466">
        <v>0</v>
      </c>
      <c r="JY209" s="466">
        <f>JM209+JN209+JO209+JP209+JQ209+JR209+JS209+JT209+JU209+JV209+JW209+JX209</f>
        <v>0</v>
      </c>
      <c r="JZ209" s="655">
        <v>0</v>
      </c>
      <c r="KA209" s="466">
        <v>0</v>
      </c>
      <c r="KB209" s="466">
        <v>0</v>
      </c>
      <c r="KC209" s="466">
        <v>0</v>
      </c>
      <c r="KD209" s="466">
        <v>0</v>
      </c>
      <c r="KE209" s="466">
        <v>0</v>
      </c>
      <c r="KF209" s="466">
        <v>0</v>
      </c>
      <c r="KG209" s="466">
        <v>0</v>
      </c>
      <c r="KH209" s="466">
        <v>0</v>
      </c>
      <c r="KI209" s="466">
        <v>0</v>
      </c>
      <c r="KJ209" s="466">
        <v>0</v>
      </c>
      <c r="KK209" s="466">
        <v>0</v>
      </c>
      <c r="KL209" s="466">
        <f>JZ209+KA209+KB209+KC209+KD209+KE209+KF209+KG209+KH209+KI209+KJ209+KK209</f>
        <v>0</v>
      </c>
      <c r="KM209" s="655">
        <v>0</v>
      </c>
      <c r="KN209" s="466">
        <v>0</v>
      </c>
      <c r="KO209" s="466">
        <v>0</v>
      </c>
      <c r="KP209" s="466">
        <v>0</v>
      </c>
      <c r="KQ209" s="466">
        <v>0</v>
      </c>
      <c r="KR209" s="466">
        <v>0</v>
      </c>
      <c r="KS209" s="466">
        <v>0</v>
      </c>
      <c r="KT209" s="466">
        <v>0</v>
      </c>
      <c r="KU209" s="466">
        <v>0</v>
      </c>
      <c r="KV209" s="466">
        <v>0</v>
      </c>
      <c r="KW209" s="466">
        <v>0</v>
      </c>
      <c r="KX209" s="466">
        <v>0</v>
      </c>
      <c r="KY209" s="466">
        <f>KM209+KN209+KO209+KP209+KQ209+KR209+KS209+KT209+KU209+KV209+KW209+KX209</f>
        <v>0</v>
      </c>
      <c r="KZ209" s="655">
        <v>0</v>
      </c>
      <c r="LA209" s="466">
        <v>0</v>
      </c>
      <c r="LB209" s="466">
        <v>0</v>
      </c>
      <c r="LC209" s="466">
        <v>0</v>
      </c>
      <c r="LD209" s="466">
        <v>0</v>
      </c>
      <c r="LE209" s="466">
        <v>0</v>
      </c>
      <c r="LF209" s="466">
        <v>0</v>
      </c>
      <c r="LG209" s="466">
        <v>0</v>
      </c>
      <c r="LH209" s="466">
        <v>0</v>
      </c>
      <c r="LI209" s="466">
        <v>0</v>
      </c>
      <c r="LJ209" s="466">
        <v>0</v>
      </c>
      <c r="LK209" s="466">
        <v>0</v>
      </c>
      <c r="LL209" s="511">
        <f>KZ209+LA209+LB209+LC209+LD209+LE209+LF209+LG209+LH209+LI209+LJ209+LK209</f>
        <v>0</v>
      </c>
    </row>
    <row r="210" spans="1:324" ht="15.75" x14ac:dyDescent="0.25">
      <c r="A210" s="419">
        <v>4142</v>
      </c>
      <c r="B210" s="420"/>
      <c r="C210" s="418" t="s">
        <v>31</v>
      </c>
      <c r="D210" s="418" t="s">
        <v>397</v>
      </c>
      <c r="E210" s="466">
        <v>1227507.9285595058</v>
      </c>
      <c r="F210" s="466">
        <v>2786584.0427307631</v>
      </c>
      <c r="G210" s="466">
        <v>3818490.2353530298</v>
      </c>
      <c r="H210" s="466">
        <v>5683020.3638791526</v>
      </c>
      <c r="I210" s="466">
        <v>10727524.620263729</v>
      </c>
      <c r="J210" s="466">
        <v>11135741.111667501</v>
      </c>
      <c r="K210" s="466">
        <v>14773109.664496746</v>
      </c>
      <c r="L210" s="466">
        <v>13755913.036220998</v>
      </c>
      <c r="M210" s="466">
        <v>489758.24987481226</v>
      </c>
      <c r="N210" s="466">
        <v>225265.09076114174</v>
      </c>
      <c r="O210" s="466">
        <v>432005.87431146723</v>
      </c>
      <c r="P210" s="466">
        <v>189037.71970455674</v>
      </c>
      <c r="Q210" s="466">
        <v>540609.59693707246</v>
      </c>
      <c r="R210" s="466">
        <v>404629.12543815718</v>
      </c>
      <c r="S210" s="466">
        <v>459413.47917709919</v>
      </c>
      <c r="T210" s="466">
        <v>612576.85144383227</v>
      </c>
      <c r="U210" s="466">
        <v>253538.00091804352</v>
      </c>
      <c r="V210" s="466">
        <v>258437.08070439004</v>
      </c>
      <c r="W210" s="466">
        <v>1141450.2129026875</v>
      </c>
      <c r="X210" s="466">
        <v>2606100.7766649979</v>
      </c>
      <c r="Y210" s="466">
        <f>M210+N210+O210+P210+Q210+R210+S210+T210+U210+V210+W210+X210</f>
        <v>7612822.0588382576</v>
      </c>
      <c r="Z210" s="466">
        <v>90515.39521782675</v>
      </c>
      <c r="AA210" s="466">
        <v>391894.87911033217</v>
      </c>
      <c r="AB210" s="466">
        <v>296546.61225171096</v>
      </c>
      <c r="AC210" s="466">
        <v>287569.38261559</v>
      </c>
      <c r="AD210" s="466">
        <v>271571.81121682527</v>
      </c>
      <c r="AE210" s="466">
        <v>1773664.9986646636</v>
      </c>
      <c r="AF210" s="466">
        <v>99763.464697045405</v>
      </c>
      <c r="AG210" s="466">
        <v>437022.74757970293</v>
      </c>
      <c r="AH210" s="466">
        <v>480902.50354698754</v>
      </c>
      <c r="AI210" s="466">
        <v>279922.85006676684</v>
      </c>
      <c r="AJ210" s="466">
        <v>500973.98677182436</v>
      </c>
      <c r="AK210" s="466">
        <v>8861388.3040811233</v>
      </c>
      <c r="AL210" s="466">
        <f>Z210+AA210+AB210+AC210+AD210+AE210+AF210+AG210+AH210+AI210+AJ210+AK210</f>
        <v>13771736.935820401</v>
      </c>
      <c r="AM210" s="466">
        <v>296248.85920547484</v>
      </c>
      <c r="AN210" s="466">
        <v>272449.94545985648</v>
      </c>
      <c r="AO210" s="466">
        <v>251065.47058087142</v>
      </c>
      <c r="AP210" s="466">
        <v>355263.29152061424</v>
      </c>
      <c r="AQ210" s="466">
        <v>231271.40915539989</v>
      </c>
      <c r="AR210" s="466">
        <v>675896.30775329657</v>
      </c>
      <c r="AS210" s="466">
        <v>390541.97942747438</v>
      </c>
      <c r="AT210" s="466">
        <v>216927.97350191989</v>
      </c>
      <c r="AU210" s="466">
        <v>423804.24290602555</v>
      </c>
      <c r="AV210" s="466">
        <v>251005.07991153418</v>
      </c>
      <c r="AW210" s="466">
        <v>4107546.0048405947</v>
      </c>
      <c r="AX210" s="466">
        <v>4518005.8183525288</v>
      </c>
      <c r="AY210" s="466">
        <f>AM210+AN210+AO210+AP210+AQ210+AR210+AS210+AT210+AU210+AV210+AW210+AX210</f>
        <v>11990026.382615592</v>
      </c>
      <c r="AZ210" s="466">
        <v>369416.23072108167</v>
      </c>
      <c r="BA210" s="466">
        <v>143418.61709230515</v>
      </c>
      <c r="BB210" s="466">
        <v>252989.08049574363</v>
      </c>
      <c r="BC210" s="466">
        <v>218773.23743949263</v>
      </c>
      <c r="BD210" s="466">
        <v>518960.1889500916</v>
      </c>
      <c r="BE210" s="466">
        <v>2211648.0040477384</v>
      </c>
      <c r="BF210" s="466">
        <v>625634.00404773804</v>
      </c>
      <c r="BG210" s="466">
        <v>380157.64651143347</v>
      </c>
      <c r="BH210" s="466">
        <v>1916133.6562343517</v>
      </c>
      <c r="BI210" s="466">
        <v>1521835.4242196635</v>
      </c>
      <c r="BJ210" s="466">
        <v>2108431.4202136537</v>
      </c>
      <c r="BK210" s="466">
        <v>1080457.7131530629</v>
      </c>
      <c r="BL210" s="466">
        <f>AZ210+BA210+BB210+BC210+BD210+BE210+BF210+BG210+BH210+BI210+BJ210+BK210</f>
        <v>11347855.223126357</v>
      </c>
      <c r="BM210" s="466">
        <v>239800.75730262062</v>
      </c>
      <c r="BN210" s="466">
        <v>117506.28204807214</v>
      </c>
      <c r="BO210" s="466">
        <v>311294.35590886336</v>
      </c>
      <c r="BP210" s="466">
        <v>144650.18377566346</v>
      </c>
      <c r="BQ210" s="466">
        <v>356271.90247871814</v>
      </c>
      <c r="BR210" s="466">
        <v>3448475.8109664498</v>
      </c>
      <c r="BS210" s="466">
        <v>409040.38770655991</v>
      </c>
      <c r="BT210" s="466">
        <v>282228.85824570194</v>
      </c>
      <c r="BU210" s="466">
        <v>442195.17113169754</v>
      </c>
      <c r="BV210" s="466">
        <v>5286060.8103822405</v>
      </c>
      <c r="BW210" s="466">
        <v>273748.81284426636</v>
      </c>
      <c r="BX210" s="466">
        <v>673091.70877149072</v>
      </c>
      <c r="BY210" s="466">
        <f>BM210+BN210+BO210+BP210+BQ210+BR210+BS210+BT210+BU210+BV210+BW210+BX210</f>
        <v>11984365.041562345</v>
      </c>
      <c r="BZ210" s="466">
        <v>103818.3019529294</v>
      </c>
      <c r="CA210" s="466">
        <v>126170.70146886999</v>
      </c>
      <c r="CB210" s="466">
        <v>225307.57807544648</v>
      </c>
      <c r="CC210" s="466">
        <v>297568.18853279925</v>
      </c>
      <c r="CD210" s="466">
        <v>269543.12510432309</v>
      </c>
      <c r="CE210" s="466">
        <v>3911239.6605324657</v>
      </c>
      <c r="CF210" s="466">
        <v>2550114.194708731</v>
      </c>
      <c r="CG210" s="466">
        <v>297960.82803371688</v>
      </c>
      <c r="CH210" s="466">
        <v>3409351.1949591059</v>
      </c>
      <c r="CI210" s="466">
        <v>355694.80988148804</v>
      </c>
      <c r="CJ210" s="466">
        <v>1411578.6964613579</v>
      </c>
      <c r="CK210" s="466">
        <v>1200310.7638123862</v>
      </c>
      <c r="CL210" s="466">
        <f>BZ210+CA210+CB210+CC210+CD210+CE210+CF210+CG210+CH210+CI210+CJ210+CK210</f>
        <v>14158658.043523619</v>
      </c>
      <c r="CM210" s="466">
        <v>286356.19379068603</v>
      </c>
      <c r="CN210" s="466">
        <v>102775.26957102324</v>
      </c>
      <c r="CO210" s="466">
        <v>336705.81705892173</v>
      </c>
      <c r="CP210" s="466">
        <v>544886.70359706238</v>
      </c>
      <c r="CQ210" s="466">
        <v>2715197.5434401603</v>
      </c>
      <c r="CR210" s="466">
        <v>1370242.4109914878</v>
      </c>
      <c r="CS210" s="466">
        <v>2315329.1916624941</v>
      </c>
      <c r="CT210" s="466">
        <v>282533.58400100167</v>
      </c>
      <c r="CU210" s="466">
        <v>2786363.7792522111</v>
      </c>
      <c r="CV210" s="466">
        <v>299991.08124687069</v>
      </c>
      <c r="CW210" s="466">
        <v>2504153.3295776998</v>
      </c>
      <c r="CX210" s="466">
        <v>1280675.2724503428</v>
      </c>
      <c r="CY210" s="466">
        <f>CM210+CN210+CO210+CP210+CQ210+CR210+CS210+CT210+CU210+CV210+CW210+CX210</f>
        <v>14825210.176639963</v>
      </c>
      <c r="CZ210" s="466">
        <v>86259.11</v>
      </c>
      <c r="DA210" s="466">
        <v>105003.18</v>
      </c>
      <c r="DB210" s="466">
        <v>165248.64000000001</v>
      </c>
      <c r="DC210" s="466">
        <v>368186.2</v>
      </c>
      <c r="DD210" s="466">
        <v>3636774.31</v>
      </c>
      <c r="DE210" s="466">
        <v>1057858.6000000001</v>
      </c>
      <c r="DF210" s="466">
        <v>2854796.12</v>
      </c>
      <c r="DG210" s="466">
        <v>2675343.5099999998</v>
      </c>
      <c r="DH210" s="466">
        <v>746757.71999999904</v>
      </c>
      <c r="DI210" s="466">
        <v>562276.81999999995</v>
      </c>
      <c r="DJ210" s="466">
        <v>655246.67000000062</v>
      </c>
      <c r="DK210" s="466">
        <v>860282.52000000072</v>
      </c>
      <c r="DL210" s="466">
        <f>CZ210+DA210+DB210+DC210+DD210+DE210+DF210+DG210+DH210+DI210+DJ210+DK210</f>
        <v>13774033.400000002</v>
      </c>
      <c r="DM210" s="466">
        <v>100259.3</v>
      </c>
      <c r="DN210" s="466">
        <v>55948.57</v>
      </c>
      <c r="DO210" s="466">
        <v>285820.07</v>
      </c>
      <c r="DP210" s="466">
        <v>581602.43999999994</v>
      </c>
      <c r="DQ210" s="466">
        <v>4633497.92</v>
      </c>
      <c r="DR210" s="466">
        <v>106356.12</v>
      </c>
      <c r="DS210" s="466">
        <v>812852.92</v>
      </c>
      <c r="DT210" s="466">
        <v>2177061.19</v>
      </c>
      <c r="DU210" s="466">
        <v>3727509.66</v>
      </c>
      <c r="DV210" s="466">
        <v>71726.819999998901</v>
      </c>
      <c r="DW210" s="466">
        <v>1005196.56</v>
      </c>
      <c r="DX210" s="466">
        <v>1502889.34</v>
      </c>
      <c r="DY210" s="466">
        <f>DM210+DN210+DO210+DP210+DQ210+DR210+DS210+DT210+DU210+DV210+DW210+DX210</f>
        <v>15060720.909999998</v>
      </c>
      <c r="DZ210" s="466">
        <v>112002.47</v>
      </c>
      <c r="EA210" s="466">
        <v>75154.7</v>
      </c>
      <c r="EB210" s="466">
        <v>158209.91</v>
      </c>
      <c r="EC210" s="466">
        <v>887150.15</v>
      </c>
      <c r="ED210" s="466">
        <v>3883588.08</v>
      </c>
      <c r="EE210" s="466">
        <v>943135.68</v>
      </c>
      <c r="EF210" s="466">
        <v>861117</v>
      </c>
      <c r="EG210" s="466">
        <v>656550.53</v>
      </c>
      <c r="EH210" s="466">
        <v>6217142.3199999984</v>
      </c>
      <c r="EI210" s="466">
        <v>507807.53000000073</v>
      </c>
      <c r="EJ210" s="466">
        <v>301621.49</v>
      </c>
      <c r="EK210" s="466">
        <v>1231391.73</v>
      </c>
      <c r="EL210" s="466">
        <f>DZ210+EA210+EB210+EC210+ED210+EE210+EF210+EG210+EH210+EI210+EJ210+EK210</f>
        <v>15834871.590000002</v>
      </c>
      <c r="EM210" s="466">
        <v>84317.54</v>
      </c>
      <c r="EN210" s="466">
        <v>54432.9</v>
      </c>
      <c r="EO210" s="466">
        <v>678878.75</v>
      </c>
      <c r="EP210" s="466">
        <v>553703.04</v>
      </c>
      <c r="EQ210" s="466">
        <v>1636495.33</v>
      </c>
      <c r="ER210" s="466">
        <v>3556877.98</v>
      </c>
      <c r="ES210" s="466">
        <v>289727.21999999997</v>
      </c>
      <c r="ET210" s="466">
        <v>144378.51999999999</v>
      </c>
      <c r="EU210" s="466">
        <v>5231210.0199999996</v>
      </c>
      <c r="EV210" s="466">
        <v>2061295.74</v>
      </c>
      <c r="EW210" s="466">
        <v>2025900.86</v>
      </c>
      <c r="EX210" s="466">
        <v>1191085.95</v>
      </c>
      <c r="EY210" s="466">
        <f>EM210+EN210+EO210+EP210+EQ210+ER210+ES210+ET210+EU210+EV210+EW210+EX210</f>
        <v>17508303.849999998</v>
      </c>
      <c r="EZ210" s="466">
        <v>142363.17000000001</v>
      </c>
      <c r="FA210" s="466">
        <v>209119.21</v>
      </c>
      <c r="FB210" s="466">
        <v>200480.66</v>
      </c>
      <c r="FC210" s="466">
        <v>1170223.58</v>
      </c>
      <c r="FD210" s="466">
        <v>7313156.21</v>
      </c>
      <c r="FE210" s="466">
        <v>592115.16</v>
      </c>
      <c r="FF210" s="466">
        <v>708029.38999999932</v>
      </c>
      <c r="FG210" s="466">
        <v>529557.60000000079</v>
      </c>
      <c r="FH210" s="466">
        <v>6165657.5600000005</v>
      </c>
      <c r="FI210" s="466">
        <v>444563.8</v>
      </c>
      <c r="FJ210" s="466">
        <v>150282.45999999859</v>
      </c>
      <c r="FK210" s="466">
        <v>11208270.050000003</v>
      </c>
      <c r="FL210" s="466">
        <f>FA210+FB210+FC210+FD210+FE210+FF210+FG210+FH210+EZ210+FI210+FK210+FJ210</f>
        <v>28833818.850000005</v>
      </c>
      <c r="FM210" s="466">
        <v>292010.81</v>
      </c>
      <c r="FN210" s="466">
        <v>685170.67</v>
      </c>
      <c r="FO210" s="466">
        <v>809336.38</v>
      </c>
      <c r="FP210" s="466">
        <v>2304098.85</v>
      </c>
      <c r="FQ210" s="466">
        <v>4384547.3499999996</v>
      </c>
      <c r="FR210" s="466">
        <v>1088165.45</v>
      </c>
      <c r="FS210" s="466">
        <v>1273408.77</v>
      </c>
      <c r="FT210" s="466">
        <v>2754465.77</v>
      </c>
      <c r="FU210" s="466">
        <v>3655474.07</v>
      </c>
      <c r="FV210" s="466">
        <v>1457020.49</v>
      </c>
      <c r="FW210" s="466">
        <v>10872632.85</v>
      </c>
      <c r="FX210" s="466">
        <v>2175487.41</v>
      </c>
      <c r="FY210" s="466">
        <f>FM210+FN210+FO210+FP210+FQ210+FR210+FS210+FT210+FU210+FV210+FW210+FX210</f>
        <v>31751818.869999994</v>
      </c>
      <c r="FZ210" s="466">
        <v>137145.36000000002</v>
      </c>
      <c r="GA210" s="466">
        <v>2188596.67</v>
      </c>
      <c r="GB210" s="466">
        <v>1185001.8600000003</v>
      </c>
      <c r="GC210" s="466">
        <v>967127.78999999957</v>
      </c>
      <c r="GD210" s="466">
        <v>3376444.2800000003</v>
      </c>
      <c r="GE210" s="466">
        <v>746286.33</v>
      </c>
      <c r="GF210" s="466">
        <v>10449180.709999999</v>
      </c>
      <c r="GG210" s="466">
        <v>3210411.09</v>
      </c>
      <c r="GH210" s="466">
        <v>2116739.0700000012</v>
      </c>
      <c r="GI210" s="466">
        <v>726703.15000000084</v>
      </c>
      <c r="GJ210" s="466">
        <v>1186020.6199999987</v>
      </c>
      <c r="GK210" s="466">
        <v>1394923.6800000006</v>
      </c>
      <c r="GL210" s="466">
        <f>FZ210+GA210+GB210+GC210+GD210+GE210+GF210+GG210+GH210+GI210+GJ210+GK210</f>
        <v>27684580.609999999</v>
      </c>
      <c r="GM210" s="466">
        <v>71169.36</v>
      </c>
      <c r="GN210" s="466">
        <v>1577259.04</v>
      </c>
      <c r="GO210" s="466">
        <v>434574.38000000006</v>
      </c>
      <c r="GP210" s="466">
        <v>798132.54999999981</v>
      </c>
      <c r="GQ210" s="466">
        <v>11069717.280000001</v>
      </c>
      <c r="GR210" s="466">
        <v>1761620.7200000002</v>
      </c>
      <c r="GS210" s="466">
        <v>346805.76999999903</v>
      </c>
      <c r="GT210" s="466">
        <v>1000189.5400000004</v>
      </c>
      <c r="GU210" s="466">
        <v>782633.54999999877</v>
      </c>
      <c r="GV210" s="466">
        <v>2913396.5500000003</v>
      </c>
      <c r="GW210" s="466">
        <v>1563394.9400000023</v>
      </c>
      <c r="GX210" s="466">
        <v>17124772.780000001</v>
      </c>
      <c r="GY210" s="466">
        <f>GM210+GN210+GO210+GP210+GQ210+GR210+GS210+GT210+GU210+GV210+GW210+GX210</f>
        <v>39443666.460000001</v>
      </c>
      <c r="GZ210" s="466">
        <v>385214.14</v>
      </c>
      <c r="HA210" s="466">
        <v>368394.96000000008</v>
      </c>
      <c r="HB210" s="466">
        <v>646443.57000000007</v>
      </c>
      <c r="HC210" s="466">
        <v>1887255.25</v>
      </c>
      <c r="HD210" s="466">
        <v>2403713.4900000002</v>
      </c>
      <c r="HE210" s="466">
        <v>1652214.3999999994</v>
      </c>
      <c r="HF210" s="466">
        <v>368330.43000000034</v>
      </c>
      <c r="HG210" s="466">
        <v>403739.51</v>
      </c>
      <c r="HH210" s="466">
        <v>4442318.04</v>
      </c>
      <c r="HI210" s="466">
        <v>2045300.29</v>
      </c>
      <c r="HJ210" s="466">
        <v>11296221.950000001</v>
      </c>
      <c r="HK210" s="466">
        <v>4114018.2300000009</v>
      </c>
      <c r="HL210" s="466">
        <f>GZ210+HA210+HB210+HC210+HD210+HE210+HF210+HG210+HH210+HI210+HJ210+HK210</f>
        <v>30013164.260000002</v>
      </c>
      <c r="HM210" s="466">
        <v>610175.74</v>
      </c>
      <c r="HN210" s="466">
        <v>482268.8</v>
      </c>
      <c r="HO210" s="466">
        <v>2326365.79</v>
      </c>
      <c r="HP210" s="466">
        <v>5707105.7300000004</v>
      </c>
      <c r="HQ210" s="466">
        <v>3667977.99</v>
      </c>
      <c r="HR210" s="466">
        <v>1225938.4200000002</v>
      </c>
      <c r="HS210" s="466">
        <v>1877277.9299999997</v>
      </c>
      <c r="HT210" s="466">
        <v>464940.31000000058</v>
      </c>
      <c r="HU210" s="466">
        <v>1552204.34</v>
      </c>
      <c r="HV210" s="466">
        <v>3351386.3199999994</v>
      </c>
      <c r="HW210" s="466">
        <v>11670126.92</v>
      </c>
      <c r="HX210" s="466">
        <v>2996992.0999999982</v>
      </c>
      <c r="HY210" s="466">
        <f>HM210+HN210+HO210+HP210+HQ210+HR210+HS210+HT210+HU210+HV210+HW210+HX210</f>
        <v>35932760.390000001</v>
      </c>
      <c r="HZ210" s="466">
        <v>234865.14</v>
      </c>
      <c r="IA210" s="466">
        <v>2131854.5</v>
      </c>
      <c r="IB210" s="466">
        <v>4855916.21</v>
      </c>
      <c r="IC210" s="466">
        <v>5035741.41</v>
      </c>
      <c r="ID210" s="466">
        <v>1049737.4199999995</v>
      </c>
      <c r="IE210" s="466">
        <v>2844307.97</v>
      </c>
      <c r="IF210" s="466">
        <v>3242320.14</v>
      </c>
      <c r="IG210" s="466">
        <v>3514083.1100000003</v>
      </c>
      <c r="IH210" s="466">
        <v>3006920.0499999993</v>
      </c>
      <c r="II210" s="466">
        <v>507222.6700000008</v>
      </c>
      <c r="IJ210" s="466">
        <v>9754526.1300000008</v>
      </c>
      <c r="IK210" s="466">
        <v>4340331.419999999</v>
      </c>
      <c r="IL210" s="466">
        <f>HZ210+IA210+IB210+IC210+ID210+IE210+IF210+IG210+IH210+II210+IJ210+IK210</f>
        <v>40517826.170000002</v>
      </c>
      <c r="IM210" s="466">
        <v>514291.46</v>
      </c>
      <c r="IN210" s="466">
        <v>3484555.66</v>
      </c>
      <c r="IO210" s="466">
        <v>7148050.0099999998</v>
      </c>
      <c r="IP210" s="466">
        <v>4576194.95</v>
      </c>
      <c r="IQ210" s="466">
        <v>4340875.3899999997</v>
      </c>
      <c r="IR210" s="466">
        <v>2139908.580000001</v>
      </c>
      <c r="IS210" s="466">
        <v>1501674.7899999991</v>
      </c>
      <c r="IT210" s="466">
        <v>2557551.0000000009</v>
      </c>
      <c r="IU210" s="466">
        <v>1255865.6899999995</v>
      </c>
      <c r="IV210" s="466">
        <v>1464223.7199999993</v>
      </c>
      <c r="IW210" s="466">
        <v>11949623.09</v>
      </c>
      <c r="IX210" s="466">
        <v>2451060.1799999983</v>
      </c>
      <c r="IY210" s="466">
        <f>IM210+IN210+IO210+IP210+IQ210+IR210+IS210+IT210+IU210+IV210+IW210+IX210</f>
        <v>43383874.520000003</v>
      </c>
      <c r="IZ210" s="655">
        <v>3452820.74</v>
      </c>
      <c r="JA210" s="466">
        <v>7386055.3599999994</v>
      </c>
      <c r="JB210" s="466">
        <v>3420371.73</v>
      </c>
      <c r="JC210" s="466">
        <v>1223589.4900000002</v>
      </c>
      <c r="JD210" s="466">
        <v>5478561.7599999998</v>
      </c>
      <c r="JE210" s="466">
        <v>1769523.8199999987</v>
      </c>
      <c r="JF210" s="466">
        <v>2852060.4700000007</v>
      </c>
      <c r="JG210" s="466">
        <v>5788599.0100000007</v>
      </c>
      <c r="JH210" s="466">
        <v>1767242.9300000002</v>
      </c>
      <c r="JI210" s="466">
        <v>1353343.1100000003</v>
      </c>
      <c r="JJ210" s="466">
        <v>13183458.35</v>
      </c>
      <c r="JK210" s="466">
        <v>1260450.9899999988</v>
      </c>
      <c r="JL210" s="466">
        <f>IZ210+JA210+JB210+JC210+JD210+JE210+JF210+JG210+JH210+JI210+JJ210+JK210</f>
        <v>48936077.760000005</v>
      </c>
      <c r="JM210" s="655">
        <v>2087549.13</v>
      </c>
      <c r="JN210" s="466">
        <v>7750870.1500000004</v>
      </c>
      <c r="JO210" s="466">
        <v>4972789.12</v>
      </c>
      <c r="JP210" s="466">
        <v>2821239.8999999994</v>
      </c>
      <c r="JQ210" s="466">
        <v>4249539.9400000004</v>
      </c>
      <c r="JR210" s="466">
        <v>1513462.2800000003</v>
      </c>
      <c r="JS210" s="466">
        <v>2575195.7300000004</v>
      </c>
      <c r="JT210" s="466">
        <v>2619191.5399999991</v>
      </c>
      <c r="JU210" s="466">
        <v>2818789.0600000005</v>
      </c>
      <c r="JV210" s="466">
        <v>626016.04999999772</v>
      </c>
      <c r="JW210" s="466">
        <v>16454357.570000002</v>
      </c>
      <c r="JX210" s="466">
        <v>1097551.2100000004</v>
      </c>
      <c r="JY210" s="466">
        <f>JM210+JN210+JO210+JP210+JQ210+JR210+JS210+JT210+JU210+JV210+JW210+JX210</f>
        <v>49586551.68</v>
      </c>
      <c r="JZ210" s="655">
        <v>1063902.53</v>
      </c>
      <c r="KA210" s="466">
        <v>2975587.0100000002</v>
      </c>
      <c r="KB210" s="466">
        <v>9005907.0099999998</v>
      </c>
      <c r="KC210" s="466">
        <v>2717376.6200000006</v>
      </c>
      <c r="KD210" s="466">
        <v>3025777.2799999989</v>
      </c>
      <c r="KE210" s="466">
        <v>261089.87999999989</v>
      </c>
      <c r="KF210" s="466">
        <v>1726067.8000000007</v>
      </c>
      <c r="KG210" s="466">
        <v>3545794.7800000003</v>
      </c>
      <c r="KH210" s="466">
        <v>4828908.1499999994</v>
      </c>
      <c r="KI210" s="466">
        <v>2299629.2300000014</v>
      </c>
      <c r="KJ210" s="466">
        <v>15199046.539999997</v>
      </c>
      <c r="KK210" s="466">
        <v>3695868.7200000007</v>
      </c>
      <c r="KL210" s="466">
        <f>JZ210+KA210+KB210+KC210+KD210+KE210+KF210+KG210+KH210+KI210+KJ210+KK210</f>
        <v>50344955.549999997</v>
      </c>
      <c r="KM210" s="655">
        <v>169094.68</v>
      </c>
      <c r="KN210" s="466">
        <v>4099657.5999999996</v>
      </c>
      <c r="KO210" s="466">
        <v>8740002.290000001</v>
      </c>
      <c r="KP210" s="466">
        <v>2751119.9799999995</v>
      </c>
      <c r="KQ210" s="466">
        <v>4049015.3600000003</v>
      </c>
      <c r="KR210" s="466">
        <v>3715797.0299999993</v>
      </c>
      <c r="KS210" s="466">
        <v>616945.23000000045</v>
      </c>
      <c r="KT210" s="466">
        <v>3671360.89</v>
      </c>
      <c r="KU210" s="466">
        <v>469700.57</v>
      </c>
      <c r="KV210" s="466">
        <v>2235099.4700000002</v>
      </c>
      <c r="KW210" s="466">
        <v>17668707.759999998</v>
      </c>
      <c r="KX210" s="466">
        <v>3043554.96</v>
      </c>
      <c r="KY210" s="466">
        <f>KM210+KN210+KO210+KP210+KQ210+KR210+KS210+KT210+KU210+KV210+KW210+KX210</f>
        <v>51230055.82</v>
      </c>
      <c r="KZ210" s="655">
        <v>338766.36</v>
      </c>
      <c r="LA210" s="466">
        <v>5197326.2699999996</v>
      </c>
      <c r="LB210" s="466">
        <v>0</v>
      </c>
      <c r="LC210" s="466">
        <v>0</v>
      </c>
      <c r="LD210" s="466">
        <v>0</v>
      </c>
      <c r="LE210" s="466">
        <v>0</v>
      </c>
      <c r="LF210" s="466">
        <v>0</v>
      </c>
      <c r="LG210" s="466">
        <v>0</v>
      </c>
      <c r="LH210" s="466">
        <v>0</v>
      </c>
      <c r="LI210" s="466">
        <v>0</v>
      </c>
      <c r="LJ210" s="466">
        <v>0</v>
      </c>
      <c r="LK210" s="466">
        <v>0</v>
      </c>
      <c r="LL210" s="511">
        <f>KZ210+LA210+LB210+LC210+LD210+LE210+LF210+LG210+LH210+LI210+LJ210+LK210</f>
        <v>5536092.6299999999</v>
      </c>
    </row>
    <row r="211" spans="1:324" ht="15.75" x14ac:dyDescent="0.25">
      <c r="A211" s="419">
        <v>4143</v>
      </c>
      <c r="B211" s="420"/>
      <c r="C211" s="418" t="s">
        <v>33</v>
      </c>
      <c r="D211" s="418" t="s">
        <v>34</v>
      </c>
      <c r="E211" s="466">
        <v>3421340.3438491072</v>
      </c>
      <c r="F211" s="466">
        <v>3192993.6571523952</v>
      </c>
      <c r="G211" s="466">
        <v>4897642.296778501</v>
      </c>
      <c r="H211" s="466">
        <v>5787790.0183608755</v>
      </c>
      <c r="I211" s="466">
        <v>5044520.9480887996</v>
      </c>
      <c r="J211" s="466">
        <v>5184138.7080620937</v>
      </c>
      <c r="K211" s="466">
        <v>5936567.3510265406</v>
      </c>
      <c r="L211" s="466">
        <v>7451844.4333166415</v>
      </c>
      <c r="M211" s="466">
        <v>34503.920881321981</v>
      </c>
      <c r="N211" s="466">
        <v>441919.90055917209</v>
      </c>
      <c r="O211" s="466">
        <v>680985.38461859466</v>
      </c>
      <c r="P211" s="466">
        <v>615894.71177599742</v>
      </c>
      <c r="Q211" s="466">
        <v>453291.92267568014</v>
      </c>
      <c r="R211" s="466">
        <v>464908.60561675852</v>
      </c>
      <c r="S211" s="466">
        <v>434746.01377065602</v>
      </c>
      <c r="T211" s="466">
        <v>405712.17801702564</v>
      </c>
      <c r="U211" s="466">
        <v>471553.67079786351</v>
      </c>
      <c r="V211" s="466">
        <v>696616.47821732599</v>
      </c>
      <c r="W211" s="466">
        <v>855465.44187114015</v>
      </c>
      <c r="X211" s="466">
        <v>884722.00592555501</v>
      </c>
      <c r="Y211" s="466">
        <f>M211+N211+O211+P211+Q211+R211+S211+T211+U211+V211+W211+X211</f>
        <v>6440320.2347270912</v>
      </c>
      <c r="Z211" s="466">
        <v>61695.683483558678</v>
      </c>
      <c r="AA211" s="466">
        <v>567662.00146052416</v>
      </c>
      <c r="AB211" s="466">
        <v>309087.38708062092</v>
      </c>
      <c r="AC211" s="466">
        <v>1028078.724837256</v>
      </c>
      <c r="AD211" s="466">
        <v>775931.56104990828</v>
      </c>
      <c r="AE211" s="466">
        <v>1174855.6314054416</v>
      </c>
      <c r="AF211" s="466">
        <v>819735.27666499757</v>
      </c>
      <c r="AG211" s="466">
        <v>862804.1642463695</v>
      </c>
      <c r="AH211" s="466">
        <v>489212.19967451174</v>
      </c>
      <c r="AI211" s="466">
        <v>237156.32373560342</v>
      </c>
      <c r="AJ211" s="466">
        <v>292145.55683525285</v>
      </c>
      <c r="AK211" s="466">
        <v>583472.25392255059</v>
      </c>
      <c r="AL211" s="466">
        <f>Z211+AA211+AB211+AC211+AD211+AE211+AF211+AG211+AH211+AI211+AJ211+AK211</f>
        <v>7201836.7643965948</v>
      </c>
      <c r="AM211" s="466">
        <v>725305.6136705057</v>
      </c>
      <c r="AN211" s="466">
        <v>919470.66549824737</v>
      </c>
      <c r="AO211" s="466">
        <v>863798.27420297102</v>
      </c>
      <c r="AP211" s="466">
        <v>676860.51915373059</v>
      </c>
      <c r="AQ211" s="466">
        <v>738833.62990318809</v>
      </c>
      <c r="AR211" s="466">
        <v>697938.03284092806</v>
      </c>
      <c r="AS211" s="466">
        <v>465093.85382240039</v>
      </c>
      <c r="AT211" s="466">
        <v>345740.93602904357</v>
      </c>
      <c r="AU211" s="466">
        <v>414741.18861625774</v>
      </c>
      <c r="AV211" s="466">
        <v>472867.31705892168</v>
      </c>
      <c r="AW211" s="466">
        <v>431372.33533633791</v>
      </c>
      <c r="AX211" s="466">
        <v>506805.69049407454</v>
      </c>
      <c r="AY211" s="466">
        <f>AM211+AN211+AO211+AP211+AQ211+AR211+AS211+AT211+AU211+AV211+AW211+AX211</f>
        <v>7258828.0566266077</v>
      </c>
      <c r="AZ211" s="466">
        <v>60255.866090802869</v>
      </c>
      <c r="BA211" s="466">
        <v>187222.92722416957</v>
      </c>
      <c r="BB211" s="466">
        <v>1955463.0809547654</v>
      </c>
      <c r="BC211" s="466">
        <v>772804.06476381235</v>
      </c>
      <c r="BD211" s="466">
        <v>789470.52061425487</v>
      </c>
      <c r="BE211" s="466">
        <v>757264.13908362552</v>
      </c>
      <c r="BF211" s="466">
        <v>440333.52161575702</v>
      </c>
      <c r="BG211" s="466">
        <v>460209.27912702394</v>
      </c>
      <c r="BH211" s="466">
        <v>448850.53409280593</v>
      </c>
      <c r="BI211" s="466">
        <v>416117.78572024702</v>
      </c>
      <c r="BJ211" s="466">
        <v>490570.00187781674</v>
      </c>
      <c r="BK211" s="466">
        <v>445599.92179936566</v>
      </c>
      <c r="BL211" s="466">
        <f>AZ211+BA211+BB211+BC211+BD211+BE211+BF211+BG211+BH211+BI211+BJ211+BK211</f>
        <v>7224161.642964446</v>
      </c>
      <c r="BM211" s="466">
        <v>55317.504256384571</v>
      </c>
      <c r="BN211" s="466">
        <v>41082.606117509597</v>
      </c>
      <c r="BO211" s="466">
        <v>1814229.9397012184</v>
      </c>
      <c r="BP211" s="466">
        <v>975278.94266399601</v>
      </c>
      <c r="BQ211" s="466">
        <v>45699.771323652145</v>
      </c>
      <c r="BR211" s="466">
        <v>800026.31868636282</v>
      </c>
      <c r="BS211" s="466">
        <v>707724.13695543306</v>
      </c>
      <c r="BT211" s="466">
        <v>630168.26777666504</v>
      </c>
      <c r="BU211" s="466">
        <v>590718.66992154904</v>
      </c>
      <c r="BV211" s="466">
        <v>770514.02199132042</v>
      </c>
      <c r="BW211" s="466">
        <v>815085.52453680546</v>
      </c>
      <c r="BX211" s="466">
        <v>603844.62781672506</v>
      </c>
      <c r="BY211" s="466">
        <f>BM211+BN211+BO211+BP211+BQ211+BR211+BS211+BT211+BU211+BV211+BW211+BX211</f>
        <v>7849690.3317476213</v>
      </c>
      <c r="BZ211" s="466">
        <v>28223.824904022706</v>
      </c>
      <c r="CA211" s="466">
        <v>35514.41979636121</v>
      </c>
      <c r="CB211" s="466">
        <v>34265.467325988997</v>
      </c>
      <c r="CC211" s="466">
        <v>1539517.0034217993</v>
      </c>
      <c r="CD211" s="466">
        <v>563117.17547154066</v>
      </c>
      <c r="CE211" s="466">
        <v>5256.7951927891845</v>
      </c>
      <c r="CF211" s="466">
        <v>210309.8029961609</v>
      </c>
      <c r="CG211" s="466">
        <v>2205924.5683107991</v>
      </c>
      <c r="CH211" s="466">
        <v>899740.71444666991</v>
      </c>
      <c r="CI211" s="466">
        <v>646414.95756134205</v>
      </c>
      <c r="CJ211" s="466">
        <v>695158.25634284748</v>
      </c>
      <c r="CK211" s="466">
        <v>794266.01927891828</v>
      </c>
      <c r="CL211" s="466">
        <f>BZ211+CA211+CB211+CC211+CD211+CE211+CF211+CG211+CH211+CI211+CJ211+CK211</f>
        <v>7657709.0050492398</v>
      </c>
      <c r="CM211" s="466">
        <v>80455.185528292452</v>
      </c>
      <c r="CN211" s="466">
        <v>35989.361458854954</v>
      </c>
      <c r="CO211" s="466">
        <v>1330686.3588716409</v>
      </c>
      <c r="CP211" s="466">
        <v>353826.8880821233</v>
      </c>
      <c r="CQ211" s="466">
        <v>116202.09864797197</v>
      </c>
      <c r="CR211" s="466">
        <v>2200045.9730011686</v>
      </c>
      <c r="CS211" s="466">
        <v>865394.56180103484</v>
      </c>
      <c r="CT211" s="466">
        <v>283856.36442163255</v>
      </c>
      <c r="CU211" s="466">
        <v>2574491.6398764816</v>
      </c>
      <c r="CV211" s="466">
        <v>84325.343097980309</v>
      </c>
      <c r="CW211" s="466">
        <v>189918.41215990653</v>
      </c>
      <c r="CX211" s="466">
        <v>103589.63428476048</v>
      </c>
      <c r="CY211" s="466">
        <f>CM211+CN211+CO211+CP211+CQ211+CR211+CS211+CT211+CU211+CV211+CW211+CX211</f>
        <v>8218781.8212318486</v>
      </c>
      <c r="CZ211" s="466">
        <v>47433.48</v>
      </c>
      <c r="DA211" s="466">
        <v>32300.86</v>
      </c>
      <c r="DB211" s="466">
        <v>32343.5</v>
      </c>
      <c r="DC211" s="466">
        <v>42384.54</v>
      </c>
      <c r="DD211" s="466">
        <v>2944738.12</v>
      </c>
      <c r="DE211" s="466">
        <v>1066443.67</v>
      </c>
      <c r="DF211" s="466">
        <v>497666.48</v>
      </c>
      <c r="DG211" s="466">
        <v>142449.04</v>
      </c>
      <c r="DH211" s="466">
        <v>2842428.92</v>
      </c>
      <c r="DI211" s="466">
        <v>256707.95</v>
      </c>
      <c r="DJ211" s="466">
        <v>350747.98</v>
      </c>
      <c r="DK211" s="466">
        <v>161717</v>
      </c>
      <c r="DL211" s="466">
        <f>CZ211+DA211+DB211+DC211+DD211+DE211+DF211+DG211+DH211+DI211+DJ211+DK211</f>
        <v>8417361.540000001</v>
      </c>
      <c r="DM211" s="466">
        <v>78240.5</v>
      </c>
      <c r="DN211" s="466">
        <v>3164875.85</v>
      </c>
      <c r="DO211" s="466">
        <v>956758.57</v>
      </c>
      <c r="DP211" s="466">
        <v>711878.77</v>
      </c>
      <c r="DQ211" s="466">
        <v>163467.10999999999</v>
      </c>
      <c r="DR211" s="466">
        <v>3230603.19</v>
      </c>
      <c r="DS211" s="466">
        <v>91204.41</v>
      </c>
      <c r="DT211" s="466">
        <v>87365.9</v>
      </c>
      <c r="DU211" s="466">
        <v>48753.93</v>
      </c>
      <c r="DV211" s="466">
        <v>134933.70000000001</v>
      </c>
      <c r="DW211" s="466">
        <v>144598.39999999999</v>
      </c>
      <c r="DX211" s="466">
        <v>129983.03</v>
      </c>
      <c r="DY211" s="466">
        <f>DM211+DN211+DO211+DP211+DQ211+DR211+DS211+DT211+DU211+DV211+DW211+DX211</f>
        <v>8942663.3599999994</v>
      </c>
      <c r="DZ211" s="466">
        <v>59526.59</v>
      </c>
      <c r="EA211" s="466">
        <v>64681.1</v>
      </c>
      <c r="EB211" s="466">
        <v>3790782.92</v>
      </c>
      <c r="EC211" s="466">
        <v>289549.90000000002</v>
      </c>
      <c r="ED211" s="466">
        <v>288921.06</v>
      </c>
      <c r="EE211" s="466">
        <v>3216682.38</v>
      </c>
      <c r="EF211" s="466">
        <v>355724.38</v>
      </c>
      <c r="EG211" s="466">
        <v>203817.60000000001</v>
      </c>
      <c r="EH211" s="466">
        <v>65519.93</v>
      </c>
      <c r="EI211" s="466">
        <v>97059.1</v>
      </c>
      <c r="EJ211" s="466">
        <v>369342.24</v>
      </c>
      <c r="EK211" s="466">
        <v>345292.94</v>
      </c>
      <c r="EL211" s="466">
        <f>DZ211+EA211+EB211+EC211+ED211+EE211+EF211+EG211+EH211+EI211+EJ211+EK211</f>
        <v>9146900.1399999987</v>
      </c>
      <c r="EM211" s="466">
        <v>62376.18</v>
      </c>
      <c r="EN211" s="466">
        <v>214898.93</v>
      </c>
      <c r="EO211" s="466">
        <v>3349015.95</v>
      </c>
      <c r="EP211" s="466">
        <v>997500.59</v>
      </c>
      <c r="EQ211" s="466">
        <v>535993.44999999995</v>
      </c>
      <c r="ER211" s="466">
        <v>2871805.59</v>
      </c>
      <c r="ES211" s="466">
        <v>63397.56</v>
      </c>
      <c r="ET211" s="466">
        <v>61720.58</v>
      </c>
      <c r="EU211" s="466">
        <v>494882.72</v>
      </c>
      <c r="EV211" s="466">
        <v>115907.05</v>
      </c>
      <c r="EW211" s="466">
        <v>346353.28</v>
      </c>
      <c r="EX211" s="466">
        <v>116471.27</v>
      </c>
      <c r="EY211" s="466">
        <f>EM211+EN211+EO211+EP211+EQ211+ER211+ES211+ET211+EU211+EV211+EW211+EX211</f>
        <v>9230323.1500000004</v>
      </c>
      <c r="EZ211" s="466">
        <v>95770.78</v>
      </c>
      <c r="FA211" s="466">
        <v>73854.39</v>
      </c>
      <c r="FB211" s="466">
        <v>342005.19</v>
      </c>
      <c r="FC211" s="466">
        <v>3105313.56</v>
      </c>
      <c r="FD211" s="466">
        <v>494691.02</v>
      </c>
      <c r="FE211" s="466">
        <v>589851.38</v>
      </c>
      <c r="FF211" s="466">
        <v>3270375.73</v>
      </c>
      <c r="FG211" s="466">
        <v>215151.14</v>
      </c>
      <c r="FH211" s="466">
        <v>309635.13</v>
      </c>
      <c r="FI211" s="466">
        <v>316460.57</v>
      </c>
      <c r="FJ211" s="466">
        <v>530450.30000000005</v>
      </c>
      <c r="FK211" s="466">
        <v>165502.88</v>
      </c>
      <c r="FL211" s="466">
        <f>FA211+FB211+FC211+FD211+FE211+FF211+FG211+FH211+EZ211+FI211+FK211+FJ211</f>
        <v>9509062.0700000003</v>
      </c>
      <c r="FM211" s="466">
        <v>93298.52</v>
      </c>
      <c r="FN211" s="466">
        <v>3187463.72</v>
      </c>
      <c r="FO211" s="466">
        <v>1452711.32</v>
      </c>
      <c r="FP211" s="466">
        <v>903118.15</v>
      </c>
      <c r="FQ211" s="466">
        <v>771050.44</v>
      </c>
      <c r="FR211" s="466">
        <v>363523.21</v>
      </c>
      <c r="FS211" s="466">
        <v>550525.37</v>
      </c>
      <c r="FT211" s="466">
        <v>710735.23</v>
      </c>
      <c r="FU211" s="466">
        <v>401122.08</v>
      </c>
      <c r="FV211" s="466">
        <v>1039099.36</v>
      </c>
      <c r="FW211" s="466">
        <v>807794.25</v>
      </c>
      <c r="FX211" s="466">
        <v>883237.14</v>
      </c>
      <c r="FY211" s="466">
        <f>FM211+FN211+FO211+FP211+FQ211+FR211+FS211+FT211+FU211+FV211+FW211+FX211</f>
        <v>11163678.790000001</v>
      </c>
      <c r="FZ211" s="466">
        <v>105430.9</v>
      </c>
      <c r="GA211" s="466">
        <v>308149.07999999996</v>
      </c>
      <c r="GB211" s="466">
        <v>411821.29</v>
      </c>
      <c r="GC211" s="466">
        <v>246902.18</v>
      </c>
      <c r="GD211" s="466">
        <v>1696217.6199999999</v>
      </c>
      <c r="GE211" s="466">
        <v>1526154.42</v>
      </c>
      <c r="GF211" s="466">
        <v>3531952.4</v>
      </c>
      <c r="GG211" s="466">
        <v>478278.93000000005</v>
      </c>
      <c r="GH211" s="466">
        <v>497700.71</v>
      </c>
      <c r="GI211" s="466">
        <v>431182.31</v>
      </c>
      <c r="GJ211" s="466">
        <v>752156.77</v>
      </c>
      <c r="GK211" s="466">
        <v>76295.589999999924</v>
      </c>
      <c r="GL211" s="466">
        <f>FZ211+GA211+GB211+GC211+GD211+GE211+GF211+GG211+GH211+GI211+GJ211+GK211</f>
        <v>10062242.200000001</v>
      </c>
      <c r="GM211" s="466">
        <v>121490.24000000001</v>
      </c>
      <c r="GN211" s="466">
        <v>302293.5</v>
      </c>
      <c r="GO211" s="466">
        <v>147382.03000000003</v>
      </c>
      <c r="GP211" s="466">
        <v>306653.3</v>
      </c>
      <c r="GQ211" s="466">
        <v>248436.09999999998</v>
      </c>
      <c r="GR211" s="466">
        <v>2698479.34</v>
      </c>
      <c r="GS211" s="466">
        <v>2961276.62</v>
      </c>
      <c r="GT211" s="466">
        <v>831539.20000000007</v>
      </c>
      <c r="GU211" s="466">
        <v>104932.74000000002</v>
      </c>
      <c r="GV211" s="466">
        <v>232206.65</v>
      </c>
      <c r="GW211" s="466">
        <v>186048.16999999995</v>
      </c>
      <c r="GX211" s="466">
        <v>634188.34000000008</v>
      </c>
      <c r="GY211" s="466">
        <f>GM211+GN211+GO211+GP211+GQ211+GR211+GS211+GT211+GU211+GV211+GW211+GX211</f>
        <v>8774926.2300000004</v>
      </c>
      <c r="GZ211" s="466">
        <v>527757.48</v>
      </c>
      <c r="HA211" s="466">
        <v>2630464.4500000002</v>
      </c>
      <c r="HB211" s="466">
        <v>2958978.2</v>
      </c>
      <c r="HC211" s="466">
        <v>513731.85</v>
      </c>
      <c r="HD211" s="466">
        <v>144976.77000000002</v>
      </c>
      <c r="HE211" s="466">
        <v>123069.9</v>
      </c>
      <c r="HF211" s="466">
        <v>161540.87</v>
      </c>
      <c r="HG211" s="466">
        <v>72819.240000000005</v>
      </c>
      <c r="HH211" s="466">
        <v>205544.5</v>
      </c>
      <c r="HI211" s="466">
        <v>282901.74</v>
      </c>
      <c r="HJ211" s="466">
        <v>306024.11</v>
      </c>
      <c r="HK211" s="466">
        <v>72580.490000000005</v>
      </c>
      <c r="HL211" s="466">
        <f>GZ211+HA211+HB211+HC211+HD211+HE211+HF211+HG211+HH211+HI211+HJ211+HK211</f>
        <v>8000389.6000000015</v>
      </c>
      <c r="HM211" s="466">
        <v>176757.33</v>
      </c>
      <c r="HN211" s="466">
        <v>356810.19</v>
      </c>
      <c r="HO211" s="466">
        <v>176330.62</v>
      </c>
      <c r="HP211" s="466">
        <v>413205.48</v>
      </c>
      <c r="HQ211" s="466">
        <v>529500.6</v>
      </c>
      <c r="HR211" s="466">
        <v>398427.19</v>
      </c>
      <c r="HS211" s="466">
        <v>255679.69999999998</v>
      </c>
      <c r="HT211" s="466">
        <v>75043.8</v>
      </c>
      <c r="HU211" s="466">
        <v>70104.97</v>
      </c>
      <c r="HV211" s="466">
        <v>86246.260000000009</v>
      </c>
      <c r="HW211" s="466">
        <v>165098.31</v>
      </c>
      <c r="HX211" s="466">
        <v>419225.41</v>
      </c>
      <c r="HY211" s="466">
        <f>HM211+HN211+HO211+HP211+HQ211+HR211+HS211+HT211+HU211+HV211+HW211+HX211</f>
        <v>3122429.8600000008</v>
      </c>
      <c r="HZ211" s="466">
        <v>148401.71000000002</v>
      </c>
      <c r="IA211" s="466">
        <v>204100.69</v>
      </c>
      <c r="IB211" s="466">
        <v>292638.64</v>
      </c>
      <c r="IC211" s="466">
        <v>627993.40999999992</v>
      </c>
      <c r="ID211" s="466">
        <v>109033.84</v>
      </c>
      <c r="IE211" s="466">
        <v>205109.89</v>
      </c>
      <c r="IF211" s="466">
        <v>68027.67</v>
      </c>
      <c r="IG211" s="466">
        <v>237163.99</v>
      </c>
      <c r="IH211" s="466">
        <v>172090.03000000003</v>
      </c>
      <c r="II211" s="466">
        <v>96184.81</v>
      </c>
      <c r="IJ211" s="466">
        <v>146827.37</v>
      </c>
      <c r="IK211" s="466">
        <v>89268.1</v>
      </c>
      <c r="IL211" s="466">
        <f>HZ211+IA211+IB211+IC211+ID211+IE211+IF211+IG211+IH211+II211+IJ211+IK211</f>
        <v>2396840.1500000004</v>
      </c>
      <c r="IM211" s="466">
        <v>65586.320000000007</v>
      </c>
      <c r="IN211" s="466">
        <v>65502.97</v>
      </c>
      <c r="IO211" s="466">
        <v>249154.18</v>
      </c>
      <c r="IP211" s="466">
        <v>95581.51</v>
      </c>
      <c r="IQ211" s="466">
        <v>66165.17</v>
      </c>
      <c r="IR211" s="466">
        <v>394417.73000000004</v>
      </c>
      <c r="IS211" s="466">
        <v>202577.1</v>
      </c>
      <c r="IT211" s="466">
        <v>411663.93</v>
      </c>
      <c r="IU211" s="466">
        <v>112816.72</v>
      </c>
      <c r="IV211" s="466">
        <v>77979.25</v>
      </c>
      <c r="IW211" s="466">
        <v>301209.01</v>
      </c>
      <c r="IX211" s="466">
        <v>1860691.37</v>
      </c>
      <c r="IY211" s="466">
        <f>IM211+IN211+IO211+IP211+IQ211+IR211+IS211+IT211+IU211+IV211+IW211+IX211</f>
        <v>3903345.2600000002</v>
      </c>
      <c r="IZ211" s="655">
        <v>148390.33000000002</v>
      </c>
      <c r="JA211" s="466">
        <v>110969.26000000001</v>
      </c>
      <c r="JB211" s="466">
        <v>151773.28999999998</v>
      </c>
      <c r="JC211" s="466">
        <v>123029.78</v>
      </c>
      <c r="JD211" s="466">
        <v>284817.31999999995</v>
      </c>
      <c r="JE211" s="466">
        <v>220566.77000000002</v>
      </c>
      <c r="JF211" s="466">
        <v>80448.53</v>
      </c>
      <c r="JG211" s="466">
        <v>191507.14</v>
      </c>
      <c r="JH211" s="466">
        <v>67786.23</v>
      </c>
      <c r="JI211" s="466">
        <v>476876.96</v>
      </c>
      <c r="JJ211" s="466">
        <v>127177.37</v>
      </c>
      <c r="JK211" s="466">
        <v>204699.4</v>
      </c>
      <c r="JL211" s="466">
        <f>IZ211+JA211+JB211+JC211+JD211+JE211+JF211+JG211+JH211+JI211+JJ211+JK211</f>
        <v>2188042.38</v>
      </c>
      <c r="JM211" s="655">
        <v>561788.49</v>
      </c>
      <c r="JN211" s="466">
        <v>73123.3</v>
      </c>
      <c r="JO211" s="466">
        <v>126300.85999999999</v>
      </c>
      <c r="JP211" s="466">
        <v>75375.570000000007</v>
      </c>
      <c r="JQ211" s="466">
        <v>83256.95</v>
      </c>
      <c r="JR211" s="466">
        <v>72743.58</v>
      </c>
      <c r="JS211" s="466">
        <v>74149.990000000005</v>
      </c>
      <c r="JT211" s="466">
        <v>192677.71000000002</v>
      </c>
      <c r="JU211" s="466">
        <v>121144.31999999999</v>
      </c>
      <c r="JV211" s="466">
        <v>145483.13</v>
      </c>
      <c r="JW211" s="466">
        <v>2673187.94</v>
      </c>
      <c r="JX211" s="466">
        <v>1631849.98</v>
      </c>
      <c r="JY211" s="466">
        <f>JM211+JN211+JO211+JP211+JQ211+JR211+JS211+JT211+JU211+JV211+JW211+JX211</f>
        <v>5831081.8200000003</v>
      </c>
      <c r="JZ211" s="655">
        <v>66393.39</v>
      </c>
      <c r="KA211" s="466">
        <v>3600466.53</v>
      </c>
      <c r="KB211" s="466">
        <v>1665612</v>
      </c>
      <c r="KC211" s="466">
        <v>10141678.43</v>
      </c>
      <c r="KD211" s="466">
        <v>2260603.67</v>
      </c>
      <c r="KE211" s="466">
        <v>5797658.0800000001</v>
      </c>
      <c r="KF211" s="466">
        <v>3169574.24</v>
      </c>
      <c r="KG211" s="466">
        <v>10187243</v>
      </c>
      <c r="KH211" s="466">
        <v>5334242.18</v>
      </c>
      <c r="KI211" s="466">
        <v>5996042.5499999998</v>
      </c>
      <c r="KJ211" s="466">
        <v>1506977.64</v>
      </c>
      <c r="KK211" s="466">
        <v>18955155.539999999</v>
      </c>
      <c r="KL211" s="466">
        <f>JZ211+KA211+KB211+KC211+KD211+KE211+KF211+KG211+KH211+KI211+KJ211+KK211</f>
        <v>68681647.25</v>
      </c>
      <c r="KM211" s="655">
        <v>5124725.5599999996</v>
      </c>
      <c r="KN211" s="466">
        <v>7874103.7599999998</v>
      </c>
      <c r="KO211" s="466">
        <v>9497366.9700000007</v>
      </c>
      <c r="KP211" s="466">
        <v>6199413.54</v>
      </c>
      <c r="KQ211" s="466">
        <v>14819815.310000001</v>
      </c>
      <c r="KR211" s="466">
        <v>16409605.359999999</v>
      </c>
      <c r="KS211" s="466">
        <v>1632786.83</v>
      </c>
      <c r="KT211" s="466">
        <v>1911549.51</v>
      </c>
      <c r="KU211" s="466">
        <v>3863054.68</v>
      </c>
      <c r="KV211" s="466">
        <v>4605355.9400000004</v>
      </c>
      <c r="KW211" s="466">
        <v>2267777.2800000003</v>
      </c>
      <c r="KX211" s="466">
        <v>1617620.9500000002</v>
      </c>
      <c r="KY211" s="466">
        <f>KM211+KN211+KO211+KP211+KQ211+KR211+KS211+KT211+KU211+KV211+KW211+KX211</f>
        <v>75823175.689999998</v>
      </c>
      <c r="KZ211" s="655">
        <v>4953908.05</v>
      </c>
      <c r="LA211" s="466">
        <v>782214.26</v>
      </c>
      <c r="LB211" s="466">
        <v>0</v>
      </c>
      <c r="LC211" s="466">
        <v>0</v>
      </c>
      <c r="LD211" s="466">
        <v>0</v>
      </c>
      <c r="LE211" s="466">
        <v>0</v>
      </c>
      <c r="LF211" s="466">
        <v>0</v>
      </c>
      <c r="LG211" s="466">
        <v>0</v>
      </c>
      <c r="LH211" s="466">
        <v>0</v>
      </c>
      <c r="LI211" s="466">
        <v>0</v>
      </c>
      <c r="LJ211" s="466">
        <v>0</v>
      </c>
      <c r="LK211" s="466">
        <v>0</v>
      </c>
      <c r="LL211" s="511">
        <f>KZ211+LA211+LB211+LC211+LD211+LE211+LF211+LG211+LH211+LI211+LJ211+LK211</f>
        <v>5736122.3099999996</v>
      </c>
    </row>
    <row r="212" spans="1:324" x14ac:dyDescent="0.2">
      <c r="A212" s="436"/>
      <c r="B212" s="437"/>
      <c r="C212" s="421" t="s">
        <v>1062</v>
      </c>
      <c r="D212" s="421" t="s">
        <v>1062</v>
      </c>
      <c r="E212" s="442"/>
      <c r="F212" s="442"/>
      <c r="G212" s="442"/>
      <c r="H212" s="442"/>
      <c r="I212" s="442"/>
      <c r="J212" s="442"/>
      <c r="K212" s="442"/>
      <c r="L212" s="442"/>
      <c r="M212" s="442"/>
      <c r="N212" s="442"/>
      <c r="O212" s="442"/>
      <c r="P212" s="442"/>
      <c r="Q212" s="442"/>
      <c r="R212" s="442"/>
      <c r="S212" s="442"/>
      <c r="T212" s="442"/>
      <c r="U212" s="442"/>
      <c r="V212" s="442"/>
      <c r="W212" s="442"/>
      <c r="X212" s="442"/>
      <c r="Y212" s="442"/>
      <c r="Z212" s="442"/>
      <c r="AA212" s="442"/>
      <c r="AB212" s="442"/>
      <c r="AC212" s="442"/>
      <c r="AD212" s="442"/>
      <c r="AE212" s="442"/>
      <c r="AF212" s="442"/>
      <c r="AG212" s="442"/>
      <c r="AH212" s="442"/>
      <c r="AI212" s="442"/>
      <c r="AJ212" s="442"/>
      <c r="AK212" s="442"/>
      <c r="AL212" s="442"/>
      <c r="AM212" s="442"/>
      <c r="AN212" s="442"/>
      <c r="AO212" s="442"/>
      <c r="AP212" s="442"/>
      <c r="AQ212" s="442"/>
      <c r="AR212" s="442"/>
      <c r="AS212" s="442"/>
      <c r="AT212" s="442"/>
      <c r="AU212" s="442"/>
      <c r="AV212" s="442"/>
      <c r="AW212" s="442"/>
      <c r="AX212" s="442"/>
      <c r="AY212" s="442"/>
      <c r="AZ212" s="442"/>
      <c r="BA212" s="442"/>
      <c r="BB212" s="442"/>
      <c r="BC212" s="442"/>
      <c r="BD212" s="442"/>
      <c r="BE212" s="442"/>
      <c r="BF212" s="442"/>
      <c r="BG212" s="442"/>
      <c r="BH212" s="442"/>
      <c r="BI212" s="442"/>
      <c r="BJ212" s="442"/>
      <c r="BK212" s="442"/>
      <c r="BL212" s="442"/>
      <c r="BM212" s="442"/>
      <c r="BN212" s="442"/>
      <c r="BO212" s="442"/>
      <c r="BP212" s="442"/>
      <c r="BQ212" s="442"/>
      <c r="BR212" s="442"/>
      <c r="BS212" s="442"/>
      <c r="BT212" s="442"/>
      <c r="BU212" s="442"/>
      <c r="BV212" s="442"/>
      <c r="BW212" s="442"/>
      <c r="BX212" s="442"/>
      <c r="BY212" s="442"/>
      <c r="BZ212" s="442"/>
      <c r="CA212" s="442"/>
      <c r="CB212" s="442"/>
      <c r="CC212" s="442"/>
      <c r="CD212" s="442"/>
      <c r="CE212" s="442"/>
      <c r="CF212" s="442"/>
      <c r="CG212" s="442"/>
      <c r="CH212" s="442"/>
      <c r="CI212" s="442"/>
      <c r="CJ212" s="442"/>
      <c r="CK212" s="442"/>
      <c r="CL212" s="442"/>
      <c r="CM212" s="442"/>
      <c r="CN212" s="442"/>
      <c r="CO212" s="442"/>
      <c r="CP212" s="442"/>
      <c r="CQ212" s="442"/>
      <c r="CR212" s="442"/>
      <c r="CS212" s="442"/>
      <c r="CT212" s="442"/>
      <c r="CU212" s="442"/>
      <c r="CV212" s="442"/>
      <c r="CW212" s="442"/>
      <c r="CX212" s="442"/>
      <c r="CY212" s="442"/>
      <c r="CZ212" s="442"/>
      <c r="DA212" s="442"/>
      <c r="DB212" s="442"/>
      <c r="DC212" s="442"/>
      <c r="DD212" s="442"/>
      <c r="DE212" s="442"/>
      <c r="DF212" s="442"/>
      <c r="DG212" s="442"/>
      <c r="DH212" s="442"/>
      <c r="DI212" s="442"/>
      <c r="DJ212" s="442"/>
      <c r="DK212" s="442"/>
      <c r="DL212" s="442"/>
      <c r="DM212" s="442"/>
      <c r="DN212" s="442"/>
      <c r="DO212" s="442"/>
      <c r="DP212" s="442"/>
      <c r="DQ212" s="442"/>
      <c r="DR212" s="442"/>
      <c r="DS212" s="442"/>
      <c r="DT212" s="442"/>
      <c r="DU212" s="442"/>
      <c r="DV212" s="442"/>
      <c r="DW212" s="442"/>
      <c r="DX212" s="442"/>
      <c r="DY212" s="442"/>
      <c r="DZ212" s="442"/>
      <c r="EA212" s="442"/>
      <c r="EB212" s="442"/>
      <c r="EC212" s="442"/>
      <c r="ED212" s="442"/>
      <c r="EE212" s="442"/>
      <c r="EF212" s="442"/>
      <c r="EG212" s="442"/>
      <c r="EH212" s="442"/>
      <c r="EI212" s="442"/>
      <c r="EJ212" s="442"/>
      <c r="EK212" s="442"/>
      <c r="EL212" s="442"/>
      <c r="EM212" s="442"/>
      <c r="EN212" s="442"/>
      <c r="EO212" s="442"/>
      <c r="EP212" s="442"/>
      <c r="EQ212" s="442"/>
      <c r="ER212" s="442"/>
      <c r="ES212" s="442"/>
      <c r="ET212" s="442"/>
      <c r="EU212" s="442"/>
      <c r="EV212" s="442"/>
      <c r="EW212" s="442"/>
      <c r="EX212" s="442"/>
      <c r="EY212" s="442"/>
      <c r="EZ212" s="442"/>
      <c r="FA212" s="442"/>
      <c r="FB212" s="442"/>
      <c r="FC212" s="442"/>
      <c r="FD212" s="442"/>
      <c r="FE212" s="442"/>
      <c r="FF212" s="442"/>
      <c r="FG212" s="442"/>
      <c r="FH212" s="442"/>
      <c r="FI212" s="442"/>
      <c r="FJ212" s="442"/>
      <c r="FK212" s="442"/>
      <c r="FL212" s="442"/>
      <c r="FM212" s="442"/>
      <c r="FN212" s="442"/>
      <c r="FO212" s="442"/>
      <c r="FP212" s="442"/>
      <c r="FQ212" s="442"/>
      <c r="FR212" s="442"/>
      <c r="FS212" s="442"/>
      <c r="FT212" s="442"/>
      <c r="FU212" s="442"/>
      <c r="FV212" s="442"/>
      <c r="FW212" s="442"/>
      <c r="FX212" s="442"/>
      <c r="FY212" s="442"/>
      <c r="FZ212" s="442"/>
      <c r="GA212" s="442"/>
      <c r="GB212" s="442"/>
      <c r="GC212" s="442"/>
      <c r="GD212" s="442"/>
      <c r="GE212" s="442"/>
      <c r="GF212" s="442"/>
      <c r="GG212" s="442"/>
      <c r="GH212" s="442"/>
      <c r="GI212" s="442"/>
      <c r="GJ212" s="442"/>
      <c r="GK212" s="442"/>
      <c r="GL212" s="442"/>
      <c r="GM212" s="442"/>
      <c r="GN212" s="442"/>
      <c r="GO212" s="442"/>
      <c r="GP212" s="442"/>
      <c r="GQ212" s="442"/>
      <c r="GR212" s="442"/>
      <c r="GS212" s="442"/>
      <c r="GT212" s="442"/>
      <c r="GU212" s="442"/>
      <c r="GV212" s="442"/>
      <c r="GW212" s="442"/>
      <c r="GX212" s="442"/>
      <c r="GY212" s="442"/>
      <c r="GZ212" s="442"/>
      <c r="HA212" s="442"/>
      <c r="HB212" s="442"/>
      <c r="HC212" s="442"/>
      <c r="HD212" s="442"/>
      <c r="HE212" s="442"/>
      <c r="HF212" s="442"/>
      <c r="HG212" s="442"/>
      <c r="HH212" s="442"/>
      <c r="HI212" s="442"/>
      <c r="HJ212" s="442"/>
      <c r="HK212" s="442"/>
      <c r="HL212" s="442"/>
      <c r="HM212" s="442"/>
      <c r="HN212" s="442"/>
      <c r="HO212" s="442"/>
      <c r="HP212" s="442"/>
      <c r="HQ212" s="442"/>
      <c r="HR212" s="442"/>
      <c r="HS212" s="442"/>
      <c r="HT212" s="442"/>
      <c r="HU212" s="442"/>
      <c r="HV212" s="442"/>
      <c r="HW212" s="442"/>
      <c r="HX212" s="442"/>
      <c r="HY212" s="442"/>
      <c r="HZ212" s="442"/>
      <c r="IA212" s="442"/>
      <c r="IB212" s="442"/>
      <c r="IC212" s="442"/>
      <c r="ID212" s="442"/>
      <c r="IE212" s="442"/>
      <c r="IF212" s="442"/>
      <c r="IG212" s="442"/>
      <c r="IH212" s="442"/>
      <c r="II212" s="442"/>
      <c r="IJ212" s="442"/>
      <c r="IK212" s="442"/>
      <c r="IL212" s="442"/>
      <c r="IM212" s="442"/>
      <c r="IN212" s="442"/>
      <c r="IO212" s="442"/>
      <c r="IP212" s="442"/>
      <c r="IQ212" s="442"/>
      <c r="IR212" s="442"/>
      <c r="IS212" s="442"/>
      <c r="IT212" s="442"/>
      <c r="IU212" s="442"/>
      <c r="IV212" s="442"/>
      <c r="IW212" s="442"/>
      <c r="IX212" s="442"/>
      <c r="IY212" s="442"/>
      <c r="IZ212" s="653"/>
      <c r="JA212" s="442"/>
      <c r="JB212" s="442"/>
      <c r="JC212" s="442"/>
      <c r="JD212" s="442"/>
      <c r="JE212" s="442"/>
      <c r="JF212" s="442"/>
      <c r="JG212" s="442"/>
      <c r="JH212" s="442"/>
      <c r="JI212" s="442"/>
      <c r="JJ212" s="442"/>
      <c r="JK212" s="442"/>
      <c r="JL212" s="442"/>
      <c r="JM212" s="653"/>
      <c r="JN212" s="442"/>
      <c r="JO212" s="442"/>
      <c r="JP212" s="442"/>
      <c r="JQ212" s="442"/>
      <c r="JR212" s="442"/>
      <c r="JS212" s="442"/>
      <c r="JT212" s="442"/>
      <c r="JU212" s="442"/>
      <c r="JV212" s="442"/>
      <c r="JW212" s="442"/>
      <c r="JX212" s="442"/>
      <c r="JY212" s="442"/>
      <c r="JZ212" s="653"/>
      <c r="KA212" s="442"/>
      <c r="KB212" s="442"/>
      <c r="KC212" s="442"/>
      <c r="KD212" s="442"/>
      <c r="KE212" s="442"/>
      <c r="KF212" s="442"/>
      <c r="KG212" s="442"/>
      <c r="KH212" s="442"/>
      <c r="KI212" s="442"/>
      <c r="KJ212" s="442"/>
      <c r="KK212" s="442"/>
      <c r="KL212" s="442"/>
      <c r="KM212" s="653"/>
      <c r="KN212" s="442"/>
      <c r="KO212" s="442"/>
      <c r="KP212" s="442"/>
      <c r="KQ212" s="442"/>
      <c r="KR212" s="442"/>
      <c r="KS212" s="442"/>
      <c r="KT212" s="442"/>
      <c r="KU212" s="442"/>
      <c r="KV212" s="442"/>
      <c r="KW212" s="442"/>
      <c r="KX212" s="442"/>
      <c r="KY212" s="442"/>
      <c r="KZ212" s="653"/>
      <c r="LA212" s="442"/>
      <c r="LB212" s="442"/>
      <c r="LC212" s="442"/>
      <c r="LD212" s="442"/>
      <c r="LE212" s="442"/>
      <c r="LF212" s="442"/>
      <c r="LG212" s="442"/>
      <c r="LH212" s="442"/>
      <c r="LI212" s="442"/>
      <c r="LJ212" s="442"/>
      <c r="LK212" s="442"/>
      <c r="LL212" s="512"/>
    </row>
    <row r="213" spans="1:324" ht="20.25" x14ac:dyDescent="0.3">
      <c r="A213" s="458">
        <v>42</v>
      </c>
      <c r="B213" s="459"/>
      <c r="C213" s="460" t="s">
        <v>796</v>
      </c>
      <c r="D213" s="460" t="s">
        <v>36</v>
      </c>
      <c r="E213" s="476">
        <f t="shared" ref="E213:X213" si="1077">E215</f>
        <v>110046824.40327157</v>
      </c>
      <c r="F213" s="476">
        <f t="shared" si="1077"/>
        <v>168665060.09013519</v>
      </c>
      <c r="G213" s="476">
        <f t="shared" si="1077"/>
        <v>209866474.71206814</v>
      </c>
      <c r="H213" s="476">
        <f t="shared" si="1077"/>
        <v>239426293.6070773</v>
      </c>
      <c r="I213" s="476">
        <f t="shared" si="1077"/>
        <v>265576919.54598564</v>
      </c>
      <c r="J213" s="476">
        <f t="shared" si="1077"/>
        <v>282242922.71740943</v>
      </c>
      <c r="K213" s="476">
        <f t="shared" si="1077"/>
        <v>343040010.01502252</v>
      </c>
      <c r="L213" s="476">
        <f t="shared" si="1077"/>
        <v>456834626.94041067</v>
      </c>
      <c r="M213" s="476">
        <f t="shared" si="1077"/>
        <v>12295963.986104161</v>
      </c>
      <c r="N213" s="476">
        <f t="shared" si="1077"/>
        <v>23055128.339968283</v>
      </c>
      <c r="O213" s="476">
        <f t="shared" si="1077"/>
        <v>26146836.876815218</v>
      </c>
      <c r="P213" s="476">
        <f t="shared" si="1077"/>
        <v>22681245.186321143</v>
      </c>
      <c r="Q213" s="476">
        <f t="shared" si="1077"/>
        <v>30158472.241111677</v>
      </c>
      <c r="R213" s="476">
        <f t="shared" si="1077"/>
        <v>34836033.206267729</v>
      </c>
      <c r="S213" s="476">
        <f t="shared" si="1077"/>
        <v>34793123.353947602</v>
      </c>
      <c r="T213" s="476">
        <f t="shared" si="1077"/>
        <v>35085045.171757653</v>
      </c>
      <c r="U213" s="476">
        <f t="shared" si="1077"/>
        <v>36004587.247245871</v>
      </c>
      <c r="V213" s="476">
        <f t="shared" si="1077"/>
        <v>39759324.063720576</v>
      </c>
      <c r="W213" s="476">
        <f t="shared" si="1077"/>
        <v>49200498.131196789</v>
      </c>
      <c r="X213" s="476">
        <f t="shared" si="1077"/>
        <v>119189932.78713904</v>
      </c>
      <c r="Y213" s="476">
        <f>M213+N213+O213+P213+Q213+R213+S213+T213+U213+V213+W213+X213</f>
        <v>463206190.59159577</v>
      </c>
      <c r="Z213" s="476">
        <f t="shared" ref="Z213:AK213" si="1078">Z215</f>
        <v>26846930.186613251</v>
      </c>
      <c r="AA213" s="476">
        <f t="shared" si="1078"/>
        <v>22681094.226881988</v>
      </c>
      <c r="AB213" s="476">
        <f t="shared" si="1078"/>
        <v>39597107.185111001</v>
      </c>
      <c r="AC213" s="476">
        <f t="shared" si="1078"/>
        <v>36674675.428517781</v>
      </c>
      <c r="AD213" s="476">
        <f t="shared" si="1078"/>
        <v>30382503.0307962</v>
      </c>
      <c r="AE213" s="476">
        <f t="shared" si="1078"/>
        <v>37155515.041061603</v>
      </c>
      <c r="AF213" s="476">
        <f t="shared" si="1078"/>
        <v>42673068.714571856</v>
      </c>
      <c r="AG213" s="476">
        <f t="shared" si="1078"/>
        <v>38786734.723460205</v>
      </c>
      <c r="AH213" s="476">
        <f t="shared" si="1078"/>
        <v>39690980.507761627</v>
      </c>
      <c r="AI213" s="476">
        <f t="shared" si="1078"/>
        <v>39498044.494950756</v>
      </c>
      <c r="AJ213" s="476">
        <f t="shared" si="1078"/>
        <v>52881321.856409624</v>
      </c>
      <c r="AK213" s="476">
        <f t="shared" si="1078"/>
        <v>127249627.85369724</v>
      </c>
      <c r="AL213" s="476">
        <f>Z213+AA213+AB213+AC213+AD213+AE213+AF213+AG213+AH213+AI213+AJ213+AK213</f>
        <v>534117603.24983311</v>
      </c>
      <c r="AM213" s="476">
        <f t="shared" ref="AM213:AX213" si="1079">AM215</f>
        <v>34353692.054609694</v>
      </c>
      <c r="AN213" s="476">
        <f t="shared" si="1079"/>
        <v>39945963.678086579</v>
      </c>
      <c r="AO213" s="476">
        <f t="shared" si="1079"/>
        <v>25859665.833361164</v>
      </c>
      <c r="AP213" s="476">
        <f t="shared" si="1079"/>
        <v>29233950.12130696</v>
      </c>
      <c r="AQ213" s="476">
        <f t="shared" si="1079"/>
        <v>33546837.985394757</v>
      </c>
      <c r="AR213" s="476">
        <f t="shared" si="1079"/>
        <v>33404860.253129695</v>
      </c>
      <c r="AS213" s="476">
        <f t="shared" si="1079"/>
        <v>35865487.992655642</v>
      </c>
      <c r="AT213" s="476">
        <f t="shared" si="1079"/>
        <v>39385418.442580543</v>
      </c>
      <c r="AU213" s="476">
        <f t="shared" si="1079"/>
        <v>41558168.760599256</v>
      </c>
      <c r="AV213" s="476">
        <f t="shared" si="1079"/>
        <v>57742927.193790682</v>
      </c>
      <c r="AW213" s="476">
        <f t="shared" si="1079"/>
        <v>50718066.026915386</v>
      </c>
      <c r="AX213" s="476">
        <f t="shared" si="1079"/>
        <v>115576600.9154148</v>
      </c>
      <c r="AY213" s="476">
        <f>AM213+AN213+AO213+AP213+AQ213+AR213+AS213+AT213+AU213+AV213+AW213+AX213</f>
        <v>537191639.25784504</v>
      </c>
      <c r="AZ213" s="476">
        <f t="shared" ref="AZ213:BK213" si="1080">AZ215</f>
        <v>54408550.844182946</v>
      </c>
      <c r="BA213" s="476">
        <f t="shared" si="1080"/>
        <v>36061512.223418467</v>
      </c>
      <c r="BB213" s="476">
        <f t="shared" si="1080"/>
        <v>26269219.422842599</v>
      </c>
      <c r="BC213" s="476">
        <f t="shared" si="1080"/>
        <v>28320315.397429496</v>
      </c>
      <c r="BD213" s="476">
        <f t="shared" si="1080"/>
        <v>30317354.815139379</v>
      </c>
      <c r="BE213" s="476">
        <f t="shared" si="1080"/>
        <v>36080535.305124335</v>
      </c>
      <c r="BF213" s="476">
        <f t="shared" si="1080"/>
        <v>38331377.740444019</v>
      </c>
      <c r="BG213" s="476">
        <f t="shared" si="1080"/>
        <v>42128006.994408295</v>
      </c>
      <c r="BH213" s="476">
        <f t="shared" si="1080"/>
        <v>46992205.3579119</v>
      </c>
      <c r="BI213" s="476">
        <f t="shared" si="1080"/>
        <v>55550405.524161242</v>
      </c>
      <c r="BJ213" s="476">
        <f t="shared" si="1080"/>
        <v>63478794.031881124</v>
      </c>
      <c r="BK213" s="476">
        <f t="shared" si="1080"/>
        <v>135164507.01948762</v>
      </c>
      <c r="BL213" s="476">
        <f>AZ213+BA213+BB213+BC213+BD213+BE213+BF213+BG213+BH213+BI213+BJ213+BK213</f>
        <v>593102784.67643142</v>
      </c>
      <c r="BM213" s="476">
        <f t="shared" ref="BM213:BX213" si="1081">BM215</f>
        <v>43111013.44913204</v>
      </c>
      <c r="BN213" s="476">
        <f t="shared" si="1081"/>
        <v>33592232.471039884</v>
      </c>
      <c r="BO213" s="476">
        <f t="shared" si="1081"/>
        <v>30047095.803330004</v>
      </c>
      <c r="BP213" s="476">
        <f t="shared" si="1081"/>
        <v>31623312.758930046</v>
      </c>
      <c r="BQ213" s="476">
        <f t="shared" si="1081"/>
        <v>35666446.527499616</v>
      </c>
      <c r="BR213" s="476">
        <f t="shared" si="1081"/>
        <v>43284985.644925728</v>
      </c>
      <c r="BS213" s="476">
        <f t="shared" si="1081"/>
        <v>44000106.576072432</v>
      </c>
      <c r="BT213" s="476">
        <f t="shared" si="1081"/>
        <v>49875087.303997688</v>
      </c>
      <c r="BU213" s="476">
        <f t="shared" si="1081"/>
        <v>55728582.432064757</v>
      </c>
      <c r="BV213" s="476">
        <f t="shared" si="1081"/>
        <v>50715393.004465058</v>
      </c>
      <c r="BW213" s="476">
        <f t="shared" si="1081"/>
        <v>71520602.333249822</v>
      </c>
      <c r="BX213" s="476">
        <f t="shared" si="1081"/>
        <v>142217789.65302119</v>
      </c>
      <c r="BY213" s="476">
        <f>BM213+BN213+BO213+BP213+BQ213+BR213+BS213+BT213+BU213+BV213+BW213+BX213</f>
        <v>631382647.95772827</v>
      </c>
      <c r="BZ213" s="476">
        <f t="shared" ref="BZ213:CK213" si="1082">BZ215</f>
        <v>46938892.146886997</v>
      </c>
      <c r="CA213" s="476">
        <f t="shared" si="1082"/>
        <v>33148067.589091972</v>
      </c>
      <c r="CB213" s="476">
        <f t="shared" si="1082"/>
        <v>31415301.273743954</v>
      </c>
      <c r="CC213" s="476">
        <f t="shared" si="1082"/>
        <v>31531867.093807388</v>
      </c>
      <c r="CD213" s="476">
        <f t="shared" si="1082"/>
        <v>31254325.863962617</v>
      </c>
      <c r="CE213" s="476">
        <f t="shared" si="1082"/>
        <v>47126977.578951776</v>
      </c>
      <c r="CF213" s="476">
        <f t="shared" si="1082"/>
        <v>36401438.342764102</v>
      </c>
      <c r="CG213" s="476">
        <f t="shared" si="1082"/>
        <v>47854966.012936071</v>
      </c>
      <c r="CH213" s="476">
        <f t="shared" si="1082"/>
        <v>50036492.569611393</v>
      </c>
      <c r="CI213" s="476">
        <f t="shared" si="1082"/>
        <v>50778262.27729094</v>
      </c>
      <c r="CJ213" s="476">
        <f t="shared" si="1082"/>
        <v>69055003.35524115</v>
      </c>
      <c r="CK213" s="476">
        <f t="shared" si="1082"/>
        <v>178704518.03550467</v>
      </c>
      <c r="CL213" s="476">
        <f>BZ213+CA213+CB213+CC213+CD213+CE213+CF213+CG213+CH213+CI213+CJ213+CK213</f>
        <v>654246112.13979304</v>
      </c>
      <c r="CM213" s="476">
        <f t="shared" ref="CM213:CX213" si="1083">CM215</f>
        <v>42336369.60761977</v>
      </c>
      <c r="CN213" s="476">
        <f t="shared" si="1083"/>
        <v>46495184.42434486</v>
      </c>
      <c r="CO213" s="476">
        <f t="shared" si="1083"/>
        <v>35025834.478092134</v>
      </c>
      <c r="CP213" s="476">
        <f t="shared" si="1083"/>
        <v>30715756.155149397</v>
      </c>
      <c r="CQ213" s="476">
        <f t="shared" si="1083"/>
        <v>36404558.837627478</v>
      </c>
      <c r="CR213" s="476">
        <f t="shared" si="1083"/>
        <v>43615202.17376063</v>
      </c>
      <c r="CS213" s="476">
        <f t="shared" si="1083"/>
        <v>46898242.59722919</v>
      </c>
      <c r="CT213" s="476">
        <f t="shared" si="1083"/>
        <v>59700726.866424643</v>
      </c>
      <c r="CU213" s="476">
        <f t="shared" si="1083"/>
        <v>71600650.115798622</v>
      </c>
      <c r="CV213" s="476">
        <f t="shared" si="1083"/>
        <v>82538796.902812555</v>
      </c>
      <c r="CW213" s="476">
        <f t="shared" si="1083"/>
        <v>109948465.60574208</v>
      </c>
      <c r="CX213" s="476">
        <f t="shared" si="1083"/>
        <v>296139167.95144325</v>
      </c>
      <c r="CY213" s="476">
        <f>CM213+CN213+CO213+CP213+CQ213+CR213+CS213+CT213+CU213+CV213+CW213+CX213</f>
        <v>901418955.71604443</v>
      </c>
      <c r="CZ213" s="476">
        <f t="shared" ref="CZ213:DK213" si="1084">CZ215</f>
        <v>44664260.894902349</v>
      </c>
      <c r="DA213" s="476">
        <f t="shared" si="1084"/>
        <v>46288515.046486393</v>
      </c>
      <c r="DB213" s="476">
        <f t="shared" si="1084"/>
        <v>42420907.798330821</v>
      </c>
      <c r="DC213" s="476">
        <f t="shared" si="1084"/>
        <v>46630671.399999924</v>
      </c>
      <c r="DD213" s="476">
        <f t="shared" si="1084"/>
        <v>55585785.81000001</v>
      </c>
      <c r="DE213" s="476">
        <f t="shared" si="1084"/>
        <v>60698523.518999994</v>
      </c>
      <c r="DF213" s="476">
        <f t="shared" si="1084"/>
        <v>72229369.71100001</v>
      </c>
      <c r="DG213" s="476">
        <f t="shared" si="1084"/>
        <v>104198884.54028049</v>
      </c>
      <c r="DH213" s="476">
        <f t="shared" si="1084"/>
        <v>90450692.019999966</v>
      </c>
      <c r="DI213" s="476">
        <f t="shared" si="1084"/>
        <v>117277112.88000003</v>
      </c>
      <c r="DJ213" s="476">
        <f t="shared" si="1084"/>
        <v>121010535.82000002</v>
      </c>
      <c r="DK213" s="476">
        <f t="shared" si="1084"/>
        <v>329010373.44999993</v>
      </c>
      <c r="DL213" s="476">
        <f>CZ213+DA213+DB213+DC213+DD213+DE213+DF213+DG213+DH213+DI213+DJ213+DK213</f>
        <v>1130465632.8899999</v>
      </c>
      <c r="DM213" s="476">
        <f t="shared" ref="DM213:DX213" si="1085">DM215</f>
        <v>53710074.210000008</v>
      </c>
      <c r="DN213" s="476">
        <f t="shared" si="1085"/>
        <v>44802350.969999991</v>
      </c>
      <c r="DO213" s="476">
        <f t="shared" si="1085"/>
        <v>50483291.829999991</v>
      </c>
      <c r="DP213" s="476">
        <f t="shared" si="1085"/>
        <v>69345647.780000001</v>
      </c>
      <c r="DQ213" s="476">
        <f t="shared" si="1085"/>
        <v>68391387.840000018</v>
      </c>
      <c r="DR213" s="476">
        <f t="shared" si="1085"/>
        <v>78160361.999999985</v>
      </c>
      <c r="DS213" s="476">
        <f t="shared" si="1085"/>
        <v>77708266.870000005</v>
      </c>
      <c r="DT213" s="476">
        <f t="shared" si="1085"/>
        <v>98217283.98999998</v>
      </c>
      <c r="DU213" s="476">
        <f t="shared" si="1085"/>
        <v>174094825.31999996</v>
      </c>
      <c r="DV213" s="476">
        <f t="shared" si="1085"/>
        <v>94538026.070000082</v>
      </c>
      <c r="DW213" s="476">
        <f t="shared" si="1085"/>
        <v>96123837.209999934</v>
      </c>
      <c r="DX213" s="476">
        <f t="shared" si="1085"/>
        <v>349919707.90100008</v>
      </c>
      <c r="DY213" s="476">
        <f>DM213+DN213+DO213+DP213+DQ213+DR213+DS213+DT213+DU213+DV213+DW213+DX213</f>
        <v>1255495061.9909999</v>
      </c>
      <c r="DZ213" s="476">
        <f t="shared" ref="DZ213:EK213" si="1086">DZ215</f>
        <v>57413740.340000004</v>
      </c>
      <c r="EA213" s="476">
        <f t="shared" si="1086"/>
        <v>60493649.509999983</v>
      </c>
      <c r="EB213" s="476">
        <f t="shared" si="1086"/>
        <v>57429681.580000013</v>
      </c>
      <c r="EC213" s="476">
        <f t="shared" si="1086"/>
        <v>65606411.619999975</v>
      </c>
      <c r="ED213" s="476">
        <f t="shared" si="1086"/>
        <v>84139949.070000008</v>
      </c>
      <c r="EE213" s="476">
        <f t="shared" si="1086"/>
        <v>87433226.589999974</v>
      </c>
      <c r="EF213" s="476">
        <f t="shared" si="1086"/>
        <v>87477617.439999968</v>
      </c>
      <c r="EG213" s="476">
        <f t="shared" si="1086"/>
        <v>101877810.93999994</v>
      </c>
      <c r="EH213" s="476">
        <f t="shared" si="1086"/>
        <v>108097622.82000011</v>
      </c>
      <c r="EI213" s="476">
        <f t="shared" si="1086"/>
        <v>119322224.30000003</v>
      </c>
      <c r="EJ213" s="476">
        <f t="shared" si="1086"/>
        <v>147427427.09000006</v>
      </c>
      <c r="EK213" s="476">
        <f t="shared" si="1086"/>
        <v>317337980.23999995</v>
      </c>
      <c r="EL213" s="476">
        <f>DZ213+EA213+EB213+EC213+ED213+EE213+EF213+EG213+EH213+EI213+EJ213+EK213</f>
        <v>1294057341.5400002</v>
      </c>
      <c r="EM213" s="476">
        <f t="shared" ref="EM213:EX213" si="1087">EM215</f>
        <v>73603006.079999998</v>
      </c>
      <c r="EN213" s="476">
        <f t="shared" si="1087"/>
        <v>60896014.239999995</v>
      </c>
      <c r="EO213" s="476">
        <f t="shared" si="1087"/>
        <v>58318206.70000001</v>
      </c>
      <c r="EP213" s="476">
        <f t="shared" si="1087"/>
        <v>58552474.949999943</v>
      </c>
      <c r="EQ213" s="476">
        <f t="shared" si="1087"/>
        <v>67162915.979999989</v>
      </c>
      <c r="ER213" s="476">
        <f t="shared" si="1087"/>
        <v>86738414.480000034</v>
      </c>
      <c r="ES213" s="476">
        <f t="shared" si="1087"/>
        <v>108204927.51000002</v>
      </c>
      <c r="ET213" s="476">
        <f t="shared" si="1087"/>
        <v>99668048.879999995</v>
      </c>
      <c r="EU213" s="476">
        <f t="shared" si="1087"/>
        <v>113183493.01000001</v>
      </c>
      <c r="EV213" s="476">
        <f t="shared" si="1087"/>
        <v>116091308.62000009</v>
      </c>
      <c r="EW213" s="476">
        <f t="shared" si="1087"/>
        <v>161559922.02160013</v>
      </c>
      <c r="EX213" s="476">
        <f t="shared" si="1087"/>
        <v>306605242.05839974</v>
      </c>
      <c r="EY213" s="476">
        <f>EM213+EN213+EO213+EP213+EQ213+ER213+ES213+ET213+EU213+EV213+EW213+EX213</f>
        <v>1310583974.53</v>
      </c>
      <c r="EZ213" s="476">
        <f t="shared" ref="EZ213:FH213" si="1088">EZ215</f>
        <v>58787963.340000004</v>
      </c>
      <c r="FA213" s="476">
        <f t="shared" si="1088"/>
        <v>50679264.989999995</v>
      </c>
      <c r="FB213" s="476">
        <f t="shared" si="1088"/>
        <v>59379486.820000008</v>
      </c>
      <c r="FC213" s="476">
        <f t="shared" si="1088"/>
        <v>54211695.549999997</v>
      </c>
      <c r="FD213" s="476">
        <f t="shared" si="1088"/>
        <v>61984590.030000046</v>
      </c>
      <c r="FE213" s="476">
        <f t="shared" si="1088"/>
        <v>80287175.230000019</v>
      </c>
      <c r="FF213" s="476">
        <f t="shared" si="1088"/>
        <v>78543700.36999996</v>
      </c>
      <c r="FG213" s="476">
        <f t="shared" si="1088"/>
        <v>105526682.39999992</v>
      </c>
      <c r="FH213" s="476">
        <f t="shared" si="1088"/>
        <v>82468238.319999993</v>
      </c>
      <c r="FI213" s="476">
        <f>FI215</f>
        <v>94554987.16000016</v>
      </c>
      <c r="FJ213" s="476">
        <f>FJ215</f>
        <v>111478294.44999981</v>
      </c>
      <c r="FK213" s="476">
        <f>FK215</f>
        <v>185609695.65000015</v>
      </c>
      <c r="FL213" s="476">
        <f>FA213+FB213+FC213+FD213+FE213+FF213+FG213+FH213+EZ213+FI213+FK213+FJ213</f>
        <v>1023511774.3100002</v>
      </c>
      <c r="FM213" s="476">
        <f t="shared" ref="FM213:FV213" si="1089">FM215</f>
        <v>56728840.689999998</v>
      </c>
      <c r="FN213" s="476">
        <f t="shared" si="1089"/>
        <v>54996515.399999984</v>
      </c>
      <c r="FO213" s="476">
        <f t="shared" si="1089"/>
        <v>53587339.770000011</v>
      </c>
      <c r="FP213" s="476">
        <f t="shared" si="1089"/>
        <v>50891484.539999962</v>
      </c>
      <c r="FQ213" s="476">
        <f t="shared" si="1089"/>
        <v>63913918.440000035</v>
      </c>
      <c r="FR213" s="476">
        <f t="shared" si="1089"/>
        <v>64345778.799999937</v>
      </c>
      <c r="FS213" s="476">
        <f t="shared" si="1089"/>
        <v>76722534.150000095</v>
      </c>
      <c r="FT213" s="476">
        <f t="shared" si="1089"/>
        <v>72433597.369999945</v>
      </c>
      <c r="FU213" s="476">
        <f t="shared" si="1089"/>
        <v>74196287.750000045</v>
      </c>
      <c r="FV213" s="476">
        <f t="shared" si="1089"/>
        <v>86490529.859999999</v>
      </c>
      <c r="FW213" s="476">
        <f>FW215</f>
        <v>95710135.909999996</v>
      </c>
      <c r="FX213" s="476">
        <f>FX215</f>
        <v>164962342.78999987</v>
      </c>
      <c r="FY213" s="476">
        <f>FM213+FN213+FO213+FP213+FQ213+FR213+FS213+FT213+FU213+FV213+FW213+FX213</f>
        <v>914979305.46999979</v>
      </c>
      <c r="FZ213" s="476">
        <f t="shared" ref="FZ213:GI213" si="1090">FZ215</f>
        <v>49476864.879999995</v>
      </c>
      <c r="GA213" s="476">
        <f t="shared" si="1090"/>
        <v>50752957.399999991</v>
      </c>
      <c r="GB213" s="476">
        <f t="shared" si="1090"/>
        <v>41380442.230000012</v>
      </c>
      <c r="GC213" s="476">
        <f t="shared" si="1090"/>
        <v>38119917.679999992</v>
      </c>
      <c r="GD213" s="476">
        <f t="shared" si="1090"/>
        <v>50639758.199999996</v>
      </c>
      <c r="GE213" s="476">
        <f t="shared" si="1090"/>
        <v>57509260.200000033</v>
      </c>
      <c r="GF213" s="476">
        <f t="shared" si="1090"/>
        <v>80938301.539999992</v>
      </c>
      <c r="GG213" s="476">
        <f t="shared" si="1090"/>
        <v>83243208.579999983</v>
      </c>
      <c r="GH213" s="476">
        <f t="shared" si="1090"/>
        <v>95528004.612999976</v>
      </c>
      <c r="GI213" s="476">
        <f t="shared" si="1090"/>
        <v>122591703.77000001</v>
      </c>
      <c r="GJ213" s="476">
        <f>GJ215</f>
        <v>125177078.72499996</v>
      </c>
      <c r="GK213" s="476">
        <f>GK215</f>
        <v>236440829.47200009</v>
      </c>
      <c r="GL213" s="476">
        <f>FZ213+GA213+GB213+GC213+GD213+GE213+GF213+GG213+GH213+GI213+GJ213+GK213</f>
        <v>1031798327.29</v>
      </c>
      <c r="GM213" s="476">
        <f t="shared" ref="GM213:GV213" si="1091">GM215</f>
        <v>68589263.359999999</v>
      </c>
      <c r="GN213" s="476">
        <f t="shared" si="1091"/>
        <v>59088462.81000001</v>
      </c>
      <c r="GO213" s="476">
        <f t="shared" si="1091"/>
        <v>60403095.629999988</v>
      </c>
      <c r="GP213" s="476">
        <f t="shared" si="1091"/>
        <v>75036250.600000009</v>
      </c>
      <c r="GQ213" s="476">
        <f t="shared" si="1091"/>
        <v>92467799.13000001</v>
      </c>
      <c r="GR213" s="476">
        <f t="shared" si="1091"/>
        <v>102297016.43000004</v>
      </c>
      <c r="GS213" s="476">
        <f t="shared" si="1091"/>
        <v>129735733.73</v>
      </c>
      <c r="GT213" s="476">
        <f t="shared" si="1091"/>
        <v>131403813.61000001</v>
      </c>
      <c r="GU213" s="476">
        <f t="shared" si="1091"/>
        <v>153425630.3499999</v>
      </c>
      <c r="GV213" s="476">
        <f t="shared" si="1091"/>
        <v>151215285.62000012</v>
      </c>
      <c r="GW213" s="476">
        <f>GW215</f>
        <v>141772878.98999977</v>
      </c>
      <c r="GX213" s="476">
        <f>GX215</f>
        <v>285237514.29999989</v>
      </c>
      <c r="GY213" s="476">
        <f>GM213+GN213+GO213+GP213+GQ213+GR213+GS213+GT213+GU213+GV213+GW213+GX213</f>
        <v>1450672744.5599997</v>
      </c>
      <c r="GZ213" s="476">
        <f t="shared" ref="GZ213:HI213" si="1092">GZ215</f>
        <v>63863993.270000003</v>
      </c>
      <c r="HA213" s="476">
        <f t="shared" si="1092"/>
        <v>43529083.019999981</v>
      </c>
      <c r="HB213" s="476">
        <f t="shared" si="1092"/>
        <v>67892615.179999977</v>
      </c>
      <c r="HC213" s="476">
        <f t="shared" si="1092"/>
        <v>93122544.890000001</v>
      </c>
      <c r="HD213" s="476">
        <f t="shared" si="1092"/>
        <v>83295819.859999999</v>
      </c>
      <c r="HE213" s="476">
        <f t="shared" si="1092"/>
        <v>108798923.20999987</v>
      </c>
      <c r="HF213" s="476">
        <f t="shared" si="1092"/>
        <v>116044620.48000005</v>
      </c>
      <c r="HG213" s="476">
        <f t="shared" si="1092"/>
        <v>111558549.89999999</v>
      </c>
      <c r="HH213" s="476">
        <f t="shared" si="1092"/>
        <v>122834653.92000014</v>
      </c>
      <c r="HI213" s="476">
        <f t="shared" si="1092"/>
        <v>166883431.78000009</v>
      </c>
      <c r="HJ213" s="476">
        <f>HJ215</f>
        <v>153172486.79999983</v>
      </c>
      <c r="HK213" s="476">
        <f>HK215</f>
        <v>389046353.60000008</v>
      </c>
      <c r="HL213" s="476">
        <f>GZ213+HA213+HB213+HC213+HD213+HE213+HF213+HG213+HH213+HI213+HJ213+HK213</f>
        <v>1520043075.9100001</v>
      </c>
      <c r="HM213" s="476">
        <f t="shared" ref="HM213:HV213" si="1093">HM215</f>
        <v>25783978.240000006</v>
      </c>
      <c r="HN213" s="476">
        <f t="shared" si="1093"/>
        <v>34328617.614</v>
      </c>
      <c r="HO213" s="476">
        <f t="shared" si="1093"/>
        <v>38486560.116000012</v>
      </c>
      <c r="HP213" s="476">
        <f t="shared" si="1093"/>
        <v>33177615.319999985</v>
      </c>
      <c r="HQ213" s="476">
        <f t="shared" si="1093"/>
        <v>37258932.990000024</v>
      </c>
      <c r="HR213" s="476">
        <f t="shared" si="1093"/>
        <v>45027180.409999967</v>
      </c>
      <c r="HS213" s="476">
        <f t="shared" si="1093"/>
        <v>70446685.150000006</v>
      </c>
      <c r="HT213" s="476">
        <f t="shared" si="1093"/>
        <v>75666673.460000053</v>
      </c>
      <c r="HU213" s="476">
        <f t="shared" si="1093"/>
        <v>67527791.569999978</v>
      </c>
      <c r="HV213" s="476">
        <f t="shared" si="1093"/>
        <v>68483838.269999996</v>
      </c>
      <c r="HW213" s="476">
        <f>HW215</f>
        <v>86232505.089999899</v>
      </c>
      <c r="HX213" s="476">
        <f>HX215</f>
        <v>201909290.06999993</v>
      </c>
      <c r="HY213" s="476">
        <f>HM213+HN213+HO213+HP213+HQ213+HR213+HS213+HT213+HU213+HV213+HW213+HX213</f>
        <v>784329668.29999983</v>
      </c>
      <c r="HZ213" s="476">
        <f t="shared" ref="HZ213:II213" si="1094">HZ215</f>
        <v>35707034.809999995</v>
      </c>
      <c r="IA213" s="476">
        <f t="shared" si="1094"/>
        <v>37124929.970000014</v>
      </c>
      <c r="IB213" s="476">
        <f t="shared" si="1094"/>
        <v>36143754.369999975</v>
      </c>
      <c r="IC213" s="476">
        <f t="shared" si="1094"/>
        <v>39448073.929999992</v>
      </c>
      <c r="ID213" s="476">
        <f t="shared" si="1094"/>
        <v>52531687.150000021</v>
      </c>
      <c r="IE213" s="476">
        <f t="shared" si="1094"/>
        <v>53448462.410000011</v>
      </c>
      <c r="IF213" s="476">
        <f t="shared" si="1094"/>
        <v>67828867.029999986</v>
      </c>
      <c r="IG213" s="476">
        <f t="shared" si="1094"/>
        <v>77883305.76000008</v>
      </c>
      <c r="IH213" s="476">
        <f t="shared" si="1094"/>
        <v>62388780.830000035</v>
      </c>
      <c r="II213" s="476">
        <f t="shared" si="1094"/>
        <v>87223806.869999915</v>
      </c>
      <c r="IJ213" s="476">
        <f>IJ215</f>
        <v>103768790.46000004</v>
      </c>
      <c r="IK213" s="476">
        <f>IK215</f>
        <v>237509449.83999988</v>
      </c>
      <c r="IL213" s="476">
        <f>HZ213+IA213+IB213+IC213+ID213+IE213+IF213+IG213+IH213+II213+IJ213+IK213</f>
        <v>891006943.42999995</v>
      </c>
      <c r="IM213" s="476">
        <f t="shared" ref="IM213:IV213" si="1095">IM215</f>
        <v>30372921.550000001</v>
      </c>
      <c r="IN213" s="476">
        <f t="shared" si="1095"/>
        <v>34173619.689999998</v>
      </c>
      <c r="IO213" s="476">
        <f t="shared" si="1095"/>
        <v>46626982.909999996</v>
      </c>
      <c r="IP213" s="476">
        <f t="shared" si="1095"/>
        <v>47608369.420000024</v>
      </c>
      <c r="IQ213" s="476">
        <f t="shared" si="1095"/>
        <v>64001599.629999973</v>
      </c>
      <c r="IR213" s="476">
        <f t="shared" si="1095"/>
        <v>85858104.74000001</v>
      </c>
      <c r="IS213" s="476">
        <f t="shared" si="1095"/>
        <v>94455159.609999985</v>
      </c>
      <c r="IT213" s="476">
        <f t="shared" si="1095"/>
        <v>106216162.16000004</v>
      </c>
      <c r="IU213" s="476">
        <f t="shared" si="1095"/>
        <v>91679023.909999996</v>
      </c>
      <c r="IV213" s="476">
        <f t="shared" si="1095"/>
        <v>132041141.7600002</v>
      </c>
      <c r="IW213" s="476">
        <f>IW215</f>
        <v>151137960.66999975</v>
      </c>
      <c r="IX213" s="476">
        <f>IX215</f>
        <v>275765205.98000002</v>
      </c>
      <c r="IY213" s="476">
        <f>IM213+IN213+IO213+IP213+IQ213+IR213+IS213+IT213+IU213+IV213+IW213+IX213</f>
        <v>1159936252.03</v>
      </c>
      <c r="IZ213" s="652">
        <f t="shared" ref="IZ213:JI213" si="1096">IZ215</f>
        <v>44216900.510000005</v>
      </c>
      <c r="JA213" s="476">
        <f t="shared" si="1096"/>
        <v>55156332.269999996</v>
      </c>
      <c r="JB213" s="476">
        <f t="shared" si="1096"/>
        <v>56726067.81000001</v>
      </c>
      <c r="JC213" s="476">
        <f t="shared" si="1096"/>
        <v>66951044.019999988</v>
      </c>
      <c r="JD213" s="476">
        <f t="shared" si="1096"/>
        <v>88171839.540000021</v>
      </c>
      <c r="JE213" s="476">
        <f t="shared" si="1096"/>
        <v>85170473.12999998</v>
      </c>
      <c r="JF213" s="476">
        <f t="shared" si="1096"/>
        <v>101988905.18000004</v>
      </c>
      <c r="JG213" s="476">
        <f t="shared" si="1096"/>
        <v>100256744.86000004</v>
      </c>
      <c r="JH213" s="476">
        <f t="shared" si="1096"/>
        <v>113114942.45999993</v>
      </c>
      <c r="JI213" s="476">
        <f t="shared" si="1096"/>
        <v>122925894.41</v>
      </c>
      <c r="JJ213" s="476">
        <f>JJ215</f>
        <v>141691653.13999999</v>
      </c>
      <c r="JK213" s="476">
        <f>JK215</f>
        <v>276553110.37999982</v>
      </c>
      <c r="JL213" s="476">
        <f>IZ213+JA213+JB213+JC213+JD213+JE213+JF213+JG213+JH213+JI213+JJ213+JK213</f>
        <v>1252923907.7099998</v>
      </c>
      <c r="JM213" s="652">
        <f t="shared" ref="JM213:JV213" si="1097">JM215</f>
        <v>53498770.250000007</v>
      </c>
      <c r="JN213" s="476">
        <f t="shared" si="1097"/>
        <v>56893357.869999997</v>
      </c>
      <c r="JO213" s="476">
        <f t="shared" si="1097"/>
        <v>62398628.909999996</v>
      </c>
      <c r="JP213" s="476">
        <f t="shared" si="1097"/>
        <v>104510924.35000004</v>
      </c>
      <c r="JQ213" s="476">
        <f t="shared" si="1097"/>
        <v>87691743.74000001</v>
      </c>
      <c r="JR213" s="476">
        <f t="shared" si="1097"/>
        <v>40483348.459999979</v>
      </c>
      <c r="JS213" s="476">
        <f t="shared" si="1097"/>
        <v>84829219.499999985</v>
      </c>
      <c r="JT213" s="476">
        <f t="shared" si="1097"/>
        <v>87362479.600000054</v>
      </c>
      <c r="JU213" s="476">
        <f t="shared" si="1097"/>
        <v>90978342.859999925</v>
      </c>
      <c r="JV213" s="476">
        <f t="shared" si="1097"/>
        <v>114334555.37000018</v>
      </c>
      <c r="JW213" s="476">
        <f>JW215</f>
        <v>124710485.9199996</v>
      </c>
      <c r="JX213" s="476">
        <f>JX215</f>
        <v>322866519.96000022</v>
      </c>
      <c r="JY213" s="476">
        <f>JM213+JN213+JO213+JP213+JQ213+JR213+JS213+JT213+JU213+JV213+JW213+JX213</f>
        <v>1230558376.79</v>
      </c>
      <c r="JZ213" s="652">
        <f t="shared" ref="JZ213:KI213" si="1098">JZ215</f>
        <v>47256333.43</v>
      </c>
      <c r="KA213" s="476">
        <f t="shared" si="1098"/>
        <v>62713107.460000008</v>
      </c>
      <c r="KB213" s="476">
        <f t="shared" si="1098"/>
        <v>84356486.689999998</v>
      </c>
      <c r="KC213" s="476">
        <f t="shared" si="1098"/>
        <v>86055824.640000015</v>
      </c>
      <c r="KD213" s="476">
        <f t="shared" si="1098"/>
        <v>91331962.340000123</v>
      </c>
      <c r="KE213" s="476">
        <f t="shared" si="1098"/>
        <v>100627631.25999999</v>
      </c>
      <c r="KF213" s="476">
        <f t="shared" si="1098"/>
        <v>128865352.52999988</v>
      </c>
      <c r="KG213" s="476">
        <f t="shared" si="1098"/>
        <v>138117372.52999997</v>
      </c>
      <c r="KH213" s="476">
        <f t="shared" si="1098"/>
        <v>135387502.75000012</v>
      </c>
      <c r="KI213" s="476">
        <f t="shared" si="1098"/>
        <v>159116312.80999982</v>
      </c>
      <c r="KJ213" s="476">
        <f>KJ215</f>
        <v>175359457.92000014</v>
      </c>
      <c r="KK213" s="476">
        <f>KK215</f>
        <v>335512638.99000001</v>
      </c>
      <c r="KL213" s="476">
        <f>JZ213+KA213+KB213+KC213+KD213+KE213+KF213+KG213+KH213+KI213+KJ213+KK213</f>
        <v>1544699983.3500001</v>
      </c>
      <c r="KM213" s="652">
        <f t="shared" ref="KM213:KV213" si="1099">KM215</f>
        <v>52146544.780000009</v>
      </c>
      <c r="KN213" s="476">
        <f t="shared" si="1099"/>
        <v>77189389.359999985</v>
      </c>
      <c r="KO213" s="476">
        <f t="shared" si="1099"/>
        <v>96483271.090000004</v>
      </c>
      <c r="KP213" s="476">
        <f t="shared" si="1099"/>
        <v>105647315.95000002</v>
      </c>
      <c r="KQ213" s="476">
        <f t="shared" si="1099"/>
        <v>177705946.81999984</v>
      </c>
      <c r="KR213" s="476">
        <f t="shared" si="1099"/>
        <v>149233737.44</v>
      </c>
      <c r="KS213" s="476">
        <f t="shared" si="1099"/>
        <v>147843281.66000015</v>
      </c>
      <c r="KT213" s="476">
        <f t="shared" si="1099"/>
        <v>176039680.5800001</v>
      </c>
      <c r="KU213" s="476">
        <f t="shared" si="1099"/>
        <v>163664554.88999993</v>
      </c>
      <c r="KV213" s="476">
        <f t="shared" si="1099"/>
        <v>164703883.03999993</v>
      </c>
      <c r="KW213" s="476">
        <f>KW215</f>
        <v>275436761.91000104</v>
      </c>
      <c r="KX213" s="476">
        <f>KX215</f>
        <v>467677031.19999903</v>
      </c>
      <c r="KY213" s="476">
        <f>KM213+KN213+KO213+KP213+KQ213+KR213+KS213+KT213+KU213+KV213+KW213+KX213</f>
        <v>2053771398.72</v>
      </c>
      <c r="KZ213" s="652">
        <f t="shared" ref="KZ213:LI213" si="1100">KZ215</f>
        <v>57308770.560000002</v>
      </c>
      <c r="LA213" s="476">
        <f t="shared" si="1100"/>
        <v>92800228.310000017</v>
      </c>
      <c r="LB213" s="476">
        <f t="shared" si="1100"/>
        <v>0</v>
      </c>
      <c r="LC213" s="476">
        <f t="shared" si="1100"/>
        <v>0</v>
      </c>
      <c r="LD213" s="476">
        <f t="shared" si="1100"/>
        <v>0</v>
      </c>
      <c r="LE213" s="476">
        <f t="shared" si="1100"/>
        <v>0</v>
      </c>
      <c r="LF213" s="476">
        <f t="shared" si="1100"/>
        <v>0</v>
      </c>
      <c r="LG213" s="476">
        <f t="shared" si="1100"/>
        <v>0</v>
      </c>
      <c r="LH213" s="476">
        <f t="shared" si="1100"/>
        <v>0</v>
      </c>
      <c r="LI213" s="476">
        <f t="shared" si="1100"/>
        <v>0</v>
      </c>
      <c r="LJ213" s="476">
        <f>LJ215</f>
        <v>0</v>
      </c>
      <c r="LK213" s="476">
        <f>LK215</f>
        <v>0</v>
      </c>
      <c r="LL213" s="514">
        <f>KZ213+LA213+LB213+LC213+LD213+LE213+LF213+LG213+LH213+LI213+LJ213+LK213</f>
        <v>150108998.87</v>
      </c>
    </row>
    <row r="214" spans="1:324" ht="20.25" x14ac:dyDescent="0.3">
      <c r="A214" s="458"/>
      <c r="B214" s="459"/>
      <c r="C214" s="460"/>
      <c r="D214" s="460"/>
      <c r="E214" s="476"/>
      <c r="F214" s="476"/>
      <c r="G214" s="476"/>
      <c r="H214" s="476"/>
      <c r="I214" s="476"/>
      <c r="J214" s="476"/>
      <c r="K214" s="476"/>
      <c r="L214" s="476"/>
      <c r="M214" s="476"/>
      <c r="N214" s="476"/>
      <c r="O214" s="476"/>
      <c r="P214" s="476"/>
      <c r="Q214" s="476"/>
      <c r="R214" s="476"/>
      <c r="S214" s="476"/>
      <c r="T214" s="476"/>
      <c r="U214" s="476"/>
      <c r="V214" s="476"/>
      <c r="W214" s="476"/>
      <c r="X214" s="476"/>
      <c r="Y214" s="476"/>
      <c r="Z214" s="476"/>
      <c r="AA214" s="476"/>
      <c r="AB214" s="476"/>
      <c r="AC214" s="476"/>
      <c r="AD214" s="476"/>
      <c r="AE214" s="476"/>
      <c r="AF214" s="476"/>
      <c r="AG214" s="476"/>
      <c r="AH214" s="476"/>
      <c r="AI214" s="476"/>
      <c r="AJ214" s="476"/>
      <c r="AK214" s="476"/>
      <c r="AL214" s="476"/>
      <c r="AM214" s="476"/>
      <c r="AN214" s="476"/>
      <c r="AO214" s="476"/>
      <c r="AP214" s="476"/>
      <c r="AQ214" s="476"/>
      <c r="AR214" s="476"/>
      <c r="AS214" s="476"/>
      <c r="AT214" s="476"/>
      <c r="AU214" s="476"/>
      <c r="AV214" s="476"/>
      <c r="AW214" s="476"/>
      <c r="AX214" s="476"/>
      <c r="AY214" s="476"/>
      <c r="AZ214" s="476"/>
      <c r="BA214" s="476"/>
      <c r="BB214" s="476"/>
      <c r="BC214" s="476"/>
      <c r="BD214" s="476"/>
      <c r="BE214" s="476"/>
      <c r="BF214" s="476"/>
      <c r="BG214" s="476"/>
      <c r="BH214" s="476"/>
      <c r="BI214" s="476"/>
      <c r="BJ214" s="476"/>
      <c r="BK214" s="476"/>
      <c r="BL214" s="476"/>
      <c r="BM214" s="476"/>
      <c r="BN214" s="476"/>
      <c r="BO214" s="476"/>
      <c r="BP214" s="476"/>
      <c r="BQ214" s="476"/>
      <c r="BR214" s="476"/>
      <c r="BS214" s="476"/>
      <c r="BT214" s="476"/>
      <c r="BU214" s="476"/>
      <c r="BV214" s="476"/>
      <c r="BW214" s="476"/>
      <c r="BX214" s="476"/>
      <c r="BY214" s="476"/>
      <c r="BZ214" s="476"/>
      <c r="CA214" s="476"/>
      <c r="CB214" s="476"/>
      <c r="CC214" s="476"/>
      <c r="CD214" s="476"/>
      <c r="CE214" s="476"/>
      <c r="CF214" s="476"/>
      <c r="CG214" s="476"/>
      <c r="CH214" s="476"/>
      <c r="CI214" s="476"/>
      <c r="CJ214" s="476"/>
      <c r="CK214" s="476"/>
      <c r="CL214" s="476"/>
      <c r="CM214" s="476"/>
      <c r="CN214" s="476"/>
      <c r="CO214" s="476"/>
      <c r="CP214" s="476"/>
      <c r="CQ214" s="476"/>
      <c r="CR214" s="476"/>
      <c r="CS214" s="476"/>
      <c r="CT214" s="476"/>
      <c r="CU214" s="476"/>
      <c r="CV214" s="476"/>
      <c r="CW214" s="476"/>
      <c r="CX214" s="476"/>
      <c r="CY214" s="476"/>
      <c r="CZ214" s="476"/>
      <c r="DA214" s="476"/>
      <c r="DB214" s="476"/>
      <c r="DC214" s="476"/>
      <c r="DD214" s="476"/>
      <c r="DE214" s="476"/>
      <c r="DF214" s="476"/>
      <c r="DG214" s="476"/>
      <c r="DH214" s="476"/>
      <c r="DI214" s="476"/>
      <c r="DJ214" s="476"/>
      <c r="DK214" s="476"/>
      <c r="DL214" s="476"/>
      <c r="DM214" s="476"/>
      <c r="DN214" s="476"/>
      <c r="DO214" s="476"/>
      <c r="DP214" s="476"/>
      <c r="DQ214" s="476"/>
      <c r="DR214" s="476"/>
      <c r="DS214" s="476"/>
      <c r="DT214" s="476"/>
      <c r="DU214" s="476"/>
      <c r="DV214" s="476"/>
      <c r="DW214" s="476"/>
      <c r="DX214" s="476"/>
      <c r="DY214" s="476"/>
      <c r="DZ214" s="476"/>
      <c r="EA214" s="476"/>
      <c r="EB214" s="476"/>
      <c r="EC214" s="476"/>
      <c r="ED214" s="476"/>
      <c r="EE214" s="476"/>
      <c r="EF214" s="476"/>
      <c r="EG214" s="476"/>
      <c r="EH214" s="476"/>
      <c r="EI214" s="476"/>
      <c r="EJ214" s="476"/>
      <c r="EK214" s="476"/>
      <c r="EL214" s="476"/>
      <c r="EM214" s="476"/>
      <c r="EN214" s="476"/>
      <c r="EO214" s="476"/>
      <c r="EP214" s="476"/>
      <c r="EQ214" s="476"/>
      <c r="ER214" s="476"/>
      <c r="ES214" s="476"/>
      <c r="ET214" s="476"/>
      <c r="EU214" s="476"/>
      <c r="EV214" s="476"/>
      <c r="EW214" s="476"/>
      <c r="EX214" s="476"/>
      <c r="EY214" s="476"/>
      <c r="EZ214" s="476"/>
      <c r="FA214" s="476"/>
      <c r="FB214" s="476"/>
      <c r="FC214" s="476"/>
      <c r="FD214" s="476"/>
      <c r="FE214" s="476"/>
      <c r="FF214" s="476"/>
      <c r="FG214" s="476"/>
      <c r="FH214" s="476"/>
      <c r="FI214" s="476"/>
      <c r="FJ214" s="476"/>
      <c r="FK214" s="476"/>
      <c r="FL214" s="476"/>
      <c r="FM214" s="476"/>
      <c r="FN214" s="476"/>
      <c r="FO214" s="476"/>
      <c r="FP214" s="476"/>
      <c r="FQ214" s="476"/>
      <c r="FR214" s="476"/>
      <c r="FS214" s="476"/>
      <c r="FT214" s="476"/>
      <c r="FU214" s="476"/>
      <c r="FV214" s="476"/>
      <c r="FW214" s="476"/>
      <c r="FX214" s="476"/>
      <c r="FY214" s="476"/>
      <c r="FZ214" s="476"/>
      <c r="GA214" s="476"/>
      <c r="GB214" s="476"/>
      <c r="GC214" s="476"/>
      <c r="GD214" s="476"/>
      <c r="GE214" s="476"/>
      <c r="GF214" s="476"/>
      <c r="GG214" s="476"/>
      <c r="GH214" s="476"/>
      <c r="GI214" s="476"/>
      <c r="GJ214" s="476"/>
      <c r="GK214" s="476"/>
      <c r="GL214" s="476"/>
      <c r="GM214" s="476"/>
      <c r="GN214" s="476"/>
      <c r="GO214" s="476"/>
      <c r="GP214" s="476"/>
      <c r="GQ214" s="476"/>
      <c r="GR214" s="476"/>
      <c r="GS214" s="476"/>
      <c r="GT214" s="476"/>
      <c r="GU214" s="476"/>
      <c r="GV214" s="476"/>
      <c r="GW214" s="476"/>
      <c r="GX214" s="476"/>
      <c r="GY214" s="476"/>
      <c r="GZ214" s="476"/>
      <c r="HA214" s="476"/>
      <c r="HB214" s="476"/>
      <c r="HC214" s="476"/>
      <c r="HD214" s="476"/>
      <c r="HE214" s="476"/>
      <c r="HF214" s="476"/>
      <c r="HG214" s="476"/>
      <c r="HH214" s="476"/>
      <c r="HI214" s="476"/>
      <c r="HJ214" s="476"/>
      <c r="HK214" s="476"/>
      <c r="HL214" s="476"/>
      <c r="HM214" s="476"/>
      <c r="HN214" s="476"/>
      <c r="HO214" s="476"/>
      <c r="HP214" s="476"/>
      <c r="HQ214" s="476"/>
      <c r="HR214" s="476"/>
      <c r="HS214" s="476"/>
      <c r="HT214" s="476"/>
      <c r="HU214" s="476"/>
      <c r="HV214" s="476"/>
      <c r="HW214" s="476"/>
      <c r="HX214" s="476"/>
      <c r="HY214" s="476"/>
      <c r="HZ214" s="476"/>
      <c r="IA214" s="476"/>
      <c r="IB214" s="476"/>
      <c r="IC214" s="476"/>
      <c r="ID214" s="476"/>
      <c r="IE214" s="476"/>
      <c r="IF214" s="476"/>
      <c r="IG214" s="476"/>
      <c r="IH214" s="476"/>
      <c r="II214" s="476"/>
      <c r="IJ214" s="476"/>
      <c r="IK214" s="476"/>
      <c r="IL214" s="476"/>
      <c r="IM214" s="476"/>
      <c r="IN214" s="476"/>
      <c r="IO214" s="476"/>
      <c r="IP214" s="476"/>
      <c r="IQ214" s="476"/>
      <c r="IR214" s="476"/>
      <c r="IS214" s="476"/>
      <c r="IT214" s="476"/>
      <c r="IU214" s="476"/>
      <c r="IV214" s="476"/>
      <c r="IW214" s="476"/>
      <c r="IX214" s="476"/>
      <c r="IY214" s="476"/>
      <c r="IZ214" s="652"/>
      <c r="JA214" s="476"/>
      <c r="JB214" s="476"/>
      <c r="JC214" s="476"/>
      <c r="JD214" s="476"/>
      <c r="JE214" s="476"/>
      <c r="JF214" s="476"/>
      <c r="JG214" s="476"/>
      <c r="JH214" s="476"/>
      <c r="JI214" s="476"/>
      <c r="JJ214" s="476"/>
      <c r="JK214" s="476"/>
      <c r="JL214" s="476"/>
      <c r="JM214" s="652"/>
      <c r="JN214" s="476"/>
      <c r="JO214" s="476"/>
      <c r="JP214" s="476"/>
      <c r="JQ214" s="476"/>
      <c r="JR214" s="476"/>
      <c r="JS214" s="476"/>
      <c r="JT214" s="476"/>
      <c r="JU214" s="476"/>
      <c r="JV214" s="476"/>
      <c r="JW214" s="476"/>
      <c r="JX214" s="476"/>
      <c r="JY214" s="476"/>
      <c r="JZ214" s="652"/>
      <c r="KA214" s="476"/>
      <c r="KB214" s="476"/>
      <c r="KC214" s="476"/>
      <c r="KD214" s="476"/>
      <c r="KE214" s="476"/>
      <c r="KF214" s="476"/>
      <c r="KG214" s="476"/>
      <c r="KH214" s="476"/>
      <c r="KI214" s="476"/>
      <c r="KJ214" s="476"/>
      <c r="KK214" s="476"/>
      <c r="KL214" s="476"/>
      <c r="KM214" s="652"/>
      <c r="KN214" s="476"/>
      <c r="KO214" s="476"/>
      <c r="KP214" s="476"/>
      <c r="KQ214" s="476"/>
      <c r="KR214" s="476"/>
      <c r="KS214" s="476"/>
      <c r="KT214" s="476"/>
      <c r="KU214" s="476"/>
      <c r="KV214" s="476"/>
      <c r="KW214" s="476"/>
      <c r="KX214" s="476"/>
      <c r="KY214" s="476"/>
      <c r="KZ214" s="652"/>
      <c r="LA214" s="476"/>
      <c r="LB214" s="476"/>
      <c r="LC214" s="476"/>
      <c r="LD214" s="476"/>
      <c r="LE214" s="476"/>
      <c r="LF214" s="476"/>
      <c r="LG214" s="476"/>
      <c r="LH214" s="476"/>
      <c r="LI214" s="476"/>
      <c r="LJ214" s="476"/>
      <c r="LK214" s="476"/>
      <c r="LL214" s="514"/>
    </row>
    <row r="215" spans="1:324" ht="18" x14ac:dyDescent="0.25">
      <c r="A215" s="461">
        <v>420</v>
      </c>
      <c r="B215" s="462"/>
      <c r="C215" s="463" t="s">
        <v>37</v>
      </c>
      <c r="D215" s="463" t="s">
        <v>38</v>
      </c>
      <c r="E215" s="474">
        <v>110046824.40327157</v>
      </c>
      <c r="F215" s="474">
        <v>168665060.09013519</v>
      </c>
      <c r="G215" s="474">
        <v>209866474.71206814</v>
      </c>
      <c r="H215" s="474">
        <v>239426293.6070773</v>
      </c>
      <c r="I215" s="474">
        <v>265576919.54598564</v>
      </c>
      <c r="J215" s="474">
        <v>282242922.71740943</v>
      </c>
      <c r="K215" s="474">
        <v>343040010.01502252</v>
      </c>
      <c r="L215" s="474">
        <f t="shared" ref="L215:X215" si="1101">SUM(L216:L225)</f>
        <v>456834626.94041067</v>
      </c>
      <c r="M215" s="474">
        <f t="shared" si="1101"/>
        <v>12295963.986104161</v>
      </c>
      <c r="N215" s="474">
        <f t="shared" si="1101"/>
        <v>23055128.339968283</v>
      </c>
      <c r="O215" s="474">
        <f t="shared" si="1101"/>
        <v>26146836.876815218</v>
      </c>
      <c r="P215" s="474">
        <f t="shared" si="1101"/>
        <v>22681245.186321143</v>
      </c>
      <c r="Q215" s="474">
        <f t="shared" si="1101"/>
        <v>30158472.241111677</v>
      </c>
      <c r="R215" s="474">
        <f t="shared" si="1101"/>
        <v>34836033.206267729</v>
      </c>
      <c r="S215" s="474">
        <f t="shared" si="1101"/>
        <v>34793123.353947602</v>
      </c>
      <c r="T215" s="474">
        <f t="shared" si="1101"/>
        <v>35085045.171757653</v>
      </c>
      <c r="U215" s="474">
        <f t="shared" si="1101"/>
        <v>36004587.247245871</v>
      </c>
      <c r="V215" s="474">
        <f t="shared" si="1101"/>
        <v>39759324.063720576</v>
      </c>
      <c r="W215" s="474">
        <f t="shared" si="1101"/>
        <v>49200498.131196789</v>
      </c>
      <c r="X215" s="474">
        <f t="shared" si="1101"/>
        <v>119189932.78713904</v>
      </c>
      <c r="Y215" s="474">
        <f t="shared" ref="Y215:Y225" si="1102">M215+N215+O215+P215+Q215+R215+S215+T215+U215+V215+W215+X215</f>
        <v>463206190.59159577</v>
      </c>
      <c r="Z215" s="474">
        <f t="shared" ref="Z215:AK215" si="1103">SUM(Z216:Z225)</f>
        <v>26846930.186613251</v>
      </c>
      <c r="AA215" s="474">
        <f t="shared" si="1103"/>
        <v>22681094.226881988</v>
      </c>
      <c r="AB215" s="474">
        <f t="shared" si="1103"/>
        <v>39597107.185111001</v>
      </c>
      <c r="AC215" s="474">
        <f t="shared" si="1103"/>
        <v>36674675.428517781</v>
      </c>
      <c r="AD215" s="474">
        <f t="shared" si="1103"/>
        <v>30382503.0307962</v>
      </c>
      <c r="AE215" s="474">
        <f t="shared" si="1103"/>
        <v>37155515.041061603</v>
      </c>
      <c r="AF215" s="474">
        <f t="shared" si="1103"/>
        <v>42673068.714571856</v>
      </c>
      <c r="AG215" s="474">
        <f t="shared" si="1103"/>
        <v>38786734.723460205</v>
      </c>
      <c r="AH215" s="474">
        <f t="shared" si="1103"/>
        <v>39690980.507761627</v>
      </c>
      <c r="AI215" s="474">
        <f t="shared" si="1103"/>
        <v>39498044.494950756</v>
      </c>
      <c r="AJ215" s="474">
        <f t="shared" si="1103"/>
        <v>52881321.856409624</v>
      </c>
      <c r="AK215" s="474">
        <f t="shared" si="1103"/>
        <v>127249627.85369724</v>
      </c>
      <c r="AL215" s="474">
        <f t="shared" ref="AL215:AL225" si="1104">Z215+AA215+AB215+AC215+AD215+AE215+AF215+AG215+AH215+AI215+AJ215+AK215</f>
        <v>534117603.24983311</v>
      </c>
      <c r="AM215" s="474">
        <f t="shared" ref="AM215:AX215" si="1105">SUM(AM216:AM225)</f>
        <v>34353692.054609694</v>
      </c>
      <c r="AN215" s="474">
        <f t="shared" si="1105"/>
        <v>39945963.678086579</v>
      </c>
      <c r="AO215" s="474">
        <f t="shared" si="1105"/>
        <v>25859665.833361164</v>
      </c>
      <c r="AP215" s="474">
        <f t="shared" si="1105"/>
        <v>29233950.12130696</v>
      </c>
      <c r="AQ215" s="474">
        <f t="shared" si="1105"/>
        <v>33546837.985394757</v>
      </c>
      <c r="AR215" s="474">
        <f t="shared" si="1105"/>
        <v>33404860.253129695</v>
      </c>
      <c r="AS215" s="474">
        <f t="shared" si="1105"/>
        <v>35865487.992655642</v>
      </c>
      <c r="AT215" s="474">
        <f t="shared" si="1105"/>
        <v>39385418.442580543</v>
      </c>
      <c r="AU215" s="474">
        <f t="shared" si="1105"/>
        <v>41558168.760599256</v>
      </c>
      <c r="AV215" s="474">
        <f t="shared" si="1105"/>
        <v>57742927.193790682</v>
      </c>
      <c r="AW215" s="474">
        <f t="shared" si="1105"/>
        <v>50718066.026915386</v>
      </c>
      <c r="AX215" s="474">
        <f t="shared" si="1105"/>
        <v>115576600.9154148</v>
      </c>
      <c r="AY215" s="474">
        <f t="shared" ref="AY215:AY225" si="1106">AM215+AN215+AO215+AP215+AQ215+AR215+AS215+AT215+AU215+AV215+AW215+AX215</f>
        <v>537191639.25784504</v>
      </c>
      <c r="AZ215" s="474">
        <f t="shared" ref="AZ215:BK215" si="1107">SUM(AZ216:AZ225)</f>
        <v>54408550.844182946</v>
      </c>
      <c r="BA215" s="474">
        <f t="shared" si="1107"/>
        <v>36061512.223418467</v>
      </c>
      <c r="BB215" s="474">
        <f t="shared" si="1107"/>
        <v>26269219.422842599</v>
      </c>
      <c r="BC215" s="474">
        <f t="shared" si="1107"/>
        <v>28320315.397429496</v>
      </c>
      <c r="BD215" s="474">
        <f t="shared" si="1107"/>
        <v>30317354.815139379</v>
      </c>
      <c r="BE215" s="474">
        <f t="shared" si="1107"/>
        <v>36080535.305124335</v>
      </c>
      <c r="BF215" s="474">
        <f t="shared" si="1107"/>
        <v>38331377.740444019</v>
      </c>
      <c r="BG215" s="474">
        <f t="shared" si="1107"/>
        <v>42128006.994408295</v>
      </c>
      <c r="BH215" s="474">
        <f t="shared" si="1107"/>
        <v>46992205.3579119</v>
      </c>
      <c r="BI215" s="474">
        <f t="shared" si="1107"/>
        <v>55550405.524161242</v>
      </c>
      <c r="BJ215" s="474">
        <f t="shared" si="1107"/>
        <v>63478794.031881124</v>
      </c>
      <c r="BK215" s="474">
        <f t="shared" si="1107"/>
        <v>135164507.01948762</v>
      </c>
      <c r="BL215" s="474">
        <f t="shared" ref="BL215:BL225" si="1108">AZ215+BA215+BB215+BC215+BD215+BE215+BF215+BG215+BH215+BI215+BJ215+BK215</f>
        <v>593102784.67643142</v>
      </c>
      <c r="BM215" s="474">
        <f t="shared" ref="BM215:BX215" si="1109">SUM(BM216:BM225)</f>
        <v>43111013.44913204</v>
      </c>
      <c r="BN215" s="474">
        <f t="shared" si="1109"/>
        <v>33592232.471039884</v>
      </c>
      <c r="BO215" s="474">
        <f t="shared" si="1109"/>
        <v>30047095.803330004</v>
      </c>
      <c r="BP215" s="474">
        <f t="shared" si="1109"/>
        <v>31623312.758930046</v>
      </c>
      <c r="BQ215" s="474">
        <f t="shared" si="1109"/>
        <v>35666446.527499616</v>
      </c>
      <c r="BR215" s="474">
        <f t="shared" si="1109"/>
        <v>43284985.644925728</v>
      </c>
      <c r="BS215" s="474">
        <f t="shared" si="1109"/>
        <v>44000106.576072432</v>
      </c>
      <c r="BT215" s="474">
        <f t="shared" si="1109"/>
        <v>49875087.303997688</v>
      </c>
      <c r="BU215" s="474">
        <f t="shared" si="1109"/>
        <v>55728582.432064757</v>
      </c>
      <c r="BV215" s="474">
        <f t="shared" si="1109"/>
        <v>50715393.004465058</v>
      </c>
      <c r="BW215" s="474">
        <f t="shared" si="1109"/>
        <v>71520602.333249822</v>
      </c>
      <c r="BX215" s="474">
        <f t="shared" si="1109"/>
        <v>142217789.65302119</v>
      </c>
      <c r="BY215" s="474">
        <f t="shared" ref="BY215:BY225" si="1110">BM215+BN215+BO215+BP215+BQ215+BR215+BS215+BT215+BU215+BV215+BW215+BX215</f>
        <v>631382647.95772827</v>
      </c>
      <c r="BZ215" s="474">
        <f t="shared" ref="BZ215:CK215" si="1111">SUM(BZ216:BZ225)</f>
        <v>46938892.146886997</v>
      </c>
      <c r="CA215" s="474">
        <f t="shared" si="1111"/>
        <v>33148067.589091972</v>
      </c>
      <c r="CB215" s="474">
        <f t="shared" si="1111"/>
        <v>31415301.273743954</v>
      </c>
      <c r="CC215" s="474">
        <f t="shared" si="1111"/>
        <v>31531867.093807388</v>
      </c>
      <c r="CD215" s="474">
        <f t="shared" si="1111"/>
        <v>31254325.863962617</v>
      </c>
      <c r="CE215" s="474">
        <f t="shared" si="1111"/>
        <v>47126977.578951776</v>
      </c>
      <c r="CF215" s="474">
        <f t="shared" si="1111"/>
        <v>36401438.342764102</v>
      </c>
      <c r="CG215" s="474">
        <f t="shared" si="1111"/>
        <v>47854966.012936071</v>
      </c>
      <c r="CH215" s="474">
        <f t="shared" si="1111"/>
        <v>50036492.569611393</v>
      </c>
      <c r="CI215" s="474">
        <f t="shared" si="1111"/>
        <v>50778262.27729094</v>
      </c>
      <c r="CJ215" s="474">
        <f t="shared" si="1111"/>
        <v>69055003.35524115</v>
      </c>
      <c r="CK215" s="474">
        <f t="shared" si="1111"/>
        <v>178704518.03550467</v>
      </c>
      <c r="CL215" s="474">
        <f t="shared" ref="CL215:CL225" si="1112">BZ215+CA215+CB215+CC215+CD215+CE215+CF215+CG215+CH215+CI215+CJ215+CK215</f>
        <v>654246112.13979304</v>
      </c>
      <c r="CM215" s="474">
        <f t="shared" ref="CM215:CX215" si="1113">SUM(CM216:CM225)</f>
        <v>42336369.60761977</v>
      </c>
      <c r="CN215" s="474">
        <f t="shared" si="1113"/>
        <v>46495184.42434486</v>
      </c>
      <c r="CO215" s="474">
        <f t="shared" si="1113"/>
        <v>35025834.478092134</v>
      </c>
      <c r="CP215" s="474">
        <f t="shared" si="1113"/>
        <v>30715756.155149397</v>
      </c>
      <c r="CQ215" s="474">
        <f t="shared" si="1113"/>
        <v>36404558.837627478</v>
      </c>
      <c r="CR215" s="474">
        <f t="shared" si="1113"/>
        <v>43615202.17376063</v>
      </c>
      <c r="CS215" s="474">
        <f t="shared" si="1113"/>
        <v>46898242.59722919</v>
      </c>
      <c r="CT215" s="474">
        <f t="shared" si="1113"/>
        <v>59700726.866424643</v>
      </c>
      <c r="CU215" s="474">
        <f t="shared" si="1113"/>
        <v>71600650.115798622</v>
      </c>
      <c r="CV215" s="474">
        <f t="shared" si="1113"/>
        <v>82538796.902812555</v>
      </c>
      <c r="CW215" s="474">
        <f t="shared" si="1113"/>
        <v>109948465.60574208</v>
      </c>
      <c r="CX215" s="474">
        <f t="shared" si="1113"/>
        <v>296139167.95144325</v>
      </c>
      <c r="CY215" s="474">
        <f t="shared" ref="CY215:CY225" si="1114">CM215+CN215+CO215+CP215+CQ215+CR215+CS215+CT215+CU215+CV215+CW215+CX215</f>
        <v>901418955.71604443</v>
      </c>
      <c r="CZ215" s="474">
        <f t="shared" ref="CZ215:DK215" si="1115">SUM(CZ216:CZ225)</f>
        <v>44664260.894902349</v>
      </c>
      <c r="DA215" s="474">
        <f t="shared" si="1115"/>
        <v>46288515.046486393</v>
      </c>
      <c r="DB215" s="474">
        <f t="shared" si="1115"/>
        <v>42420907.798330821</v>
      </c>
      <c r="DC215" s="474">
        <f t="shared" si="1115"/>
        <v>46630671.399999924</v>
      </c>
      <c r="DD215" s="474">
        <f t="shared" si="1115"/>
        <v>55585785.81000001</v>
      </c>
      <c r="DE215" s="474">
        <f t="shared" si="1115"/>
        <v>60698523.518999994</v>
      </c>
      <c r="DF215" s="474">
        <f t="shared" si="1115"/>
        <v>72229369.71100001</v>
      </c>
      <c r="DG215" s="474">
        <f t="shared" si="1115"/>
        <v>104198884.54028049</v>
      </c>
      <c r="DH215" s="474">
        <f t="shared" si="1115"/>
        <v>90450692.019999966</v>
      </c>
      <c r="DI215" s="474">
        <f t="shared" si="1115"/>
        <v>117277112.88000003</v>
      </c>
      <c r="DJ215" s="474">
        <f t="shared" si="1115"/>
        <v>121010535.82000002</v>
      </c>
      <c r="DK215" s="474">
        <f t="shared" si="1115"/>
        <v>329010373.44999993</v>
      </c>
      <c r="DL215" s="474">
        <f t="shared" ref="DL215:DL225" si="1116">CZ215+DA215+DB215+DC215+DD215+DE215+DF215+DG215+DH215+DI215+DJ215+DK215</f>
        <v>1130465632.8899999</v>
      </c>
      <c r="DM215" s="474">
        <f t="shared" ref="DM215:DX215" si="1117">SUM(DM216:DM225)</f>
        <v>53710074.210000008</v>
      </c>
      <c r="DN215" s="474">
        <f t="shared" si="1117"/>
        <v>44802350.969999991</v>
      </c>
      <c r="DO215" s="474">
        <f t="shared" si="1117"/>
        <v>50483291.829999991</v>
      </c>
      <c r="DP215" s="474">
        <f t="shared" si="1117"/>
        <v>69345647.780000001</v>
      </c>
      <c r="DQ215" s="474">
        <f t="shared" si="1117"/>
        <v>68391387.840000018</v>
      </c>
      <c r="DR215" s="474">
        <f t="shared" si="1117"/>
        <v>78160361.999999985</v>
      </c>
      <c r="DS215" s="474">
        <f t="shared" si="1117"/>
        <v>77708266.870000005</v>
      </c>
      <c r="DT215" s="474">
        <f t="shared" si="1117"/>
        <v>98217283.98999998</v>
      </c>
      <c r="DU215" s="474">
        <f t="shared" si="1117"/>
        <v>174094825.31999996</v>
      </c>
      <c r="DV215" s="474">
        <f t="shared" si="1117"/>
        <v>94538026.070000082</v>
      </c>
      <c r="DW215" s="474">
        <f t="shared" si="1117"/>
        <v>96123837.209999934</v>
      </c>
      <c r="DX215" s="474">
        <f t="shared" si="1117"/>
        <v>349919707.90100008</v>
      </c>
      <c r="DY215" s="474">
        <f t="shared" ref="DY215:DY225" si="1118">DM215+DN215+DO215+DP215+DQ215+DR215+DS215+DT215+DU215+DV215+DW215+DX215</f>
        <v>1255495061.9909999</v>
      </c>
      <c r="DZ215" s="474">
        <f t="shared" ref="DZ215:EK215" si="1119">SUM(DZ216:DZ225)</f>
        <v>57413740.340000004</v>
      </c>
      <c r="EA215" s="474">
        <f t="shared" si="1119"/>
        <v>60493649.509999983</v>
      </c>
      <c r="EB215" s="474">
        <f t="shared" si="1119"/>
        <v>57429681.580000013</v>
      </c>
      <c r="EC215" s="474">
        <f t="shared" si="1119"/>
        <v>65606411.619999975</v>
      </c>
      <c r="ED215" s="474">
        <f t="shared" si="1119"/>
        <v>84139949.070000008</v>
      </c>
      <c r="EE215" s="474">
        <f t="shared" si="1119"/>
        <v>87433226.589999974</v>
      </c>
      <c r="EF215" s="474">
        <f t="shared" si="1119"/>
        <v>87477617.439999968</v>
      </c>
      <c r="EG215" s="474">
        <f t="shared" si="1119"/>
        <v>101877810.93999994</v>
      </c>
      <c r="EH215" s="474">
        <f t="shared" si="1119"/>
        <v>108097622.82000011</v>
      </c>
      <c r="EI215" s="474">
        <f t="shared" si="1119"/>
        <v>119322224.30000003</v>
      </c>
      <c r="EJ215" s="474">
        <f t="shared" si="1119"/>
        <v>147427427.09000006</v>
      </c>
      <c r="EK215" s="474">
        <f t="shared" si="1119"/>
        <v>317337980.23999995</v>
      </c>
      <c r="EL215" s="474">
        <f t="shared" ref="EL215:EL225" si="1120">DZ215+EA215+EB215+EC215+ED215+EE215+EF215+EG215+EH215+EI215+EJ215+EK215</f>
        <v>1294057341.5400002</v>
      </c>
      <c r="EM215" s="474">
        <f t="shared" ref="EM215:EX215" si="1121">SUM(EM216:EM225)</f>
        <v>73603006.079999998</v>
      </c>
      <c r="EN215" s="474">
        <f t="shared" si="1121"/>
        <v>60896014.239999995</v>
      </c>
      <c r="EO215" s="474">
        <f t="shared" si="1121"/>
        <v>58318206.70000001</v>
      </c>
      <c r="EP215" s="474">
        <f t="shared" si="1121"/>
        <v>58552474.949999943</v>
      </c>
      <c r="EQ215" s="474">
        <f t="shared" si="1121"/>
        <v>67162915.979999989</v>
      </c>
      <c r="ER215" s="474">
        <f t="shared" si="1121"/>
        <v>86738414.480000034</v>
      </c>
      <c r="ES215" s="474">
        <f t="shared" si="1121"/>
        <v>108204927.51000002</v>
      </c>
      <c r="ET215" s="474">
        <f t="shared" si="1121"/>
        <v>99668048.879999995</v>
      </c>
      <c r="EU215" s="474">
        <f t="shared" si="1121"/>
        <v>113183493.01000001</v>
      </c>
      <c r="EV215" s="474">
        <f t="shared" si="1121"/>
        <v>116091308.62000009</v>
      </c>
      <c r="EW215" s="474">
        <f t="shared" si="1121"/>
        <v>161559922.02160013</v>
      </c>
      <c r="EX215" s="474">
        <f t="shared" si="1121"/>
        <v>306605242.05839974</v>
      </c>
      <c r="EY215" s="474">
        <f t="shared" ref="EY215:EY225" si="1122">EM215+EN215+EO215+EP215+EQ215+ER215+ES215+ET215+EU215+EV215+EW215+EX215</f>
        <v>1310583974.53</v>
      </c>
      <c r="EZ215" s="474">
        <f t="shared" ref="EZ215:FH215" si="1123">SUM(EZ216:EZ225)</f>
        <v>58787963.340000004</v>
      </c>
      <c r="FA215" s="474">
        <f t="shared" si="1123"/>
        <v>50679264.989999995</v>
      </c>
      <c r="FB215" s="474">
        <f t="shared" si="1123"/>
        <v>59379486.820000008</v>
      </c>
      <c r="FC215" s="474">
        <f t="shared" si="1123"/>
        <v>54211695.549999997</v>
      </c>
      <c r="FD215" s="474">
        <f t="shared" si="1123"/>
        <v>61984590.030000046</v>
      </c>
      <c r="FE215" s="474">
        <f t="shared" si="1123"/>
        <v>80287175.230000019</v>
      </c>
      <c r="FF215" s="474">
        <f t="shared" si="1123"/>
        <v>78543700.36999996</v>
      </c>
      <c r="FG215" s="474">
        <f t="shared" si="1123"/>
        <v>105526682.39999992</v>
      </c>
      <c r="FH215" s="474">
        <f t="shared" si="1123"/>
        <v>82468238.319999993</v>
      </c>
      <c r="FI215" s="474">
        <f>SUM(FI216:FI225)</f>
        <v>94554987.16000016</v>
      </c>
      <c r="FJ215" s="474">
        <f>SUM(FJ216:FJ225)</f>
        <v>111478294.44999981</v>
      </c>
      <c r="FK215" s="474">
        <f>SUM(FK216:FK225)</f>
        <v>185609695.65000015</v>
      </c>
      <c r="FL215" s="474">
        <f t="shared" ref="FL215:FL225" si="1124">FA215+FB215+FC215+FD215+FE215+FF215+FG215+FH215+EZ215+FI215+FK215+FJ215</f>
        <v>1023511774.3100002</v>
      </c>
      <c r="FM215" s="474">
        <f t="shared" ref="FM215:FV215" si="1125">SUM(FM216:FM225)</f>
        <v>56728840.689999998</v>
      </c>
      <c r="FN215" s="474">
        <f t="shared" si="1125"/>
        <v>54996515.399999984</v>
      </c>
      <c r="FO215" s="474">
        <f t="shared" si="1125"/>
        <v>53587339.770000011</v>
      </c>
      <c r="FP215" s="474">
        <f t="shared" si="1125"/>
        <v>50891484.539999962</v>
      </c>
      <c r="FQ215" s="474">
        <f t="shared" si="1125"/>
        <v>63913918.440000035</v>
      </c>
      <c r="FR215" s="474">
        <f t="shared" si="1125"/>
        <v>64345778.799999937</v>
      </c>
      <c r="FS215" s="474">
        <f t="shared" si="1125"/>
        <v>76722534.150000095</v>
      </c>
      <c r="FT215" s="474">
        <f t="shared" si="1125"/>
        <v>72433597.369999945</v>
      </c>
      <c r="FU215" s="474">
        <f t="shared" si="1125"/>
        <v>74196287.750000045</v>
      </c>
      <c r="FV215" s="474">
        <f t="shared" si="1125"/>
        <v>86490529.859999999</v>
      </c>
      <c r="FW215" s="474">
        <f>SUM(FW216:FW225)</f>
        <v>95710135.909999996</v>
      </c>
      <c r="FX215" s="474">
        <f>SUM(FX216:FX225)</f>
        <v>164962342.78999987</v>
      </c>
      <c r="FY215" s="474">
        <f t="shared" ref="FY215:FY225" si="1126">FM215+FN215+FO215+FP215+FQ215+FR215+FS215+FT215+FU215+FV215+FW215+FX215</f>
        <v>914979305.46999979</v>
      </c>
      <c r="FZ215" s="474">
        <f t="shared" ref="FZ215:GI215" si="1127">SUM(FZ216:FZ225)</f>
        <v>49476864.879999995</v>
      </c>
      <c r="GA215" s="474">
        <f t="shared" si="1127"/>
        <v>50752957.399999991</v>
      </c>
      <c r="GB215" s="474">
        <f t="shared" si="1127"/>
        <v>41380442.230000012</v>
      </c>
      <c r="GC215" s="474">
        <f t="shared" si="1127"/>
        <v>38119917.679999992</v>
      </c>
      <c r="GD215" s="474">
        <f t="shared" si="1127"/>
        <v>50639758.199999996</v>
      </c>
      <c r="GE215" s="474">
        <f t="shared" si="1127"/>
        <v>57509260.200000033</v>
      </c>
      <c r="GF215" s="474">
        <f t="shared" si="1127"/>
        <v>80938301.539999992</v>
      </c>
      <c r="GG215" s="474">
        <f t="shared" si="1127"/>
        <v>83243208.579999983</v>
      </c>
      <c r="GH215" s="474">
        <f t="shared" si="1127"/>
        <v>95528004.612999976</v>
      </c>
      <c r="GI215" s="474">
        <f t="shared" si="1127"/>
        <v>122591703.77000001</v>
      </c>
      <c r="GJ215" s="474">
        <f>SUM(GJ216:GJ225)</f>
        <v>125177078.72499996</v>
      </c>
      <c r="GK215" s="474">
        <f>SUM(GK216:GK225)</f>
        <v>236440829.47200009</v>
      </c>
      <c r="GL215" s="474">
        <f t="shared" ref="GL215:GL225" si="1128">FZ215+GA215+GB215+GC215+GD215+GE215+GF215+GG215+GH215+GI215+GJ215+GK215</f>
        <v>1031798327.29</v>
      </c>
      <c r="GM215" s="474">
        <f t="shared" ref="GM215:GV215" si="1129">SUM(GM216:GM225)</f>
        <v>68589263.359999999</v>
      </c>
      <c r="GN215" s="474">
        <f t="shared" si="1129"/>
        <v>59088462.81000001</v>
      </c>
      <c r="GO215" s="474">
        <f t="shared" si="1129"/>
        <v>60403095.629999988</v>
      </c>
      <c r="GP215" s="474">
        <f t="shared" si="1129"/>
        <v>75036250.600000009</v>
      </c>
      <c r="GQ215" s="474">
        <f t="shared" si="1129"/>
        <v>92467799.13000001</v>
      </c>
      <c r="GR215" s="474">
        <f t="shared" si="1129"/>
        <v>102297016.43000004</v>
      </c>
      <c r="GS215" s="474">
        <f t="shared" si="1129"/>
        <v>129735733.73</v>
      </c>
      <c r="GT215" s="474">
        <f t="shared" si="1129"/>
        <v>131403813.61000001</v>
      </c>
      <c r="GU215" s="474">
        <f t="shared" si="1129"/>
        <v>153425630.3499999</v>
      </c>
      <c r="GV215" s="474">
        <f t="shared" si="1129"/>
        <v>151215285.62000012</v>
      </c>
      <c r="GW215" s="474">
        <f>SUM(GW216:GW225)</f>
        <v>141772878.98999977</v>
      </c>
      <c r="GX215" s="474">
        <f>SUM(GX216:GX225)</f>
        <v>285237514.29999989</v>
      </c>
      <c r="GY215" s="474">
        <f t="shared" ref="GY215:GY225" si="1130">GM215+GN215+GO215+GP215+GQ215+GR215+GS215+GT215+GU215+GV215+GW215+GX215</f>
        <v>1450672744.5599997</v>
      </c>
      <c r="GZ215" s="474">
        <f t="shared" ref="GZ215:HI215" si="1131">SUM(GZ216:GZ225)</f>
        <v>63863993.270000003</v>
      </c>
      <c r="HA215" s="474">
        <f t="shared" si="1131"/>
        <v>43529083.019999981</v>
      </c>
      <c r="HB215" s="474">
        <f t="shared" si="1131"/>
        <v>67892615.179999977</v>
      </c>
      <c r="HC215" s="474">
        <f t="shared" si="1131"/>
        <v>93122544.890000001</v>
      </c>
      <c r="HD215" s="474">
        <f t="shared" si="1131"/>
        <v>83295819.859999999</v>
      </c>
      <c r="HE215" s="474">
        <f t="shared" si="1131"/>
        <v>108798923.20999987</v>
      </c>
      <c r="HF215" s="474">
        <f t="shared" si="1131"/>
        <v>116044620.48000005</v>
      </c>
      <c r="HG215" s="474">
        <f t="shared" si="1131"/>
        <v>111558549.89999999</v>
      </c>
      <c r="HH215" s="474">
        <f t="shared" si="1131"/>
        <v>122834653.92000014</v>
      </c>
      <c r="HI215" s="474">
        <f t="shared" si="1131"/>
        <v>166883431.78000009</v>
      </c>
      <c r="HJ215" s="474">
        <f>SUM(HJ216:HJ225)</f>
        <v>153172486.79999983</v>
      </c>
      <c r="HK215" s="474">
        <f>SUM(HK216:HK225)</f>
        <v>389046353.60000008</v>
      </c>
      <c r="HL215" s="474">
        <f t="shared" ref="HL215:HL225" si="1132">GZ215+HA215+HB215+HC215+HD215+HE215+HF215+HG215+HH215+HI215+HJ215+HK215</f>
        <v>1520043075.9100001</v>
      </c>
      <c r="HM215" s="474">
        <f t="shared" ref="HM215:HV215" si="1133">SUM(HM216:HM225)</f>
        <v>25783978.240000006</v>
      </c>
      <c r="HN215" s="474">
        <f t="shared" si="1133"/>
        <v>34328617.614</v>
      </c>
      <c r="HO215" s="474">
        <f t="shared" si="1133"/>
        <v>38486560.116000012</v>
      </c>
      <c r="HP215" s="474">
        <f t="shared" si="1133"/>
        <v>33177615.319999985</v>
      </c>
      <c r="HQ215" s="474">
        <f t="shared" si="1133"/>
        <v>37258932.990000024</v>
      </c>
      <c r="HR215" s="474">
        <f t="shared" si="1133"/>
        <v>45027180.409999967</v>
      </c>
      <c r="HS215" s="474">
        <f t="shared" si="1133"/>
        <v>70446685.150000006</v>
      </c>
      <c r="HT215" s="474">
        <f t="shared" si="1133"/>
        <v>75666673.460000053</v>
      </c>
      <c r="HU215" s="474">
        <f t="shared" si="1133"/>
        <v>67527791.569999978</v>
      </c>
      <c r="HV215" s="474">
        <f t="shared" si="1133"/>
        <v>68483838.269999996</v>
      </c>
      <c r="HW215" s="474">
        <f>SUM(HW216:HW225)</f>
        <v>86232505.089999899</v>
      </c>
      <c r="HX215" s="474">
        <f>SUM(HX216:HX225)</f>
        <v>201909290.06999993</v>
      </c>
      <c r="HY215" s="474">
        <f t="shared" ref="HY215:HY225" si="1134">HM215+HN215+HO215+HP215+HQ215+HR215+HS215+HT215+HU215+HV215+HW215+HX215</f>
        <v>784329668.29999983</v>
      </c>
      <c r="HZ215" s="474">
        <f t="shared" ref="HZ215:II215" si="1135">SUM(HZ216:HZ225)</f>
        <v>35707034.809999995</v>
      </c>
      <c r="IA215" s="474">
        <f t="shared" si="1135"/>
        <v>37124929.970000014</v>
      </c>
      <c r="IB215" s="474">
        <f t="shared" si="1135"/>
        <v>36143754.369999975</v>
      </c>
      <c r="IC215" s="474">
        <f t="shared" si="1135"/>
        <v>39448073.929999992</v>
      </c>
      <c r="ID215" s="474">
        <f t="shared" si="1135"/>
        <v>52531687.150000021</v>
      </c>
      <c r="IE215" s="474">
        <f t="shared" si="1135"/>
        <v>53448462.410000011</v>
      </c>
      <c r="IF215" s="474">
        <f t="shared" si="1135"/>
        <v>67828867.029999986</v>
      </c>
      <c r="IG215" s="474">
        <f t="shared" si="1135"/>
        <v>77883305.76000008</v>
      </c>
      <c r="IH215" s="474">
        <f t="shared" si="1135"/>
        <v>62388780.830000035</v>
      </c>
      <c r="II215" s="474">
        <f t="shared" si="1135"/>
        <v>87223806.869999915</v>
      </c>
      <c r="IJ215" s="474">
        <f>SUM(IJ216:IJ225)</f>
        <v>103768790.46000004</v>
      </c>
      <c r="IK215" s="474">
        <f>SUM(IK216:IK225)</f>
        <v>237509449.83999988</v>
      </c>
      <c r="IL215" s="474">
        <f t="shared" ref="IL215:IL225" si="1136">HZ215+IA215+IB215+IC215+ID215+IE215+IF215+IG215+IH215+II215+IJ215+IK215</f>
        <v>891006943.42999995</v>
      </c>
      <c r="IM215" s="474">
        <f t="shared" ref="IM215:IV215" si="1137">SUM(IM216:IM225)</f>
        <v>30372921.550000001</v>
      </c>
      <c r="IN215" s="474">
        <f t="shared" si="1137"/>
        <v>34173619.689999998</v>
      </c>
      <c r="IO215" s="474">
        <f t="shared" si="1137"/>
        <v>46626982.909999996</v>
      </c>
      <c r="IP215" s="474">
        <f t="shared" si="1137"/>
        <v>47608369.420000024</v>
      </c>
      <c r="IQ215" s="474">
        <f t="shared" si="1137"/>
        <v>64001599.629999973</v>
      </c>
      <c r="IR215" s="474">
        <f t="shared" si="1137"/>
        <v>85858104.74000001</v>
      </c>
      <c r="IS215" s="474">
        <f t="shared" si="1137"/>
        <v>94455159.609999985</v>
      </c>
      <c r="IT215" s="474">
        <f t="shared" si="1137"/>
        <v>106216162.16000004</v>
      </c>
      <c r="IU215" s="474">
        <f t="shared" si="1137"/>
        <v>91679023.909999996</v>
      </c>
      <c r="IV215" s="474">
        <f t="shared" si="1137"/>
        <v>132041141.7600002</v>
      </c>
      <c r="IW215" s="474">
        <f>SUM(IW216:IW225)</f>
        <v>151137960.66999975</v>
      </c>
      <c r="IX215" s="474">
        <f>SUM(IX216:IX225)</f>
        <v>275765205.98000002</v>
      </c>
      <c r="IY215" s="474">
        <f t="shared" ref="IY215:IY225" si="1138">IM215+IN215+IO215+IP215+IQ215+IR215+IS215+IT215+IU215+IV215+IW215+IX215</f>
        <v>1159936252.03</v>
      </c>
      <c r="IZ215" s="654">
        <f t="shared" ref="IZ215:JI215" si="1139">SUM(IZ216:IZ225)</f>
        <v>44216900.510000005</v>
      </c>
      <c r="JA215" s="474">
        <f t="shared" si="1139"/>
        <v>55156332.269999996</v>
      </c>
      <c r="JB215" s="474">
        <f t="shared" si="1139"/>
        <v>56726067.81000001</v>
      </c>
      <c r="JC215" s="474">
        <f t="shared" si="1139"/>
        <v>66951044.019999988</v>
      </c>
      <c r="JD215" s="474">
        <f t="shared" si="1139"/>
        <v>88171839.540000021</v>
      </c>
      <c r="JE215" s="474">
        <f t="shared" si="1139"/>
        <v>85170473.12999998</v>
      </c>
      <c r="JF215" s="474">
        <f t="shared" si="1139"/>
        <v>101988905.18000004</v>
      </c>
      <c r="JG215" s="474">
        <f t="shared" si="1139"/>
        <v>100256744.86000004</v>
      </c>
      <c r="JH215" s="474">
        <f t="shared" si="1139"/>
        <v>113114942.45999993</v>
      </c>
      <c r="JI215" s="474">
        <f t="shared" si="1139"/>
        <v>122925894.41</v>
      </c>
      <c r="JJ215" s="474">
        <f>SUM(JJ216:JJ225)</f>
        <v>141691653.13999999</v>
      </c>
      <c r="JK215" s="474">
        <f>SUM(JK216:JK225)</f>
        <v>276553110.37999982</v>
      </c>
      <c r="JL215" s="474">
        <f t="shared" ref="JL215:JL225" si="1140">IZ215+JA215+JB215+JC215+JD215+JE215+JF215+JG215+JH215+JI215+JJ215+JK215</f>
        <v>1252923907.7099998</v>
      </c>
      <c r="JM215" s="654">
        <f t="shared" ref="JM215:JV215" si="1141">SUM(JM216:JM225)</f>
        <v>53498770.250000007</v>
      </c>
      <c r="JN215" s="474">
        <f t="shared" si="1141"/>
        <v>56893357.869999997</v>
      </c>
      <c r="JO215" s="474">
        <f t="shared" si="1141"/>
        <v>62398628.909999996</v>
      </c>
      <c r="JP215" s="474">
        <f t="shared" si="1141"/>
        <v>104510924.35000004</v>
      </c>
      <c r="JQ215" s="474">
        <f t="shared" si="1141"/>
        <v>87691743.74000001</v>
      </c>
      <c r="JR215" s="474">
        <f t="shared" si="1141"/>
        <v>40483348.459999979</v>
      </c>
      <c r="JS215" s="474">
        <f t="shared" si="1141"/>
        <v>84829219.499999985</v>
      </c>
      <c r="JT215" s="474">
        <f t="shared" si="1141"/>
        <v>87362479.600000054</v>
      </c>
      <c r="JU215" s="474">
        <f t="shared" si="1141"/>
        <v>90978342.859999925</v>
      </c>
      <c r="JV215" s="474">
        <f t="shared" si="1141"/>
        <v>114334555.37000018</v>
      </c>
      <c r="JW215" s="474">
        <f>SUM(JW216:JW225)</f>
        <v>124710485.9199996</v>
      </c>
      <c r="JX215" s="474">
        <f>SUM(JX216:JX225)</f>
        <v>322866519.96000022</v>
      </c>
      <c r="JY215" s="474">
        <f t="shared" ref="JY215:JY225" si="1142">JM215+JN215+JO215+JP215+JQ215+JR215+JS215+JT215+JU215+JV215+JW215+JX215</f>
        <v>1230558376.79</v>
      </c>
      <c r="JZ215" s="654">
        <f t="shared" ref="JZ215:KI215" si="1143">SUM(JZ216:JZ225)</f>
        <v>47256333.43</v>
      </c>
      <c r="KA215" s="474">
        <f t="shared" si="1143"/>
        <v>62713107.460000008</v>
      </c>
      <c r="KB215" s="474">
        <f t="shared" si="1143"/>
        <v>84356486.689999998</v>
      </c>
      <c r="KC215" s="474">
        <f t="shared" si="1143"/>
        <v>86055824.640000015</v>
      </c>
      <c r="KD215" s="474">
        <f t="shared" si="1143"/>
        <v>91331962.340000123</v>
      </c>
      <c r="KE215" s="474">
        <f t="shared" si="1143"/>
        <v>100627631.25999999</v>
      </c>
      <c r="KF215" s="474">
        <f t="shared" si="1143"/>
        <v>128865352.52999988</v>
      </c>
      <c r="KG215" s="474">
        <f t="shared" si="1143"/>
        <v>138117372.52999997</v>
      </c>
      <c r="KH215" s="474">
        <f t="shared" si="1143"/>
        <v>135387502.75000012</v>
      </c>
      <c r="KI215" s="474">
        <f t="shared" si="1143"/>
        <v>159116312.80999982</v>
      </c>
      <c r="KJ215" s="474">
        <f>SUM(KJ216:KJ225)</f>
        <v>175359457.92000014</v>
      </c>
      <c r="KK215" s="474">
        <f>SUM(KK216:KK225)</f>
        <v>335512638.99000001</v>
      </c>
      <c r="KL215" s="474">
        <f t="shared" ref="KL215:KL225" si="1144">JZ215+KA215+KB215+KC215+KD215+KE215+KF215+KG215+KH215+KI215+KJ215+KK215</f>
        <v>1544699983.3500001</v>
      </c>
      <c r="KM215" s="654">
        <f t="shared" ref="KM215:KV215" si="1145">SUM(KM216:KM225)</f>
        <v>52146544.780000009</v>
      </c>
      <c r="KN215" s="474">
        <f t="shared" si="1145"/>
        <v>77189389.359999985</v>
      </c>
      <c r="KO215" s="474">
        <f t="shared" si="1145"/>
        <v>96483271.090000004</v>
      </c>
      <c r="KP215" s="474">
        <f t="shared" si="1145"/>
        <v>105647315.95000002</v>
      </c>
      <c r="KQ215" s="474">
        <f t="shared" si="1145"/>
        <v>177705946.81999984</v>
      </c>
      <c r="KR215" s="474">
        <f t="shared" si="1145"/>
        <v>149233737.44</v>
      </c>
      <c r="KS215" s="474">
        <f t="shared" si="1145"/>
        <v>147843281.66000015</v>
      </c>
      <c r="KT215" s="474">
        <f t="shared" si="1145"/>
        <v>176039680.5800001</v>
      </c>
      <c r="KU215" s="474">
        <f t="shared" si="1145"/>
        <v>163664554.88999993</v>
      </c>
      <c r="KV215" s="474">
        <f t="shared" si="1145"/>
        <v>164703883.03999993</v>
      </c>
      <c r="KW215" s="474">
        <f>SUM(KW216:KW225)</f>
        <v>275436761.91000104</v>
      </c>
      <c r="KX215" s="474">
        <f>SUM(KX216:KX225)</f>
        <v>467677031.19999903</v>
      </c>
      <c r="KY215" s="474">
        <f t="shared" ref="KY215:KY225" si="1146">KM215+KN215+KO215+KP215+KQ215+KR215+KS215+KT215+KU215+KV215+KW215+KX215</f>
        <v>2053771398.72</v>
      </c>
      <c r="KZ215" s="654">
        <f t="shared" ref="KZ215:LI215" si="1147">SUM(KZ216:KZ225)</f>
        <v>57308770.560000002</v>
      </c>
      <c r="LA215" s="474">
        <f t="shared" si="1147"/>
        <v>92800228.310000017</v>
      </c>
      <c r="LB215" s="474">
        <f t="shared" si="1147"/>
        <v>0</v>
      </c>
      <c r="LC215" s="474">
        <f t="shared" si="1147"/>
        <v>0</v>
      </c>
      <c r="LD215" s="474">
        <f t="shared" si="1147"/>
        <v>0</v>
      </c>
      <c r="LE215" s="474">
        <f t="shared" si="1147"/>
        <v>0</v>
      </c>
      <c r="LF215" s="474">
        <f t="shared" si="1147"/>
        <v>0</v>
      </c>
      <c r="LG215" s="474">
        <f t="shared" si="1147"/>
        <v>0</v>
      </c>
      <c r="LH215" s="474">
        <f t="shared" si="1147"/>
        <v>0</v>
      </c>
      <c r="LI215" s="474">
        <f t="shared" si="1147"/>
        <v>0</v>
      </c>
      <c r="LJ215" s="474">
        <f>SUM(LJ216:LJ225)</f>
        <v>0</v>
      </c>
      <c r="LK215" s="474">
        <f>SUM(LK216:LK225)</f>
        <v>0</v>
      </c>
      <c r="LL215" s="515">
        <f t="shared" ref="LL215:LL225" si="1148">KZ215+LA215+LB215+LC215+LD215+LE215+LF215+LG215+LH215+LI215+LJ215+LK215</f>
        <v>150108998.87</v>
      </c>
    </row>
    <row r="216" spans="1:324" ht="15.75" x14ac:dyDescent="0.25">
      <c r="A216" s="419">
        <v>4200</v>
      </c>
      <c r="B216" s="420"/>
      <c r="C216" s="418" t="s">
        <v>39</v>
      </c>
      <c r="D216" s="418" t="s">
        <v>398</v>
      </c>
      <c r="E216" s="466" t="s">
        <v>870</v>
      </c>
      <c r="F216" s="466" t="s">
        <v>870</v>
      </c>
      <c r="G216" s="466" t="s">
        <v>870</v>
      </c>
      <c r="H216" s="466" t="s">
        <v>870</v>
      </c>
      <c r="I216" s="466" t="s">
        <v>870</v>
      </c>
      <c r="J216" s="466" t="s">
        <v>870</v>
      </c>
      <c r="K216" s="466" t="s">
        <v>870</v>
      </c>
      <c r="L216" s="466">
        <v>16160561.675847104</v>
      </c>
      <c r="M216" s="466">
        <v>439354.86563178105</v>
      </c>
      <c r="N216" s="466">
        <v>682044.01130862976</v>
      </c>
      <c r="O216" s="466">
        <v>2008412.8606659991</v>
      </c>
      <c r="P216" s="466">
        <v>1267434.8543648806</v>
      </c>
      <c r="Q216" s="466">
        <v>769525.53551160078</v>
      </c>
      <c r="R216" s="466">
        <v>1573758.1765147722</v>
      </c>
      <c r="S216" s="466">
        <v>1209456.6590719412</v>
      </c>
      <c r="T216" s="466">
        <v>733892.80428976798</v>
      </c>
      <c r="U216" s="466">
        <v>1271271.572066433</v>
      </c>
      <c r="V216" s="466">
        <v>2006030.5963111336</v>
      </c>
      <c r="W216" s="466">
        <v>434391.70726923755</v>
      </c>
      <c r="X216" s="466">
        <v>4505896.8508178946</v>
      </c>
      <c r="Y216" s="466">
        <f t="shared" si="1102"/>
        <v>16901470.493824072</v>
      </c>
      <c r="Z216" s="466">
        <v>812062.25726089138</v>
      </c>
      <c r="AA216" s="466">
        <v>755326.85336337844</v>
      </c>
      <c r="AB216" s="466">
        <v>899278.72199966619</v>
      </c>
      <c r="AC216" s="466">
        <v>2589921.8007427808</v>
      </c>
      <c r="AD216" s="466">
        <v>1341788.8507761643</v>
      </c>
      <c r="AE216" s="466">
        <v>4272253.0716908704</v>
      </c>
      <c r="AF216" s="466">
        <v>842276.34985812043</v>
      </c>
      <c r="AG216" s="466">
        <v>1115738.9192538806</v>
      </c>
      <c r="AH216" s="466">
        <v>2673359.8253630451</v>
      </c>
      <c r="AI216" s="466">
        <v>1750241.2806292772</v>
      </c>
      <c r="AJ216" s="466">
        <v>3604462.6330746119</v>
      </c>
      <c r="AK216" s="466">
        <v>7682648.9402854275</v>
      </c>
      <c r="AL216" s="466">
        <f t="shared" si="1104"/>
        <v>28339359.504298113</v>
      </c>
      <c r="AM216" s="466">
        <v>1983686.1793106326</v>
      </c>
      <c r="AN216" s="466">
        <v>1130359.9858120515</v>
      </c>
      <c r="AO216" s="466">
        <v>1076663.3769404104</v>
      </c>
      <c r="AP216" s="466">
        <v>4287943.8933400102</v>
      </c>
      <c r="AQ216" s="466">
        <v>3627869.9760056757</v>
      </c>
      <c r="AR216" s="466">
        <v>997093.66983809078</v>
      </c>
      <c r="AS216" s="466">
        <v>949564.0655983974</v>
      </c>
      <c r="AT216" s="466">
        <v>2199108.4464196297</v>
      </c>
      <c r="AU216" s="466">
        <v>1654423.8859956586</v>
      </c>
      <c r="AV216" s="466">
        <v>4422458.2928559529</v>
      </c>
      <c r="AW216" s="466">
        <v>2304671.0707310974</v>
      </c>
      <c r="AX216" s="466">
        <v>1309006.6904523438</v>
      </c>
      <c r="AY216" s="466">
        <f t="shared" si="1106"/>
        <v>25942849.533299949</v>
      </c>
      <c r="AZ216" s="466">
        <v>2055616.7559672846</v>
      </c>
      <c r="BA216" s="466">
        <v>588821.90064263053</v>
      </c>
      <c r="BB216" s="466">
        <v>1164910.3703889167</v>
      </c>
      <c r="BC216" s="466">
        <v>823567.05512435292</v>
      </c>
      <c r="BD216" s="466">
        <v>643461.23960941471</v>
      </c>
      <c r="BE216" s="466">
        <v>1228094.8007845096</v>
      </c>
      <c r="BF216" s="466">
        <v>2347342.3239442487</v>
      </c>
      <c r="BG216" s="466">
        <v>1012646.5067184115</v>
      </c>
      <c r="BH216" s="466">
        <v>1732305.4861458875</v>
      </c>
      <c r="BI216" s="466">
        <v>1315923.5529961605</v>
      </c>
      <c r="BJ216" s="466">
        <v>3004552.1672926042</v>
      </c>
      <c r="BK216" s="466">
        <v>4093808.2646469707</v>
      </c>
      <c r="BL216" s="466">
        <f t="shared" si="1108"/>
        <v>20011050.424261391</v>
      </c>
      <c r="BM216" s="466">
        <v>936822.73572859284</v>
      </c>
      <c r="BN216" s="466">
        <v>786802.62193289935</v>
      </c>
      <c r="BO216" s="466">
        <v>1525864.46219329</v>
      </c>
      <c r="BP216" s="466">
        <v>1010495.0584626943</v>
      </c>
      <c r="BQ216" s="466">
        <v>2059125.689242196</v>
      </c>
      <c r="BR216" s="466">
        <v>4025987.2626439678</v>
      </c>
      <c r="BS216" s="466">
        <v>1553882.2110665992</v>
      </c>
      <c r="BT216" s="466">
        <v>1091929.1158821562</v>
      </c>
      <c r="BU216" s="466">
        <v>2557481.2093974282</v>
      </c>
      <c r="BV216" s="466">
        <v>1299519.1695459862</v>
      </c>
      <c r="BW216" s="466">
        <v>4635670.7605157755</v>
      </c>
      <c r="BX216" s="466">
        <v>3121726.5336755118</v>
      </c>
      <c r="BY216" s="466">
        <f t="shared" si="1110"/>
        <v>24605306.830287099</v>
      </c>
      <c r="BZ216" s="466">
        <v>1547879.5354698717</v>
      </c>
      <c r="CA216" s="466">
        <v>1616867.2893089636</v>
      </c>
      <c r="CB216" s="466">
        <v>1954930.5430645959</v>
      </c>
      <c r="CC216" s="466">
        <v>1662661.5764062768</v>
      </c>
      <c r="CD216" s="466">
        <v>1130165.9012685711</v>
      </c>
      <c r="CE216" s="466">
        <v>1751293.4906109162</v>
      </c>
      <c r="CF216" s="466">
        <v>1673934.1932899354</v>
      </c>
      <c r="CG216" s="466">
        <v>2892055.4649891495</v>
      </c>
      <c r="CH216" s="466">
        <v>1884819.6503505253</v>
      </c>
      <c r="CI216" s="466">
        <v>1152758.3599983307</v>
      </c>
      <c r="CJ216" s="466">
        <v>2806521.8415122689</v>
      </c>
      <c r="CK216" s="466">
        <v>17195028.563720584</v>
      </c>
      <c r="CL216" s="466">
        <f t="shared" si="1112"/>
        <v>37268916.409989998</v>
      </c>
      <c r="CM216" s="466">
        <v>1957514.4715823738</v>
      </c>
      <c r="CN216" s="466">
        <v>2944094.5566683356</v>
      </c>
      <c r="CO216" s="466">
        <v>2044891.5411450514</v>
      </c>
      <c r="CP216" s="466">
        <v>3103339.8674261384</v>
      </c>
      <c r="CQ216" s="466">
        <v>2441299.8049574373</v>
      </c>
      <c r="CR216" s="466">
        <v>5338055.6965030879</v>
      </c>
      <c r="CS216" s="466">
        <v>2169075.2172842589</v>
      </c>
      <c r="CT216" s="466">
        <v>2208441.9336087485</v>
      </c>
      <c r="CU216" s="466">
        <v>3046286.4715823759</v>
      </c>
      <c r="CV216" s="466">
        <v>2068649.7850943066</v>
      </c>
      <c r="CW216" s="466">
        <v>6972497.4728342528</v>
      </c>
      <c r="CX216" s="466">
        <v>29308205.326155901</v>
      </c>
      <c r="CY216" s="466">
        <f t="shared" si="1114"/>
        <v>63602352.144842267</v>
      </c>
      <c r="CZ216" s="466">
        <v>1343123.2913536974</v>
      </c>
      <c r="DA216" s="466">
        <v>1829965.8186463029</v>
      </c>
      <c r="DB216" s="466">
        <v>2079857.34</v>
      </c>
      <c r="DC216" s="466">
        <v>2153951.46</v>
      </c>
      <c r="DD216" s="466">
        <v>1586696.62</v>
      </c>
      <c r="DE216" s="466">
        <v>3296144.59</v>
      </c>
      <c r="DF216" s="466">
        <v>2410212.89</v>
      </c>
      <c r="DG216" s="466">
        <v>3900477.87</v>
      </c>
      <c r="DH216" s="466">
        <v>4792954.5199999996</v>
      </c>
      <c r="DI216" s="466">
        <v>7682735.6600000001</v>
      </c>
      <c r="DJ216" s="466">
        <v>2633387.08</v>
      </c>
      <c r="DK216" s="466">
        <v>33877596.100000001</v>
      </c>
      <c r="DL216" s="466">
        <f t="shared" si="1116"/>
        <v>67587103.24000001</v>
      </c>
      <c r="DM216" s="466">
        <v>1793911.03</v>
      </c>
      <c r="DN216" s="466">
        <v>2286495.63</v>
      </c>
      <c r="DO216" s="466">
        <v>1155107.49</v>
      </c>
      <c r="DP216" s="466">
        <v>8460570.7599999998</v>
      </c>
      <c r="DQ216" s="466">
        <v>3267696.68</v>
      </c>
      <c r="DR216" s="466">
        <v>2271292.58</v>
      </c>
      <c r="DS216" s="466">
        <v>4410283.74</v>
      </c>
      <c r="DT216" s="466">
        <v>2229769.36</v>
      </c>
      <c r="DU216" s="466">
        <v>3201157.1</v>
      </c>
      <c r="DV216" s="466">
        <v>1940572.55</v>
      </c>
      <c r="DW216" s="466">
        <v>1448236.57</v>
      </c>
      <c r="DX216" s="466">
        <v>12680140.719999999</v>
      </c>
      <c r="DY216" s="466">
        <f t="shared" si="1118"/>
        <v>45145234.210000008</v>
      </c>
      <c r="DZ216" s="466">
        <v>1654362.32</v>
      </c>
      <c r="EA216" s="466">
        <v>1031462.96</v>
      </c>
      <c r="EB216" s="466">
        <v>2029105.82</v>
      </c>
      <c r="EC216" s="466">
        <v>2284223.2200000002</v>
      </c>
      <c r="ED216" s="466">
        <v>2871340.23</v>
      </c>
      <c r="EE216" s="466">
        <v>3900685.02</v>
      </c>
      <c r="EF216" s="466">
        <v>2036745.08</v>
      </c>
      <c r="EG216" s="466">
        <v>1344557.95</v>
      </c>
      <c r="EH216" s="466">
        <v>1448961.3</v>
      </c>
      <c r="EI216" s="466">
        <v>2321130.2400000002</v>
      </c>
      <c r="EJ216" s="466">
        <v>2316557.4</v>
      </c>
      <c r="EK216" s="466">
        <v>19376086.359999999</v>
      </c>
      <c r="EL216" s="466">
        <f t="shared" si="1120"/>
        <v>42615217.899999999</v>
      </c>
      <c r="EM216" s="466">
        <v>1520951.71</v>
      </c>
      <c r="EN216" s="466">
        <v>1008108.89</v>
      </c>
      <c r="EO216" s="466">
        <v>2295020.25</v>
      </c>
      <c r="EP216" s="466">
        <v>2646573.77</v>
      </c>
      <c r="EQ216" s="466">
        <v>1462267.79</v>
      </c>
      <c r="ER216" s="466">
        <v>3841043.74</v>
      </c>
      <c r="ES216" s="466">
        <v>3502036.79</v>
      </c>
      <c r="ET216" s="466">
        <v>3007069.73</v>
      </c>
      <c r="EU216" s="466">
        <v>3805539.16</v>
      </c>
      <c r="EV216" s="466">
        <v>1468235.05</v>
      </c>
      <c r="EW216" s="466">
        <v>2398345</v>
      </c>
      <c r="EX216" s="466">
        <v>2410715.38</v>
      </c>
      <c r="EY216" s="466">
        <f t="shared" si="1122"/>
        <v>29365907.260000002</v>
      </c>
      <c r="EZ216" s="466">
        <v>1145422.28</v>
      </c>
      <c r="FA216" s="466">
        <v>1455344.09</v>
      </c>
      <c r="FB216" s="466">
        <v>4435576.43</v>
      </c>
      <c r="FC216" s="466">
        <v>1384945.98</v>
      </c>
      <c r="FD216" s="466">
        <v>807786.1</v>
      </c>
      <c r="FE216" s="466">
        <v>2913537.51</v>
      </c>
      <c r="FF216" s="466">
        <v>2811635.78</v>
      </c>
      <c r="FG216" s="466">
        <v>703865.97000000137</v>
      </c>
      <c r="FH216" s="466">
        <v>902804.15000000165</v>
      </c>
      <c r="FI216" s="466">
        <v>2831836.71</v>
      </c>
      <c r="FJ216" s="466">
        <v>1384581.68</v>
      </c>
      <c r="FK216" s="466">
        <v>4411836.59</v>
      </c>
      <c r="FL216" s="466">
        <f t="shared" si="1124"/>
        <v>25189173.27</v>
      </c>
      <c r="FM216" s="466">
        <v>3577895.85</v>
      </c>
      <c r="FN216" s="466">
        <v>1529347.94</v>
      </c>
      <c r="FO216" s="466">
        <v>1795451.77</v>
      </c>
      <c r="FP216" s="466">
        <v>4957791.25</v>
      </c>
      <c r="FQ216" s="466">
        <v>1724096.84</v>
      </c>
      <c r="FR216" s="466">
        <v>4160447.32</v>
      </c>
      <c r="FS216" s="466">
        <v>4256240.95</v>
      </c>
      <c r="FT216" s="466">
        <v>854760.64000000106</v>
      </c>
      <c r="FU216" s="466">
        <v>1608677.51</v>
      </c>
      <c r="FV216" s="466">
        <v>1621465.69</v>
      </c>
      <c r="FW216" s="466">
        <v>2929174.44</v>
      </c>
      <c r="FX216" s="466">
        <v>8303913.7300000004</v>
      </c>
      <c r="FY216" s="466">
        <f t="shared" si="1126"/>
        <v>37319263.930000007</v>
      </c>
      <c r="FZ216" s="466">
        <v>886233.28</v>
      </c>
      <c r="GA216" s="466">
        <v>1977029.3199999996</v>
      </c>
      <c r="GB216" s="466">
        <v>1081787.5000000002</v>
      </c>
      <c r="GC216" s="466">
        <v>2124410.5500000003</v>
      </c>
      <c r="GD216" s="466">
        <v>974564.90999999945</v>
      </c>
      <c r="GE216" s="466">
        <v>3303212.9899999998</v>
      </c>
      <c r="GF216" s="466">
        <v>2506252.1300000008</v>
      </c>
      <c r="GG216" s="466">
        <v>1705960.2599999977</v>
      </c>
      <c r="GH216" s="466">
        <v>1419511.4700000035</v>
      </c>
      <c r="GI216" s="466">
        <v>1579525.6199999973</v>
      </c>
      <c r="GJ216" s="466">
        <v>2260562.1199999982</v>
      </c>
      <c r="GK216" s="466">
        <v>5427275.0600000042</v>
      </c>
      <c r="GL216" s="466">
        <f t="shared" si="1128"/>
        <v>25246325.210000001</v>
      </c>
      <c r="GM216" s="466">
        <v>1551457.51</v>
      </c>
      <c r="GN216" s="466">
        <v>1614452.3399999999</v>
      </c>
      <c r="GO216" s="466">
        <v>1253251.8899999999</v>
      </c>
      <c r="GP216" s="466">
        <v>10560605.659999998</v>
      </c>
      <c r="GQ216" s="466">
        <v>1078317.3900000008</v>
      </c>
      <c r="GR216" s="466">
        <v>952497.32000000053</v>
      </c>
      <c r="GS216" s="466">
        <v>1458081.570000001</v>
      </c>
      <c r="GT216" s="466">
        <v>1164429.2899999993</v>
      </c>
      <c r="GU216" s="466">
        <v>1009725.8400000003</v>
      </c>
      <c r="GV216" s="466">
        <v>964930.45000000054</v>
      </c>
      <c r="GW216" s="466">
        <v>1335314.4499999983</v>
      </c>
      <c r="GX216" s="466">
        <v>2759817.6100000027</v>
      </c>
      <c r="GY216" s="466">
        <f t="shared" si="1130"/>
        <v>25702881.32</v>
      </c>
      <c r="GZ216" s="466">
        <v>1013618.15</v>
      </c>
      <c r="HA216" s="466">
        <v>1450171.55</v>
      </c>
      <c r="HB216" s="466">
        <v>564221.55000000005</v>
      </c>
      <c r="HC216" s="466">
        <v>1594539.7799999998</v>
      </c>
      <c r="HD216" s="466">
        <v>872055.95000000042</v>
      </c>
      <c r="HE216" s="466">
        <v>1841013.0199999998</v>
      </c>
      <c r="HF216" s="466">
        <v>1029740.4400000006</v>
      </c>
      <c r="HG216" s="466">
        <v>644548.83999999962</v>
      </c>
      <c r="HH216" s="466">
        <v>4355849.37</v>
      </c>
      <c r="HI216" s="466">
        <v>4872168.1199999992</v>
      </c>
      <c r="HJ216" s="466">
        <v>2319928.9900000007</v>
      </c>
      <c r="HK216" s="466">
        <v>3491932.399999998</v>
      </c>
      <c r="HL216" s="466">
        <f t="shared" si="1132"/>
        <v>24049788.159999996</v>
      </c>
      <c r="HM216" s="466">
        <v>1060621.08</v>
      </c>
      <c r="HN216" s="466">
        <v>81329.100000000064</v>
      </c>
      <c r="HO216" s="466">
        <v>862033.76</v>
      </c>
      <c r="HP216" s="466">
        <v>468417.59</v>
      </c>
      <c r="HQ216" s="466">
        <v>1427378.6899999997</v>
      </c>
      <c r="HR216" s="466">
        <v>534409.16000000015</v>
      </c>
      <c r="HS216" s="466">
        <v>5762691.1299999999</v>
      </c>
      <c r="HT216" s="466">
        <v>1187402.2800000005</v>
      </c>
      <c r="HU216" s="466">
        <v>1686299.6099999992</v>
      </c>
      <c r="HV216" s="466">
        <v>957443.40000000177</v>
      </c>
      <c r="HW216" s="466">
        <v>644920.9999999986</v>
      </c>
      <c r="HX216" s="466">
        <v>8608069.2800000012</v>
      </c>
      <c r="HY216" s="466">
        <f t="shared" si="1134"/>
        <v>23281016.080000002</v>
      </c>
      <c r="HZ216" s="466">
        <v>428210.32999999996</v>
      </c>
      <c r="IA216" s="466">
        <v>460259.10000000009</v>
      </c>
      <c r="IB216" s="466">
        <v>1256422.25</v>
      </c>
      <c r="IC216" s="466">
        <v>733055.09999999974</v>
      </c>
      <c r="ID216" s="466">
        <v>745684.69000000029</v>
      </c>
      <c r="IE216" s="466">
        <v>1209546.7799999996</v>
      </c>
      <c r="IF216" s="466">
        <v>1019509.9799999996</v>
      </c>
      <c r="IG216" s="466">
        <v>839716.84999999974</v>
      </c>
      <c r="IH216" s="466">
        <v>873116.49000000104</v>
      </c>
      <c r="II216" s="466">
        <v>835319.46999999927</v>
      </c>
      <c r="IJ216" s="466">
        <v>2443177.7200000002</v>
      </c>
      <c r="IK216" s="466">
        <v>13133044.589999998</v>
      </c>
      <c r="IL216" s="466">
        <f t="shared" si="1136"/>
        <v>23977063.349999998</v>
      </c>
      <c r="IM216" s="466">
        <v>571104.67000000004</v>
      </c>
      <c r="IN216" s="466">
        <v>770216.7699999999</v>
      </c>
      <c r="IO216" s="466">
        <v>1070991.9300000002</v>
      </c>
      <c r="IP216" s="466">
        <v>770762.52000000025</v>
      </c>
      <c r="IQ216" s="466">
        <v>634439.47999999963</v>
      </c>
      <c r="IR216" s="466">
        <v>1236112.96</v>
      </c>
      <c r="IS216" s="466">
        <v>1339128.5299999996</v>
      </c>
      <c r="IT216" s="466">
        <v>2975467.4000000013</v>
      </c>
      <c r="IU216" s="466">
        <v>2337402.1700000013</v>
      </c>
      <c r="IV216" s="466">
        <v>1173777.0099999979</v>
      </c>
      <c r="IW216" s="466">
        <v>1852132.0000000012</v>
      </c>
      <c r="IX216" s="466">
        <v>6027293.7299999977</v>
      </c>
      <c r="IY216" s="466">
        <f t="shared" si="1138"/>
        <v>20758829.170000002</v>
      </c>
      <c r="IZ216" s="655">
        <v>347733.69</v>
      </c>
      <c r="JA216" s="466">
        <v>912593.60000000009</v>
      </c>
      <c r="JB216" s="466">
        <v>744572.72</v>
      </c>
      <c r="JC216" s="466">
        <v>406872.26</v>
      </c>
      <c r="JD216" s="466">
        <v>3773225.6900000004</v>
      </c>
      <c r="JE216" s="466">
        <v>5727431.3300000001</v>
      </c>
      <c r="JF216" s="466">
        <v>2674562.6699999985</v>
      </c>
      <c r="JG216" s="466">
        <v>3198851.2399999993</v>
      </c>
      <c r="JH216" s="466">
        <v>793828.70000000263</v>
      </c>
      <c r="JI216" s="466">
        <v>981072.85999999905</v>
      </c>
      <c r="JJ216" s="466">
        <v>1065022.9199999997</v>
      </c>
      <c r="JK216" s="466">
        <v>7246605.2300000004</v>
      </c>
      <c r="JL216" s="466">
        <f t="shared" si="1140"/>
        <v>27872372.91</v>
      </c>
      <c r="JM216" s="655">
        <v>745141.45999999985</v>
      </c>
      <c r="JN216" s="466">
        <v>376128.58999999997</v>
      </c>
      <c r="JO216" s="466">
        <v>3244689.68</v>
      </c>
      <c r="JP216" s="466">
        <v>483278.43000000028</v>
      </c>
      <c r="JQ216" s="466">
        <v>950133.58999999939</v>
      </c>
      <c r="JR216" s="466">
        <v>1043403.8600000001</v>
      </c>
      <c r="JS216" s="466">
        <v>1201861.4900000002</v>
      </c>
      <c r="JT216" s="466">
        <v>2940429.7100000009</v>
      </c>
      <c r="JU216" s="466">
        <v>1259174.4100000004</v>
      </c>
      <c r="JV216" s="466">
        <v>1339682.81</v>
      </c>
      <c r="JW216" s="466">
        <v>2792104.38</v>
      </c>
      <c r="JX216" s="466">
        <v>18848545.639999997</v>
      </c>
      <c r="JY216" s="466">
        <f t="shared" si="1142"/>
        <v>35224574.049999997</v>
      </c>
      <c r="JZ216" s="655">
        <v>563101.46</v>
      </c>
      <c r="KA216" s="466">
        <v>1358932.9400000002</v>
      </c>
      <c r="KB216" s="466">
        <v>3033211.01</v>
      </c>
      <c r="KC216" s="466">
        <v>386301.30000000005</v>
      </c>
      <c r="KD216" s="466">
        <v>5215488.37</v>
      </c>
      <c r="KE216" s="466">
        <v>840129.73</v>
      </c>
      <c r="KF216" s="466">
        <v>1487546.1199999999</v>
      </c>
      <c r="KG216" s="466">
        <v>7094276.1199999992</v>
      </c>
      <c r="KH216" s="466">
        <v>1144029.4700000002</v>
      </c>
      <c r="KI216" s="466">
        <v>989777.36000000034</v>
      </c>
      <c r="KJ216" s="466">
        <v>4521597.3499999996</v>
      </c>
      <c r="KK216" s="466">
        <v>9029688.4199999981</v>
      </c>
      <c r="KL216" s="466">
        <f t="shared" si="1144"/>
        <v>35664079.649999991</v>
      </c>
      <c r="KM216" s="655">
        <v>1374367.8</v>
      </c>
      <c r="KN216" s="466">
        <v>949042.99</v>
      </c>
      <c r="KO216" s="466">
        <v>1501386.82</v>
      </c>
      <c r="KP216" s="466">
        <v>187670.75000000003</v>
      </c>
      <c r="KQ216" s="466">
        <v>2727585.52</v>
      </c>
      <c r="KR216" s="466">
        <v>8581002.5600000005</v>
      </c>
      <c r="KS216" s="466">
        <v>1118233.1399999997</v>
      </c>
      <c r="KT216" s="466">
        <v>9255971.6699999999</v>
      </c>
      <c r="KU216" s="466">
        <v>2584754.1400000006</v>
      </c>
      <c r="KV216" s="466">
        <v>749970.09000000008</v>
      </c>
      <c r="KW216" s="466">
        <v>1819096.6799999992</v>
      </c>
      <c r="KX216" s="466">
        <v>8005599.5300000003</v>
      </c>
      <c r="KY216" s="466">
        <f t="shared" si="1146"/>
        <v>38854681.689999998</v>
      </c>
      <c r="KZ216" s="655">
        <v>27910.25</v>
      </c>
      <c r="LA216" s="466">
        <v>211453.13</v>
      </c>
      <c r="LB216" s="466">
        <v>0</v>
      </c>
      <c r="LC216" s="466">
        <v>0</v>
      </c>
      <c r="LD216" s="466">
        <v>0</v>
      </c>
      <c r="LE216" s="466">
        <v>0</v>
      </c>
      <c r="LF216" s="466">
        <v>0</v>
      </c>
      <c r="LG216" s="466">
        <v>0</v>
      </c>
      <c r="LH216" s="466">
        <v>0</v>
      </c>
      <c r="LI216" s="466">
        <v>0</v>
      </c>
      <c r="LJ216" s="466">
        <v>0</v>
      </c>
      <c r="LK216" s="466">
        <v>0</v>
      </c>
      <c r="LL216" s="511">
        <f t="shared" si="1148"/>
        <v>239363.38</v>
      </c>
    </row>
    <row r="217" spans="1:324" ht="15.75" x14ac:dyDescent="0.25">
      <c r="A217" s="419">
        <v>4201</v>
      </c>
      <c r="B217" s="420"/>
      <c r="C217" s="418" t="s">
        <v>41</v>
      </c>
      <c r="D217" s="418" t="s">
        <v>399</v>
      </c>
      <c r="E217" s="466" t="s">
        <v>870</v>
      </c>
      <c r="F217" s="466" t="s">
        <v>870</v>
      </c>
      <c r="G217" s="466" t="s">
        <v>870</v>
      </c>
      <c r="H217" s="466" t="s">
        <v>870</v>
      </c>
      <c r="I217" s="466" t="s">
        <v>870</v>
      </c>
      <c r="J217" s="466" t="s">
        <v>870</v>
      </c>
      <c r="K217" s="466" t="s">
        <v>870</v>
      </c>
      <c r="L217" s="466">
        <v>7931296.9454181278</v>
      </c>
      <c r="M217" s="466">
        <v>124979.13536972125</v>
      </c>
      <c r="N217" s="466">
        <v>138082.12318477719</v>
      </c>
      <c r="O217" s="466">
        <v>159687.19946586547</v>
      </c>
      <c r="P217" s="466">
        <v>175865.33291604076</v>
      </c>
      <c r="Q217" s="466">
        <v>316114.21494742116</v>
      </c>
      <c r="R217" s="466">
        <v>225062.26573193123</v>
      </c>
      <c r="S217" s="466">
        <v>307149.30867134029</v>
      </c>
      <c r="T217" s="466">
        <v>279012.81647471205</v>
      </c>
      <c r="U217" s="466">
        <v>740034.90698547824</v>
      </c>
      <c r="V217" s="466">
        <v>1397527.5767401105</v>
      </c>
      <c r="W217" s="466">
        <v>590727.51435486565</v>
      </c>
      <c r="X217" s="466">
        <v>2943301.9727925225</v>
      </c>
      <c r="Y217" s="466">
        <f t="shared" si="1102"/>
        <v>7397544.3676347863</v>
      </c>
      <c r="Z217" s="466">
        <v>375783.32569687866</v>
      </c>
      <c r="AA217" s="466">
        <v>124707.82461191788</v>
      </c>
      <c r="AB217" s="466">
        <v>332607.4386162578</v>
      </c>
      <c r="AC217" s="466">
        <v>641143.42083959281</v>
      </c>
      <c r="AD217" s="466">
        <v>392349.66829410789</v>
      </c>
      <c r="AE217" s="466">
        <v>183459.22141545647</v>
      </c>
      <c r="AF217" s="466">
        <v>863241.1495993993</v>
      </c>
      <c r="AG217" s="466">
        <v>315186.25083458523</v>
      </c>
      <c r="AH217" s="466">
        <v>340659.77111500583</v>
      </c>
      <c r="AI217" s="466">
        <v>386237.97187447845</v>
      </c>
      <c r="AJ217" s="466">
        <v>1377536.233516942</v>
      </c>
      <c r="AK217" s="466">
        <v>2316497.1378734764</v>
      </c>
      <c r="AL217" s="466">
        <f t="shared" si="1104"/>
        <v>7649409.4142880989</v>
      </c>
      <c r="AM217" s="466">
        <v>402571.14359038556</v>
      </c>
      <c r="AN217" s="466">
        <v>227967.44612752463</v>
      </c>
      <c r="AO217" s="466">
        <v>357188.02695710235</v>
      </c>
      <c r="AP217" s="466">
        <v>204160.12614755466</v>
      </c>
      <c r="AQ217" s="466">
        <v>250919.27833416793</v>
      </c>
      <c r="AR217" s="466">
        <v>823336.17355199461</v>
      </c>
      <c r="AS217" s="466">
        <v>1015853.6239776331</v>
      </c>
      <c r="AT217" s="466">
        <v>819427.41745952284</v>
      </c>
      <c r="AU217" s="466">
        <v>369092.90101819398</v>
      </c>
      <c r="AV217" s="466">
        <v>817833.15765314642</v>
      </c>
      <c r="AW217" s="466">
        <v>369853.86120847944</v>
      </c>
      <c r="AX217" s="466">
        <v>399220.09927391086</v>
      </c>
      <c r="AY217" s="466">
        <f t="shared" si="1106"/>
        <v>6057423.2552996175</v>
      </c>
      <c r="AZ217" s="466">
        <v>467453.66420464037</v>
      </c>
      <c r="BA217" s="466">
        <v>417855.9588549491</v>
      </c>
      <c r="BB217" s="466">
        <v>322007.9937823402</v>
      </c>
      <c r="BC217" s="466">
        <v>161436.08454348193</v>
      </c>
      <c r="BD217" s="466">
        <v>369683.33959272259</v>
      </c>
      <c r="BE217" s="466">
        <v>1270038.7720330495</v>
      </c>
      <c r="BF217" s="466">
        <v>756694.50308796531</v>
      </c>
      <c r="BG217" s="466">
        <v>533127.77299282269</v>
      </c>
      <c r="BH217" s="466">
        <v>998443.55420630961</v>
      </c>
      <c r="BI217" s="466">
        <v>1525257.2708646304</v>
      </c>
      <c r="BJ217" s="466">
        <v>818156.11938741454</v>
      </c>
      <c r="BK217" s="466">
        <v>528323.75283758971</v>
      </c>
      <c r="BL217" s="466">
        <f t="shared" si="1108"/>
        <v>8168478.7863879157</v>
      </c>
      <c r="BM217" s="466">
        <v>541970.25692705729</v>
      </c>
      <c r="BN217" s="466">
        <v>97991.278042063073</v>
      </c>
      <c r="BO217" s="466">
        <v>91541.983266566545</v>
      </c>
      <c r="BP217" s="466">
        <v>298022.28242363548</v>
      </c>
      <c r="BQ217" s="466">
        <v>306569.36746786837</v>
      </c>
      <c r="BR217" s="466">
        <v>1050468.5818728092</v>
      </c>
      <c r="BS217" s="466">
        <v>321392.68978467706</v>
      </c>
      <c r="BT217" s="466">
        <v>401995.34009347361</v>
      </c>
      <c r="BU217" s="466">
        <v>673748.5697295944</v>
      </c>
      <c r="BV217" s="466">
        <v>1157236.111625772</v>
      </c>
      <c r="BW217" s="466">
        <v>358587.28659656143</v>
      </c>
      <c r="BX217" s="466">
        <v>2956032.0447754962</v>
      </c>
      <c r="BY217" s="466">
        <f t="shared" si="1110"/>
        <v>8255555.7926055752</v>
      </c>
      <c r="BZ217" s="466">
        <v>138997.53196461359</v>
      </c>
      <c r="CA217" s="466">
        <v>278438.26940410619</v>
      </c>
      <c r="CB217" s="466">
        <v>627391.0442330162</v>
      </c>
      <c r="CC217" s="466">
        <v>330979.08917542989</v>
      </c>
      <c r="CD217" s="466">
        <v>543939.54965782014</v>
      </c>
      <c r="CE217" s="466">
        <v>1131594.2830078455</v>
      </c>
      <c r="CF217" s="466">
        <v>342142.43498581217</v>
      </c>
      <c r="CG217" s="466">
        <v>252942.04807210813</v>
      </c>
      <c r="CH217" s="466">
        <v>55899.051869470903</v>
      </c>
      <c r="CI217" s="466">
        <v>144502.7484142881</v>
      </c>
      <c r="CJ217" s="466">
        <v>501928.97554665344</v>
      </c>
      <c r="CK217" s="466">
        <v>3734292.2333500246</v>
      </c>
      <c r="CL217" s="466">
        <f t="shared" si="1112"/>
        <v>8083047.2596811894</v>
      </c>
      <c r="CM217" s="466">
        <v>749671.51422967785</v>
      </c>
      <c r="CN217" s="466">
        <v>894181.4755466535</v>
      </c>
      <c r="CO217" s="466">
        <v>179536.17843431811</v>
      </c>
      <c r="CP217" s="466">
        <v>152326.58120514106</v>
      </c>
      <c r="CQ217" s="466">
        <v>156858.5237856785</v>
      </c>
      <c r="CR217" s="466">
        <v>135279.7494157904</v>
      </c>
      <c r="CS217" s="466">
        <v>94537.525580036774</v>
      </c>
      <c r="CT217" s="466">
        <v>407848.9686195961</v>
      </c>
      <c r="CU217" s="466">
        <v>147753.45981472201</v>
      </c>
      <c r="CV217" s="466">
        <v>511214.11734268063</v>
      </c>
      <c r="CW217" s="466">
        <v>5243927.1958771488</v>
      </c>
      <c r="CX217" s="466">
        <v>5411274.0196127538</v>
      </c>
      <c r="CY217" s="466">
        <f t="shared" si="1114"/>
        <v>14084409.309464198</v>
      </c>
      <c r="CZ217" s="466">
        <v>55484.2</v>
      </c>
      <c r="DA217" s="466">
        <v>152563.94</v>
      </c>
      <c r="DB217" s="466">
        <v>262302.98</v>
      </c>
      <c r="DC217" s="466">
        <v>340448.92</v>
      </c>
      <c r="DD217" s="466">
        <v>225722.63</v>
      </c>
      <c r="DE217" s="466">
        <v>900588.02</v>
      </c>
      <c r="DF217" s="466">
        <v>1633592.08</v>
      </c>
      <c r="DG217" s="466">
        <v>1221271.8500000001</v>
      </c>
      <c r="DH217" s="466">
        <v>865764.9</v>
      </c>
      <c r="DI217" s="466">
        <v>10375442.879999999</v>
      </c>
      <c r="DJ217" s="466">
        <v>1621017.36</v>
      </c>
      <c r="DK217" s="466">
        <v>2875587.65</v>
      </c>
      <c r="DL217" s="466">
        <f t="shared" si="1116"/>
        <v>20529787.409999996</v>
      </c>
      <c r="DM217" s="466">
        <v>446790.33</v>
      </c>
      <c r="DN217" s="466">
        <v>67726.17</v>
      </c>
      <c r="DO217" s="466">
        <v>219472.2</v>
      </c>
      <c r="DP217" s="466">
        <v>776137.37</v>
      </c>
      <c r="DQ217" s="466">
        <v>269737.33</v>
      </c>
      <c r="DR217" s="466">
        <v>376964.87</v>
      </c>
      <c r="DS217" s="466">
        <v>535191.57999999996</v>
      </c>
      <c r="DT217" s="466">
        <v>1148767.45</v>
      </c>
      <c r="DU217" s="466">
        <v>1236802.42</v>
      </c>
      <c r="DV217" s="466">
        <v>1136555.52</v>
      </c>
      <c r="DW217" s="466">
        <v>491549.83</v>
      </c>
      <c r="DX217" s="466">
        <v>1142610.1599999999</v>
      </c>
      <c r="DY217" s="466">
        <f t="shared" si="1118"/>
        <v>7848305.2300000004</v>
      </c>
      <c r="DZ217" s="466">
        <v>92818.06</v>
      </c>
      <c r="EA217" s="466">
        <v>363674.94</v>
      </c>
      <c r="EB217" s="466">
        <v>256521.14</v>
      </c>
      <c r="EC217" s="466">
        <v>414959.22</v>
      </c>
      <c r="ED217" s="466">
        <v>612678.30000000005</v>
      </c>
      <c r="EE217" s="466">
        <v>199673.58</v>
      </c>
      <c r="EF217" s="466">
        <v>375507.68</v>
      </c>
      <c r="EG217" s="466">
        <v>99476.93</v>
      </c>
      <c r="EH217" s="466">
        <v>240491.88</v>
      </c>
      <c r="EI217" s="466">
        <v>655220.29</v>
      </c>
      <c r="EJ217" s="466">
        <v>1110012.8</v>
      </c>
      <c r="EK217" s="466">
        <v>3476425.66</v>
      </c>
      <c r="EL217" s="466">
        <f t="shared" si="1120"/>
        <v>7897460.4800000004</v>
      </c>
      <c r="EM217" s="466">
        <v>683998.66</v>
      </c>
      <c r="EN217" s="466">
        <v>208529.81</v>
      </c>
      <c r="EO217" s="466">
        <v>331649.01</v>
      </c>
      <c r="EP217" s="466">
        <v>345420.68</v>
      </c>
      <c r="EQ217" s="466">
        <v>429496.07</v>
      </c>
      <c r="ER217" s="466">
        <v>488877.5</v>
      </c>
      <c r="ES217" s="466">
        <v>488352.59</v>
      </c>
      <c r="ET217" s="466">
        <v>305827.07</v>
      </c>
      <c r="EU217" s="466">
        <v>293266.15999999997</v>
      </c>
      <c r="EV217" s="466">
        <v>408561.47</v>
      </c>
      <c r="EW217" s="466">
        <v>336140.55</v>
      </c>
      <c r="EX217" s="466">
        <v>4183790.19</v>
      </c>
      <c r="EY217" s="466">
        <f t="shared" si="1122"/>
        <v>8503909.7599999998</v>
      </c>
      <c r="EZ217" s="466">
        <v>139813.9</v>
      </c>
      <c r="FA217" s="466">
        <v>386444.12</v>
      </c>
      <c r="FB217" s="466">
        <v>1560570.63</v>
      </c>
      <c r="FC217" s="466">
        <v>285093.90999999997</v>
      </c>
      <c r="FD217" s="466">
        <v>267533.94</v>
      </c>
      <c r="FE217" s="466">
        <v>465359.84</v>
      </c>
      <c r="FF217" s="466">
        <v>323954.83</v>
      </c>
      <c r="FG217" s="466">
        <v>492225.3</v>
      </c>
      <c r="FH217" s="466">
        <v>473934.31</v>
      </c>
      <c r="FI217" s="466">
        <v>333761.95</v>
      </c>
      <c r="FJ217" s="466">
        <v>1224523.72</v>
      </c>
      <c r="FK217" s="466">
        <v>1475993.95</v>
      </c>
      <c r="FL217" s="466">
        <f t="shared" si="1124"/>
        <v>7429210.4000000004</v>
      </c>
      <c r="FM217" s="466">
        <v>366446.35</v>
      </c>
      <c r="FN217" s="466">
        <v>234495.56</v>
      </c>
      <c r="FO217" s="466">
        <v>318726.42</v>
      </c>
      <c r="FP217" s="466">
        <v>391484.17</v>
      </c>
      <c r="FQ217" s="466">
        <v>413665.1</v>
      </c>
      <c r="FR217" s="466">
        <v>257156.03</v>
      </c>
      <c r="FS217" s="466">
        <v>366542.19</v>
      </c>
      <c r="FT217" s="466">
        <v>315207.09999999998</v>
      </c>
      <c r="FU217" s="466">
        <v>300873.09999999998</v>
      </c>
      <c r="FV217" s="466">
        <v>531116.88</v>
      </c>
      <c r="FW217" s="466">
        <v>310814.8</v>
      </c>
      <c r="FX217" s="466">
        <v>2485735.1800000002</v>
      </c>
      <c r="FY217" s="466">
        <f t="shared" si="1126"/>
        <v>6292262.8799999999</v>
      </c>
      <c r="FZ217" s="466">
        <v>422325.42</v>
      </c>
      <c r="GA217" s="466">
        <v>244158.55</v>
      </c>
      <c r="GB217" s="466">
        <v>175920.27</v>
      </c>
      <c r="GC217" s="466">
        <v>364164.14</v>
      </c>
      <c r="GD217" s="466">
        <v>408647.06000000006</v>
      </c>
      <c r="GE217" s="466">
        <v>384734.27999999991</v>
      </c>
      <c r="GF217" s="466">
        <v>339553.10000000009</v>
      </c>
      <c r="GG217" s="466">
        <v>402622.5199999999</v>
      </c>
      <c r="GH217" s="466">
        <v>277381.87000000011</v>
      </c>
      <c r="GI217" s="466">
        <v>152297.95999999996</v>
      </c>
      <c r="GJ217" s="466">
        <v>398599.95999999996</v>
      </c>
      <c r="GK217" s="466">
        <v>1108996.8000000003</v>
      </c>
      <c r="GL217" s="466">
        <f t="shared" si="1128"/>
        <v>4679401.93</v>
      </c>
      <c r="GM217" s="466">
        <v>91310.150000000009</v>
      </c>
      <c r="GN217" s="466">
        <v>79522.460000000006</v>
      </c>
      <c r="GO217" s="466">
        <v>255351.91</v>
      </c>
      <c r="GP217" s="466">
        <v>72840.100000000006</v>
      </c>
      <c r="GQ217" s="466">
        <v>123315.94</v>
      </c>
      <c r="GR217" s="466">
        <v>173583.93999999994</v>
      </c>
      <c r="GS217" s="466">
        <v>1046534.5900000003</v>
      </c>
      <c r="GT217" s="466">
        <v>689812.98999999987</v>
      </c>
      <c r="GU217" s="466">
        <v>3605142.83</v>
      </c>
      <c r="GV217" s="466">
        <v>2697739.3200000003</v>
      </c>
      <c r="GW217" s="466">
        <v>396806.71000000008</v>
      </c>
      <c r="GX217" s="466">
        <v>1901803.2299999995</v>
      </c>
      <c r="GY217" s="466">
        <f t="shared" si="1130"/>
        <v>11133764.170000002</v>
      </c>
      <c r="GZ217" s="466">
        <v>2334138.69</v>
      </c>
      <c r="HA217" s="466">
        <v>200114.81999999989</v>
      </c>
      <c r="HB217" s="466">
        <v>106954.26999999993</v>
      </c>
      <c r="HC217" s="466">
        <v>120747.58000000015</v>
      </c>
      <c r="HD217" s="466">
        <v>101056.83999999987</v>
      </c>
      <c r="HE217" s="466">
        <v>553257.1100000001</v>
      </c>
      <c r="HF217" s="466">
        <v>176240.89999999997</v>
      </c>
      <c r="HG217" s="466">
        <v>479749.54</v>
      </c>
      <c r="HH217" s="466">
        <v>189875.13000000021</v>
      </c>
      <c r="HI217" s="466">
        <v>1057624.5799999998</v>
      </c>
      <c r="HJ217" s="466">
        <v>790434.31</v>
      </c>
      <c r="HK217" s="466">
        <v>5101769.18</v>
      </c>
      <c r="HL217" s="466">
        <f t="shared" si="1132"/>
        <v>11211962.949999999</v>
      </c>
      <c r="HM217" s="466">
        <v>882591.91</v>
      </c>
      <c r="HN217" s="466">
        <v>1029562.9700000001</v>
      </c>
      <c r="HO217" s="466">
        <v>654164.80999999994</v>
      </c>
      <c r="HP217" s="466">
        <v>112053.52000000005</v>
      </c>
      <c r="HQ217" s="466">
        <v>787760.59999999974</v>
      </c>
      <c r="HR217" s="466">
        <v>389013.96999999991</v>
      </c>
      <c r="HS217" s="466">
        <v>1695299.5399999998</v>
      </c>
      <c r="HT217" s="466">
        <v>436842.16000000038</v>
      </c>
      <c r="HU217" s="466">
        <v>1018907.3200000002</v>
      </c>
      <c r="HV217" s="466">
        <v>1497313.48</v>
      </c>
      <c r="HW217" s="466">
        <v>5922641.3800000008</v>
      </c>
      <c r="HX217" s="466">
        <v>9697949.3099999987</v>
      </c>
      <c r="HY217" s="466">
        <f t="shared" si="1134"/>
        <v>24124100.969999999</v>
      </c>
      <c r="HZ217" s="466">
        <v>698134.97999999986</v>
      </c>
      <c r="IA217" s="466">
        <v>238333.80000000005</v>
      </c>
      <c r="IB217" s="466">
        <v>1041381.5700000001</v>
      </c>
      <c r="IC217" s="466">
        <v>311980.68999999994</v>
      </c>
      <c r="ID217" s="466">
        <v>272697.44999999984</v>
      </c>
      <c r="IE217" s="466">
        <v>587032.41000000015</v>
      </c>
      <c r="IF217" s="466">
        <v>1082751.4100000001</v>
      </c>
      <c r="IG217" s="466">
        <v>537443.20000000019</v>
      </c>
      <c r="IH217" s="466">
        <v>692809.95999999973</v>
      </c>
      <c r="II217" s="466">
        <v>2273938.33</v>
      </c>
      <c r="IJ217" s="466">
        <v>2794050.94</v>
      </c>
      <c r="IK217" s="466">
        <v>14488088.99</v>
      </c>
      <c r="IL217" s="466">
        <f t="shared" si="1136"/>
        <v>25018643.73</v>
      </c>
      <c r="IM217" s="466">
        <v>953036.02</v>
      </c>
      <c r="IN217" s="466">
        <v>73753.770000000164</v>
      </c>
      <c r="IO217" s="466">
        <v>847723.40999999992</v>
      </c>
      <c r="IP217" s="466">
        <v>305000.16000000015</v>
      </c>
      <c r="IQ217" s="466">
        <v>985078.59000000008</v>
      </c>
      <c r="IR217" s="466">
        <v>1045093.8099999996</v>
      </c>
      <c r="IS217" s="466">
        <v>566819.62000000023</v>
      </c>
      <c r="IT217" s="466">
        <v>714653.5</v>
      </c>
      <c r="IU217" s="466">
        <v>469920.08999999985</v>
      </c>
      <c r="IV217" s="466">
        <v>5150630.6500000004</v>
      </c>
      <c r="IW217" s="466">
        <v>4525012.05</v>
      </c>
      <c r="IX217" s="466">
        <v>5565786.79</v>
      </c>
      <c r="IY217" s="466">
        <f t="shared" si="1138"/>
        <v>21202508.460000001</v>
      </c>
      <c r="IZ217" s="655">
        <v>94230.58</v>
      </c>
      <c r="JA217" s="466">
        <v>209754.23</v>
      </c>
      <c r="JB217" s="466">
        <v>231703.41</v>
      </c>
      <c r="JC217" s="466">
        <v>1610923.8399999999</v>
      </c>
      <c r="JD217" s="466">
        <v>418670.62</v>
      </c>
      <c r="JE217" s="466">
        <v>647392.48999999987</v>
      </c>
      <c r="JF217" s="466">
        <v>843931.74999999977</v>
      </c>
      <c r="JG217" s="466">
        <v>662827.77000000025</v>
      </c>
      <c r="JH217" s="466">
        <v>5256421.1700000009</v>
      </c>
      <c r="JI217" s="466">
        <v>3167066.2199999993</v>
      </c>
      <c r="JJ217" s="466">
        <v>18057640.570000004</v>
      </c>
      <c r="JK217" s="466">
        <v>6484773.9500000011</v>
      </c>
      <c r="JL217" s="466">
        <f t="shared" si="1140"/>
        <v>37685336.600000001</v>
      </c>
      <c r="JM217" s="655">
        <v>125487.06</v>
      </c>
      <c r="JN217" s="466">
        <v>147809.72</v>
      </c>
      <c r="JO217" s="466">
        <v>530702.03</v>
      </c>
      <c r="JP217" s="466">
        <v>161228.35999999999</v>
      </c>
      <c r="JQ217" s="466">
        <v>597566.84</v>
      </c>
      <c r="JR217" s="466">
        <v>257843.93</v>
      </c>
      <c r="JS217" s="466">
        <v>557621.60000000009</v>
      </c>
      <c r="JT217" s="466">
        <v>870004.34</v>
      </c>
      <c r="JU217" s="466">
        <v>274859.25000000012</v>
      </c>
      <c r="JV217" s="466">
        <v>953706.71999999986</v>
      </c>
      <c r="JW217" s="466">
        <v>1925515.5700000003</v>
      </c>
      <c r="JX217" s="466">
        <v>4000204.1999999997</v>
      </c>
      <c r="JY217" s="466">
        <f t="shared" si="1142"/>
        <v>10402549.619999999</v>
      </c>
      <c r="JZ217" s="655">
        <v>543227.98</v>
      </c>
      <c r="KA217" s="466">
        <v>242964.79</v>
      </c>
      <c r="KB217" s="466">
        <v>420476.33</v>
      </c>
      <c r="KC217" s="466">
        <v>1674910.4799999997</v>
      </c>
      <c r="KD217" s="466">
        <v>766945.28000000003</v>
      </c>
      <c r="KE217" s="466">
        <v>599700.67999999993</v>
      </c>
      <c r="KF217" s="466">
        <v>1765150.74</v>
      </c>
      <c r="KG217" s="466">
        <v>1883848.22</v>
      </c>
      <c r="KH217" s="466">
        <v>3318001.95</v>
      </c>
      <c r="KI217" s="466">
        <v>1684006.41</v>
      </c>
      <c r="KJ217" s="466">
        <v>2588129.7300000004</v>
      </c>
      <c r="KK217" s="466">
        <v>9790412.790000001</v>
      </c>
      <c r="KL217" s="466">
        <f t="shared" si="1144"/>
        <v>25277775.380000003</v>
      </c>
      <c r="KM217" s="655">
        <v>585735.78</v>
      </c>
      <c r="KN217" s="466">
        <v>398714.32999999996</v>
      </c>
      <c r="KO217" s="466">
        <v>996660.55</v>
      </c>
      <c r="KP217" s="466">
        <v>3317406.03</v>
      </c>
      <c r="KQ217" s="466">
        <v>8698327.879999999</v>
      </c>
      <c r="KR217" s="466">
        <v>1097369.23</v>
      </c>
      <c r="KS217" s="466">
        <v>1989696.2800000003</v>
      </c>
      <c r="KT217" s="466">
        <v>754824.57000000007</v>
      </c>
      <c r="KU217" s="466">
        <v>1167239.83</v>
      </c>
      <c r="KV217" s="466">
        <v>1118543.4899999998</v>
      </c>
      <c r="KW217" s="466">
        <v>845761.52</v>
      </c>
      <c r="KX217" s="466">
        <v>12575373.329999998</v>
      </c>
      <c r="KY217" s="466">
        <f t="shared" si="1146"/>
        <v>33545652.819999993</v>
      </c>
      <c r="KZ217" s="655">
        <v>176202.12999999998</v>
      </c>
      <c r="LA217" s="466">
        <v>717917.45000000007</v>
      </c>
      <c r="LB217" s="466">
        <v>0</v>
      </c>
      <c r="LC217" s="466">
        <v>0</v>
      </c>
      <c r="LD217" s="466">
        <v>0</v>
      </c>
      <c r="LE217" s="466">
        <v>0</v>
      </c>
      <c r="LF217" s="466">
        <v>0</v>
      </c>
      <c r="LG217" s="466">
        <v>0</v>
      </c>
      <c r="LH217" s="466">
        <v>0</v>
      </c>
      <c r="LI217" s="466">
        <v>0</v>
      </c>
      <c r="LJ217" s="466">
        <v>0</v>
      </c>
      <c r="LK217" s="466">
        <v>0</v>
      </c>
      <c r="LL217" s="511">
        <f t="shared" si="1148"/>
        <v>894119.58000000007</v>
      </c>
    </row>
    <row r="218" spans="1:324" ht="15.75" x14ac:dyDescent="0.25">
      <c r="A218" s="419">
        <v>4202</v>
      </c>
      <c r="B218" s="420"/>
      <c r="C218" s="418" t="s">
        <v>43</v>
      </c>
      <c r="D218" s="418" t="s">
        <v>400</v>
      </c>
      <c r="E218" s="466" t="s">
        <v>870</v>
      </c>
      <c r="F218" s="466" t="s">
        <v>870</v>
      </c>
      <c r="G218" s="466" t="s">
        <v>870</v>
      </c>
      <c r="H218" s="466" t="s">
        <v>870</v>
      </c>
      <c r="I218" s="466" t="s">
        <v>870</v>
      </c>
      <c r="J218" s="466" t="s">
        <v>870</v>
      </c>
      <c r="K218" s="466" t="s">
        <v>870</v>
      </c>
      <c r="L218" s="466">
        <v>65142225.838758141</v>
      </c>
      <c r="M218" s="466">
        <v>491996.52591387084</v>
      </c>
      <c r="N218" s="466">
        <v>2142836.7633533636</v>
      </c>
      <c r="O218" s="466">
        <v>4230357.4339843085</v>
      </c>
      <c r="P218" s="466">
        <v>1828665.2740777831</v>
      </c>
      <c r="Q218" s="466">
        <v>2870269.5510348869</v>
      </c>
      <c r="R218" s="466">
        <v>3387939.7266733432</v>
      </c>
      <c r="S218" s="466">
        <v>2922984.8821565681</v>
      </c>
      <c r="T218" s="466">
        <v>2729186.5565014197</v>
      </c>
      <c r="U218" s="466">
        <v>3396720.5552912699</v>
      </c>
      <c r="V218" s="466">
        <v>3912669.0716074114</v>
      </c>
      <c r="W218" s="466">
        <v>7663681.0926389592</v>
      </c>
      <c r="X218" s="466">
        <v>20447841.071148392</v>
      </c>
      <c r="Y218" s="466">
        <f t="shared" si="1102"/>
        <v>56025148.504381582</v>
      </c>
      <c r="Z218" s="466">
        <v>1503285.369512602</v>
      </c>
      <c r="AA218" s="466">
        <v>2536606.1983809052</v>
      </c>
      <c r="AB218" s="466">
        <v>5467063.1390836239</v>
      </c>
      <c r="AC218" s="466">
        <v>6994323.22408613</v>
      </c>
      <c r="AD218" s="466">
        <v>3735055.4913620437</v>
      </c>
      <c r="AE218" s="466">
        <v>3463699.0364713739</v>
      </c>
      <c r="AF218" s="466">
        <v>4980083.7011767663</v>
      </c>
      <c r="AG218" s="466">
        <v>4032026.327032214</v>
      </c>
      <c r="AH218" s="466">
        <v>6171427.8067100663</v>
      </c>
      <c r="AI218" s="466">
        <v>4942916.2651894512</v>
      </c>
      <c r="AJ218" s="466">
        <v>5129692.4109080294</v>
      </c>
      <c r="AK218" s="466">
        <v>23066456.450509097</v>
      </c>
      <c r="AL218" s="466">
        <f t="shared" si="1104"/>
        <v>72022635.420422301</v>
      </c>
      <c r="AM218" s="466">
        <v>3147792.5378484395</v>
      </c>
      <c r="AN218" s="466">
        <v>5053962.7180075664</v>
      </c>
      <c r="AO218" s="466">
        <v>2627050.0626217113</v>
      </c>
      <c r="AP218" s="466">
        <v>3225815.130988148</v>
      </c>
      <c r="AQ218" s="466">
        <v>4124043.0108078797</v>
      </c>
      <c r="AR218" s="466">
        <v>2917785.8129694546</v>
      </c>
      <c r="AS218" s="466">
        <v>4551935.0932648964</v>
      </c>
      <c r="AT218" s="466">
        <v>3825032.6566099147</v>
      </c>
      <c r="AU218" s="466">
        <v>4721188.6605324652</v>
      </c>
      <c r="AV218" s="466">
        <v>5637040.1615756974</v>
      </c>
      <c r="AW218" s="466">
        <v>6022832.5510348855</v>
      </c>
      <c r="AX218" s="466">
        <v>13399519.573193122</v>
      </c>
      <c r="AY218" s="466">
        <f t="shared" si="1106"/>
        <v>59253997.969454169</v>
      </c>
      <c r="AZ218" s="466">
        <v>5358093.8873727266</v>
      </c>
      <c r="BA218" s="466">
        <v>6066116.4694959121</v>
      </c>
      <c r="BB218" s="466">
        <v>4196577.1342847608</v>
      </c>
      <c r="BC218" s="466">
        <v>3088994.4189200466</v>
      </c>
      <c r="BD218" s="466">
        <v>3113622.897429477</v>
      </c>
      <c r="BE218" s="466">
        <v>3276363.5582957775</v>
      </c>
      <c r="BF218" s="466">
        <v>3631799.1918711406</v>
      </c>
      <c r="BG218" s="466">
        <v>4319295.2809631098</v>
      </c>
      <c r="BH218" s="466">
        <v>5875682.0726923747</v>
      </c>
      <c r="BI218" s="466">
        <v>7153344.3404273046</v>
      </c>
      <c r="BJ218" s="466">
        <v>9125397.9086963814</v>
      </c>
      <c r="BK218" s="466">
        <v>20196209.784718744</v>
      </c>
      <c r="BL218" s="466">
        <f t="shared" si="1108"/>
        <v>75401496.94516775</v>
      </c>
      <c r="BM218" s="466">
        <v>7638956.1771407118</v>
      </c>
      <c r="BN218" s="466">
        <v>3044929.7474962445</v>
      </c>
      <c r="BO218" s="466">
        <v>3888651.4132031379</v>
      </c>
      <c r="BP218" s="466">
        <v>2847622.7317225835</v>
      </c>
      <c r="BQ218" s="466">
        <v>4934179.1768486081</v>
      </c>
      <c r="BR218" s="466">
        <v>3505431.2108579529</v>
      </c>
      <c r="BS218" s="466">
        <v>4952329.5260390593</v>
      </c>
      <c r="BT218" s="466">
        <v>5611213.1515606754</v>
      </c>
      <c r="BU218" s="466">
        <v>5981122.5894675348</v>
      </c>
      <c r="BV218" s="466">
        <v>6236374.8082123175</v>
      </c>
      <c r="BW218" s="466">
        <v>9541929.6742613912</v>
      </c>
      <c r="BX218" s="466">
        <v>20581363.172300115</v>
      </c>
      <c r="BY218" s="466">
        <f t="shared" si="1110"/>
        <v>78764103.379110336</v>
      </c>
      <c r="BZ218" s="466">
        <v>6833810.6597813396</v>
      </c>
      <c r="CA218" s="466">
        <v>3371173.9300617604</v>
      </c>
      <c r="CB218" s="466">
        <v>5594502.938866633</v>
      </c>
      <c r="CC218" s="466">
        <v>2516753.1271073278</v>
      </c>
      <c r="CD218" s="466">
        <v>4034666.5768652973</v>
      </c>
      <c r="CE218" s="466">
        <v>6890977.7355199447</v>
      </c>
      <c r="CF218" s="466">
        <v>5760362.3650058452</v>
      </c>
      <c r="CG218" s="466">
        <v>4970520.1960857948</v>
      </c>
      <c r="CH218" s="466">
        <v>5098092.2202470386</v>
      </c>
      <c r="CI218" s="466">
        <v>5480179.6217659833</v>
      </c>
      <c r="CJ218" s="466">
        <v>10621361.526790192</v>
      </c>
      <c r="CK218" s="466">
        <v>21557426.474127855</v>
      </c>
      <c r="CL218" s="466">
        <f t="shared" si="1112"/>
        <v>82729827.372225016</v>
      </c>
      <c r="CM218" s="466">
        <v>4457783.3130946429</v>
      </c>
      <c r="CN218" s="466">
        <v>1335747.0706893671</v>
      </c>
      <c r="CO218" s="466">
        <v>2215852.1907027205</v>
      </c>
      <c r="CP218" s="466">
        <v>4199239.729302288</v>
      </c>
      <c r="CQ218" s="466">
        <v>4730108.5386830252</v>
      </c>
      <c r="CR218" s="466">
        <v>4049682.0596728427</v>
      </c>
      <c r="CS218" s="466">
        <v>3972551.1146720084</v>
      </c>
      <c r="CT218" s="466">
        <v>6819147.1662076432</v>
      </c>
      <c r="CU218" s="466">
        <v>9028442.4836838599</v>
      </c>
      <c r="CV218" s="466">
        <v>10071278.971415464</v>
      </c>
      <c r="CW218" s="466">
        <v>11343800.99194625</v>
      </c>
      <c r="CX218" s="466">
        <v>40602915.640877984</v>
      </c>
      <c r="CY218" s="466">
        <f t="shared" si="1114"/>
        <v>102826549.27094811</v>
      </c>
      <c r="CZ218" s="466">
        <v>4359804.55</v>
      </c>
      <c r="DA218" s="466">
        <v>5214618.34</v>
      </c>
      <c r="DB218" s="466">
        <v>3292789.71</v>
      </c>
      <c r="DC218" s="466">
        <v>3472452.13</v>
      </c>
      <c r="DD218" s="466">
        <v>7012615.7999999989</v>
      </c>
      <c r="DE218" s="466">
        <v>3428019.71</v>
      </c>
      <c r="DF218" s="466">
        <v>5264856.67</v>
      </c>
      <c r="DG218" s="466">
        <v>4576088.09</v>
      </c>
      <c r="DH218" s="466">
        <v>5441786.6399999997</v>
      </c>
      <c r="DI218" s="466">
        <v>11004711.099999998</v>
      </c>
      <c r="DJ218" s="466">
        <v>10969729.57</v>
      </c>
      <c r="DK218" s="466">
        <v>23826848.709999997</v>
      </c>
      <c r="DL218" s="466">
        <f t="shared" si="1116"/>
        <v>87864321.019999996</v>
      </c>
      <c r="DM218" s="466">
        <v>3667702.92</v>
      </c>
      <c r="DN218" s="466">
        <v>2026654.92</v>
      </c>
      <c r="DO218" s="466">
        <v>2238671.46</v>
      </c>
      <c r="DP218" s="466">
        <v>2147407.9300000002</v>
      </c>
      <c r="DQ218" s="466">
        <v>4118054.08</v>
      </c>
      <c r="DR218" s="466">
        <v>2966899.68</v>
      </c>
      <c r="DS218" s="466">
        <v>2928148.58</v>
      </c>
      <c r="DT218" s="466">
        <v>4151439.25</v>
      </c>
      <c r="DU218" s="466">
        <v>4498645.3</v>
      </c>
      <c r="DV218" s="466">
        <v>4497335.0599999996</v>
      </c>
      <c r="DW218" s="466">
        <v>9379387.0099999998</v>
      </c>
      <c r="DX218" s="466">
        <v>23519011.221000001</v>
      </c>
      <c r="DY218" s="466">
        <f t="shared" si="1118"/>
        <v>66139357.410999998</v>
      </c>
      <c r="DZ218" s="466">
        <v>2197810.7799999998</v>
      </c>
      <c r="EA218" s="466">
        <v>2820961.17</v>
      </c>
      <c r="EB218" s="466">
        <v>1736432.02</v>
      </c>
      <c r="EC218" s="466">
        <v>4067919.9</v>
      </c>
      <c r="ED218" s="466">
        <v>18041147.949999999</v>
      </c>
      <c r="EE218" s="466">
        <v>4252095.8499999996</v>
      </c>
      <c r="EF218" s="466">
        <v>7402225.709999999</v>
      </c>
      <c r="EG218" s="466">
        <v>3993803.25</v>
      </c>
      <c r="EH218" s="466">
        <v>4030530.75</v>
      </c>
      <c r="EI218" s="466">
        <v>9082352.709999999</v>
      </c>
      <c r="EJ218" s="466">
        <v>8844375.1799999997</v>
      </c>
      <c r="EK218" s="466">
        <v>22359414.56000001</v>
      </c>
      <c r="EL218" s="466">
        <f t="shared" si="1120"/>
        <v>88829069.830000013</v>
      </c>
      <c r="EM218" s="466">
        <v>4036635.66</v>
      </c>
      <c r="EN218" s="466">
        <v>2464926.54</v>
      </c>
      <c r="EO218" s="466">
        <v>2201255.5699999998</v>
      </c>
      <c r="EP218" s="466">
        <v>3020977.53</v>
      </c>
      <c r="EQ218" s="466">
        <v>3936823.79</v>
      </c>
      <c r="ER218" s="466">
        <v>3476101.31</v>
      </c>
      <c r="ES218" s="466">
        <v>3620546.36</v>
      </c>
      <c r="ET218" s="466">
        <v>4549553.8499999996</v>
      </c>
      <c r="EU218" s="466">
        <v>4852154.0999999996</v>
      </c>
      <c r="EV218" s="466">
        <v>5829411.4800000004</v>
      </c>
      <c r="EW218" s="466">
        <v>8378156.7000000002</v>
      </c>
      <c r="EX218" s="466">
        <v>16253794.900000013</v>
      </c>
      <c r="EY218" s="466">
        <f t="shared" si="1122"/>
        <v>62620337.790000014</v>
      </c>
      <c r="EZ218" s="466">
        <v>3103289.76</v>
      </c>
      <c r="FA218" s="466">
        <v>2168818.89</v>
      </c>
      <c r="FB218" s="466">
        <v>2185912.17</v>
      </c>
      <c r="FC218" s="466">
        <v>2216341.89</v>
      </c>
      <c r="FD218" s="466">
        <v>4431312.63</v>
      </c>
      <c r="FE218" s="466">
        <v>4340300.9800000004</v>
      </c>
      <c r="FF218" s="466">
        <v>4669071.58</v>
      </c>
      <c r="FG218" s="466">
        <v>6791136.04</v>
      </c>
      <c r="FH218" s="466">
        <v>3282359.58</v>
      </c>
      <c r="FI218" s="466">
        <v>4911794.1399999997</v>
      </c>
      <c r="FJ218" s="466">
        <v>5639712.7700000061</v>
      </c>
      <c r="FK218" s="466">
        <v>13635026.859999994</v>
      </c>
      <c r="FL218" s="466">
        <f t="shared" si="1124"/>
        <v>57375077.289999992</v>
      </c>
      <c r="FM218" s="466">
        <v>2457893.52</v>
      </c>
      <c r="FN218" s="466">
        <v>2427174.7200000002</v>
      </c>
      <c r="FO218" s="466">
        <v>3459436.21</v>
      </c>
      <c r="FP218" s="466">
        <v>3170163.65</v>
      </c>
      <c r="FQ218" s="466">
        <v>1500550.65</v>
      </c>
      <c r="FR218" s="466">
        <v>1465009.6</v>
      </c>
      <c r="FS218" s="466">
        <v>3042710.52</v>
      </c>
      <c r="FT218" s="466">
        <v>2716073.34</v>
      </c>
      <c r="FU218" s="466">
        <v>1681045.8</v>
      </c>
      <c r="FV218" s="466">
        <v>4445513.29</v>
      </c>
      <c r="FW218" s="466">
        <v>4358535.6100000003</v>
      </c>
      <c r="FX218" s="466">
        <v>7967777.6900000051</v>
      </c>
      <c r="FY218" s="466">
        <f t="shared" si="1126"/>
        <v>38691884.600000009</v>
      </c>
      <c r="FZ218" s="466">
        <v>2716811.29</v>
      </c>
      <c r="GA218" s="466">
        <v>1682004.3599999999</v>
      </c>
      <c r="GB218" s="466">
        <v>1582106.7599999993</v>
      </c>
      <c r="GC218" s="466">
        <v>1974999.9800000014</v>
      </c>
      <c r="GD218" s="466">
        <v>3759016.9299999992</v>
      </c>
      <c r="GE218" s="466">
        <v>2122109.9100000006</v>
      </c>
      <c r="GF218" s="466">
        <v>3977458.8199999989</v>
      </c>
      <c r="GG218" s="466">
        <v>2727564.4000000013</v>
      </c>
      <c r="GH218" s="466">
        <v>2993542.3129999996</v>
      </c>
      <c r="GI218" s="466">
        <v>3272041.4800000018</v>
      </c>
      <c r="GJ218" s="466">
        <v>5387401.3799999943</v>
      </c>
      <c r="GK218" s="466">
        <v>14124260.517000005</v>
      </c>
      <c r="GL218" s="466">
        <f t="shared" si="1128"/>
        <v>46319318.140000001</v>
      </c>
      <c r="GM218" s="466">
        <v>7382312.959999999</v>
      </c>
      <c r="GN218" s="466">
        <v>2333966.34</v>
      </c>
      <c r="GO218" s="466">
        <v>1945881.5800000005</v>
      </c>
      <c r="GP218" s="466">
        <v>2724559.2800000003</v>
      </c>
      <c r="GQ218" s="466">
        <v>4129744.3099999991</v>
      </c>
      <c r="GR218" s="466">
        <v>4823454.1899999995</v>
      </c>
      <c r="GS218" s="466">
        <v>4370201.0999999996</v>
      </c>
      <c r="GT218" s="466">
        <v>3734145.0500000007</v>
      </c>
      <c r="GU218" s="466">
        <v>5343237.9299999969</v>
      </c>
      <c r="GV218" s="466">
        <v>7698362.0300000049</v>
      </c>
      <c r="GW218" s="466">
        <v>4761147.7299999977</v>
      </c>
      <c r="GX218" s="466">
        <v>13575320.899999995</v>
      </c>
      <c r="GY218" s="466">
        <f t="shared" si="1130"/>
        <v>62822333.399999991</v>
      </c>
      <c r="GZ218" s="466">
        <v>1472700.8099999998</v>
      </c>
      <c r="HA218" s="466">
        <v>2559780.25</v>
      </c>
      <c r="HB218" s="466">
        <v>1954610.3399999999</v>
      </c>
      <c r="HC218" s="466">
        <v>2781664.7600000002</v>
      </c>
      <c r="HD218" s="466">
        <v>2968072.7100000009</v>
      </c>
      <c r="HE218" s="466">
        <v>3956812.8000000012</v>
      </c>
      <c r="HF218" s="466">
        <v>6281345.6900000004</v>
      </c>
      <c r="HG218" s="466">
        <v>6166119.6599999992</v>
      </c>
      <c r="HH218" s="466">
        <v>14591862.060000006</v>
      </c>
      <c r="HI218" s="466">
        <v>8362970.5499999961</v>
      </c>
      <c r="HJ218" s="466">
        <v>16075560.559999997</v>
      </c>
      <c r="HK218" s="466">
        <v>33912057.649999999</v>
      </c>
      <c r="HL218" s="466">
        <f t="shared" si="1132"/>
        <v>101083557.84</v>
      </c>
      <c r="HM218" s="466">
        <v>3100848.88</v>
      </c>
      <c r="HN218" s="466">
        <v>1512943.7099999997</v>
      </c>
      <c r="HO218" s="466">
        <v>2414514.1</v>
      </c>
      <c r="HP218" s="466">
        <v>2399497.12</v>
      </c>
      <c r="HQ218" s="466">
        <v>2461588.3600000008</v>
      </c>
      <c r="HR218" s="466">
        <v>3909873.3199999989</v>
      </c>
      <c r="HS218" s="466">
        <v>2651112.850000001</v>
      </c>
      <c r="HT218" s="466">
        <v>3325644.9499999997</v>
      </c>
      <c r="HU218" s="466">
        <v>4201477.580000001</v>
      </c>
      <c r="HV218" s="466">
        <v>5642361.5300000003</v>
      </c>
      <c r="HW218" s="466">
        <v>7643106.3399999961</v>
      </c>
      <c r="HX218" s="466">
        <v>22532452.279999997</v>
      </c>
      <c r="HY218" s="466">
        <f t="shared" si="1134"/>
        <v>61795421.019999996</v>
      </c>
      <c r="HZ218" s="466">
        <v>2449758.35</v>
      </c>
      <c r="IA218" s="466">
        <v>2456868.9699999993</v>
      </c>
      <c r="IB218" s="466">
        <v>2568111.63</v>
      </c>
      <c r="IC218" s="466">
        <v>2022060.5000000005</v>
      </c>
      <c r="ID218" s="466">
        <v>3159692.3700000006</v>
      </c>
      <c r="IE218" s="466">
        <v>2846151.8500000006</v>
      </c>
      <c r="IF218" s="466">
        <v>3254421.51</v>
      </c>
      <c r="IG218" s="466">
        <v>2786988.189999999</v>
      </c>
      <c r="IH218" s="466">
        <v>3414131.7099999995</v>
      </c>
      <c r="II218" s="466">
        <v>5733896.6000000006</v>
      </c>
      <c r="IJ218" s="466">
        <v>6564507.540000001</v>
      </c>
      <c r="IK218" s="466">
        <v>21820612.869999997</v>
      </c>
      <c r="IL218" s="466">
        <f t="shared" si="1136"/>
        <v>59077202.089999996</v>
      </c>
      <c r="IM218" s="466">
        <v>1806612.8399999999</v>
      </c>
      <c r="IN218" s="466">
        <v>1397192.91</v>
      </c>
      <c r="IO218" s="466">
        <v>2058993.43</v>
      </c>
      <c r="IP218" s="466">
        <v>2335038.5300000007</v>
      </c>
      <c r="IQ218" s="466">
        <v>2587195.7000000011</v>
      </c>
      <c r="IR218" s="466">
        <v>4135237.3399999994</v>
      </c>
      <c r="IS218" s="466">
        <v>4214594.7899999991</v>
      </c>
      <c r="IT218" s="466">
        <v>5262162.1399999997</v>
      </c>
      <c r="IU218" s="466">
        <v>3269266.1700000018</v>
      </c>
      <c r="IV218" s="466">
        <v>5023710.8100000005</v>
      </c>
      <c r="IW218" s="466">
        <v>9996704.5399999991</v>
      </c>
      <c r="IX218" s="466">
        <v>16275206.949999999</v>
      </c>
      <c r="IY218" s="466">
        <f t="shared" si="1138"/>
        <v>58361916.150000006</v>
      </c>
      <c r="IZ218" s="655">
        <v>2599938.67</v>
      </c>
      <c r="JA218" s="466">
        <v>1799946.3700000003</v>
      </c>
      <c r="JB218" s="466">
        <v>1921605.2399999986</v>
      </c>
      <c r="JC218" s="466">
        <v>2834835.9300000006</v>
      </c>
      <c r="JD218" s="466">
        <v>2651116.65</v>
      </c>
      <c r="JE218" s="466">
        <v>2838586.129999999</v>
      </c>
      <c r="JF218" s="466">
        <v>7392443.4199999999</v>
      </c>
      <c r="JG218" s="466">
        <v>4699972.0799999982</v>
      </c>
      <c r="JH218" s="466">
        <v>3564462.8700000006</v>
      </c>
      <c r="JI218" s="466">
        <v>6405223.1599999992</v>
      </c>
      <c r="JJ218" s="466">
        <v>7216978</v>
      </c>
      <c r="JK218" s="466">
        <v>17100069.84</v>
      </c>
      <c r="JL218" s="466">
        <f t="shared" si="1140"/>
        <v>61025178.359999999</v>
      </c>
      <c r="JM218" s="655">
        <v>4415429.4000000004</v>
      </c>
      <c r="JN218" s="466">
        <v>3485642.6299999994</v>
      </c>
      <c r="JO218" s="466">
        <v>2768620.1</v>
      </c>
      <c r="JP218" s="466">
        <v>7260896.0800000001</v>
      </c>
      <c r="JQ218" s="466">
        <v>5186134.2600000007</v>
      </c>
      <c r="JR218" s="466">
        <v>1998638.5399999991</v>
      </c>
      <c r="JS218" s="466">
        <v>3183353.0599999991</v>
      </c>
      <c r="JT218" s="466">
        <v>4687576.2600000007</v>
      </c>
      <c r="JU218" s="466">
        <v>4410100.3600000022</v>
      </c>
      <c r="JV218" s="466">
        <v>7215923.6500000004</v>
      </c>
      <c r="JW218" s="466">
        <v>9254311.5399999972</v>
      </c>
      <c r="JX218" s="466">
        <v>25937742.480000023</v>
      </c>
      <c r="JY218" s="466">
        <f t="shared" si="1142"/>
        <v>79804368.360000029</v>
      </c>
      <c r="JZ218" s="655">
        <v>15482879.610000001</v>
      </c>
      <c r="KA218" s="466">
        <v>5065528.33</v>
      </c>
      <c r="KB218" s="466">
        <v>8550584.7799999993</v>
      </c>
      <c r="KC218" s="466">
        <v>9266322.9800000004</v>
      </c>
      <c r="KD218" s="466">
        <v>6402470.760000011</v>
      </c>
      <c r="KE218" s="466">
        <v>8567439.1800000016</v>
      </c>
      <c r="KF218" s="466">
        <v>9023052.5499999896</v>
      </c>
      <c r="KG218" s="466">
        <v>8630653.5999999996</v>
      </c>
      <c r="KH218" s="466">
        <v>8716476.0599999987</v>
      </c>
      <c r="KI218" s="466">
        <v>43844977.410000011</v>
      </c>
      <c r="KJ218" s="466">
        <v>11830800.399999999</v>
      </c>
      <c r="KK218" s="466">
        <v>70202074.739999995</v>
      </c>
      <c r="KL218" s="466">
        <f t="shared" si="1144"/>
        <v>205583260.40000004</v>
      </c>
      <c r="KM218" s="655">
        <v>5407456.0200000005</v>
      </c>
      <c r="KN218" s="466">
        <v>6394639.5699999984</v>
      </c>
      <c r="KO218" s="466">
        <v>10722442.450000001</v>
      </c>
      <c r="KP218" s="466">
        <v>5167197.29</v>
      </c>
      <c r="KQ218" s="466">
        <v>45893846.529999994</v>
      </c>
      <c r="KR218" s="466">
        <v>11421374.509999998</v>
      </c>
      <c r="KS218" s="466">
        <v>8946654.7200000007</v>
      </c>
      <c r="KT218" s="466">
        <v>11153000.18</v>
      </c>
      <c r="KU218" s="466">
        <v>13302601.379999999</v>
      </c>
      <c r="KV218" s="466">
        <v>9960083.9500000104</v>
      </c>
      <c r="KW218" s="466">
        <v>75196744.339999989</v>
      </c>
      <c r="KX218" s="466">
        <v>73699561.929999992</v>
      </c>
      <c r="KY218" s="466">
        <f t="shared" si="1146"/>
        <v>277265602.87</v>
      </c>
      <c r="KZ218" s="655">
        <v>6310440.2199999997</v>
      </c>
      <c r="LA218" s="466">
        <v>6651002.4199999999</v>
      </c>
      <c r="LB218" s="466">
        <v>0</v>
      </c>
      <c r="LC218" s="466">
        <v>0</v>
      </c>
      <c r="LD218" s="466">
        <v>0</v>
      </c>
      <c r="LE218" s="466">
        <v>0</v>
      </c>
      <c r="LF218" s="466">
        <v>0</v>
      </c>
      <c r="LG218" s="466">
        <v>0</v>
      </c>
      <c r="LH218" s="466">
        <v>0</v>
      </c>
      <c r="LI218" s="466">
        <v>0</v>
      </c>
      <c r="LJ218" s="466">
        <v>0</v>
      </c>
      <c r="LK218" s="466">
        <v>0</v>
      </c>
      <c r="LL218" s="511">
        <f t="shared" si="1148"/>
        <v>12961442.640000001</v>
      </c>
    </row>
    <row r="219" spans="1:324" ht="15.75" x14ac:dyDescent="0.25">
      <c r="A219" s="419">
        <v>4203</v>
      </c>
      <c r="B219" s="420"/>
      <c r="C219" s="418" t="s">
        <v>45</v>
      </c>
      <c r="D219" s="418" t="s">
        <v>401</v>
      </c>
      <c r="E219" s="466" t="s">
        <v>870</v>
      </c>
      <c r="F219" s="466" t="s">
        <v>870</v>
      </c>
      <c r="G219" s="466" t="s">
        <v>870</v>
      </c>
      <c r="H219" s="466" t="s">
        <v>870</v>
      </c>
      <c r="I219" s="466" t="s">
        <v>870</v>
      </c>
      <c r="J219" s="466" t="s">
        <v>870</v>
      </c>
      <c r="K219" s="466" t="s">
        <v>870</v>
      </c>
      <c r="L219" s="466">
        <v>1685778.6680020031</v>
      </c>
      <c r="M219" s="466">
        <v>581070.96060757805</v>
      </c>
      <c r="N219" s="466">
        <v>151734.00100150227</v>
      </c>
      <c r="O219" s="466">
        <v>984883.2920213656</v>
      </c>
      <c r="P219" s="466">
        <v>797450.87635620101</v>
      </c>
      <c r="Q219" s="466">
        <v>1864833.9036471376</v>
      </c>
      <c r="R219" s="466">
        <v>358890.12439492578</v>
      </c>
      <c r="S219" s="466">
        <v>228846.75083458534</v>
      </c>
      <c r="T219" s="466">
        <v>846854.86216825235</v>
      </c>
      <c r="U219" s="466">
        <v>466887.24712068145</v>
      </c>
      <c r="V219" s="466">
        <v>712739.82686529832</v>
      </c>
      <c r="W219" s="466">
        <v>652534.45776998752</v>
      </c>
      <c r="X219" s="466">
        <v>2488368.9683692208</v>
      </c>
      <c r="Y219" s="466">
        <f t="shared" si="1102"/>
        <v>10135095.271156736</v>
      </c>
      <c r="Z219" s="466">
        <v>653734.50746953767</v>
      </c>
      <c r="AA219" s="466">
        <v>157259.15857119011</v>
      </c>
      <c r="AB219" s="466">
        <v>563769.6612001335</v>
      </c>
      <c r="AC219" s="466">
        <v>500135.24657820066</v>
      </c>
      <c r="AD219" s="466">
        <v>362401.36805207806</v>
      </c>
      <c r="AE219" s="466">
        <v>598872.2122767485</v>
      </c>
      <c r="AF219" s="466">
        <v>133214.62372725754</v>
      </c>
      <c r="AG219" s="466">
        <v>559378.34931564005</v>
      </c>
      <c r="AH219" s="466">
        <v>458123.69399933261</v>
      </c>
      <c r="AI219" s="466">
        <v>953586.10311300261</v>
      </c>
      <c r="AJ219" s="466">
        <v>361290.91528960137</v>
      </c>
      <c r="AK219" s="466">
        <v>2821606.9515523282</v>
      </c>
      <c r="AL219" s="466">
        <f t="shared" si="1104"/>
        <v>8123372.7911450509</v>
      </c>
      <c r="AM219" s="466">
        <v>183145.8814054415</v>
      </c>
      <c r="AN219" s="466">
        <v>94183.046861959592</v>
      </c>
      <c r="AO219" s="466">
        <v>127285.26005675179</v>
      </c>
      <c r="AP219" s="466">
        <v>128364.21039893175</v>
      </c>
      <c r="AQ219" s="466">
        <v>341040.63315807044</v>
      </c>
      <c r="AR219" s="466">
        <v>358206.35344683693</v>
      </c>
      <c r="AS219" s="466">
        <v>821432.96916207648</v>
      </c>
      <c r="AT219" s="466">
        <v>459448.8422633952</v>
      </c>
      <c r="AU219" s="466">
        <v>222680.61012351856</v>
      </c>
      <c r="AV219" s="466">
        <v>1548053.8192288431</v>
      </c>
      <c r="AW219" s="466">
        <v>-177106.0168586213</v>
      </c>
      <c r="AX219" s="466">
        <v>5171236.5577115677</v>
      </c>
      <c r="AY219" s="466">
        <f t="shared" si="1106"/>
        <v>9277972.1669587716</v>
      </c>
      <c r="AZ219" s="466">
        <v>1286675.7784593557</v>
      </c>
      <c r="BA219" s="466">
        <v>244825.6341595728</v>
      </c>
      <c r="BB219" s="466">
        <v>3930.5262894340422</v>
      </c>
      <c r="BC219" s="466">
        <v>1028631.239400768</v>
      </c>
      <c r="BD219" s="466">
        <v>1476034.5400183613</v>
      </c>
      <c r="BE219" s="466">
        <v>202368.31442997776</v>
      </c>
      <c r="BF219" s="466">
        <v>319969.54682023055</v>
      </c>
      <c r="BG219" s="466">
        <v>651634.84301452211</v>
      </c>
      <c r="BH219" s="466">
        <v>481900.34985812072</v>
      </c>
      <c r="BI219" s="466">
        <v>159518.69671173408</v>
      </c>
      <c r="BJ219" s="466">
        <v>317306.06584877335</v>
      </c>
      <c r="BK219" s="466">
        <v>3300704.2483308292</v>
      </c>
      <c r="BL219" s="466">
        <f t="shared" si="1108"/>
        <v>9473499.7833416797</v>
      </c>
      <c r="BM219" s="466">
        <v>1483717.924720414</v>
      </c>
      <c r="BN219" s="466">
        <v>142432.70526623266</v>
      </c>
      <c r="BO219" s="466">
        <v>244271.41382907692</v>
      </c>
      <c r="BP219" s="466">
        <v>294247.82986980473</v>
      </c>
      <c r="BQ219" s="466">
        <v>122040.78534468375</v>
      </c>
      <c r="BR219" s="466">
        <v>774367.67647304281</v>
      </c>
      <c r="BS219" s="466">
        <v>716.23723084634776</v>
      </c>
      <c r="BT219" s="466">
        <v>235202.5863795694</v>
      </c>
      <c r="BU219" s="466">
        <v>503111.43060423969</v>
      </c>
      <c r="BV219" s="466">
        <v>851634.62535469874</v>
      </c>
      <c r="BW219" s="466">
        <v>371241.63870806206</v>
      </c>
      <c r="BX219" s="466">
        <v>4303730.4324820573</v>
      </c>
      <c r="BY219" s="466">
        <f t="shared" si="1110"/>
        <v>9326715.2862627283</v>
      </c>
      <c r="BZ219" s="466">
        <v>1667657.704515106</v>
      </c>
      <c r="CA219" s="466">
        <v>260084.92200801207</v>
      </c>
      <c r="CB219" s="466">
        <v>-100346.2418627942</v>
      </c>
      <c r="CC219" s="466">
        <v>365475.69157903531</v>
      </c>
      <c r="CD219" s="466">
        <v>274136.15389751294</v>
      </c>
      <c r="CE219" s="466">
        <v>315734.98076281091</v>
      </c>
      <c r="CF219" s="466">
        <v>662843.40126856964</v>
      </c>
      <c r="CG219" s="466">
        <v>250578.79974127866</v>
      </c>
      <c r="CH219" s="466">
        <v>266623.53726422967</v>
      </c>
      <c r="CI219" s="466">
        <v>173701.34155399763</v>
      </c>
      <c r="CJ219" s="466">
        <v>617958.09384910681</v>
      </c>
      <c r="CK219" s="466">
        <v>5614291.3753546989</v>
      </c>
      <c r="CL219" s="466">
        <f t="shared" si="1112"/>
        <v>10368739.759931564</v>
      </c>
      <c r="CM219" s="466">
        <v>1650341.3729344017</v>
      </c>
      <c r="CN219" s="466">
        <v>166020.10398931731</v>
      </c>
      <c r="CO219" s="466">
        <v>265446.73647971964</v>
      </c>
      <c r="CP219" s="466">
        <v>224202.27157402772</v>
      </c>
      <c r="CQ219" s="466">
        <v>229070.01594057752</v>
      </c>
      <c r="CR219" s="466">
        <v>278389.794358204</v>
      </c>
      <c r="CS219" s="466">
        <v>374070.20063428476</v>
      </c>
      <c r="CT219" s="466">
        <v>614217.43448506109</v>
      </c>
      <c r="CU219" s="466">
        <v>832240.59426639986</v>
      </c>
      <c r="CV219" s="466">
        <v>650411.92096478026</v>
      </c>
      <c r="CW219" s="466">
        <v>1208085.2049323986</v>
      </c>
      <c r="CX219" s="466">
        <v>7622599.5775746964</v>
      </c>
      <c r="CY219" s="466">
        <f t="shared" si="1114"/>
        <v>14115095.22813387</v>
      </c>
      <c r="CZ219" s="466">
        <v>952821.02527457848</v>
      </c>
      <c r="DA219" s="466">
        <v>100347.37472542145</v>
      </c>
      <c r="DB219" s="466">
        <v>147575.53</v>
      </c>
      <c r="DC219" s="466">
        <v>170795.44</v>
      </c>
      <c r="DD219" s="466">
        <v>576350.67000000004</v>
      </c>
      <c r="DE219" s="466">
        <v>165513.76999999999</v>
      </c>
      <c r="DF219" s="466">
        <v>702144.78</v>
      </c>
      <c r="DG219" s="466">
        <v>354156.02</v>
      </c>
      <c r="DH219" s="466">
        <v>489447.25</v>
      </c>
      <c r="DI219" s="466">
        <v>558046.96</v>
      </c>
      <c r="DJ219" s="466">
        <v>767763.64</v>
      </c>
      <c r="DK219" s="466">
        <v>8758743.9400000013</v>
      </c>
      <c r="DL219" s="466">
        <f t="shared" si="1116"/>
        <v>13743706.400000002</v>
      </c>
      <c r="DM219" s="466">
        <v>109629.12</v>
      </c>
      <c r="DN219" s="466">
        <v>326057.23</v>
      </c>
      <c r="DO219" s="466">
        <v>257995.51999999999</v>
      </c>
      <c r="DP219" s="466">
        <v>457515.09</v>
      </c>
      <c r="DQ219" s="466">
        <v>343055.63</v>
      </c>
      <c r="DR219" s="466">
        <v>243036.67</v>
      </c>
      <c r="DS219" s="466">
        <v>814490.33</v>
      </c>
      <c r="DT219" s="466">
        <v>437322.85</v>
      </c>
      <c r="DU219" s="466">
        <v>1517044.58</v>
      </c>
      <c r="DV219" s="466">
        <v>429631.15</v>
      </c>
      <c r="DW219" s="466">
        <v>546167.55000000005</v>
      </c>
      <c r="DX219" s="466">
        <v>11609485.91</v>
      </c>
      <c r="DY219" s="466">
        <f t="shared" si="1118"/>
        <v>17091431.629999999</v>
      </c>
      <c r="DZ219" s="466">
        <v>97306.42</v>
      </c>
      <c r="EA219" s="466">
        <v>187812.18</v>
      </c>
      <c r="EB219" s="466">
        <v>380155.03</v>
      </c>
      <c r="EC219" s="466">
        <v>288411.71999999997</v>
      </c>
      <c r="ED219" s="466">
        <v>464381.69</v>
      </c>
      <c r="EE219" s="466">
        <v>616375.94999999995</v>
      </c>
      <c r="EF219" s="466">
        <v>632819.76</v>
      </c>
      <c r="EG219" s="466">
        <v>1075359.08</v>
      </c>
      <c r="EH219" s="466">
        <v>662198.18999999994</v>
      </c>
      <c r="EI219" s="466">
        <v>538923.9</v>
      </c>
      <c r="EJ219" s="466">
        <v>1310739.5900000001</v>
      </c>
      <c r="EK219" s="466">
        <v>6120357.2599999998</v>
      </c>
      <c r="EL219" s="466">
        <f t="shared" si="1120"/>
        <v>12374840.77</v>
      </c>
      <c r="EM219" s="466">
        <v>275223.33</v>
      </c>
      <c r="EN219" s="466">
        <v>609412.6</v>
      </c>
      <c r="EO219" s="466">
        <v>319370.13</v>
      </c>
      <c r="EP219" s="466">
        <v>573357.53</v>
      </c>
      <c r="EQ219" s="466">
        <v>348368.12</v>
      </c>
      <c r="ER219" s="466">
        <v>456837.13</v>
      </c>
      <c r="ES219" s="466">
        <v>520906.27</v>
      </c>
      <c r="ET219" s="466">
        <v>602803.44999999995</v>
      </c>
      <c r="EU219" s="466">
        <v>1331963.1499999999</v>
      </c>
      <c r="EV219" s="466">
        <v>939759.53</v>
      </c>
      <c r="EW219" s="466">
        <v>2117519.14</v>
      </c>
      <c r="EX219" s="466">
        <v>7807063.0499999998</v>
      </c>
      <c r="EY219" s="466">
        <f t="shared" si="1122"/>
        <v>15902583.43</v>
      </c>
      <c r="EZ219" s="466">
        <v>364324.01</v>
      </c>
      <c r="FA219" s="466">
        <v>112836.55</v>
      </c>
      <c r="FB219" s="466">
        <v>311366.65999999997</v>
      </c>
      <c r="FC219" s="466">
        <v>1062229.76</v>
      </c>
      <c r="FD219" s="466">
        <v>709398.89</v>
      </c>
      <c r="FE219" s="466">
        <v>579504.9</v>
      </c>
      <c r="FF219" s="466">
        <v>924201.36</v>
      </c>
      <c r="FG219" s="466">
        <v>1153961.68</v>
      </c>
      <c r="FH219" s="466">
        <v>425546.07</v>
      </c>
      <c r="FI219" s="466">
        <v>245974.88</v>
      </c>
      <c r="FJ219" s="466">
        <v>376747.43</v>
      </c>
      <c r="FK219" s="466">
        <v>3904955.87</v>
      </c>
      <c r="FL219" s="466">
        <f t="shared" si="1124"/>
        <v>10171048.059999999</v>
      </c>
      <c r="FM219" s="466">
        <v>2357391.0499999998</v>
      </c>
      <c r="FN219" s="466">
        <v>204093.93</v>
      </c>
      <c r="FO219" s="466">
        <v>570993.43999999994</v>
      </c>
      <c r="FP219" s="466">
        <v>672560.92</v>
      </c>
      <c r="FQ219" s="466">
        <v>54576.960000000079</v>
      </c>
      <c r="FR219" s="466">
        <v>460190.77</v>
      </c>
      <c r="FS219" s="466">
        <v>776772.93</v>
      </c>
      <c r="FT219" s="466">
        <v>197979.89</v>
      </c>
      <c r="FU219" s="466">
        <v>132570.54</v>
      </c>
      <c r="FV219" s="466">
        <v>2083315.13</v>
      </c>
      <c r="FW219" s="466">
        <v>464255.58</v>
      </c>
      <c r="FX219" s="466">
        <v>1064019.1000000001</v>
      </c>
      <c r="FY219" s="466">
        <f t="shared" si="1126"/>
        <v>9038720.2400000002</v>
      </c>
      <c r="FZ219" s="466">
        <v>154300.72</v>
      </c>
      <c r="GA219" s="466">
        <v>498054.57999999996</v>
      </c>
      <c r="GB219" s="466">
        <v>660885.31000000006</v>
      </c>
      <c r="GC219" s="466">
        <v>304525.15000000002</v>
      </c>
      <c r="GD219" s="466">
        <v>251936.13</v>
      </c>
      <c r="GE219" s="466">
        <v>574179.43999999994</v>
      </c>
      <c r="GF219" s="466">
        <v>492955.88000000006</v>
      </c>
      <c r="GG219" s="466">
        <v>294736.95999999996</v>
      </c>
      <c r="GH219" s="466">
        <v>379895.0400000001</v>
      </c>
      <c r="GI219" s="466">
        <v>260067.93999999994</v>
      </c>
      <c r="GJ219" s="466">
        <v>699811.50999999978</v>
      </c>
      <c r="GK219" s="466">
        <v>2052600.4600000004</v>
      </c>
      <c r="GL219" s="466">
        <f t="shared" si="1128"/>
        <v>6623949.1199999992</v>
      </c>
      <c r="GM219" s="466">
        <v>498351.29000000004</v>
      </c>
      <c r="GN219" s="466">
        <v>959316.46000000008</v>
      </c>
      <c r="GO219" s="466">
        <v>244772.66999999981</v>
      </c>
      <c r="GP219" s="466">
        <v>874636.21000000008</v>
      </c>
      <c r="GQ219" s="466">
        <v>306818.02999999991</v>
      </c>
      <c r="GR219" s="466">
        <v>335064.94000000029</v>
      </c>
      <c r="GS219" s="466">
        <v>407598.49999999983</v>
      </c>
      <c r="GT219" s="466">
        <v>326651.0900000002</v>
      </c>
      <c r="GU219" s="466">
        <v>384010.58000000007</v>
      </c>
      <c r="GV219" s="466">
        <v>790680.84999999974</v>
      </c>
      <c r="GW219" s="466">
        <v>510978.22999999981</v>
      </c>
      <c r="GX219" s="466">
        <v>4133068.3000000003</v>
      </c>
      <c r="GY219" s="466">
        <f t="shared" si="1130"/>
        <v>9771947.1500000004</v>
      </c>
      <c r="GZ219" s="466">
        <v>67714.34</v>
      </c>
      <c r="HA219" s="466">
        <v>37094.97</v>
      </c>
      <c r="HB219" s="466">
        <v>93308.98000000001</v>
      </c>
      <c r="HC219" s="466">
        <v>271629.96000000002</v>
      </c>
      <c r="HD219" s="466">
        <v>221592.93000000005</v>
      </c>
      <c r="HE219" s="466">
        <v>175555.05999999994</v>
      </c>
      <c r="HF219" s="466">
        <v>382006.43999999994</v>
      </c>
      <c r="HG219" s="466">
        <v>491266.57000000012</v>
      </c>
      <c r="HH219" s="466">
        <v>280619.20999999973</v>
      </c>
      <c r="HI219" s="466">
        <v>375462.13000000024</v>
      </c>
      <c r="HJ219" s="466">
        <v>106264.25000000015</v>
      </c>
      <c r="HK219" s="466">
        <v>4954298.3</v>
      </c>
      <c r="HL219" s="466">
        <f t="shared" si="1132"/>
        <v>7456813.1399999997</v>
      </c>
      <c r="HM219" s="466">
        <v>200287.12</v>
      </c>
      <c r="HN219" s="466">
        <v>474056.51399999997</v>
      </c>
      <c r="HO219" s="466">
        <v>130994.656</v>
      </c>
      <c r="HP219" s="466">
        <v>153189.75000000012</v>
      </c>
      <c r="HQ219" s="466">
        <v>263028.58999999997</v>
      </c>
      <c r="HR219" s="466">
        <v>404348.27999999997</v>
      </c>
      <c r="HS219" s="466">
        <v>456951.18999999994</v>
      </c>
      <c r="HT219" s="466">
        <v>499885.97000000015</v>
      </c>
      <c r="HU219" s="466">
        <v>231493.67000000022</v>
      </c>
      <c r="HV219" s="466">
        <v>323777.40999999968</v>
      </c>
      <c r="HW219" s="466">
        <v>470553.21000000008</v>
      </c>
      <c r="HX219" s="466">
        <v>3523100.73</v>
      </c>
      <c r="HY219" s="466">
        <f t="shared" si="1134"/>
        <v>7131667.0899999999</v>
      </c>
      <c r="HZ219" s="466">
        <v>407011.27</v>
      </c>
      <c r="IA219" s="466">
        <v>1525314.2899999998</v>
      </c>
      <c r="IB219" s="466">
        <v>301001.04000000015</v>
      </c>
      <c r="IC219" s="466">
        <v>302447.88000000012</v>
      </c>
      <c r="ID219" s="466">
        <v>349219.99999999983</v>
      </c>
      <c r="IE219" s="466">
        <v>187125.89000000036</v>
      </c>
      <c r="IF219" s="466">
        <v>560012.30999999994</v>
      </c>
      <c r="IG219" s="466">
        <v>275768.29999999976</v>
      </c>
      <c r="IH219" s="466">
        <v>460310.86</v>
      </c>
      <c r="II219" s="466">
        <v>344466.6599999998</v>
      </c>
      <c r="IJ219" s="466">
        <v>389162.75000000012</v>
      </c>
      <c r="IK219" s="466">
        <v>2053791.5300000005</v>
      </c>
      <c r="IL219" s="466">
        <f t="shared" si="1136"/>
        <v>7155632.7800000012</v>
      </c>
      <c r="IM219" s="466">
        <v>202513.08</v>
      </c>
      <c r="IN219" s="466">
        <v>118478.38999999997</v>
      </c>
      <c r="IO219" s="466">
        <v>647555.53</v>
      </c>
      <c r="IP219" s="466">
        <v>477663.4200000001</v>
      </c>
      <c r="IQ219" s="466">
        <v>219086.38999999958</v>
      </c>
      <c r="IR219" s="466">
        <v>229400.98000000042</v>
      </c>
      <c r="IS219" s="466">
        <v>271005.59999999963</v>
      </c>
      <c r="IT219" s="466">
        <v>199378.68999999994</v>
      </c>
      <c r="IU219" s="466">
        <v>405991.98999999993</v>
      </c>
      <c r="IV219" s="466">
        <v>719987.1400000006</v>
      </c>
      <c r="IW219" s="466">
        <v>1361668.4100000004</v>
      </c>
      <c r="IX219" s="466">
        <v>2839464.9700000007</v>
      </c>
      <c r="IY219" s="466">
        <f t="shared" si="1138"/>
        <v>7692194.5900000008</v>
      </c>
      <c r="IZ219" s="655">
        <v>422632.5199999999</v>
      </c>
      <c r="JA219" s="466">
        <v>119800.66999999998</v>
      </c>
      <c r="JB219" s="466">
        <v>326025.37000000005</v>
      </c>
      <c r="JC219" s="466">
        <v>398403.92000000004</v>
      </c>
      <c r="JD219" s="466">
        <v>524366.1999999996</v>
      </c>
      <c r="JE219" s="466">
        <v>347601.04000000015</v>
      </c>
      <c r="JF219" s="466">
        <v>983527.04</v>
      </c>
      <c r="JG219" s="466">
        <v>512773.65999999992</v>
      </c>
      <c r="JH219" s="466">
        <v>234907.39000000089</v>
      </c>
      <c r="JI219" s="466">
        <v>254590.37999999928</v>
      </c>
      <c r="JJ219" s="466">
        <v>780878.35999999964</v>
      </c>
      <c r="JK219" s="466">
        <v>3531988.4000000008</v>
      </c>
      <c r="JL219" s="466">
        <f t="shared" si="1140"/>
        <v>8437494.9500000011</v>
      </c>
      <c r="JM219" s="655">
        <v>175821.69999999998</v>
      </c>
      <c r="JN219" s="466">
        <v>160649.62</v>
      </c>
      <c r="JO219" s="466">
        <v>232565.53999999998</v>
      </c>
      <c r="JP219" s="466">
        <v>353173.49000000011</v>
      </c>
      <c r="JQ219" s="466">
        <v>491068.83999999991</v>
      </c>
      <c r="JR219" s="466">
        <v>204597.83000000013</v>
      </c>
      <c r="JS219" s="466">
        <v>733549.65000000026</v>
      </c>
      <c r="JT219" s="466">
        <v>287808.91999999981</v>
      </c>
      <c r="JU219" s="466">
        <v>532009.23999999976</v>
      </c>
      <c r="JV219" s="466">
        <v>547867.55000000016</v>
      </c>
      <c r="JW219" s="466">
        <v>366007.79000000044</v>
      </c>
      <c r="JX219" s="466">
        <v>6565588.4199999999</v>
      </c>
      <c r="JY219" s="466">
        <f t="shared" si="1142"/>
        <v>10650708.59</v>
      </c>
      <c r="JZ219" s="655">
        <v>78616.680000000008</v>
      </c>
      <c r="KA219" s="466">
        <v>58716.87</v>
      </c>
      <c r="KB219" s="466">
        <v>235301.67999999996</v>
      </c>
      <c r="KC219" s="466">
        <v>187543.14</v>
      </c>
      <c r="KD219" s="466">
        <v>213051.42000000004</v>
      </c>
      <c r="KE219" s="466">
        <v>606062.08999999985</v>
      </c>
      <c r="KF219" s="466">
        <v>300917.24000000011</v>
      </c>
      <c r="KG219" s="466">
        <v>677534.07</v>
      </c>
      <c r="KH219" s="466">
        <v>421146.49000000011</v>
      </c>
      <c r="KI219" s="466">
        <v>544635.62999999977</v>
      </c>
      <c r="KJ219" s="466">
        <v>962610.6599999998</v>
      </c>
      <c r="KK219" s="466">
        <v>5480441.9900000002</v>
      </c>
      <c r="KL219" s="466">
        <f t="shared" si="1144"/>
        <v>9766577.9600000009</v>
      </c>
      <c r="KM219" s="655">
        <v>280393.28999999998</v>
      </c>
      <c r="KN219" s="466">
        <v>101389.45000000004</v>
      </c>
      <c r="KO219" s="466">
        <v>323862.74</v>
      </c>
      <c r="KP219" s="466">
        <v>238530.05999999997</v>
      </c>
      <c r="KQ219" s="466">
        <v>1058928.98</v>
      </c>
      <c r="KR219" s="466">
        <v>788074.74</v>
      </c>
      <c r="KS219" s="466">
        <v>980596.99999999988</v>
      </c>
      <c r="KT219" s="466">
        <v>229196.21000000008</v>
      </c>
      <c r="KU219" s="466">
        <v>912977.83000000019</v>
      </c>
      <c r="KV219" s="466">
        <v>459493.20000000019</v>
      </c>
      <c r="KW219" s="466">
        <v>937797.16999999958</v>
      </c>
      <c r="KX219" s="466">
        <v>2117970.4400000004</v>
      </c>
      <c r="KY219" s="466">
        <f t="shared" si="1146"/>
        <v>8429211.1099999994</v>
      </c>
      <c r="KZ219" s="655">
        <v>248257.37</v>
      </c>
      <c r="LA219" s="466">
        <v>121117.79000000004</v>
      </c>
      <c r="LB219" s="466">
        <v>0</v>
      </c>
      <c r="LC219" s="466">
        <v>0</v>
      </c>
      <c r="LD219" s="466">
        <v>0</v>
      </c>
      <c r="LE219" s="466">
        <v>0</v>
      </c>
      <c r="LF219" s="466">
        <v>0</v>
      </c>
      <c r="LG219" s="466">
        <v>0</v>
      </c>
      <c r="LH219" s="466">
        <v>0</v>
      </c>
      <c r="LI219" s="466">
        <v>0</v>
      </c>
      <c r="LJ219" s="466">
        <v>0</v>
      </c>
      <c r="LK219" s="466">
        <v>0</v>
      </c>
      <c r="LL219" s="511">
        <f t="shared" si="1148"/>
        <v>369375.16000000003</v>
      </c>
    </row>
    <row r="220" spans="1:324" ht="15.75" x14ac:dyDescent="0.25">
      <c r="A220" s="419">
        <v>4204</v>
      </c>
      <c r="B220" s="420"/>
      <c r="C220" s="418" t="s">
        <v>47</v>
      </c>
      <c r="D220" s="418" t="s">
        <v>402</v>
      </c>
      <c r="E220" s="466" t="s">
        <v>870</v>
      </c>
      <c r="F220" s="466" t="s">
        <v>870</v>
      </c>
      <c r="G220" s="466" t="s">
        <v>870</v>
      </c>
      <c r="H220" s="466" t="s">
        <v>870</v>
      </c>
      <c r="I220" s="466" t="s">
        <v>870</v>
      </c>
      <c r="J220" s="466" t="s">
        <v>870</v>
      </c>
      <c r="K220" s="466" t="s">
        <v>870</v>
      </c>
      <c r="L220" s="466">
        <v>232473213.98764813</v>
      </c>
      <c r="M220" s="466">
        <v>6693889.9974962454</v>
      </c>
      <c r="N220" s="466">
        <v>14209594.571732597</v>
      </c>
      <c r="O220" s="466">
        <v>12535957.521115003</v>
      </c>
      <c r="P220" s="466">
        <v>13117956.574570188</v>
      </c>
      <c r="Q220" s="466">
        <v>16762940.853488574</v>
      </c>
      <c r="R220" s="466">
        <v>19523027.022492062</v>
      </c>
      <c r="S220" s="466">
        <v>20227049.491403781</v>
      </c>
      <c r="T220" s="466">
        <v>20820129.781547334</v>
      </c>
      <c r="U220" s="466">
        <v>19168473.166624937</v>
      </c>
      <c r="V220" s="466">
        <v>21103275.856242698</v>
      </c>
      <c r="W220" s="466">
        <v>24439713.202178262</v>
      </c>
      <c r="X220" s="466">
        <v>53895541.225254543</v>
      </c>
      <c r="Y220" s="466">
        <f t="shared" si="1102"/>
        <v>242497549.26414621</v>
      </c>
      <c r="Z220" s="466">
        <v>16402127.105700219</v>
      </c>
      <c r="AA220" s="466">
        <v>12333437.888207311</v>
      </c>
      <c r="AB220" s="466">
        <v>22141468.897596393</v>
      </c>
      <c r="AC220" s="466">
        <v>18104543.942830913</v>
      </c>
      <c r="AD220" s="466">
        <v>15237957.444917383</v>
      </c>
      <c r="AE220" s="466">
        <v>19342136.934777174</v>
      </c>
      <c r="AF220" s="466">
        <v>16769607.247788344</v>
      </c>
      <c r="AG220" s="466">
        <v>22904617.383617099</v>
      </c>
      <c r="AH220" s="466">
        <v>19372397.381906182</v>
      </c>
      <c r="AI220" s="466">
        <v>20225007.726589892</v>
      </c>
      <c r="AJ220" s="466">
        <v>28534261.094725419</v>
      </c>
      <c r="AK220" s="466">
        <v>53561648.36554835</v>
      </c>
      <c r="AL220" s="466">
        <f t="shared" si="1104"/>
        <v>264929211.41420466</v>
      </c>
      <c r="AM220" s="466">
        <v>20284454.479051914</v>
      </c>
      <c r="AN220" s="466">
        <v>24291144.333375067</v>
      </c>
      <c r="AO220" s="466">
        <v>13732056.502712408</v>
      </c>
      <c r="AP220" s="466">
        <v>13435841.420171924</v>
      </c>
      <c r="AQ220" s="466">
        <v>15458665.961442158</v>
      </c>
      <c r="AR220" s="466">
        <v>20233800.405983977</v>
      </c>
      <c r="AS220" s="466">
        <v>16852303.596937068</v>
      </c>
      <c r="AT220" s="466">
        <v>21305021.772658989</v>
      </c>
      <c r="AU220" s="466">
        <v>21097096.655399792</v>
      </c>
      <c r="AV220" s="466">
        <v>31138226.814722072</v>
      </c>
      <c r="AW220" s="466">
        <v>25077449.460440651</v>
      </c>
      <c r="AX220" s="466">
        <v>56738537.279293977</v>
      </c>
      <c r="AY220" s="466">
        <f t="shared" si="1106"/>
        <v>279644598.68218994</v>
      </c>
      <c r="AZ220" s="466">
        <v>28088771.620138545</v>
      </c>
      <c r="BA220" s="466">
        <v>19094396.778459355</v>
      </c>
      <c r="BB220" s="466">
        <v>14001324.362502083</v>
      </c>
      <c r="BC220" s="466">
        <v>12382727.576740125</v>
      </c>
      <c r="BD220" s="466">
        <v>13751761.490151895</v>
      </c>
      <c r="BE220" s="466">
        <v>19598425.899474189</v>
      </c>
      <c r="BF220" s="466">
        <v>20731894.229469221</v>
      </c>
      <c r="BG220" s="466">
        <v>21937797.666040741</v>
      </c>
      <c r="BH220" s="466">
        <v>26438205.990610946</v>
      </c>
      <c r="BI220" s="466">
        <v>26343637.327866804</v>
      </c>
      <c r="BJ220" s="466">
        <v>32681018.747037198</v>
      </c>
      <c r="BK220" s="466">
        <v>74379972.243907556</v>
      </c>
      <c r="BL220" s="466">
        <f t="shared" si="1108"/>
        <v>309429933.93239868</v>
      </c>
      <c r="BM220" s="466">
        <v>24334532.18248206</v>
      </c>
      <c r="BN220" s="466">
        <v>20799562.674720407</v>
      </c>
      <c r="BO220" s="466">
        <v>17668767.222875986</v>
      </c>
      <c r="BP220" s="466">
        <v>17448863.866508078</v>
      </c>
      <c r="BQ220" s="466">
        <v>21026043.405274607</v>
      </c>
      <c r="BR220" s="466">
        <v>27614048.801619101</v>
      </c>
      <c r="BS220" s="466">
        <v>26814063.178476039</v>
      </c>
      <c r="BT220" s="466">
        <v>30700893.244658671</v>
      </c>
      <c r="BU220" s="466">
        <v>35379349.940327153</v>
      </c>
      <c r="BV220" s="466">
        <v>26360492.823819079</v>
      </c>
      <c r="BW220" s="466">
        <v>37611597.334126137</v>
      </c>
      <c r="BX220" s="466">
        <v>74172912.667167425</v>
      </c>
      <c r="BY220" s="466">
        <f t="shared" si="1110"/>
        <v>359931127.34205478</v>
      </c>
      <c r="BZ220" s="466">
        <v>28759288.592221666</v>
      </c>
      <c r="CA220" s="466">
        <v>19543864.673176426</v>
      </c>
      <c r="CB220" s="466">
        <v>17376751.446544822</v>
      </c>
      <c r="CC220" s="466">
        <v>18637602.580913041</v>
      </c>
      <c r="CD220" s="466">
        <v>16560531.899891511</v>
      </c>
      <c r="CE220" s="466">
        <v>27583719.33174764</v>
      </c>
      <c r="CF220" s="466">
        <v>18719740.676765099</v>
      </c>
      <c r="CG220" s="466">
        <v>27012841.663995989</v>
      </c>
      <c r="CH220" s="466">
        <v>27885095.585510235</v>
      </c>
      <c r="CI220" s="466">
        <v>27509524.159197133</v>
      </c>
      <c r="CJ220" s="466">
        <v>32644339.977591347</v>
      </c>
      <c r="CK220" s="466">
        <v>84414614.413446575</v>
      </c>
      <c r="CL220" s="466">
        <f t="shared" si="1112"/>
        <v>346647915.00100148</v>
      </c>
      <c r="CM220" s="466">
        <v>21832006.264480054</v>
      </c>
      <c r="CN220" s="466">
        <v>25199813.002921052</v>
      </c>
      <c r="CO220" s="466">
        <v>19386238.567351025</v>
      </c>
      <c r="CP220" s="466">
        <v>12745155.614755474</v>
      </c>
      <c r="CQ220" s="466">
        <v>19302984.607824437</v>
      </c>
      <c r="CR220" s="466">
        <v>20310224.420797862</v>
      </c>
      <c r="CS220" s="466">
        <v>24519403.698047079</v>
      </c>
      <c r="CT220" s="466">
        <v>29837508.558587883</v>
      </c>
      <c r="CU220" s="466">
        <v>38406030.824194558</v>
      </c>
      <c r="CV220" s="466">
        <v>43751108.344683684</v>
      </c>
      <c r="CW220" s="466">
        <v>51492077.423552148</v>
      </c>
      <c r="CX220" s="466">
        <v>139807462.68950874</v>
      </c>
      <c r="CY220" s="466">
        <f t="shared" si="1114"/>
        <v>446590014.01670396</v>
      </c>
      <c r="CZ220" s="466">
        <v>27372426.146566521</v>
      </c>
      <c r="DA220" s="466">
        <v>25256971.903433479</v>
      </c>
      <c r="DB220" s="466">
        <v>23545742.79999999</v>
      </c>
      <c r="DC220" s="466">
        <v>25974962.430000011</v>
      </c>
      <c r="DD220" s="466">
        <v>30642205.150000013</v>
      </c>
      <c r="DE220" s="466">
        <v>34143905.326000012</v>
      </c>
      <c r="DF220" s="466">
        <v>39508077.973999977</v>
      </c>
      <c r="DG220" s="466">
        <v>45813600.620000005</v>
      </c>
      <c r="DH220" s="466">
        <v>52664021.62999998</v>
      </c>
      <c r="DI220" s="466">
        <v>55610737.030000016</v>
      </c>
      <c r="DJ220" s="466">
        <v>62171922.890000015</v>
      </c>
      <c r="DK220" s="466">
        <v>164432650.13</v>
      </c>
      <c r="DL220" s="466">
        <f t="shared" si="1116"/>
        <v>587137224.02999997</v>
      </c>
      <c r="DM220" s="466">
        <v>31686782.510000005</v>
      </c>
      <c r="DN220" s="466">
        <v>25538600.719999991</v>
      </c>
      <c r="DO220" s="466">
        <v>25329417.369999994</v>
      </c>
      <c r="DP220" s="466">
        <v>32302635.29999999</v>
      </c>
      <c r="DQ220" s="466">
        <v>34962105.530000031</v>
      </c>
      <c r="DR220" s="466">
        <v>47400894.479999989</v>
      </c>
      <c r="DS220" s="466">
        <v>44272329.199999988</v>
      </c>
      <c r="DT220" s="466">
        <v>59933207.290000014</v>
      </c>
      <c r="DU220" s="466">
        <v>123308855.38999996</v>
      </c>
      <c r="DV220" s="466">
        <v>50935925.760000072</v>
      </c>
      <c r="DW220" s="466">
        <v>48618090.449999906</v>
      </c>
      <c r="DX220" s="466">
        <v>173510432.93000007</v>
      </c>
      <c r="DY220" s="466">
        <f t="shared" si="1118"/>
        <v>697799276.93000007</v>
      </c>
      <c r="DZ220" s="466">
        <v>34410978.130000003</v>
      </c>
      <c r="EA220" s="466">
        <v>40787070.539999992</v>
      </c>
      <c r="EB220" s="466">
        <v>35230539.610000014</v>
      </c>
      <c r="EC220" s="466">
        <v>36048865.549999982</v>
      </c>
      <c r="ED220" s="466">
        <v>38580109.020000011</v>
      </c>
      <c r="EE220" s="466">
        <v>51436273.079999983</v>
      </c>
      <c r="EF220" s="466">
        <v>51093082.449999958</v>
      </c>
      <c r="EG220" s="466">
        <v>64561712.440000013</v>
      </c>
      <c r="EH220" s="466">
        <v>73365257.540000066</v>
      </c>
      <c r="EI220" s="466">
        <v>71905569.090000018</v>
      </c>
      <c r="EJ220" s="466">
        <v>87881474.50000006</v>
      </c>
      <c r="EK220" s="466">
        <v>161050589.12999994</v>
      </c>
      <c r="EL220" s="466">
        <f t="shared" si="1120"/>
        <v>746351521.07999992</v>
      </c>
      <c r="EM220" s="466">
        <v>47223566.940000005</v>
      </c>
      <c r="EN220" s="466">
        <v>40236385.949999996</v>
      </c>
      <c r="EO220" s="466">
        <v>34173141.780000009</v>
      </c>
      <c r="EP220" s="466">
        <v>29900737.55999995</v>
      </c>
      <c r="EQ220" s="466">
        <v>35292727.159999989</v>
      </c>
      <c r="ER220" s="466">
        <v>54277058.840000033</v>
      </c>
      <c r="ES220" s="466">
        <v>69480596.51000002</v>
      </c>
      <c r="ET220" s="466">
        <v>61109523.139999978</v>
      </c>
      <c r="EU220" s="466">
        <v>68628930.689999998</v>
      </c>
      <c r="EV220" s="466">
        <v>69960613.76000008</v>
      </c>
      <c r="EW220" s="466">
        <v>110113433.85999992</v>
      </c>
      <c r="EX220" s="466">
        <v>200083622.82999992</v>
      </c>
      <c r="EY220" s="466">
        <f t="shared" si="1122"/>
        <v>820480339.01999986</v>
      </c>
      <c r="EZ220" s="466">
        <v>25094779.810000002</v>
      </c>
      <c r="FA220" s="466">
        <v>25777514.719999999</v>
      </c>
      <c r="FB220" s="466">
        <v>31026230.539999999</v>
      </c>
      <c r="FC220" s="466">
        <v>29511850.429999989</v>
      </c>
      <c r="FD220" s="466">
        <v>29870895.530000038</v>
      </c>
      <c r="FE220" s="466">
        <v>40667819.200000018</v>
      </c>
      <c r="FF220" s="466">
        <v>38190011.859999977</v>
      </c>
      <c r="FG220" s="466">
        <v>54925121.0499999</v>
      </c>
      <c r="FH220" s="466">
        <v>49726112.000000007</v>
      </c>
      <c r="FI220" s="466">
        <v>58452654.670000121</v>
      </c>
      <c r="FJ220" s="466">
        <v>67507624.189999849</v>
      </c>
      <c r="FK220" s="466">
        <v>92070848.980000153</v>
      </c>
      <c r="FL220" s="466">
        <f t="shared" si="1124"/>
        <v>542821462.98000002</v>
      </c>
      <c r="FM220" s="466">
        <v>28542274.98</v>
      </c>
      <c r="FN220" s="466">
        <v>31720130.25999999</v>
      </c>
      <c r="FO220" s="466">
        <v>31339691.700000014</v>
      </c>
      <c r="FP220" s="466">
        <v>23873074.189999972</v>
      </c>
      <c r="FQ220" s="466">
        <v>36615186.610000029</v>
      </c>
      <c r="FR220" s="466">
        <v>38403168.799999952</v>
      </c>
      <c r="FS220" s="466">
        <v>46325054.080000103</v>
      </c>
      <c r="FT220" s="466">
        <v>44309395.089999951</v>
      </c>
      <c r="FU220" s="466">
        <v>47258789.020000026</v>
      </c>
      <c r="FV220" s="466">
        <v>48912869.000000015</v>
      </c>
      <c r="FW220" s="466">
        <v>55080691.85999997</v>
      </c>
      <c r="FX220" s="466">
        <v>82689455.519999862</v>
      </c>
      <c r="FY220" s="466">
        <f t="shared" si="1126"/>
        <v>515069781.1099999</v>
      </c>
      <c r="FZ220" s="466">
        <v>27268713.579999998</v>
      </c>
      <c r="GA220" s="466">
        <v>27506295.099999994</v>
      </c>
      <c r="GB220" s="466">
        <v>24460336.090000007</v>
      </c>
      <c r="GC220" s="466">
        <v>18908923.729999986</v>
      </c>
      <c r="GD220" s="466">
        <v>29073129.860000011</v>
      </c>
      <c r="GE220" s="466">
        <v>31940022.260000028</v>
      </c>
      <c r="GF220" s="466">
        <v>47481841.129999988</v>
      </c>
      <c r="GG220" s="466">
        <v>54150869.35999997</v>
      </c>
      <c r="GH220" s="466">
        <v>64847078.909999967</v>
      </c>
      <c r="GI220" s="466">
        <v>84369189.570000023</v>
      </c>
      <c r="GJ220" s="466">
        <v>83712584.754999965</v>
      </c>
      <c r="GK220" s="466">
        <v>137856121.30500004</v>
      </c>
      <c r="GL220" s="466">
        <f t="shared" si="1128"/>
        <v>631575105.6500001</v>
      </c>
      <c r="GM220" s="466">
        <v>35478170.099999994</v>
      </c>
      <c r="GN220" s="466">
        <v>38839720.820000008</v>
      </c>
      <c r="GO220" s="466">
        <v>42174285.239999987</v>
      </c>
      <c r="GP220" s="466">
        <v>44155968.280000016</v>
      </c>
      <c r="GQ220" s="466">
        <v>65457454.06000001</v>
      </c>
      <c r="GR220" s="466">
        <v>75931635.63000004</v>
      </c>
      <c r="GS220" s="466">
        <v>93236538.659999996</v>
      </c>
      <c r="GT220" s="466">
        <v>102413379.40000001</v>
      </c>
      <c r="GU220" s="466">
        <v>111880151.52999988</v>
      </c>
      <c r="GV220" s="466">
        <v>107573415.54000014</v>
      </c>
      <c r="GW220" s="466">
        <v>98016568.379999802</v>
      </c>
      <c r="GX220" s="466">
        <v>200169733.76999989</v>
      </c>
      <c r="GY220" s="466">
        <f t="shared" si="1130"/>
        <v>1015327021.4099996</v>
      </c>
      <c r="GZ220" s="466">
        <v>46568913.770000003</v>
      </c>
      <c r="HA220" s="466">
        <v>29325994.269999985</v>
      </c>
      <c r="HB220" s="466">
        <v>50156274.849999979</v>
      </c>
      <c r="HC220" s="466">
        <v>71511622.380000025</v>
      </c>
      <c r="HD220" s="466">
        <v>62401471.960000001</v>
      </c>
      <c r="HE220" s="466">
        <v>83463801.659999877</v>
      </c>
      <c r="HF220" s="466">
        <v>84518308.080000043</v>
      </c>
      <c r="HG220" s="466">
        <v>81425654.959999993</v>
      </c>
      <c r="HH220" s="466">
        <v>79811847.380000144</v>
      </c>
      <c r="HI220" s="466">
        <v>121350234.43000004</v>
      </c>
      <c r="HJ220" s="466">
        <v>96543116.249999851</v>
      </c>
      <c r="HK220" s="466">
        <v>263009331.91000009</v>
      </c>
      <c r="HL220" s="466">
        <f t="shared" si="1132"/>
        <v>1070086571.9000001</v>
      </c>
      <c r="HM220" s="466">
        <v>11867266.020000003</v>
      </c>
      <c r="HN220" s="466">
        <v>16178904.490000002</v>
      </c>
      <c r="HO220" s="466">
        <v>23466659.670000006</v>
      </c>
      <c r="HP220" s="466">
        <v>19193656.399999984</v>
      </c>
      <c r="HQ220" s="466">
        <v>19539403.580000021</v>
      </c>
      <c r="HR220" s="466">
        <v>24478837.049999967</v>
      </c>
      <c r="HS220" s="466">
        <v>41124562.719999999</v>
      </c>
      <c r="HT220" s="466">
        <v>49870468.490000039</v>
      </c>
      <c r="HU220" s="466">
        <v>39230471.609999992</v>
      </c>
      <c r="HV220" s="466">
        <v>38921968.179999992</v>
      </c>
      <c r="HW220" s="466">
        <v>43945715.009999894</v>
      </c>
      <c r="HX220" s="466">
        <v>85835775.219999984</v>
      </c>
      <c r="HY220" s="466">
        <f t="shared" si="1134"/>
        <v>413653688.43999982</v>
      </c>
      <c r="HZ220" s="466">
        <v>15892691.849999998</v>
      </c>
      <c r="IA220" s="466">
        <v>13279355.310000012</v>
      </c>
      <c r="IB220" s="466">
        <v>17189691.889999982</v>
      </c>
      <c r="IC220" s="466">
        <v>19059637.559999995</v>
      </c>
      <c r="ID220" s="466">
        <v>28185026.440000013</v>
      </c>
      <c r="IE220" s="466">
        <v>28103339.330000013</v>
      </c>
      <c r="IF220" s="466">
        <v>32205089.729999974</v>
      </c>
      <c r="IG220" s="466">
        <v>39737368.800000057</v>
      </c>
      <c r="IH220" s="466">
        <v>33129375.220000032</v>
      </c>
      <c r="II220" s="466">
        <v>44376157.849999957</v>
      </c>
      <c r="IJ220" s="466">
        <v>48521963.220000044</v>
      </c>
      <c r="IK220" s="466">
        <v>89871796.319999874</v>
      </c>
      <c r="IL220" s="466">
        <f t="shared" si="1136"/>
        <v>409551493.51999998</v>
      </c>
      <c r="IM220" s="466">
        <v>14849773.399999999</v>
      </c>
      <c r="IN220" s="466">
        <v>18150088.070000004</v>
      </c>
      <c r="IO220" s="466">
        <v>24170738.199999996</v>
      </c>
      <c r="IP220" s="466">
        <v>21064726.380000018</v>
      </c>
      <c r="IQ220" s="466">
        <v>33945448.969999976</v>
      </c>
      <c r="IR220" s="466">
        <v>41510511.070000008</v>
      </c>
      <c r="IS220" s="466">
        <v>49219427.789999992</v>
      </c>
      <c r="IT220" s="466">
        <v>58914658.690000042</v>
      </c>
      <c r="IU220" s="466">
        <v>49533950.539999984</v>
      </c>
      <c r="IV220" s="466">
        <v>67378847.870000079</v>
      </c>
      <c r="IW220" s="466">
        <v>81309425.639999881</v>
      </c>
      <c r="IX220" s="466">
        <v>136596165.68000001</v>
      </c>
      <c r="IY220" s="466">
        <f t="shared" si="1138"/>
        <v>596643762.29999995</v>
      </c>
      <c r="IZ220" s="655">
        <v>20829400.159999996</v>
      </c>
      <c r="JA220" s="466">
        <v>29062826.390000001</v>
      </c>
      <c r="JB220" s="466">
        <v>29079077.390000004</v>
      </c>
      <c r="JC220" s="466">
        <v>36227594.749999993</v>
      </c>
      <c r="JD220" s="466">
        <v>52646279.600000024</v>
      </c>
      <c r="JE220" s="466">
        <v>46260517.009999976</v>
      </c>
      <c r="JF220" s="466">
        <v>56740800.050000042</v>
      </c>
      <c r="JG220" s="466">
        <v>58838275.070000023</v>
      </c>
      <c r="JH220" s="466">
        <v>57864498.639999941</v>
      </c>
      <c r="JI220" s="466">
        <v>64256657.389999986</v>
      </c>
      <c r="JJ220" s="466">
        <v>69556316.630000025</v>
      </c>
      <c r="JK220" s="466">
        <v>126350581.35999985</v>
      </c>
      <c r="JL220" s="466">
        <f t="shared" si="1140"/>
        <v>647712824.43999994</v>
      </c>
      <c r="JM220" s="655">
        <v>27330529.390000001</v>
      </c>
      <c r="JN220" s="466">
        <v>27795724.299999997</v>
      </c>
      <c r="JO220" s="466">
        <v>34118348.809999987</v>
      </c>
      <c r="JP220" s="466">
        <v>58119552.110000029</v>
      </c>
      <c r="JQ220" s="466">
        <v>52733769.080000006</v>
      </c>
      <c r="JR220" s="466">
        <v>18636720.140000001</v>
      </c>
      <c r="JS220" s="466">
        <v>46866007.089999959</v>
      </c>
      <c r="JT220" s="466">
        <v>47487412.160000063</v>
      </c>
      <c r="JU220" s="466">
        <v>53881874.699999914</v>
      </c>
      <c r="JV220" s="466">
        <v>67771669.490000159</v>
      </c>
      <c r="JW220" s="466">
        <v>68475883.489999712</v>
      </c>
      <c r="JX220" s="466">
        <v>138896325.68000013</v>
      </c>
      <c r="JY220" s="466">
        <f t="shared" si="1142"/>
        <v>642113816.44000006</v>
      </c>
      <c r="JZ220" s="655">
        <v>18656022.780000001</v>
      </c>
      <c r="KA220" s="466">
        <v>37107680.289999999</v>
      </c>
      <c r="KB220" s="466">
        <v>41396556.399999991</v>
      </c>
      <c r="KC220" s="466">
        <v>48490227.180000007</v>
      </c>
      <c r="KD220" s="466">
        <v>52197480.580000095</v>
      </c>
      <c r="KE220" s="466">
        <v>57869903.00999999</v>
      </c>
      <c r="KF220" s="466">
        <v>79014646.839999914</v>
      </c>
      <c r="KG220" s="466">
        <v>79716388.289999992</v>
      </c>
      <c r="KH220" s="466">
        <v>87835162.740000099</v>
      </c>
      <c r="KI220" s="466">
        <v>69406156.879999906</v>
      </c>
      <c r="KJ220" s="466">
        <v>87136964.330000013</v>
      </c>
      <c r="KK220" s="466">
        <v>84266295.480000004</v>
      </c>
      <c r="KL220" s="466">
        <f t="shared" si="1144"/>
        <v>743093484.80000007</v>
      </c>
      <c r="KM220" s="655">
        <v>30407951.920000002</v>
      </c>
      <c r="KN220" s="466">
        <v>40847046.469999999</v>
      </c>
      <c r="KO220" s="466">
        <v>54084874.810000002</v>
      </c>
      <c r="KP220" s="466">
        <v>64171213.080000006</v>
      </c>
      <c r="KQ220" s="466">
        <v>79240436.069999889</v>
      </c>
      <c r="KR220" s="466">
        <v>84423237.629999995</v>
      </c>
      <c r="KS220" s="466">
        <v>85391062.750000119</v>
      </c>
      <c r="KT220" s="466">
        <v>100445878.38</v>
      </c>
      <c r="KU220" s="466">
        <v>99705558.820000023</v>
      </c>
      <c r="KV220" s="466">
        <v>95378991.399999961</v>
      </c>
      <c r="KW220" s="466">
        <v>129460324.64000104</v>
      </c>
      <c r="KX220" s="466">
        <v>215195913.88999897</v>
      </c>
      <c r="KY220" s="466">
        <f t="shared" si="1146"/>
        <v>1078752489.8600001</v>
      </c>
      <c r="KZ220" s="655">
        <v>32109709.629999999</v>
      </c>
      <c r="LA220" s="466">
        <v>56521322.730000004</v>
      </c>
      <c r="LB220" s="466">
        <v>0</v>
      </c>
      <c r="LC220" s="466">
        <v>0</v>
      </c>
      <c r="LD220" s="466">
        <v>0</v>
      </c>
      <c r="LE220" s="466">
        <v>0</v>
      </c>
      <c r="LF220" s="466">
        <v>0</v>
      </c>
      <c r="LG220" s="466">
        <v>0</v>
      </c>
      <c r="LH220" s="466">
        <v>0</v>
      </c>
      <c r="LI220" s="466">
        <v>0</v>
      </c>
      <c r="LJ220" s="466">
        <v>0</v>
      </c>
      <c r="LK220" s="466">
        <v>0</v>
      </c>
      <c r="LL220" s="511">
        <f t="shared" si="1148"/>
        <v>88631032.359999999</v>
      </c>
    </row>
    <row r="221" spans="1:324" ht="15.75" x14ac:dyDescent="0.25">
      <c r="A221" s="419">
        <v>4205</v>
      </c>
      <c r="B221" s="420"/>
      <c r="C221" s="418" t="s">
        <v>49</v>
      </c>
      <c r="D221" s="418" t="s">
        <v>1059</v>
      </c>
      <c r="E221" s="466" t="s">
        <v>870</v>
      </c>
      <c r="F221" s="466" t="s">
        <v>870</v>
      </c>
      <c r="G221" s="466" t="s">
        <v>870</v>
      </c>
      <c r="H221" s="466" t="s">
        <v>870</v>
      </c>
      <c r="I221" s="466" t="s">
        <v>870</v>
      </c>
      <c r="J221" s="466" t="s">
        <v>870</v>
      </c>
      <c r="K221" s="466" t="s">
        <v>870</v>
      </c>
      <c r="L221" s="466">
        <v>84818561.175095975</v>
      </c>
      <c r="M221" s="466">
        <v>2349520.0842931066</v>
      </c>
      <c r="N221" s="466">
        <v>3879608.6840260387</v>
      </c>
      <c r="O221" s="466">
        <v>3290065.7396511436</v>
      </c>
      <c r="P221" s="466">
        <v>2180853.0567100653</v>
      </c>
      <c r="Q221" s="466">
        <v>3472925.7830913025</v>
      </c>
      <c r="R221" s="466">
        <v>4755564.2349357372</v>
      </c>
      <c r="S221" s="466">
        <v>5703392.2068519453</v>
      </c>
      <c r="T221" s="466">
        <v>5625390.3201468894</v>
      </c>
      <c r="U221" s="466">
        <v>7346569.6879068613</v>
      </c>
      <c r="V221" s="466">
        <v>6205519.7581372065</v>
      </c>
      <c r="W221" s="466">
        <v>8920189.0228259079</v>
      </c>
      <c r="X221" s="466">
        <v>23591906.064429987</v>
      </c>
      <c r="Y221" s="466">
        <f t="shared" si="1102"/>
        <v>77321504.643006176</v>
      </c>
      <c r="Z221" s="466">
        <v>5062775.7442830913</v>
      </c>
      <c r="AA221" s="466">
        <v>3831906.4303121348</v>
      </c>
      <c r="AB221" s="466">
        <v>6462868.4044399941</v>
      </c>
      <c r="AC221" s="466">
        <v>3811727.2661909526</v>
      </c>
      <c r="AD221" s="466">
        <v>4891013.1346185943</v>
      </c>
      <c r="AE221" s="466">
        <v>5288707.0954765528</v>
      </c>
      <c r="AF221" s="466">
        <v>6053171.3055416439</v>
      </c>
      <c r="AG221" s="466">
        <v>4526227.0024620276</v>
      </c>
      <c r="AH221" s="466">
        <v>6633546.3791103326</v>
      </c>
      <c r="AI221" s="466">
        <v>6856022.5211567301</v>
      </c>
      <c r="AJ221" s="466">
        <v>7095685.3420547545</v>
      </c>
      <c r="AK221" s="466">
        <v>20849481.739108656</v>
      </c>
      <c r="AL221" s="466">
        <f t="shared" si="1104"/>
        <v>81363132.364755467</v>
      </c>
      <c r="AM221" s="466">
        <v>4601216.4967868477</v>
      </c>
      <c r="AN221" s="466">
        <v>5133617.3194374898</v>
      </c>
      <c r="AO221" s="466">
        <v>3925108.622934402</v>
      </c>
      <c r="AP221" s="466">
        <v>4040479.0417709909</v>
      </c>
      <c r="AQ221" s="466">
        <v>3572307.3150559161</v>
      </c>
      <c r="AR221" s="466">
        <v>4263263.779377399</v>
      </c>
      <c r="AS221" s="466">
        <v>5230912.9786346182</v>
      </c>
      <c r="AT221" s="466">
        <v>5004255.1775997328</v>
      </c>
      <c r="AU221" s="466">
        <v>7766477.0088048708</v>
      </c>
      <c r="AV221" s="466">
        <v>8845983.1177182458</v>
      </c>
      <c r="AW221" s="466">
        <v>9918059.9621515758</v>
      </c>
      <c r="AX221" s="466">
        <v>23590303.98335002</v>
      </c>
      <c r="AY221" s="466">
        <f t="shared" si="1106"/>
        <v>85891984.803622112</v>
      </c>
      <c r="AZ221" s="466">
        <v>11636428.149891507</v>
      </c>
      <c r="BA221" s="466">
        <v>6534675.8377566356</v>
      </c>
      <c r="BB221" s="466">
        <v>3859351.6352028064</v>
      </c>
      <c r="BC221" s="466">
        <v>4872728.9441662496</v>
      </c>
      <c r="BD221" s="466">
        <v>4931689.8726840271</v>
      </c>
      <c r="BE221" s="466">
        <v>4909658.7574695367</v>
      </c>
      <c r="BF221" s="466">
        <v>5715292.7823819071</v>
      </c>
      <c r="BG221" s="466">
        <v>6625044.068769821</v>
      </c>
      <c r="BH221" s="466">
        <v>5751819.5200300431</v>
      </c>
      <c r="BI221" s="466">
        <v>10691118.705725258</v>
      </c>
      <c r="BJ221" s="466">
        <v>10404820.073860789</v>
      </c>
      <c r="BK221" s="466">
        <v>18074891.437823396</v>
      </c>
      <c r="BL221" s="466">
        <f t="shared" si="1108"/>
        <v>94007519.785761982</v>
      </c>
      <c r="BM221" s="466">
        <v>5288620.339843099</v>
      </c>
      <c r="BN221" s="466">
        <v>3069632.5502002989</v>
      </c>
      <c r="BO221" s="466">
        <v>1951456.4725004204</v>
      </c>
      <c r="BP221" s="466">
        <v>3242412.0948088788</v>
      </c>
      <c r="BQ221" s="466">
        <v>2768015.5530378935</v>
      </c>
      <c r="BR221" s="466">
        <v>875956.40827908425</v>
      </c>
      <c r="BS221" s="466">
        <v>4224870.4965782026</v>
      </c>
      <c r="BT221" s="466">
        <v>6556886.5779502578</v>
      </c>
      <c r="BU221" s="466">
        <v>4400575.5877149086</v>
      </c>
      <c r="BV221" s="466">
        <v>6115018.6308212318</v>
      </c>
      <c r="BW221" s="466">
        <v>9241497.8003254812</v>
      </c>
      <c r="BX221" s="466">
        <v>20995511.174386587</v>
      </c>
      <c r="BY221" s="466">
        <f t="shared" si="1110"/>
        <v>68730453.686446354</v>
      </c>
      <c r="BZ221" s="466">
        <v>3184561.9931146721</v>
      </c>
      <c r="CA221" s="466">
        <v>3027771.4199215495</v>
      </c>
      <c r="CB221" s="466">
        <v>2251163.0051744278</v>
      </c>
      <c r="CC221" s="466">
        <v>2803991.7387748319</v>
      </c>
      <c r="CD221" s="466">
        <v>3065108.6129611069</v>
      </c>
      <c r="CE221" s="466">
        <v>4125427.7672341815</v>
      </c>
      <c r="CF221" s="466">
        <v>3893152.4092388609</v>
      </c>
      <c r="CG221" s="466">
        <v>5783502.2245451538</v>
      </c>
      <c r="CH221" s="466">
        <v>5239208.1161742639</v>
      </c>
      <c r="CI221" s="466">
        <v>5980874.9266399508</v>
      </c>
      <c r="CJ221" s="466">
        <v>11524716.48877484</v>
      </c>
      <c r="CK221" s="466">
        <v>25485528.705057576</v>
      </c>
      <c r="CL221" s="466">
        <f t="shared" si="1112"/>
        <v>76365007.407611415</v>
      </c>
      <c r="CM221" s="466">
        <v>6107248.2191203479</v>
      </c>
      <c r="CN221" s="466">
        <v>3421450.618594558</v>
      </c>
      <c r="CO221" s="466">
        <v>2893297.8798197322</v>
      </c>
      <c r="CP221" s="466">
        <v>3458051.5723585365</v>
      </c>
      <c r="CQ221" s="466">
        <v>2790449.945459859</v>
      </c>
      <c r="CR221" s="466">
        <v>3943913.4558504405</v>
      </c>
      <c r="CS221" s="466">
        <v>5934062.4110332169</v>
      </c>
      <c r="CT221" s="466">
        <v>6794516.724670344</v>
      </c>
      <c r="CU221" s="466">
        <v>8244868.8480220335</v>
      </c>
      <c r="CV221" s="466">
        <v>11888856.929018522</v>
      </c>
      <c r="CW221" s="466">
        <v>15142906.972083125</v>
      </c>
      <c r="CX221" s="466">
        <v>41799966.083708897</v>
      </c>
      <c r="CY221" s="466">
        <f t="shared" si="1114"/>
        <v>112419589.65973961</v>
      </c>
      <c r="CZ221" s="466">
        <v>6049222.4613804035</v>
      </c>
      <c r="DA221" s="466">
        <v>7470686.310008347</v>
      </c>
      <c r="DB221" s="466">
        <v>4079786.5783308274</v>
      </c>
      <c r="DC221" s="466">
        <v>4561958.889999914</v>
      </c>
      <c r="DD221" s="466">
        <v>5860809.0700000003</v>
      </c>
      <c r="DE221" s="466">
        <v>7502663.5429999996</v>
      </c>
      <c r="DF221" s="466">
        <v>8812323.8970000111</v>
      </c>
      <c r="DG221" s="466">
        <v>11870088.970280502</v>
      </c>
      <c r="DH221" s="466">
        <v>12633729.469999991</v>
      </c>
      <c r="DI221" s="466">
        <v>16019566.360000007</v>
      </c>
      <c r="DJ221" s="466">
        <v>20207917.070000004</v>
      </c>
      <c r="DK221" s="466">
        <v>57796743.989999972</v>
      </c>
      <c r="DL221" s="466">
        <f t="shared" si="1116"/>
        <v>162865496.60999998</v>
      </c>
      <c r="DM221" s="466">
        <v>7133423.21</v>
      </c>
      <c r="DN221" s="466">
        <v>6948128.8799999999</v>
      </c>
      <c r="DO221" s="466">
        <v>6774494.7400000002</v>
      </c>
      <c r="DP221" s="466">
        <v>7132555.0300000003</v>
      </c>
      <c r="DQ221" s="466">
        <v>7481740.5700000003</v>
      </c>
      <c r="DR221" s="466">
        <v>9794346.8900000006</v>
      </c>
      <c r="DS221" s="466">
        <v>8667876.9200000037</v>
      </c>
      <c r="DT221" s="466">
        <v>12837481.589999992</v>
      </c>
      <c r="DU221" s="466">
        <v>18652785.930000007</v>
      </c>
      <c r="DV221" s="466">
        <v>18493550.760000002</v>
      </c>
      <c r="DW221" s="466">
        <v>16374124.380000008</v>
      </c>
      <c r="DX221" s="466">
        <v>71737925.479999989</v>
      </c>
      <c r="DY221" s="466">
        <f t="shared" si="1118"/>
        <v>192028434.38</v>
      </c>
      <c r="DZ221" s="466">
        <v>6386244.8499999996</v>
      </c>
      <c r="EA221" s="466">
        <v>6665575.6200000001</v>
      </c>
      <c r="EB221" s="466">
        <v>6242431.8599999994</v>
      </c>
      <c r="EC221" s="466">
        <v>7399186.1499999994</v>
      </c>
      <c r="ED221" s="466">
        <v>9176931.2399999946</v>
      </c>
      <c r="EE221" s="466">
        <v>7357389.8800000092</v>
      </c>
      <c r="EF221" s="466">
        <v>9830669.8700000029</v>
      </c>
      <c r="EG221" s="466">
        <v>12299708.979999978</v>
      </c>
      <c r="EH221" s="466">
        <v>12556952.810000014</v>
      </c>
      <c r="EI221" s="466">
        <v>16634986.990000002</v>
      </c>
      <c r="EJ221" s="466">
        <v>22376798.939999983</v>
      </c>
      <c r="EK221" s="466">
        <v>49263644.880000003</v>
      </c>
      <c r="EL221" s="466">
        <f t="shared" si="1120"/>
        <v>166190522.06999999</v>
      </c>
      <c r="EM221" s="466">
        <v>10710461.73</v>
      </c>
      <c r="EN221" s="466">
        <v>5237775.38</v>
      </c>
      <c r="EO221" s="466">
        <v>5695543.4900000002</v>
      </c>
      <c r="EP221" s="466">
        <v>4613200.6100000003</v>
      </c>
      <c r="EQ221" s="466">
        <v>8189578.9399999995</v>
      </c>
      <c r="ER221" s="466">
        <v>8073447.8999999957</v>
      </c>
      <c r="ES221" s="466">
        <v>12475781.569999993</v>
      </c>
      <c r="ET221" s="466">
        <v>12889408.680000003</v>
      </c>
      <c r="EU221" s="466">
        <v>16141528.810000017</v>
      </c>
      <c r="EV221" s="466">
        <v>19168576.760000002</v>
      </c>
      <c r="EW221" s="466">
        <v>20348073.269999988</v>
      </c>
      <c r="EX221" s="466">
        <v>37478253.440000005</v>
      </c>
      <c r="EY221" s="466">
        <f t="shared" si="1122"/>
        <v>161021630.58000001</v>
      </c>
      <c r="EZ221" s="466">
        <v>17514028.909999996</v>
      </c>
      <c r="FA221" s="466">
        <v>7826891.2799999993</v>
      </c>
      <c r="FB221" s="466">
        <v>7851384.1699999999</v>
      </c>
      <c r="FC221" s="466">
        <v>7157032.1300000008</v>
      </c>
      <c r="FD221" s="466">
        <v>8027806.9900000002</v>
      </c>
      <c r="FE221" s="466">
        <v>14709959.890000001</v>
      </c>
      <c r="FF221" s="466">
        <v>16023126.599999998</v>
      </c>
      <c r="FG221" s="466">
        <v>24040242.18</v>
      </c>
      <c r="FH221" s="466">
        <v>15649038.169999985</v>
      </c>
      <c r="FI221" s="466">
        <v>14814522.82000003</v>
      </c>
      <c r="FJ221" s="466">
        <v>21332438.42999997</v>
      </c>
      <c r="FK221" s="466">
        <v>43192103.339999989</v>
      </c>
      <c r="FL221" s="466">
        <f t="shared" si="1124"/>
        <v>198138574.91</v>
      </c>
      <c r="FM221" s="466">
        <v>12391796.800000001</v>
      </c>
      <c r="FN221" s="466">
        <v>9018934.7699999996</v>
      </c>
      <c r="FO221" s="466">
        <v>4765033.43</v>
      </c>
      <c r="FP221" s="466">
        <v>6308079.1899999995</v>
      </c>
      <c r="FQ221" s="466">
        <v>8937572.6400000118</v>
      </c>
      <c r="FR221" s="466">
        <v>9715680.0099999886</v>
      </c>
      <c r="FS221" s="466">
        <v>7279221.4400000032</v>
      </c>
      <c r="FT221" s="466">
        <v>14785774.459999997</v>
      </c>
      <c r="FU221" s="466">
        <v>13193791.389999999</v>
      </c>
      <c r="FV221" s="466">
        <v>15673504.609999996</v>
      </c>
      <c r="FW221" s="466">
        <v>18335804.380000003</v>
      </c>
      <c r="FX221" s="466">
        <v>28406869.400000017</v>
      </c>
      <c r="FY221" s="466">
        <f t="shared" si="1126"/>
        <v>148812062.52000001</v>
      </c>
      <c r="FZ221" s="466">
        <v>7084730.1100000003</v>
      </c>
      <c r="GA221" s="466">
        <v>8298710.0799999991</v>
      </c>
      <c r="GB221" s="466">
        <v>4263719.910000002</v>
      </c>
      <c r="GC221" s="466">
        <v>4831227.459999999</v>
      </c>
      <c r="GD221" s="466">
        <v>6005680.5499999924</v>
      </c>
      <c r="GE221" s="466">
        <v>7889512.9100000057</v>
      </c>
      <c r="GF221" s="466">
        <v>10896360.550000003</v>
      </c>
      <c r="GG221" s="466">
        <v>11618821.819999997</v>
      </c>
      <c r="GH221" s="466">
        <v>16484406.320000004</v>
      </c>
      <c r="GI221" s="466">
        <v>21225071.929999981</v>
      </c>
      <c r="GJ221" s="466">
        <v>20224427.200000003</v>
      </c>
      <c r="GK221" s="466">
        <v>45655931.160000049</v>
      </c>
      <c r="GL221" s="466">
        <f t="shared" si="1128"/>
        <v>164478600.00000003</v>
      </c>
      <c r="GM221" s="466">
        <v>15749545.809999999</v>
      </c>
      <c r="GN221" s="466">
        <v>6022124.709999999</v>
      </c>
      <c r="GO221" s="466">
        <v>5876513.3300000066</v>
      </c>
      <c r="GP221" s="466">
        <v>8077799.7399999937</v>
      </c>
      <c r="GQ221" s="466">
        <v>9215953.4499999955</v>
      </c>
      <c r="GR221" s="466">
        <v>10017660.009999994</v>
      </c>
      <c r="GS221" s="466">
        <v>14147026.540000008</v>
      </c>
      <c r="GT221" s="466">
        <v>15006111.200000001</v>
      </c>
      <c r="GU221" s="466">
        <v>18714854.259999998</v>
      </c>
      <c r="GV221" s="466">
        <v>21186166.45000001</v>
      </c>
      <c r="GW221" s="466">
        <v>20708212.609999988</v>
      </c>
      <c r="GX221" s="466">
        <v>36286596.350000031</v>
      </c>
      <c r="GY221" s="466">
        <f t="shared" si="1130"/>
        <v>181008564.46000001</v>
      </c>
      <c r="GZ221" s="466">
        <v>6421992.9699999997</v>
      </c>
      <c r="HA221" s="466">
        <v>5727098.9699999988</v>
      </c>
      <c r="HB221" s="466">
        <v>7728905.570000004</v>
      </c>
      <c r="HC221" s="466">
        <v>9401081.2899999972</v>
      </c>
      <c r="HD221" s="466">
        <v>7880287.4899999965</v>
      </c>
      <c r="HE221" s="466">
        <v>9393039.3300000075</v>
      </c>
      <c r="HF221" s="466">
        <v>9489043.3200000022</v>
      </c>
      <c r="HG221" s="466">
        <v>10656111.710000005</v>
      </c>
      <c r="HH221" s="466">
        <v>13939425.899999978</v>
      </c>
      <c r="HI221" s="466">
        <v>18537062.820000015</v>
      </c>
      <c r="HJ221" s="466">
        <v>22079814.96999998</v>
      </c>
      <c r="HK221" s="466">
        <v>41638846.780000038</v>
      </c>
      <c r="HL221" s="466">
        <f t="shared" si="1132"/>
        <v>162892711.12000003</v>
      </c>
      <c r="HM221" s="466">
        <v>4058640.6100000003</v>
      </c>
      <c r="HN221" s="466">
        <v>6538721.4400000004</v>
      </c>
      <c r="HO221" s="466">
        <v>3842167.5700000008</v>
      </c>
      <c r="HP221" s="466">
        <v>4060538.5399999963</v>
      </c>
      <c r="HQ221" s="466">
        <v>5622177.950000003</v>
      </c>
      <c r="HR221" s="466">
        <v>7597363.7099999972</v>
      </c>
      <c r="HS221" s="466">
        <v>9117160.8799999971</v>
      </c>
      <c r="HT221" s="466">
        <v>11775938.130000005</v>
      </c>
      <c r="HU221" s="466">
        <v>13482842.280000003</v>
      </c>
      <c r="HV221" s="466">
        <v>12526405.210000003</v>
      </c>
      <c r="HW221" s="466">
        <v>16745086.37000002</v>
      </c>
      <c r="HX221" s="466">
        <v>40056179.869999968</v>
      </c>
      <c r="HY221" s="466">
        <f t="shared" si="1134"/>
        <v>135423222.56</v>
      </c>
      <c r="HZ221" s="466">
        <v>9056928.3699999992</v>
      </c>
      <c r="IA221" s="466">
        <v>6969222.4699999988</v>
      </c>
      <c r="IB221" s="466">
        <v>4156445.609999998</v>
      </c>
      <c r="IC221" s="466">
        <v>6215013.870000001</v>
      </c>
      <c r="ID221" s="466">
        <v>9776385.5200000014</v>
      </c>
      <c r="IE221" s="466">
        <v>11080692.639999999</v>
      </c>
      <c r="IF221" s="466">
        <v>17332365.629999999</v>
      </c>
      <c r="IG221" s="466">
        <v>19846020.320000011</v>
      </c>
      <c r="IH221" s="466">
        <v>13507503.960000016</v>
      </c>
      <c r="II221" s="466">
        <v>21118942.85999997</v>
      </c>
      <c r="IJ221" s="466">
        <v>26175282.069999989</v>
      </c>
      <c r="IK221" s="466">
        <v>60052136.530000001</v>
      </c>
      <c r="IL221" s="466">
        <f t="shared" si="1136"/>
        <v>205286939.84999996</v>
      </c>
      <c r="IM221" s="466">
        <v>5303981.6599999992</v>
      </c>
      <c r="IN221" s="466">
        <v>4719592.2499999991</v>
      </c>
      <c r="IO221" s="466">
        <v>7460699.2700000014</v>
      </c>
      <c r="IP221" s="466">
        <v>8385921.1800000006</v>
      </c>
      <c r="IQ221" s="466">
        <v>11215856.009999998</v>
      </c>
      <c r="IR221" s="466">
        <v>19096220.140000004</v>
      </c>
      <c r="IS221" s="466">
        <v>22005953.279999994</v>
      </c>
      <c r="IT221" s="466">
        <v>24664648.749999993</v>
      </c>
      <c r="IU221" s="466">
        <v>22928828.709999993</v>
      </c>
      <c r="IV221" s="466">
        <v>31348837.920000125</v>
      </c>
      <c r="IW221" s="466">
        <v>32416077.129999891</v>
      </c>
      <c r="IX221" s="466">
        <v>68920205.749999985</v>
      </c>
      <c r="IY221" s="466">
        <f t="shared" si="1138"/>
        <v>258466822.05000001</v>
      </c>
      <c r="IZ221" s="655">
        <v>10731219.080000004</v>
      </c>
      <c r="JA221" s="466">
        <v>7268771.7199999969</v>
      </c>
      <c r="JB221" s="466">
        <v>11341497.830000002</v>
      </c>
      <c r="JC221" s="466">
        <v>9451814.3199999928</v>
      </c>
      <c r="JD221" s="466">
        <v>14266112.199999997</v>
      </c>
      <c r="JE221" s="466">
        <v>12358467.229999997</v>
      </c>
      <c r="JF221" s="466">
        <v>18279482.680000007</v>
      </c>
      <c r="JG221" s="466">
        <v>18768404.200000029</v>
      </c>
      <c r="JH221" s="466">
        <v>29689120.619999971</v>
      </c>
      <c r="JI221" s="466">
        <v>24238370.060000021</v>
      </c>
      <c r="JJ221" s="466">
        <v>29464923.919999968</v>
      </c>
      <c r="JK221" s="466">
        <v>68313743.319999978</v>
      </c>
      <c r="JL221" s="466">
        <f t="shared" si="1140"/>
        <v>254171927.17999995</v>
      </c>
      <c r="JM221" s="655">
        <v>10042319.969999999</v>
      </c>
      <c r="JN221" s="466">
        <v>9676429.2499999981</v>
      </c>
      <c r="JO221" s="466">
        <v>11315425.060000001</v>
      </c>
      <c r="JP221" s="466">
        <v>16950718.34</v>
      </c>
      <c r="JQ221" s="466">
        <v>15335117.229999999</v>
      </c>
      <c r="JR221" s="466">
        <v>7317645.0199999874</v>
      </c>
      <c r="JS221" s="466">
        <v>17824465.730000027</v>
      </c>
      <c r="JT221" s="466">
        <v>17616522.549999986</v>
      </c>
      <c r="JU221" s="466">
        <v>16857267.110000003</v>
      </c>
      <c r="JV221" s="466">
        <v>19702596.260000028</v>
      </c>
      <c r="JW221" s="466">
        <v>23899131.569999866</v>
      </c>
      <c r="JX221" s="466">
        <v>70045589.440000102</v>
      </c>
      <c r="JY221" s="466">
        <f t="shared" si="1142"/>
        <v>236583227.53000003</v>
      </c>
      <c r="JZ221" s="655">
        <v>4128231.0700000003</v>
      </c>
      <c r="KA221" s="466">
        <v>6432042.0600000005</v>
      </c>
      <c r="KB221" s="466">
        <v>8753163.7000000011</v>
      </c>
      <c r="KC221" s="466">
        <v>9470445.9900000002</v>
      </c>
      <c r="KD221" s="466">
        <v>12783551</v>
      </c>
      <c r="KE221" s="466">
        <v>14727677.359999999</v>
      </c>
      <c r="KF221" s="466">
        <v>18653680.940000001</v>
      </c>
      <c r="KG221" s="466">
        <v>22485725.77</v>
      </c>
      <c r="KH221" s="466">
        <v>18112659.040000003</v>
      </c>
      <c r="KI221" s="466">
        <v>24642019.429999895</v>
      </c>
      <c r="KJ221" s="466">
        <v>38412385.080000103</v>
      </c>
      <c r="KK221" s="466">
        <v>93203154.089999989</v>
      </c>
      <c r="KL221" s="466">
        <f t="shared" si="1144"/>
        <v>271804735.52999997</v>
      </c>
      <c r="KM221" s="655">
        <v>7075404.0700000003</v>
      </c>
      <c r="KN221" s="466">
        <v>10409944.98</v>
      </c>
      <c r="KO221" s="466">
        <v>12324294.41</v>
      </c>
      <c r="KP221" s="466">
        <v>14298489.930000003</v>
      </c>
      <c r="KQ221" s="466">
        <v>20305679.909999996</v>
      </c>
      <c r="KR221" s="466">
        <v>25890256.919999994</v>
      </c>
      <c r="KS221" s="466">
        <v>29523595.540000003</v>
      </c>
      <c r="KT221" s="466">
        <v>30522684.880000103</v>
      </c>
      <c r="KU221" s="466">
        <v>29701252.059999891</v>
      </c>
      <c r="KV221" s="466">
        <v>35194381.739999995</v>
      </c>
      <c r="KW221" s="466">
        <v>38861075.700000003</v>
      </c>
      <c r="KX221" s="466">
        <v>95366788.030000016</v>
      </c>
      <c r="KY221" s="466">
        <f t="shared" si="1146"/>
        <v>349473848.17000002</v>
      </c>
      <c r="KZ221" s="655">
        <v>8425781.4499999993</v>
      </c>
      <c r="LA221" s="466">
        <v>9270989.2200000007</v>
      </c>
      <c r="LB221" s="466">
        <v>0</v>
      </c>
      <c r="LC221" s="466">
        <v>0</v>
      </c>
      <c r="LD221" s="466">
        <v>0</v>
      </c>
      <c r="LE221" s="466">
        <v>0</v>
      </c>
      <c r="LF221" s="466">
        <v>0</v>
      </c>
      <c r="LG221" s="466">
        <v>0</v>
      </c>
      <c r="LH221" s="466">
        <v>0</v>
      </c>
      <c r="LI221" s="466">
        <v>0</v>
      </c>
      <c r="LJ221" s="466">
        <v>0</v>
      </c>
      <c r="LK221" s="466">
        <v>0</v>
      </c>
      <c r="LL221" s="511">
        <f t="shared" si="1148"/>
        <v>17696770.670000002</v>
      </c>
    </row>
    <row r="222" spans="1:324" ht="15.75" x14ac:dyDescent="0.25">
      <c r="A222" s="419">
        <v>4206</v>
      </c>
      <c r="B222" s="420"/>
      <c r="C222" s="418" t="s">
        <v>51</v>
      </c>
      <c r="D222" s="418" t="s">
        <v>403</v>
      </c>
      <c r="E222" s="466" t="s">
        <v>870</v>
      </c>
      <c r="F222" s="466" t="s">
        <v>870</v>
      </c>
      <c r="G222" s="466" t="s">
        <v>870</v>
      </c>
      <c r="H222" s="466" t="s">
        <v>870</v>
      </c>
      <c r="I222" s="466" t="s">
        <v>870</v>
      </c>
      <c r="J222" s="466" t="s">
        <v>870</v>
      </c>
      <c r="K222" s="466" t="s">
        <v>870</v>
      </c>
      <c r="L222" s="466">
        <v>15024570.188616259</v>
      </c>
      <c r="M222" s="466">
        <v>380850.37205808709</v>
      </c>
      <c r="N222" s="466">
        <v>640579.93590385583</v>
      </c>
      <c r="O222" s="466">
        <v>1245305.6652478718</v>
      </c>
      <c r="P222" s="466">
        <v>1246473.020030045</v>
      </c>
      <c r="Q222" s="466">
        <v>1558338.2006342853</v>
      </c>
      <c r="R222" s="466">
        <v>1962624.9092805875</v>
      </c>
      <c r="S222" s="466">
        <v>1162738.3543231515</v>
      </c>
      <c r="T222" s="466">
        <v>1202611.7692789182</v>
      </c>
      <c r="U222" s="466">
        <v>906330.86600734445</v>
      </c>
      <c r="V222" s="466">
        <v>1215806.0247454515</v>
      </c>
      <c r="W222" s="466">
        <v>1650611.3725588392</v>
      </c>
      <c r="X222" s="466">
        <v>1930402.2066432962</v>
      </c>
      <c r="Y222" s="466">
        <f t="shared" si="1102"/>
        <v>15102672.696711734</v>
      </c>
      <c r="Z222" s="466">
        <v>830086.79686195962</v>
      </c>
      <c r="AA222" s="466">
        <v>1108834.5378484393</v>
      </c>
      <c r="AB222" s="466">
        <v>1033300.5498247369</v>
      </c>
      <c r="AC222" s="466">
        <v>1360331.1172174932</v>
      </c>
      <c r="AD222" s="466">
        <v>2403986.0517442841</v>
      </c>
      <c r="AE222" s="466">
        <v>960202.29118677985</v>
      </c>
      <c r="AF222" s="466">
        <v>10451806.15848773</v>
      </c>
      <c r="AG222" s="466">
        <v>2578251.3908362575</v>
      </c>
      <c r="AH222" s="466">
        <v>1376937.7600984764</v>
      </c>
      <c r="AI222" s="466">
        <v>1341611.6247704837</v>
      </c>
      <c r="AJ222" s="466">
        <v>2265411.0893423492</v>
      </c>
      <c r="AK222" s="466">
        <v>7012085.0398097225</v>
      </c>
      <c r="AL222" s="466">
        <f t="shared" si="1104"/>
        <v>32722844.408028711</v>
      </c>
      <c r="AM222" s="466">
        <v>1815256.2097312633</v>
      </c>
      <c r="AN222" s="466">
        <v>1056285.191245201</v>
      </c>
      <c r="AO222" s="466">
        <v>1309108.8758137207</v>
      </c>
      <c r="AP222" s="466">
        <v>1419293.7885161079</v>
      </c>
      <c r="AQ222" s="466">
        <v>3715914.7530462351</v>
      </c>
      <c r="AR222" s="466">
        <v>1213510.1638290775</v>
      </c>
      <c r="AS222" s="466">
        <v>2658556.6430061767</v>
      </c>
      <c r="AT222" s="466">
        <v>2136196.1688365899</v>
      </c>
      <c r="AU222" s="466">
        <v>1997098.5690201952</v>
      </c>
      <c r="AV222" s="466">
        <v>781468.03150559228</v>
      </c>
      <c r="AW222" s="466">
        <v>2837510.3976798528</v>
      </c>
      <c r="AX222" s="466">
        <v>6058286.1152144894</v>
      </c>
      <c r="AY222" s="466">
        <f t="shared" si="1106"/>
        <v>26998484.907444503</v>
      </c>
      <c r="AZ222" s="466">
        <v>1937099.8682607247</v>
      </c>
      <c r="BA222" s="466">
        <v>1206217.6500166918</v>
      </c>
      <c r="BB222" s="466">
        <v>764677.92584710394</v>
      </c>
      <c r="BC222" s="466">
        <v>3072053.476381239</v>
      </c>
      <c r="BD222" s="466">
        <v>2830021.0983975958</v>
      </c>
      <c r="BE222" s="466">
        <v>2129947.3574945754</v>
      </c>
      <c r="BF222" s="466">
        <v>1681544.2976965448</v>
      </c>
      <c r="BG222" s="466">
        <v>2740208.7319312305</v>
      </c>
      <c r="BH222" s="466">
        <v>1687484.8257386067</v>
      </c>
      <c r="BI222" s="466">
        <v>3292027.7772909361</v>
      </c>
      <c r="BJ222" s="466">
        <v>1913807.5951009803</v>
      </c>
      <c r="BK222" s="466">
        <v>3508330.2663996005</v>
      </c>
      <c r="BL222" s="466">
        <f t="shared" si="1108"/>
        <v>26763420.870555829</v>
      </c>
      <c r="BM222" s="466">
        <v>1028957.9283925891</v>
      </c>
      <c r="BN222" s="466">
        <v>2654599.2877649805</v>
      </c>
      <c r="BO222" s="466">
        <v>1462304.2594308129</v>
      </c>
      <c r="BP222" s="466">
        <v>2713084.5414788867</v>
      </c>
      <c r="BQ222" s="466">
        <v>1078145.2294692027</v>
      </c>
      <c r="BR222" s="466">
        <v>1843272.4783842436</v>
      </c>
      <c r="BS222" s="466">
        <v>2004513.6932064772</v>
      </c>
      <c r="BT222" s="466">
        <v>1445459.2901018185</v>
      </c>
      <c r="BU222" s="466">
        <v>2135663.5572108151</v>
      </c>
      <c r="BV222" s="466">
        <v>3950589.4776748456</v>
      </c>
      <c r="BW222" s="466">
        <v>3582675.7795443148</v>
      </c>
      <c r="BX222" s="466">
        <v>5619454.2631029924</v>
      </c>
      <c r="BY222" s="466">
        <f t="shared" si="1110"/>
        <v>29518719.785761982</v>
      </c>
      <c r="BZ222" s="466">
        <v>3073731.086045735</v>
      </c>
      <c r="CA222" s="466">
        <v>1860789.151977967</v>
      </c>
      <c r="CB222" s="466">
        <v>1247502.0958103829</v>
      </c>
      <c r="CC222" s="466">
        <v>1966473.0482807544</v>
      </c>
      <c r="CD222" s="466">
        <v>2270834.9333583722</v>
      </c>
      <c r="CE222" s="466">
        <v>2227942.2514605243</v>
      </c>
      <c r="CF222" s="466">
        <v>2005544.9543481898</v>
      </c>
      <c r="CG222" s="466">
        <v>3083526.8927140688</v>
      </c>
      <c r="CH222" s="466">
        <v>5703347.8347938601</v>
      </c>
      <c r="CI222" s="466">
        <v>6193907.58671341</v>
      </c>
      <c r="CJ222" s="466">
        <v>4374230.0646386174</v>
      </c>
      <c r="CK222" s="466">
        <v>7341402.9235102683</v>
      </c>
      <c r="CL222" s="466">
        <f t="shared" si="1112"/>
        <v>41349232.823652148</v>
      </c>
      <c r="CM222" s="466">
        <v>2389816.28839092</v>
      </c>
      <c r="CN222" s="466">
        <v>2613613.8345434819</v>
      </c>
      <c r="CO222" s="466">
        <v>3226991.8179769646</v>
      </c>
      <c r="CP222" s="466">
        <v>2932577.4550158568</v>
      </c>
      <c r="CQ222" s="466">
        <v>2570451.2085628463</v>
      </c>
      <c r="CR222" s="466">
        <v>4765725.6494324803</v>
      </c>
      <c r="CS222" s="466">
        <v>4278907.8674261402</v>
      </c>
      <c r="CT222" s="466">
        <v>6855439.1859455882</v>
      </c>
      <c r="CU222" s="466">
        <v>6660844.0278334124</v>
      </c>
      <c r="CV222" s="466">
        <v>7218802.4961609133</v>
      </c>
      <c r="CW222" s="466">
        <v>9277259.4288516194</v>
      </c>
      <c r="CX222" s="466">
        <v>12115021.093515268</v>
      </c>
      <c r="CY222" s="466">
        <f t="shared" si="1114"/>
        <v>64905450.353655495</v>
      </c>
      <c r="CZ222" s="466">
        <v>1849982.12</v>
      </c>
      <c r="DA222" s="466">
        <v>2118455.13</v>
      </c>
      <c r="DB222" s="466">
        <v>4527745.2</v>
      </c>
      <c r="DC222" s="466">
        <v>4165452.5900000054</v>
      </c>
      <c r="DD222" s="466">
        <v>4673002.8</v>
      </c>
      <c r="DE222" s="466">
        <v>3927380.2499999944</v>
      </c>
      <c r="DF222" s="466">
        <v>5948061.0700000115</v>
      </c>
      <c r="DG222" s="466">
        <v>29088485.129999977</v>
      </c>
      <c r="DH222" s="466">
        <v>5710176.6600000001</v>
      </c>
      <c r="DI222" s="466">
        <v>7077149.3900000155</v>
      </c>
      <c r="DJ222" s="466">
        <v>7972541.209999999</v>
      </c>
      <c r="DK222" s="466">
        <v>9643257.3100000098</v>
      </c>
      <c r="DL222" s="466">
        <f t="shared" si="1116"/>
        <v>86701688.860000014</v>
      </c>
      <c r="DM222" s="466">
        <v>5246354.4800000004</v>
      </c>
      <c r="DN222" s="466">
        <v>1531613.52</v>
      </c>
      <c r="DO222" s="466">
        <v>7815573.209999999</v>
      </c>
      <c r="DP222" s="466">
        <v>9367979.0600000042</v>
      </c>
      <c r="DQ222" s="466">
        <v>8499063.5999999866</v>
      </c>
      <c r="DR222" s="466">
        <v>5958658.6000000108</v>
      </c>
      <c r="DS222" s="466">
        <v>6181000.3199999891</v>
      </c>
      <c r="DT222" s="466">
        <v>7063835.7099999897</v>
      </c>
      <c r="DU222" s="466">
        <v>9770977.3599999938</v>
      </c>
      <c r="DV222" s="466">
        <v>8791301.430000009</v>
      </c>
      <c r="DW222" s="466">
        <v>8459899.839999998</v>
      </c>
      <c r="DX222" s="466">
        <v>20803420.060000043</v>
      </c>
      <c r="DY222" s="466">
        <f t="shared" si="1118"/>
        <v>99489677.190000042</v>
      </c>
      <c r="DZ222" s="466">
        <v>7902834.0900000008</v>
      </c>
      <c r="EA222" s="466">
        <v>2981613.4999999944</v>
      </c>
      <c r="EB222" s="466">
        <v>3860171.3400000064</v>
      </c>
      <c r="EC222" s="466">
        <v>5813172.7799999919</v>
      </c>
      <c r="ED222" s="466">
        <v>4930503.3700000085</v>
      </c>
      <c r="EE222" s="466">
        <v>10252459.309999997</v>
      </c>
      <c r="EF222" s="466">
        <v>5936508.8000000073</v>
      </c>
      <c r="EG222" s="466">
        <v>5957160.8399999831</v>
      </c>
      <c r="EH222" s="466">
        <v>4587087.1100000115</v>
      </c>
      <c r="EI222" s="466">
        <v>5495984.8699999852</v>
      </c>
      <c r="EJ222" s="466">
        <v>9119007.8000000212</v>
      </c>
      <c r="EK222" s="466">
        <v>24785032.309999969</v>
      </c>
      <c r="EL222" s="466">
        <f t="shared" si="1120"/>
        <v>91621536.119999975</v>
      </c>
      <c r="EM222" s="466">
        <v>2653279.87</v>
      </c>
      <c r="EN222" s="466">
        <v>2524034</v>
      </c>
      <c r="EO222" s="466">
        <v>3603459.89</v>
      </c>
      <c r="EP222" s="466">
        <v>7755164.259999997</v>
      </c>
      <c r="EQ222" s="466">
        <v>5698421.6800000006</v>
      </c>
      <c r="ER222" s="466">
        <v>4770630.3499999894</v>
      </c>
      <c r="ES222" s="466">
        <v>4997267.3899999997</v>
      </c>
      <c r="ET222" s="466">
        <v>4109734.25</v>
      </c>
      <c r="EU222" s="466">
        <v>6842298.7500000112</v>
      </c>
      <c r="EV222" s="466">
        <v>5863317.6899999995</v>
      </c>
      <c r="EW222" s="466">
        <v>4869644.0200000051</v>
      </c>
      <c r="EX222" s="466">
        <v>7193349.2699999856</v>
      </c>
      <c r="EY222" s="466">
        <f t="shared" si="1122"/>
        <v>60880601.419999987</v>
      </c>
      <c r="EZ222" s="466">
        <v>2685740.35</v>
      </c>
      <c r="FA222" s="466">
        <v>3840641.26</v>
      </c>
      <c r="FB222" s="466">
        <v>3681916.5</v>
      </c>
      <c r="FC222" s="466">
        <v>3665145.34</v>
      </c>
      <c r="FD222" s="466">
        <v>5491422.2900000066</v>
      </c>
      <c r="FE222" s="466">
        <v>4426940.96</v>
      </c>
      <c r="FF222" s="466">
        <v>4817284.5999999996</v>
      </c>
      <c r="FG222" s="466">
        <v>4887091.54</v>
      </c>
      <c r="FH222" s="466">
        <v>3372560.6199999945</v>
      </c>
      <c r="FI222" s="466">
        <v>4887165.1100000003</v>
      </c>
      <c r="FJ222" s="466">
        <v>4031859.31</v>
      </c>
      <c r="FK222" s="466">
        <v>6257091.8099999931</v>
      </c>
      <c r="FL222" s="466">
        <f t="shared" si="1124"/>
        <v>52044859.689999998</v>
      </c>
      <c r="FM222" s="466">
        <v>1610297.54</v>
      </c>
      <c r="FN222" s="466">
        <v>3336827.91</v>
      </c>
      <c r="FO222" s="466">
        <v>3463498.32</v>
      </c>
      <c r="FP222" s="466">
        <v>3925365.15</v>
      </c>
      <c r="FQ222" s="466">
        <v>3958211.29</v>
      </c>
      <c r="FR222" s="466">
        <v>2520487.08</v>
      </c>
      <c r="FS222" s="466">
        <v>5148895.8099999996</v>
      </c>
      <c r="FT222" s="466">
        <v>1302319.42</v>
      </c>
      <c r="FU222" s="466">
        <v>2422475.56</v>
      </c>
      <c r="FV222" s="466">
        <v>4213684.16</v>
      </c>
      <c r="FW222" s="466">
        <v>4478772.83</v>
      </c>
      <c r="FX222" s="466">
        <v>13099676.310000001</v>
      </c>
      <c r="FY222" s="466">
        <f t="shared" si="1126"/>
        <v>49480511.379999995</v>
      </c>
      <c r="FZ222" s="466">
        <v>3988220.3</v>
      </c>
      <c r="GA222" s="466">
        <v>3549847.9799999995</v>
      </c>
      <c r="GB222" s="466">
        <v>2164188.8000000003</v>
      </c>
      <c r="GC222" s="466">
        <v>2576507.7400000012</v>
      </c>
      <c r="GD222" s="466">
        <v>3204782.8499999987</v>
      </c>
      <c r="GE222" s="466">
        <v>3163152.8000000035</v>
      </c>
      <c r="GF222" s="466">
        <v>4757639.1999999974</v>
      </c>
      <c r="GG222" s="466">
        <v>4076319.9900000049</v>
      </c>
      <c r="GH222" s="466">
        <v>3295537.5000000014</v>
      </c>
      <c r="GI222" s="466">
        <v>3391122.6299999971</v>
      </c>
      <c r="GJ222" s="466">
        <v>3861467.4599999976</v>
      </c>
      <c r="GK222" s="466">
        <v>13336929.559999993</v>
      </c>
      <c r="GL222" s="466">
        <f t="shared" si="1128"/>
        <v>51365716.810000002</v>
      </c>
      <c r="GM222" s="466">
        <v>2466632.2000000002</v>
      </c>
      <c r="GN222" s="466">
        <v>2185419.3200000008</v>
      </c>
      <c r="GO222" s="466">
        <v>1890522.1099999996</v>
      </c>
      <c r="GP222" s="466">
        <v>2364940.2499999981</v>
      </c>
      <c r="GQ222" s="466">
        <v>4129304.1400000015</v>
      </c>
      <c r="GR222" s="466">
        <v>2685892.4700000007</v>
      </c>
      <c r="GS222" s="466">
        <v>7370398.3699999964</v>
      </c>
      <c r="GT222" s="466">
        <v>1602221.0500000035</v>
      </c>
      <c r="GU222" s="466">
        <v>4411094.1199999973</v>
      </c>
      <c r="GV222" s="466">
        <v>2006598.689999999</v>
      </c>
      <c r="GW222" s="466">
        <v>6788755.0800000047</v>
      </c>
      <c r="GX222" s="466">
        <v>7671791.5500000007</v>
      </c>
      <c r="GY222" s="466">
        <f t="shared" si="1130"/>
        <v>45573569.349999994</v>
      </c>
      <c r="GZ222" s="466">
        <v>1144584.42</v>
      </c>
      <c r="HA222" s="466">
        <v>1211355.4000000001</v>
      </c>
      <c r="HB222" s="466">
        <v>1149851.8699999999</v>
      </c>
      <c r="HC222" s="466">
        <v>1853466.3</v>
      </c>
      <c r="HD222" s="466">
        <v>1659767.4200000006</v>
      </c>
      <c r="HE222" s="466">
        <v>1691307.6599999992</v>
      </c>
      <c r="HF222" s="466">
        <v>6349779.1000000006</v>
      </c>
      <c r="HG222" s="466">
        <v>1919019.0500000017</v>
      </c>
      <c r="HH222" s="466">
        <v>2564965.0799999968</v>
      </c>
      <c r="HI222" s="466">
        <v>2929860.1700000027</v>
      </c>
      <c r="HJ222" s="466">
        <v>6953598.8699999955</v>
      </c>
      <c r="HK222" s="466">
        <v>10021993.480000006</v>
      </c>
      <c r="HL222" s="466">
        <f t="shared" si="1132"/>
        <v>39449548.82</v>
      </c>
      <c r="HM222" s="466">
        <v>1404334.28</v>
      </c>
      <c r="HN222" s="466">
        <v>1915824.2899999998</v>
      </c>
      <c r="HO222" s="466">
        <v>2426050.38</v>
      </c>
      <c r="HP222" s="466">
        <v>2245831.92</v>
      </c>
      <c r="HQ222" s="466">
        <v>2734769.1799999997</v>
      </c>
      <c r="HR222" s="466">
        <v>2518058.7900000019</v>
      </c>
      <c r="HS222" s="466">
        <v>3783872.1099999966</v>
      </c>
      <c r="HT222" s="466">
        <v>2245522.3600000027</v>
      </c>
      <c r="HU222" s="466">
        <v>1817328.8399999975</v>
      </c>
      <c r="HV222" s="466">
        <v>2149295.120000002</v>
      </c>
      <c r="HW222" s="466">
        <v>2159201.819999997</v>
      </c>
      <c r="HX222" s="466">
        <v>9666514.0300000012</v>
      </c>
      <c r="HY222" s="466">
        <f t="shared" si="1134"/>
        <v>35066603.11999999</v>
      </c>
      <c r="HZ222" s="466">
        <v>1455544.71</v>
      </c>
      <c r="IA222" s="466">
        <v>3822073.6900000004</v>
      </c>
      <c r="IB222" s="466">
        <v>3783047.6100000013</v>
      </c>
      <c r="IC222" s="466">
        <v>4261449.2599999979</v>
      </c>
      <c r="ID222" s="466">
        <v>2983355.8000000012</v>
      </c>
      <c r="IE222" s="466">
        <v>2917805.6899999995</v>
      </c>
      <c r="IF222" s="466">
        <v>3610752.0299999993</v>
      </c>
      <c r="IG222" s="466">
        <v>4704489.1900000051</v>
      </c>
      <c r="IH222" s="466">
        <v>3961491.0999999885</v>
      </c>
      <c r="II222" s="466">
        <v>4658909.38</v>
      </c>
      <c r="IJ222" s="466">
        <v>6882743.1599999946</v>
      </c>
      <c r="IK222" s="466">
        <v>9951257.7300000191</v>
      </c>
      <c r="IL222" s="466">
        <f t="shared" si="1136"/>
        <v>52992919.350000009</v>
      </c>
      <c r="IM222" s="466">
        <v>2531657.9099999997</v>
      </c>
      <c r="IN222" s="466">
        <v>3417539.0399999986</v>
      </c>
      <c r="IO222" s="466">
        <v>3124591.2300000014</v>
      </c>
      <c r="IP222" s="466">
        <v>5378653.25</v>
      </c>
      <c r="IQ222" s="466">
        <v>2315211.5800000005</v>
      </c>
      <c r="IR222" s="466">
        <v>9601969.7500000019</v>
      </c>
      <c r="IS222" s="466">
        <v>7096772.0300000012</v>
      </c>
      <c r="IT222" s="466">
        <v>4979681.6299999878</v>
      </c>
      <c r="IU222" s="466">
        <v>4501466.6400000127</v>
      </c>
      <c r="IV222" s="466">
        <v>10228192.419999998</v>
      </c>
      <c r="IW222" s="466">
        <v>6561480.5799999936</v>
      </c>
      <c r="IX222" s="466">
        <v>8728451.6299999915</v>
      </c>
      <c r="IY222" s="466">
        <f t="shared" si="1138"/>
        <v>68465667.689999983</v>
      </c>
      <c r="IZ222" s="655">
        <v>4630072.3100000005</v>
      </c>
      <c r="JA222" s="466">
        <v>4069769.9800000004</v>
      </c>
      <c r="JB222" s="466">
        <v>4253900.45</v>
      </c>
      <c r="JC222" s="466">
        <v>6740929.9899999993</v>
      </c>
      <c r="JD222" s="466">
        <v>4155106.3899999964</v>
      </c>
      <c r="JE222" s="466">
        <v>7603741.0600000052</v>
      </c>
      <c r="JF222" s="466">
        <v>3073938.5899999929</v>
      </c>
      <c r="JG222" s="466">
        <v>4265497.1300000018</v>
      </c>
      <c r="JH222" s="466">
        <v>6440196.0700000115</v>
      </c>
      <c r="JI222" s="466">
        <v>11257497.550000001</v>
      </c>
      <c r="JJ222" s="466">
        <v>2782765.0099999965</v>
      </c>
      <c r="JK222" s="466">
        <v>14627677.889999988</v>
      </c>
      <c r="JL222" s="466">
        <f t="shared" si="1140"/>
        <v>73901092.420000002</v>
      </c>
      <c r="JM222" s="655">
        <v>4240298.8600000003</v>
      </c>
      <c r="JN222" s="466">
        <v>5929464.4399999995</v>
      </c>
      <c r="JO222" s="466">
        <v>2925955.8099999996</v>
      </c>
      <c r="JP222" s="466">
        <v>7724966.2400000039</v>
      </c>
      <c r="JQ222" s="466">
        <v>3026264.6899999976</v>
      </c>
      <c r="JR222" s="466">
        <v>5391473.1099999966</v>
      </c>
      <c r="JS222" s="466">
        <v>4351745.6000000108</v>
      </c>
      <c r="JT222" s="466">
        <v>4706987.7199999932</v>
      </c>
      <c r="JU222" s="466">
        <v>5069479.2000000039</v>
      </c>
      <c r="JV222" s="466">
        <v>5817336.8999999966</v>
      </c>
      <c r="JW222" s="466">
        <v>4464380.1300000204</v>
      </c>
      <c r="JX222" s="466">
        <v>23633201.499999985</v>
      </c>
      <c r="JY222" s="466">
        <f t="shared" si="1142"/>
        <v>77281554.200000003</v>
      </c>
      <c r="JZ222" s="655">
        <v>3226413.9699999997</v>
      </c>
      <c r="KA222" s="466">
        <v>4402463.63</v>
      </c>
      <c r="KB222" s="466">
        <v>10786424.880000001</v>
      </c>
      <c r="KC222" s="466">
        <v>4712238.1500000004</v>
      </c>
      <c r="KD222" s="466">
        <v>3665056.6100000013</v>
      </c>
      <c r="KE222" s="466">
        <v>5580366.6799999969</v>
      </c>
      <c r="KF222" s="466">
        <v>5264417.8100000015</v>
      </c>
      <c r="KG222" s="466">
        <v>4248540.16</v>
      </c>
      <c r="KH222" s="466">
        <v>5644266.0399999991</v>
      </c>
      <c r="KI222" s="466">
        <v>5180649.0399999991</v>
      </c>
      <c r="KJ222" s="466">
        <v>11942399.16</v>
      </c>
      <c r="KK222" s="466">
        <v>17016426.16</v>
      </c>
      <c r="KL222" s="466">
        <f t="shared" si="1144"/>
        <v>81669662.289999992</v>
      </c>
      <c r="KM222" s="655">
        <v>3302230.74</v>
      </c>
      <c r="KN222" s="466">
        <v>3130006.62</v>
      </c>
      <c r="KO222" s="466">
        <v>5594680.2599999998</v>
      </c>
      <c r="KP222" s="466">
        <v>5200379.7100000009</v>
      </c>
      <c r="KQ222" s="466">
        <v>6754112.169999999</v>
      </c>
      <c r="KR222" s="466">
        <v>4094074.3000000017</v>
      </c>
      <c r="KS222" s="466">
        <v>6872576.1199999992</v>
      </c>
      <c r="KT222" s="466">
        <v>7507491.5999999968</v>
      </c>
      <c r="KU222" s="466">
        <v>3584773.3000000007</v>
      </c>
      <c r="KV222" s="466">
        <v>6086756.5999999996</v>
      </c>
      <c r="KW222" s="466">
        <v>7387468.8800000008</v>
      </c>
      <c r="KX222" s="466">
        <v>14164308.48</v>
      </c>
      <c r="KY222" s="466">
        <f t="shared" si="1146"/>
        <v>73678858.780000001</v>
      </c>
      <c r="KZ222" s="655">
        <v>4072576.57</v>
      </c>
      <c r="LA222" s="466">
        <v>5075902.95</v>
      </c>
      <c r="LB222" s="466">
        <v>0</v>
      </c>
      <c r="LC222" s="466">
        <v>0</v>
      </c>
      <c r="LD222" s="466">
        <v>0</v>
      </c>
      <c r="LE222" s="466">
        <v>0</v>
      </c>
      <c r="LF222" s="466">
        <v>0</v>
      </c>
      <c r="LG222" s="466">
        <v>0</v>
      </c>
      <c r="LH222" s="466">
        <v>0</v>
      </c>
      <c r="LI222" s="466">
        <v>0</v>
      </c>
      <c r="LJ222" s="466">
        <v>0</v>
      </c>
      <c r="LK222" s="466">
        <v>0</v>
      </c>
      <c r="LL222" s="511">
        <f t="shared" si="1148"/>
        <v>9148479.5199999996</v>
      </c>
    </row>
    <row r="223" spans="1:324" ht="15.75" x14ac:dyDescent="0.25">
      <c r="A223" s="419">
        <v>4207</v>
      </c>
      <c r="B223" s="420"/>
      <c r="C223" s="418" t="s">
        <v>53</v>
      </c>
      <c r="D223" s="418" t="s">
        <v>404</v>
      </c>
      <c r="E223" s="466" t="s">
        <v>870</v>
      </c>
      <c r="F223" s="466" t="s">
        <v>870</v>
      </c>
      <c r="G223" s="466" t="s">
        <v>870</v>
      </c>
      <c r="H223" s="466" t="s">
        <v>870</v>
      </c>
      <c r="I223" s="466" t="s">
        <v>870</v>
      </c>
      <c r="J223" s="466" t="s">
        <v>870</v>
      </c>
      <c r="K223" s="466" t="s">
        <v>870</v>
      </c>
      <c r="L223" s="466">
        <v>522062.26005675184</v>
      </c>
      <c r="M223" s="466">
        <v>7757.4695376397931</v>
      </c>
      <c r="N223" s="466">
        <v>13450.718369220498</v>
      </c>
      <c r="O223" s="466">
        <v>20932.388332498751</v>
      </c>
      <c r="P223" s="466">
        <v>299089.89609414124</v>
      </c>
      <c r="Q223" s="466">
        <v>288098.16470539145</v>
      </c>
      <c r="R223" s="466">
        <v>214169.23977633117</v>
      </c>
      <c r="S223" s="466">
        <v>12652.089843097983</v>
      </c>
      <c r="T223" s="466">
        <v>-120652.03300784511</v>
      </c>
      <c r="U223" s="466">
        <v>243126.96882824239</v>
      </c>
      <c r="V223" s="466">
        <v>-196417.09455850444</v>
      </c>
      <c r="W223" s="466">
        <v>152441.47174929062</v>
      </c>
      <c r="X223" s="466">
        <v>152667.52950258719</v>
      </c>
      <c r="Y223" s="466">
        <f t="shared" si="1102"/>
        <v>1087316.8091720915</v>
      </c>
      <c r="Z223" s="466">
        <v>32666.327825070937</v>
      </c>
      <c r="AA223" s="466">
        <v>303190.39058587881</v>
      </c>
      <c r="AB223" s="466">
        <v>302238.20493239863</v>
      </c>
      <c r="AC223" s="466">
        <v>87598.975588382571</v>
      </c>
      <c r="AD223" s="466">
        <v>88677.447546319483</v>
      </c>
      <c r="AE223" s="466">
        <v>76314.666875312978</v>
      </c>
      <c r="AF223" s="466">
        <v>42195.05983975964</v>
      </c>
      <c r="AG223" s="466">
        <v>120134.70868803206</v>
      </c>
      <c r="AH223" s="466">
        <v>-74914.767818394248</v>
      </c>
      <c r="AI223" s="466">
        <v>46309.56493072943</v>
      </c>
      <c r="AJ223" s="466">
        <v>44028.104782173265</v>
      </c>
      <c r="AK223" s="466">
        <v>68621.193206476397</v>
      </c>
      <c r="AL223" s="466">
        <f t="shared" si="1104"/>
        <v>1137059.8769821399</v>
      </c>
      <c r="AM223" s="466">
        <v>43476.148138874982</v>
      </c>
      <c r="AN223" s="466">
        <v>229829.5919712903</v>
      </c>
      <c r="AO223" s="466">
        <v>60717.199966616594</v>
      </c>
      <c r="AP223" s="466">
        <v>88155.426014021039</v>
      </c>
      <c r="AQ223" s="466">
        <v>42635.905566683359</v>
      </c>
      <c r="AR223" s="466">
        <v>-6491.1279001836101</v>
      </c>
      <c r="AS223" s="466">
        <v>7788.4640711066613</v>
      </c>
      <c r="AT223" s="466">
        <v>107964.65085127694</v>
      </c>
      <c r="AU223" s="466">
        <v>8610.1392088132197</v>
      </c>
      <c r="AV223" s="466">
        <v>26261.101819395764</v>
      </c>
      <c r="AW223" s="466">
        <v>19844.467284259725</v>
      </c>
      <c r="AX223" s="466">
        <v>73152.380111834413</v>
      </c>
      <c r="AY223" s="466">
        <f t="shared" si="1106"/>
        <v>701944.34710398933</v>
      </c>
      <c r="AZ223" s="466">
        <v>9149.8393423468551</v>
      </c>
      <c r="BA223" s="466">
        <v>48354.252211650819</v>
      </c>
      <c r="BB223" s="466">
        <v>56399.264146219328</v>
      </c>
      <c r="BC223" s="466">
        <v>26396.695668502758</v>
      </c>
      <c r="BD223" s="466">
        <v>10883.109497579704</v>
      </c>
      <c r="BE223" s="466">
        <v>50724.925888833255</v>
      </c>
      <c r="BF223" s="466">
        <v>20243.223960941414</v>
      </c>
      <c r="BG223" s="466">
        <v>332510.86947087309</v>
      </c>
      <c r="BH223" s="466">
        <v>72249.80608412619</v>
      </c>
      <c r="BI223" s="466">
        <v>139849.27032214991</v>
      </c>
      <c r="BJ223" s="466">
        <v>42724.01965448173</v>
      </c>
      <c r="BK223" s="466">
        <v>162204.90156067436</v>
      </c>
      <c r="BL223" s="466">
        <f t="shared" si="1108"/>
        <v>971690.17780837952</v>
      </c>
      <c r="BM223" s="466">
        <v>30394.347980303788</v>
      </c>
      <c r="BN223" s="466">
        <v>804326.48380904691</v>
      </c>
      <c r="BO223" s="466">
        <v>80232.050617593064</v>
      </c>
      <c r="BP223" s="466">
        <v>31056.71394591888</v>
      </c>
      <c r="BQ223" s="466">
        <v>74229.825154398262</v>
      </c>
      <c r="BR223" s="466">
        <v>154823.02724920717</v>
      </c>
      <c r="BS223" s="466">
        <v>50561.754089467533</v>
      </c>
      <c r="BT223" s="466">
        <v>197861.44241362039</v>
      </c>
      <c r="BU223" s="466">
        <v>68508.98259889835</v>
      </c>
      <c r="BV223" s="466">
        <v>-10268.380403939243</v>
      </c>
      <c r="BW223" s="466">
        <v>176124.53980971457</v>
      </c>
      <c r="BX223" s="466">
        <v>110499.62481221833</v>
      </c>
      <c r="BY223" s="466">
        <f t="shared" si="1110"/>
        <v>1768350.4120764481</v>
      </c>
      <c r="BZ223" s="466">
        <v>17585.475963945923</v>
      </c>
      <c r="CA223" s="466">
        <v>977540.02228342521</v>
      </c>
      <c r="CB223" s="466">
        <v>-30254.666499749608</v>
      </c>
      <c r="CC223" s="466">
        <v>71082.363670505758</v>
      </c>
      <c r="CD223" s="466">
        <v>255856.74586880321</v>
      </c>
      <c r="CE223" s="466">
        <v>81202.838925054268</v>
      </c>
      <c r="CF223" s="466">
        <v>34898.037097312663</v>
      </c>
      <c r="CG223" s="466">
        <v>296877.61204306461</v>
      </c>
      <c r="CH223" s="466">
        <v>210609.13678851613</v>
      </c>
      <c r="CI223" s="466">
        <v>283173.61266900349</v>
      </c>
      <c r="CJ223" s="466">
        <v>-99250.673718911727</v>
      </c>
      <c r="CK223" s="466">
        <v>650761.99808045395</v>
      </c>
      <c r="CL223" s="466">
        <f t="shared" si="1112"/>
        <v>2750082.5031714239</v>
      </c>
      <c r="CM223" s="466">
        <v>34224.344266399603</v>
      </c>
      <c r="CN223" s="466">
        <v>986550.7701552331</v>
      </c>
      <c r="CO223" s="466">
        <v>1722738.1886997162</v>
      </c>
      <c r="CP223" s="466">
        <v>899512.46123351704</v>
      </c>
      <c r="CQ223" s="466">
        <v>697885.91303622106</v>
      </c>
      <c r="CR223" s="466">
        <v>1220510.0062593892</v>
      </c>
      <c r="CS223" s="466">
        <v>467319.18982640625</v>
      </c>
      <c r="CT223" s="466">
        <v>380287.5566683358</v>
      </c>
      <c r="CU223" s="466">
        <v>587950.92142380262</v>
      </c>
      <c r="CV223" s="466">
        <v>338739.37547988654</v>
      </c>
      <c r="CW223" s="466">
        <v>783924.09989984974</v>
      </c>
      <c r="CX223" s="466">
        <v>3758045.7139459196</v>
      </c>
      <c r="CY223" s="466">
        <f t="shared" si="1114"/>
        <v>11877688.540894676</v>
      </c>
      <c r="CZ223" s="466">
        <v>417297.62</v>
      </c>
      <c r="DA223" s="466">
        <v>1809214.66</v>
      </c>
      <c r="DB223" s="466">
        <v>1400662.38</v>
      </c>
      <c r="DC223" s="466">
        <v>1550595.69</v>
      </c>
      <c r="DD223" s="466">
        <v>1020229.04</v>
      </c>
      <c r="DE223" s="466">
        <v>2079633.4</v>
      </c>
      <c r="DF223" s="466">
        <v>1614134.19</v>
      </c>
      <c r="DG223" s="466">
        <v>1859783.73</v>
      </c>
      <c r="DH223" s="466">
        <v>1039236.75</v>
      </c>
      <c r="DI223" s="466">
        <v>2486609.62</v>
      </c>
      <c r="DJ223" s="466">
        <v>4870570.2300000004</v>
      </c>
      <c r="DK223" s="466">
        <v>7236277.2499999991</v>
      </c>
      <c r="DL223" s="466">
        <f t="shared" si="1116"/>
        <v>27384244.559999999</v>
      </c>
      <c r="DM223" s="466">
        <v>607056.74</v>
      </c>
      <c r="DN223" s="466">
        <v>2695870.46</v>
      </c>
      <c r="DO223" s="466">
        <v>1571955.23</v>
      </c>
      <c r="DP223" s="466">
        <v>1363523.95</v>
      </c>
      <c r="DQ223" s="466">
        <v>2114902.34</v>
      </c>
      <c r="DR223" s="466">
        <v>1368721.77</v>
      </c>
      <c r="DS223" s="466">
        <v>1714395.42</v>
      </c>
      <c r="DT223" s="466">
        <v>2849508.72</v>
      </c>
      <c r="DU223" s="466">
        <v>1179066.83</v>
      </c>
      <c r="DV223" s="466">
        <v>2165253.91</v>
      </c>
      <c r="DW223" s="466">
        <v>2491351.62</v>
      </c>
      <c r="DX223" s="466">
        <v>9070827.6899999995</v>
      </c>
      <c r="DY223" s="466">
        <f t="shared" si="1118"/>
        <v>29192434.68</v>
      </c>
      <c r="DZ223" s="466">
        <v>439212.07</v>
      </c>
      <c r="EA223" s="466">
        <v>1429390.92</v>
      </c>
      <c r="EB223" s="466">
        <v>1336282.19</v>
      </c>
      <c r="EC223" s="466">
        <v>1546863.05</v>
      </c>
      <c r="ED223" s="466">
        <v>1597595.1</v>
      </c>
      <c r="EE223" s="466">
        <v>2013070.35</v>
      </c>
      <c r="EF223" s="466">
        <v>1949045.67</v>
      </c>
      <c r="EG223" s="466">
        <v>2891825.55</v>
      </c>
      <c r="EH223" s="466">
        <v>2814268.09</v>
      </c>
      <c r="EI223" s="466">
        <v>1915731.45</v>
      </c>
      <c r="EJ223" s="466">
        <v>2045098</v>
      </c>
      <c r="EK223" s="466">
        <v>5757348.3499999996</v>
      </c>
      <c r="EL223" s="466">
        <f t="shared" si="1120"/>
        <v>25735730.789999999</v>
      </c>
      <c r="EM223" s="466">
        <v>602319.66</v>
      </c>
      <c r="EN223" s="466">
        <v>2860686.62</v>
      </c>
      <c r="EO223" s="466">
        <v>1593993.46</v>
      </c>
      <c r="EP223" s="466">
        <v>1803573.47</v>
      </c>
      <c r="EQ223" s="466">
        <v>2805328.42</v>
      </c>
      <c r="ER223" s="466">
        <v>1451800.43</v>
      </c>
      <c r="ES223" s="466">
        <v>2257090.02</v>
      </c>
      <c r="ET223" s="466">
        <v>1829828.11</v>
      </c>
      <c r="EU223" s="466">
        <v>2017555.44</v>
      </c>
      <c r="EV223" s="466">
        <v>2485612.9300000002</v>
      </c>
      <c r="EW223" s="466">
        <v>2238497.4500000002</v>
      </c>
      <c r="EX223" s="466">
        <v>7234970.2299999995</v>
      </c>
      <c r="EY223" s="466">
        <f t="shared" si="1122"/>
        <v>29181256.239999998</v>
      </c>
      <c r="EZ223" s="466">
        <v>1057849.26</v>
      </c>
      <c r="FA223" s="466">
        <v>3109656.1</v>
      </c>
      <c r="FB223" s="466">
        <v>1646221.49</v>
      </c>
      <c r="FC223" s="466">
        <v>1274378.8600000001</v>
      </c>
      <c r="FD223" s="466">
        <v>3698138.65</v>
      </c>
      <c r="FE223" s="466">
        <v>1284879.99</v>
      </c>
      <c r="FF223" s="466">
        <v>1901728.43</v>
      </c>
      <c r="FG223" s="466">
        <v>3292302.69</v>
      </c>
      <c r="FH223" s="466">
        <v>1749924.42</v>
      </c>
      <c r="FI223" s="466">
        <v>1569966.56</v>
      </c>
      <c r="FJ223" s="466">
        <v>3191849.86</v>
      </c>
      <c r="FK223" s="466">
        <v>5744045.1600000001</v>
      </c>
      <c r="FL223" s="466">
        <f t="shared" si="1124"/>
        <v>29520941.469999999</v>
      </c>
      <c r="FM223" s="466">
        <v>1206468.8799999999</v>
      </c>
      <c r="FN223" s="466">
        <v>1627253.12</v>
      </c>
      <c r="FO223" s="466">
        <v>1522184.64</v>
      </c>
      <c r="FP223" s="466">
        <v>1709669.29</v>
      </c>
      <c r="FQ223" s="466">
        <v>3983754.05</v>
      </c>
      <c r="FR223" s="466">
        <v>2282311.58</v>
      </c>
      <c r="FS223" s="466">
        <v>2950627.1</v>
      </c>
      <c r="FT223" s="466">
        <v>1896500.91</v>
      </c>
      <c r="FU223" s="466">
        <v>1256403.18</v>
      </c>
      <c r="FV223" s="466">
        <v>2136095.9700000002</v>
      </c>
      <c r="FW223" s="466">
        <v>1509187.65</v>
      </c>
      <c r="FX223" s="466">
        <v>5250821.8899999997</v>
      </c>
      <c r="FY223" s="466">
        <f t="shared" si="1126"/>
        <v>27331278.259999998</v>
      </c>
      <c r="FZ223" s="466">
        <v>1085114.71</v>
      </c>
      <c r="GA223" s="466">
        <v>2960608.25</v>
      </c>
      <c r="GB223" s="466">
        <v>1122419.31</v>
      </c>
      <c r="GC223" s="466">
        <v>1906224.27</v>
      </c>
      <c r="GD223" s="466">
        <v>1234895.8399999999</v>
      </c>
      <c r="GE223" s="466">
        <v>2023201.85</v>
      </c>
      <c r="GF223" s="466">
        <v>2401473.2999999998</v>
      </c>
      <c r="GG223" s="466">
        <v>1288606.5899999999</v>
      </c>
      <c r="GH223" s="466">
        <v>780570.26000000024</v>
      </c>
      <c r="GI223" s="466">
        <v>2196106.9600000009</v>
      </c>
      <c r="GJ223" s="466">
        <v>2826976.419999999</v>
      </c>
      <c r="GK223" s="466">
        <v>2996370.7</v>
      </c>
      <c r="GL223" s="466">
        <f t="shared" si="1128"/>
        <v>22822568.459999993</v>
      </c>
      <c r="GM223" s="466">
        <v>1086660.3500000001</v>
      </c>
      <c r="GN223" s="466">
        <v>3586397.24</v>
      </c>
      <c r="GO223" s="466">
        <v>2478516.3600000003</v>
      </c>
      <c r="GP223" s="466">
        <v>1673588.3000000003</v>
      </c>
      <c r="GQ223" s="466">
        <v>1905730.9699999997</v>
      </c>
      <c r="GR223" s="466">
        <v>1637989.5899999999</v>
      </c>
      <c r="GS223" s="466">
        <v>2306413.54</v>
      </c>
      <c r="GT223" s="466">
        <v>1056078.2</v>
      </c>
      <c r="GU223" s="466">
        <v>1631436.5000000007</v>
      </c>
      <c r="GV223" s="466">
        <v>1285849.5099999993</v>
      </c>
      <c r="GW223" s="466">
        <v>2594635.1499999994</v>
      </c>
      <c r="GX223" s="466">
        <v>3805823.7600000007</v>
      </c>
      <c r="GY223" s="466">
        <f t="shared" si="1130"/>
        <v>25049119.469999995</v>
      </c>
      <c r="GZ223" s="466">
        <v>1539808.73</v>
      </c>
      <c r="HA223" s="466">
        <v>817627.12000000011</v>
      </c>
      <c r="HB223" s="466">
        <v>1714334.4699999993</v>
      </c>
      <c r="HC223" s="466">
        <v>1424390.57</v>
      </c>
      <c r="HD223" s="466">
        <v>2601950.3900000006</v>
      </c>
      <c r="HE223" s="466">
        <v>2746879.99</v>
      </c>
      <c r="HF223" s="466">
        <v>2349355.48</v>
      </c>
      <c r="HG223" s="466">
        <v>5318975.339999998</v>
      </c>
      <c r="HH223" s="466">
        <v>2261093.87</v>
      </c>
      <c r="HI223" s="466">
        <v>3675293.4299999997</v>
      </c>
      <c r="HJ223" s="466">
        <v>2404431.3499999996</v>
      </c>
      <c r="HK223" s="466">
        <v>13039184.380000005</v>
      </c>
      <c r="HL223" s="466">
        <f t="shared" si="1132"/>
        <v>39893325.119999997</v>
      </c>
      <c r="HM223" s="466">
        <v>973378.27000000014</v>
      </c>
      <c r="HN223" s="466">
        <v>4305906.5199999996</v>
      </c>
      <c r="HO223" s="466">
        <v>2049978.43</v>
      </c>
      <c r="HP223" s="466">
        <v>1273102.5999999999</v>
      </c>
      <c r="HQ223" s="466">
        <v>1161325.83</v>
      </c>
      <c r="HR223" s="466">
        <v>1439141.79</v>
      </c>
      <c r="HS223" s="466">
        <v>1456232.13</v>
      </c>
      <c r="HT223" s="466">
        <v>2014497.6999999995</v>
      </c>
      <c r="HU223" s="466">
        <v>1126823.7099999997</v>
      </c>
      <c r="HV223" s="466">
        <v>1719873.0099999998</v>
      </c>
      <c r="HW223" s="466">
        <v>1961363.9600000004</v>
      </c>
      <c r="HX223" s="466">
        <v>7896129.5700000003</v>
      </c>
      <c r="HY223" s="466">
        <f t="shared" si="1134"/>
        <v>27377753.52</v>
      </c>
      <c r="HZ223" s="466">
        <v>1723448.7599999998</v>
      </c>
      <c r="IA223" s="466">
        <v>3519856.2499999995</v>
      </c>
      <c r="IB223" s="466">
        <v>1896736.1699999997</v>
      </c>
      <c r="IC223" s="466">
        <v>1563075.92</v>
      </c>
      <c r="ID223" s="466">
        <v>1289027.1400000001</v>
      </c>
      <c r="IE223" s="466">
        <v>1271169.6100000001</v>
      </c>
      <c r="IF223" s="466">
        <v>2225768.2199999993</v>
      </c>
      <c r="IG223" s="466">
        <v>1750553.49</v>
      </c>
      <c r="IH223" s="466">
        <v>1289584.5300000003</v>
      </c>
      <c r="II223" s="466">
        <v>1769610.3599999999</v>
      </c>
      <c r="IJ223" s="466">
        <v>2232223.5099999998</v>
      </c>
      <c r="IK223" s="466">
        <v>7366559.6900000004</v>
      </c>
      <c r="IL223" s="466">
        <f t="shared" si="1136"/>
        <v>27897613.650000002</v>
      </c>
      <c r="IM223" s="466">
        <v>1046764.37</v>
      </c>
      <c r="IN223" s="466">
        <v>1016711.5800000001</v>
      </c>
      <c r="IO223" s="466">
        <v>1939118.1200000003</v>
      </c>
      <c r="IP223" s="466">
        <v>2108882.6000000006</v>
      </c>
      <c r="IQ223" s="466">
        <v>5721823.8999999994</v>
      </c>
      <c r="IR223" s="466">
        <v>2093239.7100000004</v>
      </c>
      <c r="IS223" s="466">
        <v>1878024.2700000003</v>
      </c>
      <c r="IT223" s="466">
        <v>1297236.5599999994</v>
      </c>
      <c r="IU223" s="466">
        <v>2085833.78</v>
      </c>
      <c r="IV223" s="466">
        <v>2912329.7500000005</v>
      </c>
      <c r="IW223" s="466">
        <v>2954196.7599999993</v>
      </c>
      <c r="IX223" s="466">
        <v>9309264.6400000006</v>
      </c>
      <c r="IY223" s="466">
        <f t="shared" si="1138"/>
        <v>34363426.039999999</v>
      </c>
      <c r="IZ223" s="655">
        <v>2296006.7999999998</v>
      </c>
      <c r="JA223" s="466">
        <v>6455277.7600000007</v>
      </c>
      <c r="JB223" s="466">
        <v>1782196.8599999994</v>
      </c>
      <c r="JC223" s="466">
        <v>2023851.0299999998</v>
      </c>
      <c r="JD223" s="466">
        <v>2237461.1999999997</v>
      </c>
      <c r="JE223" s="466">
        <v>1808847.87</v>
      </c>
      <c r="JF223" s="466">
        <v>3180127.6199999987</v>
      </c>
      <c r="JG223" s="466">
        <v>2032264.6900000006</v>
      </c>
      <c r="JH223" s="466">
        <v>2165239.81</v>
      </c>
      <c r="JI223" s="466">
        <v>2834207.2100000004</v>
      </c>
      <c r="JJ223" s="466">
        <v>3195453.189999999</v>
      </c>
      <c r="JK223" s="466">
        <v>7768633.3499999987</v>
      </c>
      <c r="JL223" s="466">
        <f t="shared" si="1140"/>
        <v>37779567.389999993</v>
      </c>
      <c r="JM223" s="655">
        <v>2994191.0999999996</v>
      </c>
      <c r="JN223" s="466">
        <v>5516524.5199999996</v>
      </c>
      <c r="JO223" s="466">
        <v>1809190.42</v>
      </c>
      <c r="JP223" s="466">
        <v>4032686.5600000005</v>
      </c>
      <c r="JQ223" s="466">
        <v>2526952.66</v>
      </c>
      <c r="JR223" s="466">
        <v>976921.44000000006</v>
      </c>
      <c r="JS223" s="466">
        <v>3452893.09</v>
      </c>
      <c r="JT223" s="466">
        <v>2424196.4000000004</v>
      </c>
      <c r="JU223" s="466">
        <v>2379701.6700000004</v>
      </c>
      <c r="JV223" s="466">
        <v>2183590.3800000004</v>
      </c>
      <c r="JW223" s="466">
        <v>3570868.34</v>
      </c>
      <c r="JX223" s="466">
        <v>10214770.65</v>
      </c>
      <c r="JY223" s="466">
        <f t="shared" si="1142"/>
        <v>42082487.229999997</v>
      </c>
      <c r="JZ223" s="655">
        <v>1850373.1200000001</v>
      </c>
      <c r="KA223" s="466">
        <v>1717315.9200000002</v>
      </c>
      <c r="KB223" s="466">
        <v>3000443.54</v>
      </c>
      <c r="KC223" s="466">
        <v>3993315.3099999996</v>
      </c>
      <c r="KD223" s="466">
        <v>2068069.6500000001</v>
      </c>
      <c r="KE223" s="466">
        <v>3320692.03</v>
      </c>
      <c r="KF223" s="466">
        <v>2960672.1</v>
      </c>
      <c r="KG223" s="466">
        <v>3321796.6300000004</v>
      </c>
      <c r="KH223" s="466">
        <v>1476716.16</v>
      </c>
      <c r="KI223" s="466">
        <v>2695476.03</v>
      </c>
      <c r="KJ223" s="466">
        <v>5323922.4300000006</v>
      </c>
      <c r="KK223" s="466">
        <v>15265069.34</v>
      </c>
      <c r="KL223" s="466">
        <f t="shared" si="1144"/>
        <v>46993862.260000005</v>
      </c>
      <c r="KM223" s="655">
        <v>951179.49</v>
      </c>
      <c r="KN223" s="466">
        <v>9032999.0899999999</v>
      </c>
      <c r="KO223" s="466">
        <v>3018236.38</v>
      </c>
      <c r="KP223" s="466">
        <v>3950229.0500000003</v>
      </c>
      <c r="KQ223" s="466">
        <v>3456174.29</v>
      </c>
      <c r="KR223" s="466">
        <v>2651210.87</v>
      </c>
      <c r="KS223" s="466">
        <v>2861792.7999999993</v>
      </c>
      <c r="KT223" s="466">
        <v>4577209.4300000006</v>
      </c>
      <c r="KU223" s="466">
        <v>2791426.1999999997</v>
      </c>
      <c r="KV223" s="466">
        <v>2320988.0499999998</v>
      </c>
      <c r="KW223" s="466">
        <v>7997026.6300000008</v>
      </c>
      <c r="KX223" s="466">
        <v>13351963.59</v>
      </c>
      <c r="KY223" s="466">
        <f t="shared" si="1146"/>
        <v>56960435.870000005</v>
      </c>
      <c r="KZ223" s="655">
        <v>2186711.1</v>
      </c>
      <c r="LA223" s="466">
        <v>7741175.9699999997</v>
      </c>
      <c r="LB223" s="466">
        <v>0</v>
      </c>
      <c r="LC223" s="466">
        <v>0</v>
      </c>
      <c r="LD223" s="466">
        <v>0</v>
      </c>
      <c r="LE223" s="466">
        <v>0</v>
      </c>
      <c r="LF223" s="466">
        <v>0</v>
      </c>
      <c r="LG223" s="466">
        <v>0</v>
      </c>
      <c r="LH223" s="466">
        <v>0</v>
      </c>
      <c r="LI223" s="466">
        <v>0</v>
      </c>
      <c r="LJ223" s="466">
        <v>0</v>
      </c>
      <c r="LK223" s="466">
        <v>0</v>
      </c>
      <c r="LL223" s="511">
        <f t="shared" si="1148"/>
        <v>9927887.0700000003</v>
      </c>
    </row>
    <row r="224" spans="1:324" ht="15.75" x14ac:dyDescent="0.25">
      <c r="A224" s="419">
        <v>4208</v>
      </c>
      <c r="B224" s="420"/>
      <c r="C224" s="418" t="s">
        <v>646</v>
      </c>
      <c r="D224" s="418" t="s">
        <v>405</v>
      </c>
      <c r="E224" s="466" t="s">
        <v>870</v>
      </c>
      <c r="F224" s="466" t="s">
        <v>870</v>
      </c>
      <c r="G224" s="466" t="s">
        <v>870</v>
      </c>
      <c r="H224" s="466" t="s">
        <v>870</v>
      </c>
      <c r="I224" s="466" t="s">
        <v>870</v>
      </c>
      <c r="J224" s="466" t="s">
        <v>870</v>
      </c>
      <c r="K224" s="466" t="s">
        <v>870</v>
      </c>
      <c r="L224" s="466">
        <v>32763440.994825576</v>
      </c>
      <c r="M224" s="466">
        <v>1226544.5751961276</v>
      </c>
      <c r="N224" s="466">
        <v>1197197.5310882991</v>
      </c>
      <c r="O224" s="466">
        <v>1671234.7763311635</v>
      </c>
      <c r="P224" s="466">
        <v>1767456.3012018031</v>
      </c>
      <c r="Q224" s="466">
        <v>2255426.034051076</v>
      </c>
      <c r="R224" s="466">
        <v>2834997.5064680353</v>
      </c>
      <c r="S224" s="466">
        <v>3018853.6107911882</v>
      </c>
      <c r="T224" s="466">
        <v>2968618.2943582037</v>
      </c>
      <c r="U224" s="466">
        <v>2465172.2764146221</v>
      </c>
      <c r="V224" s="466">
        <v>3402172.4476297786</v>
      </c>
      <c r="W224" s="466">
        <v>4696208.2898514429</v>
      </c>
      <c r="X224" s="466">
        <v>9169768.8744783886</v>
      </c>
      <c r="Y224" s="466">
        <f t="shared" si="1102"/>
        <v>36673650.517860129</v>
      </c>
      <c r="Z224" s="466">
        <v>1174408.7520030045</v>
      </c>
      <c r="AA224" s="466">
        <v>1529824.9450008345</v>
      </c>
      <c r="AB224" s="466">
        <v>2330795.7594725424</v>
      </c>
      <c r="AC224" s="466">
        <v>2584950.4344433318</v>
      </c>
      <c r="AD224" s="466">
        <v>1929273.5734852268</v>
      </c>
      <c r="AE224" s="466">
        <v>2969870.5108913365</v>
      </c>
      <c r="AF224" s="466">
        <v>2537473.1185528333</v>
      </c>
      <c r="AG224" s="466">
        <v>2635174.3914204631</v>
      </c>
      <c r="AH224" s="466">
        <v>2739442.657277579</v>
      </c>
      <c r="AI224" s="466">
        <v>2996111.436696711</v>
      </c>
      <c r="AJ224" s="466">
        <v>4332904.1245201183</v>
      </c>
      <c r="AK224" s="466">
        <v>9870582.0358037055</v>
      </c>
      <c r="AL224" s="466">
        <f t="shared" si="1104"/>
        <v>37630811.739567697</v>
      </c>
      <c r="AM224" s="466">
        <v>1892092.9787458968</v>
      </c>
      <c r="AN224" s="466">
        <v>2728614.0452484288</v>
      </c>
      <c r="AO224" s="466">
        <v>2644487.9053580379</v>
      </c>
      <c r="AP224" s="466">
        <v>2403897.0839592703</v>
      </c>
      <c r="AQ224" s="466">
        <v>2413441.1519779675</v>
      </c>
      <c r="AR224" s="466">
        <v>2604355.0220330507</v>
      </c>
      <c r="AS224" s="466">
        <v>3777140.5580036715</v>
      </c>
      <c r="AT224" s="466">
        <v>3528963.3098814869</v>
      </c>
      <c r="AU224" s="466">
        <v>3721500.3304957454</v>
      </c>
      <c r="AV224" s="466">
        <v>4525602.6967117349</v>
      </c>
      <c r="AW224" s="466">
        <v>4344950.2732432028</v>
      </c>
      <c r="AX224" s="466">
        <v>8692667.5391003098</v>
      </c>
      <c r="AY224" s="466">
        <f t="shared" si="1106"/>
        <v>43277712.894758806</v>
      </c>
      <c r="AZ224" s="466">
        <v>3569261.2805458191</v>
      </c>
      <c r="BA224" s="466">
        <v>1860247.7418210655</v>
      </c>
      <c r="BB224" s="466">
        <v>1900040.2103989315</v>
      </c>
      <c r="BC224" s="466">
        <v>2863779.9064847277</v>
      </c>
      <c r="BD224" s="466">
        <v>3190197.2277583038</v>
      </c>
      <c r="BE224" s="466">
        <v>3414912.9192538834</v>
      </c>
      <c r="BF224" s="466">
        <v>3126597.6412118175</v>
      </c>
      <c r="BG224" s="466">
        <v>3975741.2545067575</v>
      </c>
      <c r="BH224" s="466">
        <v>3954113.7525454862</v>
      </c>
      <c r="BI224" s="466">
        <v>4929728.5819562683</v>
      </c>
      <c r="BJ224" s="466">
        <v>5171011.3350024959</v>
      </c>
      <c r="BK224" s="466">
        <v>10920062.119262237</v>
      </c>
      <c r="BL224" s="466">
        <f t="shared" si="1108"/>
        <v>48875693.970747784</v>
      </c>
      <c r="BM224" s="466">
        <v>1827041.5559172092</v>
      </c>
      <c r="BN224" s="466">
        <v>2191955.1218077117</v>
      </c>
      <c r="BO224" s="466">
        <v>3134006.5254131197</v>
      </c>
      <c r="BP224" s="466">
        <v>3737507.6397095644</v>
      </c>
      <c r="BQ224" s="466">
        <v>3298097.4956601565</v>
      </c>
      <c r="BR224" s="466">
        <v>3440630.19754632</v>
      </c>
      <c r="BS224" s="466">
        <v>4077776.7896010657</v>
      </c>
      <c r="BT224" s="466">
        <v>3633646.5549574406</v>
      </c>
      <c r="BU224" s="466">
        <v>4029020.5650141798</v>
      </c>
      <c r="BV224" s="466">
        <v>4754795.7378150681</v>
      </c>
      <c r="BW224" s="466">
        <v>6001277.5193623779</v>
      </c>
      <c r="BX224" s="466">
        <v>10356559.740318796</v>
      </c>
      <c r="BY224" s="466">
        <f t="shared" si="1110"/>
        <v>50482315.443123013</v>
      </c>
      <c r="BZ224" s="466">
        <v>1715379.5678100483</v>
      </c>
      <c r="CA224" s="466">
        <v>2211537.9109497578</v>
      </c>
      <c r="CB224" s="466">
        <v>2493661.1084126183</v>
      </c>
      <c r="CC224" s="466">
        <v>3176847.8779001855</v>
      </c>
      <c r="CD224" s="466">
        <v>3119085.4901936245</v>
      </c>
      <c r="CE224" s="466">
        <v>3019084.8996828557</v>
      </c>
      <c r="CF224" s="466">
        <v>3308819.8707644786</v>
      </c>
      <c r="CG224" s="466">
        <v>3312121.1107494598</v>
      </c>
      <c r="CH224" s="466">
        <v>3692797.4366132533</v>
      </c>
      <c r="CI224" s="466">
        <v>3859639.9203388402</v>
      </c>
      <c r="CJ224" s="466">
        <v>6063197.0602570456</v>
      </c>
      <c r="CK224" s="466">
        <v>12711171.34885662</v>
      </c>
      <c r="CL224" s="466">
        <f t="shared" si="1112"/>
        <v>48683343.602528788</v>
      </c>
      <c r="CM224" s="466">
        <v>3157763.8195209485</v>
      </c>
      <c r="CN224" s="466">
        <v>2081317.29915707</v>
      </c>
      <c r="CO224" s="466">
        <v>3090841.3774828911</v>
      </c>
      <c r="CP224" s="466">
        <v>3001350.6022784184</v>
      </c>
      <c r="CQ224" s="466">
        <v>3485450.2793773985</v>
      </c>
      <c r="CR224" s="466">
        <v>3573421.3414705391</v>
      </c>
      <c r="CS224" s="466">
        <v>5088315.3727257522</v>
      </c>
      <c r="CT224" s="466">
        <v>5783319.3376314519</v>
      </c>
      <c r="CU224" s="466">
        <v>4646232.484977467</v>
      </c>
      <c r="CV224" s="466">
        <v>6030449.8499833075</v>
      </c>
      <c r="CW224" s="466">
        <v>8483986.8157653064</v>
      </c>
      <c r="CX224" s="466">
        <v>15712932.228175603</v>
      </c>
      <c r="CY224" s="466">
        <f t="shared" si="1114"/>
        <v>64135380.808546148</v>
      </c>
      <c r="CZ224" s="466">
        <v>2264099.4803271568</v>
      </c>
      <c r="DA224" s="466">
        <v>2335691.5696728434</v>
      </c>
      <c r="DB224" s="466">
        <v>3084445.28</v>
      </c>
      <c r="DC224" s="466">
        <v>4238282.3099999996</v>
      </c>
      <c r="DD224" s="466">
        <v>3988154.03</v>
      </c>
      <c r="DE224" s="466">
        <v>5254674.91</v>
      </c>
      <c r="DF224" s="466">
        <v>6335966.1600000057</v>
      </c>
      <c r="DG224" s="466">
        <v>5514932.2599999998</v>
      </c>
      <c r="DH224" s="466">
        <v>6813574.2000000002</v>
      </c>
      <c r="DI224" s="466">
        <v>6462113.8799999999</v>
      </c>
      <c r="DJ224" s="466">
        <v>9795686.7699999996</v>
      </c>
      <c r="DK224" s="466">
        <v>20562668.370000005</v>
      </c>
      <c r="DL224" s="466">
        <f t="shared" si="1116"/>
        <v>76650289.220000014</v>
      </c>
      <c r="DM224" s="466">
        <v>3018423.87</v>
      </c>
      <c r="DN224" s="466">
        <v>3381203.44</v>
      </c>
      <c r="DO224" s="466">
        <v>5120604.6100000003</v>
      </c>
      <c r="DP224" s="466">
        <v>7337323.29</v>
      </c>
      <c r="DQ224" s="466">
        <v>7335032.0799999917</v>
      </c>
      <c r="DR224" s="466">
        <v>7779546.46</v>
      </c>
      <c r="DS224" s="466">
        <v>8184550.7800000105</v>
      </c>
      <c r="DT224" s="466">
        <v>7565951.7699999884</v>
      </c>
      <c r="DU224" s="466">
        <v>10729490.409999998</v>
      </c>
      <c r="DV224" s="466">
        <v>6147899.9299999997</v>
      </c>
      <c r="DW224" s="466">
        <v>8315029.9600000083</v>
      </c>
      <c r="DX224" s="466">
        <v>25845853.729999997</v>
      </c>
      <c r="DY224" s="466">
        <f t="shared" si="1118"/>
        <v>100760910.32999998</v>
      </c>
      <c r="DZ224" s="466">
        <v>4232173.62</v>
      </c>
      <c r="EA224" s="466">
        <v>4226087.68</v>
      </c>
      <c r="EB224" s="466">
        <v>6358042.5700000003</v>
      </c>
      <c r="EC224" s="466">
        <v>7742810.0299999993</v>
      </c>
      <c r="ED224" s="466">
        <v>7865262.1700000055</v>
      </c>
      <c r="EE224" s="466">
        <v>7405203.5700000003</v>
      </c>
      <c r="EF224" s="466">
        <v>8221012.4199999981</v>
      </c>
      <c r="EG224" s="466">
        <v>9654205.9199999757</v>
      </c>
      <c r="EH224" s="466">
        <v>8391875.1500000134</v>
      </c>
      <c r="EI224" s="466">
        <v>10772324.760000005</v>
      </c>
      <c r="EJ224" s="466">
        <v>12423362.879999993</v>
      </c>
      <c r="EK224" s="466">
        <v>25149081.73</v>
      </c>
      <c r="EL224" s="466">
        <f t="shared" si="1120"/>
        <v>112441442.49999999</v>
      </c>
      <c r="EM224" s="466">
        <v>5896568.5199999996</v>
      </c>
      <c r="EN224" s="466">
        <v>5746154.4499999993</v>
      </c>
      <c r="EO224" s="466">
        <v>8104773.1199999992</v>
      </c>
      <c r="EP224" s="466">
        <v>7893469.54</v>
      </c>
      <c r="EQ224" s="466">
        <v>8999904.0099999998</v>
      </c>
      <c r="ER224" s="466">
        <v>9902617.2800000049</v>
      </c>
      <c r="ES224" s="466">
        <v>10862350.01</v>
      </c>
      <c r="ET224" s="466">
        <v>11264300.600000001</v>
      </c>
      <c r="EU224" s="466">
        <v>9270256.7499999888</v>
      </c>
      <c r="EV224" s="466">
        <v>9967219.9499999974</v>
      </c>
      <c r="EW224" s="466">
        <v>10760112.0316002</v>
      </c>
      <c r="EX224" s="466">
        <v>23959682.768399797</v>
      </c>
      <c r="EY224" s="466">
        <f t="shared" si="1122"/>
        <v>122627409.03</v>
      </c>
      <c r="EZ224" s="466">
        <v>7682715.0600000005</v>
      </c>
      <c r="FA224" s="466">
        <v>6001117.9800000004</v>
      </c>
      <c r="FB224" s="466">
        <v>6680308.2300000004</v>
      </c>
      <c r="FC224" s="466">
        <v>7654677.25</v>
      </c>
      <c r="FD224" s="466">
        <v>8680295.0099999998</v>
      </c>
      <c r="FE224" s="466">
        <v>10898871.960000008</v>
      </c>
      <c r="FF224" s="466">
        <v>8882685.3299999889</v>
      </c>
      <c r="FG224" s="466">
        <v>9240735.9500000067</v>
      </c>
      <c r="FH224" s="466">
        <v>6885959.0000000075</v>
      </c>
      <c r="FI224" s="466">
        <v>6507310.3200000059</v>
      </c>
      <c r="FJ224" s="466">
        <v>6788957.0599999903</v>
      </c>
      <c r="FK224" s="466">
        <v>14917793.090000015</v>
      </c>
      <c r="FL224" s="466">
        <f t="shared" si="1124"/>
        <v>100821426.24000002</v>
      </c>
      <c r="FM224" s="466">
        <v>4218375.72</v>
      </c>
      <c r="FN224" s="466">
        <v>4898257.1900000004</v>
      </c>
      <c r="FO224" s="466">
        <v>6352323.8399999999</v>
      </c>
      <c r="FP224" s="466">
        <v>5883296.7300000004</v>
      </c>
      <c r="FQ224" s="466">
        <v>6726304.2999999998</v>
      </c>
      <c r="FR224" s="466">
        <v>5081327.6100000003</v>
      </c>
      <c r="FS224" s="466">
        <v>6576469.1299999999</v>
      </c>
      <c r="FT224" s="466">
        <v>6055586.5199999996</v>
      </c>
      <c r="FU224" s="466">
        <v>6341661.6500000004</v>
      </c>
      <c r="FV224" s="466">
        <v>6872965.1300000008</v>
      </c>
      <c r="FW224" s="466">
        <v>8242898.7600000156</v>
      </c>
      <c r="FX224" s="466">
        <v>15694073.969999989</v>
      </c>
      <c r="FY224" s="466">
        <f t="shared" si="1126"/>
        <v>82943540.550000012</v>
      </c>
      <c r="FZ224" s="466">
        <v>5870415.4699999997</v>
      </c>
      <c r="GA224" s="466">
        <v>4036249.1799999997</v>
      </c>
      <c r="GB224" s="466">
        <v>5869078.2800000003</v>
      </c>
      <c r="GC224" s="466">
        <v>5128934.6600000011</v>
      </c>
      <c r="GD224" s="466">
        <v>5727104.0700000003</v>
      </c>
      <c r="GE224" s="466">
        <v>6109133.7599999998</v>
      </c>
      <c r="GF224" s="466">
        <v>8084767.4299999997</v>
      </c>
      <c r="GG224" s="466">
        <v>6977706.6800000016</v>
      </c>
      <c r="GH224" s="466">
        <v>5050080.929999995</v>
      </c>
      <c r="GI224" s="466">
        <v>6146279.6800000016</v>
      </c>
      <c r="GJ224" s="466">
        <v>5805247.9199999999</v>
      </c>
      <c r="GK224" s="466">
        <v>13882343.910000004</v>
      </c>
      <c r="GL224" s="466">
        <f t="shared" si="1128"/>
        <v>78687341.969999999</v>
      </c>
      <c r="GM224" s="466">
        <v>4284822.9899999993</v>
      </c>
      <c r="GN224" s="466">
        <v>3467543.1200000006</v>
      </c>
      <c r="GO224" s="466">
        <v>4284000.540000001</v>
      </c>
      <c r="GP224" s="466">
        <v>4531312.7800000012</v>
      </c>
      <c r="GQ224" s="466">
        <v>6121160.839999998</v>
      </c>
      <c r="GR224" s="466">
        <v>5739238.339999998</v>
      </c>
      <c r="GS224" s="466">
        <v>5392940.8600000031</v>
      </c>
      <c r="GT224" s="466">
        <v>5410985.3399999989</v>
      </c>
      <c r="GU224" s="466">
        <v>6445976.760000011</v>
      </c>
      <c r="GV224" s="466">
        <v>7011542.7799999816</v>
      </c>
      <c r="GW224" s="466">
        <v>6660460.6500000004</v>
      </c>
      <c r="GX224" s="466">
        <v>14933558.830000008</v>
      </c>
      <c r="GY224" s="466">
        <f t="shared" si="1130"/>
        <v>74283543.829999998</v>
      </c>
      <c r="GZ224" s="466">
        <v>3300521.3899999997</v>
      </c>
      <c r="HA224" s="466">
        <v>2199845.6700000009</v>
      </c>
      <c r="HB224" s="466">
        <v>4424153.2799999993</v>
      </c>
      <c r="HC224" s="466">
        <v>4163402.2699999986</v>
      </c>
      <c r="HD224" s="466">
        <v>4589564.17</v>
      </c>
      <c r="HE224" s="466">
        <v>4977256.5800000047</v>
      </c>
      <c r="HF224" s="466">
        <v>5468801.0300000003</v>
      </c>
      <c r="HG224" s="466">
        <v>4457104.2299999893</v>
      </c>
      <c r="HH224" s="466">
        <v>4839115.9200000083</v>
      </c>
      <c r="HI224" s="466">
        <v>5722755.5500000007</v>
      </c>
      <c r="HJ224" s="466">
        <v>5899337.2499999963</v>
      </c>
      <c r="HK224" s="466">
        <v>13876939.519999998</v>
      </c>
      <c r="HL224" s="466">
        <f t="shared" si="1132"/>
        <v>63918796.859999999</v>
      </c>
      <c r="HM224" s="466">
        <v>2236010.0700000003</v>
      </c>
      <c r="HN224" s="466">
        <v>2291368.58</v>
      </c>
      <c r="HO224" s="466">
        <v>2639996.7399999993</v>
      </c>
      <c r="HP224" s="466">
        <v>3271327.8800000018</v>
      </c>
      <c r="HQ224" s="466">
        <v>3261500.2099999972</v>
      </c>
      <c r="HR224" s="466">
        <v>3756134.3400000022</v>
      </c>
      <c r="HS224" s="466">
        <v>4398802.6000000015</v>
      </c>
      <c r="HT224" s="466">
        <v>4310471.4199999981</v>
      </c>
      <c r="HU224" s="466">
        <v>4732146.9499999946</v>
      </c>
      <c r="HV224" s="466">
        <v>4745400.9300000053</v>
      </c>
      <c r="HW224" s="466">
        <v>6739916.0000000009</v>
      </c>
      <c r="HX224" s="466">
        <v>14093119.779999999</v>
      </c>
      <c r="HY224" s="466">
        <f t="shared" si="1134"/>
        <v>56476195.5</v>
      </c>
      <c r="HZ224" s="466">
        <v>3595306.19</v>
      </c>
      <c r="IA224" s="466">
        <v>4853646.09</v>
      </c>
      <c r="IB224" s="466">
        <v>3950916.5999999992</v>
      </c>
      <c r="IC224" s="466">
        <v>4979353.1499999994</v>
      </c>
      <c r="ID224" s="466">
        <v>5770597.7399999984</v>
      </c>
      <c r="IE224" s="466">
        <v>5245598.2099999972</v>
      </c>
      <c r="IF224" s="466">
        <v>6538196.2100000037</v>
      </c>
      <c r="IG224" s="466">
        <v>7404957.4199999981</v>
      </c>
      <c r="IH224" s="466">
        <v>5060457.0000000019</v>
      </c>
      <c r="II224" s="466">
        <v>6112565.3600000031</v>
      </c>
      <c r="IJ224" s="466">
        <v>7765679.5499999924</v>
      </c>
      <c r="IK224" s="466">
        <v>18772161.590000015</v>
      </c>
      <c r="IL224" s="466">
        <f t="shared" si="1136"/>
        <v>80049435.109999999</v>
      </c>
      <c r="IM224" s="466">
        <v>3107477.6000000006</v>
      </c>
      <c r="IN224" s="466">
        <v>4510046.91</v>
      </c>
      <c r="IO224" s="466">
        <v>5306571.79</v>
      </c>
      <c r="IP224" s="466">
        <v>6781721.3800000018</v>
      </c>
      <c r="IQ224" s="466">
        <v>6377459.0099999961</v>
      </c>
      <c r="IR224" s="466">
        <v>6910318.9800000023</v>
      </c>
      <c r="IS224" s="466">
        <v>7863433.7000000002</v>
      </c>
      <c r="IT224" s="466">
        <v>7208274.799999997</v>
      </c>
      <c r="IU224" s="466">
        <v>6146363.8199999984</v>
      </c>
      <c r="IV224" s="466">
        <v>8104828.1900000041</v>
      </c>
      <c r="IW224" s="466">
        <v>10161263.560000006</v>
      </c>
      <c r="IX224" s="466">
        <v>21503365.840000011</v>
      </c>
      <c r="IY224" s="466">
        <f t="shared" si="1138"/>
        <v>93981125.580000013</v>
      </c>
      <c r="IZ224" s="655">
        <v>2265666.6999999997</v>
      </c>
      <c r="JA224" s="466">
        <v>5257591.5500000007</v>
      </c>
      <c r="JB224" s="466">
        <v>7045488.5400000019</v>
      </c>
      <c r="JC224" s="466">
        <v>7255817.9799999977</v>
      </c>
      <c r="JD224" s="466">
        <v>7499500.9900000002</v>
      </c>
      <c r="JE224" s="466">
        <v>7577888.9700000007</v>
      </c>
      <c r="JF224" s="466">
        <v>8820091.3599999994</v>
      </c>
      <c r="JG224" s="466">
        <v>7277879.0200000033</v>
      </c>
      <c r="JH224" s="466">
        <v>7106267.1899999958</v>
      </c>
      <c r="JI224" s="466">
        <v>9531209.5799999982</v>
      </c>
      <c r="JJ224" s="466">
        <v>9571674.540000014</v>
      </c>
      <c r="JK224" s="466">
        <v>25129037.040000007</v>
      </c>
      <c r="JL224" s="466">
        <f t="shared" si="1140"/>
        <v>104338113.46000002</v>
      </c>
      <c r="JM224" s="655">
        <v>3429551.3099999996</v>
      </c>
      <c r="JN224" s="466">
        <v>3804984.8000000012</v>
      </c>
      <c r="JO224" s="466">
        <v>5453131.459999999</v>
      </c>
      <c r="JP224" s="466">
        <v>9424424.7400000002</v>
      </c>
      <c r="JQ224" s="466">
        <v>6844736.5500000045</v>
      </c>
      <c r="JR224" s="466">
        <v>4656104.5899999971</v>
      </c>
      <c r="JS224" s="466">
        <v>6657722.1899999985</v>
      </c>
      <c r="JT224" s="466">
        <v>6341541.5399999935</v>
      </c>
      <c r="JU224" s="466">
        <v>6313876.9200000092</v>
      </c>
      <c r="JV224" s="466">
        <v>8802181.6099999975</v>
      </c>
      <c r="JW224" s="466">
        <v>9962283.1099999808</v>
      </c>
      <c r="JX224" s="466">
        <v>24724551.95000001</v>
      </c>
      <c r="JY224" s="466">
        <f t="shared" si="1142"/>
        <v>96415090.769999981</v>
      </c>
      <c r="JZ224" s="655">
        <v>2727466.76</v>
      </c>
      <c r="KA224" s="466">
        <v>6327462.6300000008</v>
      </c>
      <c r="KB224" s="466">
        <v>8180324.3699999992</v>
      </c>
      <c r="KC224" s="466">
        <v>7874520.1099999994</v>
      </c>
      <c r="KD224" s="466">
        <v>8019848.6700000009</v>
      </c>
      <c r="KE224" s="466">
        <v>8515660.5</v>
      </c>
      <c r="KF224" s="466">
        <v>10395268.18999999</v>
      </c>
      <c r="KG224" s="466">
        <v>10058609.670000002</v>
      </c>
      <c r="KH224" s="466">
        <v>8719044.8000000007</v>
      </c>
      <c r="KI224" s="466">
        <v>10128614.619999997</v>
      </c>
      <c r="KJ224" s="466">
        <v>12640648.780000001</v>
      </c>
      <c r="KK224" s="466">
        <v>31259075.980000012</v>
      </c>
      <c r="KL224" s="466">
        <f t="shared" si="1144"/>
        <v>124846545.08000001</v>
      </c>
      <c r="KM224" s="655">
        <v>2761825.6699999995</v>
      </c>
      <c r="KN224" s="466">
        <v>5925605.8600000003</v>
      </c>
      <c r="KO224" s="466">
        <v>7916832.6699999999</v>
      </c>
      <c r="KP224" s="466">
        <v>9116200.0499999896</v>
      </c>
      <c r="KQ224" s="466">
        <v>9570855.47000001</v>
      </c>
      <c r="KR224" s="466">
        <v>10287136.68</v>
      </c>
      <c r="KS224" s="466">
        <v>10159073.309999999</v>
      </c>
      <c r="KT224" s="466">
        <v>11593423.660000004</v>
      </c>
      <c r="KU224" s="466">
        <v>9913971.3300000001</v>
      </c>
      <c r="KV224" s="466">
        <v>13434674.519999979</v>
      </c>
      <c r="KW224" s="466">
        <v>12931466.350000018</v>
      </c>
      <c r="KX224" s="466">
        <v>33199551.980000101</v>
      </c>
      <c r="KY224" s="466">
        <f t="shared" si="1146"/>
        <v>136810617.5500001</v>
      </c>
      <c r="KZ224" s="655">
        <v>3751181.8400000008</v>
      </c>
      <c r="LA224" s="466">
        <v>6489346.6499999994</v>
      </c>
      <c r="LB224" s="466">
        <v>0</v>
      </c>
      <c r="LC224" s="466">
        <v>0</v>
      </c>
      <c r="LD224" s="466">
        <v>0</v>
      </c>
      <c r="LE224" s="466">
        <v>0</v>
      </c>
      <c r="LF224" s="466">
        <v>0</v>
      </c>
      <c r="LG224" s="466">
        <v>0</v>
      </c>
      <c r="LH224" s="466">
        <v>0</v>
      </c>
      <c r="LI224" s="466">
        <v>0</v>
      </c>
      <c r="LJ224" s="466">
        <v>0</v>
      </c>
      <c r="LK224" s="466">
        <v>0</v>
      </c>
      <c r="LL224" s="511">
        <f t="shared" si="1148"/>
        <v>10240528.49</v>
      </c>
    </row>
    <row r="225" spans="1:324" ht="15.75" x14ac:dyDescent="0.25">
      <c r="A225" s="419">
        <v>4209</v>
      </c>
      <c r="B225" s="420"/>
      <c r="C225" s="418" t="s">
        <v>57</v>
      </c>
      <c r="D225" s="418" t="s">
        <v>406</v>
      </c>
      <c r="E225" s="466" t="s">
        <v>870</v>
      </c>
      <c r="F225" s="466" t="s">
        <v>870</v>
      </c>
      <c r="G225" s="466" t="s">
        <v>870</v>
      </c>
      <c r="H225" s="466" t="s">
        <v>870</v>
      </c>
      <c r="I225" s="466" t="s">
        <v>870</v>
      </c>
      <c r="J225" s="466" t="s">
        <v>870</v>
      </c>
      <c r="K225" s="466" t="s">
        <v>870</v>
      </c>
      <c r="L225" s="466">
        <v>312915.20614254719</v>
      </c>
      <c r="M225" s="466">
        <v>0</v>
      </c>
      <c r="N225" s="466">
        <v>0</v>
      </c>
      <c r="O225" s="466">
        <v>0</v>
      </c>
      <c r="P225" s="466">
        <v>0</v>
      </c>
      <c r="Q225" s="466">
        <v>0</v>
      </c>
      <c r="R225" s="466">
        <v>0</v>
      </c>
      <c r="S225" s="466">
        <v>0</v>
      </c>
      <c r="T225" s="466">
        <v>0</v>
      </c>
      <c r="U225" s="466">
        <v>0</v>
      </c>
      <c r="V225" s="466">
        <v>0</v>
      </c>
      <c r="W225" s="466">
        <v>0</v>
      </c>
      <c r="X225" s="466">
        <v>64238.023702220002</v>
      </c>
      <c r="Y225" s="466">
        <f t="shared" si="1102"/>
        <v>64238.023702220002</v>
      </c>
      <c r="Z225" s="466">
        <v>0</v>
      </c>
      <c r="AA225" s="466">
        <v>0</v>
      </c>
      <c r="AB225" s="466">
        <v>63716.407945251216</v>
      </c>
      <c r="AC225" s="466">
        <v>0</v>
      </c>
      <c r="AD225" s="466">
        <v>0</v>
      </c>
      <c r="AE225" s="466">
        <v>0</v>
      </c>
      <c r="AF225" s="466">
        <v>0</v>
      </c>
      <c r="AG225" s="466">
        <v>0</v>
      </c>
      <c r="AH225" s="466">
        <v>0</v>
      </c>
      <c r="AI225" s="466">
        <v>0</v>
      </c>
      <c r="AJ225" s="466">
        <v>136049.90819562678</v>
      </c>
      <c r="AK225" s="466">
        <v>0</v>
      </c>
      <c r="AL225" s="466">
        <f t="shared" si="1104"/>
        <v>199766.31614087799</v>
      </c>
      <c r="AM225" s="466">
        <v>0</v>
      </c>
      <c r="AN225" s="466">
        <v>0</v>
      </c>
      <c r="AO225" s="466">
        <v>0</v>
      </c>
      <c r="AP225" s="466">
        <v>0</v>
      </c>
      <c r="AQ225" s="466">
        <v>0</v>
      </c>
      <c r="AR225" s="466">
        <v>0</v>
      </c>
      <c r="AS225" s="466">
        <v>0</v>
      </c>
      <c r="AT225" s="466">
        <v>0</v>
      </c>
      <c r="AU225" s="466">
        <v>0</v>
      </c>
      <c r="AV225" s="466">
        <v>0</v>
      </c>
      <c r="AW225" s="466">
        <v>0</v>
      </c>
      <c r="AX225" s="466">
        <v>144670.69771323653</v>
      </c>
      <c r="AY225" s="466">
        <f t="shared" si="1106"/>
        <v>144670.69771323653</v>
      </c>
      <c r="AZ225" s="466">
        <v>0</v>
      </c>
      <c r="BA225" s="466">
        <v>0</v>
      </c>
      <c r="BB225" s="466">
        <v>0</v>
      </c>
      <c r="BC225" s="466">
        <v>0</v>
      </c>
      <c r="BD225" s="466">
        <v>0</v>
      </c>
      <c r="BE225" s="466">
        <v>0</v>
      </c>
      <c r="BF225" s="466">
        <v>0</v>
      </c>
      <c r="BG225" s="466">
        <v>0</v>
      </c>
      <c r="BH225" s="466">
        <v>0</v>
      </c>
      <c r="BI225" s="466">
        <v>0</v>
      </c>
      <c r="BJ225" s="466">
        <v>0</v>
      </c>
      <c r="BK225" s="466">
        <v>0</v>
      </c>
      <c r="BL225" s="466">
        <f t="shared" si="1108"/>
        <v>0</v>
      </c>
      <c r="BM225" s="466">
        <v>0</v>
      </c>
      <c r="BN225" s="466">
        <v>0</v>
      </c>
      <c r="BO225" s="466">
        <v>0</v>
      </c>
      <c r="BP225" s="466">
        <v>0</v>
      </c>
      <c r="BQ225" s="466">
        <v>0</v>
      </c>
      <c r="BR225" s="466">
        <v>0</v>
      </c>
      <c r="BS225" s="466">
        <v>0</v>
      </c>
      <c r="BT225" s="466">
        <v>0</v>
      </c>
      <c r="BU225" s="466">
        <v>0</v>
      </c>
      <c r="BV225" s="466">
        <v>0</v>
      </c>
      <c r="BW225" s="466">
        <v>0</v>
      </c>
      <c r="BX225" s="466">
        <v>0</v>
      </c>
      <c r="BY225" s="466">
        <f t="shared" si="1110"/>
        <v>0</v>
      </c>
      <c r="BZ225" s="466">
        <v>0</v>
      </c>
      <c r="CA225" s="466">
        <v>0</v>
      </c>
      <c r="CB225" s="466">
        <v>0</v>
      </c>
      <c r="CC225" s="466">
        <v>0</v>
      </c>
      <c r="CD225" s="466">
        <v>0</v>
      </c>
      <c r="CE225" s="466">
        <v>0</v>
      </c>
      <c r="CF225" s="466">
        <v>0</v>
      </c>
      <c r="CG225" s="466">
        <v>0</v>
      </c>
      <c r="CH225" s="466">
        <v>0</v>
      </c>
      <c r="CI225" s="466">
        <v>0</v>
      </c>
      <c r="CJ225" s="466">
        <v>0</v>
      </c>
      <c r="CK225" s="466">
        <v>0</v>
      </c>
      <c r="CL225" s="466">
        <f t="shared" si="1112"/>
        <v>0</v>
      </c>
      <c r="CM225" s="466">
        <v>0</v>
      </c>
      <c r="CN225" s="466">
        <v>6852395.6920797871</v>
      </c>
      <c r="CO225" s="466">
        <v>0</v>
      </c>
      <c r="CP225" s="466">
        <v>0</v>
      </c>
      <c r="CQ225" s="466">
        <v>0</v>
      </c>
      <c r="CR225" s="466">
        <v>0</v>
      </c>
      <c r="CS225" s="466">
        <v>0</v>
      </c>
      <c r="CT225" s="466">
        <v>0</v>
      </c>
      <c r="CU225" s="466">
        <v>0</v>
      </c>
      <c r="CV225" s="466">
        <v>9285.1126690035053</v>
      </c>
      <c r="CW225" s="466">
        <v>0</v>
      </c>
      <c r="CX225" s="466">
        <v>745.57836755132701</v>
      </c>
      <c r="CY225" s="466">
        <f t="shared" si="1114"/>
        <v>6862426.3831163421</v>
      </c>
      <c r="CZ225" s="466">
        <v>0</v>
      </c>
      <c r="DA225" s="466">
        <v>0</v>
      </c>
      <c r="DB225" s="466">
        <v>0</v>
      </c>
      <c r="DC225" s="466">
        <v>1771.54</v>
      </c>
      <c r="DD225" s="466">
        <v>0</v>
      </c>
      <c r="DE225" s="466">
        <v>0</v>
      </c>
      <c r="DF225" s="466">
        <v>0</v>
      </c>
      <c r="DG225" s="466">
        <v>0</v>
      </c>
      <c r="DH225" s="466">
        <v>0</v>
      </c>
      <c r="DI225" s="466">
        <v>0</v>
      </c>
      <c r="DJ225" s="466">
        <v>0</v>
      </c>
      <c r="DK225" s="466">
        <v>0</v>
      </c>
      <c r="DL225" s="466">
        <f t="shared" si="1116"/>
        <v>1771.54</v>
      </c>
      <c r="DM225" s="466">
        <v>0</v>
      </c>
      <c r="DN225" s="466">
        <v>0</v>
      </c>
      <c r="DO225" s="466">
        <v>0</v>
      </c>
      <c r="DP225" s="466">
        <v>0</v>
      </c>
      <c r="DQ225" s="466">
        <v>0</v>
      </c>
      <c r="DR225" s="466">
        <v>0</v>
      </c>
      <c r="DS225" s="466">
        <v>0</v>
      </c>
      <c r="DT225" s="466">
        <v>0</v>
      </c>
      <c r="DU225" s="466">
        <v>0</v>
      </c>
      <c r="DV225" s="466">
        <v>0</v>
      </c>
      <c r="DW225" s="466">
        <v>0</v>
      </c>
      <c r="DX225" s="466">
        <v>0</v>
      </c>
      <c r="DY225" s="466">
        <f t="shared" si="1118"/>
        <v>0</v>
      </c>
      <c r="DZ225" s="466">
        <v>0</v>
      </c>
      <c r="EA225" s="466">
        <v>0</v>
      </c>
      <c r="EB225" s="466">
        <v>0</v>
      </c>
      <c r="EC225" s="466">
        <v>0</v>
      </c>
      <c r="ED225" s="466">
        <v>0</v>
      </c>
      <c r="EE225" s="466">
        <v>0</v>
      </c>
      <c r="EF225" s="466">
        <v>0</v>
      </c>
      <c r="EG225" s="466">
        <v>0</v>
      </c>
      <c r="EH225" s="466">
        <v>0</v>
      </c>
      <c r="EI225" s="466">
        <v>0</v>
      </c>
      <c r="EJ225" s="466">
        <v>0</v>
      </c>
      <c r="EK225" s="466">
        <v>0</v>
      </c>
      <c r="EL225" s="466">
        <f t="shared" si="1120"/>
        <v>0</v>
      </c>
      <c r="EM225" s="466">
        <v>0</v>
      </c>
      <c r="EN225" s="466">
        <v>0</v>
      </c>
      <c r="EO225" s="466">
        <v>0</v>
      </c>
      <c r="EP225" s="466">
        <v>0</v>
      </c>
      <c r="EQ225" s="466">
        <v>0</v>
      </c>
      <c r="ER225" s="466">
        <v>0</v>
      </c>
      <c r="ES225" s="466">
        <v>0</v>
      </c>
      <c r="ET225" s="466">
        <v>0</v>
      </c>
      <c r="EU225" s="466">
        <v>0</v>
      </c>
      <c r="EV225" s="466">
        <v>0</v>
      </c>
      <c r="EW225" s="466">
        <v>0</v>
      </c>
      <c r="EX225" s="466">
        <v>0</v>
      </c>
      <c r="EY225" s="466">
        <f t="shared" si="1122"/>
        <v>0</v>
      </c>
      <c r="EZ225" s="466">
        <v>0</v>
      </c>
      <c r="FA225" s="466">
        <v>0</v>
      </c>
      <c r="FB225" s="466">
        <v>0</v>
      </c>
      <c r="FC225" s="466">
        <v>0</v>
      </c>
      <c r="FD225" s="466">
        <v>0</v>
      </c>
      <c r="FE225" s="466">
        <v>0</v>
      </c>
      <c r="FF225" s="466">
        <v>0</v>
      </c>
      <c r="FG225" s="466">
        <v>0</v>
      </c>
      <c r="FH225" s="466">
        <v>0</v>
      </c>
      <c r="FI225" s="466">
        <v>0</v>
      </c>
      <c r="FJ225" s="466">
        <v>0</v>
      </c>
      <c r="FK225" s="466">
        <v>0</v>
      </c>
      <c r="FL225" s="466">
        <f t="shared" si="1124"/>
        <v>0</v>
      </c>
      <c r="FM225" s="466">
        <v>0</v>
      </c>
      <c r="FN225" s="466">
        <v>0</v>
      </c>
      <c r="FO225" s="466">
        <v>0</v>
      </c>
      <c r="FP225" s="466">
        <v>0</v>
      </c>
      <c r="FQ225" s="466">
        <v>0</v>
      </c>
      <c r="FR225" s="466">
        <v>0</v>
      </c>
      <c r="FS225" s="466">
        <v>0</v>
      </c>
      <c r="FT225" s="466">
        <v>0</v>
      </c>
      <c r="FU225" s="466">
        <v>0</v>
      </c>
      <c r="FV225" s="466">
        <v>0</v>
      </c>
      <c r="FW225" s="466">
        <v>0</v>
      </c>
      <c r="FX225" s="466">
        <v>0</v>
      </c>
      <c r="FY225" s="466">
        <f t="shared" si="1126"/>
        <v>0</v>
      </c>
      <c r="FZ225" s="466">
        <v>0</v>
      </c>
      <c r="GA225" s="466">
        <v>0</v>
      </c>
      <c r="GB225" s="466">
        <v>0</v>
      </c>
      <c r="GC225" s="466">
        <v>0</v>
      </c>
      <c r="GD225" s="466">
        <v>0</v>
      </c>
      <c r="GE225" s="466">
        <v>0</v>
      </c>
      <c r="GF225" s="466">
        <v>0</v>
      </c>
      <c r="GG225" s="466">
        <v>0</v>
      </c>
      <c r="GH225" s="466">
        <v>0</v>
      </c>
      <c r="GI225" s="466">
        <v>0</v>
      </c>
      <c r="GJ225" s="466">
        <v>0</v>
      </c>
      <c r="GK225" s="466">
        <v>0</v>
      </c>
      <c r="GL225" s="466">
        <f t="shared" si="1128"/>
        <v>0</v>
      </c>
      <c r="GM225" s="466">
        <v>0</v>
      </c>
      <c r="GN225" s="466">
        <v>0</v>
      </c>
      <c r="GO225" s="466">
        <v>0</v>
      </c>
      <c r="GP225" s="466">
        <v>0</v>
      </c>
      <c r="GQ225" s="466">
        <v>0</v>
      </c>
      <c r="GR225" s="466">
        <v>0</v>
      </c>
      <c r="GS225" s="466">
        <v>0</v>
      </c>
      <c r="GT225" s="466">
        <v>0</v>
      </c>
      <c r="GU225" s="466">
        <v>0</v>
      </c>
      <c r="GV225" s="466">
        <v>0</v>
      </c>
      <c r="GW225" s="466">
        <v>0</v>
      </c>
      <c r="GX225" s="466">
        <v>0</v>
      </c>
      <c r="GY225" s="466">
        <f t="shared" si="1130"/>
        <v>0</v>
      </c>
      <c r="GZ225" s="466">
        <v>0</v>
      </c>
      <c r="HA225" s="466">
        <v>0</v>
      </c>
      <c r="HB225" s="466">
        <v>0</v>
      </c>
      <c r="HC225" s="466">
        <v>0</v>
      </c>
      <c r="HD225" s="466">
        <v>0</v>
      </c>
      <c r="HE225" s="466">
        <v>0</v>
      </c>
      <c r="HF225" s="466">
        <v>0</v>
      </c>
      <c r="HG225" s="466">
        <v>0</v>
      </c>
      <c r="HH225" s="466">
        <v>0</v>
      </c>
      <c r="HI225" s="466">
        <v>0</v>
      </c>
      <c r="HJ225" s="466">
        <v>0</v>
      </c>
      <c r="HK225" s="466">
        <v>0</v>
      </c>
      <c r="HL225" s="466">
        <f t="shared" si="1132"/>
        <v>0</v>
      </c>
      <c r="HM225" s="466">
        <v>0</v>
      </c>
      <c r="HN225" s="466">
        <v>0</v>
      </c>
      <c r="HO225" s="466">
        <v>0</v>
      </c>
      <c r="HP225" s="466">
        <v>0</v>
      </c>
      <c r="HQ225" s="466">
        <v>0</v>
      </c>
      <c r="HR225" s="466">
        <v>0</v>
      </c>
      <c r="HS225" s="466">
        <v>0</v>
      </c>
      <c r="HT225" s="466">
        <v>0</v>
      </c>
      <c r="HU225" s="466">
        <v>0</v>
      </c>
      <c r="HV225" s="466">
        <v>0</v>
      </c>
      <c r="HW225" s="466">
        <v>0</v>
      </c>
      <c r="HX225" s="466">
        <v>0</v>
      </c>
      <c r="HY225" s="466">
        <f t="shared" si="1134"/>
        <v>0</v>
      </c>
      <c r="HZ225" s="466">
        <v>0</v>
      </c>
      <c r="IA225" s="466">
        <v>0</v>
      </c>
      <c r="IB225" s="466">
        <v>0</v>
      </c>
      <c r="IC225" s="466">
        <v>0</v>
      </c>
      <c r="ID225" s="466">
        <v>0</v>
      </c>
      <c r="IE225" s="466">
        <v>0</v>
      </c>
      <c r="IF225" s="466">
        <v>0</v>
      </c>
      <c r="IG225" s="466">
        <v>0</v>
      </c>
      <c r="IH225" s="466">
        <v>0</v>
      </c>
      <c r="II225" s="466">
        <v>0</v>
      </c>
      <c r="IJ225" s="466">
        <v>0</v>
      </c>
      <c r="IK225" s="466">
        <v>0</v>
      </c>
      <c r="IL225" s="466">
        <f t="shared" si="1136"/>
        <v>0</v>
      </c>
      <c r="IM225" s="466">
        <v>0</v>
      </c>
      <c r="IN225" s="466">
        <v>0</v>
      </c>
      <c r="IO225" s="466">
        <v>0</v>
      </c>
      <c r="IP225" s="466">
        <v>0</v>
      </c>
      <c r="IQ225" s="466">
        <v>0</v>
      </c>
      <c r="IR225" s="466">
        <v>0</v>
      </c>
      <c r="IS225" s="466">
        <v>0</v>
      </c>
      <c r="IT225" s="466">
        <v>0</v>
      </c>
      <c r="IU225" s="466">
        <v>0</v>
      </c>
      <c r="IV225" s="466">
        <v>0</v>
      </c>
      <c r="IW225" s="466">
        <v>0</v>
      </c>
      <c r="IX225" s="466">
        <v>0</v>
      </c>
      <c r="IY225" s="466">
        <f t="shared" si="1138"/>
        <v>0</v>
      </c>
      <c r="IZ225" s="655">
        <v>0</v>
      </c>
      <c r="JA225" s="466">
        <v>0</v>
      </c>
      <c r="JB225" s="466">
        <v>0</v>
      </c>
      <c r="JC225" s="466">
        <v>0</v>
      </c>
      <c r="JD225" s="466">
        <v>0</v>
      </c>
      <c r="JE225" s="466">
        <v>0</v>
      </c>
      <c r="JF225" s="466">
        <v>0</v>
      </c>
      <c r="JG225" s="466">
        <v>0</v>
      </c>
      <c r="JH225" s="466">
        <v>0</v>
      </c>
      <c r="JI225" s="466">
        <v>0</v>
      </c>
      <c r="JJ225" s="466">
        <v>0</v>
      </c>
      <c r="JK225" s="466">
        <v>0</v>
      </c>
      <c r="JL225" s="466">
        <f t="shared" si="1140"/>
        <v>0</v>
      </c>
      <c r="JM225" s="655">
        <v>0</v>
      </c>
      <c r="JN225" s="466">
        <v>0</v>
      </c>
      <c r="JO225" s="466">
        <v>0</v>
      </c>
      <c r="JP225" s="466">
        <v>0</v>
      </c>
      <c r="JQ225" s="466">
        <v>0</v>
      </c>
      <c r="JR225" s="466">
        <v>0</v>
      </c>
      <c r="JS225" s="466">
        <v>0</v>
      </c>
      <c r="JT225" s="466">
        <v>0</v>
      </c>
      <c r="JU225" s="466">
        <v>0</v>
      </c>
      <c r="JV225" s="466">
        <v>0</v>
      </c>
      <c r="JW225" s="466">
        <v>0</v>
      </c>
      <c r="JX225" s="466">
        <v>0</v>
      </c>
      <c r="JY225" s="466">
        <f t="shared" si="1142"/>
        <v>0</v>
      </c>
      <c r="JZ225" s="655">
        <v>0</v>
      </c>
      <c r="KA225" s="466">
        <v>0</v>
      </c>
      <c r="KB225" s="466">
        <v>0</v>
      </c>
      <c r="KC225" s="466">
        <v>0</v>
      </c>
      <c r="KD225" s="466">
        <v>0</v>
      </c>
      <c r="KE225" s="466">
        <v>0</v>
      </c>
      <c r="KF225" s="466">
        <v>0</v>
      </c>
      <c r="KG225" s="466">
        <v>0</v>
      </c>
      <c r="KH225" s="466">
        <v>0</v>
      </c>
      <c r="KI225" s="466">
        <v>0</v>
      </c>
      <c r="KJ225" s="466">
        <v>0</v>
      </c>
      <c r="KK225" s="466">
        <v>0</v>
      </c>
      <c r="KL225" s="466">
        <f t="shared" si="1144"/>
        <v>0</v>
      </c>
      <c r="KM225" s="655">
        <v>0</v>
      </c>
      <c r="KN225" s="466">
        <v>0</v>
      </c>
      <c r="KO225" s="466">
        <v>0</v>
      </c>
      <c r="KP225" s="466">
        <v>0</v>
      </c>
      <c r="KQ225" s="466">
        <v>0</v>
      </c>
      <c r="KR225" s="466">
        <v>0</v>
      </c>
      <c r="KS225" s="466">
        <v>0</v>
      </c>
      <c r="KT225" s="466">
        <v>0</v>
      </c>
      <c r="KU225" s="466">
        <v>0</v>
      </c>
      <c r="KV225" s="466">
        <v>0</v>
      </c>
      <c r="KW225" s="466">
        <v>0</v>
      </c>
      <c r="KX225" s="466">
        <v>0</v>
      </c>
      <c r="KY225" s="466">
        <f t="shared" si="1146"/>
        <v>0</v>
      </c>
      <c r="KZ225" s="655">
        <v>0</v>
      </c>
      <c r="LA225" s="466">
        <v>0</v>
      </c>
      <c r="LB225" s="466">
        <v>0</v>
      </c>
      <c r="LC225" s="466">
        <v>0</v>
      </c>
      <c r="LD225" s="466">
        <v>0</v>
      </c>
      <c r="LE225" s="466">
        <v>0</v>
      </c>
      <c r="LF225" s="466">
        <v>0</v>
      </c>
      <c r="LG225" s="466">
        <v>0</v>
      </c>
      <c r="LH225" s="466">
        <v>0</v>
      </c>
      <c r="LI225" s="466">
        <v>0</v>
      </c>
      <c r="LJ225" s="466">
        <v>0</v>
      </c>
      <c r="LK225" s="466">
        <v>0</v>
      </c>
      <c r="LL225" s="511">
        <f t="shared" si="1148"/>
        <v>0</v>
      </c>
    </row>
    <row r="226" spans="1:324" x14ac:dyDescent="0.2">
      <c r="A226" s="436"/>
      <c r="B226" s="437"/>
      <c r="C226" s="421" t="s">
        <v>1062</v>
      </c>
      <c r="D226" s="421" t="s">
        <v>1062</v>
      </c>
      <c r="E226" s="442"/>
      <c r="F226" s="442"/>
      <c r="G226" s="442"/>
      <c r="H226" s="442"/>
      <c r="I226" s="442"/>
      <c r="J226" s="442"/>
      <c r="K226" s="442"/>
      <c r="L226" s="442"/>
      <c r="M226" s="442"/>
      <c r="N226" s="442"/>
      <c r="O226" s="442"/>
      <c r="P226" s="442"/>
      <c r="Q226" s="442"/>
      <c r="R226" s="442"/>
      <c r="S226" s="442"/>
      <c r="T226" s="442"/>
      <c r="U226" s="442"/>
      <c r="V226" s="442"/>
      <c r="W226" s="442"/>
      <c r="X226" s="442"/>
      <c r="Y226" s="442"/>
      <c r="Z226" s="442"/>
      <c r="AA226" s="442"/>
      <c r="AB226" s="442"/>
      <c r="AC226" s="442"/>
      <c r="AD226" s="442"/>
      <c r="AE226" s="442"/>
      <c r="AF226" s="442"/>
      <c r="AG226" s="442"/>
      <c r="AH226" s="442"/>
      <c r="AI226" s="442"/>
      <c r="AJ226" s="442"/>
      <c r="AK226" s="442"/>
      <c r="AL226" s="442"/>
      <c r="AM226" s="442"/>
      <c r="AN226" s="442"/>
      <c r="AO226" s="442"/>
      <c r="AP226" s="442"/>
      <c r="AQ226" s="442"/>
      <c r="AR226" s="442"/>
      <c r="AS226" s="442"/>
      <c r="AT226" s="442"/>
      <c r="AU226" s="442"/>
      <c r="AV226" s="442"/>
      <c r="AW226" s="442"/>
      <c r="AX226" s="442"/>
      <c r="AY226" s="442"/>
      <c r="AZ226" s="442"/>
      <c r="BA226" s="442"/>
      <c r="BB226" s="442"/>
      <c r="BC226" s="442"/>
      <c r="BD226" s="442"/>
      <c r="BE226" s="442"/>
      <c r="BF226" s="442"/>
      <c r="BG226" s="442"/>
      <c r="BH226" s="442"/>
      <c r="BI226" s="442"/>
      <c r="BJ226" s="442"/>
      <c r="BK226" s="442"/>
      <c r="BL226" s="442"/>
      <c r="BM226" s="442"/>
      <c r="BN226" s="442"/>
      <c r="BO226" s="442"/>
      <c r="BP226" s="442"/>
      <c r="BQ226" s="442"/>
      <c r="BR226" s="442"/>
      <c r="BS226" s="442"/>
      <c r="BT226" s="442"/>
      <c r="BU226" s="442"/>
      <c r="BV226" s="442"/>
      <c r="BW226" s="442"/>
      <c r="BX226" s="442"/>
      <c r="BY226" s="442"/>
      <c r="BZ226" s="442"/>
      <c r="CA226" s="442"/>
      <c r="CB226" s="442"/>
      <c r="CC226" s="442"/>
      <c r="CD226" s="442"/>
      <c r="CE226" s="442"/>
      <c r="CF226" s="442"/>
      <c r="CG226" s="442"/>
      <c r="CH226" s="442"/>
      <c r="CI226" s="442"/>
      <c r="CJ226" s="442"/>
      <c r="CK226" s="442"/>
      <c r="CL226" s="442"/>
      <c r="CM226" s="442"/>
      <c r="CN226" s="442"/>
      <c r="CO226" s="442"/>
      <c r="CP226" s="442"/>
      <c r="CQ226" s="442"/>
      <c r="CR226" s="442"/>
      <c r="CS226" s="442"/>
      <c r="CT226" s="442"/>
      <c r="CU226" s="442"/>
      <c r="CV226" s="442"/>
      <c r="CW226" s="442"/>
      <c r="CX226" s="442"/>
      <c r="CY226" s="442"/>
      <c r="CZ226" s="442"/>
      <c r="DA226" s="442"/>
      <c r="DB226" s="442"/>
      <c r="DC226" s="442"/>
      <c r="DD226" s="442"/>
      <c r="DE226" s="442"/>
      <c r="DF226" s="442"/>
      <c r="DG226" s="442"/>
      <c r="DH226" s="442"/>
      <c r="DI226" s="442"/>
      <c r="DJ226" s="442"/>
      <c r="DK226" s="442"/>
      <c r="DL226" s="442"/>
      <c r="DM226" s="442"/>
      <c r="DN226" s="442"/>
      <c r="DO226" s="442"/>
      <c r="DP226" s="442"/>
      <c r="DQ226" s="442"/>
      <c r="DR226" s="442"/>
      <c r="DS226" s="442"/>
      <c r="DT226" s="442"/>
      <c r="DU226" s="442"/>
      <c r="DV226" s="442"/>
      <c r="DW226" s="442"/>
      <c r="DX226" s="442"/>
      <c r="DY226" s="442"/>
      <c r="DZ226" s="442"/>
      <c r="EA226" s="442"/>
      <c r="EB226" s="442"/>
      <c r="EC226" s="442"/>
      <c r="ED226" s="442"/>
      <c r="EE226" s="442"/>
      <c r="EF226" s="442"/>
      <c r="EG226" s="442"/>
      <c r="EH226" s="442"/>
      <c r="EI226" s="442"/>
      <c r="EJ226" s="442"/>
      <c r="EK226" s="442"/>
      <c r="EL226" s="442"/>
      <c r="EM226" s="442"/>
      <c r="EN226" s="442"/>
      <c r="EO226" s="442"/>
      <c r="EP226" s="442"/>
      <c r="EQ226" s="442"/>
      <c r="ER226" s="442"/>
      <c r="ES226" s="442"/>
      <c r="ET226" s="442"/>
      <c r="EU226" s="442"/>
      <c r="EV226" s="442"/>
      <c r="EW226" s="442"/>
      <c r="EX226" s="442"/>
      <c r="EY226" s="442"/>
      <c r="EZ226" s="442"/>
      <c r="FA226" s="442"/>
      <c r="FB226" s="442"/>
      <c r="FC226" s="442"/>
      <c r="FD226" s="442"/>
      <c r="FE226" s="442"/>
      <c r="FF226" s="442"/>
      <c r="FG226" s="442"/>
      <c r="FH226" s="442"/>
      <c r="FI226" s="442"/>
      <c r="FJ226" s="442"/>
      <c r="FK226" s="442"/>
      <c r="FL226" s="442"/>
      <c r="FM226" s="442"/>
      <c r="FN226" s="442"/>
      <c r="FO226" s="442"/>
      <c r="FP226" s="442"/>
      <c r="FQ226" s="442"/>
      <c r="FR226" s="442"/>
      <c r="FS226" s="442"/>
      <c r="FT226" s="442"/>
      <c r="FU226" s="442"/>
      <c r="FV226" s="442"/>
      <c r="FW226" s="442"/>
      <c r="FX226" s="442"/>
      <c r="FY226" s="442"/>
      <c r="FZ226" s="442"/>
      <c r="GA226" s="442"/>
      <c r="GB226" s="442"/>
      <c r="GC226" s="442"/>
      <c r="GD226" s="442"/>
      <c r="GE226" s="442"/>
      <c r="GF226" s="442"/>
      <c r="GG226" s="442"/>
      <c r="GH226" s="442"/>
      <c r="GI226" s="442"/>
      <c r="GJ226" s="442"/>
      <c r="GK226" s="442"/>
      <c r="GL226" s="442"/>
      <c r="GM226" s="442"/>
      <c r="GN226" s="442"/>
      <c r="GO226" s="442"/>
      <c r="GP226" s="442"/>
      <c r="GQ226" s="442"/>
      <c r="GR226" s="442"/>
      <c r="GS226" s="442"/>
      <c r="GT226" s="442"/>
      <c r="GU226" s="442"/>
      <c r="GV226" s="442"/>
      <c r="GW226" s="442"/>
      <c r="GX226" s="442"/>
      <c r="GY226" s="442"/>
      <c r="GZ226" s="442"/>
      <c r="HA226" s="442"/>
      <c r="HB226" s="442"/>
      <c r="HC226" s="442"/>
      <c r="HD226" s="442"/>
      <c r="HE226" s="442"/>
      <c r="HF226" s="442"/>
      <c r="HG226" s="442"/>
      <c r="HH226" s="442"/>
      <c r="HI226" s="442"/>
      <c r="HJ226" s="442"/>
      <c r="HK226" s="442"/>
      <c r="HL226" s="442"/>
      <c r="HM226" s="442"/>
      <c r="HN226" s="442"/>
      <c r="HO226" s="442"/>
      <c r="HP226" s="442"/>
      <c r="HQ226" s="442"/>
      <c r="HR226" s="442"/>
      <c r="HS226" s="442"/>
      <c r="HT226" s="442"/>
      <c r="HU226" s="442"/>
      <c r="HV226" s="442"/>
      <c r="HW226" s="442"/>
      <c r="HX226" s="442"/>
      <c r="HY226" s="442"/>
      <c r="HZ226" s="442"/>
      <c r="IA226" s="442"/>
      <c r="IB226" s="442"/>
      <c r="IC226" s="442"/>
      <c r="ID226" s="442"/>
      <c r="IE226" s="442"/>
      <c r="IF226" s="442"/>
      <c r="IG226" s="442"/>
      <c r="IH226" s="442"/>
      <c r="II226" s="442"/>
      <c r="IJ226" s="442"/>
      <c r="IK226" s="442"/>
      <c r="IL226" s="442"/>
      <c r="IM226" s="442"/>
      <c r="IN226" s="442"/>
      <c r="IO226" s="442"/>
      <c r="IP226" s="442"/>
      <c r="IQ226" s="442"/>
      <c r="IR226" s="442"/>
      <c r="IS226" s="442"/>
      <c r="IT226" s="442"/>
      <c r="IU226" s="442"/>
      <c r="IV226" s="442"/>
      <c r="IW226" s="442"/>
      <c r="IX226" s="442"/>
      <c r="IY226" s="442"/>
      <c r="IZ226" s="653"/>
      <c r="JA226" s="442"/>
      <c r="JB226" s="442"/>
      <c r="JC226" s="442"/>
      <c r="JD226" s="442"/>
      <c r="JE226" s="442"/>
      <c r="JF226" s="442"/>
      <c r="JG226" s="442"/>
      <c r="JH226" s="442"/>
      <c r="JI226" s="442"/>
      <c r="JJ226" s="442"/>
      <c r="JK226" s="442"/>
      <c r="JL226" s="442"/>
      <c r="JM226" s="653"/>
      <c r="JN226" s="442"/>
      <c r="JO226" s="442"/>
      <c r="JP226" s="442"/>
      <c r="JQ226" s="442"/>
      <c r="JR226" s="442"/>
      <c r="JS226" s="442"/>
      <c r="JT226" s="442"/>
      <c r="JU226" s="442"/>
      <c r="JV226" s="442"/>
      <c r="JW226" s="442"/>
      <c r="JX226" s="442"/>
      <c r="JY226" s="442"/>
      <c r="JZ226" s="653"/>
      <c r="KA226" s="442"/>
      <c r="KB226" s="442"/>
      <c r="KC226" s="442"/>
      <c r="KD226" s="442"/>
      <c r="KE226" s="442"/>
      <c r="KF226" s="442"/>
      <c r="KG226" s="442"/>
      <c r="KH226" s="442"/>
      <c r="KI226" s="442"/>
      <c r="KJ226" s="442"/>
      <c r="KK226" s="442"/>
      <c r="KL226" s="442"/>
      <c r="KM226" s="653"/>
      <c r="KN226" s="442"/>
      <c r="KO226" s="442"/>
      <c r="KP226" s="442"/>
      <c r="KQ226" s="442"/>
      <c r="KR226" s="442"/>
      <c r="KS226" s="442"/>
      <c r="KT226" s="442"/>
      <c r="KU226" s="442"/>
      <c r="KV226" s="442"/>
      <c r="KW226" s="442"/>
      <c r="KX226" s="442"/>
      <c r="KY226" s="442"/>
      <c r="KZ226" s="653"/>
      <c r="LA226" s="442"/>
      <c r="LB226" s="442"/>
      <c r="LC226" s="442"/>
      <c r="LD226" s="442"/>
      <c r="LE226" s="442"/>
      <c r="LF226" s="442"/>
      <c r="LG226" s="442"/>
      <c r="LH226" s="442"/>
      <c r="LI226" s="442"/>
      <c r="LJ226" s="442"/>
      <c r="LK226" s="442"/>
      <c r="LL226" s="512"/>
    </row>
    <row r="227" spans="1:324" ht="20.25" x14ac:dyDescent="0.3">
      <c r="A227" s="458">
        <v>43</v>
      </c>
      <c r="B227" s="459"/>
      <c r="C227" s="460" t="s">
        <v>59</v>
      </c>
      <c r="D227" s="460" t="s">
        <v>60</v>
      </c>
      <c r="E227" s="476">
        <f t="shared" ref="E227:X227" si="1149">E229+E238</f>
        <v>34745509.931564018</v>
      </c>
      <c r="F227" s="476">
        <f t="shared" si="1149"/>
        <v>39754135.369721249</v>
      </c>
      <c r="G227" s="476">
        <f t="shared" si="1149"/>
        <v>124934685.36137539</v>
      </c>
      <c r="H227" s="476">
        <f t="shared" si="1149"/>
        <v>149922967.78501087</v>
      </c>
      <c r="I227" s="476">
        <f t="shared" si="1149"/>
        <v>182507369.38741446</v>
      </c>
      <c r="J227" s="476">
        <f t="shared" si="1149"/>
        <v>223437276.748456</v>
      </c>
      <c r="K227" s="476">
        <f t="shared" si="1149"/>
        <v>242687209.98163915</v>
      </c>
      <c r="L227" s="476">
        <f t="shared" si="1149"/>
        <v>243254761.30862963</v>
      </c>
      <c r="M227" s="476">
        <f t="shared" si="1149"/>
        <v>-825361.25542480382</v>
      </c>
      <c r="N227" s="476">
        <f t="shared" si="1149"/>
        <v>21365852.365882158</v>
      </c>
      <c r="O227" s="476">
        <f t="shared" si="1149"/>
        <v>17548708.908821568</v>
      </c>
      <c r="P227" s="476">
        <f t="shared" si="1149"/>
        <v>27013411.167250879</v>
      </c>
      <c r="Q227" s="476">
        <f t="shared" si="1149"/>
        <v>18478788.105825402</v>
      </c>
      <c r="R227" s="476">
        <f t="shared" si="1149"/>
        <v>20421155.848981813</v>
      </c>
      <c r="S227" s="476">
        <f t="shared" si="1149"/>
        <v>21823154.45126022</v>
      </c>
      <c r="T227" s="476">
        <f t="shared" si="1149"/>
        <v>19787358.436696712</v>
      </c>
      <c r="U227" s="476">
        <f t="shared" si="1149"/>
        <v>15333217.851068269</v>
      </c>
      <c r="V227" s="476">
        <f t="shared" si="1149"/>
        <v>19349995.814137876</v>
      </c>
      <c r="W227" s="476">
        <f t="shared" si="1149"/>
        <v>28129651.315848768</v>
      </c>
      <c r="X227" s="476">
        <f t="shared" si="1149"/>
        <v>41707362.405942254</v>
      </c>
      <c r="Y227" s="476">
        <f>M227+N227+O227+P227+Q227+R227+S227+T227+U227+V227+W227+X227</f>
        <v>250133295.41629112</v>
      </c>
      <c r="Z227" s="476">
        <f t="shared" ref="Z227:AK227" si="1150">Z229+Z238</f>
        <v>2856245.3458938408</v>
      </c>
      <c r="AA227" s="476">
        <f t="shared" si="1150"/>
        <v>16104426.981430478</v>
      </c>
      <c r="AB227" s="476">
        <f t="shared" si="1150"/>
        <v>18985537.51014021</v>
      </c>
      <c r="AC227" s="476">
        <f t="shared" si="1150"/>
        <v>16367086.956851946</v>
      </c>
      <c r="AD227" s="476">
        <f t="shared" si="1150"/>
        <v>13148265.589592723</v>
      </c>
      <c r="AE227" s="476">
        <f t="shared" si="1150"/>
        <v>18604918.933942579</v>
      </c>
      <c r="AF227" s="476">
        <f t="shared" si="1150"/>
        <v>30145277.408070438</v>
      </c>
      <c r="AG227" s="476">
        <f t="shared" si="1150"/>
        <v>26619608.043148063</v>
      </c>
      <c r="AH227" s="476">
        <f t="shared" si="1150"/>
        <v>20235834.724545151</v>
      </c>
      <c r="AI227" s="476">
        <f t="shared" si="1150"/>
        <v>29687992.280837931</v>
      </c>
      <c r="AJ227" s="476">
        <f t="shared" si="1150"/>
        <v>30393668.523994327</v>
      </c>
      <c r="AK227" s="476">
        <f t="shared" si="1150"/>
        <v>72915109.046236038</v>
      </c>
      <c r="AL227" s="476">
        <f>Z227+AA227+AB227+AC227+AD227+AE227+AF227+AG227+AH227+AI227+AJ227+AK227</f>
        <v>296063971.34468377</v>
      </c>
      <c r="AM227" s="476">
        <f t="shared" ref="AM227:AX227" si="1151">AM229+AM238</f>
        <v>12286823.315667946</v>
      </c>
      <c r="AN227" s="476">
        <f t="shared" si="1151"/>
        <v>25063082.273549214</v>
      </c>
      <c r="AO227" s="476">
        <f t="shared" si="1151"/>
        <v>16809923.213486899</v>
      </c>
      <c r="AP227" s="476">
        <f t="shared" si="1151"/>
        <v>25911610.239442501</v>
      </c>
      <c r="AQ227" s="476">
        <f t="shared" si="1151"/>
        <v>19095344.476464696</v>
      </c>
      <c r="AR227" s="476">
        <f t="shared" si="1151"/>
        <v>18440715.278167251</v>
      </c>
      <c r="AS227" s="476">
        <f t="shared" si="1151"/>
        <v>28810080.589801367</v>
      </c>
      <c r="AT227" s="476">
        <f t="shared" si="1151"/>
        <v>22939808.68627942</v>
      </c>
      <c r="AU227" s="476">
        <f t="shared" si="1151"/>
        <v>24474171.098397601</v>
      </c>
      <c r="AV227" s="476">
        <f t="shared" si="1151"/>
        <v>31702095.159155406</v>
      </c>
      <c r="AW227" s="476">
        <f t="shared" si="1151"/>
        <v>35318119.910908021</v>
      </c>
      <c r="AX227" s="476">
        <f t="shared" si="1151"/>
        <v>65361387.075613424</v>
      </c>
      <c r="AY227" s="476">
        <f>AM227+AN227+AO227+AP227+AQ227+AR227+AS227+AT227+AU227+AV227+AW227+AX227</f>
        <v>326213161.31693375</v>
      </c>
      <c r="AZ227" s="476">
        <f t="shared" ref="AZ227:BK227" si="1152">AZ229+AZ238</f>
        <v>25397828.03054582</v>
      </c>
      <c r="BA227" s="476">
        <f t="shared" si="1152"/>
        <v>14007337.730679354</v>
      </c>
      <c r="BB227" s="476">
        <f t="shared" si="1152"/>
        <v>27769289.008262403</v>
      </c>
      <c r="BC227" s="476">
        <f t="shared" si="1152"/>
        <v>23167933.484268066</v>
      </c>
      <c r="BD227" s="476">
        <f t="shared" si="1152"/>
        <v>22068298.860665999</v>
      </c>
      <c r="BE227" s="476">
        <f t="shared" si="1152"/>
        <v>28091687.226798534</v>
      </c>
      <c r="BF227" s="476">
        <f t="shared" si="1152"/>
        <v>30180570.220956441</v>
      </c>
      <c r="BG227" s="476">
        <f t="shared" si="1152"/>
        <v>31161367.480512436</v>
      </c>
      <c r="BH227" s="476">
        <f t="shared" si="1152"/>
        <v>31313319.047279254</v>
      </c>
      <c r="BI227" s="476">
        <f t="shared" si="1152"/>
        <v>31583941.781589046</v>
      </c>
      <c r="BJ227" s="476">
        <f t="shared" si="1152"/>
        <v>40696020.489776321</v>
      </c>
      <c r="BK227" s="476">
        <f t="shared" si="1152"/>
        <v>73759708.064847305</v>
      </c>
      <c r="BL227" s="476">
        <f>AZ227+BA227+BB227+BC227+BD227+BE227+BF227+BG227+BH227+BI227+BJ227+BK227</f>
        <v>379197301.42618096</v>
      </c>
      <c r="BM227" s="476">
        <f t="shared" ref="BM227:BX227" si="1153">BM229+BM238</f>
        <v>22878873.343890838</v>
      </c>
      <c r="BN227" s="476">
        <f t="shared" si="1153"/>
        <v>11305451.003713904</v>
      </c>
      <c r="BO227" s="476">
        <f t="shared" si="1153"/>
        <v>33750000.503505267</v>
      </c>
      <c r="BP227" s="476">
        <f t="shared" si="1153"/>
        <v>24816538.322525457</v>
      </c>
      <c r="BQ227" s="476">
        <f t="shared" si="1153"/>
        <v>25265832.956810214</v>
      </c>
      <c r="BR227" s="476">
        <f t="shared" si="1153"/>
        <v>35694149.133074619</v>
      </c>
      <c r="BS227" s="476">
        <f t="shared" si="1153"/>
        <v>28097323.841887839</v>
      </c>
      <c r="BT227" s="476">
        <f t="shared" si="1153"/>
        <v>38725201.537347682</v>
      </c>
      <c r="BU227" s="476">
        <f t="shared" si="1153"/>
        <v>29098846.546069097</v>
      </c>
      <c r="BV227" s="476">
        <f t="shared" si="1153"/>
        <v>17388055.759138715</v>
      </c>
      <c r="BW227" s="476">
        <f t="shared" si="1153"/>
        <v>46054590.092889346</v>
      </c>
      <c r="BX227" s="476">
        <f t="shared" si="1153"/>
        <v>72770334.818895012</v>
      </c>
      <c r="BY227" s="476">
        <f>BM227+BN227+BO227+BP227+BQ227+BR227+BS227+BT227+BU227+BV227+BW227+BX227</f>
        <v>385845197.85974801</v>
      </c>
      <c r="BZ227" s="476">
        <f t="shared" ref="BZ227:CK227" si="1154">BZ229+BZ238</f>
        <v>18931051.199674517</v>
      </c>
      <c r="CA227" s="476">
        <f t="shared" si="1154"/>
        <v>20144891.078534469</v>
      </c>
      <c r="CB227" s="476">
        <f t="shared" si="1154"/>
        <v>22894144.72729928</v>
      </c>
      <c r="CC227" s="476">
        <f t="shared" si="1154"/>
        <v>21308127.831038229</v>
      </c>
      <c r="CD227" s="476">
        <f t="shared" si="1154"/>
        <v>27237880.296653308</v>
      </c>
      <c r="CE227" s="476">
        <f t="shared" si="1154"/>
        <v>33301785.175262906</v>
      </c>
      <c r="CF227" s="476">
        <f t="shared" si="1154"/>
        <v>18381031.83900851</v>
      </c>
      <c r="CG227" s="476">
        <f t="shared" si="1154"/>
        <v>29613919.3203138</v>
      </c>
      <c r="CH227" s="476">
        <f t="shared" si="1154"/>
        <v>21708725.809714571</v>
      </c>
      <c r="CI227" s="476">
        <f t="shared" si="1154"/>
        <v>22964987.256760143</v>
      </c>
      <c r="CJ227" s="476">
        <f t="shared" si="1154"/>
        <v>63252149.019737944</v>
      </c>
      <c r="CK227" s="476">
        <f t="shared" si="1154"/>
        <v>83645871.664788872</v>
      </c>
      <c r="CL227" s="476">
        <f>BZ227+CA227+CB227+CC227+CD227+CE227+CF227+CG227+CH227+CI227+CJ227+CK227</f>
        <v>383384565.2187866</v>
      </c>
      <c r="CM227" s="476">
        <f t="shared" ref="CM227:CX227" si="1155">CM229+CM238</f>
        <v>15590372.394633619</v>
      </c>
      <c r="CN227" s="476">
        <f t="shared" si="1155"/>
        <v>8445361.8919212148</v>
      </c>
      <c r="CO227" s="476">
        <f t="shared" si="1155"/>
        <v>14249201.726881992</v>
      </c>
      <c r="CP227" s="476">
        <f t="shared" si="1155"/>
        <v>25367112.368719749</v>
      </c>
      <c r="CQ227" s="476">
        <f t="shared" si="1155"/>
        <v>17161497.010223668</v>
      </c>
      <c r="CR227" s="476">
        <f t="shared" si="1155"/>
        <v>22960127.599190451</v>
      </c>
      <c r="CS227" s="476">
        <f t="shared" si="1155"/>
        <v>18687874.927766658</v>
      </c>
      <c r="CT227" s="476">
        <f t="shared" si="1155"/>
        <v>16867492.136705041</v>
      </c>
      <c r="CU227" s="476">
        <f t="shared" si="1155"/>
        <v>45334080.020447351</v>
      </c>
      <c r="CV227" s="476">
        <f t="shared" si="1155"/>
        <v>56993818.604740426</v>
      </c>
      <c r="CW227" s="476">
        <f t="shared" si="1155"/>
        <v>66185392.477174088</v>
      </c>
      <c r="CX227" s="476">
        <f t="shared" si="1155"/>
        <v>96746107.682482094</v>
      </c>
      <c r="CY227" s="476">
        <f>CM227+CN227+CO227+CP227+CQ227+CR227+CS227+CT227+CU227+CV227+CW227+CX227</f>
        <v>404588438.84088635</v>
      </c>
      <c r="CZ227" s="476">
        <f t="shared" ref="CZ227:DK227" si="1156">CZ229+CZ238</f>
        <v>6522876.1905575022</v>
      </c>
      <c r="DA227" s="476">
        <f t="shared" si="1156"/>
        <v>9443191.6467417795</v>
      </c>
      <c r="DB227" s="476">
        <f t="shared" si="1156"/>
        <v>12662343.91</v>
      </c>
      <c r="DC227" s="476">
        <f t="shared" si="1156"/>
        <v>16486437.469999999</v>
      </c>
      <c r="DD227" s="476">
        <f t="shared" si="1156"/>
        <v>19324828.949749622</v>
      </c>
      <c r="DE227" s="476">
        <f t="shared" si="1156"/>
        <v>19160762.158406004</v>
      </c>
      <c r="DF227" s="476">
        <f t="shared" si="1156"/>
        <v>22283536.080000013</v>
      </c>
      <c r="DG227" s="476">
        <f t="shared" si="1156"/>
        <v>23213978.074545078</v>
      </c>
      <c r="DH227" s="476">
        <f t="shared" si="1156"/>
        <v>23799655.000000007</v>
      </c>
      <c r="DI227" s="476">
        <f t="shared" si="1156"/>
        <v>35634588.239999995</v>
      </c>
      <c r="DJ227" s="476">
        <f t="shared" si="1156"/>
        <v>49419344.170000017</v>
      </c>
      <c r="DK227" s="476">
        <f t="shared" si="1156"/>
        <v>96322414.769999892</v>
      </c>
      <c r="DL227" s="476">
        <f>CZ227+DA227+DB227+DC227+DD227+DE227+DF227+DG227+DH227+DI227+DJ227+DK227</f>
        <v>334273956.65999985</v>
      </c>
      <c r="DM227" s="476">
        <f t="shared" ref="DM227:DX227" si="1157">DM229+DM238</f>
        <v>8992880.3199999984</v>
      </c>
      <c r="DN227" s="476">
        <f t="shared" si="1157"/>
        <v>10733537.82</v>
      </c>
      <c r="DO227" s="476">
        <f t="shared" si="1157"/>
        <v>10828823.32</v>
      </c>
      <c r="DP227" s="476">
        <f t="shared" si="1157"/>
        <v>18879125.780000001</v>
      </c>
      <c r="DQ227" s="476">
        <f t="shared" si="1157"/>
        <v>19159875.600000001</v>
      </c>
      <c r="DR227" s="476">
        <f t="shared" si="1157"/>
        <v>24308282.799999993</v>
      </c>
      <c r="DS227" s="476">
        <f t="shared" si="1157"/>
        <v>21848604.48</v>
      </c>
      <c r="DT227" s="476">
        <f t="shared" si="1157"/>
        <v>38048291.439999998</v>
      </c>
      <c r="DU227" s="476">
        <f t="shared" si="1157"/>
        <v>70879295</v>
      </c>
      <c r="DV227" s="476">
        <f t="shared" si="1157"/>
        <v>52968348.139999956</v>
      </c>
      <c r="DW227" s="476">
        <f t="shared" si="1157"/>
        <v>81107588.830000013</v>
      </c>
      <c r="DX227" s="476">
        <f t="shared" si="1157"/>
        <v>100850371.31999998</v>
      </c>
      <c r="DY227" s="476">
        <f>DM227+DN227+DO227+DP227+DQ227+DR227+DS227+DT227+DU227+DV227+DW227+DX227</f>
        <v>458605024.84999996</v>
      </c>
      <c r="DZ227" s="476">
        <f t="shared" ref="DZ227:EK227" si="1158">DZ229+DZ238</f>
        <v>12778584.610000001</v>
      </c>
      <c r="EA227" s="476">
        <f t="shared" si="1158"/>
        <v>6276202.7699999996</v>
      </c>
      <c r="EB227" s="476">
        <f t="shared" si="1158"/>
        <v>16812400.369999997</v>
      </c>
      <c r="EC227" s="476">
        <f t="shared" si="1158"/>
        <v>17128751.289999999</v>
      </c>
      <c r="ED227" s="476">
        <f t="shared" si="1158"/>
        <v>27830419.469999984</v>
      </c>
      <c r="EE227" s="476">
        <f t="shared" si="1158"/>
        <v>67957433.210000023</v>
      </c>
      <c r="EF227" s="476">
        <f t="shared" si="1158"/>
        <v>22699311.740000002</v>
      </c>
      <c r="EG227" s="476">
        <f t="shared" si="1158"/>
        <v>28137293.03999998</v>
      </c>
      <c r="EH227" s="476">
        <f t="shared" si="1158"/>
        <v>35128801.360000007</v>
      </c>
      <c r="EI227" s="476">
        <f t="shared" si="1158"/>
        <v>82295019.330000028</v>
      </c>
      <c r="EJ227" s="476">
        <f t="shared" si="1158"/>
        <v>68220472.720000088</v>
      </c>
      <c r="EK227" s="476">
        <f t="shared" si="1158"/>
        <v>109353702.94999991</v>
      </c>
      <c r="EL227" s="476">
        <f>DZ227+EA227+EB227+EC227+ED227+EE227+EF227+EG227+EH227+EI227+EJ227+EK227</f>
        <v>494618392.86000007</v>
      </c>
      <c r="EM227" s="476">
        <f t="shared" ref="EM227:EX227" si="1159">EM229+EM238</f>
        <v>19079808.690000005</v>
      </c>
      <c r="EN227" s="476">
        <f t="shared" si="1159"/>
        <v>14124382.120000001</v>
      </c>
      <c r="EO227" s="476">
        <f t="shared" si="1159"/>
        <v>14262789.84</v>
      </c>
      <c r="EP227" s="476">
        <f t="shared" si="1159"/>
        <v>18566723.700000003</v>
      </c>
      <c r="EQ227" s="476">
        <f t="shared" si="1159"/>
        <v>19527924.170000002</v>
      </c>
      <c r="ER227" s="476">
        <f t="shared" si="1159"/>
        <v>51956971.640000015</v>
      </c>
      <c r="ES227" s="476">
        <f t="shared" si="1159"/>
        <v>25612849.059999987</v>
      </c>
      <c r="ET227" s="476">
        <f t="shared" si="1159"/>
        <v>22056058.07999998</v>
      </c>
      <c r="EU227" s="476">
        <f t="shared" si="1159"/>
        <v>34328706.390000053</v>
      </c>
      <c r="EV227" s="476">
        <f t="shared" si="1159"/>
        <v>40653942.770000011</v>
      </c>
      <c r="EW227" s="476">
        <f t="shared" si="1159"/>
        <v>68104030.279999971</v>
      </c>
      <c r="EX227" s="476">
        <f t="shared" si="1159"/>
        <v>68172502.020000041</v>
      </c>
      <c r="EY227" s="476">
        <f>EM227+EN227+EO227+EP227+EQ227+ER227+ES227+ET227+EU227+EV227+EW227+EX227</f>
        <v>396446688.76000005</v>
      </c>
      <c r="EZ227" s="476">
        <f t="shared" ref="EZ227:FH227" si="1160">EZ229+EZ238</f>
        <v>12529118.030000001</v>
      </c>
      <c r="FA227" s="476">
        <f t="shared" si="1160"/>
        <v>11478145.18</v>
      </c>
      <c r="FB227" s="476">
        <f t="shared" si="1160"/>
        <v>18351284.5</v>
      </c>
      <c r="FC227" s="476">
        <f t="shared" si="1160"/>
        <v>20381936.969999999</v>
      </c>
      <c r="FD227" s="476">
        <f t="shared" si="1160"/>
        <v>21078206.199999988</v>
      </c>
      <c r="FE227" s="476">
        <f t="shared" si="1160"/>
        <v>31847919.320000004</v>
      </c>
      <c r="FF227" s="476">
        <f t="shared" si="1160"/>
        <v>41439201.530000016</v>
      </c>
      <c r="FG227" s="476">
        <f t="shared" si="1160"/>
        <v>29059390.020000003</v>
      </c>
      <c r="FH227" s="476">
        <f t="shared" si="1160"/>
        <v>26537308.189999975</v>
      </c>
      <c r="FI227" s="476">
        <f>FI229+FI238</f>
        <v>49325166.070000023</v>
      </c>
      <c r="FJ227" s="476">
        <f>FJ229+FJ238</f>
        <v>48144799.009999976</v>
      </c>
      <c r="FK227" s="476">
        <f>FK229+FK238</f>
        <v>61895667.160000004</v>
      </c>
      <c r="FL227" s="476">
        <f>FA227+FB227+FC227+FD227+FE227+FF227+FG227+FH227+EZ227+FI227+FK227+FJ227</f>
        <v>372068142.18000001</v>
      </c>
      <c r="FM227" s="476">
        <f t="shared" ref="FM227:FV227" si="1161">FM229+FM238</f>
        <v>12253900.660000002</v>
      </c>
      <c r="FN227" s="476">
        <f t="shared" si="1161"/>
        <v>18649713.290000003</v>
      </c>
      <c r="FO227" s="476">
        <f t="shared" si="1161"/>
        <v>16097776.16</v>
      </c>
      <c r="FP227" s="476">
        <f t="shared" si="1161"/>
        <v>14292031.389999997</v>
      </c>
      <c r="FQ227" s="476">
        <f t="shared" si="1161"/>
        <v>10215194.98</v>
      </c>
      <c r="FR227" s="476">
        <f t="shared" si="1161"/>
        <v>19824898.640000004</v>
      </c>
      <c r="FS227" s="476">
        <f t="shared" si="1161"/>
        <v>23463781.359999996</v>
      </c>
      <c r="FT227" s="476">
        <f t="shared" si="1161"/>
        <v>24450858.780000001</v>
      </c>
      <c r="FU227" s="476">
        <f t="shared" si="1161"/>
        <v>26335448.07</v>
      </c>
      <c r="FV227" s="476">
        <f t="shared" si="1161"/>
        <v>43334976.81999997</v>
      </c>
      <c r="FW227" s="476">
        <f>FW229+FW238</f>
        <v>41619216.660000049</v>
      </c>
      <c r="FX227" s="476">
        <f>FX229+FX238</f>
        <v>69372729.899999961</v>
      </c>
      <c r="FY227" s="476">
        <f>FM227+FN227+FO227+FP227+FQ227+FR227+FS227+FT227+FU227+FV227+FW227+FX227</f>
        <v>319910526.70999998</v>
      </c>
      <c r="FZ227" s="476">
        <f t="shared" ref="FZ227:GI227" si="1162">FZ229+FZ238</f>
        <v>12649808.309999999</v>
      </c>
      <c r="GA227" s="476">
        <f t="shared" si="1162"/>
        <v>11928333.799999997</v>
      </c>
      <c r="GB227" s="476">
        <f t="shared" si="1162"/>
        <v>17933941.93</v>
      </c>
      <c r="GC227" s="476">
        <f t="shared" si="1162"/>
        <v>16094856.030000001</v>
      </c>
      <c r="GD227" s="476">
        <f t="shared" si="1162"/>
        <v>23274060.310000002</v>
      </c>
      <c r="GE227" s="476">
        <f t="shared" si="1162"/>
        <v>12673311.469999993</v>
      </c>
      <c r="GF227" s="476">
        <f t="shared" si="1162"/>
        <v>22969256.079999987</v>
      </c>
      <c r="GG227" s="476">
        <f t="shared" si="1162"/>
        <v>21289607.869999997</v>
      </c>
      <c r="GH227" s="476">
        <f t="shared" si="1162"/>
        <v>25072254.359999992</v>
      </c>
      <c r="GI227" s="476">
        <f t="shared" si="1162"/>
        <v>41500175.200000033</v>
      </c>
      <c r="GJ227" s="476">
        <f>GJ229+GJ238</f>
        <v>29618421.75000003</v>
      </c>
      <c r="GK227" s="476">
        <f>GK229+GK238</f>
        <v>84491758.599999949</v>
      </c>
      <c r="GL227" s="476">
        <f>FZ227+GA227+GB227+GC227+GD227+GE227+GF227+GG227+GH227+GI227+GJ227+GK227</f>
        <v>319495785.70999998</v>
      </c>
      <c r="GM227" s="476">
        <f t="shared" ref="GM227:GV227" si="1163">GM229+GM238</f>
        <v>1727320.9600000009</v>
      </c>
      <c r="GN227" s="476">
        <f t="shared" si="1163"/>
        <v>9416014.6300000027</v>
      </c>
      <c r="GO227" s="476">
        <f t="shared" si="1163"/>
        <v>20369057.269999988</v>
      </c>
      <c r="GP227" s="476">
        <f t="shared" si="1163"/>
        <v>14816858.010000002</v>
      </c>
      <c r="GQ227" s="476">
        <f t="shared" si="1163"/>
        <v>20292316.399999999</v>
      </c>
      <c r="GR227" s="476">
        <f t="shared" si="1163"/>
        <v>15606297.259999976</v>
      </c>
      <c r="GS227" s="476">
        <f t="shared" si="1163"/>
        <v>22648908.170000017</v>
      </c>
      <c r="GT227" s="476">
        <f t="shared" si="1163"/>
        <v>22830120.290000029</v>
      </c>
      <c r="GU227" s="476">
        <f t="shared" si="1163"/>
        <v>22433611.769999936</v>
      </c>
      <c r="GV227" s="476">
        <f t="shared" si="1163"/>
        <v>44308164.460000053</v>
      </c>
      <c r="GW227" s="476">
        <f>GW229+GW238</f>
        <v>30989524.450000033</v>
      </c>
      <c r="GX227" s="476">
        <f>GX229+GX238</f>
        <v>40855196.049999833</v>
      </c>
      <c r="GY227" s="476">
        <f>GM227+GN227+GO227+GP227+GQ227+GR227+GS227+GT227+GU227+GV227+GW227+GX227</f>
        <v>266293389.71999985</v>
      </c>
      <c r="GZ227" s="476">
        <f t="shared" ref="GZ227:HI227" si="1164">GZ229+GZ238</f>
        <v>10278282.630000006</v>
      </c>
      <c r="HA227" s="476">
        <f t="shared" si="1164"/>
        <v>17031380.430000007</v>
      </c>
      <c r="HB227" s="476">
        <f t="shared" si="1164"/>
        <v>10629194.850000001</v>
      </c>
      <c r="HC227" s="476">
        <f t="shared" si="1164"/>
        <v>20255190.780000001</v>
      </c>
      <c r="HD227" s="476">
        <f t="shared" si="1164"/>
        <v>14383250.239999995</v>
      </c>
      <c r="HE227" s="476">
        <f t="shared" si="1164"/>
        <v>24080867.749999993</v>
      </c>
      <c r="HF227" s="476">
        <f t="shared" si="1164"/>
        <v>16026285.509999987</v>
      </c>
      <c r="HG227" s="476">
        <f t="shared" si="1164"/>
        <v>16648685.539999994</v>
      </c>
      <c r="HH227" s="476">
        <f t="shared" si="1164"/>
        <v>28171620.650000051</v>
      </c>
      <c r="HI227" s="476">
        <f t="shared" si="1164"/>
        <v>29708226.899999905</v>
      </c>
      <c r="HJ227" s="476">
        <f>HJ229+HJ238</f>
        <v>40690604.490000084</v>
      </c>
      <c r="HK227" s="476">
        <f>HK229+HK238</f>
        <v>67129251.409999982</v>
      </c>
      <c r="HL227" s="476">
        <f>GZ227+HA227+HB227+HC227+HD227+HE227+HF227+HG227+HH227+HI227+HJ227+HK227</f>
        <v>295032841.18000001</v>
      </c>
      <c r="HM227" s="476">
        <f t="shared" ref="HM227:HV227" si="1165">HM229+HM238</f>
        <v>9769647.7099999972</v>
      </c>
      <c r="HN227" s="476">
        <f t="shared" si="1165"/>
        <v>14411492.459999997</v>
      </c>
      <c r="HO227" s="476">
        <f t="shared" si="1165"/>
        <v>8701989.8800000027</v>
      </c>
      <c r="HP227" s="476">
        <f t="shared" si="1165"/>
        <v>9428321.8899999913</v>
      </c>
      <c r="HQ227" s="476">
        <f t="shared" si="1165"/>
        <v>5869593.3000000026</v>
      </c>
      <c r="HR227" s="476">
        <f t="shared" si="1165"/>
        <v>11574601.159999996</v>
      </c>
      <c r="HS227" s="476">
        <f t="shared" si="1165"/>
        <v>7493802.9100000039</v>
      </c>
      <c r="HT227" s="476">
        <f t="shared" si="1165"/>
        <v>6574178.7200000044</v>
      </c>
      <c r="HU227" s="476">
        <f t="shared" si="1165"/>
        <v>9594236.1300000027</v>
      </c>
      <c r="HV227" s="476">
        <f t="shared" si="1165"/>
        <v>30249795.779999994</v>
      </c>
      <c r="HW227" s="476">
        <f>HW229+HW238</f>
        <v>20940499.210000001</v>
      </c>
      <c r="HX227" s="476">
        <f>HX229+HX238</f>
        <v>43216570.100000001</v>
      </c>
      <c r="HY227" s="476">
        <f>HM227+HN227+HO227+HP227+HQ227+HR227+HS227+HT227+HU227+HV227+HW227+HX227</f>
        <v>177824729.25</v>
      </c>
      <c r="HZ227" s="476">
        <f t="shared" ref="HZ227:II227" si="1166">HZ229+HZ238</f>
        <v>9974975.2399999984</v>
      </c>
      <c r="IA227" s="476">
        <f t="shared" si="1166"/>
        <v>5633982.0900000017</v>
      </c>
      <c r="IB227" s="476">
        <f t="shared" si="1166"/>
        <v>7120596.6799999997</v>
      </c>
      <c r="IC227" s="476">
        <f t="shared" si="1166"/>
        <v>7232454.7299999986</v>
      </c>
      <c r="ID227" s="476">
        <f t="shared" si="1166"/>
        <v>10758618.190000007</v>
      </c>
      <c r="IE227" s="476">
        <f t="shared" si="1166"/>
        <v>5109726.1500000041</v>
      </c>
      <c r="IF227" s="476">
        <f t="shared" si="1166"/>
        <v>8852454.4199999925</v>
      </c>
      <c r="IG227" s="476">
        <f t="shared" si="1166"/>
        <v>9869127.8099999912</v>
      </c>
      <c r="IH227" s="476">
        <f t="shared" si="1166"/>
        <v>18264099.40000001</v>
      </c>
      <c r="II227" s="476">
        <f t="shared" si="1166"/>
        <v>30613494.75</v>
      </c>
      <c r="IJ227" s="476">
        <f>IJ229+IJ238</f>
        <v>19076759.079999994</v>
      </c>
      <c r="IK227" s="476">
        <f>IK229+IK238</f>
        <v>54108592.680000044</v>
      </c>
      <c r="IL227" s="476">
        <f>HZ227+IA227+IB227+IC227+ID227+IE227+IF227+IG227+IH227+II227+IJ227+IK227</f>
        <v>186614881.22000003</v>
      </c>
      <c r="IM227" s="476">
        <f t="shared" ref="IM227:IV227" si="1167">IM229+IM238</f>
        <v>8380551.5299999993</v>
      </c>
      <c r="IN227" s="476">
        <f t="shared" si="1167"/>
        <v>6919330.0700000022</v>
      </c>
      <c r="IO227" s="476">
        <f t="shared" si="1167"/>
        <v>14438789.08</v>
      </c>
      <c r="IP227" s="476">
        <f t="shared" si="1167"/>
        <v>9973859.200000003</v>
      </c>
      <c r="IQ227" s="476">
        <f t="shared" si="1167"/>
        <v>19365155.950000003</v>
      </c>
      <c r="IR227" s="476">
        <f t="shared" si="1167"/>
        <v>25048144.889999993</v>
      </c>
      <c r="IS227" s="476">
        <f t="shared" si="1167"/>
        <v>12995224.079999998</v>
      </c>
      <c r="IT227" s="476">
        <f t="shared" si="1167"/>
        <v>12842442.280000009</v>
      </c>
      <c r="IU227" s="476">
        <f t="shared" si="1167"/>
        <v>16302346.680000007</v>
      </c>
      <c r="IV227" s="476">
        <f t="shared" si="1167"/>
        <v>29969199.379999988</v>
      </c>
      <c r="IW227" s="476">
        <f>IW229+IW238</f>
        <v>24500552.640000008</v>
      </c>
      <c r="IX227" s="476">
        <f>IX229+IX238</f>
        <v>90856031.909999982</v>
      </c>
      <c r="IY227" s="476">
        <f>IM227+IN227+IO227+IP227+IQ227+IR227+IS227+IT227+IU227+IV227+IW227+IX227</f>
        <v>271591627.69</v>
      </c>
      <c r="IZ227" s="652">
        <f t="shared" ref="IZ227:JI227" si="1168">IZ229+IZ238</f>
        <v>7205938.5899999989</v>
      </c>
      <c r="JA227" s="476">
        <f t="shared" si="1168"/>
        <v>8105573.7300000004</v>
      </c>
      <c r="JB227" s="476">
        <f t="shared" si="1168"/>
        <v>9635475.1199999936</v>
      </c>
      <c r="JC227" s="476">
        <f t="shared" si="1168"/>
        <v>15331335.190000005</v>
      </c>
      <c r="JD227" s="476">
        <f t="shared" si="1168"/>
        <v>16922295.049999997</v>
      </c>
      <c r="JE227" s="476">
        <f t="shared" si="1168"/>
        <v>17037013.050000008</v>
      </c>
      <c r="JF227" s="476">
        <f t="shared" si="1168"/>
        <v>17128277.449999996</v>
      </c>
      <c r="JG227" s="476">
        <f t="shared" si="1168"/>
        <v>19677812.260000002</v>
      </c>
      <c r="JH227" s="476">
        <f t="shared" si="1168"/>
        <v>20989397.18</v>
      </c>
      <c r="JI227" s="476">
        <f t="shared" si="1168"/>
        <v>24015925.41</v>
      </c>
      <c r="JJ227" s="476">
        <f>JJ229+JJ238</f>
        <v>30980655.629999999</v>
      </c>
      <c r="JK227" s="476">
        <f>JK229+JK238</f>
        <v>86583261.939999998</v>
      </c>
      <c r="JL227" s="476">
        <f>IZ227+JA227+JB227+JC227+JD227+JE227+JF227+JG227+JH227+JI227+JJ227+JK227</f>
        <v>273612960.60000002</v>
      </c>
      <c r="JM227" s="652">
        <f t="shared" ref="JM227:JV227" si="1169">JM229+JM238</f>
        <v>11042567.210000001</v>
      </c>
      <c r="JN227" s="476">
        <f t="shared" si="1169"/>
        <v>7983734.2300000004</v>
      </c>
      <c r="JO227" s="476">
        <f t="shared" si="1169"/>
        <v>10538095.940000005</v>
      </c>
      <c r="JP227" s="476">
        <f t="shared" si="1169"/>
        <v>11049791.91</v>
      </c>
      <c r="JQ227" s="476">
        <f t="shared" si="1169"/>
        <v>15274179.439999994</v>
      </c>
      <c r="JR227" s="476">
        <f t="shared" si="1169"/>
        <v>16624968.929999996</v>
      </c>
      <c r="JS227" s="476">
        <f t="shared" si="1169"/>
        <v>26894857.26000002</v>
      </c>
      <c r="JT227" s="476">
        <f t="shared" si="1169"/>
        <v>22280300.449999988</v>
      </c>
      <c r="JU227" s="476">
        <f t="shared" si="1169"/>
        <v>18844902.49000001</v>
      </c>
      <c r="JV227" s="476">
        <f t="shared" si="1169"/>
        <v>32080017.500000022</v>
      </c>
      <c r="JW227" s="476">
        <f>JW229+JW238</f>
        <v>33330974.949999996</v>
      </c>
      <c r="JX227" s="476">
        <f>JX229+JX238</f>
        <v>112551575.90999997</v>
      </c>
      <c r="JY227" s="476">
        <f>JM227+JN227+JO227+JP227+JQ227+JR227+JS227+JT227+JU227+JV227+JW227+JX227</f>
        <v>318495966.22000003</v>
      </c>
      <c r="JZ227" s="652">
        <f t="shared" ref="JZ227:KI227" si="1170">JZ229+JZ238</f>
        <v>4772771.5299999993</v>
      </c>
      <c r="KA227" s="476">
        <f t="shared" si="1170"/>
        <v>11355398.41</v>
      </c>
      <c r="KB227" s="476">
        <f t="shared" si="1170"/>
        <v>17320973.009999998</v>
      </c>
      <c r="KC227" s="476">
        <f t="shared" si="1170"/>
        <v>24102162.890000004</v>
      </c>
      <c r="KD227" s="476">
        <f t="shared" si="1170"/>
        <v>14471822.080000006</v>
      </c>
      <c r="KE227" s="476">
        <f t="shared" si="1170"/>
        <v>17114870.539999992</v>
      </c>
      <c r="KF227" s="476">
        <f t="shared" si="1170"/>
        <v>19367542.300000001</v>
      </c>
      <c r="KG227" s="476">
        <f t="shared" si="1170"/>
        <v>32732929.829999991</v>
      </c>
      <c r="KH227" s="476">
        <f t="shared" si="1170"/>
        <v>34058716.359999992</v>
      </c>
      <c r="KI227" s="476">
        <f t="shared" si="1170"/>
        <v>32461749.640000004</v>
      </c>
      <c r="KJ227" s="476">
        <f>KJ229+KJ238</f>
        <v>49029518.730000004</v>
      </c>
      <c r="KK227" s="476">
        <f>KK229+KK238</f>
        <v>157116710.70999998</v>
      </c>
      <c r="KL227" s="476">
        <f>JZ227+KA227+KB227+KC227+KD227+KE227+KF227+KG227+KH227+KI227+KJ227+KK227</f>
        <v>413905166.02999997</v>
      </c>
      <c r="KM227" s="652">
        <f t="shared" ref="KM227:KV227" si="1171">KM229+KM238</f>
        <v>12081420.940000001</v>
      </c>
      <c r="KN227" s="476">
        <f t="shared" si="1171"/>
        <v>16819729.649999995</v>
      </c>
      <c r="KO227" s="476">
        <f t="shared" si="1171"/>
        <v>14346886.869999997</v>
      </c>
      <c r="KP227" s="476">
        <f t="shared" si="1171"/>
        <v>23562467.289999999</v>
      </c>
      <c r="KQ227" s="476">
        <f t="shared" si="1171"/>
        <v>16632396.899999997</v>
      </c>
      <c r="KR227" s="476">
        <f t="shared" si="1171"/>
        <v>20312982.350000001</v>
      </c>
      <c r="KS227" s="476">
        <f t="shared" si="1171"/>
        <v>35119769.120000005</v>
      </c>
      <c r="KT227" s="476">
        <f t="shared" si="1171"/>
        <v>30265896.559999995</v>
      </c>
      <c r="KU227" s="476">
        <f t="shared" si="1171"/>
        <v>66850231.740000017</v>
      </c>
      <c r="KV227" s="476">
        <f t="shared" si="1171"/>
        <v>38012462.210000001</v>
      </c>
      <c r="KW227" s="476">
        <f>KW229+KW238</f>
        <v>67586256.410000011</v>
      </c>
      <c r="KX227" s="476">
        <f>KX229+KX238</f>
        <v>220474461.31999999</v>
      </c>
      <c r="KY227" s="476">
        <f>KM227+KN227+KO227+KP227+KQ227+KR227+KS227+KT227+KU227+KV227+KW227+KX227</f>
        <v>562064961.36000001</v>
      </c>
      <c r="KZ227" s="652">
        <f t="shared" ref="KZ227:LI227" si="1172">KZ229+KZ238</f>
        <v>10302714.43</v>
      </c>
      <c r="LA227" s="476">
        <f t="shared" si="1172"/>
        <v>14472522.400000002</v>
      </c>
      <c r="LB227" s="476">
        <f t="shared" si="1172"/>
        <v>0</v>
      </c>
      <c r="LC227" s="476">
        <f t="shared" si="1172"/>
        <v>0</v>
      </c>
      <c r="LD227" s="476">
        <f t="shared" si="1172"/>
        <v>0</v>
      </c>
      <c r="LE227" s="476">
        <f t="shared" si="1172"/>
        <v>0</v>
      </c>
      <c r="LF227" s="476">
        <f t="shared" si="1172"/>
        <v>0</v>
      </c>
      <c r="LG227" s="476">
        <f t="shared" si="1172"/>
        <v>0</v>
      </c>
      <c r="LH227" s="476">
        <f t="shared" si="1172"/>
        <v>0</v>
      </c>
      <c r="LI227" s="476">
        <f t="shared" si="1172"/>
        <v>0</v>
      </c>
      <c r="LJ227" s="476">
        <f>LJ229+LJ238</f>
        <v>0</v>
      </c>
      <c r="LK227" s="476">
        <f>LK229+LK238</f>
        <v>0</v>
      </c>
      <c r="LL227" s="514">
        <f>KZ227+LA227+LB227+LC227+LD227+LE227+LF227+LG227+LH227+LI227+LJ227+LK227</f>
        <v>24775236.830000002</v>
      </c>
    </row>
    <row r="228" spans="1:324" x14ac:dyDescent="0.2">
      <c r="A228" s="436"/>
      <c r="B228" s="437"/>
      <c r="C228" s="421" t="s">
        <v>1062</v>
      </c>
      <c r="D228" s="421" t="s">
        <v>1062</v>
      </c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  <c r="P228" s="442"/>
      <c r="Q228" s="442"/>
      <c r="R228" s="442"/>
      <c r="S228" s="442"/>
      <c r="T228" s="442"/>
      <c r="U228" s="442"/>
      <c r="V228" s="442"/>
      <c r="W228" s="442"/>
      <c r="X228" s="442"/>
      <c r="Y228" s="442"/>
      <c r="Z228" s="442"/>
      <c r="AA228" s="442"/>
      <c r="AB228" s="442"/>
      <c r="AC228" s="442"/>
      <c r="AD228" s="442"/>
      <c r="AE228" s="442"/>
      <c r="AF228" s="442"/>
      <c r="AG228" s="442"/>
      <c r="AH228" s="442"/>
      <c r="AI228" s="442"/>
      <c r="AJ228" s="442"/>
      <c r="AK228" s="442"/>
      <c r="AL228" s="442"/>
      <c r="AM228" s="442"/>
      <c r="AN228" s="442"/>
      <c r="AO228" s="442"/>
      <c r="AP228" s="442"/>
      <c r="AQ228" s="442"/>
      <c r="AR228" s="442"/>
      <c r="AS228" s="442"/>
      <c r="AT228" s="442"/>
      <c r="AU228" s="442"/>
      <c r="AV228" s="442"/>
      <c r="AW228" s="442"/>
      <c r="AX228" s="442"/>
      <c r="AY228" s="442"/>
      <c r="AZ228" s="442"/>
      <c r="BA228" s="442"/>
      <c r="BB228" s="442"/>
      <c r="BC228" s="442"/>
      <c r="BD228" s="442"/>
      <c r="BE228" s="442"/>
      <c r="BF228" s="442"/>
      <c r="BG228" s="442"/>
      <c r="BH228" s="442"/>
      <c r="BI228" s="442"/>
      <c r="BJ228" s="442"/>
      <c r="BK228" s="442"/>
      <c r="BL228" s="442"/>
      <c r="BM228" s="442"/>
      <c r="BN228" s="442"/>
      <c r="BO228" s="442"/>
      <c r="BP228" s="442"/>
      <c r="BQ228" s="442"/>
      <c r="BR228" s="442"/>
      <c r="BS228" s="442"/>
      <c r="BT228" s="442"/>
      <c r="BU228" s="442"/>
      <c r="BV228" s="442"/>
      <c r="BW228" s="442"/>
      <c r="BX228" s="442"/>
      <c r="BY228" s="442"/>
      <c r="BZ228" s="442"/>
      <c r="CA228" s="442"/>
      <c r="CB228" s="442"/>
      <c r="CC228" s="442"/>
      <c r="CD228" s="442"/>
      <c r="CE228" s="442"/>
      <c r="CF228" s="442"/>
      <c r="CG228" s="442"/>
      <c r="CH228" s="442"/>
      <c r="CI228" s="442"/>
      <c r="CJ228" s="442"/>
      <c r="CK228" s="442"/>
      <c r="CL228" s="442"/>
      <c r="CM228" s="442"/>
      <c r="CN228" s="442"/>
      <c r="CO228" s="442"/>
      <c r="CP228" s="442"/>
      <c r="CQ228" s="442"/>
      <c r="CR228" s="442"/>
      <c r="CS228" s="442"/>
      <c r="CT228" s="442"/>
      <c r="CU228" s="442"/>
      <c r="CV228" s="442"/>
      <c r="CW228" s="442"/>
      <c r="CX228" s="442"/>
      <c r="CY228" s="442"/>
      <c r="CZ228" s="442"/>
      <c r="DA228" s="442"/>
      <c r="DB228" s="442"/>
      <c r="DC228" s="442"/>
      <c r="DD228" s="442"/>
      <c r="DE228" s="442"/>
      <c r="DF228" s="442"/>
      <c r="DG228" s="442"/>
      <c r="DH228" s="442"/>
      <c r="DI228" s="442"/>
      <c r="DJ228" s="442"/>
      <c r="DK228" s="442"/>
      <c r="DL228" s="442"/>
      <c r="DM228" s="442"/>
      <c r="DN228" s="442"/>
      <c r="DO228" s="442"/>
      <c r="DP228" s="442"/>
      <c r="DQ228" s="442"/>
      <c r="DR228" s="442"/>
      <c r="DS228" s="442"/>
      <c r="DT228" s="442"/>
      <c r="DU228" s="442"/>
      <c r="DV228" s="442"/>
      <c r="DW228" s="442"/>
      <c r="DX228" s="442"/>
      <c r="DY228" s="442"/>
      <c r="DZ228" s="442"/>
      <c r="EA228" s="442"/>
      <c r="EB228" s="442"/>
      <c r="EC228" s="442"/>
      <c r="ED228" s="442"/>
      <c r="EE228" s="442"/>
      <c r="EF228" s="442"/>
      <c r="EG228" s="442"/>
      <c r="EH228" s="442"/>
      <c r="EI228" s="442"/>
      <c r="EJ228" s="442"/>
      <c r="EK228" s="442"/>
      <c r="EL228" s="442"/>
      <c r="EM228" s="442"/>
      <c r="EN228" s="442"/>
      <c r="EO228" s="442"/>
      <c r="EP228" s="442"/>
      <c r="EQ228" s="442"/>
      <c r="ER228" s="442"/>
      <c r="ES228" s="442"/>
      <c r="ET228" s="442"/>
      <c r="EU228" s="442"/>
      <c r="EV228" s="442"/>
      <c r="EW228" s="442"/>
      <c r="EX228" s="442"/>
      <c r="EY228" s="442"/>
      <c r="EZ228" s="442"/>
      <c r="FA228" s="442"/>
      <c r="FB228" s="442"/>
      <c r="FC228" s="442"/>
      <c r="FD228" s="442"/>
      <c r="FE228" s="442"/>
      <c r="FF228" s="442"/>
      <c r="FG228" s="442"/>
      <c r="FH228" s="442"/>
      <c r="FI228" s="442"/>
      <c r="FJ228" s="442"/>
      <c r="FK228" s="442"/>
      <c r="FL228" s="442"/>
      <c r="FM228" s="442"/>
      <c r="FN228" s="442"/>
      <c r="FO228" s="442"/>
      <c r="FP228" s="442"/>
      <c r="FQ228" s="442"/>
      <c r="FR228" s="442"/>
      <c r="FS228" s="442"/>
      <c r="FT228" s="442"/>
      <c r="FU228" s="442"/>
      <c r="FV228" s="442"/>
      <c r="FW228" s="442"/>
      <c r="FX228" s="442"/>
      <c r="FY228" s="442"/>
      <c r="FZ228" s="442"/>
      <c r="GA228" s="442"/>
      <c r="GB228" s="442"/>
      <c r="GC228" s="442"/>
      <c r="GD228" s="442"/>
      <c r="GE228" s="442"/>
      <c r="GF228" s="442"/>
      <c r="GG228" s="442"/>
      <c r="GH228" s="442"/>
      <c r="GI228" s="442"/>
      <c r="GJ228" s="442"/>
      <c r="GK228" s="442"/>
      <c r="GL228" s="442"/>
      <c r="GM228" s="442"/>
      <c r="GN228" s="442"/>
      <c r="GO228" s="442"/>
      <c r="GP228" s="442"/>
      <c r="GQ228" s="442"/>
      <c r="GR228" s="442"/>
      <c r="GS228" s="442"/>
      <c r="GT228" s="442"/>
      <c r="GU228" s="442"/>
      <c r="GV228" s="442"/>
      <c r="GW228" s="442"/>
      <c r="GX228" s="442"/>
      <c r="GY228" s="442"/>
      <c r="GZ228" s="442"/>
      <c r="HA228" s="442"/>
      <c r="HB228" s="442"/>
      <c r="HC228" s="442"/>
      <c r="HD228" s="442"/>
      <c r="HE228" s="442"/>
      <c r="HF228" s="442"/>
      <c r="HG228" s="442"/>
      <c r="HH228" s="442"/>
      <c r="HI228" s="442"/>
      <c r="HJ228" s="442"/>
      <c r="HK228" s="442"/>
      <c r="HL228" s="442"/>
      <c r="HM228" s="442"/>
      <c r="HN228" s="442"/>
      <c r="HO228" s="442"/>
      <c r="HP228" s="442"/>
      <c r="HQ228" s="442"/>
      <c r="HR228" s="442"/>
      <c r="HS228" s="442"/>
      <c r="HT228" s="442"/>
      <c r="HU228" s="442"/>
      <c r="HV228" s="442"/>
      <c r="HW228" s="442"/>
      <c r="HX228" s="442"/>
      <c r="HY228" s="442"/>
      <c r="HZ228" s="442"/>
      <c r="IA228" s="442"/>
      <c r="IB228" s="442"/>
      <c r="IC228" s="442"/>
      <c r="ID228" s="442"/>
      <c r="IE228" s="442"/>
      <c r="IF228" s="442"/>
      <c r="IG228" s="442"/>
      <c r="IH228" s="442"/>
      <c r="II228" s="442"/>
      <c r="IJ228" s="442"/>
      <c r="IK228" s="442"/>
      <c r="IL228" s="442"/>
      <c r="IM228" s="442"/>
      <c r="IN228" s="442"/>
      <c r="IO228" s="442"/>
      <c r="IP228" s="442"/>
      <c r="IQ228" s="442"/>
      <c r="IR228" s="442"/>
      <c r="IS228" s="442"/>
      <c r="IT228" s="442"/>
      <c r="IU228" s="442"/>
      <c r="IV228" s="442"/>
      <c r="IW228" s="442"/>
      <c r="IX228" s="442"/>
      <c r="IY228" s="442"/>
      <c r="IZ228" s="653"/>
      <c r="JA228" s="442"/>
      <c r="JB228" s="442"/>
      <c r="JC228" s="442"/>
      <c r="JD228" s="442"/>
      <c r="JE228" s="442"/>
      <c r="JF228" s="442"/>
      <c r="JG228" s="442"/>
      <c r="JH228" s="442"/>
      <c r="JI228" s="442"/>
      <c r="JJ228" s="442"/>
      <c r="JK228" s="442"/>
      <c r="JL228" s="442"/>
      <c r="JM228" s="653"/>
      <c r="JN228" s="442"/>
      <c r="JO228" s="442"/>
      <c r="JP228" s="442"/>
      <c r="JQ228" s="442"/>
      <c r="JR228" s="442"/>
      <c r="JS228" s="442"/>
      <c r="JT228" s="442"/>
      <c r="JU228" s="442"/>
      <c r="JV228" s="442"/>
      <c r="JW228" s="442"/>
      <c r="JX228" s="442"/>
      <c r="JY228" s="442"/>
      <c r="JZ228" s="653"/>
      <c r="KA228" s="442"/>
      <c r="KB228" s="442"/>
      <c r="KC228" s="442"/>
      <c r="KD228" s="442"/>
      <c r="KE228" s="442"/>
      <c r="KF228" s="442"/>
      <c r="KG228" s="442"/>
      <c r="KH228" s="442"/>
      <c r="KI228" s="442"/>
      <c r="KJ228" s="442"/>
      <c r="KK228" s="442"/>
      <c r="KL228" s="442"/>
      <c r="KM228" s="653"/>
      <c r="KN228" s="442"/>
      <c r="KO228" s="442"/>
      <c r="KP228" s="442"/>
      <c r="KQ228" s="442"/>
      <c r="KR228" s="442"/>
      <c r="KS228" s="442"/>
      <c r="KT228" s="442"/>
      <c r="KU228" s="442"/>
      <c r="KV228" s="442"/>
      <c r="KW228" s="442"/>
      <c r="KX228" s="442"/>
      <c r="KY228" s="442"/>
      <c r="KZ228" s="653"/>
      <c r="LA228" s="442"/>
      <c r="LB228" s="442"/>
      <c r="LC228" s="442"/>
      <c r="LD228" s="442"/>
      <c r="LE228" s="442"/>
      <c r="LF228" s="442"/>
      <c r="LG228" s="442"/>
      <c r="LH228" s="442"/>
      <c r="LI228" s="442"/>
      <c r="LJ228" s="442"/>
      <c r="LK228" s="442"/>
      <c r="LL228" s="512"/>
    </row>
    <row r="229" spans="1:324" ht="18" x14ac:dyDescent="0.25">
      <c r="A229" s="461">
        <v>431</v>
      </c>
      <c r="B229" s="462"/>
      <c r="C229" s="463" t="s">
        <v>407</v>
      </c>
      <c r="D229" s="463" t="s">
        <v>408</v>
      </c>
      <c r="E229" s="474">
        <f t="shared" ref="E229:AJ229" si="1173">SUM(E230:E236)</f>
        <v>13301952.929394092</v>
      </c>
      <c r="F229" s="474">
        <f t="shared" si="1173"/>
        <v>12992618.093807377</v>
      </c>
      <c r="G229" s="474">
        <f t="shared" si="1173"/>
        <v>82792134.034384906</v>
      </c>
      <c r="H229" s="474">
        <f t="shared" si="1173"/>
        <v>86089133.700550839</v>
      </c>
      <c r="I229" s="474">
        <f t="shared" si="1173"/>
        <v>94358149.724586874</v>
      </c>
      <c r="J229" s="474">
        <f t="shared" si="1173"/>
        <v>105655541.64580202</v>
      </c>
      <c r="K229" s="474">
        <f t="shared" si="1173"/>
        <v>127051477.21582374</v>
      </c>
      <c r="L229" s="474">
        <f t="shared" si="1173"/>
        <v>173566591.55399767</v>
      </c>
      <c r="M229" s="474">
        <f t="shared" si="1173"/>
        <v>1138004.6267317645</v>
      </c>
      <c r="N229" s="474">
        <f t="shared" si="1173"/>
        <v>19817098.919629447</v>
      </c>
      <c r="O229" s="474">
        <f t="shared" si="1173"/>
        <v>13182345.12981973</v>
      </c>
      <c r="P229" s="474">
        <f t="shared" si="1173"/>
        <v>13132136.609622769</v>
      </c>
      <c r="Q229" s="474">
        <f t="shared" si="1173"/>
        <v>13830893.892088132</v>
      </c>
      <c r="R229" s="474">
        <f t="shared" si="1173"/>
        <v>15667913.075863799</v>
      </c>
      <c r="S229" s="474">
        <f t="shared" si="1173"/>
        <v>15283705.371682523</v>
      </c>
      <c r="T229" s="474">
        <f t="shared" si="1173"/>
        <v>12594485.469829744</v>
      </c>
      <c r="U229" s="474">
        <f t="shared" si="1173"/>
        <v>7789655.050909698</v>
      </c>
      <c r="V229" s="474">
        <f t="shared" si="1173"/>
        <v>13838278.477591388</v>
      </c>
      <c r="W229" s="474">
        <f t="shared" si="1173"/>
        <v>19549128.513019525</v>
      </c>
      <c r="X229" s="474">
        <f t="shared" si="1173"/>
        <v>28724119.882240031</v>
      </c>
      <c r="Y229" s="474">
        <f t="shared" si="1173"/>
        <v>174547765.01902857</v>
      </c>
      <c r="Z229" s="474">
        <f t="shared" si="1173"/>
        <v>1453884.4391587381</v>
      </c>
      <c r="AA229" s="474">
        <f t="shared" si="1173"/>
        <v>10764465.039517609</v>
      </c>
      <c r="AB229" s="474">
        <f t="shared" si="1173"/>
        <v>14439787.159906527</v>
      </c>
      <c r="AC229" s="474">
        <f t="shared" si="1173"/>
        <v>12045360.501543984</v>
      </c>
      <c r="AD229" s="474">
        <f t="shared" si="1173"/>
        <v>11860545.864713736</v>
      </c>
      <c r="AE229" s="474">
        <f t="shared" si="1173"/>
        <v>14431881.536638293</v>
      </c>
      <c r="AF229" s="474">
        <f t="shared" si="1173"/>
        <v>14681719.615339676</v>
      </c>
      <c r="AG229" s="474">
        <f t="shared" si="1173"/>
        <v>17148858.09881489</v>
      </c>
      <c r="AH229" s="474">
        <f t="shared" si="1173"/>
        <v>14070256.694667</v>
      </c>
      <c r="AI229" s="474">
        <f t="shared" si="1173"/>
        <v>16803044.764229681</v>
      </c>
      <c r="AJ229" s="474">
        <f t="shared" si="1173"/>
        <v>19043828.585544985</v>
      </c>
      <c r="AK229" s="474">
        <f t="shared" ref="AK229:BK229" si="1174">SUM(AK230:AK236)</f>
        <v>40715235.591554001</v>
      </c>
      <c r="AL229" s="474">
        <f t="shared" si="1174"/>
        <v>187458867.89162913</v>
      </c>
      <c r="AM229" s="474">
        <f t="shared" si="1174"/>
        <v>14506449.64062761</v>
      </c>
      <c r="AN229" s="474">
        <f t="shared" si="1174"/>
        <v>13509658.901685864</v>
      </c>
      <c r="AO229" s="474">
        <f t="shared" si="1174"/>
        <v>9790592.3546152562</v>
      </c>
      <c r="AP229" s="474">
        <f t="shared" si="1174"/>
        <v>19736846.301994663</v>
      </c>
      <c r="AQ229" s="474">
        <f t="shared" si="1174"/>
        <v>13522187.818561174</v>
      </c>
      <c r="AR229" s="474">
        <f t="shared" si="1174"/>
        <v>13608335.638541149</v>
      </c>
      <c r="AS229" s="474">
        <f t="shared" si="1174"/>
        <v>21899147.419712901</v>
      </c>
      <c r="AT229" s="474">
        <f t="shared" si="1174"/>
        <v>15598074.149182107</v>
      </c>
      <c r="AU229" s="474">
        <f t="shared" si="1174"/>
        <v>14984326.122809213</v>
      </c>
      <c r="AV229" s="474">
        <f t="shared" si="1174"/>
        <v>18704890.359414123</v>
      </c>
      <c r="AW229" s="474">
        <f t="shared" si="1174"/>
        <v>23985880.913328324</v>
      </c>
      <c r="AX229" s="474">
        <f t="shared" si="1174"/>
        <v>45460775.292855956</v>
      </c>
      <c r="AY229" s="474">
        <f t="shared" si="1174"/>
        <v>225307164.91332829</v>
      </c>
      <c r="AZ229" s="474">
        <f t="shared" si="1174"/>
        <v>20681589.706434652</v>
      </c>
      <c r="BA229" s="474">
        <f t="shared" si="1174"/>
        <v>9407401.4330662675</v>
      </c>
      <c r="BB229" s="474">
        <f t="shared" si="1174"/>
        <v>22755604.686696719</v>
      </c>
      <c r="BC229" s="474">
        <f t="shared" si="1174"/>
        <v>16759838.065890502</v>
      </c>
      <c r="BD229" s="474">
        <f t="shared" si="1174"/>
        <v>16388612.77933567</v>
      </c>
      <c r="BE229" s="474">
        <f t="shared" si="1174"/>
        <v>17628314.367300957</v>
      </c>
      <c r="BF229" s="474">
        <f t="shared" si="1174"/>
        <v>20635627.951594058</v>
      </c>
      <c r="BG229" s="474">
        <f t="shared" si="1174"/>
        <v>22742324.638415955</v>
      </c>
      <c r="BH229" s="474">
        <f t="shared" si="1174"/>
        <v>18411419.29452512</v>
      </c>
      <c r="BI229" s="474">
        <f t="shared" si="1174"/>
        <v>19771346.975296278</v>
      </c>
      <c r="BJ229" s="474">
        <f t="shared" si="1174"/>
        <v>24917883.165873803</v>
      </c>
      <c r="BK229" s="474">
        <f t="shared" si="1174"/>
        <v>54244253.812802561</v>
      </c>
      <c r="BL229" s="474">
        <f t="shared" ref="BL229:BL236" si="1175">AZ229+BA229+BB229+BC229+BD229+BE229+BF229+BG229+BH229+BI229+BJ229+BK229</f>
        <v>264344216.87723255</v>
      </c>
      <c r="BM229" s="474">
        <f t="shared" ref="BM229:BX229" si="1176">SUM(BM230:BM236)</f>
        <v>14371897.433066266</v>
      </c>
      <c r="BN229" s="474">
        <f t="shared" si="1176"/>
        <v>5526839.9411617434</v>
      </c>
      <c r="BO229" s="474">
        <f t="shared" si="1176"/>
        <v>25968147.765731938</v>
      </c>
      <c r="BP229" s="474">
        <f t="shared" si="1176"/>
        <v>13864016.766190952</v>
      </c>
      <c r="BQ229" s="474">
        <f t="shared" si="1176"/>
        <v>17181805.143423468</v>
      </c>
      <c r="BR229" s="474">
        <f t="shared" si="1176"/>
        <v>19732294.388082128</v>
      </c>
      <c r="BS229" s="474">
        <f t="shared" si="1176"/>
        <v>19017342.438491073</v>
      </c>
      <c r="BT229" s="474">
        <f t="shared" si="1176"/>
        <v>25980707.001126684</v>
      </c>
      <c r="BU229" s="474">
        <f t="shared" si="1176"/>
        <v>16502520.968327485</v>
      </c>
      <c r="BV229" s="474">
        <f t="shared" si="1176"/>
        <v>9862380.5189868212</v>
      </c>
      <c r="BW229" s="474">
        <f t="shared" si="1176"/>
        <v>19830235.267526295</v>
      </c>
      <c r="BX229" s="474">
        <f t="shared" si="1176"/>
        <v>51322422.33241529</v>
      </c>
      <c r="BY229" s="474">
        <f t="shared" ref="BY229:BY236" si="1177">BM229+BN229+BO229+BP229+BQ229+BR229+BS229+BT229+BU229+BV229+BW229+BX229</f>
        <v>239160609.96453017</v>
      </c>
      <c r="BZ229" s="474">
        <f t="shared" ref="BZ229:CK229" si="1178">SUM(BZ230:BZ236)</f>
        <v>14130279.651811052</v>
      </c>
      <c r="CA229" s="474">
        <f t="shared" si="1178"/>
        <v>15379650.591387082</v>
      </c>
      <c r="CB229" s="474">
        <f t="shared" si="1178"/>
        <v>14379739.583583709</v>
      </c>
      <c r="CC229" s="474">
        <f t="shared" si="1178"/>
        <v>16044654.243448509</v>
      </c>
      <c r="CD229" s="474">
        <f t="shared" si="1178"/>
        <v>19415655.577991989</v>
      </c>
      <c r="CE229" s="474">
        <f t="shared" si="1178"/>
        <v>26897599.439701218</v>
      </c>
      <c r="CF229" s="474">
        <f t="shared" si="1178"/>
        <v>6726732.6555249561</v>
      </c>
      <c r="CG229" s="474">
        <f t="shared" si="1178"/>
        <v>17631746.4838925</v>
      </c>
      <c r="CH229" s="474">
        <f t="shared" si="1178"/>
        <v>10512662.975504925</v>
      </c>
      <c r="CI229" s="474">
        <f t="shared" si="1178"/>
        <v>11659380.142046401</v>
      </c>
      <c r="CJ229" s="474">
        <f t="shared" si="1178"/>
        <v>40604789.863378406</v>
      </c>
      <c r="CK229" s="474">
        <f t="shared" si="1178"/>
        <v>57069197.161241874</v>
      </c>
      <c r="CL229" s="474">
        <f t="shared" ref="CL229:CL236" si="1179">BZ229+CA229+CB229+CC229+CD229+CE229+CF229+CG229+CH229+CI229+CJ229+CK229</f>
        <v>250452088.36951262</v>
      </c>
      <c r="CM229" s="474">
        <f t="shared" ref="CM229:CX229" si="1180">SUM(CM230:CM236)</f>
        <v>10838643.826656653</v>
      </c>
      <c r="CN229" s="474">
        <f t="shared" si="1180"/>
        <v>4790106.3964697057</v>
      </c>
      <c r="CO229" s="474">
        <f t="shared" si="1180"/>
        <v>7659802.4041896183</v>
      </c>
      <c r="CP229" s="474">
        <f t="shared" si="1180"/>
        <v>21827501.001377065</v>
      </c>
      <c r="CQ229" s="474">
        <f t="shared" si="1180"/>
        <v>6074933.7930645971</v>
      </c>
      <c r="CR229" s="474">
        <f t="shared" si="1180"/>
        <v>9543773.3900016658</v>
      </c>
      <c r="CS229" s="474">
        <f t="shared" si="1180"/>
        <v>11997187.287890172</v>
      </c>
      <c r="CT229" s="474">
        <f t="shared" si="1180"/>
        <v>11173798.727299277</v>
      </c>
      <c r="CU229" s="474">
        <f t="shared" si="1180"/>
        <v>29405540.164621927</v>
      </c>
      <c r="CV229" s="474">
        <f t="shared" si="1180"/>
        <v>17064561.893632114</v>
      </c>
      <c r="CW229" s="474">
        <f t="shared" si="1180"/>
        <v>37570776.141921215</v>
      </c>
      <c r="CX229" s="474">
        <f t="shared" si="1180"/>
        <v>53750506.596811898</v>
      </c>
      <c r="CY229" s="474">
        <f t="shared" ref="CY229:CY236" si="1181">CM229+CN229+CO229+CP229+CQ229+CR229+CS229+CT229+CU229+CV229+CW229+CX229</f>
        <v>221697131.62393591</v>
      </c>
      <c r="CZ229" s="474">
        <f t="shared" ref="CZ229:DK229" si="1182">SUM(CZ230:CZ236)</f>
        <v>4221676.1705575027</v>
      </c>
      <c r="DA229" s="474">
        <f t="shared" si="1182"/>
        <v>4976490.6567417793</v>
      </c>
      <c r="DB229" s="474">
        <f t="shared" si="1182"/>
        <v>7934216.6199999992</v>
      </c>
      <c r="DC229" s="474">
        <f t="shared" si="1182"/>
        <v>10187280.039999999</v>
      </c>
      <c r="DD229" s="474">
        <f t="shared" si="1182"/>
        <v>12478205.799749622</v>
      </c>
      <c r="DE229" s="474">
        <f t="shared" si="1182"/>
        <v>14532657.838406011</v>
      </c>
      <c r="DF229" s="474">
        <f t="shared" si="1182"/>
        <v>12132226.12999999</v>
      </c>
      <c r="DG229" s="474">
        <f t="shared" si="1182"/>
        <v>14155148.564545095</v>
      </c>
      <c r="DH229" s="474">
        <f t="shared" si="1182"/>
        <v>13631333.049999999</v>
      </c>
      <c r="DI229" s="474">
        <f t="shared" si="1182"/>
        <v>20943577.880000003</v>
      </c>
      <c r="DJ229" s="474">
        <f t="shared" si="1182"/>
        <v>33023621.429999992</v>
      </c>
      <c r="DK229" s="474">
        <f t="shared" si="1182"/>
        <v>60812539.670000024</v>
      </c>
      <c r="DL229" s="474">
        <f t="shared" ref="DL229:DL236" si="1183">CZ229+DA229+DB229+DC229+DD229+DE229+DF229+DG229+DH229+DI229+DJ229+DK229</f>
        <v>209028973.85000002</v>
      </c>
      <c r="DM229" s="474">
        <f t="shared" ref="DM229:DX229" si="1184">SUM(DM230:DM236)</f>
        <v>5589290.4399999995</v>
      </c>
      <c r="DN229" s="474">
        <f t="shared" si="1184"/>
        <v>7337088.0299999993</v>
      </c>
      <c r="DO229" s="474">
        <f t="shared" si="1184"/>
        <v>5694818.04</v>
      </c>
      <c r="DP229" s="474">
        <f t="shared" si="1184"/>
        <v>11864817.050000001</v>
      </c>
      <c r="DQ229" s="474">
        <f t="shared" si="1184"/>
        <v>12981135.550000001</v>
      </c>
      <c r="DR229" s="474">
        <f t="shared" si="1184"/>
        <v>17370824.809999999</v>
      </c>
      <c r="DS229" s="474">
        <f t="shared" si="1184"/>
        <v>12186317.59</v>
      </c>
      <c r="DT229" s="474">
        <f t="shared" si="1184"/>
        <v>25657452.499999996</v>
      </c>
      <c r="DU229" s="474">
        <f t="shared" si="1184"/>
        <v>57005004.68</v>
      </c>
      <c r="DV229" s="474">
        <f t="shared" si="1184"/>
        <v>33633497.709999993</v>
      </c>
      <c r="DW229" s="474">
        <f t="shared" si="1184"/>
        <v>55358018.569999993</v>
      </c>
      <c r="DX229" s="474">
        <f t="shared" si="1184"/>
        <v>40719281.13000001</v>
      </c>
      <c r="DY229" s="474">
        <f t="shared" ref="DY229:DY236" si="1185">DM229+DN229+DO229+DP229+DQ229+DR229+DS229+DT229+DU229+DV229+DW229+DX229</f>
        <v>285397546.09999996</v>
      </c>
      <c r="DZ229" s="474">
        <f t="shared" ref="DZ229:EK229" si="1186">SUM(DZ230:DZ236)</f>
        <v>8628588.8000000007</v>
      </c>
      <c r="EA229" s="474">
        <f t="shared" si="1186"/>
        <v>5318051.1499999994</v>
      </c>
      <c r="EB229" s="474">
        <f t="shared" si="1186"/>
        <v>10155607.6</v>
      </c>
      <c r="EC229" s="474">
        <f t="shared" si="1186"/>
        <v>9959762.5600000005</v>
      </c>
      <c r="ED229" s="474">
        <f t="shared" si="1186"/>
        <v>22965232.429999992</v>
      </c>
      <c r="EE229" s="474">
        <f t="shared" si="1186"/>
        <v>58774660.060000002</v>
      </c>
      <c r="EF229" s="474">
        <f t="shared" si="1186"/>
        <v>14328174.430000007</v>
      </c>
      <c r="EG229" s="474">
        <f t="shared" si="1186"/>
        <v>15671808.719999999</v>
      </c>
      <c r="EH229" s="474">
        <f t="shared" si="1186"/>
        <v>22620495.530000005</v>
      </c>
      <c r="EI229" s="474">
        <f t="shared" si="1186"/>
        <v>64238097.400000006</v>
      </c>
      <c r="EJ229" s="474">
        <f t="shared" si="1186"/>
        <v>38542795.330000006</v>
      </c>
      <c r="EK229" s="474">
        <f t="shared" si="1186"/>
        <v>53313356.49000001</v>
      </c>
      <c r="EL229" s="474">
        <f t="shared" ref="EL229:EL236" si="1187">DZ229+EA229+EB229+EC229+ED229+EE229+EF229+EG229+EH229+EI229+EJ229+EK229</f>
        <v>324516630.5</v>
      </c>
      <c r="EM229" s="474">
        <f t="shared" ref="EM229:EX229" si="1188">SUM(EM230:EM236)</f>
        <v>11063301.510000002</v>
      </c>
      <c r="EN229" s="474">
        <f t="shared" si="1188"/>
        <v>8856509.4900000002</v>
      </c>
      <c r="EO229" s="474">
        <f t="shared" si="1188"/>
        <v>13697778.460000001</v>
      </c>
      <c r="EP229" s="474">
        <f t="shared" si="1188"/>
        <v>13625202.900000002</v>
      </c>
      <c r="EQ229" s="474">
        <f t="shared" si="1188"/>
        <v>13531329.680000002</v>
      </c>
      <c r="ER229" s="474">
        <f t="shared" si="1188"/>
        <v>41970949.45000001</v>
      </c>
      <c r="ES229" s="474">
        <f t="shared" si="1188"/>
        <v>17439160.659999996</v>
      </c>
      <c r="ET229" s="474">
        <f t="shared" si="1188"/>
        <v>10105714.810000001</v>
      </c>
      <c r="EU229" s="474">
        <f t="shared" si="1188"/>
        <v>21223350.570000004</v>
      </c>
      <c r="EV229" s="474">
        <f t="shared" si="1188"/>
        <v>21168498.940000005</v>
      </c>
      <c r="EW229" s="474">
        <f t="shared" si="1188"/>
        <v>55123915.649999999</v>
      </c>
      <c r="EX229" s="474">
        <f t="shared" si="1188"/>
        <v>29923134.590000007</v>
      </c>
      <c r="EY229" s="474">
        <f t="shared" ref="EY229:EY236" si="1189">EM229+EN229+EO229+EP229+EQ229+ER229+ES229+ET229+EU229+EV229+EW229+EX229</f>
        <v>257728846.71000001</v>
      </c>
      <c r="EZ229" s="474">
        <f t="shared" ref="EZ229:FH229" si="1190">SUM(EZ230:EZ236)</f>
        <v>6495469.8799999999</v>
      </c>
      <c r="FA229" s="474">
        <f t="shared" si="1190"/>
        <v>8524527.4900000002</v>
      </c>
      <c r="FB229" s="474">
        <f t="shared" si="1190"/>
        <v>11118378.649999999</v>
      </c>
      <c r="FC229" s="474">
        <f t="shared" si="1190"/>
        <v>13452461.249999998</v>
      </c>
      <c r="FD229" s="474">
        <f t="shared" si="1190"/>
        <v>14901138.269999998</v>
      </c>
      <c r="FE229" s="474">
        <f t="shared" si="1190"/>
        <v>23783966.660000004</v>
      </c>
      <c r="FF229" s="474">
        <f t="shared" si="1190"/>
        <v>33430355.710000001</v>
      </c>
      <c r="FG229" s="474">
        <f t="shared" si="1190"/>
        <v>17167338.239999998</v>
      </c>
      <c r="FH229" s="474">
        <f t="shared" si="1190"/>
        <v>14510280.84</v>
      </c>
      <c r="FI229" s="474">
        <f>SUM(FI230:FI236)</f>
        <v>27669294.699999999</v>
      </c>
      <c r="FJ229" s="474">
        <f>SUM(FJ230:FJ236)</f>
        <v>20656918.449999996</v>
      </c>
      <c r="FK229" s="474">
        <f>SUM(FK230:FK236)</f>
        <v>38535220.25999999</v>
      </c>
      <c r="FL229" s="474">
        <f t="shared" ref="FL229:FL236" si="1191">FA229+FB229+FC229+FD229+FE229+FF229+FG229+FH229+EZ229+FI229+FK229+FJ229</f>
        <v>230245350.39999995</v>
      </c>
      <c r="FM229" s="474">
        <f t="shared" ref="FM229:FV229" si="1192">SUM(FM230:FM236)</f>
        <v>6606896.2000000002</v>
      </c>
      <c r="FN229" s="474">
        <f t="shared" si="1192"/>
        <v>8925698.8500000015</v>
      </c>
      <c r="FO229" s="474">
        <f t="shared" si="1192"/>
        <v>11001499.310000001</v>
      </c>
      <c r="FP229" s="474">
        <f t="shared" si="1192"/>
        <v>8216052.3000000007</v>
      </c>
      <c r="FQ229" s="474">
        <f t="shared" si="1192"/>
        <v>3952133.87</v>
      </c>
      <c r="FR229" s="474">
        <f t="shared" si="1192"/>
        <v>10389516.030000001</v>
      </c>
      <c r="FS229" s="474">
        <f t="shared" si="1192"/>
        <v>13573254.330000002</v>
      </c>
      <c r="FT229" s="474">
        <f t="shared" si="1192"/>
        <v>15851331.199999999</v>
      </c>
      <c r="FU229" s="474">
        <f t="shared" si="1192"/>
        <v>13885771.850000001</v>
      </c>
      <c r="FV229" s="474">
        <f t="shared" si="1192"/>
        <v>22065718.419999998</v>
      </c>
      <c r="FW229" s="474">
        <f>SUM(FW230:FW236)</f>
        <v>20228918.140000001</v>
      </c>
      <c r="FX229" s="474">
        <f>SUM(FX230:FX236)</f>
        <v>47848767.910000004</v>
      </c>
      <c r="FY229" s="474">
        <f t="shared" ref="FY229:FY236" si="1193">FM229+FN229+FO229+FP229+FQ229+FR229+FS229+FT229+FU229+FV229+FW229+FX229</f>
        <v>182545558.41</v>
      </c>
      <c r="FZ229" s="474">
        <f t="shared" ref="FZ229:GI229" si="1194">SUM(FZ230:FZ236)</f>
        <v>8666299.290000001</v>
      </c>
      <c r="GA229" s="474">
        <f t="shared" si="1194"/>
        <v>2414303.41</v>
      </c>
      <c r="GB229" s="474">
        <f t="shared" si="1194"/>
        <v>7952089.0999999996</v>
      </c>
      <c r="GC229" s="474">
        <f t="shared" si="1194"/>
        <v>7091397.9699999997</v>
      </c>
      <c r="GD229" s="474">
        <f t="shared" si="1194"/>
        <v>9664350.3500000015</v>
      </c>
      <c r="GE229" s="474">
        <f t="shared" si="1194"/>
        <v>5804255.3699999992</v>
      </c>
      <c r="GF229" s="474">
        <f t="shared" si="1194"/>
        <v>11711349.819999997</v>
      </c>
      <c r="GG229" s="474">
        <f t="shared" si="1194"/>
        <v>8039816.0599999996</v>
      </c>
      <c r="GH229" s="474">
        <f t="shared" si="1194"/>
        <v>6696466.2899999991</v>
      </c>
      <c r="GI229" s="474">
        <f t="shared" si="1194"/>
        <v>14723818.839999996</v>
      </c>
      <c r="GJ229" s="474">
        <f>SUM(GJ230:GJ236)</f>
        <v>8837751.9400000069</v>
      </c>
      <c r="GK229" s="474">
        <f>SUM(GK230:GK236)</f>
        <v>37704778.5</v>
      </c>
      <c r="GL229" s="474">
        <f t="shared" ref="GL229:GL236" si="1195">FZ229+GA229+GB229+GC229+GD229+GE229+GF229+GG229+GH229+GI229+GJ229+GK229</f>
        <v>129306676.94000001</v>
      </c>
      <c r="GM229" s="474">
        <f t="shared" ref="GM229:GV229" si="1196">SUM(GM230:GM236)</f>
        <v>11226495.300000001</v>
      </c>
      <c r="GN229" s="474">
        <f t="shared" si="1196"/>
        <v>5275447.84</v>
      </c>
      <c r="GO229" s="474">
        <f t="shared" si="1196"/>
        <v>13322340.050000001</v>
      </c>
      <c r="GP229" s="474">
        <f t="shared" si="1196"/>
        <v>9021048.8300000001</v>
      </c>
      <c r="GQ229" s="474">
        <f t="shared" si="1196"/>
        <v>10626679.659999998</v>
      </c>
      <c r="GR229" s="474">
        <f t="shared" si="1196"/>
        <v>8162752.4100000011</v>
      </c>
      <c r="GS229" s="474">
        <f t="shared" si="1196"/>
        <v>11885803.849999996</v>
      </c>
      <c r="GT229" s="474">
        <f t="shared" si="1196"/>
        <v>7693902.2600000016</v>
      </c>
      <c r="GU229" s="474">
        <f t="shared" si="1196"/>
        <v>13489508.340000004</v>
      </c>
      <c r="GV229" s="474">
        <f t="shared" si="1196"/>
        <v>28335900.059999999</v>
      </c>
      <c r="GW229" s="474">
        <f>SUM(GW230:GW236)</f>
        <v>18576021.389999997</v>
      </c>
      <c r="GX229" s="474">
        <f>SUM(GX230:GX236)</f>
        <v>25615426.890000004</v>
      </c>
      <c r="GY229" s="474">
        <f t="shared" ref="GY229:GY236" si="1197">GM229+GN229+GO229+GP229+GQ229+GR229+GS229+GT229+GU229+GV229+GW229+GX229</f>
        <v>163231326.88000003</v>
      </c>
      <c r="GZ229" s="474">
        <f t="shared" ref="GZ229:HI229" si="1198">SUM(GZ230:GZ236)</f>
        <v>2790193.37</v>
      </c>
      <c r="HA229" s="474">
        <f t="shared" si="1198"/>
        <v>14207385.100000001</v>
      </c>
      <c r="HB229" s="474">
        <f t="shared" si="1198"/>
        <v>5553100.1099999994</v>
      </c>
      <c r="HC229" s="474">
        <f t="shared" si="1198"/>
        <v>8824366.2200000007</v>
      </c>
      <c r="HD229" s="474">
        <f t="shared" si="1198"/>
        <v>7465820.0099999998</v>
      </c>
      <c r="HE229" s="474">
        <f t="shared" si="1198"/>
        <v>16173476.970000001</v>
      </c>
      <c r="HF229" s="474">
        <f t="shared" si="1198"/>
        <v>6249721.7499999991</v>
      </c>
      <c r="HG229" s="474">
        <f t="shared" si="1198"/>
        <v>8137136.3200000022</v>
      </c>
      <c r="HH229" s="474">
        <f t="shared" si="1198"/>
        <v>17180862.400000006</v>
      </c>
      <c r="HI229" s="474">
        <f t="shared" si="1198"/>
        <v>10505534.530000001</v>
      </c>
      <c r="HJ229" s="474">
        <f>SUM(HJ230:HJ236)</f>
        <v>21246501.759999998</v>
      </c>
      <c r="HK229" s="474">
        <f>SUM(HK230:HK236)</f>
        <v>41308735.490000002</v>
      </c>
      <c r="HL229" s="474">
        <f t="shared" ref="HL229:HL236" si="1199">GZ229+HA229+HB229+HC229+HD229+HE229+HF229+HG229+HH229+HI229+HJ229+HK229</f>
        <v>159642834.03000003</v>
      </c>
      <c r="HM229" s="474">
        <f t="shared" ref="HM229:HV229" si="1200">SUM(HM230:HM236)</f>
        <v>5210038.0799999982</v>
      </c>
      <c r="HN229" s="474">
        <f t="shared" si="1200"/>
        <v>10834430.050000001</v>
      </c>
      <c r="HO229" s="474">
        <f t="shared" si="1200"/>
        <v>3099531.1399999997</v>
      </c>
      <c r="HP229" s="474">
        <f t="shared" si="1200"/>
        <v>5571159.25</v>
      </c>
      <c r="HQ229" s="474">
        <f t="shared" si="1200"/>
        <v>2731971.6400000015</v>
      </c>
      <c r="HR229" s="474">
        <f t="shared" si="1200"/>
        <v>6556019.3899999969</v>
      </c>
      <c r="HS229" s="474">
        <f t="shared" si="1200"/>
        <v>2263268.4000000004</v>
      </c>
      <c r="HT229" s="474">
        <f t="shared" si="1200"/>
        <v>2188833.2600000016</v>
      </c>
      <c r="HU229" s="474">
        <f t="shared" si="1200"/>
        <v>4499640.4100000029</v>
      </c>
      <c r="HV229" s="474">
        <f t="shared" si="1200"/>
        <v>25176536.459999997</v>
      </c>
      <c r="HW229" s="474">
        <f>SUM(HW230:HW236)</f>
        <v>6545334.4700000025</v>
      </c>
      <c r="HX229" s="474">
        <f>SUM(HX230:HX236)</f>
        <v>25575613.799999993</v>
      </c>
      <c r="HY229" s="474">
        <f t="shared" ref="HY229:HY236" si="1201">HM229+HN229+HO229+HP229+HQ229+HR229+HS229+HT229+HU229+HV229+HW229+HX229</f>
        <v>100252376.34999999</v>
      </c>
      <c r="HZ229" s="474">
        <f t="shared" ref="HZ229:II229" si="1202">SUM(HZ230:HZ236)</f>
        <v>5782932.1399999997</v>
      </c>
      <c r="IA229" s="474">
        <f t="shared" si="1202"/>
        <v>2418499.8300000005</v>
      </c>
      <c r="IB229" s="474">
        <f t="shared" si="1202"/>
        <v>6323753.7499999991</v>
      </c>
      <c r="IC229" s="474">
        <f t="shared" si="1202"/>
        <v>2922929.89</v>
      </c>
      <c r="ID229" s="474">
        <f t="shared" si="1202"/>
        <v>6582839.1800000006</v>
      </c>
      <c r="IE229" s="474">
        <f t="shared" si="1202"/>
        <v>3874147.2199999993</v>
      </c>
      <c r="IF229" s="474">
        <f t="shared" si="1202"/>
        <v>4161455.4499999988</v>
      </c>
      <c r="IG229" s="474">
        <f t="shared" si="1202"/>
        <v>3882368.4200000009</v>
      </c>
      <c r="IH229" s="474">
        <f t="shared" si="1202"/>
        <v>12036413.990000008</v>
      </c>
      <c r="II229" s="474">
        <f t="shared" si="1202"/>
        <v>20717911.709999993</v>
      </c>
      <c r="IJ229" s="474">
        <f>SUM(IJ230:IJ236)</f>
        <v>9294953.610000005</v>
      </c>
      <c r="IK229" s="474">
        <f>SUM(IK230:IK236)</f>
        <v>29014886.25</v>
      </c>
      <c r="IL229" s="474">
        <f t="shared" ref="IL229:IL236" si="1203">HZ229+IA229+IB229+IC229+ID229+IE229+IF229+IG229+IH229+II229+IJ229+IK229</f>
        <v>107013091.44</v>
      </c>
      <c r="IM229" s="474">
        <f t="shared" ref="IM229:IV229" si="1204">SUM(IM230:IM236)</f>
        <v>5593158.5999999987</v>
      </c>
      <c r="IN229" s="474">
        <f t="shared" si="1204"/>
        <v>3824353.6300000004</v>
      </c>
      <c r="IO229" s="474">
        <f t="shared" si="1204"/>
        <v>11449739.09</v>
      </c>
      <c r="IP229" s="474">
        <f t="shared" si="1204"/>
        <v>5533764.6100000013</v>
      </c>
      <c r="IQ229" s="474">
        <f t="shared" si="1204"/>
        <v>12843368.550000001</v>
      </c>
      <c r="IR229" s="474">
        <f t="shared" si="1204"/>
        <v>17285925.57</v>
      </c>
      <c r="IS229" s="474">
        <f t="shared" si="1204"/>
        <v>6836431.4200000009</v>
      </c>
      <c r="IT229" s="474">
        <f t="shared" si="1204"/>
        <v>7868767.6800000006</v>
      </c>
      <c r="IU229" s="474">
        <f t="shared" si="1204"/>
        <v>8228178.9700000007</v>
      </c>
      <c r="IV229" s="474">
        <f t="shared" si="1204"/>
        <v>15213367.859999998</v>
      </c>
      <c r="IW229" s="474">
        <f>SUM(IW230:IW236)</f>
        <v>11199138.420000007</v>
      </c>
      <c r="IX229" s="474">
        <f>SUM(IX230:IX236)</f>
        <v>45072794.789999992</v>
      </c>
      <c r="IY229" s="474">
        <f t="shared" ref="IY229:IY236" si="1205">IM229+IN229+IO229+IP229+IQ229+IR229+IS229+IT229+IU229+IV229+IW229+IX229</f>
        <v>150948989.19</v>
      </c>
      <c r="IZ229" s="654">
        <f t="shared" ref="IZ229:JI229" si="1206">SUM(IZ230:IZ236)</f>
        <v>4060315.5399999996</v>
      </c>
      <c r="JA229" s="474">
        <f t="shared" si="1206"/>
        <v>3428090.3300000005</v>
      </c>
      <c r="JB229" s="474">
        <f t="shared" si="1206"/>
        <v>5917918.9500000002</v>
      </c>
      <c r="JC229" s="474">
        <f t="shared" si="1206"/>
        <v>9509879.7299999986</v>
      </c>
      <c r="JD229" s="474">
        <f t="shared" si="1206"/>
        <v>7636966.620000001</v>
      </c>
      <c r="JE229" s="474">
        <f t="shared" si="1206"/>
        <v>6522222.0499999989</v>
      </c>
      <c r="JF229" s="474">
        <f t="shared" si="1206"/>
        <v>10524608.939999998</v>
      </c>
      <c r="JG229" s="474">
        <f t="shared" si="1206"/>
        <v>10869846.249999996</v>
      </c>
      <c r="JH229" s="474">
        <f t="shared" si="1206"/>
        <v>13518146.330000002</v>
      </c>
      <c r="JI229" s="474">
        <f t="shared" si="1206"/>
        <v>12128092.999999998</v>
      </c>
      <c r="JJ229" s="474">
        <f>SUM(JJ230:JJ236)</f>
        <v>19429434.500000007</v>
      </c>
      <c r="JK229" s="474">
        <f>SUM(JK230:JK236)</f>
        <v>60232718.299999997</v>
      </c>
      <c r="JL229" s="474">
        <f t="shared" ref="JL229:JL236" si="1207">IZ229+JA229+JB229+JC229+JD229+JE229+JF229+JG229+JH229+JI229+JJ229+JK229</f>
        <v>163778240.54000002</v>
      </c>
      <c r="JM229" s="654">
        <f t="shared" ref="JM229:JV229" si="1208">SUM(JM230:JM236)</f>
        <v>3450216.0300000003</v>
      </c>
      <c r="JN229" s="474">
        <f t="shared" si="1208"/>
        <v>3992741.48</v>
      </c>
      <c r="JO229" s="474">
        <f t="shared" si="1208"/>
        <v>6003303.6800000006</v>
      </c>
      <c r="JP229" s="474">
        <f t="shared" si="1208"/>
        <v>5763000.8200000003</v>
      </c>
      <c r="JQ229" s="474">
        <f t="shared" si="1208"/>
        <v>8913074.6699999999</v>
      </c>
      <c r="JR229" s="474">
        <f t="shared" si="1208"/>
        <v>9947136.2800000012</v>
      </c>
      <c r="JS229" s="474">
        <f t="shared" si="1208"/>
        <v>20821224.630000003</v>
      </c>
      <c r="JT229" s="474">
        <f t="shared" si="1208"/>
        <v>10996797.099999994</v>
      </c>
      <c r="JU229" s="474">
        <f t="shared" si="1208"/>
        <v>8953075.5700000077</v>
      </c>
      <c r="JV229" s="474">
        <f t="shared" si="1208"/>
        <v>21489780.699999999</v>
      </c>
      <c r="JW229" s="474">
        <f>SUM(JW230:JW236)</f>
        <v>16226136.890000001</v>
      </c>
      <c r="JX229" s="474">
        <f>SUM(JX230:JX236)</f>
        <v>50710088.819999993</v>
      </c>
      <c r="JY229" s="474">
        <f t="shared" ref="JY229:JY236" si="1209">JM229+JN229+JO229+JP229+JQ229+JR229+JS229+JT229+JU229+JV229+JW229+JX229</f>
        <v>167266576.67000002</v>
      </c>
      <c r="JZ229" s="654">
        <f t="shared" ref="JZ229:KI229" si="1210">SUM(JZ230:JZ236)</f>
        <v>1971145.77</v>
      </c>
      <c r="KA229" s="474">
        <f t="shared" si="1210"/>
        <v>5079952.66</v>
      </c>
      <c r="KB229" s="474">
        <f t="shared" si="1210"/>
        <v>8192203.7800000003</v>
      </c>
      <c r="KC229" s="474">
        <f t="shared" si="1210"/>
        <v>7326957.9000000004</v>
      </c>
      <c r="KD229" s="474">
        <f t="shared" si="1210"/>
        <v>9399282.2299999986</v>
      </c>
      <c r="KE229" s="474">
        <f t="shared" si="1210"/>
        <v>9184312.6400000006</v>
      </c>
      <c r="KF229" s="474">
        <f t="shared" si="1210"/>
        <v>9725250.4100000001</v>
      </c>
      <c r="KG229" s="474">
        <f t="shared" si="1210"/>
        <v>24295350.879999995</v>
      </c>
      <c r="KH229" s="474">
        <f t="shared" si="1210"/>
        <v>15042801.319999991</v>
      </c>
      <c r="KI229" s="474">
        <f t="shared" si="1210"/>
        <v>19723152.880000006</v>
      </c>
      <c r="KJ229" s="474">
        <f>SUM(KJ230:KJ236)</f>
        <v>22509777.289999999</v>
      </c>
      <c r="KK229" s="474">
        <f>SUM(KK230:KK236)</f>
        <v>83577731.590000004</v>
      </c>
      <c r="KL229" s="474">
        <f t="shared" ref="KL229:KL236" si="1211">JZ229+KA229+KB229+KC229+KD229+KE229+KF229+KG229+KH229+KI229+KJ229+KK229</f>
        <v>216027919.34999999</v>
      </c>
      <c r="KM229" s="654">
        <f t="shared" ref="KM229:KV229" si="1212">SUM(KM230:KM236)</f>
        <v>2875231.81</v>
      </c>
      <c r="KN229" s="474">
        <f t="shared" si="1212"/>
        <v>6856175.4699999997</v>
      </c>
      <c r="KO229" s="474">
        <f t="shared" si="1212"/>
        <v>8832532.6199999973</v>
      </c>
      <c r="KP229" s="474">
        <f t="shared" si="1212"/>
        <v>13956994.579999998</v>
      </c>
      <c r="KQ229" s="474">
        <f t="shared" si="1212"/>
        <v>8514186.8399999999</v>
      </c>
      <c r="KR229" s="474">
        <f t="shared" si="1212"/>
        <v>8001924.1100000003</v>
      </c>
      <c r="KS229" s="474">
        <f t="shared" si="1212"/>
        <v>24862813.629999995</v>
      </c>
      <c r="KT229" s="474">
        <f t="shared" si="1212"/>
        <v>11516536.659999998</v>
      </c>
      <c r="KU229" s="474">
        <f t="shared" si="1212"/>
        <v>47981268.980000019</v>
      </c>
      <c r="KV229" s="474">
        <f t="shared" si="1212"/>
        <v>18956115.539999999</v>
      </c>
      <c r="KW229" s="474">
        <f>SUM(KW230:KW236)</f>
        <v>40022699.990000002</v>
      </c>
      <c r="KX229" s="474">
        <f>SUM(KX230:KX236)</f>
        <v>134722811.28999999</v>
      </c>
      <c r="KY229" s="474">
        <f t="shared" ref="KY229:KY236" si="1213">KM229+KN229+KO229+KP229+KQ229+KR229+KS229+KT229+KU229+KV229+KW229+KX229</f>
        <v>327099291.51999998</v>
      </c>
      <c r="KZ229" s="654">
        <f t="shared" ref="KZ229:LI229" si="1214">SUM(KZ230:KZ236)</f>
        <v>4066962.9899999998</v>
      </c>
      <c r="LA229" s="474">
        <f t="shared" si="1214"/>
        <v>8398646.1100000013</v>
      </c>
      <c r="LB229" s="474">
        <f t="shared" si="1214"/>
        <v>0</v>
      </c>
      <c r="LC229" s="474">
        <f t="shared" si="1214"/>
        <v>0</v>
      </c>
      <c r="LD229" s="474">
        <f t="shared" si="1214"/>
        <v>0</v>
      </c>
      <c r="LE229" s="474">
        <f t="shared" si="1214"/>
        <v>0</v>
      </c>
      <c r="LF229" s="474">
        <f t="shared" si="1214"/>
        <v>0</v>
      </c>
      <c r="LG229" s="474">
        <f t="shared" si="1214"/>
        <v>0</v>
      </c>
      <c r="LH229" s="474">
        <f t="shared" si="1214"/>
        <v>0</v>
      </c>
      <c r="LI229" s="474">
        <f t="shared" si="1214"/>
        <v>0</v>
      </c>
      <c r="LJ229" s="474">
        <f>SUM(LJ230:LJ236)</f>
        <v>0</v>
      </c>
      <c r="LK229" s="474">
        <f>SUM(LK230:LK236)</f>
        <v>0</v>
      </c>
      <c r="LL229" s="515">
        <f t="shared" ref="LL229:LL236" si="1215">KZ229+LA229+LB229+LC229+LD229+LE229+LF229+LG229+LH229+LI229+LJ229+LK229</f>
        <v>12465609.100000001</v>
      </c>
    </row>
    <row r="230" spans="1:324" ht="15.75" x14ac:dyDescent="0.25">
      <c r="A230" s="419">
        <v>4310</v>
      </c>
      <c r="B230" s="420"/>
      <c r="C230" s="418" t="s">
        <v>409</v>
      </c>
      <c r="D230" s="418" t="s">
        <v>898</v>
      </c>
      <c r="E230" s="466">
        <v>0</v>
      </c>
      <c r="F230" s="466">
        <v>600020.86463027878</v>
      </c>
      <c r="G230" s="466">
        <v>1322346.019028543</v>
      </c>
      <c r="H230" s="466">
        <v>2216286.9303955934</v>
      </c>
      <c r="I230" s="466">
        <v>2175321.3153062928</v>
      </c>
      <c r="J230" s="466">
        <v>2983254.0477382741</v>
      </c>
      <c r="K230" s="466">
        <v>3216391.2535469872</v>
      </c>
      <c r="L230" s="466">
        <v>8916725.0876314491</v>
      </c>
      <c r="M230" s="466">
        <v>99177.933567017186</v>
      </c>
      <c r="N230" s="466">
        <v>134364.04606910367</v>
      </c>
      <c r="O230" s="466">
        <v>243988.50776164248</v>
      </c>
      <c r="P230" s="466">
        <v>790311.04573526955</v>
      </c>
      <c r="Q230" s="466">
        <v>337901.60240360547</v>
      </c>
      <c r="R230" s="466">
        <v>546437.45827073941</v>
      </c>
      <c r="S230" s="466">
        <v>1422588.5126439659</v>
      </c>
      <c r="T230" s="466">
        <v>560089.54010181944</v>
      </c>
      <c r="U230" s="466">
        <v>450371.1061592389</v>
      </c>
      <c r="V230" s="466">
        <v>797961.237189117</v>
      </c>
      <c r="W230" s="466">
        <v>993126.79715406452</v>
      </c>
      <c r="X230" s="466">
        <v>3014374.4798030378</v>
      </c>
      <c r="Y230" s="466">
        <v>9390692.2668586224</v>
      </c>
      <c r="Z230" s="466">
        <v>175897.17910198632</v>
      </c>
      <c r="AA230" s="466">
        <v>425741.68365047575</v>
      </c>
      <c r="AB230" s="466">
        <v>693857.45284593571</v>
      </c>
      <c r="AC230" s="466">
        <v>238318.93064596897</v>
      </c>
      <c r="AD230" s="466">
        <v>594376.44383241527</v>
      </c>
      <c r="AE230" s="466">
        <v>1437535.4949090304</v>
      </c>
      <c r="AF230" s="466">
        <v>715668.5636788517</v>
      </c>
      <c r="AG230" s="466">
        <v>514540.52662326879</v>
      </c>
      <c r="AH230" s="466">
        <v>721239.92213319987</v>
      </c>
      <c r="AI230" s="466">
        <v>1157261.1006092476</v>
      </c>
      <c r="AJ230" s="466">
        <v>1513300.9164997491</v>
      </c>
      <c r="AK230" s="466">
        <v>2064546.5417292612</v>
      </c>
      <c r="AL230" s="466">
        <v>10252284.756259389</v>
      </c>
      <c r="AM230" s="466">
        <v>576551.99357369379</v>
      </c>
      <c r="AN230" s="466">
        <v>493555.24791353708</v>
      </c>
      <c r="AO230" s="466">
        <v>665600.72325154394</v>
      </c>
      <c r="AP230" s="466">
        <v>1386840.1602820901</v>
      </c>
      <c r="AQ230" s="466">
        <v>893950.35649307305</v>
      </c>
      <c r="AR230" s="466">
        <v>1615138.6997162413</v>
      </c>
      <c r="AS230" s="466">
        <v>942560.85294608539</v>
      </c>
      <c r="AT230" s="466">
        <v>968888.59409948275</v>
      </c>
      <c r="AU230" s="466">
        <v>1124672.6201802704</v>
      </c>
      <c r="AV230" s="466">
        <v>1546714.4787180771</v>
      </c>
      <c r="AW230" s="466">
        <v>1797168.5102653992</v>
      </c>
      <c r="AX230" s="466">
        <v>1781328.3791103319</v>
      </c>
      <c r="AY230" s="466">
        <v>13792970.616549827</v>
      </c>
      <c r="AZ230" s="466">
        <v>408573.90252044733</v>
      </c>
      <c r="BA230" s="466">
        <v>468288.30746119184</v>
      </c>
      <c r="BB230" s="466">
        <v>556020.4556835253</v>
      </c>
      <c r="BC230" s="466">
        <v>1263104.8831580703</v>
      </c>
      <c r="BD230" s="466">
        <v>1190158.7521281922</v>
      </c>
      <c r="BE230" s="466">
        <v>1335135.7157402772</v>
      </c>
      <c r="BF230" s="466">
        <v>1571234.2083959274</v>
      </c>
      <c r="BG230" s="466">
        <v>1107662.1640794524</v>
      </c>
      <c r="BH230" s="466">
        <v>1500518.6369554338</v>
      </c>
      <c r="BI230" s="466">
        <v>2236333.1286095795</v>
      </c>
      <c r="BJ230" s="466">
        <v>1965510.7263812383</v>
      </c>
      <c r="BK230" s="466">
        <v>2158586.9777583075</v>
      </c>
      <c r="BL230" s="466">
        <f t="shared" si="1175"/>
        <v>15761127.858871643</v>
      </c>
      <c r="BM230" s="466">
        <v>264606.97796695045</v>
      </c>
      <c r="BN230" s="466">
        <v>263321.89008512773</v>
      </c>
      <c r="BO230" s="466">
        <v>309275.84080287104</v>
      </c>
      <c r="BP230" s="466">
        <v>206015.96106659994</v>
      </c>
      <c r="BQ230" s="466">
        <v>503600.48718911718</v>
      </c>
      <c r="BR230" s="466">
        <v>1643357.4737522947</v>
      </c>
      <c r="BS230" s="466">
        <v>696419.75250375585</v>
      </c>
      <c r="BT230" s="466">
        <v>696550.23785678518</v>
      </c>
      <c r="BU230" s="466">
        <v>995597.4181271909</v>
      </c>
      <c r="BV230" s="466">
        <v>1279786.3496077447</v>
      </c>
      <c r="BW230" s="466">
        <v>3425429.9313970958</v>
      </c>
      <c r="BX230" s="466">
        <v>4244171.6212235009</v>
      </c>
      <c r="BY230" s="466">
        <f t="shared" si="1177"/>
        <v>14528133.941579033</v>
      </c>
      <c r="BZ230" s="466">
        <v>616234.70706059097</v>
      </c>
      <c r="CA230" s="466">
        <v>678617.64939075301</v>
      </c>
      <c r="CB230" s="466">
        <v>800085.15606743447</v>
      </c>
      <c r="CC230" s="466">
        <v>911115.38182273426</v>
      </c>
      <c r="CD230" s="466">
        <v>853344.87648138858</v>
      </c>
      <c r="CE230" s="466">
        <v>1532899.4575196123</v>
      </c>
      <c r="CF230" s="466">
        <v>1057964.3428893359</v>
      </c>
      <c r="CG230" s="466">
        <v>1638750.5453179746</v>
      </c>
      <c r="CH230" s="466">
        <v>1013548.8123852462</v>
      </c>
      <c r="CI230" s="466">
        <v>2613215.4153730595</v>
      </c>
      <c r="CJ230" s="466">
        <v>2566835.6418377557</v>
      </c>
      <c r="CK230" s="466">
        <v>3893328.7593890806</v>
      </c>
      <c r="CL230" s="466">
        <f t="shared" si="1179"/>
        <v>18175940.745534964</v>
      </c>
      <c r="CM230" s="466">
        <v>333810.0065097647</v>
      </c>
      <c r="CN230" s="466">
        <v>673614.1270655985</v>
      </c>
      <c r="CO230" s="466">
        <v>818170.38632949442</v>
      </c>
      <c r="CP230" s="466">
        <v>681160.39046069095</v>
      </c>
      <c r="CQ230" s="466">
        <v>1587370.8320397262</v>
      </c>
      <c r="CR230" s="466">
        <v>2225981.0914288098</v>
      </c>
      <c r="CS230" s="466">
        <v>1689046.732431981</v>
      </c>
      <c r="CT230" s="466">
        <v>1121196.6645384738</v>
      </c>
      <c r="CU230" s="466">
        <v>1477636.8621682522</v>
      </c>
      <c r="CV230" s="466">
        <v>3075247.3703889172</v>
      </c>
      <c r="CW230" s="466">
        <v>3508047.4419963313</v>
      </c>
      <c r="CX230" s="466">
        <v>5536193.597062259</v>
      </c>
      <c r="CY230" s="466">
        <f t="shared" si="1181"/>
        <v>22727475.502420302</v>
      </c>
      <c r="CZ230" s="466">
        <v>229044.62898681359</v>
      </c>
      <c r="DA230" s="466">
        <v>924392.4710131865</v>
      </c>
      <c r="DB230" s="466">
        <v>1242212.57</v>
      </c>
      <c r="DC230" s="466">
        <v>1285563.7</v>
      </c>
      <c r="DD230" s="466">
        <v>3353518.07</v>
      </c>
      <c r="DE230" s="466">
        <v>2387696.7000000002</v>
      </c>
      <c r="DF230" s="466">
        <v>1629316.32</v>
      </c>
      <c r="DG230" s="466">
        <v>1558075.6</v>
      </c>
      <c r="DH230" s="466">
        <v>2109639.19</v>
      </c>
      <c r="DI230" s="466">
        <v>3550135.56</v>
      </c>
      <c r="DJ230" s="466">
        <v>2787732.92</v>
      </c>
      <c r="DK230" s="466">
        <v>5741183.6400000006</v>
      </c>
      <c r="DL230" s="466">
        <f t="shared" si="1183"/>
        <v>26798511.369999997</v>
      </c>
      <c r="DM230" s="466">
        <v>397045.04</v>
      </c>
      <c r="DN230" s="466">
        <v>1476565.67</v>
      </c>
      <c r="DO230" s="466">
        <v>1061884.1200000001</v>
      </c>
      <c r="DP230" s="466">
        <v>1482089.31</v>
      </c>
      <c r="DQ230" s="466">
        <v>1613587.86</v>
      </c>
      <c r="DR230" s="466">
        <v>1774588.46</v>
      </c>
      <c r="DS230" s="466">
        <v>2411290.42</v>
      </c>
      <c r="DT230" s="466">
        <v>861418.72000000055</v>
      </c>
      <c r="DU230" s="466">
        <v>2422304.3100000052</v>
      </c>
      <c r="DV230" s="466">
        <v>3349569.4499999946</v>
      </c>
      <c r="DW230" s="466">
        <v>3738196.94</v>
      </c>
      <c r="DX230" s="466">
        <v>5507505.1099999994</v>
      </c>
      <c r="DY230" s="466">
        <f t="shared" si="1185"/>
        <v>26096045.410000004</v>
      </c>
      <c r="DZ230" s="466">
        <v>1410989.3</v>
      </c>
      <c r="EA230" s="466">
        <v>650815.43000000005</v>
      </c>
      <c r="EB230" s="466">
        <v>1066544.48</v>
      </c>
      <c r="EC230" s="466">
        <v>1590131.4</v>
      </c>
      <c r="ED230" s="466">
        <v>2100263.08</v>
      </c>
      <c r="EE230" s="466">
        <v>2168783.7200000002</v>
      </c>
      <c r="EF230" s="466">
        <v>2722177.3</v>
      </c>
      <c r="EG230" s="466">
        <v>1095841.71</v>
      </c>
      <c r="EH230" s="466">
        <v>1351707.62</v>
      </c>
      <c r="EI230" s="466">
        <v>5392965.4400000004</v>
      </c>
      <c r="EJ230" s="466">
        <v>2642560.09</v>
      </c>
      <c r="EK230" s="466">
        <v>5268727.33</v>
      </c>
      <c r="EL230" s="466">
        <f t="shared" si="1187"/>
        <v>27461506.900000006</v>
      </c>
      <c r="EM230" s="466">
        <v>725141.32</v>
      </c>
      <c r="EN230" s="466">
        <v>2441832.4300000002</v>
      </c>
      <c r="EO230" s="466">
        <v>3274255.19</v>
      </c>
      <c r="EP230" s="466">
        <v>3589145.83</v>
      </c>
      <c r="EQ230" s="466">
        <v>1648995.38</v>
      </c>
      <c r="ER230" s="466">
        <v>2447934.31</v>
      </c>
      <c r="ES230" s="466">
        <v>1610708.14</v>
      </c>
      <c r="ET230" s="466">
        <v>2168112.59</v>
      </c>
      <c r="EU230" s="466">
        <v>2603609.4700000053</v>
      </c>
      <c r="EV230" s="466">
        <v>3369362.12</v>
      </c>
      <c r="EW230" s="466">
        <v>2352543.13</v>
      </c>
      <c r="EX230" s="466">
        <v>7874218.9500000095</v>
      </c>
      <c r="EY230" s="466">
        <f t="shared" si="1189"/>
        <v>34105858.860000014</v>
      </c>
      <c r="EZ230" s="466">
        <v>1999009.96</v>
      </c>
      <c r="FA230" s="466">
        <v>1529911.48</v>
      </c>
      <c r="FB230" s="466">
        <v>1287803.1100000001</v>
      </c>
      <c r="FC230" s="466">
        <v>1470950.38</v>
      </c>
      <c r="FD230" s="466">
        <v>2134700.46</v>
      </c>
      <c r="FE230" s="466">
        <v>2832315.57</v>
      </c>
      <c r="FF230" s="466">
        <v>2887773.2</v>
      </c>
      <c r="FG230" s="466">
        <v>3670530.46</v>
      </c>
      <c r="FH230" s="466">
        <v>3669157.72</v>
      </c>
      <c r="FI230" s="466">
        <v>6444943.5299999993</v>
      </c>
      <c r="FJ230" s="466">
        <v>3656947.58</v>
      </c>
      <c r="FK230" s="466">
        <v>4582675.1599999946</v>
      </c>
      <c r="FL230" s="466">
        <f t="shared" si="1191"/>
        <v>36166718.609999992</v>
      </c>
      <c r="FM230" s="466">
        <v>1063074.97</v>
      </c>
      <c r="FN230" s="466">
        <v>1295365.94</v>
      </c>
      <c r="FO230" s="466">
        <v>861401.86</v>
      </c>
      <c r="FP230" s="466">
        <v>906979.79</v>
      </c>
      <c r="FQ230" s="466">
        <v>1259849.54</v>
      </c>
      <c r="FR230" s="466">
        <v>2772695.42</v>
      </c>
      <c r="FS230" s="466">
        <v>2181770.9500000002</v>
      </c>
      <c r="FT230" s="466">
        <v>2674219.21</v>
      </c>
      <c r="FU230" s="466">
        <v>2119146.44</v>
      </c>
      <c r="FV230" s="466">
        <v>3286935.64</v>
      </c>
      <c r="FW230" s="466">
        <v>2786722.04</v>
      </c>
      <c r="FX230" s="466">
        <v>4982400.8499999996</v>
      </c>
      <c r="FY230" s="466">
        <f t="shared" si="1193"/>
        <v>26190562.649999999</v>
      </c>
      <c r="FZ230" s="466">
        <v>826991.44</v>
      </c>
      <c r="GA230" s="466">
        <v>623951.05000000005</v>
      </c>
      <c r="GB230" s="466">
        <v>838333.79</v>
      </c>
      <c r="GC230" s="466">
        <v>1153582.6299999999</v>
      </c>
      <c r="GD230" s="466">
        <v>2427990.73</v>
      </c>
      <c r="GE230" s="466">
        <v>1846086.0299999998</v>
      </c>
      <c r="GF230" s="466">
        <v>2221983.2499999991</v>
      </c>
      <c r="GG230" s="466">
        <v>1880946.1499999987</v>
      </c>
      <c r="GH230" s="466">
        <v>2382088.4399999981</v>
      </c>
      <c r="GI230" s="466">
        <v>2369971.7199999988</v>
      </c>
      <c r="GJ230" s="466">
        <v>2174528.4200000055</v>
      </c>
      <c r="GK230" s="466">
        <v>5438208.4299999988</v>
      </c>
      <c r="GL230" s="466">
        <f t="shared" si="1195"/>
        <v>24184662.079999998</v>
      </c>
      <c r="GM230" s="466">
        <v>503322.73000000004</v>
      </c>
      <c r="GN230" s="466">
        <v>931179.74999999977</v>
      </c>
      <c r="GO230" s="466">
        <v>2189787.7200000007</v>
      </c>
      <c r="GP230" s="466">
        <v>2458628.8199999994</v>
      </c>
      <c r="GQ230" s="466">
        <v>1495845.3699999987</v>
      </c>
      <c r="GR230" s="466">
        <v>1449750.5000000016</v>
      </c>
      <c r="GS230" s="466">
        <v>1682359.059999997</v>
      </c>
      <c r="GT230" s="466">
        <v>935682.70000000112</v>
      </c>
      <c r="GU230" s="466">
        <v>879843.8900000042</v>
      </c>
      <c r="GV230" s="466">
        <v>3016152.7499999991</v>
      </c>
      <c r="GW230" s="466">
        <v>883341.38999999722</v>
      </c>
      <c r="GX230" s="466">
        <v>2567743.2300000023</v>
      </c>
      <c r="GY230" s="466">
        <f t="shared" si="1197"/>
        <v>18993637.910000004</v>
      </c>
      <c r="GZ230" s="466">
        <v>370174.35</v>
      </c>
      <c r="HA230" s="466">
        <v>624541.19000000006</v>
      </c>
      <c r="HB230" s="466">
        <v>814992.04000000015</v>
      </c>
      <c r="HC230" s="466">
        <v>1381600.39</v>
      </c>
      <c r="HD230" s="466">
        <v>1686304.1200000006</v>
      </c>
      <c r="HE230" s="466">
        <v>5488910.0399999991</v>
      </c>
      <c r="HF230" s="466">
        <v>1286303.9599999988</v>
      </c>
      <c r="HG230" s="466">
        <v>1666571.160000002</v>
      </c>
      <c r="HH230" s="466">
        <v>2347983.1900000004</v>
      </c>
      <c r="HI230" s="466">
        <v>924557.25000000047</v>
      </c>
      <c r="HJ230" s="466">
        <v>2738104.1499999994</v>
      </c>
      <c r="HK230" s="466">
        <v>2777638.1299999943</v>
      </c>
      <c r="HL230" s="466">
        <f t="shared" si="1199"/>
        <v>22107679.969999995</v>
      </c>
      <c r="HM230" s="466">
        <v>816085.71999999986</v>
      </c>
      <c r="HN230" s="466">
        <v>380240.14000000025</v>
      </c>
      <c r="HO230" s="466">
        <v>1186867.8</v>
      </c>
      <c r="HP230" s="466">
        <v>1764790.9500000002</v>
      </c>
      <c r="HQ230" s="466">
        <v>1070728.1300000013</v>
      </c>
      <c r="HR230" s="466">
        <v>1191269.4999999977</v>
      </c>
      <c r="HS230" s="466">
        <v>909104.27000000025</v>
      </c>
      <c r="HT230" s="466">
        <v>1196488.6300000006</v>
      </c>
      <c r="HU230" s="466">
        <v>2386368.2000000025</v>
      </c>
      <c r="HV230" s="466">
        <v>918033.6099999951</v>
      </c>
      <c r="HW230" s="466">
        <v>1848209.8800000027</v>
      </c>
      <c r="HX230" s="466">
        <v>3353255.4799999944</v>
      </c>
      <c r="HY230" s="466">
        <f t="shared" si="1201"/>
        <v>17021442.309999995</v>
      </c>
      <c r="HZ230" s="466">
        <v>500809.27999999997</v>
      </c>
      <c r="IA230" s="466">
        <v>462132.00000000006</v>
      </c>
      <c r="IB230" s="466">
        <v>1029764.0099999992</v>
      </c>
      <c r="IC230" s="466">
        <v>1915789.4100000001</v>
      </c>
      <c r="ID230" s="466">
        <v>1441186.8000000007</v>
      </c>
      <c r="IE230" s="466">
        <v>1493294.939999999</v>
      </c>
      <c r="IF230" s="466">
        <v>1757391.1399999992</v>
      </c>
      <c r="IG230" s="466">
        <v>1246663.0300000005</v>
      </c>
      <c r="IH230" s="466">
        <v>2679613.6900000079</v>
      </c>
      <c r="II230" s="466">
        <v>1431397.0699999921</v>
      </c>
      <c r="IJ230" s="466">
        <v>2147183.8000000063</v>
      </c>
      <c r="IK230" s="466">
        <v>4161559.7600000002</v>
      </c>
      <c r="IL230" s="466">
        <f t="shared" si="1203"/>
        <v>20266784.930000007</v>
      </c>
      <c r="IM230" s="466">
        <v>529537.32000000007</v>
      </c>
      <c r="IN230" s="466">
        <v>475624.10000000009</v>
      </c>
      <c r="IO230" s="466">
        <v>873960.4299999997</v>
      </c>
      <c r="IP230" s="466">
        <v>1619093.1800000006</v>
      </c>
      <c r="IQ230" s="466">
        <v>1690649.8200000003</v>
      </c>
      <c r="IR230" s="466">
        <v>1794432.5499999991</v>
      </c>
      <c r="IS230" s="466">
        <v>1965227.780000001</v>
      </c>
      <c r="IT230" s="466">
        <v>1357026.6300000008</v>
      </c>
      <c r="IU230" s="466">
        <v>2052679.0499999998</v>
      </c>
      <c r="IV230" s="466">
        <v>2221420.1799999978</v>
      </c>
      <c r="IW230" s="466">
        <v>2242801.5000000056</v>
      </c>
      <c r="IX230" s="466">
        <v>4494817.3100000024</v>
      </c>
      <c r="IY230" s="466">
        <f t="shared" si="1205"/>
        <v>21317269.850000005</v>
      </c>
      <c r="IZ230" s="655">
        <v>447548.32999999996</v>
      </c>
      <c r="JA230" s="466">
        <v>296686.76999999996</v>
      </c>
      <c r="JB230" s="466">
        <v>842531.2</v>
      </c>
      <c r="JC230" s="466">
        <v>796383.89999999932</v>
      </c>
      <c r="JD230" s="466">
        <v>2122563.6300000013</v>
      </c>
      <c r="JE230" s="466">
        <v>1875424.0599999996</v>
      </c>
      <c r="JF230" s="466">
        <v>1339624.0899999994</v>
      </c>
      <c r="JG230" s="466">
        <v>1235183.0599999996</v>
      </c>
      <c r="JH230" s="466">
        <v>2303130.4700000035</v>
      </c>
      <c r="JI230" s="466">
        <v>1809239.7999999956</v>
      </c>
      <c r="JJ230" s="466">
        <v>2246096.3000000035</v>
      </c>
      <c r="JK230" s="466">
        <v>5901280.6100000003</v>
      </c>
      <c r="JL230" s="466">
        <f t="shared" si="1207"/>
        <v>21215692.219999999</v>
      </c>
      <c r="JM230" s="655">
        <v>318697.58</v>
      </c>
      <c r="JN230" s="466">
        <v>673985.11</v>
      </c>
      <c r="JO230" s="466">
        <v>730597.93000000017</v>
      </c>
      <c r="JP230" s="466">
        <v>1413546.4600000002</v>
      </c>
      <c r="JQ230" s="466">
        <v>2914499.67</v>
      </c>
      <c r="JR230" s="466">
        <v>2452669.3599999989</v>
      </c>
      <c r="JS230" s="466">
        <v>1830271.1000000024</v>
      </c>
      <c r="JT230" s="466">
        <v>2603097.4099999941</v>
      </c>
      <c r="JU230" s="466">
        <v>2564648.0800000066</v>
      </c>
      <c r="JV230" s="466">
        <v>3298519.4699999983</v>
      </c>
      <c r="JW230" s="466">
        <v>3643742.09</v>
      </c>
      <c r="JX230" s="466">
        <v>8701361.2300000004</v>
      </c>
      <c r="JY230" s="466">
        <f t="shared" si="1209"/>
        <v>31145635.490000002</v>
      </c>
      <c r="JZ230" s="655">
        <v>701113.07000000007</v>
      </c>
      <c r="KA230" s="466">
        <v>1159028.72</v>
      </c>
      <c r="KB230" s="466">
        <v>2606731.48</v>
      </c>
      <c r="KC230" s="466">
        <v>1458902.5900000003</v>
      </c>
      <c r="KD230" s="466">
        <v>3651858.76</v>
      </c>
      <c r="KE230" s="466">
        <v>3254045.7600000007</v>
      </c>
      <c r="KF230" s="466">
        <v>2533696.6799999997</v>
      </c>
      <c r="KG230" s="466">
        <v>3521635.2499999995</v>
      </c>
      <c r="KH230" s="466">
        <v>3563676.0399999907</v>
      </c>
      <c r="KI230" s="466">
        <v>2874828.7400000105</v>
      </c>
      <c r="KJ230" s="466">
        <v>5324431.92</v>
      </c>
      <c r="KK230" s="466">
        <v>9770513.0700000003</v>
      </c>
      <c r="KL230" s="466">
        <f t="shared" si="1211"/>
        <v>40420462.079999998</v>
      </c>
      <c r="KM230" s="655">
        <v>647297.55000000005</v>
      </c>
      <c r="KN230" s="466">
        <v>857775.57000000007</v>
      </c>
      <c r="KO230" s="466">
        <v>1443948.7099999997</v>
      </c>
      <c r="KP230" s="466">
        <v>1383350.4600000004</v>
      </c>
      <c r="KQ230" s="466">
        <v>2448898.0600000005</v>
      </c>
      <c r="KR230" s="466">
        <v>3091149.43</v>
      </c>
      <c r="KS230" s="466">
        <v>2338474.3599999901</v>
      </c>
      <c r="KT230" s="466">
        <v>2906169.5199999986</v>
      </c>
      <c r="KU230" s="466">
        <v>2657518.0900000115</v>
      </c>
      <c r="KV230" s="466">
        <v>5207463.34</v>
      </c>
      <c r="KW230" s="466">
        <v>4833164.6099999994</v>
      </c>
      <c r="KX230" s="466">
        <v>9791568.0999999978</v>
      </c>
      <c r="KY230" s="466">
        <f t="shared" si="1213"/>
        <v>37606777.799999997</v>
      </c>
      <c r="KZ230" s="655">
        <v>669857.67999999993</v>
      </c>
      <c r="LA230" s="466">
        <v>381044.4</v>
      </c>
      <c r="LB230" s="466">
        <v>0</v>
      </c>
      <c r="LC230" s="466">
        <v>0</v>
      </c>
      <c r="LD230" s="466">
        <v>0</v>
      </c>
      <c r="LE230" s="466">
        <v>0</v>
      </c>
      <c r="LF230" s="466">
        <v>0</v>
      </c>
      <c r="LG230" s="466">
        <v>0</v>
      </c>
      <c r="LH230" s="466">
        <v>0</v>
      </c>
      <c r="LI230" s="466">
        <v>0</v>
      </c>
      <c r="LJ230" s="466">
        <v>0</v>
      </c>
      <c r="LK230" s="466">
        <v>0</v>
      </c>
      <c r="LL230" s="511">
        <f t="shared" si="1215"/>
        <v>1050902.08</v>
      </c>
    </row>
    <row r="231" spans="1:324" ht="15.75" x14ac:dyDescent="0.25">
      <c r="A231" s="419">
        <v>4311</v>
      </c>
      <c r="B231" s="420"/>
      <c r="C231" s="418" t="s">
        <v>211</v>
      </c>
      <c r="D231" s="418" t="s">
        <v>410</v>
      </c>
      <c r="E231" s="466">
        <v>7959856.4513436826</v>
      </c>
      <c r="F231" s="466">
        <v>4166933.7339342348</v>
      </c>
      <c r="G231" s="466">
        <v>69988795.69354032</v>
      </c>
      <c r="H231" s="466">
        <v>77040590.051744297</v>
      </c>
      <c r="I231" s="466">
        <v>85277290.936404601</v>
      </c>
      <c r="J231" s="466">
        <v>92628442.663995996</v>
      </c>
      <c r="K231" s="466">
        <v>116619762.97780004</v>
      </c>
      <c r="L231" s="466">
        <v>147969153.73059589</v>
      </c>
      <c r="M231" s="466">
        <v>904423.30161909538</v>
      </c>
      <c r="N231" s="466">
        <v>19527079.144132867</v>
      </c>
      <c r="O231" s="466">
        <v>11769966.424219662</v>
      </c>
      <c r="P231" s="466">
        <v>12064304.790519113</v>
      </c>
      <c r="Q231" s="466">
        <v>12990632.807961943</v>
      </c>
      <c r="R231" s="466">
        <v>14413900.016691705</v>
      </c>
      <c r="S231" s="466">
        <v>10789538.474378234</v>
      </c>
      <c r="T231" s="466">
        <v>11728455.182774162</v>
      </c>
      <c r="U231" s="466">
        <v>6458458.5211150059</v>
      </c>
      <c r="V231" s="466">
        <v>10956653.480220331</v>
      </c>
      <c r="W231" s="466">
        <v>12682414.484226339</v>
      </c>
      <c r="X231" s="466">
        <v>14167237.573026206</v>
      </c>
      <c r="Y231" s="466">
        <v>138453064.20088467</v>
      </c>
      <c r="Z231" s="466">
        <v>1022045.5683525288</v>
      </c>
      <c r="AA231" s="466">
        <v>9904118.6780170258</v>
      </c>
      <c r="AB231" s="466">
        <v>10663378.400934737</v>
      </c>
      <c r="AC231" s="466">
        <v>10572280.437239192</v>
      </c>
      <c r="AD231" s="466">
        <v>10951806.876982139</v>
      </c>
      <c r="AE231" s="466">
        <v>11808221.510348858</v>
      </c>
      <c r="AF231" s="466">
        <v>11639691.303622099</v>
      </c>
      <c r="AG231" s="466">
        <v>13574473.239025205</v>
      </c>
      <c r="AH231" s="466">
        <v>13158085.369721249</v>
      </c>
      <c r="AI231" s="466">
        <v>14102969.327324321</v>
      </c>
      <c r="AJ231" s="466">
        <v>13419413.710357202</v>
      </c>
      <c r="AK231" s="466">
        <v>28688709.106576536</v>
      </c>
      <c r="AL231" s="466">
        <v>149505193.52850109</v>
      </c>
      <c r="AM231" s="466">
        <v>13069463.44867301</v>
      </c>
      <c r="AN231" s="466">
        <v>12469567.555333</v>
      </c>
      <c r="AO231" s="466">
        <v>8820237.3768569529</v>
      </c>
      <c r="AP231" s="466">
        <v>16978433.039016861</v>
      </c>
      <c r="AQ231" s="466">
        <v>12275788.503630446</v>
      </c>
      <c r="AR231" s="466">
        <v>9681399.9353613779</v>
      </c>
      <c r="AS231" s="466">
        <v>16606532.584710399</v>
      </c>
      <c r="AT231" s="466">
        <v>13737927.200717743</v>
      </c>
      <c r="AU231" s="466">
        <v>12363318.797237523</v>
      </c>
      <c r="AV231" s="466">
        <v>16095701.225338008</v>
      </c>
      <c r="AW231" s="466">
        <v>17371695.439534299</v>
      </c>
      <c r="AX231" s="466">
        <v>38558091.289809719</v>
      </c>
      <c r="AY231" s="466">
        <v>188028156.39621931</v>
      </c>
      <c r="AZ231" s="466">
        <v>14372795.319646137</v>
      </c>
      <c r="BA231" s="466">
        <v>8538744.1576948762</v>
      </c>
      <c r="BB231" s="466">
        <v>20492818.00200301</v>
      </c>
      <c r="BC231" s="466">
        <v>14471698.263812385</v>
      </c>
      <c r="BD231" s="466">
        <v>14104163.111208478</v>
      </c>
      <c r="BE231" s="466">
        <v>14117064.211191792</v>
      </c>
      <c r="BF231" s="466">
        <v>14078382.787848439</v>
      </c>
      <c r="BG231" s="466">
        <v>15300023.053246537</v>
      </c>
      <c r="BH231" s="466">
        <v>15225612.577199131</v>
      </c>
      <c r="BI231" s="466">
        <v>14400305.867968621</v>
      </c>
      <c r="BJ231" s="466">
        <v>16396911.874895671</v>
      </c>
      <c r="BK231" s="466">
        <v>42491853.87168254</v>
      </c>
      <c r="BL231" s="466">
        <f t="shared" si="1175"/>
        <v>203990373.09839761</v>
      </c>
      <c r="BM231" s="466">
        <v>12793667.92605575</v>
      </c>
      <c r="BN231" s="466">
        <v>3506788.0962276757</v>
      </c>
      <c r="BO231" s="466">
        <v>20026383.982849278</v>
      </c>
      <c r="BP231" s="466">
        <v>11003255.859873142</v>
      </c>
      <c r="BQ231" s="466">
        <v>14118213.910824571</v>
      </c>
      <c r="BR231" s="466">
        <v>13888500.735394763</v>
      </c>
      <c r="BS231" s="466">
        <v>14923910.513144718</v>
      </c>
      <c r="BT231" s="466">
        <v>17147542.685403101</v>
      </c>
      <c r="BU231" s="466">
        <v>12314305.24966616</v>
      </c>
      <c r="BV231" s="466">
        <v>4304044.2661909591</v>
      </c>
      <c r="BW231" s="466">
        <v>3900002.2614338198</v>
      </c>
      <c r="BX231" s="466">
        <v>33062644.187990315</v>
      </c>
      <c r="BY231" s="466">
        <f t="shared" si="1177"/>
        <v>160989259.67505425</v>
      </c>
      <c r="BZ231" s="466">
        <v>12225352.847270908</v>
      </c>
      <c r="CA231" s="466">
        <v>13097646.148931732</v>
      </c>
      <c r="CB231" s="466">
        <v>12784815.624561843</v>
      </c>
      <c r="CC231" s="466">
        <v>13644117.255591722</v>
      </c>
      <c r="CD231" s="466">
        <v>15570275.80662661</v>
      </c>
      <c r="CE231" s="466">
        <v>16653499.326281086</v>
      </c>
      <c r="CF231" s="466">
        <v>3219977.5069270567</v>
      </c>
      <c r="CG231" s="466">
        <v>10906997.062760808</v>
      </c>
      <c r="CH231" s="466">
        <v>4945116.5464446666</v>
      </c>
      <c r="CI231" s="466">
        <v>3347547.1621181755</v>
      </c>
      <c r="CJ231" s="466">
        <v>5358272.5526623316</v>
      </c>
      <c r="CK231" s="466">
        <v>39849272.119554348</v>
      </c>
      <c r="CL231" s="466">
        <f t="shared" si="1179"/>
        <v>151602889.95973128</v>
      </c>
      <c r="CM231" s="466">
        <v>10187714.047028877</v>
      </c>
      <c r="CN231" s="466">
        <v>3199747.9558921731</v>
      </c>
      <c r="CO231" s="466">
        <v>5265875.194291437</v>
      </c>
      <c r="CP231" s="466">
        <v>18252411.60161075</v>
      </c>
      <c r="CQ231" s="466">
        <v>2350616.8924219673</v>
      </c>
      <c r="CR231" s="466">
        <v>3601409.6395009155</v>
      </c>
      <c r="CS231" s="466">
        <v>4232305.0761976317</v>
      </c>
      <c r="CT231" s="466">
        <v>4132911.9462527079</v>
      </c>
      <c r="CU231" s="466">
        <v>21945671.252462022</v>
      </c>
      <c r="CV231" s="466">
        <v>5811164.2961942907</v>
      </c>
      <c r="CW231" s="466">
        <v>9206178.2268819902</v>
      </c>
      <c r="CX231" s="466">
        <v>24071265.670380577</v>
      </c>
      <c r="CY231" s="466">
        <f t="shared" si="1181"/>
        <v>112257271.79911534</v>
      </c>
      <c r="CZ231" s="466">
        <v>2426584.15</v>
      </c>
      <c r="DA231" s="466">
        <v>3467074.88</v>
      </c>
      <c r="DB231" s="466">
        <v>3827506.15</v>
      </c>
      <c r="DC231" s="466">
        <v>2672456.1800000002</v>
      </c>
      <c r="DD231" s="466">
        <v>4872057.8</v>
      </c>
      <c r="DE231" s="466">
        <v>6186463.2599999998</v>
      </c>
      <c r="DF231" s="466">
        <v>4658747.7199999895</v>
      </c>
      <c r="DG231" s="466">
        <v>6187089.1600000104</v>
      </c>
      <c r="DH231" s="466">
        <v>5793989.0700000003</v>
      </c>
      <c r="DI231" s="466">
        <v>6412386.5099999998</v>
      </c>
      <c r="DJ231" s="466">
        <v>5675126.1699999906</v>
      </c>
      <c r="DK231" s="466">
        <v>39776128.040000021</v>
      </c>
      <c r="DL231" s="466">
        <f t="shared" si="1183"/>
        <v>91955609.090000018</v>
      </c>
      <c r="DM231" s="466">
        <v>2313794.2000000002</v>
      </c>
      <c r="DN231" s="466">
        <v>3030238.5</v>
      </c>
      <c r="DO231" s="466">
        <v>3582718.78</v>
      </c>
      <c r="DP231" s="466">
        <v>4262102.54</v>
      </c>
      <c r="DQ231" s="466">
        <v>4344822.2</v>
      </c>
      <c r="DR231" s="466">
        <v>6131218.3299999991</v>
      </c>
      <c r="DS231" s="466">
        <v>3802636.94</v>
      </c>
      <c r="DT231" s="466">
        <v>18505567.84</v>
      </c>
      <c r="DU231" s="466">
        <v>38104993.959999993</v>
      </c>
      <c r="DV231" s="466">
        <v>9738349.5</v>
      </c>
      <c r="DW231" s="466">
        <v>8090678.4800000014</v>
      </c>
      <c r="DX231" s="466">
        <v>24468547.400000006</v>
      </c>
      <c r="DY231" s="466">
        <f t="shared" si="1185"/>
        <v>126375668.67</v>
      </c>
      <c r="DZ231" s="466">
        <v>3956064.04</v>
      </c>
      <c r="EA231" s="466">
        <v>2277574.0099999998</v>
      </c>
      <c r="EB231" s="466">
        <v>3279942.72</v>
      </c>
      <c r="EC231" s="466">
        <v>2598130.9900000002</v>
      </c>
      <c r="ED231" s="466">
        <v>15044844.409999996</v>
      </c>
      <c r="EE231" s="466">
        <v>46969420.390000001</v>
      </c>
      <c r="EF231" s="466">
        <v>3740065.2100000065</v>
      </c>
      <c r="EG231" s="466">
        <v>5680321.6600000001</v>
      </c>
      <c r="EH231" s="466">
        <v>3646356.3500000061</v>
      </c>
      <c r="EI231" s="466">
        <v>26023433.920000002</v>
      </c>
      <c r="EJ231" s="466">
        <v>4669634.1100000003</v>
      </c>
      <c r="EK231" s="466">
        <v>2581663.7999999998</v>
      </c>
      <c r="EL231" s="466">
        <f t="shared" si="1187"/>
        <v>120467451.61000001</v>
      </c>
      <c r="EM231" s="466">
        <v>3970627.25</v>
      </c>
      <c r="EN231" s="466">
        <v>1342619.05</v>
      </c>
      <c r="EO231" s="466">
        <v>1433839.63</v>
      </c>
      <c r="EP231" s="466">
        <v>1361568.06</v>
      </c>
      <c r="EQ231" s="466">
        <v>988287.33</v>
      </c>
      <c r="ER231" s="466">
        <v>34042293.82</v>
      </c>
      <c r="ES231" s="466">
        <v>174609.33999999921</v>
      </c>
      <c r="ET231" s="466">
        <v>386584.65000000107</v>
      </c>
      <c r="EU231" s="466">
        <v>9088338.299999997</v>
      </c>
      <c r="EV231" s="466">
        <v>594657.26000000362</v>
      </c>
      <c r="EW231" s="466">
        <v>14166045.1</v>
      </c>
      <c r="EX231" s="466">
        <v>3796115.66</v>
      </c>
      <c r="EY231" s="466">
        <f t="shared" si="1189"/>
        <v>71345585.449999988</v>
      </c>
      <c r="EZ231" s="466">
        <v>68422.17</v>
      </c>
      <c r="FA231" s="466">
        <v>224638.78</v>
      </c>
      <c r="FB231" s="466">
        <v>1732324.69</v>
      </c>
      <c r="FC231" s="466">
        <v>349282.55</v>
      </c>
      <c r="FD231" s="466">
        <v>342784.88</v>
      </c>
      <c r="FE231" s="466">
        <v>252255.86</v>
      </c>
      <c r="FF231" s="466">
        <v>128579.23</v>
      </c>
      <c r="FG231" s="466">
        <v>176613.44</v>
      </c>
      <c r="FH231" s="466">
        <v>532207.24</v>
      </c>
      <c r="FI231" s="466">
        <v>370627.71</v>
      </c>
      <c r="FJ231" s="466">
        <v>781645.65</v>
      </c>
      <c r="FK231" s="466">
        <v>7771613.7000000002</v>
      </c>
      <c r="FL231" s="466">
        <f t="shared" si="1191"/>
        <v>12730995.9</v>
      </c>
      <c r="FM231" s="466">
        <v>148938.75</v>
      </c>
      <c r="FN231" s="466">
        <v>162757.20000000001</v>
      </c>
      <c r="FO231" s="466">
        <v>209413.37</v>
      </c>
      <c r="FP231" s="466">
        <v>115158.7</v>
      </c>
      <c r="FQ231" s="466">
        <v>293518.44</v>
      </c>
      <c r="FR231" s="466">
        <v>256088.28</v>
      </c>
      <c r="FS231" s="466">
        <v>-33315.79</v>
      </c>
      <c r="FT231" s="466">
        <v>1657369.4</v>
      </c>
      <c r="FU231" s="466">
        <v>238445.68</v>
      </c>
      <c r="FV231" s="466">
        <v>246118.25</v>
      </c>
      <c r="FW231" s="466">
        <v>409602.6</v>
      </c>
      <c r="FX231" s="466">
        <v>3122069.88</v>
      </c>
      <c r="FY231" s="466">
        <f t="shared" si="1193"/>
        <v>6826164.7599999998</v>
      </c>
      <c r="FZ231" s="466">
        <v>84927.06</v>
      </c>
      <c r="GA231" s="466">
        <v>83442.34</v>
      </c>
      <c r="GB231" s="466">
        <v>147596.53000000003</v>
      </c>
      <c r="GC231" s="466">
        <v>1104255.4300000002</v>
      </c>
      <c r="GD231" s="466">
        <v>158811.54999999999</v>
      </c>
      <c r="GE231" s="466">
        <v>181546.15000000002</v>
      </c>
      <c r="GF231" s="466">
        <v>1744406.6999999995</v>
      </c>
      <c r="GG231" s="466">
        <v>245660.75</v>
      </c>
      <c r="GH231" s="466">
        <v>833341.21</v>
      </c>
      <c r="GI231" s="466">
        <v>516245.69999999972</v>
      </c>
      <c r="GJ231" s="466">
        <v>215870.36000000127</v>
      </c>
      <c r="GK231" s="466">
        <v>3019958</v>
      </c>
      <c r="GL231" s="466">
        <f t="shared" si="1195"/>
        <v>8336061.7800000012</v>
      </c>
      <c r="GM231" s="466">
        <v>270829.08</v>
      </c>
      <c r="GN231" s="466">
        <v>289125.78999999998</v>
      </c>
      <c r="GO231" s="466">
        <v>230511.35000000009</v>
      </c>
      <c r="GP231" s="466">
        <v>148162.05999999994</v>
      </c>
      <c r="GQ231" s="466">
        <v>549435.51</v>
      </c>
      <c r="GR231" s="466">
        <v>1698712.0000000002</v>
      </c>
      <c r="GS231" s="466">
        <v>406107.33999999939</v>
      </c>
      <c r="GT231" s="466">
        <v>175635.5700000003</v>
      </c>
      <c r="GU231" s="466">
        <v>685015.37000000011</v>
      </c>
      <c r="GV231" s="466">
        <v>4586728.29</v>
      </c>
      <c r="GW231" s="466">
        <v>409034.6400000006</v>
      </c>
      <c r="GX231" s="466">
        <v>8921044.8900000006</v>
      </c>
      <c r="GY231" s="466">
        <f t="shared" si="1197"/>
        <v>18370341.890000001</v>
      </c>
      <c r="GZ231" s="466">
        <v>197021.85</v>
      </c>
      <c r="HA231" s="466">
        <v>552933.70000000007</v>
      </c>
      <c r="HB231" s="466">
        <v>200759.90999999986</v>
      </c>
      <c r="HC231" s="466">
        <v>4204565.8600000003</v>
      </c>
      <c r="HD231" s="466">
        <v>1590029.71</v>
      </c>
      <c r="HE231" s="466">
        <v>2076043.0999999999</v>
      </c>
      <c r="HF231" s="466">
        <v>2069749.6800000002</v>
      </c>
      <c r="HG231" s="466">
        <v>96269.710000000428</v>
      </c>
      <c r="HH231" s="466">
        <v>3506157.6500000004</v>
      </c>
      <c r="HI231" s="466">
        <v>1241309.8599999999</v>
      </c>
      <c r="HJ231" s="466">
        <v>6999571.1799999988</v>
      </c>
      <c r="HK231" s="466">
        <v>23480195.900000002</v>
      </c>
      <c r="HL231" s="466">
        <f t="shared" si="1199"/>
        <v>46214608.109999999</v>
      </c>
      <c r="HM231" s="466">
        <v>115824.94</v>
      </c>
      <c r="HN231" s="466">
        <v>1482923.22</v>
      </c>
      <c r="HO231" s="466">
        <v>314357.55</v>
      </c>
      <c r="HP231" s="466">
        <v>109530.69999999995</v>
      </c>
      <c r="HQ231" s="466">
        <v>748737.26</v>
      </c>
      <c r="HR231" s="466">
        <v>466435.85999999964</v>
      </c>
      <c r="HS231" s="466">
        <v>545979.67000000016</v>
      </c>
      <c r="HT231" s="466">
        <v>201167.35000000033</v>
      </c>
      <c r="HU231" s="466">
        <v>320391.37999999989</v>
      </c>
      <c r="HV231" s="466">
        <v>19614401.300000001</v>
      </c>
      <c r="HW231" s="466">
        <v>455448.82999999984</v>
      </c>
      <c r="HX231" s="466">
        <v>16554155.49</v>
      </c>
      <c r="HY231" s="466">
        <f t="shared" si="1201"/>
        <v>40929353.549999997</v>
      </c>
      <c r="HZ231" s="466">
        <v>16607.079999999998</v>
      </c>
      <c r="IA231" s="466">
        <v>147522.70000000004</v>
      </c>
      <c r="IB231" s="466">
        <v>4221734.05</v>
      </c>
      <c r="IC231" s="466">
        <v>132261.62</v>
      </c>
      <c r="ID231" s="466">
        <v>1680649.7000000002</v>
      </c>
      <c r="IE231" s="466">
        <v>963701.21</v>
      </c>
      <c r="IF231" s="466">
        <v>1347543.52</v>
      </c>
      <c r="IG231" s="466">
        <v>129685.78000000026</v>
      </c>
      <c r="IH231" s="466">
        <v>752463.91999999969</v>
      </c>
      <c r="II231" s="466">
        <v>14743263.74</v>
      </c>
      <c r="IJ231" s="466">
        <v>670262.24000000046</v>
      </c>
      <c r="IK231" s="466">
        <v>9638346.5800000001</v>
      </c>
      <c r="IL231" s="466">
        <f t="shared" si="1203"/>
        <v>34444042.140000001</v>
      </c>
      <c r="IM231" s="466">
        <v>462032.22</v>
      </c>
      <c r="IN231" s="466">
        <v>119470</v>
      </c>
      <c r="IO231" s="466">
        <v>4528185.4400000004</v>
      </c>
      <c r="IP231" s="466">
        <v>400003.81</v>
      </c>
      <c r="IQ231" s="466">
        <v>1476221.3599999999</v>
      </c>
      <c r="IR231" s="466">
        <v>31350.579999999958</v>
      </c>
      <c r="IS231" s="466">
        <v>72818.979999999981</v>
      </c>
      <c r="IT231" s="466">
        <v>34213.609999999986</v>
      </c>
      <c r="IU231" s="466">
        <v>1970275.2600000002</v>
      </c>
      <c r="IV231" s="466">
        <v>177964.61</v>
      </c>
      <c r="IW231" s="466">
        <v>310184.01999999996</v>
      </c>
      <c r="IX231" s="466">
        <v>772071.19</v>
      </c>
      <c r="IY231" s="466">
        <f t="shared" si="1205"/>
        <v>10354791.08</v>
      </c>
      <c r="IZ231" s="655">
        <v>56883.07</v>
      </c>
      <c r="JA231" s="466">
        <v>28669.379999999997</v>
      </c>
      <c r="JB231" s="466">
        <v>27092.499999999993</v>
      </c>
      <c r="JC231" s="466">
        <v>324554.37</v>
      </c>
      <c r="JD231" s="466">
        <v>164369.99000000005</v>
      </c>
      <c r="JE231" s="466">
        <v>593858.94999999995</v>
      </c>
      <c r="JF231" s="466">
        <v>29692.710000000079</v>
      </c>
      <c r="JG231" s="466">
        <v>251568.79000000004</v>
      </c>
      <c r="JH231" s="466">
        <v>78255.410000000033</v>
      </c>
      <c r="JI231" s="466">
        <v>97086.509999999922</v>
      </c>
      <c r="JJ231" s="466">
        <v>6167967.9800000004</v>
      </c>
      <c r="JK231" s="466">
        <v>19600990.48</v>
      </c>
      <c r="JL231" s="466">
        <f t="shared" si="1207"/>
        <v>27420990.140000001</v>
      </c>
      <c r="JM231" s="655">
        <v>34838.239999999998</v>
      </c>
      <c r="JN231" s="466">
        <v>30399.420000000002</v>
      </c>
      <c r="JO231" s="466">
        <v>48300.58</v>
      </c>
      <c r="JP231" s="466">
        <v>174447.83999999997</v>
      </c>
      <c r="JQ231" s="466">
        <v>146633.08000000002</v>
      </c>
      <c r="JR231" s="466">
        <v>25586.489999999991</v>
      </c>
      <c r="JS231" s="466">
        <v>45145.86</v>
      </c>
      <c r="JT231" s="466">
        <v>5337739.6100000003</v>
      </c>
      <c r="JU231" s="466">
        <v>53663.619999999995</v>
      </c>
      <c r="JV231" s="466">
        <v>14068254.99</v>
      </c>
      <c r="JW231" s="466">
        <v>3859754.61</v>
      </c>
      <c r="JX231" s="466">
        <v>3590731.25</v>
      </c>
      <c r="JY231" s="466">
        <f t="shared" si="1209"/>
        <v>27415495.59</v>
      </c>
      <c r="JZ231" s="655">
        <v>309.02999999999997</v>
      </c>
      <c r="KA231" s="466">
        <v>14937.599999999999</v>
      </c>
      <c r="KB231" s="466">
        <v>92270.56</v>
      </c>
      <c r="KC231" s="466">
        <v>533781.86</v>
      </c>
      <c r="KD231" s="466">
        <v>467636.04</v>
      </c>
      <c r="KE231" s="466">
        <v>37439.780000000013</v>
      </c>
      <c r="KF231" s="466">
        <v>1333414.05</v>
      </c>
      <c r="KG231" s="466">
        <v>13997119.300000001</v>
      </c>
      <c r="KH231" s="466">
        <v>312412.86</v>
      </c>
      <c r="KI231" s="466">
        <v>2515661.79</v>
      </c>
      <c r="KJ231" s="466">
        <v>269854.13</v>
      </c>
      <c r="KK231" s="466">
        <v>22027842.440000001</v>
      </c>
      <c r="KL231" s="466">
        <f t="shared" si="1211"/>
        <v>41602679.439999998</v>
      </c>
      <c r="KM231" s="655">
        <v>288.70999999999998</v>
      </c>
      <c r="KN231" s="466">
        <v>24720.5</v>
      </c>
      <c r="KO231" s="466">
        <v>816491.19</v>
      </c>
      <c r="KP231" s="466">
        <v>436142.4</v>
      </c>
      <c r="KQ231" s="466">
        <v>1876034.26</v>
      </c>
      <c r="KR231" s="466">
        <v>907774.25</v>
      </c>
      <c r="KS231" s="466">
        <v>192894.49</v>
      </c>
      <c r="KT231" s="466">
        <v>496905.52</v>
      </c>
      <c r="KU231" s="466">
        <v>28975608.34</v>
      </c>
      <c r="KV231" s="466">
        <v>144256.07999999996</v>
      </c>
      <c r="KW231" s="466">
        <v>1213083.28</v>
      </c>
      <c r="KX231" s="466">
        <v>47240612.489999995</v>
      </c>
      <c r="KY231" s="466">
        <f t="shared" si="1213"/>
        <v>82324811.50999999</v>
      </c>
      <c r="KZ231" s="655">
        <v>108901.1</v>
      </c>
      <c r="LA231" s="466">
        <v>346072.27999999997</v>
      </c>
      <c r="LB231" s="466">
        <v>0</v>
      </c>
      <c r="LC231" s="466">
        <v>0</v>
      </c>
      <c r="LD231" s="466">
        <v>0</v>
      </c>
      <c r="LE231" s="466">
        <v>0</v>
      </c>
      <c r="LF231" s="466">
        <v>0</v>
      </c>
      <c r="LG231" s="466">
        <v>0</v>
      </c>
      <c r="LH231" s="466">
        <v>0</v>
      </c>
      <c r="LI231" s="466">
        <v>0</v>
      </c>
      <c r="LJ231" s="466">
        <v>0</v>
      </c>
      <c r="LK231" s="466">
        <v>0</v>
      </c>
      <c r="LL231" s="511">
        <f t="shared" si="1215"/>
        <v>454973.38</v>
      </c>
    </row>
    <row r="232" spans="1:324" ht="15.75" x14ac:dyDescent="0.25">
      <c r="A232" s="419">
        <v>4312</v>
      </c>
      <c r="B232" s="420"/>
      <c r="C232" s="418" t="s">
        <v>212</v>
      </c>
      <c r="D232" s="418" t="s">
        <v>73</v>
      </c>
      <c r="E232" s="466">
        <v>2062593.8908362545</v>
      </c>
      <c r="F232" s="466">
        <v>5999044.3999332339</v>
      </c>
      <c r="G232" s="466">
        <v>6528772.3251543986</v>
      </c>
      <c r="H232" s="466">
        <v>13766.483057920215</v>
      </c>
      <c r="I232" s="466">
        <v>10353.029544316476</v>
      </c>
      <c r="J232" s="466">
        <v>3062426.9737940244</v>
      </c>
      <c r="K232" s="466">
        <v>10257.052245034218</v>
      </c>
      <c r="L232" s="466">
        <v>0</v>
      </c>
      <c r="M232" s="466">
        <v>3851.6107494575199</v>
      </c>
      <c r="N232" s="466">
        <v>-3851.6107494575199</v>
      </c>
      <c r="O232" s="466">
        <v>0</v>
      </c>
      <c r="P232" s="466">
        <v>438.15723585378072</v>
      </c>
      <c r="Q232" s="466">
        <v>-438.15723585378072</v>
      </c>
      <c r="R232" s="466">
        <v>12919.379068602906</v>
      </c>
      <c r="S232" s="466">
        <v>46060.757803371729</v>
      </c>
      <c r="T232" s="466">
        <v>-58980.136871974632</v>
      </c>
      <c r="U232" s="466">
        <v>0</v>
      </c>
      <c r="V232" s="466">
        <v>335136.03738941747</v>
      </c>
      <c r="W232" s="466">
        <v>-335136.03738941747</v>
      </c>
      <c r="X232" s="466">
        <v>28855.783675513274</v>
      </c>
      <c r="Y232" s="466">
        <v>28855.783675513274</v>
      </c>
      <c r="Z232" s="466">
        <v>40227.007177432817</v>
      </c>
      <c r="AA232" s="466">
        <v>0</v>
      </c>
      <c r="AB232" s="466">
        <v>-40227.007177432817</v>
      </c>
      <c r="AC232" s="466">
        <v>542079.78634618595</v>
      </c>
      <c r="AD232" s="466">
        <v>-541366.21599065268</v>
      </c>
      <c r="AE232" s="466">
        <v>0</v>
      </c>
      <c r="AF232" s="466">
        <v>1105.8254047738274</v>
      </c>
      <c r="AG232" s="466">
        <v>0</v>
      </c>
      <c r="AH232" s="466">
        <v>0</v>
      </c>
      <c r="AI232" s="466">
        <v>39267.23418461025</v>
      </c>
      <c r="AJ232" s="466">
        <v>-39267.23418461025</v>
      </c>
      <c r="AK232" s="466">
        <v>7928.5595059255556</v>
      </c>
      <c r="AL232" s="466">
        <v>9747.9552662326823</v>
      </c>
      <c r="AM232" s="466">
        <v>0</v>
      </c>
      <c r="AN232" s="466">
        <v>0</v>
      </c>
      <c r="AO232" s="466">
        <v>43815.723585378066</v>
      </c>
      <c r="AP232" s="466">
        <v>0</v>
      </c>
      <c r="AQ232" s="466">
        <v>0</v>
      </c>
      <c r="AR232" s="466">
        <v>28204.807210816227</v>
      </c>
      <c r="AS232" s="466">
        <v>763.6454682023035</v>
      </c>
      <c r="AT232" s="466">
        <v>-4.1729260557502919</v>
      </c>
      <c r="AU232" s="466">
        <v>4.1729260557502919</v>
      </c>
      <c r="AV232" s="466">
        <v>-43815.723585378066</v>
      </c>
      <c r="AW232" s="466">
        <v>0</v>
      </c>
      <c r="AX232" s="466">
        <v>0</v>
      </c>
      <c r="AY232" s="466">
        <v>28968.45267901853</v>
      </c>
      <c r="AZ232" s="466">
        <v>0</v>
      </c>
      <c r="BA232" s="466">
        <v>140978.13386746787</v>
      </c>
      <c r="BB232" s="466">
        <v>49407.444500083468</v>
      </c>
      <c r="BC232" s="466">
        <v>-186316.9754631948</v>
      </c>
      <c r="BD232" s="466">
        <v>947.25421465531633</v>
      </c>
      <c r="BE232" s="466">
        <v>-947.25421465531633</v>
      </c>
      <c r="BF232" s="466">
        <v>0</v>
      </c>
      <c r="BG232" s="466">
        <v>0</v>
      </c>
      <c r="BH232" s="466">
        <v>0</v>
      </c>
      <c r="BI232" s="466">
        <v>0</v>
      </c>
      <c r="BJ232" s="466">
        <v>0</v>
      </c>
      <c r="BK232" s="466">
        <v>1610.7494575196129</v>
      </c>
      <c r="BL232" s="466">
        <f t="shared" si="1175"/>
        <v>5679.3523618761337</v>
      </c>
      <c r="BM232" s="466">
        <v>0</v>
      </c>
      <c r="BN232" s="466">
        <v>0</v>
      </c>
      <c r="BO232" s="466">
        <v>0</v>
      </c>
      <c r="BP232" s="466">
        <v>0</v>
      </c>
      <c r="BQ232" s="466">
        <v>0</v>
      </c>
      <c r="BR232" s="466">
        <v>3229.8447671507265</v>
      </c>
      <c r="BS232" s="466">
        <v>2194.9591053246536</v>
      </c>
      <c r="BT232" s="466">
        <v>-1251.8778167250878</v>
      </c>
      <c r="BU232" s="466">
        <v>13929.227174094476</v>
      </c>
      <c r="BV232" s="466">
        <v>1456.3511934568521</v>
      </c>
      <c r="BW232" s="466">
        <v>170146.88699716242</v>
      </c>
      <c r="BX232" s="466">
        <v>-189705.39142046406</v>
      </c>
      <c r="BY232" s="466">
        <f t="shared" si="1177"/>
        <v>0</v>
      </c>
      <c r="BZ232" s="466">
        <v>4406.6099148723088</v>
      </c>
      <c r="CA232" s="466">
        <v>0</v>
      </c>
      <c r="CB232" s="466">
        <v>0</v>
      </c>
      <c r="CC232" s="466">
        <v>117659.82306793526</v>
      </c>
      <c r="CD232" s="466">
        <v>1072.4419963278251</v>
      </c>
      <c r="CE232" s="466">
        <v>-118732.26506426308</v>
      </c>
      <c r="CF232" s="466">
        <v>0</v>
      </c>
      <c r="CG232" s="466">
        <v>5332.9994992488737</v>
      </c>
      <c r="CH232" s="466">
        <v>-5332.9994992488737</v>
      </c>
      <c r="CI232" s="466">
        <v>0</v>
      </c>
      <c r="CJ232" s="466">
        <v>0</v>
      </c>
      <c r="CK232" s="466">
        <v>0</v>
      </c>
      <c r="CL232" s="466">
        <f t="shared" si="1179"/>
        <v>4406.6099148723151</v>
      </c>
      <c r="CM232" s="466">
        <v>0</v>
      </c>
      <c r="CN232" s="466">
        <v>0</v>
      </c>
      <c r="CO232" s="466">
        <v>0</v>
      </c>
      <c r="CP232" s="466">
        <v>0</v>
      </c>
      <c r="CQ232" s="466">
        <v>0</v>
      </c>
      <c r="CR232" s="466">
        <v>0</v>
      </c>
      <c r="CS232" s="466">
        <v>0</v>
      </c>
      <c r="CT232" s="466">
        <v>39151.400767818392</v>
      </c>
      <c r="CU232" s="466">
        <v>24623.428142213324</v>
      </c>
      <c r="CV232" s="466">
        <v>-63774.828910031712</v>
      </c>
      <c r="CW232" s="466">
        <v>0</v>
      </c>
      <c r="CX232" s="466">
        <v>481513.93757302623</v>
      </c>
      <c r="CY232" s="466">
        <f t="shared" si="1181"/>
        <v>481513.93757302623</v>
      </c>
      <c r="CZ232" s="466">
        <v>324</v>
      </c>
      <c r="DA232" s="466">
        <v>-324</v>
      </c>
      <c r="DB232" s="466">
        <v>97661.65</v>
      </c>
      <c r="DC232" s="466">
        <v>-66730</v>
      </c>
      <c r="DD232" s="466">
        <v>10310.549999999999</v>
      </c>
      <c r="DE232" s="466">
        <v>20620.8</v>
      </c>
      <c r="DF232" s="466">
        <v>122981</v>
      </c>
      <c r="DG232" s="466">
        <v>-102359</v>
      </c>
      <c r="DH232" s="466">
        <v>10310</v>
      </c>
      <c r="DI232" s="466">
        <v>10859.08</v>
      </c>
      <c r="DJ232" s="466">
        <v>11171.13</v>
      </c>
      <c r="DK232" s="466">
        <v>10859.13</v>
      </c>
      <c r="DL232" s="466">
        <f t="shared" si="1183"/>
        <v>125684.34000000001</v>
      </c>
      <c r="DM232" s="466">
        <v>10859.13</v>
      </c>
      <c r="DN232" s="466">
        <v>10859.13</v>
      </c>
      <c r="DO232" s="466">
        <v>10859.13</v>
      </c>
      <c r="DP232" s="466">
        <v>10859.13</v>
      </c>
      <c r="DQ232" s="466">
        <v>10859.13</v>
      </c>
      <c r="DR232" s="466">
        <v>10859.13</v>
      </c>
      <c r="DS232" s="466">
        <v>10859.13</v>
      </c>
      <c r="DT232" s="466">
        <v>10859.13</v>
      </c>
      <c r="DU232" s="466">
        <v>10859.13</v>
      </c>
      <c r="DV232" s="466">
        <v>11099.83</v>
      </c>
      <c r="DW232" s="466">
        <v>11099.83</v>
      </c>
      <c r="DX232" s="466">
        <v>11099.83</v>
      </c>
      <c r="DY232" s="466">
        <f t="shared" si="1185"/>
        <v>131031.66</v>
      </c>
      <c r="DZ232" s="466">
        <v>11099.83</v>
      </c>
      <c r="EA232" s="466">
        <v>11099.83</v>
      </c>
      <c r="EB232" s="466">
        <v>11099.83</v>
      </c>
      <c r="EC232" s="466">
        <v>11099.83</v>
      </c>
      <c r="ED232" s="466">
        <v>11447.63</v>
      </c>
      <c r="EE232" s="466">
        <v>11099.83</v>
      </c>
      <c r="EF232" s="466">
        <v>11099.83</v>
      </c>
      <c r="EG232" s="466">
        <v>14138.03</v>
      </c>
      <c r="EH232" s="466">
        <v>11099.83</v>
      </c>
      <c r="EI232" s="466">
        <v>9621.8999999999942</v>
      </c>
      <c r="EJ232" s="466">
        <v>9621.9000000000087</v>
      </c>
      <c r="EK232" s="466">
        <v>9621.9000000000087</v>
      </c>
      <c r="EL232" s="466">
        <f t="shared" si="1187"/>
        <v>132150.17000000001</v>
      </c>
      <c r="EM232" s="466">
        <v>9621.9</v>
      </c>
      <c r="EN232" s="466">
        <v>9621.9</v>
      </c>
      <c r="EO232" s="466">
        <v>9621.9</v>
      </c>
      <c r="EP232" s="466">
        <v>0</v>
      </c>
      <c r="EQ232" s="466">
        <v>19243.8</v>
      </c>
      <c r="ER232" s="466">
        <v>47047.09</v>
      </c>
      <c r="ES232" s="466">
        <v>-27803.29</v>
      </c>
      <c r="ET232" s="466">
        <v>9621.8999999999942</v>
      </c>
      <c r="EU232" s="466">
        <v>9621.9000000000087</v>
      </c>
      <c r="EV232" s="466">
        <v>9649.8499999999913</v>
      </c>
      <c r="EW232" s="466">
        <v>9649.8500000000058</v>
      </c>
      <c r="EX232" s="466">
        <v>50398.17</v>
      </c>
      <c r="EY232" s="466">
        <f t="shared" si="1189"/>
        <v>156294.96999999997</v>
      </c>
      <c r="EZ232" s="466">
        <v>9649.85</v>
      </c>
      <c r="FA232" s="466">
        <v>9649.85</v>
      </c>
      <c r="FB232" s="466">
        <v>13060.96</v>
      </c>
      <c r="FC232" s="466">
        <v>9649.85</v>
      </c>
      <c r="FD232" s="466">
        <v>9649.85</v>
      </c>
      <c r="FE232" s="466">
        <v>9649.85</v>
      </c>
      <c r="FF232" s="466">
        <v>9649.85</v>
      </c>
      <c r="FG232" s="466">
        <v>13244.45</v>
      </c>
      <c r="FH232" s="466">
        <v>11078.31</v>
      </c>
      <c r="FI232" s="466">
        <v>9803.0399999999936</v>
      </c>
      <c r="FJ232" s="466">
        <v>17660.48</v>
      </c>
      <c r="FK232" s="466">
        <v>11203.48</v>
      </c>
      <c r="FL232" s="466">
        <f t="shared" si="1191"/>
        <v>133949.81999999998</v>
      </c>
      <c r="FM232" s="466">
        <v>11231.73</v>
      </c>
      <c r="FN232" s="466">
        <v>11231.73</v>
      </c>
      <c r="FO232" s="466">
        <v>9803.0400000000009</v>
      </c>
      <c r="FP232" s="466">
        <v>22760.17</v>
      </c>
      <c r="FQ232" s="466">
        <v>9803.0400000000009</v>
      </c>
      <c r="FR232" s="466">
        <v>2867.74</v>
      </c>
      <c r="FS232" s="466">
        <v>21041.48</v>
      </c>
      <c r="FT232" s="466">
        <v>5627.61</v>
      </c>
      <c r="FU232" s="466">
        <v>71422.740000000005</v>
      </c>
      <c r="FV232" s="466">
        <v>9581.0100000000093</v>
      </c>
      <c r="FW232" s="466">
        <v>9581.0099999999802</v>
      </c>
      <c r="FX232" s="466">
        <v>340095.12</v>
      </c>
      <c r="FY232" s="466">
        <f t="shared" si="1193"/>
        <v>525046.41999999993</v>
      </c>
      <c r="FZ232" s="466">
        <v>0</v>
      </c>
      <c r="GA232" s="466">
        <v>0</v>
      </c>
      <c r="GB232" s="466">
        <v>0</v>
      </c>
      <c r="GC232" s="466">
        <v>0</v>
      </c>
      <c r="GD232" s="466">
        <v>0</v>
      </c>
      <c r="GE232" s="466">
        <v>0</v>
      </c>
      <c r="GF232" s="466">
        <v>0</v>
      </c>
      <c r="GG232" s="466">
        <v>590.5</v>
      </c>
      <c r="GH232" s="466">
        <v>0</v>
      </c>
      <c r="GI232" s="466">
        <v>-590.5</v>
      </c>
      <c r="GJ232" s="466">
        <v>0</v>
      </c>
      <c r="GK232" s="466">
        <v>0</v>
      </c>
      <c r="GL232" s="466">
        <f t="shared" si="1195"/>
        <v>0</v>
      </c>
      <c r="GM232" s="466">
        <v>0</v>
      </c>
      <c r="GN232" s="466">
        <v>0</v>
      </c>
      <c r="GO232" s="466">
        <v>0</v>
      </c>
      <c r="GP232" s="466">
        <v>0</v>
      </c>
      <c r="GQ232" s="466">
        <v>0</v>
      </c>
      <c r="GR232" s="466">
        <v>0</v>
      </c>
      <c r="GS232" s="466">
        <v>0</v>
      </c>
      <c r="GT232" s="466">
        <v>0</v>
      </c>
      <c r="GU232" s="466">
        <v>0</v>
      </c>
      <c r="GV232" s="466">
        <v>0</v>
      </c>
      <c r="GW232" s="466">
        <v>0</v>
      </c>
      <c r="GX232" s="466">
        <v>0</v>
      </c>
      <c r="GY232" s="466">
        <f t="shared" si="1197"/>
        <v>0</v>
      </c>
      <c r="GZ232" s="466">
        <v>0</v>
      </c>
      <c r="HA232" s="466">
        <v>0</v>
      </c>
      <c r="HB232" s="466">
        <v>0</v>
      </c>
      <c r="HC232" s="466">
        <v>0</v>
      </c>
      <c r="HD232" s="466">
        <v>0</v>
      </c>
      <c r="HE232" s="466">
        <v>0</v>
      </c>
      <c r="HF232" s="466">
        <v>0</v>
      </c>
      <c r="HG232" s="466">
        <v>0</v>
      </c>
      <c r="HH232" s="466">
        <v>0</v>
      </c>
      <c r="HI232" s="466">
        <v>0</v>
      </c>
      <c r="HJ232" s="466">
        <v>0</v>
      </c>
      <c r="HK232" s="466">
        <v>0</v>
      </c>
      <c r="HL232" s="466">
        <f t="shared" si="1199"/>
        <v>0</v>
      </c>
      <c r="HM232" s="466">
        <v>0</v>
      </c>
      <c r="HN232" s="466">
        <v>0</v>
      </c>
      <c r="HO232" s="466">
        <v>0</v>
      </c>
      <c r="HP232" s="466">
        <v>0</v>
      </c>
      <c r="HQ232" s="466">
        <v>0</v>
      </c>
      <c r="HR232" s="466">
        <v>0</v>
      </c>
      <c r="HS232" s="466">
        <v>0</v>
      </c>
      <c r="HT232" s="466">
        <v>0</v>
      </c>
      <c r="HU232" s="466">
        <v>0</v>
      </c>
      <c r="HV232" s="466">
        <v>0</v>
      </c>
      <c r="HW232" s="466">
        <v>0</v>
      </c>
      <c r="HX232" s="466">
        <v>0</v>
      </c>
      <c r="HY232" s="466">
        <f t="shared" si="1201"/>
        <v>0</v>
      </c>
      <c r="HZ232" s="466">
        <v>0</v>
      </c>
      <c r="IA232" s="466">
        <v>0</v>
      </c>
      <c r="IB232" s="466">
        <v>0</v>
      </c>
      <c r="IC232" s="466">
        <v>0</v>
      </c>
      <c r="ID232" s="466">
        <v>0</v>
      </c>
      <c r="IE232" s="466">
        <v>0</v>
      </c>
      <c r="IF232" s="466">
        <v>0</v>
      </c>
      <c r="IG232" s="466">
        <v>0</v>
      </c>
      <c r="IH232" s="466">
        <v>0</v>
      </c>
      <c r="II232" s="466">
        <v>0</v>
      </c>
      <c r="IJ232" s="466">
        <v>0</v>
      </c>
      <c r="IK232" s="466">
        <v>0</v>
      </c>
      <c r="IL232" s="466">
        <f t="shared" si="1203"/>
        <v>0</v>
      </c>
      <c r="IM232" s="466">
        <v>0</v>
      </c>
      <c r="IN232" s="466">
        <v>0</v>
      </c>
      <c r="IO232" s="466">
        <v>0</v>
      </c>
      <c r="IP232" s="466">
        <v>0</v>
      </c>
      <c r="IQ232" s="466">
        <v>0</v>
      </c>
      <c r="IR232" s="466">
        <v>0</v>
      </c>
      <c r="IS232" s="466">
        <v>0</v>
      </c>
      <c r="IT232" s="466">
        <v>0</v>
      </c>
      <c r="IU232" s="466">
        <v>0</v>
      </c>
      <c r="IV232" s="466">
        <v>0</v>
      </c>
      <c r="IW232" s="466">
        <v>0</v>
      </c>
      <c r="IX232" s="466">
        <v>0</v>
      </c>
      <c r="IY232" s="466">
        <f t="shared" si="1205"/>
        <v>0</v>
      </c>
      <c r="IZ232" s="655">
        <v>0</v>
      </c>
      <c r="JA232" s="466">
        <v>0</v>
      </c>
      <c r="JB232" s="466">
        <v>0</v>
      </c>
      <c r="JC232" s="466">
        <v>0</v>
      </c>
      <c r="JD232" s="466">
        <v>0</v>
      </c>
      <c r="JE232" s="466">
        <v>0</v>
      </c>
      <c r="JF232" s="466">
        <v>0</v>
      </c>
      <c r="JG232" s="466">
        <v>0</v>
      </c>
      <c r="JH232" s="466">
        <v>0</v>
      </c>
      <c r="JI232" s="466">
        <v>0</v>
      </c>
      <c r="JJ232" s="466">
        <v>0</v>
      </c>
      <c r="JK232" s="466">
        <v>0</v>
      </c>
      <c r="JL232" s="466">
        <f t="shared" si="1207"/>
        <v>0</v>
      </c>
      <c r="JM232" s="655">
        <v>0</v>
      </c>
      <c r="JN232" s="466">
        <v>0</v>
      </c>
      <c r="JO232" s="466">
        <v>0</v>
      </c>
      <c r="JP232" s="466">
        <v>0</v>
      </c>
      <c r="JQ232" s="466">
        <v>0</v>
      </c>
      <c r="JR232" s="466">
        <v>0</v>
      </c>
      <c r="JS232" s="466">
        <v>0</v>
      </c>
      <c r="JT232" s="466">
        <v>0</v>
      </c>
      <c r="JU232" s="466">
        <v>0</v>
      </c>
      <c r="JV232" s="466">
        <v>0</v>
      </c>
      <c r="JW232" s="466">
        <v>0</v>
      </c>
      <c r="JX232" s="466">
        <v>0</v>
      </c>
      <c r="JY232" s="466">
        <f t="shared" si="1209"/>
        <v>0</v>
      </c>
      <c r="JZ232" s="655">
        <v>0</v>
      </c>
      <c r="KA232" s="466">
        <v>0</v>
      </c>
      <c r="KB232" s="466">
        <v>0</v>
      </c>
      <c r="KC232" s="466">
        <v>0</v>
      </c>
      <c r="KD232" s="466">
        <v>0</v>
      </c>
      <c r="KE232" s="466">
        <v>0</v>
      </c>
      <c r="KF232" s="466">
        <v>0</v>
      </c>
      <c r="KG232" s="466">
        <v>0</v>
      </c>
      <c r="KH232" s="466">
        <v>0</v>
      </c>
      <c r="KI232" s="466">
        <v>0</v>
      </c>
      <c r="KJ232" s="466">
        <v>0</v>
      </c>
      <c r="KK232" s="466">
        <v>0</v>
      </c>
      <c r="KL232" s="466">
        <f t="shared" si="1211"/>
        <v>0</v>
      </c>
      <c r="KM232" s="655">
        <v>0</v>
      </c>
      <c r="KN232" s="466">
        <v>0</v>
      </c>
      <c r="KO232" s="466">
        <v>0</v>
      </c>
      <c r="KP232" s="466">
        <v>0</v>
      </c>
      <c r="KQ232" s="466">
        <v>0</v>
      </c>
      <c r="KR232" s="466">
        <v>0</v>
      </c>
      <c r="KS232" s="466">
        <v>0</v>
      </c>
      <c r="KT232" s="466">
        <v>0</v>
      </c>
      <c r="KU232" s="466">
        <v>0</v>
      </c>
      <c r="KV232" s="466">
        <v>0</v>
      </c>
      <c r="KW232" s="466">
        <v>0</v>
      </c>
      <c r="KX232" s="466">
        <v>0</v>
      </c>
      <c r="KY232" s="466">
        <f t="shared" si="1213"/>
        <v>0</v>
      </c>
      <c r="KZ232" s="655">
        <v>0</v>
      </c>
      <c r="LA232" s="466">
        <v>0</v>
      </c>
      <c r="LB232" s="466">
        <v>0</v>
      </c>
      <c r="LC232" s="466">
        <v>0</v>
      </c>
      <c r="LD232" s="466">
        <v>0</v>
      </c>
      <c r="LE232" s="466">
        <v>0</v>
      </c>
      <c r="LF232" s="466">
        <v>0</v>
      </c>
      <c r="LG232" s="466">
        <v>0</v>
      </c>
      <c r="LH232" s="466">
        <v>0</v>
      </c>
      <c r="LI232" s="466">
        <v>0</v>
      </c>
      <c r="LJ232" s="466">
        <v>0</v>
      </c>
      <c r="LK232" s="466">
        <v>0</v>
      </c>
      <c r="LL232" s="511">
        <f t="shared" si="1215"/>
        <v>0</v>
      </c>
    </row>
    <row r="233" spans="1:324" ht="15.75" x14ac:dyDescent="0.25">
      <c r="A233" s="419">
        <v>4313</v>
      </c>
      <c r="B233" s="420"/>
      <c r="C233" s="418" t="s">
        <v>213</v>
      </c>
      <c r="D233" s="418" t="s">
        <v>75</v>
      </c>
      <c r="E233" s="466">
        <v>3279502.5872141547</v>
      </c>
      <c r="F233" s="466">
        <v>2213641.2952762479</v>
      </c>
      <c r="G233" s="466">
        <v>4894366.549824737</v>
      </c>
      <c r="H233" s="466">
        <v>4873622.9344016025</v>
      </c>
      <c r="I233" s="466">
        <v>5300033.3834084468</v>
      </c>
      <c r="J233" s="466">
        <v>6900275.4131196802</v>
      </c>
      <c r="K233" s="466">
        <v>7147387.7482890999</v>
      </c>
      <c r="L233" s="466">
        <v>15442538.808212319</v>
      </c>
      <c r="M233" s="466">
        <v>122986.26585711901</v>
      </c>
      <c r="N233" s="466">
        <v>79629.18961775997</v>
      </c>
      <c r="O233" s="466">
        <v>1127541.4246786844</v>
      </c>
      <c r="P233" s="466">
        <v>264805.86767651484</v>
      </c>
      <c r="Q233" s="466">
        <v>434023.64463361708</v>
      </c>
      <c r="R233" s="466">
        <v>607846.84109497583</v>
      </c>
      <c r="S233" s="466">
        <v>370561.2297613087</v>
      </c>
      <c r="T233" s="466">
        <v>367892.32878484391</v>
      </c>
      <c r="U233" s="466">
        <v>776833.62268402614</v>
      </c>
      <c r="V233" s="466">
        <v>1268694.0487397765</v>
      </c>
      <c r="W233" s="466">
        <v>6223661.0991069935</v>
      </c>
      <c r="X233" s="466">
        <v>10023577.074778836</v>
      </c>
      <c r="Y233" s="466">
        <v>21668052.637414455</v>
      </c>
      <c r="Z233" s="466">
        <v>210102.09898180605</v>
      </c>
      <c r="AA233" s="466">
        <v>180436.26690035054</v>
      </c>
      <c r="AB233" s="466">
        <v>3056516.4204640295</v>
      </c>
      <c r="AC233" s="466">
        <v>634035.7664413288</v>
      </c>
      <c r="AD233" s="466">
        <v>845308.96352862625</v>
      </c>
      <c r="AE233" s="466">
        <v>467316.94500083465</v>
      </c>
      <c r="AF233" s="466">
        <v>2910082.4233850776</v>
      </c>
      <c r="AG233" s="466">
        <v>303936.18344182929</v>
      </c>
      <c r="AH233" s="466">
        <v>141312.60365548314</v>
      </c>
      <c r="AI233" s="466">
        <v>1377413.8601652484</v>
      </c>
      <c r="AJ233" s="466">
        <v>2631659.7179101985</v>
      </c>
      <c r="AK233" s="466">
        <v>8992272.8336671703</v>
      </c>
      <c r="AL233" s="466">
        <v>21750394.083541982</v>
      </c>
      <c r="AM233" s="466">
        <v>698638.80896344536</v>
      </c>
      <c r="AN233" s="466">
        <v>360581.02833416784</v>
      </c>
      <c r="AO233" s="466">
        <v>90540.778042063146</v>
      </c>
      <c r="AP233" s="466">
        <v>161915.3349607744</v>
      </c>
      <c r="AQ233" s="466">
        <v>270147.38415957277</v>
      </c>
      <c r="AR233" s="466">
        <v>2247607.9073193124</v>
      </c>
      <c r="AS233" s="466">
        <v>1440757.7180771162</v>
      </c>
      <c r="AT233" s="466">
        <v>716273.68152228335</v>
      </c>
      <c r="AU233" s="466">
        <v>1266696.9017275914</v>
      </c>
      <c r="AV233" s="466">
        <v>800812.83675513277</v>
      </c>
      <c r="AW233" s="466">
        <v>4181431.730512436</v>
      </c>
      <c r="AX233" s="466">
        <v>3963556.4327324326</v>
      </c>
      <c r="AY233" s="466">
        <v>16198960.543106329</v>
      </c>
      <c r="AZ233" s="466">
        <v>3792424.6217242531</v>
      </c>
      <c r="BA233" s="466">
        <v>162027.98543648809</v>
      </c>
      <c r="BB233" s="466">
        <v>959615.12940243713</v>
      </c>
      <c r="BC233" s="466">
        <v>448224.91019863141</v>
      </c>
      <c r="BD233" s="466">
        <v>998531.86492238368</v>
      </c>
      <c r="BE233" s="466">
        <v>2006310.426014021</v>
      </c>
      <c r="BF233" s="466">
        <v>1891460.807169087</v>
      </c>
      <c r="BG233" s="466">
        <v>5275662.7358537819</v>
      </c>
      <c r="BH233" s="466">
        <v>1324651.2230011688</v>
      </c>
      <c r="BI233" s="466">
        <v>2657194.7380237025</v>
      </c>
      <c r="BJ233" s="466">
        <v>4497884.2874728758</v>
      </c>
      <c r="BK233" s="466">
        <v>8121214.6787681533</v>
      </c>
      <c r="BL233" s="466">
        <f t="shared" si="1175"/>
        <v>32135203.40798698</v>
      </c>
      <c r="BM233" s="466">
        <v>187095.77641462191</v>
      </c>
      <c r="BN233" s="466">
        <v>896890.6584042731</v>
      </c>
      <c r="BO233" s="466">
        <v>4307200.7627691543</v>
      </c>
      <c r="BP233" s="466">
        <v>1787310.9265982306</v>
      </c>
      <c r="BQ233" s="466">
        <v>1519635.5324653646</v>
      </c>
      <c r="BR233" s="466">
        <v>1554742.1286095809</v>
      </c>
      <c r="BS233" s="466">
        <v>524489.47638123843</v>
      </c>
      <c r="BT233" s="466">
        <v>5726149.2196628274</v>
      </c>
      <c r="BU233" s="466">
        <v>1539015.8685945584</v>
      </c>
      <c r="BV233" s="466">
        <v>2933987.5737773334</v>
      </c>
      <c r="BW233" s="466">
        <v>8759942.7838424314</v>
      </c>
      <c r="BX233" s="466">
        <v>9196862.2863461878</v>
      </c>
      <c r="BY233" s="466">
        <f t="shared" si="1177"/>
        <v>38933322.993865803</v>
      </c>
      <c r="BZ233" s="466">
        <v>720828.64296444668</v>
      </c>
      <c r="CA233" s="466">
        <v>616305.72529627779</v>
      </c>
      <c r="CB233" s="466">
        <v>102999.0948923385</v>
      </c>
      <c r="CC233" s="466">
        <v>1017522.5673092973</v>
      </c>
      <c r="CD233" s="466">
        <v>1386569.8592054751</v>
      </c>
      <c r="CE233" s="466">
        <v>3353968.0716074114</v>
      </c>
      <c r="CF233" s="466">
        <v>1280120.1498080455</v>
      </c>
      <c r="CG233" s="466">
        <v>2103465.1715489905</v>
      </c>
      <c r="CH233" s="466">
        <v>2313669.1401685867</v>
      </c>
      <c r="CI233" s="466">
        <v>4437276.2272575535</v>
      </c>
      <c r="CJ233" s="466">
        <v>30249588.748497751</v>
      </c>
      <c r="CK233" s="466">
        <v>8373362.0453597065</v>
      </c>
      <c r="CL233" s="466">
        <f t="shared" si="1179"/>
        <v>55955675.443915881</v>
      </c>
      <c r="CM233" s="466">
        <v>50446.503087965284</v>
      </c>
      <c r="CN233" s="466">
        <v>222364.28050408946</v>
      </c>
      <c r="CO233" s="466">
        <v>533496.45822901011</v>
      </c>
      <c r="CP233" s="466">
        <v>2116137.9527624771</v>
      </c>
      <c r="CQ233" s="466">
        <v>1263534.2221665832</v>
      </c>
      <c r="CR233" s="466">
        <v>1350970.6041979638</v>
      </c>
      <c r="CS233" s="466">
        <v>570406.29944917385</v>
      </c>
      <c r="CT233" s="466">
        <v>3897985.0900100158</v>
      </c>
      <c r="CU233" s="466">
        <v>4048227.9029377406</v>
      </c>
      <c r="CV233" s="466">
        <v>5694495.1153814066</v>
      </c>
      <c r="CW233" s="466">
        <v>22277449.699799698</v>
      </c>
      <c r="CX233" s="466">
        <v>14712259.701427143</v>
      </c>
      <c r="CY233" s="466">
        <f t="shared" si="1181"/>
        <v>56737773.829953268</v>
      </c>
      <c r="CZ233" s="466">
        <v>607830.06999999995</v>
      </c>
      <c r="DA233" s="466">
        <v>343872.25</v>
      </c>
      <c r="DB233" s="466">
        <v>1343544.84</v>
      </c>
      <c r="DC233" s="466">
        <v>1482280.81</v>
      </c>
      <c r="DD233" s="466">
        <v>2649017.4</v>
      </c>
      <c r="DE233" s="466">
        <v>2024364.4</v>
      </c>
      <c r="DF233" s="466">
        <v>2437774.23</v>
      </c>
      <c r="DG233" s="466">
        <v>4401394.5</v>
      </c>
      <c r="DH233" s="466">
        <v>2947250.72</v>
      </c>
      <c r="DI233" s="466">
        <v>7541024.669999999</v>
      </c>
      <c r="DJ233" s="466">
        <v>20491571.16</v>
      </c>
      <c r="DK233" s="466">
        <v>4245257.54</v>
      </c>
      <c r="DL233" s="466">
        <f t="shared" si="1183"/>
        <v>50515182.589999996</v>
      </c>
      <c r="DM233" s="466">
        <v>732449.54</v>
      </c>
      <c r="DN233" s="466">
        <v>323493.8</v>
      </c>
      <c r="DO233" s="466">
        <v>396857.96</v>
      </c>
      <c r="DP233" s="466">
        <v>3833952.66</v>
      </c>
      <c r="DQ233" s="466">
        <v>4851693.95</v>
      </c>
      <c r="DR233" s="466">
        <v>4255467.4400000004</v>
      </c>
      <c r="DS233" s="466">
        <v>4669261.3499999996</v>
      </c>
      <c r="DT233" s="466">
        <v>3710862.08</v>
      </c>
      <c r="DU233" s="466">
        <v>9915611.9199999999</v>
      </c>
      <c r="DV233" s="466">
        <v>15628483.960000001</v>
      </c>
      <c r="DW233" s="466">
        <v>39151492.429999992</v>
      </c>
      <c r="DX233" s="466">
        <v>6409471.9500000002</v>
      </c>
      <c r="DY233" s="466">
        <f t="shared" si="1185"/>
        <v>93879099.040000007</v>
      </c>
      <c r="DZ233" s="466">
        <v>2133303.0499999998</v>
      </c>
      <c r="EA233" s="466">
        <v>918603.48</v>
      </c>
      <c r="EB233" s="466">
        <v>3675415.17</v>
      </c>
      <c r="EC233" s="466">
        <v>2916669.39</v>
      </c>
      <c r="ED233" s="466">
        <v>4099210.65</v>
      </c>
      <c r="EE233" s="466">
        <v>7179570.9200000009</v>
      </c>
      <c r="EF233" s="466">
        <v>4359813.03</v>
      </c>
      <c r="EG233" s="466">
        <v>4726615.17</v>
      </c>
      <c r="EH233" s="466">
        <v>7460499.379999999</v>
      </c>
      <c r="EI233" s="466">
        <v>26632804.299999997</v>
      </c>
      <c r="EJ233" s="466">
        <v>23201646.439999998</v>
      </c>
      <c r="EK233" s="466">
        <v>39511795.160000011</v>
      </c>
      <c r="EL233" s="466">
        <f t="shared" si="1187"/>
        <v>126815946.14</v>
      </c>
      <c r="EM233" s="466">
        <v>4937184.88</v>
      </c>
      <c r="EN233" s="466">
        <v>2510248.73</v>
      </c>
      <c r="EO233" s="466">
        <v>4077394.74</v>
      </c>
      <c r="EP233" s="466">
        <v>6250751.4099999992</v>
      </c>
      <c r="EQ233" s="466">
        <v>8403836.1300000008</v>
      </c>
      <c r="ER233" s="466">
        <v>3909943.7</v>
      </c>
      <c r="ES233" s="466">
        <v>12246729.329999998</v>
      </c>
      <c r="ET233" s="466">
        <v>4026471.54</v>
      </c>
      <c r="EU233" s="466">
        <v>6571207.3699999992</v>
      </c>
      <c r="EV233" s="466">
        <v>12733464.6</v>
      </c>
      <c r="EW233" s="466">
        <v>33441389.609999996</v>
      </c>
      <c r="EX233" s="466">
        <v>13411346.83</v>
      </c>
      <c r="EY233" s="466">
        <f t="shared" si="1189"/>
        <v>112519968.86999999</v>
      </c>
      <c r="EZ233" s="466">
        <v>2202586.98</v>
      </c>
      <c r="FA233" s="466">
        <v>2671696.0499999998</v>
      </c>
      <c r="FB233" s="466">
        <v>6206802.1699999999</v>
      </c>
      <c r="FC233" s="466">
        <v>7522941.0699999984</v>
      </c>
      <c r="FD233" s="466">
        <v>11014051.629999999</v>
      </c>
      <c r="FE233" s="466">
        <v>18822353.200000003</v>
      </c>
      <c r="FF233" s="466">
        <v>29235089.189999998</v>
      </c>
      <c r="FG233" s="466">
        <v>9841844.5799999982</v>
      </c>
      <c r="FH233" s="466">
        <v>7468263.5099999998</v>
      </c>
      <c r="FI233" s="466">
        <v>15071829.690000001</v>
      </c>
      <c r="FJ233" s="466">
        <v>11848981.969999997</v>
      </c>
      <c r="FK233" s="466">
        <v>20162719.75</v>
      </c>
      <c r="FL233" s="466">
        <f t="shared" si="1191"/>
        <v>142069159.78999999</v>
      </c>
      <c r="FM233" s="466">
        <v>2277867.3199999998</v>
      </c>
      <c r="FN233" s="466">
        <v>7242749.2400000012</v>
      </c>
      <c r="FO233" s="466">
        <v>5721419.6399999997</v>
      </c>
      <c r="FP233" s="466">
        <v>5060320.4800000004</v>
      </c>
      <c r="FQ233" s="466">
        <v>793839.29</v>
      </c>
      <c r="FR233" s="466">
        <v>5551378.54</v>
      </c>
      <c r="FS233" s="466">
        <v>7899117.9300000006</v>
      </c>
      <c r="FT233" s="466">
        <v>8960259.1400000006</v>
      </c>
      <c r="FU233" s="466">
        <v>10560665.130000001</v>
      </c>
      <c r="FV233" s="466">
        <v>13038987.74</v>
      </c>
      <c r="FW233" s="466">
        <v>13246227.049999999</v>
      </c>
      <c r="FX233" s="466">
        <v>27913297.400000002</v>
      </c>
      <c r="FY233" s="466">
        <f t="shared" si="1193"/>
        <v>108266128.90000001</v>
      </c>
      <c r="FZ233" s="466">
        <v>6067822.620000001</v>
      </c>
      <c r="GA233" s="466">
        <v>902026.57000000007</v>
      </c>
      <c r="GB233" s="466">
        <v>3382316.1899999995</v>
      </c>
      <c r="GC233" s="466">
        <v>1251834.2800000003</v>
      </c>
      <c r="GD233" s="466">
        <v>4906000.1600000011</v>
      </c>
      <c r="GE233" s="466">
        <v>2494888.3400000003</v>
      </c>
      <c r="GF233" s="466">
        <v>3740214.9099999997</v>
      </c>
      <c r="GG233" s="466">
        <v>2492740.33</v>
      </c>
      <c r="GH233" s="466">
        <v>2151455</v>
      </c>
      <c r="GI233" s="466">
        <v>6760149.0099999979</v>
      </c>
      <c r="GJ233" s="466">
        <v>2832540.64</v>
      </c>
      <c r="GK233" s="466">
        <v>22718772.890000001</v>
      </c>
      <c r="GL233" s="466">
        <f t="shared" si="1195"/>
        <v>59700760.939999998</v>
      </c>
      <c r="GM233" s="466">
        <v>7760699.1899999995</v>
      </c>
      <c r="GN233" s="466">
        <v>1000553.63</v>
      </c>
      <c r="GO233" s="466">
        <v>7170139.3899999997</v>
      </c>
      <c r="GP233" s="466">
        <v>4410316.0500000007</v>
      </c>
      <c r="GQ233" s="466">
        <v>5130501.41</v>
      </c>
      <c r="GR233" s="466">
        <v>2759373.44</v>
      </c>
      <c r="GS233" s="466">
        <v>6478739.6699999999</v>
      </c>
      <c r="GT233" s="466">
        <v>4448466.0000000009</v>
      </c>
      <c r="GU233" s="466">
        <v>7884148.1899999985</v>
      </c>
      <c r="GV233" s="466">
        <v>14209045.649999999</v>
      </c>
      <c r="GW233" s="466">
        <v>12124252.620000001</v>
      </c>
      <c r="GX233" s="466">
        <v>9432335</v>
      </c>
      <c r="GY233" s="466">
        <f t="shared" si="1197"/>
        <v>82808570.239999995</v>
      </c>
      <c r="GZ233" s="466">
        <v>797022.08</v>
      </c>
      <c r="HA233" s="466">
        <v>10469428.890000001</v>
      </c>
      <c r="HB233" s="466">
        <v>1195162.4399999997</v>
      </c>
      <c r="HC233" s="466">
        <v>825608.82000000007</v>
      </c>
      <c r="HD233" s="466">
        <v>3473678.08</v>
      </c>
      <c r="HE233" s="466">
        <v>1957197.15</v>
      </c>
      <c r="HF233" s="466">
        <v>1773665.5799999998</v>
      </c>
      <c r="HG233" s="466">
        <v>3346965.87</v>
      </c>
      <c r="HH233" s="466">
        <v>2650099.2200000007</v>
      </c>
      <c r="HI233" s="466">
        <v>2344601.8000000003</v>
      </c>
      <c r="HJ233" s="466">
        <v>8458519.8099999987</v>
      </c>
      <c r="HK233" s="466">
        <v>9624410.8699999992</v>
      </c>
      <c r="HL233" s="466">
        <f t="shared" si="1199"/>
        <v>46916360.609999999</v>
      </c>
      <c r="HM233" s="466">
        <v>81283.989999999991</v>
      </c>
      <c r="HN233" s="466">
        <v>8330219.1900000004</v>
      </c>
      <c r="HO233" s="466">
        <v>54083.650000000009</v>
      </c>
      <c r="HP233" s="466">
        <v>3043524.49</v>
      </c>
      <c r="HQ233" s="466">
        <v>360015.92</v>
      </c>
      <c r="HR233" s="466">
        <v>4277820.34</v>
      </c>
      <c r="HS233" s="466">
        <v>132994.10000000006</v>
      </c>
      <c r="HT233" s="466">
        <v>155864.27999999997</v>
      </c>
      <c r="HU233" s="466">
        <v>595057.55000000005</v>
      </c>
      <c r="HV233" s="466">
        <v>913362.49</v>
      </c>
      <c r="HW233" s="466">
        <v>2800485.7199999997</v>
      </c>
      <c r="HX233" s="466">
        <v>3410480.74</v>
      </c>
      <c r="HY233" s="466">
        <f t="shared" si="1201"/>
        <v>24155192.459999993</v>
      </c>
      <c r="HZ233" s="466">
        <v>26518.61</v>
      </c>
      <c r="IA233" s="466">
        <v>11295.3</v>
      </c>
      <c r="IB233" s="466">
        <v>172080.53</v>
      </c>
      <c r="IC233" s="466">
        <v>334285.86</v>
      </c>
      <c r="ID233" s="466">
        <v>2635459.6799999997</v>
      </c>
      <c r="IE233" s="466">
        <v>598514.01</v>
      </c>
      <c r="IF233" s="466">
        <v>224693.90000000002</v>
      </c>
      <c r="IG233" s="466">
        <v>334265.88999999996</v>
      </c>
      <c r="IH233" s="466">
        <v>2935760.05</v>
      </c>
      <c r="II233" s="466">
        <v>2469205.4500000002</v>
      </c>
      <c r="IJ233" s="466">
        <v>4247786.3599999994</v>
      </c>
      <c r="IK233" s="466">
        <v>11321150.23</v>
      </c>
      <c r="IL233" s="466">
        <f t="shared" si="1203"/>
        <v>25311015.869999997</v>
      </c>
      <c r="IM233" s="466">
        <v>18611.72</v>
      </c>
      <c r="IN233" s="466">
        <v>360030.02</v>
      </c>
      <c r="IO233" s="466">
        <v>2805630.1500000004</v>
      </c>
      <c r="IP233" s="466">
        <v>753178.99000000011</v>
      </c>
      <c r="IQ233" s="466">
        <v>1317131.6399999999</v>
      </c>
      <c r="IR233" s="466">
        <v>3676052.96</v>
      </c>
      <c r="IS233" s="466">
        <v>1492870.05</v>
      </c>
      <c r="IT233" s="466">
        <v>2575560.1500000004</v>
      </c>
      <c r="IU233" s="466">
        <v>734261.35000000009</v>
      </c>
      <c r="IV233" s="466">
        <v>4472654.2700000005</v>
      </c>
      <c r="IW233" s="466">
        <v>5033875.7700000005</v>
      </c>
      <c r="IX233" s="466">
        <v>35181107.839999996</v>
      </c>
      <c r="IY233" s="466">
        <f t="shared" si="1205"/>
        <v>58420964.909999996</v>
      </c>
      <c r="IZ233" s="655">
        <v>1656861.3299999996</v>
      </c>
      <c r="JA233" s="466">
        <v>924590.02000000014</v>
      </c>
      <c r="JB233" s="466">
        <v>2295382.3500000006</v>
      </c>
      <c r="JC233" s="466">
        <v>3751874.2699999996</v>
      </c>
      <c r="JD233" s="466">
        <v>2731825.7999999993</v>
      </c>
      <c r="JE233" s="466">
        <v>1447672.9100000001</v>
      </c>
      <c r="JF233" s="466">
        <v>2715276.27</v>
      </c>
      <c r="JG233" s="466">
        <v>1468723.4399999997</v>
      </c>
      <c r="JH233" s="466">
        <v>5927386.9399999995</v>
      </c>
      <c r="JI233" s="466">
        <v>3287670.9000000004</v>
      </c>
      <c r="JJ233" s="466">
        <v>5821118.6400000006</v>
      </c>
      <c r="JK233" s="466">
        <v>26920042.189999998</v>
      </c>
      <c r="JL233" s="466">
        <f t="shared" si="1207"/>
        <v>58948425.059999995</v>
      </c>
      <c r="JM233" s="655">
        <v>1150245.5999999999</v>
      </c>
      <c r="JN233" s="466">
        <v>1883482.06</v>
      </c>
      <c r="JO233" s="466">
        <v>2736347.2600000002</v>
      </c>
      <c r="JP233" s="466">
        <v>2178839.7300000004</v>
      </c>
      <c r="JQ233" s="466">
        <v>2260713.2199999997</v>
      </c>
      <c r="JR233" s="466">
        <v>5947492.790000001</v>
      </c>
      <c r="JS233" s="466">
        <v>3022073.6599999992</v>
      </c>
      <c r="JT233" s="466">
        <v>922773.76999999909</v>
      </c>
      <c r="JU233" s="466">
        <v>2070227.080000001</v>
      </c>
      <c r="JV233" s="466">
        <v>1585288.0299999998</v>
      </c>
      <c r="JW233" s="466">
        <v>5586882.1600000001</v>
      </c>
      <c r="JX233" s="466">
        <v>32446008.07</v>
      </c>
      <c r="JY233" s="466">
        <f t="shared" si="1209"/>
        <v>61790373.430000007</v>
      </c>
      <c r="JZ233" s="655">
        <v>24610.46</v>
      </c>
      <c r="KA233" s="466">
        <v>1645175.99</v>
      </c>
      <c r="KB233" s="466">
        <v>3128132.49</v>
      </c>
      <c r="KC233" s="466">
        <v>3345879.7800000003</v>
      </c>
      <c r="KD233" s="466">
        <v>2736982.59</v>
      </c>
      <c r="KE233" s="466">
        <v>3851163.93</v>
      </c>
      <c r="KF233" s="466">
        <v>3208028.59</v>
      </c>
      <c r="KG233" s="466">
        <v>3119077.06</v>
      </c>
      <c r="KH233" s="466">
        <v>6814230.8900000006</v>
      </c>
      <c r="KI233" s="466">
        <v>4962356.4799999995</v>
      </c>
      <c r="KJ233" s="466">
        <v>9399319.8100000005</v>
      </c>
      <c r="KK233" s="466">
        <v>42058244</v>
      </c>
      <c r="KL233" s="466">
        <f t="shared" si="1211"/>
        <v>84293202.069999993</v>
      </c>
      <c r="KM233" s="655">
        <v>1491603.78</v>
      </c>
      <c r="KN233" s="466">
        <v>2899736.94</v>
      </c>
      <c r="KO233" s="466">
        <v>3054710.9099999997</v>
      </c>
      <c r="KP233" s="466">
        <v>1949238.81</v>
      </c>
      <c r="KQ233" s="466">
        <v>1868177.77</v>
      </c>
      <c r="KR233" s="466">
        <v>1428846.84</v>
      </c>
      <c r="KS233" s="466">
        <v>6935123.6000000006</v>
      </c>
      <c r="KT233" s="466">
        <v>2021681.8900000001</v>
      </c>
      <c r="KU233" s="466">
        <v>4706274.22</v>
      </c>
      <c r="KV233" s="466">
        <v>7723960.2400000002</v>
      </c>
      <c r="KW233" s="466">
        <v>24207222.359999999</v>
      </c>
      <c r="KX233" s="466">
        <v>60716749.539999999</v>
      </c>
      <c r="KY233" s="466">
        <f t="shared" si="1213"/>
        <v>119003326.90000001</v>
      </c>
      <c r="KZ233" s="655">
        <v>1390461.43</v>
      </c>
      <c r="LA233" s="466">
        <v>2479015.52</v>
      </c>
      <c r="LB233" s="466">
        <v>0</v>
      </c>
      <c r="LC233" s="466">
        <v>0</v>
      </c>
      <c r="LD233" s="466">
        <v>0</v>
      </c>
      <c r="LE233" s="466">
        <v>0</v>
      </c>
      <c r="LF233" s="466">
        <v>0</v>
      </c>
      <c r="LG233" s="466">
        <v>0</v>
      </c>
      <c r="LH233" s="466">
        <v>0</v>
      </c>
      <c r="LI233" s="466">
        <v>0</v>
      </c>
      <c r="LJ233" s="466">
        <v>0</v>
      </c>
      <c r="LK233" s="466">
        <v>0</v>
      </c>
      <c r="LL233" s="511">
        <f t="shared" si="1215"/>
        <v>3869476.95</v>
      </c>
    </row>
    <row r="234" spans="1:324" ht="15.75" x14ac:dyDescent="0.25">
      <c r="A234" s="419">
        <v>4314</v>
      </c>
      <c r="B234" s="420"/>
      <c r="C234" s="418" t="s">
        <v>214</v>
      </c>
      <c r="D234" s="418" t="s">
        <v>77</v>
      </c>
      <c r="E234" s="466">
        <v>0</v>
      </c>
      <c r="F234" s="466">
        <v>12977.80003338341</v>
      </c>
      <c r="G234" s="466">
        <v>57853.446836922056</v>
      </c>
      <c r="H234" s="466">
        <v>74144.55015857119</v>
      </c>
      <c r="I234" s="466">
        <v>108237.35603405109</v>
      </c>
      <c r="J234" s="466">
        <v>79727.925221165075</v>
      </c>
      <c r="K234" s="466">
        <v>57678.183942580537</v>
      </c>
      <c r="L234" s="466">
        <v>1234501.7526289434</v>
      </c>
      <c r="M234" s="466">
        <v>7565.5149390752804</v>
      </c>
      <c r="N234" s="466">
        <v>79878.150559172092</v>
      </c>
      <c r="O234" s="466">
        <v>40848.773159739612</v>
      </c>
      <c r="P234" s="466">
        <v>12276.74845601736</v>
      </c>
      <c r="Q234" s="466">
        <v>68773.994324820567</v>
      </c>
      <c r="R234" s="466">
        <v>86809.380737773332</v>
      </c>
      <c r="S234" s="466">
        <v>2509020.8270739443</v>
      </c>
      <c r="T234" s="466">
        <v>118022.03876648306</v>
      </c>
      <c r="U234" s="466">
        <v>103991.80095142715</v>
      </c>
      <c r="V234" s="466">
        <v>479833.67405274586</v>
      </c>
      <c r="W234" s="466">
        <v>-14937.830078451012</v>
      </c>
      <c r="X234" s="466">
        <v>467813.34935736941</v>
      </c>
      <c r="Y234" s="466">
        <v>3959896.4223001171</v>
      </c>
      <c r="Z234" s="466">
        <v>5612.5855449841429</v>
      </c>
      <c r="AA234" s="466">
        <v>254168.41094975796</v>
      </c>
      <c r="AB234" s="466">
        <v>64934.902353530306</v>
      </c>
      <c r="AC234" s="466">
        <v>15848.051243531965</v>
      </c>
      <c r="AD234" s="466">
        <v>10419.79636120848</v>
      </c>
      <c r="AE234" s="466">
        <v>718807.58637956937</v>
      </c>
      <c r="AF234" s="466">
        <v>-584828.50075112679</v>
      </c>
      <c r="AG234" s="466">
        <v>2636979.7571357042</v>
      </c>
      <c r="AH234" s="466">
        <v>49618.799157068956</v>
      </c>
      <c r="AI234" s="466">
        <v>126133.2419462527</v>
      </c>
      <c r="AJ234" s="466">
        <v>1509511.8365464867</v>
      </c>
      <c r="AK234" s="466">
        <v>602276.70906359539</v>
      </c>
      <c r="AL234" s="466">
        <v>5409483.1759305624</v>
      </c>
      <c r="AM234" s="466">
        <v>158323.51493907531</v>
      </c>
      <c r="AN234" s="466">
        <v>2015.2395259555967</v>
      </c>
      <c r="AO234" s="466">
        <v>40419.452094808883</v>
      </c>
      <c r="AP234" s="466">
        <v>1339636.0685194458</v>
      </c>
      <c r="AQ234" s="466">
        <v>37166.392338507772</v>
      </c>
      <c r="AR234" s="466">
        <v>35984.288933400101</v>
      </c>
      <c r="AS234" s="466">
        <v>2908532.6185111003</v>
      </c>
      <c r="AT234" s="466">
        <v>86282.127357703212</v>
      </c>
      <c r="AU234" s="466">
        <v>229633.63073777329</v>
      </c>
      <c r="AV234" s="466">
        <v>259575.36425471544</v>
      </c>
      <c r="AW234" s="466">
        <v>635585.23301619093</v>
      </c>
      <c r="AX234" s="466">
        <v>1154701.6281922886</v>
      </c>
      <c r="AY234" s="466">
        <v>6887855.5584209654</v>
      </c>
      <c r="AZ234" s="466">
        <v>2107795.8625438157</v>
      </c>
      <c r="BA234" s="466">
        <v>81729.231347020541</v>
      </c>
      <c r="BB234" s="466">
        <v>697743.6551076615</v>
      </c>
      <c r="BC234" s="466">
        <v>763126.98418461031</v>
      </c>
      <c r="BD234" s="466">
        <v>94811.796861959607</v>
      </c>
      <c r="BE234" s="466">
        <v>170751.26856952097</v>
      </c>
      <c r="BF234" s="466">
        <v>3089301.8590802872</v>
      </c>
      <c r="BG234" s="466">
        <v>1058976.6852361877</v>
      </c>
      <c r="BH234" s="466">
        <v>360636.85736938735</v>
      </c>
      <c r="BI234" s="466">
        <v>456364.85144383245</v>
      </c>
      <c r="BJ234" s="466">
        <v>2057576.2771240193</v>
      </c>
      <c r="BK234" s="466">
        <v>1381314.4838925055</v>
      </c>
      <c r="BL234" s="466">
        <f t="shared" si="1175"/>
        <v>12320129.812760809</v>
      </c>
      <c r="BM234" s="466">
        <v>876510.06092472048</v>
      </c>
      <c r="BN234" s="466">
        <v>745653.57619762979</v>
      </c>
      <c r="BO234" s="466">
        <v>935183.01827741624</v>
      </c>
      <c r="BP234" s="466">
        <v>601330.43932565534</v>
      </c>
      <c r="BQ234" s="466">
        <v>480867.09656150889</v>
      </c>
      <c r="BR234" s="466">
        <v>2068163.5920547487</v>
      </c>
      <c r="BS234" s="466">
        <v>2333156.4072358543</v>
      </c>
      <c r="BT234" s="466">
        <v>1979101.7483308297</v>
      </c>
      <c r="BU234" s="466">
        <v>1327828.5490736105</v>
      </c>
      <c r="BV234" s="466">
        <v>1184408.1638290768</v>
      </c>
      <c r="BW234" s="466">
        <v>2097394.5527875144</v>
      </c>
      <c r="BX234" s="466">
        <v>3254986.2195793693</v>
      </c>
      <c r="BY234" s="466">
        <f t="shared" si="1177"/>
        <v>17884583.424177937</v>
      </c>
      <c r="BZ234" s="466">
        <v>432062.49228008679</v>
      </c>
      <c r="CA234" s="466">
        <v>514748.8814471708</v>
      </c>
      <c r="CB234" s="466">
        <v>612015.892380237</v>
      </c>
      <c r="CC234" s="466">
        <v>278146.46377900185</v>
      </c>
      <c r="CD234" s="466">
        <v>1082331.2860958104</v>
      </c>
      <c r="CE234" s="466">
        <v>4799234.5489066951</v>
      </c>
      <c r="CF234" s="466">
        <v>735700.11504757148</v>
      </c>
      <c r="CG234" s="466">
        <v>1354455.7943164746</v>
      </c>
      <c r="CH234" s="466">
        <v>792542.52954431658</v>
      </c>
      <c r="CI234" s="466">
        <v>512078.49232181616</v>
      </c>
      <c r="CJ234" s="466">
        <v>1017825.6127107329</v>
      </c>
      <c r="CK234" s="466">
        <v>3858533.3504423308</v>
      </c>
      <c r="CL234" s="466">
        <f t="shared" si="1179"/>
        <v>15989675.459272243</v>
      </c>
      <c r="CM234" s="466">
        <v>76407.832582206654</v>
      </c>
      <c r="CN234" s="466">
        <v>329876.49407444499</v>
      </c>
      <c r="CO234" s="466">
        <v>366834.18060423975</v>
      </c>
      <c r="CP234" s="466">
        <v>486798.20810382237</v>
      </c>
      <c r="CQ234" s="466">
        <v>623489.69633617089</v>
      </c>
      <c r="CR234" s="466">
        <v>1774190.8886246036</v>
      </c>
      <c r="CS234" s="466">
        <v>845277.95576698391</v>
      </c>
      <c r="CT234" s="466">
        <v>1377642.0845434822</v>
      </c>
      <c r="CU234" s="466">
        <v>1319865.6627023867</v>
      </c>
      <c r="CV234" s="466">
        <v>1380447.8541562343</v>
      </c>
      <c r="CW234" s="466">
        <v>648193.60449006851</v>
      </c>
      <c r="CX234" s="466">
        <v>4374645.0371807711</v>
      </c>
      <c r="CY234" s="466">
        <f t="shared" si="1181"/>
        <v>13603669.499165412</v>
      </c>
      <c r="CZ234" s="466">
        <v>443161.9</v>
      </c>
      <c r="DA234" s="466">
        <v>121039.09</v>
      </c>
      <c r="DB234" s="466">
        <v>960361.98</v>
      </c>
      <c r="DC234" s="466">
        <v>3833465.89</v>
      </c>
      <c r="DD234" s="466">
        <v>954353.96</v>
      </c>
      <c r="DE234" s="466">
        <v>3260754.50840601</v>
      </c>
      <c r="DF234" s="466">
        <v>2494722.33</v>
      </c>
      <c r="DG234" s="466">
        <v>721807.17159398983</v>
      </c>
      <c r="DH234" s="466">
        <v>1337196.67</v>
      </c>
      <c r="DI234" s="466">
        <v>1386598.39</v>
      </c>
      <c r="DJ234" s="466">
        <v>1292903.25</v>
      </c>
      <c r="DK234" s="466">
        <v>2759867.53</v>
      </c>
      <c r="DL234" s="466">
        <f t="shared" si="1183"/>
        <v>19566232.670000002</v>
      </c>
      <c r="DM234" s="466">
        <v>1614246.72</v>
      </c>
      <c r="DN234" s="466">
        <v>2037824.55</v>
      </c>
      <c r="DO234" s="466">
        <v>328458.67</v>
      </c>
      <c r="DP234" s="466">
        <v>1759687.41</v>
      </c>
      <c r="DQ234" s="466">
        <v>703694.52</v>
      </c>
      <c r="DR234" s="466">
        <v>2495984.0099999998</v>
      </c>
      <c r="DS234" s="466">
        <v>812419.48</v>
      </c>
      <c r="DT234" s="466">
        <v>2343695.21</v>
      </c>
      <c r="DU234" s="466">
        <v>5577676.6799999997</v>
      </c>
      <c r="DV234" s="466">
        <v>4298326.5199999996</v>
      </c>
      <c r="DW234" s="466">
        <v>3567476.56</v>
      </c>
      <c r="DX234" s="466">
        <v>2873091.51</v>
      </c>
      <c r="DY234" s="466">
        <f t="shared" si="1185"/>
        <v>28412581.839999996</v>
      </c>
      <c r="DZ234" s="466">
        <v>612171.32999999996</v>
      </c>
      <c r="EA234" s="466">
        <v>1309200.8899999999</v>
      </c>
      <c r="EB234" s="466">
        <v>1741129.3</v>
      </c>
      <c r="EC234" s="466">
        <v>2344219.9700000002</v>
      </c>
      <c r="ED234" s="466">
        <v>1521993.88</v>
      </c>
      <c r="EE234" s="466">
        <v>1584604.63</v>
      </c>
      <c r="EF234" s="466">
        <v>3033596.13</v>
      </c>
      <c r="EG234" s="466">
        <v>2705745.78</v>
      </c>
      <c r="EH234" s="466">
        <v>6818372.0799999991</v>
      </c>
      <c r="EI234" s="466">
        <v>4892943.4800000004</v>
      </c>
      <c r="EJ234" s="466">
        <v>6903017.9800000014</v>
      </c>
      <c r="EK234" s="466">
        <v>4146873.62</v>
      </c>
      <c r="EL234" s="466">
        <f t="shared" si="1187"/>
        <v>37613869.07</v>
      </c>
      <c r="EM234" s="466">
        <v>945376.76</v>
      </c>
      <c r="EN234" s="466">
        <v>2468159.56</v>
      </c>
      <c r="EO234" s="466">
        <v>3804542.95</v>
      </c>
      <c r="EP234" s="466">
        <v>2137750.46</v>
      </c>
      <c r="EQ234" s="466">
        <v>2388362.98</v>
      </c>
      <c r="ER234" s="466">
        <v>1346060.44</v>
      </c>
      <c r="ES234" s="466">
        <v>3138865.92</v>
      </c>
      <c r="ET234" s="466">
        <v>3348681.96</v>
      </c>
      <c r="EU234" s="466">
        <v>2772191.05</v>
      </c>
      <c r="EV234" s="466">
        <v>4291700.17</v>
      </c>
      <c r="EW234" s="466">
        <v>5014146.25</v>
      </c>
      <c r="EX234" s="466">
        <v>4586646.5999999996</v>
      </c>
      <c r="EY234" s="466">
        <f t="shared" si="1189"/>
        <v>36242485.100000001</v>
      </c>
      <c r="EZ234" s="466">
        <v>776146.71</v>
      </c>
      <c r="FA234" s="466">
        <v>3893144.31</v>
      </c>
      <c r="FB234" s="466">
        <v>1726260.44</v>
      </c>
      <c r="FC234" s="466">
        <v>3743675.44</v>
      </c>
      <c r="FD234" s="466">
        <v>1277544.92</v>
      </c>
      <c r="FE234" s="466">
        <v>1722672.14</v>
      </c>
      <c r="FF234" s="466">
        <v>772705.32</v>
      </c>
      <c r="FG234" s="466">
        <v>3267430.58</v>
      </c>
      <c r="FH234" s="466">
        <v>2650417.25</v>
      </c>
      <c r="FI234" s="466">
        <v>5448910.4800000004</v>
      </c>
      <c r="FJ234" s="466">
        <v>3468959.78</v>
      </c>
      <c r="FK234" s="466">
        <v>5046434.8</v>
      </c>
      <c r="FL234" s="466">
        <f t="shared" si="1191"/>
        <v>33794302.170000002</v>
      </c>
      <c r="FM234" s="466">
        <v>2904435.24</v>
      </c>
      <c r="FN234" s="466">
        <v>140801.09</v>
      </c>
      <c r="FO234" s="466">
        <v>4042507.48</v>
      </c>
      <c r="FP234" s="466">
        <v>1902101.66</v>
      </c>
      <c r="FQ234" s="466">
        <v>1436360.08</v>
      </c>
      <c r="FR234" s="466">
        <v>1472906.87</v>
      </c>
      <c r="FS234" s="466">
        <v>3296539.62</v>
      </c>
      <c r="FT234" s="466">
        <v>2514465.89</v>
      </c>
      <c r="FU234" s="466">
        <v>811842.51</v>
      </c>
      <c r="FV234" s="466">
        <v>5202601.83</v>
      </c>
      <c r="FW234" s="466">
        <v>3664863.12</v>
      </c>
      <c r="FX234" s="466">
        <v>10677071.700000001</v>
      </c>
      <c r="FY234" s="466">
        <f t="shared" si="1193"/>
        <v>38066497.090000004</v>
      </c>
      <c r="FZ234" s="466">
        <v>1517734.0799999998</v>
      </c>
      <c r="GA234" s="466">
        <v>603889.78</v>
      </c>
      <c r="GB234" s="466">
        <v>3392800.5799999996</v>
      </c>
      <c r="GC234" s="466">
        <v>3458193.24</v>
      </c>
      <c r="GD234" s="466">
        <v>2063918.43</v>
      </c>
      <c r="GE234" s="466">
        <v>981457.37</v>
      </c>
      <c r="GF234" s="466">
        <v>3861445.37</v>
      </c>
      <c r="GG234" s="466">
        <v>3313337.580000001</v>
      </c>
      <c r="GH234" s="466">
        <v>1142819.1400000001</v>
      </c>
      <c r="GI234" s="466">
        <v>4925758.3599999994</v>
      </c>
      <c r="GJ234" s="466">
        <v>3417319.33</v>
      </c>
      <c r="GK234" s="466">
        <v>5568289.4199999999</v>
      </c>
      <c r="GL234" s="466">
        <f t="shared" si="1195"/>
        <v>34246962.68</v>
      </c>
      <c r="GM234" s="466">
        <v>2591249.4899999998</v>
      </c>
      <c r="GN234" s="466">
        <v>2790077.37</v>
      </c>
      <c r="GO234" s="466">
        <v>3101299.2600000002</v>
      </c>
      <c r="GP234" s="466">
        <v>1697039.0500000003</v>
      </c>
      <c r="GQ234" s="466">
        <v>3317443.35</v>
      </c>
      <c r="GR234" s="466">
        <v>1915846.1300000001</v>
      </c>
      <c r="GS234" s="466">
        <v>3137902.0499999993</v>
      </c>
      <c r="GT234" s="466">
        <v>1961167.65</v>
      </c>
      <c r="GU234" s="466">
        <v>3951972.9900000007</v>
      </c>
      <c r="GV234" s="466">
        <v>6291105.9900000002</v>
      </c>
      <c r="GW234" s="466">
        <v>4874033.2699999996</v>
      </c>
      <c r="GX234" s="466">
        <v>4281445.72</v>
      </c>
      <c r="GY234" s="466">
        <f t="shared" si="1197"/>
        <v>39910582.319999993</v>
      </c>
      <c r="GZ234" s="466">
        <v>1353863.2500000002</v>
      </c>
      <c r="HA234" s="466">
        <v>2510134.23</v>
      </c>
      <c r="HB234" s="466">
        <v>2878566.04</v>
      </c>
      <c r="HC234" s="466">
        <v>2159828.4700000002</v>
      </c>
      <c r="HD234" s="466">
        <v>600680.64</v>
      </c>
      <c r="HE234" s="466">
        <v>6301552.7000000011</v>
      </c>
      <c r="HF234" s="466">
        <v>1004978.2499999999</v>
      </c>
      <c r="HG234" s="466">
        <v>2701438.67</v>
      </c>
      <c r="HH234" s="466">
        <v>8518443.0600000005</v>
      </c>
      <c r="HI234" s="466">
        <v>5859566.0700000003</v>
      </c>
      <c r="HJ234" s="466">
        <v>2671624.9900000002</v>
      </c>
      <c r="HK234" s="466">
        <v>5044310.45</v>
      </c>
      <c r="HL234" s="466">
        <f t="shared" si="1199"/>
        <v>41604986.820000008</v>
      </c>
      <c r="HM234" s="466">
        <v>4041626.3299999991</v>
      </c>
      <c r="HN234" s="466">
        <v>325607.67000000004</v>
      </c>
      <c r="HO234" s="466">
        <v>1409946.18</v>
      </c>
      <c r="HP234" s="466">
        <v>468342.91999999993</v>
      </c>
      <c r="HQ234" s="466">
        <v>279751.77</v>
      </c>
      <c r="HR234" s="466">
        <v>259670.37999999998</v>
      </c>
      <c r="HS234" s="466">
        <v>362225.6100000001</v>
      </c>
      <c r="HT234" s="466">
        <v>412496.41</v>
      </c>
      <c r="HU234" s="466">
        <v>1009213.6700000002</v>
      </c>
      <c r="HV234" s="466">
        <v>3467325.5300000003</v>
      </c>
      <c r="HW234" s="466">
        <v>965283.70000000019</v>
      </c>
      <c r="HX234" s="466">
        <v>1720912.74</v>
      </c>
      <c r="HY234" s="466">
        <f t="shared" si="1201"/>
        <v>14722402.909999998</v>
      </c>
      <c r="HZ234" s="466">
        <v>5202233.0999999996</v>
      </c>
      <c r="IA234" s="466">
        <v>1504378.9600000002</v>
      </c>
      <c r="IB234" s="466">
        <v>701120.12</v>
      </c>
      <c r="IC234" s="466">
        <v>440101.18</v>
      </c>
      <c r="ID234" s="466">
        <v>615234.43999999994</v>
      </c>
      <c r="IE234" s="466">
        <v>590558.87999999989</v>
      </c>
      <c r="IF234" s="466">
        <v>792330.98999999987</v>
      </c>
      <c r="IG234" s="466">
        <v>1562831.2700000003</v>
      </c>
      <c r="IH234" s="466">
        <v>5483885.3200000003</v>
      </c>
      <c r="II234" s="466">
        <v>1857118.4899999998</v>
      </c>
      <c r="IJ234" s="466">
        <v>1934982.2400000002</v>
      </c>
      <c r="IK234" s="466">
        <v>2209488.5699999998</v>
      </c>
      <c r="IL234" s="466">
        <f t="shared" si="1203"/>
        <v>22894263.559999995</v>
      </c>
      <c r="IM234" s="466">
        <v>4563537.0699999994</v>
      </c>
      <c r="IN234" s="466">
        <v>2597061.83</v>
      </c>
      <c r="IO234" s="466">
        <v>3064397.6799999992</v>
      </c>
      <c r="IP234" s="466">
        <v>2697816.3099999996</v>
      </c>
      <c r="IQ234" s="466">
        <v>8234596.8900000006</v>
      </c>
      <c r="IR234" s="466">
        <v>11722944.850000001</v>
      </c>
      <c r="IS234" s="466">
        <v>3172154.3200000003</v>
      </c>
      <c r="IT234" s="466">
        <v>3801966.36</v>
      </c>
      <c r="IU234" s="466">
        <v>3383182.2800000003</v>
      </c>
      <c r="IV234" s="466">
        <v>6956137.4399999995</v>
      </c>
      <c r="IW234" s="466">
        <v>3256361.3199999994</v>
      </c>
      <c r="IX234" s="466">
        <v>2659979.7200000007</v>
      </c>
      <c r="IY234" s="466">
        <f t="shared" si="1205"/>
        <v>56110136.07</v>
      </c>
      <c r="IZ234" s="655">
        <v>1867629.9100000001</v>
      </c>
      <c r="JA234" s="466">
        <v>2034015.23</v>
      </c>
      <c r="JB234" s="466">
        <v>2652609.09</v>
      </c>
      <c r="JC234" s="466">
        <v>4393793.91</v>
      </c>
      <c r="JD234" s="466">
        <v>2476430.5399999996</v>
      </c>
      <c r="JE234" s="466">
        <v>2399901.3699999996</v>
      </c>
      <c r="JF234" s="466">
        <v>5976467.1199999992</v>
      </c>
      <c r="JG234" s="466">
        <v>7642575.4299999978</v>
      </c>
      <c r="JH234" s="466">
        <v>4985790.9899999993</v>
      </c>
      <c r="JI234" s="466">
        <v>6668420.9100000011</v>
      </c>
      <c r="JJ234" s="466">
        <v>4234146.96</v>
      </c>
      <c r="JK234" s="466">
        <v>5631555.790000001</v>
      </c>
      <c r="JL234" s="466">
        <f t="shared" si="1207"/>
        <v>50963337.25</v>
      </c>
      <c r="JM234" s="655">
        <v>1885887.8900000001</v>
      </c>
      <c r="JN234" s="466">
        <v>1236773.73</v>
      </c>
      <c r="JO234" s="466">
        <v>2429083.52</v>
      </c>
      <c r="JP234" s="466">
        <v>1897213.12</v>
      </c>
      <c r="JQ234" s="466">
        <v>3350657.6399999997</v>
      </c>
      <c r="JR234" s="466">
        <v>1377836.57</v>
      </c>
      <c r="JS234" s="466">
        <v>15641780.189999999</v>
      </c>
      <c r="JT234" s="466">
        <v>2000434.6900000002</v>
      </c>
      <c r="JU234" s="466">
        <v>4135500.47</v>
      </c>
      <c r="JV234" s="466">
        <v>2270890.02</v>
      </c>
      <c r="JW234" s="466">
        <v>2724615.9400000004</v>
      </c>
      <c r="JX234" s="466">
        <v>4759474.8600000003</v>
      </c>
      <c r="JY234" s="466">
        <f t="shared" si="1209"/>
        <v>43710148.640000001</v>
      </c>
      <c r="JZ234" s="655">
        <v>1183793.18</v>
      </c>
      <c r="KA234" s="466">
        <v>2139411.09</v>
      </c>
      <c r="KB234" s="466">
        <v>2208338.0499999998</v>
      </c>
      <c r="KC234" s="466">
        <v>1719551.42</v>
      </c>
      <c r="KD234" s="466">
        <v>2083306.42</v>
      </c>
      <c r="KE234" s="466">
        <v>1813777.94</v>
      </c>
      <c r="KF234" s="466">
        <v>2415013.0299999998</v>
      </c>
      <c r="KG234" s="466">
        <v>3523771.01</v>
      </c>
      <c r="KH234" s="466">
        <v>3998053.33</v>
      </c>
      <c r="KI234" s="466">
        <v>9065109.9900000002</v>
      </c>
      <c r="KJ234" s="466">
        <v>5005824.1599999992</v>
      </c>
      <c r="KK234" s="466">
        <v>8477103</v>
      </c>
      <c r="KL234" s="466">
        <f t="shared" si="1211"/>
        <v>43633052.619999997</v>
      </c>
      <c r="KM234" s="655">
        <v>639174.26</v>
      </c>
      <c r="KN234" s="466">
        <v>2794804.39</v>
      </c>
      <c r="KO234" s="466">
        <v>3143823.53</v>
      </c>
      <c r="KP234" s="466">
        <v>10081377.699999999</v>
      </c>
      <c r="KQ234" s="466">
        <v>1719110.8800000001</v>
      </c>
      <c r="KR234" s="466">
        <v>2371327.34</v>
      </c>
      <c r="KS234" s="466">
        <v>14962845.01</v>
      </c>
      <c r="KT234" s="466">
        <v>5917904.96</v>
      </c>
      <c r="KU234" s="466">
        <v>10513905.300000001</v>
      </c>
      <c r="KV234" s="466">
        <v>5747713.8100000005</v>
      </c>
      <c r="KW234" s="466">
        <v>9336562.7800000012</v>
      </c>
      <c r="KX234" s="466">
        <v>13939433.5</v>
      </c>
      <c r="KY234" s="466">
        <f t="shared" si="1213"/>
        <v>81167983.460000008</v>
      </c>
      <c r="KZ234" s="655">
        <v>1841628.3199999998</v>
      </c>
      <c r="LA234" s="466">
        <v>5037822.74</v>
      </c>
      <c r="LB234" s="466">
        <v>0</v>
      </c>
      <c r="LC234" s="466">
        <v>0</v>
      </c>
      <c r="LD234" s="466">
        <v>0</v>
      </c>
      <c r="LE234" s="466">
        <v>0</v>
      </c>
      <c r="LF234" s="466">
        <v>0</v>
      </c>
      <c r="LG234" s="466">
        <v>0</v>
      </c>
      <c r="LH234" s="466">
        <v>0</v>
      </c>
      <c r="LI234" s="466">
        <v>0</v>
      </c>
      <c r="LJ234" s="466">
        <v>0</v>
      </c>
      <c r="LK234" s="466">
        <v>0</v>
      </c>
      <c r="LL234" s="511">
        <f t="shared" si="1215"/>
        <v>6879451.0600000005</v>
      </c>
    </row>
    <row r="235" spans="1:324" ht="15.75" x14ac:dyDescent="0.25">
      <c r="A235" s="419">
        <v>4315</v>
      </c>
      <c r="B235" s="420"/>
      <c r="C235" s="475" t="s">
        <v>215</v>
      </c>
      <c r="D235" s="475" t="s">
        <v>411</v>
      </c>
      <c r="E235" s="466">
        <v>0</v>
      </c>
      <c r="F235" s="466">
        <v>0</v>
      </c>
      <c r="G235" s="466">
        <v>0</v>
      </c>
      <c r="H235" s="466">
        <v>0</v>
      </c>
      <c r="I235" s="466">
        <v>0</v>
      </c>
      <c r="J235" s="466">
        <v>0</v>
      </c>
      <c r="K235" s="466">
        <v>0</v>
      </c>
      <c r="L235" s="466">
        <v>0</v>
      </c>
      <c r="M235" s="466">
        <v>0</v>
      </c>
      <c r="N235" s="466">
        <v>0</v>
      </c>
      <c r="O235" s="466">
        <v>0</v>
      </c>
      <c r="P235" s="466">
        <v>0</v>
      </c>
      <c r="Q235" s="466">
        <v>0</v>
      </c>
      <c r="R235" s="466">
        <v>0</v>
      </c>
      <c r="S235" s="466">
        <v>0</v>
      </c>
      <c r="T235" s="466">
        <v>0</v>
      </c>
      <c r="U235" s="466">
        <v>0</v>
      </c>
      <c r="V235" s="466">
        <v>0</v>
      </c>
      <c r="W235" s="466">
        <v>0</v>
      </c>
      <c r="X235" s="466">
        <v>0</v>
      </c>
      <c r="Y235" s="466">
        <v>0</v>
      </c>
      <c r="Z235" s="466">
        <v>0</v>
      </c>
      <c r="AA235" s="466">
        <v>0</v>
      </c>
      <c r="AB235" s="466">
        <v>0</v>
      </c>
      <c r="AC235" s="466">
        <v>0</v>
      </c>
      <c r="AD235" s="466">
        <v>0</v>
      </c>
      <c r="AE235" s="466">
        <v>0</v>
      </c>
      <c r="AF235" s="466">
        <v>0</v>
      </c>
      <c r="AG235" s="466">
        <v>0</v>
      </c>
      <c r="AH235" s="466">
        <v>0</v>
      </c>
      <c r="AI235" s="466">
        <v>0</v>
      </c>
      <c r="AJ235" s="466">
        <v>0</v>
      </c>
      <c r="AK235" s="466">
        <v>0</v>
      </c>
      <c r="AL235" s="466">
        <v>0</v>
      </c>
      <c r="AM235" s="466">
        <v>0</v>
      </c>
      <c r="AN235" s="466">
        <v>0</v>
      </c>
      <c r="AO235" s="466">
        <v>0</v>
      </c>
      <c r="AP235" s="466">
        <v>0</v>
      </c>
      <c r="AQ235" s="466">
        <v>0</v>
      </c>
      <c r="AR235" s="466">
        <v>0</v>
      </c>
      <c r="AS235" s="466">
        <v>0</v>
      </c>
      <c r="AT235" s="466">
        <v>0</v>
      </c>
      <c r="AU235" s="466">
        <v>0</v>
      </c>
      <c r="AV235" s="466">
        <v>0</v>
      </c>
      <c r="AW235" s="466">
        <v>0</v>
      </c>
      <c r="AX235" s="466">
        <v>0</v>
      </c>
      <c r="AY235" s="466">
        <v>0</v>
      </c>
      <c r="AZ235" s="466">
        <v>0</v>
      </c>
      <c r="BA235" s="466">
        <v>0</v>
      </c>
      <c r="BB235" s="466">
        <v>0</v>
      </c>
      <c r="BC235" s="466">
        <v>0</v>
      </c>
      <c r="BD235" s="466">
        <v>0</v>
      </c>
      <c r="BE235" s="466">
        <v>0</v>
      </c>
      <c r="BF235" s="466">
        <v>0</v>
      </c>
      <c r="BG235" s="466">
        <v>0</v>
      </c>
      <c r="BH235" s="466">
        <v>0</v>
      </c>
      <c r="BI235" s="466">
        <v>0</v>
      </c>
      <c r="BJ235" s="466">
        <v>0</v>
      </c>
      <c r="BK235" s="466">
        <v>0</v>
      </c>
      <c r="BL235" s="466">
        <f t="shared" si="1175"/>
        <v>0</v>
      </c>
      <c r="BM235" s="466">
        <v>250016.69170422302</v>
      </c>
      <c r="BN235" s="466">
        <v>114185.72024703723</v>
      </c>
      <c r="BO235" s="466">
        <v>390104.16103321646</v>
      </c>
      <c r="BP235" s="466">
        <v>263299.37301786011</v>
      </c>
      <c r="BQ235" s="466">
        <v>555761.69341512246</v>
      </c>
      <c r="BR235" s="466">
        <v>574300.61350358883</v>
      </c>
      <c r="BS235" s="466">
        <v>535920.49553496903</v>
      </c>
      <c r="BT235" s="466">
        <v>422182.67255049222</v>
      </c>
      <c r="BU235" s="466">
        <v>292857.84213820775</v>
      </c>
      <c r="BV235" s="466">
        <v>158697.81438824895</v>
      </c>
      <c r="BW235" s="466">
        <v>1465063.8872058087</v>
      </c>
      <c r="BX235" s="466">
        <v>1734476.5951427151</v>
      </c>
      <c r="BY235" s="466">
        <f t="shared" si="1177"/>
        <v>6756867.5598814897</v>
      </c>
      <c r="BZ235" s="466">
        <v>131394.35232014692</v>
      </c>
      <c r="CA235" s="466">
        <v>472332.18632114847</v>
      </c>
      <c r="CB235" s="466">
        <v>79823.815681856038</v>
      </c>
      <c r="CC235" s="466">
        <v>76092.751877816831</v>
      </c>
      <c r="CD235" s="466">
        <v>522061.3075863797</v>
      </c>
      <c r="CE235" s="466">
        <v>676730.30045067566</v>
      </c>
      <c r="CF235" s="466">
        <v>432970.54085294629</v>
      </c>
      <c r="CG235" s="466">
        <v>1602994.4514271405</v>
      </c>
      <c r="CH235" s="466">
        <v>1472869.4054832249</v>
      </c>
      <c r="CI235" s="466">
        <v>749262.84497579688</v>
      </c>
      <c r="CJ235" s="466">
        <v>1412267.307669838</v>
      </c>
      <c r="CK235" s="466">
        <v>1094700.8864964116</v>
      </c>
      <c r="CL235" s="466">
        <f t="shared" si="1179"/>
        <v>8723500.1511433814</v>
      </c>
      <c r="CM235" s="466">
        <v>190265.43744783843</v>
      </c>
      <c r="CN235" s="466">
        <v>364503.53893340018</v>
      </c>
      <c r="CO235" s="466">
        <v>675426.18473543657</v>
      </c>
      <c r="CP235" s="466">
        <v>290992.84843932575</v>
      </c>
      <c r="CQ235" s="466">
        <v>249922.1501001502</v>
      </c>
      <c r="CR235" s="466">
        <v>591221.16624937381</v>
      </c>
      <c r="CS235" s="466">
        <v>4657697.596811885</v>
      </c>
      <c r="CT235" s="466">
        <v>604911.54118678044</v>
      </c>
      <c r="CU235" s="466">
        <v>589515.05620931403</v>
      </c>
      <c r="CV235" s="466">
        <v>1166982.0864212976</v>
      </c>
      <c r="CW235" s="466">
        <v>1922248.3471874481</v>
      </c>
      <c r="CX235" s="466">
        <v>4574628.6531881168</v>
      </c>
      <c r="CY235" s="466">
        <f t="shared" si="1181"/>
        <v>15878314.606910367</v>
      </c>
      <c r="CZ235" s="466">
        <v>508567.42157068942</v>
      </c>
      <c r="DA235" s="466">
        <v>126599.96572859287</v>
      </c>
      <c r="DB235" s="466">
        <v>462929.43</v>
      </c>
      <c r="DC235" s="466">
        <v>980243.46</v>
      </c>
      <c r="DD235" s="466">
        <v>638948.01974962454</v>
      </c>
      <c r="DE235" s="466">
        <v>652758.17000000004</v>
      </c>
      <c r="DF235" s="466">
        <v>788684.53</v>
      </c>
      <c r="DG235" s="466">
        <v>1378701.6329510934</v>
      </c>
      <c r="DH235" s="466">
        <v>1415557.96</v>
      </c>
      <c r="DI235" s="466">
        <v>2042573.67</v>
      </c>
      <c r="DJ235" s="466">
        <v>2304819.7999999998</v>
      </c>
      <c r="DK235" s="466">
        <v>7920796.9100000001</v>
      </c>
      <c r="DL235" s="466">
        <f t="shared" si="1183"/>
        <v>19221180.970000003</v>
      </c>
      <c r="DM235" s="466">
        <v>248542.81</v>
      </c>
      <c r="DN235" s="466">
        <v>299583.38</v>
      </c>
      <c r="DO235" s="466">
        <v>314039.38</v>
      </c>
      <c r="DP235" s="466">
        <v>325635</v>
      </c>
      <c r="DQ235" s="466">
        <v>1456477.89</v>
      </c>
      <c r="DR235" s="466">
        <v>2702707.44</v>
      </c>
      <c r="DS235" s="466">
        <v>479850.27</v>
      </c>
      <c r="DT235" s="466">
        <v>223849.52</v>
      </c>
      <c r="DU235" s="466">
        <v>973558.68</v>
      </c>
      <c r="DV235" s="466">
        <v>607668.44999999995</v>
      </c>
      <c r="DW235" s="466">
        <v>799074</v>
      </c>
      <c r="DX235" s="466">
        <v>1426043.59</v>
      </c>
      <c r="DY235" s="466">
        <f t="shared" si="1185"/>
        <v>9857030.4100000001</v>
      </c>
      <c r="DZ235" s="466">
        <v>504961.25</v>
      </c>
      <c r="EA235" s="466">
        <v>150757.51</v>
      </c>
      <c r="EB235" s="466">
        <v>381476.1</v>
      </c>
      <c r="EC235" s="466">
        <v>499510.98</v>
      </c>
      <c r="ED235" s="466">
        <v>187472.78</v>
      </c>
      <c r="EE235" s="466">
        <v>859534.13</v>
      </c>
      <c r="EF235" s="466">
        <v>461422.93</v>
      </c>
      <c r="EG235" s="466">
        <v>1449146.37</v>
      </c>
      <c r="EH235" s="466">
        <v>3332460.27</v>
      </c>
      <c r="EI235" s="466">
        <v>1286328.3600000001</v>
      </c>
      <c r="EJ235" s="466">
        <v>1114214.81</v>
      </c>
      <c r="EK235" s="466">
        <v>1794329.68</v>
      </c>
      <c r="EL235" s="466">
        <f t="shared" si="1187"/>
        <v>12021615.17</v>
      </c>
      <c r="EM235" s="466">
        <v>475349.4</v>
      </c>
      <c r="EN235" s="466">
        <v>84027.82</v>
      </c>
      <c r="EO235" s="466">
        <v>1098124.05</v>
      </c>
      <c r="EP235" s="466">
        <v>285987.14</v>
      </c>
      <c r="EQ235" s="466">
        <v>82604.060000000085</v>
      </c>
      <c r="ER235" s="466">
        <v>177670.09</v>
      </c>
      <c r="ES235" s="466">
        <v>296051.21999999997</v>
      </c>
      <c r="ET235" s="466">
        <v>166242.17000000001</v>
      </c>
      <c r="EU235" s="466">
        <v>178382.48</v>
      </c>
      <c r="EV235" s="466">
        <v>169664.94</v>
      </c>
      <c r="EW235" s="466">
        <v>140141.71</v>
      </c>
      <c r="EX235" s="466">
        <v>204408.38</v>
      </c>
      <c r="EY235" s="466">
        <f t="shared" si="1189"/>
        <v>3358653.46</v>
      </c>
      <c r="EZ235" s="466">
        <v>1439654.21</v>
      </c>
      <c r="FA235" s="466">
        <v>195487.02</v>
      </c>
      <c r="FB235" s="466">
        <v>152127.28</v>
      </c>
      <c r="FC235" s="466">
        <v>355961.96</v>
      </c>
      <c r="FD235" s="466">
        <v>122406.53</v>
      </c>
      <c r="FE235" s="466">
        <v>144720.04</v>
      </c>
      <c r="FF235" s="466">
        <v>396558.92</v>
      </c>
      <c r="FG235" s="466">
        <v>197674.73</v>
      </c>
      <c r="FH235" s="466">
        <v>179156.81</v>
      </c>
      <c r="FI235" s="466">
        <v>323180.25</v>
      </c>
      <c r="FJ235" s="466">
        <v>882722.99</v>
      </c>
      <c r="FK235" s="466">
        <v>960573.37</v>
      </c>
      <c r="FL235" s="466">
        <f t="shared" si="1191"/>
        <v>5350224.1100000003</v>
      </c>
      <c r="FM235" s="466">
        <v>201348.19</v>
      </c>
      <c r="FN235" s="466">
        <v>72793.649999999994</v>
      </c>
      <c r="FO235" s="466">
        <v>156953.92000000001</v>
      </c>
      <c r="FP235" s="466">
        <v>208731.5</v>
      </c>
      <c r="FQ235" s="466">
        <v>158763.48000000001</v>
      </c>
      <c r="FR235" s="466">
        <v>333579.18</v>
      </c>
      <c r="FS235" s="466">
        <v>208100.14</v>
      </c>
      <c r="FT235" s="466">
        <v>39389.950000000114</v>
      </c>
      <c r="FU235" s="466">
        <v>84249.349999999933</v>
      </c>
      <c r="FV235" s="466">
        <v>281493.95</v>
      </c>
      <c r="FW235" s="466">
        <v>111922.32</v>
      </c>
      <c r="FX235" s="466">
        <v>813832.96</v>
      </c>
      <c r="FY235" s="466">
        <f t="shared" si="1193"/>
        <v>2671158.59</v>
      </c>
      <c r="FZ235" s="466">
        <v>168824.09</v>
      </c>
      <c r="GA235" s="466">
        <v>200993.66999999998</v>
      </c>
      <c r="GB235" s="466">
        <v>191042.01</v>
      </c>
      <c r="GC235" s="466">
        <v>123532.39000000003</v>
      </c>
      <c r="GD235" s="466">
        <v>107629.47999999997</v>
      </c>
      <c r="GE235" s="466">
        <v>300277.48</v>
      </c>
      <c r="GF235" s="466">
        <v>143299.59000000005</v>
      </c>
      <c r="GG235" s="466">
        <v>106540.74999999955</v>
      </c>
      <c r="GH235" s="466">
        <v>186762.5</v>
      </c>
      <c r="GI235" s="466">
        <v>152284.54999999993</v>
      </c>
      <c r="GJ235" s="466">
        <v>197493.18999999992</v>
      </c>
      <c r="GK235" s="466">
        <v>959549.76000000024</v>
      </c>
      <c r="GL235" s="466">
        <f t="shared" si="1195"/>
        <v>2838229.46</v>
      </c>
      <c r="GM235" s="466">
        <v>100394.81</v>
      </c>
      <c r="GN235" s="466">
        <v>263300.27999999997</v>
      </c>
      <c r="GO235" s="466">
        <v>629830.38</v>
      </c>
      <c r="GP235" s="466">
        <v>306902.84999999974</v>
      </c>
      <c r="GQ235" s="466">
        <v>133454.02000000025</v>
      </c>
      <c r="GR235" s="466">
        <v>337041.14</v>
      </c>
      <c r="GS235" s="466">
        <v>180289.89000000028</v>
      </c>
      <c r="GT235" s="466">
        <v>172544.49999999965</v>
      </c>
      <c r="GU235" s="466">
        <v>88122.060000000449</v>
      </c>
      <c r="GV235" s="466">
        <v>232461.54000000027</v>
      </c>
      <c r="GW235" s="466">
        <v>285075.47999999946</v>
      </c>
      <c r="GX235" s="466">
        <v>412330.35999999975</v>
      </c>
      <c r="GY235" s="466">
        <f t="shared" si="1197"/>
        <v>3141747.31</v>
      </c>
      <c r="GZ235" s="466">
        <v>72111.840000000011</v>
      </c>
      <c r="HA235" s="466">
        <v>49939.919999999984</v>
      </c>
      <c r="HB235" s="466">
        <v>463212.50000000012</v>
      </c>
      <c r="HC235" s="466">
        <v>202355.51000000007</v>
      </c>
      <c r="HD235" s="466">
        <v>114720.27999999993</v>
      </c>
      <c r="HE235" s="466">
        <v>349366.80999999994</v>
      </c>
      <c r="HF235" s="466">
        <v>114617.09000000026</v>
      </c>
      <c r="HG235" s="466">
        <v>325483.73999999976</v>
      </c>
      <c r="HH235" s="466">
        <v>157772.10999999984</v>
      </c>
      <c r="HI235" s="466">
        <v>135092.37000000017</v>
      </c>
      <c r="HJ235" s="466">
        <v>378274.4599999999</v>
      </c>
      <c r="HK235" s="466">
        <v>381772.95999999996</v>
      </c>
      <c r="HL235" s="466">
        <f t="shared" si="1199"/>
        <v>2744719.59</v>
      </c>
      <c r="HM235" s="466">
        <v>154809.93</v>
      </c>
      <c r="HN235" s="466">
        <v>315032.48000000004</v>
      </c>
      <c r="HO235" s="466">
        <v>133868.61999999997</v>
      </c>
      <c r="HP235" s="466">
        <v>184562.84000000005</v>
      </c>
      <c r="HQ235" s="466">
        <v>272331.22000000003</v>
      </c>
      <c r="HR235" s="466">
        <v>360415.97000000003</v>
      </c>
      <c r="HS235" s="466">
        <v>312557.40999999992</v>
      </c>
      <c r="HT235" s="466">
        <v>222427.93000000043</v>
      </c>
      <c r="HU235" s="466">
        <v>188204.94999999978</v>
      </c>
      <c r="HV235" s="466">
        <v>252008.84999999995</v>
      </c>
      <c r="HW235" s="466">
        <v>375906.33999999985</v>
      </c>
      <c r="HX235" s="466">
        <v>535776.5299999998</v>
      </c>
      <c r="HY235" s="466">
        <f t="shared" si="1201"/>
        <v>3307903.07</v>
      </c>
      <c r="HZ235" s="466">
        <v>36730.370000000003</v>
      </c>
      <c r="IA235" s="466">
        <v>293170.87000000005</v>
      </c>
      <c r="IB235" s="466">
        <v>149055.03999999992</v>
      </c>
      <c r="IC235" s="466">
        <v>100491.82</v>
      </c>
      <c r="ID235" s="466">
        <v>210308.55999999994</v>
      </c>
      <c r="IE235" s="466">
        <v>227982.53000000012</v>
      </c>
      <c r="IF235" s="466">
        <v>39495.899999999965</v>
      </c>
      <c r="IG235" s="466">
        <v>608922.44999999995</v>
      </c>
      <c r="IH235" s="466">
        <v>184691.00999999975</v>
      </c>
      <c r="II235" s="466">
        <v>216926.96000000025</v>
      </c>
      <c r="IJ235" s="466">
        <v>294648.69999999995</v>
      </c>
      <c r="IK235" s="466">
        <v>471341.11000000016</v>
      </c>
      <c r="IL235" s="466">
        <f t="shared" si="1203"/>
        <v>2833765.3200000003</v>
      </c>
      <c r="IM235" s="466">
        <v>19434.879999999997</v>
      </c>
      <c r="IN235" s="466">
        <v>272167.68000000005</v>
      </c>
      <c r="IO235" s="466">
        <v>177565.38999999987</v>
      </c>
      <c r="IP235" s="466">
        <v>63672.320000000116</v>
      </c>
      <c r="IQ235" s="466">
        <v>124768.84000000008</v>
      </c>
      <c r="IR235" s="466">
        <v>61144.629999999946</v>
      </c>
      <c r="IS235" s="466">
        <v>133359.88999999993</v>
      </c>
      <c r="IT235" s="466">
        <v>100000.92999999995</v>
      </c>
      <c r="IU235" s="466">
        <v>87781.030000000115</v>
      </c>
      <c r="IV235" s="466">
        <v>85191.359999999986</v>
      </c>
      <c r="IW235" s="466">
        <v>355915.81</v>
      </c>
      <c r="IX235" s="466">
        <v>420781.73000000004</v>
      </c>
      <c r="IY235" s="466">
        <f t="shared" si="1205"/>
        <v>1901784.49</v>
      </c>
      <c r="IZ235" s="655">
        <v>31392.9</v>
      </c>
      <c r="JA235" s="466">
        <v>144128.93</v>
      </c>
      <c r="JB235" s="466">
        <v>100303.81</v>
      </c>
      <c r="JC235" s="466">
        <v>243273.28</v>
      </c>
      <c r="JD235" s="466">
        <v>141776.65999999995</v>
      </c>
      <c r="JE235" s="466">
        <v>205364.7600000001</v>
      </c>
      <c r="JF235" s="466">
        <v>234848.75000000006</v>
      </c>
      <c r="JG235" s="466">
        <v>65041.529999999831</v>
      </c>
      <c r="JH235" s="466">
        <v>73582.520000000135</v>
      </c>
      <c r="JI235" s="466">
        <v>145674.87999999998</v>
      </c>
      <c r="JJ235" s="466">
        <v>262538.62</v>
      </c>
      <c r="JK235" s="466">
        <v>374132.23000000021</v>
      </c>
      <c r="JL235" s="466">
        <f t="shared" si="1207"/>
        <v>2022058.8700000003</v>
      </c>
      <c r="JM235" s="655">
        <v>60546.720000000001</v>
      </c>
      <c r="JN235" s="466">
        <v>168101.15999999997</v>
      </c>
      <c r="JO235" s="466">
        <v>58974.390000000014</v>
      </c>
      <c r="JP235" s="466">
        <v>98953.669999999984</v>
      </c>
      <c r="JQ235" s="466">
        <v>240571.06000000006</v>
      </c>
      <c r="JR235" s="466">
        <v>143551.0699999998</v>
      </c>
      <c r="JS235" s="466">
        <v>261953.82</v>
      </c>
      <c r="JT235" s="466">
        <v>132751.62000000023</v>
      </c>
      <c r="JU235" s="466">
        <v>129036.31999999995</v>
      </c>
      <c r="JV235" s="466">
        <v>245228.19000000012</v>
      </c>
      <c r="JW235" s="466">
        <v>363142.08999999997</v>
      </c>
      <c r="JX235" s="466">
        <v>472550.4099999998</v>
      </c>
      <c r="JY235" s="466">
        <f t="shared" si="1209"/>
        <v>2375360.52</v>
      </c>
      <c r="JZ235" s="655">
        <v>58728.57</v>
      </c>
      <c r="KA235" s="466">
        <v>117498.75</v>
      </c>
      <c r="KB235" s="466">
        <v>118303.65000000001</v>
      </c>
      <c r="KC235" s="466">
        <v>262280.26</v>
      </c>
      <c r="KD235" s="466">
        <v>125150.24999999997</v>
      </c>
      <c r="KE235" s="466">
        <v>223661.12999999998</v>
      </c>
      <c r="KF235" s="466">
        <v>78098.060000000056</v>
      </c>
      <c r="KG235" s="466">
        <v>112934.71999999996</v>
      </c>
      <c r="KH235" s="466">
        <v>302482.20000000007</v>
      </c>
      <c r="KI235" s="466">
        <v>305195.87999999995</v>
      </c>
      <c r="KJ235" s="466">
        <v>340790.78999999992</v>
      </c>
      <c r="KK235" s="466">
        <v>1052065.8300000003</v>
      </c>
      <c r="KL235" s="466">
        <f t="shared" si="1211"/>
        <v>3097190.09</v>
      </c>
      <c r="KM235" s="655">
        <v>91084.35</v>
      </c>
      <c r="KN235" s="466">
        <v>219636.68</v>
      </c>
      <c r="KO235" s="466">
        <v>256102.17</v>
      </c>
      <c r="KP235" s="466">
        <v>100816.11000000002</v>
      </c>
      <c r="KQ235" s="466">
        <v>419737.51</v>
      </c>
      <c r="KR235" s="466">
        <v>197743.53000000003</v>
      </c>
      <c r="KS235" s="466">
        <v>309687.02999999991</v>
      </c>
      <c r="KT235" s="466">
        <v>167924.42</v>
      </c>
      <c r="KU235" s="466">
        <v>1035200.0299999999</v>
      </c>
      <c r="KV235" s="466">
        <v>100387.07000000007</v>
      </c>
      <c r="KW235" s="466">
        <v>222551.95999999996</v>
      </c>
      <c r="KX235" s="466">
        <v>1616620.06</v>
      </c>
      <c r="KY235" s="466">
        <f t="shared" si="1213"/>
        <v>4737490.92</v>
      </c>
      <c r="KZ235" s="655">
        <v>51622.58</v>
      </c>
      <c r="LA235" s="466">
        <v>135642.99</v>
      </c>
      <c r="LB235" s="466">
        <v>0</v>
      </c>
      <c r="LC235" s="466">
        <v>0</v>
      </c>
      <c r="LD235" s="466">
        <v>0</v>
      </c>
      <c r="LE235" s="466">
        <v>0</v>
      </c>
      <c r="LF235" s="466">
        <v>0</v>
      </c>
      <c r="LG235" s="466">
        <v>0</v>
      </c>
      <c r="LH235" s="466">
        <v>0</v>
      </c>
      <c r="LI235" s="466">
        <v>0</v>
      </c>
      <c r="LJ235" s="466">
        <v>0</v>
      </c>
      <c r="LK235" s="466">
        <v>0</v>
      </c>
      <c r="LL235" s="511">
        <f t="shared" si="1215"/>
        <v>187265.57</v>
      </c>
    </row>
    <row r="236" spans="1:324" ht="15.75" x14ac:dyDescent="0.25">
      <c r="A236" s="419">
        <v>4316</v>
      </c>
      <c r="B236" s="420"/>
      <c r="C236" s="418" t="s">
        <v>80</v>
      </c>
      <c r="D236" s="418" t="s">
        <v>83</v>
      </c>
      <c r="E236" s="466">
        <v>0</v>
      </c>
      <c r="F236" s="466">
        <v>0</v>
      </c>
      <c r="G236" s="466">
        <v>0</v>
      </c>
      <c r="H236" s="466">
        <v>1870722.7507928561</v>
      </c>
      <c r="I236" s="466">
        <v>1486913.7038891672</v>
      </c>
      <c r="J236" s="466">
        <v>1414.6219328993491</v>
      </c>
      <c r="K236" s="466">
        <v>0</v>
      </c>
      <c r="L236" s="466">
        <v>3672.174929060257</v>
      </c>
      <c r="M236" s="466">
        <v>0</v>
      </c>
      <c r="N236" s="466">
        <v>0</v>
      </c>
      <c r="O236" s="466">
        <v>0</v>
      </c>
      <c r="P236" s="466">
        <v>0</v>
      </c>
      <c r="Q236" s="466">
        <v>0</v>
      </c>
      <c r="R236" s="466">
        <v>0</v>
      </c>
      <c r="S236" s="466">
        <v>145935.57002169921</v>
      </c>
      <c r="T236" s="466">
        <v>-120993.48372558839</v>
      </c>
      <c r="U236" s="466">
        <v>0</v>
      </c>
      <c r="V236" s="466">
        <v>0</v>
      </c>
      <c r="W236" s="466">
        <v>0</v>
      </c>
      <c r="X236" s="466">
        <v>1022261.6215990653</v>
      </c>
      <c r="Y236" s="466">
        <v>1047203.7078951763</v>
      </c>
      <c r="Z236" s="466">
        <v>0</v>
      </c>
      <c r="AA236" s="466">
        <v>0</v>
      </c>
      <c r="AB236" s="466">
        <v>1326.9904857285931</v>
      </c>
      <c r="AC236" s="466">
        <v>42797.529627775002</v>
      </c>
      <c r="AD236" s="466">
        <v>0</v>
      </c>
      <c r="AE236" s="466">
        <v>0</v>
      </c>
      <c r="AF236" s="466">
        <v>0</v>
      </c>
      <c r="AG236" s="466">
        <v>118928.39258888333</v>
      </c>
      <c r="AH236" s="466">
        <v>0</v>
      </c>
      <c r="AI236" s="466">
        <v>0</v>
      </c>
      <c r="AJ236" s="466">
        <v>9209.6384159572699</v>
      </c>
      <c r="AK236" s="466">
        <v>359501.84101151727</v>
      </c>
      <c r="AL236" s="466">
        <v>531764.3921298614</v>
      </c>
      <c r="AM236" s="466">
        <v>3471.874478384243</v>
      </c>
      <c r="AN236" s="466">
        <v>183939.83057920216</v>
      </c>
      <c r="AO236" s="466">
        <v>129978.30078451011</v>
      </c>
      <c r="AP236" s="466">
        <v>-129978.30078451011</v>
      </c>
      <c r="AQ236" s="466">
        <v>45135.181939576032</v>
      </c>
      <c r="AR236" s="466">
        <v>0</v>
      </c>
      <c r="AS236" s="466">
        <v>0</v>
      </c>
      <c r="AT236" s="466">
        <v>88706.718410949761</v>
      </c>
      <c r="AU236" s="466">
        <v>0</v>
      </c>
      <c r="AV236" s="466">
        <v>45902.177933567014</v>
      </c>
      <c r="AW236" s="466">
        <v>0</v>
      </c>
      <c r="AX236" s="466">
        <v>3097.5630111834416</v>
      </c>
      <c r="AY236" s="466">
        <v>370253.34635286266</v>
      </c>
      <c r="AZ236" s="466">
        <v>0</v>
      </c>
      <c r="BA236" s="466">
        <v>15633.617259222166</v>
      </c>
      <c r="BB236" s="466">
        <v>0</v>
      </c>
      <c r="BC236" s="466">
        <v>0</v>
      </c>
      <c r="BD236" s="466">
        <v>0</v>
      </c>
      <c r="BE236" s="466">
        <v>0</v>
      </c>
      <c r="BF236" s="466">
        <v>5248.2891003171426</v>
      </c>
      <c r="BG236" s="466">
        <v>0</v>
      </c>
      <c r="BH236" s="466">
        <v>0</v>
      </c>
      <c r="BI236" s="466">
        <v>21148.389250542481</v>
      </c>
      <c r="BJ236" s="466">
        <v>0</v>
      </c>
      <c r="BK236" s="466">
        <v>89673.051243531969</v>
      </c>
      <c r="BL236" s="466">
        <f t="shared" si="1175"/>
        <v>131703.34685361377</v>
      </c>
      <c r="BM236" s="466">
        <v>0</v>
      </c>
      <c r="BN236" s="466">
        <v>0</v>
      </c>
      <c r="BO236" s="466">
        <v>0</v>
      </c>
      <c r="BP236" s="466">
        <v>2804.2063094641962</v>
      </c>
      <c r="BQ236" s="466">
        <v>3726.4229677850112</v>
      </c>
      <c r="BR236" s="466">
        <v>0</v>
      </c>
      <c r="BS236" s="466">
        <v>1250.8345852111502</v>
      </c>
      <c r="BT236" s="466">
        <v>10432.315139375731</v>
      </c>
      <c r="BU236" s="466">
        <v>18986.813553663829</v>
      </c>
      <c r="BV236" s="466">
        <v>0</v>
      </c>
      <c r="BW236" s="466">
        <v>12254.963862460358</v>
      </c>
      <c r="BX236" s="466">
        <v>18986.813553663829</v>
      </c>
      <c r="BY236" s="466">
        <f t="shared" si="1177"/>
        <v>68442.36997162411</v>
      </c>
      <c r="BZ236" s="466">
        <v>0</v>
      </c>
      <c r="CA236" s="466">
        <v>0</v>
      </c>
      <c r="CB236" s="466">
        <v>0</v>
      </c>
      <c r="CC236" s="466">
        <v>0</v>
      </c>
      <c r="CD236" s="466">
        <v>0</v>
      </c>
      <c r="CE236" s="466">
        <v>0</v>
      </c>
      <c r="CF236" s="466">
        <v>0</v>
      </c>
      <c r="CG236" s="466">
        <v>19750.459021866136</v>
      </c>
      <c r="CH236" s="466">
        <v>-19750.459021866136</v>
      </c>
      <c r="CI236" s="466">
        <v>0</v>
      </c>
      <c r="CJ236" s="466">
        <v>0</v>
      </c>
      <c r="CK236" s="466">
        <v>0</v>
      </c>
      <c r="CL236" s="466">
        <f t="shared" si="1179"/>
        <v>0</v>
      </c>
      <c r="CM236" s="466">
        <v>0</v>
      </c>
      <c r="CN236" s="466">
        <v>0</v>
      </c>
      <c r="CO236" s="466">
        <v>0</v>
      </c>
      <c r="CP236" s="466">
        <v>0</v>
      </c>
      <c r="CQ236" s="466">
        <v>0</v>
      </c>
      <c r="CR236" s="466">
        <v>0</v>
      </c>
      <c r="CS236" s="466">
        <v>2453.6272325154396</v>
      </c>
      <c r="CT236" s="466">
        <v>0</v>
      </c>
      <c r="CU236" s="466">
        <v>0</v>
      </c>
      <c r="CV236" s="466">
        <v>0</v>
      </c>
      <c r="CW236" s="466">
        <v>8658.8215656818575</v>
      </c>
      <c r="CX236" s="466">
        <v>0</v>
      </c>
      <c r="CY236" s="466">
        <f t="shared" si="1181"/>
        <v>11112.448798197296</v>
      </c>
      <c r="CZ236" s="466">
        <v>6164</v>
      </c>
      <c r="DA236" s="466">
        <v>-6164</v>
      </c>
      <c r="DB236" s="466">
        <v>0</v>
      </c>
      <c r="DC236" s="466">
        <v>0</v>
      </c>
      <c r="DD236" s="466">
        <v>0</v>
      </c>
      <c r="DE236" s="466">
        <v>0</v>
      </c>
      <c r="DF236" s="466">
        <v>0</v>
      </c>
      <c r="DG236" s="466">
        <v>10439.5</v>
      </c>
      <c r="DH236" s="466">
        <v>17389.439999999999</v>
      </c>
      <c r="DI236" s="466">
        <v>0</v>
      </c>
      <c r="DJ236" s="466">
        <v>460297</v>
      </c>
      <c r="DK236" s="466">
        <v>358446.88</v>
      </c>
      <c r="DL236" s="466">
        <f t="shared" si="1183"/>
        <v>846572.82000000007</v>
      </c>
      <c r="DM236" s="466">
        <v>272353</v>
      </c>
      <c r="DN236" s="466">
        <v>158523</v>
      </c>
      <c r="DO236" s="466">
        <v>0</v>
      </c>
      <c r="DP236" s="466">
        <v>190491</v>
      </c>
      <c r="DQ236" s="466">
        <v>0</v>
      </c>
      <c r="DR236" s="466">
        <v>0</v>
      </c>
      <c r="DS236" s="466">
        <v>0</v>
      </c>
      <c r="DT236" s="466">
        <v>1200</v>
      </c>
      <c r="DU236" s="466">
        <v>0</v>
      </c>
      <c r="DV236" s="466">
        <v>0</v>
      </c>
      <c r="DW236" s="466">
        <v>0.32999999995809048</v>
      </c>
      <c r="DX236" s="466">
        <v>23521.74</v>
      </c>
      <c r="DY236" s="466">
        <f t="shared" si="1185"/>
        <v>646089.06999999995</v>
      </c>
      <c r="DZ236" s="466">
        <v>0</v>
      </c>
      <c r="EA236" s="466">
        <v>0</v>
      </c>
      <c r="EB236" s="466">
        <v>0</v>
      </c>
      <c r="EC236" s="466">
        <v>0</v>
      </c>
      <c r="ED236" s="466">
        <v>0</v>
      </c>
      <c r="EE236" s="466">
        <v>1646.44</v>
      </c>
      <c r="EF236" s="466">
        <v>0</v>
      </c>
      <c r="EG236" s="466">
        <v>0</v>
      </c>
      <c r="EH236" s="466">
        <v>0</v>
      </c>
      <c r="EI236" s="466">
        <v>0</v>
      </c>
      <c r="EJ236" s="466">
        <v>2100</v>
      </c>
      <c r="EK236" s="466">
        <v>345</v>
      </c>
      <c r="EL236" s="466">
        <f t="shared" si="1187"/>
        <v>4091.44</v>
      </c>
      <c r="EM236" s="466">
        <v>0</v>
      </c>
      <c r="EN236" s="466">
        <v>0</v>
      </c>
      <c r="EO236" s="466">
        <v>0</v>
      </c>
      <c r="EP236" s="466">
        <v>0</v>
      </c>
      <c r="EQ236" s="466">
        <v>0</v>
      </c>
      <c r="ER236" s="466">
        <v>0</v>
      </c>
      <c r="ES236" s="466">
        <v>0</v>
      </c>
      <c r="ET236" s="466">
        <v>0</v>
      </c>
      <c r="EU236" s="466">
        <v>0</v>
      </c>
      <c r="EV236" s="466">
        <v>0</v>
      </c>
      <c r="EW236" s="466">
        <v>0</v>
      </c>
      <c r="EX236" s="466">
        <v>0</v>
      </c>
      <c r="EY236" s="466">
        <f t="shared" si="1189"/>
        <v>0</v>
      </c>
      <c r="EZ236" s="466">
        <v>0</v>
      </c>
      <c r="FA236" s="466">
        <v>0</v>
      </c>
      <c r="FB236" s="466">
        <v>0</v>
      </c>
      <c r="FC236" s="466">
        <v>0</v>
      </c>
      <c r="FD236" s="466">
        <v>0</v>
      </c>
      <c r="FE236" s="466">
        <v>0</v>
      </c>
      <c r="FF236" s="466">
        <v>0</v>
      </c>
      <c r="FG236" s="466">
        <v>0</v>
      </c>
      <c r="FH236" s="466">
        <v>0</v>
      </c>
      <c r="FI236" s="466">
        <v>0</v>
      </c>
      <c r="FJ236" s="466">
        <v>0</v>
      </c>
      <c r="FK236" s="466">
        <v>0</v>
      </c>
      <c r="FL236" s="466">
        <f t="shared" si="1191"/>
        <v>0</v>
      </c>
      <c r="FM236" s="466">
        <v>0</v>
      </c>
      <c r="FN236" s="466">
        <v>0</v>
      </c>
      <c r="FO236" s="466">
        <v>0</v>
      </c>
      <c r="FP236" s="466">
        <v>0</v>
      </c>
      <c r="FQ236" s="466">
        <v>0</v>
      </c>
      <c r="FR236" s="466">
        <v>0</v>
      </c>
      <c r="FS236" s="466">
        <v>0</v>
      </c>
      <c r="FT236" s="466">
        <v>0</v>
      </c>
      <c r="FU236" s="466">
        <v>0</v>
      </c>
      <c r="FV236" s="466">
        <v>0</v>
      </c>
      <c r="FW236" s="466">
        <v>0</v>
      </c>
      <c r="FX236" s="466">
        <v>0</v>
      </c>
      <c r="FY236" s="466">
        <f t="shared" si="1193"/>
        <v>0</v>
      </c>
      <c r="FZ236" s="466">
        <v>0</v>
      </c>
      <c r="GA236" s="466">
        <v>0</v>
      </c>
      <c r="GB236" s="466">
        <v>0</v>
      </c>
      <c r="GC236" s="466">
        <v>0</v>
      </c>
      <c r="GD236" s="466">
        <v>0</v>
      </c>
      <c r="GE236" s="466">
        <v>0</v>
      </c>
      <c r="GF236" s="466">
        <v>0</v>
      </c>
      <c r="GG236" s="466">
        <v>0</v>
      </c>
      <c r="GH236" s="466">
        <v>0</v>
      </c>
      <c r="GI236" s="466">
        <v>0</v>
      </c>
      <c r="GJ236" s="466">
        <v>0</v>
      </c>
      <c r="GK236" s="466">
        <v>0</v>
      </c>
      <c r="GL236" s="466">
        <f t="shared" si="1195"/>
        <v>0</v>
      </c>
      <c r="GM236" s="466">
        <v>0</v>
      </c>
      <c r="GN236" s="466">
        <v>1211.02</v>
      </c>
      <c r="GO236" s="466">
        <v>771.95</v>
      </c>
      <c r="GP236" s="466">
        <v>0</v>
      </c>
      <c r="GQ236" s="466">
        <v>0</v>
      </c>
      <c r="GR236" s="466">
        <v>2029.1999999999998</v>
      </c>
      <c r="GS236" s="466">
        <v>405.84</v>
      </c>
      <c r="GT236" s="466">
        <v>405.84</v>
      </c>
      <c r="GU236" s="466">
        <v>405.84</v>
      </c>
      <c r="GV236" s="466">
        <v>405.84</v>
      </c>
      <c r="GW236" s="466">
        <v>283.99</v>
      </c>
      <c r="GX236" s="466">
        <v>527.69000000000005</v>
      </c>
      <c r="GY236" s="466">
        <f t="shared" si="1197"/>
        <v>6447.2100000000009</v>
      </c>
      <c r="GZ236" s="466">
        <v>0</v>
      </c>
      <c r="HA236" s="466">
        <v>407.17</v>
      </c>
      <c r="HB236" s="466">
        <v>407.18</v>
      </c>
      <c r="HC236" s="466">
        <v>50407.17</v>
      </c>
      <c r="HD236" s="466">
        <v>407.18</v>
      </c>
      <c r="HE236" s="466">
        <v>407.17</v>
      </c>
      <c r="HF236" s="466">
        <v>407.19</v>
      </c>
      <c r="HG236" s="466">
        <v>407.17</v>
      </c>
      <c r="HH236" s="466">
        <v>407.17</v>
      </c>
      <c r="HI236" s="466">
        <v>407.18</v>
      </c>
      <c r="HJ236" s="466">
        <v>407.17</v>
      </c>
      <c r="HK236" s="466">
        <v>407.18</v>
      </c>
      <c r="HL236" s="466">
        <f t="shared" si="1199"/>
        <v>54478.929999999993</v>
      </c>
      <c r="HM236" s="466">
        <v>407.17</v>
      </c>
      <c r="HN236" s="466">
        <v>407.35</v>
      </c>
      <c r="HO236" s="466">
        <v>407.34</v>
      </c>
      <c r="HP236" s="466">
        <v>407.35</v>
      </c>
      <c r="HQ236" s="466">
        <v>407.34</v>
      </c>
      <c r="HR236" s="466">
        <v>407.34</v>
      </c>
      <c r="HS236" s="466">
        <v>407.34</v>
      </c>
      <c r="HT236" s="466">
        <v>388.66</v>
      </c>
      <c r="HU236" s="466">
        <v>404.66</v>
      </c>
      <c r="HV236" s="466">
        <v>11404.68</v>
      </c>
      <c r="HW236" s="466">
        <v>100000</v>
      </c>
      <c r="HX236" s="466">
        <v>1032.82</v>
      </c>
      <c r="HY236" s="466">
        <f t="shared" si="1201"/>
        <v>116082.05</v>
      </c>
      <c r="HZ236" s="466">
        <v>33.700000000000003</v>
      </c>
      <c r="IA236" s="466">
        <v>0</v>
      </c>
      <c r="IB236" s="466">
        <v>50000</v>
      </c>
      <c r="IC236" s="466">
        <v>0</v>
      </c>
      <c r="ID236" s="466">
        <v>0</v>
      </c>
      <c r="IE236" s="466">
        <v>95.65</v>
      </c>
      <c r="IF236" s="466">
        <v>0</v>
      </c>
      <c r="IG236" s="466">
        <v>0</v>
      </c>
      <c r="IH236" s="466">
        <v>0</v>
      </c>
      <c r="II236" s="466">
        <v>0</v>
      </c>
      <c r="IJ236" s="466">
        <v>90.27</v>
      </c>
      <c r="IK236" s="466">
        <v>1213000</v>
      </c>
      <c r="IL236" s="466">
        <f t="shared" si="1203"/>
        <v>1263219.6200000001</v>
      </c>
      <c r="IM236" s="466">
        <v>5.39</v>
      </c>
      <c r="IN236" s="466">
        <v>0</v>
      </c>
      <c r="IO236" s="466">
        <v>0</v>
      </c>
      <c r="IP236" s="466">
        <v>0</v>
      </c>
      <c r="IQ236" s="466">
        <v>0</v>
      </c>
      <c r="IR236" s="466">
        <v>0</v>
      </c>
      <c r="IS236" s="466">
        <v>0.4</v>
      </c>
      <c r="IT236" s="466">
        <v>0</v>
      </c>
      <c r="IU236" s="466">
        <v>0</v>
      </c>
      <c r="IV236" s="466">
        <v>1300000</v>
      </c>
      <c r="IW236" s="466">
        <v>0</v>
      </c>
      <c r="IX236" s="466">
        <v>1544037</v>
      </c>
      <c r="IY236" s="466">
        <f t="shared" si="1205"/>
        <v>2844042.79</v>
      </c>
      <c r="IZ236" s="655">
        <v>0</v>
      </c>
      <c r="JA236" s="466">
        <v>0</v>
      </c>
      <c r="JB236" s="466">
        <v>0</v>
      </c>
      <c r="JC236" s="466">
        <v>0</v>
      </c>
      <c r="JD236" s="466">
        <v>0</v>
      </c>
      <c r="JE236" s="466">
        <v>0</v>
      </c>
      <c r="JF236" s="466">
        <v>228700</v>
      </c>
      <c r="JG236" s="466">
        <v>206754</v>
      </c>
      <c r="JH236" s="466">
        <v>150000</v>
      </c>
      <c r="JI236" s="466">
        <v>120000</v>
      </c>
      <c r="JJ236" s="466">
        <v>697566</v>
      </c>
      <c r="JK236" s="466">
        <v>1804717</v>
      </c>
      <c r="JL236" s="466">
        <f t="shared" si="1207"/>
        <v>3207737</v>
      </c>
      <c r="JM236" s="655">
        <v>0</v>
      </c>
      <c r="JN236" s="466">
        <v>0</v>
      </c>
      <c r="JO236" s="466">
        <v>0</v>
      </c>
      <c r="JP236" s="466">
        <v>0</v>
      </c>
      <c r="JQ236" s="466">
        <v>0</v>
      </c>
      <c r="JR236" s="466">
        <v>0</v>
      </c>
      <c r="JS236" s="466">
        <v>20000</v>
      </c>
      <c r="JT236" s="466">
        <v>0</v>
      </c>
      <c r="JU236" s="466">
        <v>0</v>
      </c>
      <c r="JV236" s="466">
        <v>21600</v>
      </c>
      <c r="JW236" s="466">
        <v>48000</v>
      </c>
      <c r="JX236" s="466">
        <v>739963</v>
      </c>
      <c r="JY236" s="466">
        <f t="shared" si="1209"/>
        <v>829563</v>
      </c>
      <c r="JZ236" s="655">
        <v>2591.46</v>
      </c>
      <c r="KA236" s="466">
        <v>3900.51</v>
      </c>
      <c r="KB236" s="466">
        <v>38427.550000000003</v>
      </c>
      <c r="KC236" s="466">
        <v>6561.989999999998</v>
      </c>
      <c r="KD236" s="466">
        <v>334348.17</v>
      </c>
      <c r="KE236" s="466">
        <v>4224.0999999999985</v>
      </c>
      <c r="KF236" s="466">
        <v>157000</v>
      </c>
      <c r="KG236" s="466">
        <v>20813.54</v>
      </c>
      <c r="KH236" s="466">
        <v>51946</v>
      </c>
      <c r="KI236" s="466">
        <v>0</v>
      </c>
      <c r="KJ236" s="466">
        <v>2169556.48</v>
      </c>
      <c r="KK236" s="466">
        <v>191963.25</v>
      </c>
      <c r="KL236" s="466">
        <f t="shared" si="1211"/>
        <v>2981333.05</v>
      </c>
      <c r="KM236" s="655">
        <v>5783.16</v>
      </c>
      <c r="KN236" s="466">
        <v>59501.39</v>
      </c>
      <c r="KO236" s="466">
        <v>117456.11</v>
      </c>
      <c r="KP236" s="466">
        <v>6069.0999999999995</v>
      </c>
      <c r="KQ236" s="466">
        <v>182228.36000000002</v>
      </c>
      <c r="KR236" s="466">
        <v>5082.7199999999975</v>
      </c>
      <c r="KS236" s="466">
        <v>123789.14</v>
      </c>
      <c r="KT236" s="466">
        <v>5950.3499999999985</v>
      </c>
      <c r="KU236" s="466">
        <v>92763</v>
      </c>
      <c r="KV236" s="466">
        <v>32335</v>
      </c>
      <c r="KW236" s="466">
        <v>210115</v>
      </c>
      <c r="KX236" s="466">
        <v>1417827.6</v>
      </c>
      <c r="KY236" s="466">
        <f t="shared" si="1213"/>
        <v>2258900.9300000002</v>
      </c>
      <c r="KZ236" s="655">
        <v>4491.88</v>
      </c>
      <c r="LA236" s="466">
        <v>19048.18</v>
      </c>
      <c r="LB236" s="466">
        <v>0</v>
      </c>
      <c r="LC236" s="466">
        <v>0</v>
      </c>
      <c r="LD236" s="466">
        <v>0</v>
      </c>
      <c r="LE236" s="466">
        <v>0</v>
      </c>
      <c r="LF236" s="466">
        <v>0</v>
      </c>
      <c r="LG236" s="466">
        <v>0</v>
      </c>
      <c r="LH236" s="466">
        <v>0</v>
      </c>
      <c r="LI236" s="466">
        <v>0</v>
      </c>
      <c r="LJ236" s="466">
        <v>0</v>
      </c>
      <c r="LK236" s="466">
        <v>0</v>
      </c>
      <c r="LL236" s="511">
        <f t="shared" si="1215"/>
        <v>23540.06</v>
      </c>
    </row>
    <row r="237" spans="1:324" x14ac:dyDescent="0.2">
      <c r="A237" s="436"/>
      <c r="B237" s="437"/>
      <c r="C237" s="421" t="s">
        <v>1062</v>
      </c>
      <c r="D237" s="421" t="s">
        <v>1062</v>
      </c>
      <c r="E237" s="442"/>
      <c r="F237" s="442"/>
      <c r="G237" s="442"/>
      <c r="H237" s="442"/>
      <c r="I237" s="442"/>
      <c r="J237" s="442"/>
      <c r="K237" s="442"/>
      <c r="L237" s="442"/>
      <c r="M237" s="442"/>
      <c r="N237" s="442"/>
      <c r="O237" s="442"/>
      <c r="P237" s="442"/>
      <c r="Q237" s="442"/>
      <c r="R237" s="442"/>
      <c r="S237" s="442"/>
      <c r="T237" s="442"/>
      <c r="U237" s="442"/>
      <c r="V237" s="442"/>
      <c r="W237" s="442"/>
      <c r="X237" s="442"/>
      <c r="Y237" s="442"/>
      <c r="Z237" s="442"/>
      <c r="AA237" s="442"/>
      <c r="AB237" s="442"/>
      <c r="AC237" s="442"/>
      <c r="AD237" s="442"/>
      <c r="AE237" s="442"/>
      <c r="AF237" s="442"/>
      <c r="AG237" s="442"/>
      <c r="AH237" s="442"/>
      <c r="AI237" s="442"/>
      <c r="AJ237" s="442"/>
      <c r="AK237" s="442"/>
      <c r="AL237" s="442"/>
      <c r="AM237" s="442"/>
      <c r="AN237" s="442"/>
      <c r="AO237" s="442"/>
      <c r="AP237" s="442"/>
      <c r="AQ237" s="442"/>
      <c r="AR237" s="442"/>
      <c r="AS237" s="442"/>
      <c r="AT237" s="442"/>
      <c r="AU237" s="442"/>
      <c r="AV237" s="442"/>
      <c r="AW237" s="442"/>
      <c r="AX237" s="442"/>
      <c r="AY237" s="442"/>
      <c r="AZ237" s="442"/>
      <c r="BA237" s="442"/>
      <c r="BB237" s="442"/>
      <c r="BC237" s="442"/>
      <c r="BD237" s="442"/>
      <c r="BE237" s="442"/>
      <c r="BF237" s="442"/>
      <c r="BG237" s="442"/>
      <c r="BH237" s="442"/>
      <c r="BI237" s="442"/>
      <c r="BJ237" s="442"/>
      <c r="BK237" s="442"/>
      <c r="BL237" s="442"/>
      <c r="BM237" s="442"/>
      <c r="BN237" s="442"/>
      <c r="BO237" s="442"/>
      <c r="BP237" s="442"/>
      <c r="BQ237" s="442"/>
      <c r="BR237" s="442"/>
      <c r="BS237" s="442"/>
      <c r="BT237" s="442"/>
      <c r="BU237" s="442"/>
      <c r="BV237" s="442"/>
      <c r="BW237" s="442"/>
      <c r="BX237" s="442"/>
      <c r="BY237" s="442"/>
      <c r="BZ237" s="442"/>
      <c r="CA237" s="442"/>
      <c r="CB237" s="442"/>
      <c r="CC237" s="442"/>
      <c r="CD237" s="442"/>
      <c r="CE237" s="442"/>
      <c r="CF237" s="442"/>
      <c r="CG237" s="442"/>
      <c r="CH237" s="442"/>
      <c r="CI237" s="442"/>
      <c r="CJ237" s="442"/>
      <c r="CK237" s="442"/>
      <c r="CL237" s="442"/>
      <c r="CM237" s="442"/>
      <c r="CN237" s="442"/>
      <c r="CO237" s="442"/>
      <c r="CP237" s="442"/>
      <c r="CQ237" s="442"/>
      <c r="CR237" s="442"/>
      <c r="CS237" s="442"/>
      <c r="CT237" s="442"/>
      <c r="CU237" s="442"/>
      <c r="CV237" s="442"/>
      <c r="CW237" s="442"/>
      <c r="CX237" s="442"/>
      <c r="CY237" s="442"/>
      <c r="CZ237" s="442"/>
      <c r="DA237" s="442"/>
      <c r="DB237" s="442"/>
      <c r="DC237" s="442"/>
      <c r="DD237" s="442"/>
      <c r="DE237" s="442"/>
      <c r="DF237" s="442"/>
      <c r="DG237" s="442"/>
      <c r="DH237" s="442"/>
      <c r="DI237" s="442"/>
      <c r="DJ237" s="442"/>
      <c r="DK237" s="442"/>
      <c r="DL237" s="442"/>
      <c r="DM237" s="442"/>
      <c r="DN237" s="442"/>
      <c r="DO237" s="442"/>
      <c r="DP237" s="442"/>
      <c r="DQ237" s="442"/>
      <c r="DR237" s="442"/>
      <c r="DS237" s="442"/>
      <c r="DT237" s="442"/>
      <c r="DU237" s="442"/>
      <c r="DV237" s="442"/>
      <c r="DW237" s="442"/>
      <c r="DX237" s="442"/>
      <c r="DY237" s="442"/>
      <c r="DZ237" s="442"/>
      <c r="EA237" s="442"/>
      <c r="EB237" s="442"/>
      <c r="EC237" s="442"/>
      <c r="ED237" s="442"/>
      <c r="EE237" s="442"/>
      <c r="EF237" s="442"/>
      <c r="EG237" s="442"/>
      <c r="EH237" s="442"/>
      <c r="EI237" s="442"/>
      <c r="EJ237" s="442"/>
      <c r="EK237" s="442"/>
      <c r="EL237" s="442"/>
      <c r="EM237" s="442"/>
      <c r="EN237" s="442"/>
      <c r="EO237" s="442"/>
      <c r="EP237" s="442"/>
      <c r="EQ237" s="442"/>
      <c r="ER237" s="442"/>
      <c r="ES237" s="442"/>
      <c r="ET237" s="442"/>
      <c r="EU237" s="442"/>
      <c r="EV237" s="442"/>
      <c r="EW237" s="442"/>
      <c r="EX237" s="442"/>
      <c r="EY237" s="442"/>
      <c r="EZ237" s="442"/>
      <c r="FA237" s="442"/>
      <c r="FB237" s="442"/>
      <c r="FC237" s="442"/>
      <c r="FD237" s="442"/>
      <c r="FE237" s="442"/>
      <c r="FF237" s="442"/>
      <c r="FG237" s="442"/>
      <c r="FH237" s="442"/>
      <c r="FI237" s="442"/>
      <c r="FJ237" s="442"/>
      <c r="FK237" s="442"/>
      <c r="FL237" s="442"/>
      <c r="FM237" s="442"/>
      <c r="FN237" s="442"/>
      <c r="FO237" s="442"/>
      <c r="FP237" s="442"/>
      <c r="FQ237" s="442"/>
      <c r="FR237" s="442"/>
      <c r="FS237" s="442"/>
      <c r="FT237" s="442"/>
      <c r="FU237" s="442"/>
      <c r="FV237" s="442"/>
      <c r="FW237" s="442"/>
      <c r="FX237" s="442"/>
      <c r="FY237" s="442"/>
      <c r="FZ237" s="442"/>
      <c r="GA237" s="442"/>
      <c r="GB237" s="442"/>
      <c r="GC237" s="442"/>
      <c r="GD237" s="442"/>
      <c r="GE237" s="442"/>
      <c r="GF237" s="442"/>
      <c r="GG237" s="442"/>
      <c r="GH237" s="442"/>
      <c r="GI237" s="442"/>
      <c r="GJ237" s="442"/>
      <c r="GK237" s="442"/>
      <c r="GL237" s="442"/>
      <c r="GM237" s="442"/>
      <c r="GN237" s="442"/>
      <c r="GO237" s="442"/>
      <c r="GP237" s="442"/>
      <c r="GQ237" s="442"/>
      <c r="GR237" s="442"/>
      <c r="GS237" s="442"/>
      <c r="GT237" s="442"/>
      <c r="GU237" s="442"/>
      <c r="GV237" s="442"/>
      <c r="GW237" s="442"/>
      <c r="GX237" s="442"/>
      <c r="GY237" s="442"/>
      <c r="GZ237" s="442"/>
      <c r="HA237" s="442"/>
      <c r="HB237" s="442"/>
      <c r="HC237" s="442"/>
      <c r="HD237" s="442"/>
      <c r="HE237" s="442"/>
      <c r="HF237" s="442"/>
      <c r="HG237" s="442"/>
      <c r="HH237" s="442"/>
      <c r="HI237" s="442"/>
      <c r="HJ237" s="442"/>
      <c r="HK237" s="442"/>
      <c r="HL237" s="442"/>
      <c r="HM237" s="442"/>
      <c r="HN237" s="442"/>
      <c r="HO237" s="442"/>
      <c r="HP237" s="442"/>
      <c r="HQ237" s="442"/>
      <c r="HR237" s="442"/>
      <c r="HS237" s="442"/>
      <c r="HT237" s="442"/>
      <c r="HU237" s="442"/>
      <c r="HV237" s="442"/>
      <c r="HW237" s="442"/>
      <c r="HX237" s="442"/>
      <c r="HY237" s="442"/>
      <c r="HZ237" s="442"/>
      <c r="IA237" s="442"/>
      <c r="IB237" s="442"/>
      <c r="IC237" s="442"/>
      <c r="ID237" s="442"/>
      <c r="IE237" s="442"/>
      <c r="IF237" s="442"/>
      <c r="IG237" s="442"/>
      <c r="IH237" s="442"/>
      <c r="II237" s="442"/>
      <c r="IJ237" s="442"/>
      <c r="IK237" s="442"/>
      <c r="IL237" s="442"/>
      <c r="IM237" s="442"/>
      <c r="IN237" s="442"/>
      <c r="IO237" s="442"/>
      <c r="IP237" s="442"/>
      <c r="IQ237" s="442"/>
      <c r="IR237" s="442"/>
      <c r="IS237" s="442"/>
      <c r="IT237" s="442"/>
      <c r="IU237" s="442"/>
      <c r="IV237" s="442"/>
      <c r="IW237" s="442"/>
      <c r="IX237" s="442"/>
      <c r="IY237" s="442"/>
      <c r="IZ237" s="653"/>
      <c r="JA237" s="442"/>
      <c r="JB237" s="442"/>
      <c r="JC237" s="442"/>
      <c r="JD237" s="442"/>
      <c r="JE237" s="442"/>
      <c r="JF237" s="442"/>
      <c r="JG237" s="442"/>
      <c r="JH237" s="442"/>
      <c r="JI237" s="442"/>
      <c r="JJ237" s="442"/>
      <c r="JK237" s="442"/>
      <c r="JL237" s="442"/>
      <c r="JM237" s="653"/>
      <c r="JN237" s="442"/>
      <c r="JO237" s="442"/>
      <c r="JP237" s="442"/>
      <c r="JQ237" s="442"/>
      <c r="JR237" s="442"/>
      <c r="JS237" s="442"/>
      <c r="JT237" s="442"/>
      <c r="JU237" s="442"/>
      <c r="JV237" s="442"/>
      <c r="JW237" s="442"/>
      <c r="JX237" s="442"/>
      <c r="JY237" s="442"/>
      <c r="JZ237" s="653"/>
      <c r="KA237" s="442"/>
      <c r="KB237" s="442"/>
      <c r="KC237" s="442"/>
      <c r="KD237" s="442"/>
      <c r="KE237" s="442"/>
      <c r="KF237" s="442"/>
      <c r="KG237" s="442"/>
      <c r="KH237" s="442"/>
      <c r="KI237" s="442"/>
      <c r="KJ237" s="442"/>
      <c r="KK237" s="442"/>
      <c r="KL237" s="442"/>
      <c r="KM237" s="653"/>
      <c r="KN237" s="442"/>
      <c r="KO237" s="442"/>
      <c r="KP237" s="442"/>
      <c r="KQ237" s="442"/>
      <c r="KR237" s="442"/>
      <c r="KS237" s="442"/>
      <c r="KT237" s="442"/>
      <c r="KU237" s="442"/>
      <c r="KV237" s="442"/>
      <c r="KW237" s="442"/>
      <c r="KX237" s="442"/>
      <c r="KY237" s="442"/>
      <c r="KZ237" s="653"/>
      <c r="LA237" s="442"/>
      <c r="LB237" s="442"/>
      <c r="LC237" s="442"/>
      <c r="LD237" s="442"/>
      <c r="LE237" s="442"/>
      <c r="LF237" s="442"/>
      <c r="LG237" s="442"/>
      <c r="LH237" s="442"/>
      <c r="LI237" s="442"/>
      <c r="LJ237" s="442"/>
      <c r="LK237" s="442"/>
      <c r="LL237" s="512"/>
    </row>
    <row r="238" spans="1:324" ht="18" x14ac:dyDescent="0.25">
      <c r="A238" s="461">
        <v>432</v>
      </c>
      <c r="B238" s="462"/>
      <c r="C238" s="463" t="s">
        <v>412</v>
      </c>
      <c r="D238" s="463" t="s">
        <v>413</v>
      </c>
      <c r="E238" s="474">
        <f t="shared" ref="E238:AJ238" si="1216">SUM(E239:E242)</f>
        <v>21443557.002169926</v>
      </c>
      <c r="F238" s="474">
        <f t="shared" si="1216"/>
        <v>26761517.275913872</v>
      </c>
      <c r="G238" s="474">
        <f t="shared" si="1216"/>
        <v>42142551.326990485</v>
      </c>
      <c r="H238" s="474">
        <f t="shared" si="1216"/>
        <v>63833834.084460028</v>
      </c>
      <c r="I238" s="474">
        <f t="shared" si="1216"/>
        <v>88149219.662827581</v>
      </c>
      <c r="J238" s="474">
        <f t="shared" si="1216"/>
        <v>117781735.10265398</v>
      </c>
      <c r="K238" s="474">
        <f t="shared" si="1216"/>
        <v>115635732.76581539</v>
      </c>
      <c r="L238" s="474">
        <f t="shared" si="1216"/>
        <v>69688169.754631951</v>
      </c>
      <c r="M238" s="474">
        <f t="shared" si="1216"/>
        <v>-1963365.8821565683</v>
      </c>
      <c r="N238" s="474">
        <f t="shared" si="1216"/>
        <v>1548753.4462527125</v>
      </c>
      <c r="O238" s="474">
        <f t="shared" si="1216"/>
        <v>4366363.7790018357</v>
      </c>
      <c r="P238" s="474">
        <f t="shared" si="1216"/>
        <v>13881274.557628108</v>
      </c>
      <c r="Q238" s="474">
        <f t="shared" si="1216"/>
        <v>4647894.2137372717</v>
      </c>
      <c r="R238" s="474">
        <f t="shared" si="1216"/>
        <v>4753242.7731180135</v>
      </c>
      <c r="S238" s="474">
        <f t="shared" si="1216"/>
        <v>6539449.0795776974</v>
      </c>
      <c r="T238" s="474">
        <f t="shared" si="1216"/>
        <v>7192872.9668669682</v>
      </c>
      <c r="U238" s="474">
        <f t="shared" si="1216"/>
        <v>7543562.8001585724</v>
      </c>
      <c r="V238" s="474">
        <f t="shared" si="1216"/>
        <v>5511717.3365464872</v>
      </c>
      <c r="W238" s="474">
        <f t="shared" si="1216"/>
        <v>8580522.8028292432</v>
      </c>
      <c r="X238" s="474">
        <f t="shared" si="1216"/>
        <v>12983242.523702225</v>
      </c>
      <c r="Y238" s="474">
        <f t="shared" si="1216"/>
        <v>75585530.397262558</v>
      </c>
      <c r="Z238" s="474">
        <f t="shared" si="1216"/>
        <v>1402360.9067351026</v>
      </c>
      <c r="AA238" s="474">
        <f t="shared" si="1216"/>
        <v>5339961.9419128699</v>
      </c>
      <c r="AB238" s="474">
        <f t="shared" si="1216"/>
        <v>4545750.3502336834</v>
      </c>
      <c r="AC238" s="474">
        <f t="shared" si="1216"/>
        <v>4321726.4553079624</v>
      </c>
      <c r="AD238" s="474">
        <f t="shared" si="1216"/>
        <v>1287719.7248789868</v>
      </c>
      <c r="AE238" s="474">
        <f t="shared" si="1216"/>
        <v>4173037.3973042858</v>
      </c>
      <c r="AF238" s="474">
        <f t="shared" si="1216"/>
        <v>15463557.792730764</v>
      </c>
      <c r="AG238" s="474">
        <f t="shared" si="1216"/>
        <v>9470749.9443331715</v>
      </c>
      <c r="AH238" s="474">
        <f t="shared" si="1216"/>
        <v>6165578.0298781507</v>
      </c>
      <c r="AI238" s="474">
        <f t="shared" si="1216"/>
        <v>12884947.516608248</v>
      </c>
      <c r="AJ238" s="474">
        <f t="shared" si="1216"/>
        <v>11349839.93844934</v>
      </c>
      <c r="AK238" s="474">
        <f t="shared" ref="AK238:BK238" si="1217">SUM(AK239:AK242)</f>
        <v>32199873.45468203</v>
      </c>
      <c r="AL238" s="474">
        <f t="shared" si="1217"/>
        <v>108605103.45305458</v>
      </c>
      <c r="AM238" s="474">
        <f t="shared" si="1217"/>
        <v>-2219626.3249596627</v>
      </c>
      <c r="AN238" s="474">
        <f t="shared" si="1217"/>
        <v>11553423.37186335</v>
      </c>
      <c r="AO238" s="474">
        <f t="shared" si="1217"/>
        <v>7019330.8588716434</v>
      </c>
      <c r="AP238" s="474">
        <f t="shared" si="1217"/>
        <v>6174763.9374478385</v>
      </c>
      <c r="AQ238" s="474">
        <f t="shared" si="1217"/>
        <v>5573156.6579035204</v>
      </c>
      <c r="AR238" s="474">
        <f t="shared" si="1217"/>
        <v>4832379.6396261016</v>
      </c>
      <c r="AS238" s="474">
        <f t="shared" si="1217"/>
        <v>6910933.1700884672</v>
      </c>
      <c r="AT238" s="474">
        <f t="shared" si="1217"/>
        <v>7341734.5370973134</v>
      </c>
      <c r="AU238" s="474">
        <f t="shared" si="1217"/>
        <v>9489844.9755883887</v>
      </c>
      <c r="AV238" s="474">
        <f t="shared" si="1217"/>
        <v>12997204.799741281</v>
      </c>
      <c r="AW238" s="474">
        <f t="shared" si="1217"/>
        <v>11332238.997579699</v>
      </c>
      <c r="AX238" s="474">
        <f t="shared" si="1217"/>
        <v>19900611.782757469</v>
      </c>
      <c r="AY238" s="474">
        <f t="shared" si="1217"/>
        <v>100905996.40360543</v>
      </c>
      <c r="AZ238" s="474">
        <f t="shared" si="1217"/>
        <v>4716238.3241111664</v>
      </c>
      <c r="BA238" s="474">
        <f t="shared" si="1217"/>
        <v>4599936.2976130862</v>
      </c>
      <c r="BB238" s="474">
        <f t="shared" si="1217"/>
        <v>5013684.3215656821</v>
      </c>
      <c r="BC238" s="474">
        <f t="shared" si="1217"/>
        <v>6408095.4183775643</v>
      </c>
      <c r="BD238" s="474">
        <f t="shared" si="1217"/>
        <v>5679686.0813303292</v>
      </c>
      <c r="BE238" s="474">
        <f t="shared" si="1217"/>
        <v>10463372.859497579</v>
      </c>
      <c r="BF238" s="474">
        <f t="shared" si="1217"/>
        <v>9544942.2693623826</v>
      </c>
      <c r="BG238" s="474">
        <f t="shared" si="1217"/>
        <v>8419042.8420964815</v>
      </c>
      <c r="BH238" s="474">
        <f t="shared" si="1217"/>
        <v>12901899.752754133</v>
      </c>
      <c r="BI238" s="474">
        <f t="shared" si="1217"/>
        <v>11812594.806292769</v>
      </c>
      <c r="BJ238" s="474">
        <f t="shared" si="1217"/>
        <v>15778137.323902518</v>
      </c>
      <c r="BK238" s="474">
        <f t="shared" si="1217"/>
        <v>19515454.252044741</v>
      </c>
      <c r="BL238" s="474">
        <f>AZ238+BA238+BB238+BC238+BD238+BE238+BF238+BG238+BH238+BI238+BJ238+BK238</f>
        <v>114853084.54894844</v>
      </c>
      <c r="BM238" s="474">
        <f t="shared" ref="BM238:BX238" si="1218">SUM(BM239:BM242)</f>
        <v>8506975.9108245708</v>
      </c>
      <c r="BN238" s="474">
        <f t="shared" si="1218"/>
        <v>5778611.0625521606</v>
      </c>
      <c r="BO238" s="474">
        <f t="shared" si="1218"/>
        <v>7781852.73777333</v>
      </c>
      <c r="BP238" s="474">
        <f t="shared" si="1218"/>
        <v>10952521.556334503</v>
      </c>
      <c r="BQ238" s="474">
        <f t="shared" si="1218"/>
        <v>8084027.8133867476</v>
      </c>
      <c r="BR238" s="474">
        <f t="shared" si="1218"/>
        <v>15961854.744992489</v>
      </c>
      <c r="BS238" s="474">
        <f t="shared" si="1218"/>
        <v>9079981.4033967666</v>
      </c>
      <c r="BT238" s="474">
        <f t="shared" si="1218"/>
        <v>12744494.536220999</v>
      </c>
      <c r="BU238" s="474">
        <f t="shared" si="1218"/>
        <v>12596325.577741612</v>
      </c>
      <c r="BV238" s="474">
        <f t="shared" si="1218"/>
        <v>7525675.2401518943</v>
      </c>
      <c r="BW238" s="474">
        <f t="shared" si="1218"/>
        <v>26224354.825363051</v>
      </c>
      <c r="BX238" s="474">
        <f t="shared" si="1218"/>
        <v>21447912.486479722</v>
      </c>
      <c r="BY238" s="474">
        <f>BM238+BN238+BO238+BP238+BQ238+BR238+BS238+BT238+BU238+BV238+BW238+BX238</f>
        <v>146684587.89521784</v>
      </c>
      <c r="BZ238" s="474">
        <f t="shared" ref="BZ238:CK238" si="1219">SUM(BZ239:BZ242)</f>
        <v>4800771.5478634629</v>
      </c>
      <c r="CA238" s="474">
        <f t="shared" si="1219"/>
        <v>4765240.487147389</v>
      </c>
      <c r="CB238" s="474">
        <f t="shared" si="1219"/>
        <v>8514405.1437155735</v>
      </c>
      <c r="CC238" s="474">
        <f t="shared" si="1219"/>
        <v>5263473.5875897212</v>
      </c>
      <c r="CD238" s="474">
        <f t="shared" si="1219"/>
        <v>7822224.7186613204</v>
      </c>
      <c r="CE238" s="474">
        <f t="shared" si="1219"/>
        <v>6404185.7355616856</v>
      </c>
      <c r="CF238" s="474">
        <f t="shared" si="1219"/>
        <v>11654299.183483554</v>
      </c>
      <c r="CG238" s="474">
        <f t="shared" si="1219"/>
        <v>11982172.8364213</v>
      </c>
      <c r="CH238" s="474">
        <f t="shared" si="1219"/>
        <v>11196062.834209643</v>
      </c>
      <c r="CI238" s="474">
        <f t="shared" si="1219"/>
        <v>11305607.114713741</v>
      </c>
      <c r="CJ238" s="474">
        <f t="shared" si="1219"/>
        <v>22647359.156359542</v>
      </c>
      <c r="CK238" s="474">
        <f t="shared" si="1219"/>
        <v>26576674.50354699</v>
      </c>
      <c r="CL238" s="474">
        <f>BZ238+CA238+CB238+CC238+CD238+CE238+CF238+CG238+CH238+CI238+CJ238+CK238</f>
        <v>132932476.84927392</v>
      </c>
      <c r="CM238" s="474">
        <f t="shared" ref="CM238:CX238" si="1220">SUM(CM239:CM242)</f>
        <v>4751728.5679769665</v>
      </c>
      <c r="CN238" s="474">
        <f t="shared" si="1220"/>
        <v>3655255.495451509</v>
      </c>
      <c r="CO238" s="474">
        <f t="shared" si="1220"/>
        <v>6589399.3226923747</v>
      </c>
      <c r="CP238" s="474">
        <f t="shared" si="1220"/>
        <v>3539611.3673426835</v>
      </c>
      <c r="CQ238" s="474">
        <f t="shared" si="1220"/>
        <v>11086563.21715907</v>
      </c>
      <c r="CR238" s="474">
        <f t="shared" si="1220"/>
        <v>13416354.209188784</v>
      </c>
      <c r="CS238" s="474">
        <f t="shared" si="1220"/>
        <v>6690687.6398764867</v>
      </c>
      <c r="CT238" s="474">
        <f t="shared" si="1220"/>
        <v>5693693.4094057661</v>
      </c>
      <c r="CU238" s="474">
        <f t="shared" si="1220"/>
        <v>15928539.855825426</v>
      </c>
      <c r="CV238" s="474">
        <f t="shared" si="1220"/>
        <v>39929256.711108312</v>
      </c>
      <c r="CW238" s="474">
        <f t="shared" si="1220"/>
        <v>28614616.335252877</v>
      </c>
      <c r="CX238" s="474">
        <f t="shared" si="1220"/>
        <v>42995601.085670196</v>
      </c>
      <c r="CY238" s="474">
        <f>CM238+CN238+CO238+CP238+CQ238+CR238+CS238+CT238+CU238+CV238+CW238+CX238</f>
        <v>182891307.21695045</v>
      </c>
      <c r="CZ238" s="474">
        <f t="shared" ref="CZ238:DK238" si="1221">SUM(CZ239:CZ242)</f>
        <v>2301200.02</v>
      </c>
      <c r="DA238" s="474">
        <f t="shared" si="1221"/>
        <v>4466700.99</v>
      </c>
      <c r="DB238" s="474">
        <f t="shared" si="1221"/>
        <v>4728127.29</v>
      </c>
      <c r="DC238" s="474">
        <f t="shared" si="1221"/>
        <v>6299157.4299999997</v>
      </c>
      <c r="DD238" s="474">
        <f t="shared" si="1221"/>
        <v>6846623.1500000004</v>
      </c>
      <c r="DE238" s="474">
        <f t="shared" si="1221"/>
        <v>4628104.3199999919</v>
      </c>
      <c r="DF238" s="474">
        <f t="shared" si="1221"/>
        <v>10151309.950000022</v>
      </c>
      <c r="DG238" s="474">
        <f t="shared" si="1221"/>
        <v>9058829.5099999812</v>
      </c>
      <c r="DH238" s="474">
        <f t="shared" si="1221"/>
        <v>10168321.950000009</v>
      </c>
      <c r="DI238" s="474">
        <f t="shared" si="1221"/>
        <v>14691010.359999994</v>
      </c>
      <c r="DJ238" s="474">
        <f t="shared" si="1221"/>
        <v>16395722.740000021</v>
      </c>
      <c r="DK238" s="474">
        <f t="shared" si="1221"/>
        <v>35509875.099999867</v>
      </c>
      <c r="DL238" s="474">
        <f>CZ238+DA238+DB238+DC238+DD238+DE238+DF238+DG238+DH238+DI238+DJ238+DK238</f>
        <v>125244982.80999991</v>
      </c>
      <c r="DM238" s="474">
        <f t="shared" ref="DM238:DX238" si="1222">SUM(DM239:DM242)</f>
        <v>3403589.879999999</v>
      </c>
      <c r="DN238" s="474">
        <f t="shared" si="1222"/>
        <v>3396449.7900000005</v>
      </c>
      <c r="DO238" s="474">
        <f t="shared" si="1222"/>
        <v>5134005.28</v>
      </c>
      <c r="DP238" s="474">
        <f t="shared" si="1222"/>
        <v>7014308.7300000004</v>
      </c>
      <c r="DQ238" s="474">
        <f t="shared" si="1222"/>
        <v>6178740.0499999989</v>
      </c>
      <c r="DR238" s="474">
        <f t="shared" si="1222"/>
        <v>6937457.9899999937</v>
      </c>
      <c r="DS238" s="474">
        <f t="shared" si="1222"/>
        <v>9662286.8900000006</v>
      </c>
      <c r="DT238" s="474">
        <f t="shared" si="1222"/>
        <v>12390838.939999998</v>
      </c>
      <c r="DU238" s="474">
        <f t="shared" si="1222"/>
        <v>13874290.320000004</v>
      </c>
      <c r="DV238" s="474">
        <f t="shared" si="1222"/>
        <v>19334850.429999966</v>
      </c>
      <c r="DW238" s="474">
        <f t="shared" si="1222"/>
        <v>25749570.260000024</v>
      </c>
      <c r="DX238" s="474">
        <f t="shared" si="1222"/>
        <v>60131090.189999968</v>
      </c>
      <c r="DY238" s="474">
        <f>DM238+DN238+DO238+DP238+DQ238+DR238+DS238+DT238+DU238+DV238+DW238+DX238</f>
        <v>173207478.74999994</v>
      </c>
      <c r="DZ238" s="474">
        <f t="shared" ref="DZ238:EK238" si="1223">SUM(DZ239:DZ242)</f>
        <v>4149995.81</v>
      </c>
      <c r="EA238" s="474">
        <f t="shared" si="1223"/>
        <v>958151.61999999965</v>
      </c>
      <c r="EB238" s="474">
        <f t="shared" si="1223"/>
        <v>6656792.7699999986</v>
      </c>
      <c r="EC238" s="474">
        <f t="shared" si="1223"/>
        <v>7168988.7300000004</v>
      </c>
      <c r="ED238" s="474">
        <f t="shared" si="1223"/>
        <v>4865187.0399999935</v>
      </c>
      <c r="EE238" s="474">
        <f t="shared" si="1223"/>
        <v>9182773.1500000153</v>
      </c>
      <c r="EF238" s="474">
        <f t="shared" si="1223"/>
        <v>8371137.3099999949</v>
      </c>
      <c r="EG238" s="474">
        <f t="shared" si="1223"/>
        <v>12465484.319999982</v>
      </c>
      <c r="EH238" s="474">
        <f t="shared" si="1223"/>
        <v>12508305.83</v>
      </c>
      <c r="EI238" s="474">
        <f t="shared" si="1223"/>
        <v>18056921.930000022</v>
      </c>
      <c r="EJ238" s="474">
        <f t="shared" si="1223"/>
        <v>29677677.390000075</v>
      </c>
      <c r="EK238" s="474">
        <f t="shared" si="1223"/>
        <v>56040346.459999904</v>
      </c>
      <c r="EL238" s="474">
        <f>DZ238+EA238+EB238+EC238+ED238+EE238+EF238+EG238+EH238+EI238+EJ238+EK238</f>
        <v>170101762.35999998</v>
      </c>
      <c r="EM238" s="474">
        <f t="shared" ref="EM238:EX238" si="1224">SUM(EM239:EM242)</f>
        <v>8016507.1800000034</v>
      </c>
      <c r="EN238" s="474">
        <f t="shared" si="1224"/>
        <v>5267872.63</v>
      </c>
      <c r="EO238" s="474">
        <f t="shared" si="1224"/>
        <v>565011.37999999989</v>
      </c>
      <c r="EP238" s="474">
        <f t="shared" si="1224"/>
        <v>4941520.8000000007</v>
      </c>
      <c r="EQ238" s="474">
        <f t="shared" si="1224"/>
        <v>5996594.4899999993</v>
      </c>
      <c r="ER238" s="474">
        <f t="shared" si="1224"/>
        <v>9986022.1900000013</v>
      </c>
      <c r="ES238" s="474">
        <f t="shared" si="1224"/>
        <v>8173688.3999999929</v>
      </c>
      <c r="ET238" s="474">
        <f t="shared" si="1224"/>
        <v>11950343.269999979</v>
      </c>
      <c r="EU238" s="474">
        <f t="shared" si="1224"/>
        <v>13105355.820000051</v>
      </c>
      <c r="EV238" s="474">
        <f t="shared" si="1224"/>
        <v>19485443.830000006</v>
      </c>
      <c r="EW238" s="474">
        <f t="shared" si="1224"/>
        <v>12980114.629999971</v>
      </c>
      <c r="EX238" s="474">
        <f t="shared" si="1224"/>
        <v>38249367.43000003</v>
      </c>
      <c r="EY238" s="474">
        <f>EM238+EN238+EO238+EP238+EQ238+ER238+ES238+ET238+EU238+EV238+EW238+EX238</f>
        <v>138717842.05000004</v>
      </c>
      <c r="EZ238" s="474">
        <f t="shared" ref="EZ238:FH238" si="1225">SUM(EZ239:EZ242)</f>
        <v>6033648.1500000004</v>
      </c>
      <c r="FA238" s="474">
        <f t="shared" si="1225"/>
        <v>2953617.69</v>
      </c>
      <c r="FB238" s="474">
        <f t="shared" si="1225"/>
        <v>7232905.8499999996</v>
      </c>
      <c r="FC238" s="474">
        <f t="shared" si="1225"/>
        <v>6929475.7199999988</v>
      </c>
      <c r="FD238" s="474">
        <f t="shared" si="1225"/>
        <v>6177067.9299999923</v>
      </c>
      <c r="FE238" s="474">
        <f t="shared" si="1225"/>
        <v>8063952.6600000011</v>
      </c>
      <c r="FF238" s="474">
        <f t="shared" si="1225"/>
        <v>8008845.8200000115</v>
      </c>
      <c r="FG238" s="474">
        <f t="shared" si="1225"/>
        <v>11892051.780000003</v>
      </c>
      <c r="FH238" s="474">
        <f t="shared" si="1225"/>
        <v>12027027.349999977</v>
      </c>
      <c r="FI238" s="474">
        <f>SUM(FI239:FI242)</f>
        <v>21655871.370000027</v>
      </c>
      <c r="FJ238" s="474">
        <f>SUM(FJ239:FJ242)</f>
        <v>27487880.55999998</v>
      </c>
      <c r="FK238" s="474">
        <f>SUM(FK239:FK242)</f>
        <v>23360446.900000013</v>
      </c>
      <c r="FL238" s="474">
        <f>FA238+FB238+FC238+FD238+FE238+FF238+FG238+FH238+EZ238+FI238+FK238+FJ238</f>
        <v>141822791.78</v>
      </c>
      <c r="FM238" s="474">
        <f t="shared" ref="FM238:FV238" si="1226">SUM(FM239:FM242)</f>
        <v>5647004.4600000018</v>
      </c>
      <c r="FN238" s="474">
        <f t="shared" si="1226"/>
        <v>9724014.4400000013</v>
      </c>
      <c r="FO238" s="474">
        <f t="shared" si="1226"/>
        <v>5096276.8500000006</v>
      </c>
      <c r="FP238" s="474">
        <f t="shared" si="1226"/>
        <v>6075979.0899999952</v>
      </c>
      <c r="FQ238" s="474">
        <f t="shared" si="1226"/>
        <v>6263061.1099999994</v>
      </c>
      <c r="FR238" s="474">
        <f t="shared" si="1226"/>
        <v>9435382.6100000031</v>
      </c>
      <c r="FS238" s="474">
        <f t="shared" si="1226"/>
        <v>9890527.0299999937</v>
      </c>
      <c r="FT238" s="474">
        <f t="shared" si="1226"/>
        <v>8599527.5800000001</v>
      </c>
      <c r="FU238" s="474">
        <f t="shared" si="1226"/>
        <v>12449676.219999999</v>
      </c>
      <c r="FV238" s="474">
        <f t="shared" si="1226"/>
        <v>21269258.399999972</v>
      </c>
      <c r="FW238" s="474">
        <f>SUM(FW239:FW242)</f>
        <v>21390298.520000048</v>
      </c>
      <c r="FX238" s="474">
        <f>SUM(FX239:FX242)</f>
        <v>21523961.989999954</v>
      </c>
      <c r="FY238" s="474">
        <f>FM238+FN238+FO238+FP238+FQ238+FR238+FS238+FT238+FU238+FV238+FW238+FX238</f>
        <v>137364968.29999995</v>
      </c>
      <c r="FZ238" s="474">
        <f t="shared" ref="FZ238:GI238" si="1227">SUM(FZ239:FZ242)</f>
        <v>3983509.0199999972</v>
      </c>
      <c r="GA238" s="474">
        <f t="shared" si="1227"/>
        <v>9514030.3899999969</v>
      </c>
      <c r="GB238" s="474">
        <f t="shared" si="1227"/>
        <v>9981852.8299999982</v>
      </c>
      <c r="GC238" s="474">
        <f t="shared" si="1227"/>
        <v>9003458.0600000024</v>
      </c>
      <c r="GD238" s="474">
        <f t="shared" si="1227"/>
        <v>13609709.960000001</v>
      </c>
      <c r="GE238" s="474">
        <f t="shared" si="1227"/>
        <v>6869056.099999994</v>
      </c>
      <c r="GF238" s="474">
        <f t="shared" si="1227"/>
        <v>11257906.25999999</v>
      </c>
      <c r="GG238" s="474">
        <f t="shared" si="1227"/>
        <v>13249791.809999997</v>
      </c>
      <c r="GH238" s="474">
        <f t="shared" si="1227"/>
        <v>18375788.069999993</v>
      </c>
      <c r="GI238" s="474">
        <f t="shared" si="1227"/>
        <v>26776356.360000033</v>
      </c>
      <c r="GJ238" s="474">
        <f>SUM(GJ239:GJ242)</f>
        <v>20780669.810000025</v>
      </c>
      <c r="GK238" s="474">
        <f>SUM(GK239:GK242)</f>
        <v>46786980.099999949</v>
      </c>
      <c r="GL238" s="474">
        <f>FZ238+GA238+GB238+GC238+GD238+GE238+GF238+GG238+GH238+GI238+GJ238+GK238</f>
        <v>190189108.76999998</v>
      </c>
      <c r="GM238" s="474">
        <f t="shared" ref="GM238:GV238" si="1228">SUM(GM239:GM242)</f>
        <v>-9499174.3399999999</v>
      </c>
      <c r="GN238" s="474">
        <f t="shared" si="1228"/>
        <v>4140566.7900000038</v>
      </c>
      <c r="GO238" s="474">
        <f t="shared" si="1228"/>
        <v>7046717.2199999895</v>
      </c>
      <c r="GP238" s="474">
        <f t="shared" si="1228"/>
        <v>5795809.1800000016</v>
      </c>
      <c r="GQ238" s="474">
        <f t="shared" si="1228"/>
        <v>9665636.7400000002</v>
      </c>
      <c r="GR238" s="474">
        <f t="shared" si="1228"/>
        <v>7443544.8499999736</v>
      </c>
      <c r="GS238" s="474">
        <f t="shared" si="1228"/>
        <v>10763104.320000021</v>
      </c>
      <c r="GT238" s="474">
        <f t="shared" si="1228"/>
        <v>15136218.030000029</v>
      </c>
      <c r="GU238" s="474">
        <f t="shared" si="1228"/>
        <v>8944103.4299999345</v>
      </c>
      <c r="GV238" s="474">
        <f t="shared" si="1228"/>
        <v>15972264.400000053</v>
      </c>
      <c r="GW238" s="474">
        <f>SUM(GW239:GW242)</f>
        <v>12413503.060000034</v>
      </c>
      <c r="GX238" s="474">
        <f>SUM(GX239:GX242)</f>
        <v>15239769.159999829</v>
      </c>
      <c r="GY238" s="474">
        <f>GM238+GN238+GO238+GP238+GQ238+GR238+GS238+GT238+GU238+GV238+GW238+GX238</f>
        <v>103062062.83999987</v>
      </c>
      <c r="GZ238" s="474">
        <f t="shared" ref="GZ238:HI238" si="1229">SUM(GZ239:GZ242)</f>
        <v>7488089.2600000054</v>
      </c>
      <c r="HA238" s="474">
        <f t="shared" si="1229"/>
        <v>2823995.3300000061</v>
      </c>
      <c r="HB238" s="474">
        <f t="shared" si="1229"/>
        <v>5076094.7400000021</v>
      </c>
      <c r="HC238" s="474">
        <f t="shared" si="1229"/>
        <v>11430824.560000002</v>
      </c>
      <c r="HD238" s="474">
        <f t="shared" si="1229"/>
        <v>6917430.2299999958</v>
      </c>
      <c r="HE238" s="474">
        <f t="shared" si="1229"/>
        <v>7907390.7799999919</v>
      </c>
      <c r="HF238" s="474">
        <f t="shared" si="1229"/>
        <v>9776563.7599999886</v>
      </c>
      <c r="HG238" s="474">
        <f t="shared" si="1229"/>
        <v>8511549.2199999914</v>
      </c>
      <c r="HH238" s="474">
        <f t="shared" si="1229"/>
        <v>10990758.250000047</v>
      </c>
      <c r="HI238" s="474">
        <f t="shared" si="1229"/>
        <v>19202692.369999904</v>
      </c>
      <c r="HJ238" s="474">
        <f>SUM(HJ239:HJ242)</f>
        <v>19444102.73000009</v>
      </c>
      <c r="HK238" s="474">
        <f>SUM(HK239:HK242)</f>
        <v>25820515.919999979</v>
      </c>
      <c r="HL238" s="474">
        <f>GZ238+HA238+HB238+HC238+HD238+HE238+HF238+HG238+HH238+HI238+HJ238+HK238</f>
        <v>135390007.15000001</v>
      </c>
      <c r="HM238" s="474">
        <f t="shared" ref="HM238:HV238" si="1230">SUM(HM239:HM242)</f>
        <v>4559609.63</v>
      </c>
      <c r="HN238" s="474">
        <f t="shared" si="1230"/>
        <v>3577062.4099999974</v>
      </c>
      <c r="HO238" s="474">
        <f t="shared" si="1230"/>
        <v>5602458.7400000039</v>
      </c>
      <c r="HP238" s="474">
        <f t="shared" si="1230"/>
        <v>3857162.6399999913</v>
      </c>
      <c r="HQ238" s="474">
        <f t="shared" si="1230"/>
        <v>3137621.6600000011</v>
      </c>
      <c r="HR238" s="474">
        <f t="shared" si="1230"/>
        <v>5018581.7700000005</v>
      </c>
      <c r="HS238" s="474">
        <f t="shared" si="1230"/>
        <v>5230534.5100000035</v>
      </c>
      <c r="HT238" s="474">
        <f t="shared" si="1230"/>
        <v>4385345.4600000028</v>
      </c>
      <c r="HU238" s="474">
        <f t="shared" si="1230"/>
        <v>5094595.7200000007</v>
      </c>
      <c r="HV238" s="474">
        <f t="shared" si="1230"/>
        <v>5073259.3199999966</v>
      </c>
      <c r="HW238" s="474">
        <f>SUM(HW239:HW242)</f>
        <v>14395164.739999996</v>
      </c>
      <c r="HX238" s="474">
        <f>SUM(HX239:HX242)</f>
        <v>17640956.300000008</v>
      </c>
      <c r="HY238" s="474">
        <f>HM238+HN238+HO238+HP238+HQ238+HR238+HS238+HT238+HU238+HV238+HW238+HX238</f>
        <v>77572352.900000006</v>
      </c>
      <c r="HZ238" s="474">
        <f t="shared" ref="HZ238:II238" si="1231">SUM(HZ239:HZ242)</f>
        <v>4192043.0999999982</v>
      </c>
      <c r="IA238" s="474">
        <f t="shared" si="1231"/>
        <v>3215482.2600000016</v>
      </c>
      <c r="IB238" s="474">
        <f t="shared" si="1231"/>
        <v>796842.93000000063</v>
      </c>
      <c r="IC238" s="474">
        <f t="shared" si="1231"/>
        <v>4309524.839999998</v>
      </c>
      <c r="ID238" s="474">
        <f t="shared" si="1231"/>
        <v>4175779.0100000063</v>
      </c>
      <c r="IE238" s="474">
        <f t="shared" si="1231"/>
        <v>1235578.9300000048</v>
      </c>
      <c r="IF238" s="474">
        <f t="shared" si="1231"/>
        <v>4690998.9699999942</v>
      </c>
      <c r="IG238" s="474">
        <f t="shared" si="1231"/>
        <v>5986759.3899999904</v>
      </c>
      <c r="IH238" s="474">
        <f t="shared" si="1231"/>
        <v>6227685.4100000011</v>
      </c>
      <c r="II238" s="474">
        <f t="shared" si="1231"/>
        <v>9895583.0400000047</v>
      </c>
      <c r="IJ238" s="474">
        <f>SUM(IJ239:IJ242)</f>
        <v>9781805.4699999895</v>
      </c>
      <c r="IK238" s="474">
        <f>SUM(IK239:IK242)</f>
        <v>25093706.430000044</v>
      </c>
      <c r="IL238" s="474">
        <f>HZ238+IA238+IB238+IC238+ID238+IE238+IF238+IG238+IH238+II238+IJ238+IK238</f>
        <v>79601789.780000031</v>
      </c>
      <c r="IM238" s="474">
        <f t="shared" ref="IM238:IV238" si="1232">SUM(IM239:IM242)</f>
        <v>2787392.9300000006</v>
      </c>
      <c r="IN238" s="474">
        <f t="shared" si="1232"/>
        <v>3094976.4400000013</v>
      </c>
      <c r="IO238" s="474">
        <f t="shared" si="1232"/>
        <v>2989049.9900000007</v>
      </c>
      <c r="IP238" s="474">
        <f t="shared" si="1232"/>
        <v>4440094.5900000017</v>
      </c>
      <c r="IQ238" s="474">
        <f t="shared" si="1232"/>
        <v>6521787.4000000022</v>
      </c>
      <c r="IR238" s="474">
        <f t="shared" si="1232"/>
        <v>7762219.3199999938</v>
      </c>
      <c r="IS238" s="474">
        <f t="shared" si="1232"/>
        <v>6158792.6599999964</v>
      </c>
      <c r="IT238" s="474">
        <f t="shared" si="1232"/>
        <v>4973674.6000000089</v>
      </c>
      <c r="IU238" s="474">
        <f t="shared" si="1232"/>
        <v>8074167.7100000056</v>
      </c>
      <c r="IV238" s="474">
        <f t="shared" si="1232"/>
        <v>14755831.519999992</v>
      </c>
      <c r="IW238" s="474">
        <f>SUM(IW239:IW242)</f>
        <v>13301414.220000003</v>
      </c>
      <c r="IX238" s="474">
        <f>SUM(IX239:IX242)</f>
        <v>45783237.11999999</v>
      </c>
      <c r="IY238" s="474">
        <f>IM238+IN238+IO238+IP238+IQ238+IR238+IS238+IT238+IU238+IV238+IW238+IX238</f>
        <v>120642638.5</v>
      </c>
      <c r="IZ238" s="654">
        <f t="shared" ref="IZ238:JI238" si="1233">SUM(IZ239:IZ242)</f>
        <v>3145623.0499999993</v>
      </c>
      <c r="JA238" s="474">
        <f t="shared" si="1233"/>
        <v>4677483.4000000004</v>
      </c>
      <c r="JB238" s="474">
        <f t="shared" si="1233"/>
        <v>3717556.1699999934</v>
      </c>
      <c r="JC238" s="474">
        <f t="shared" si="1233"/>
        <v>5821455.4600000056</v>
      </c>
      <c r="JD238" s="474">
        <f t="shared" si="1233"/>
        <v>9285328.4299999978</v>
      </c>
      <c r="JE238" s="474">
        <f t="shared" si="1233"/>
        <v>10514791.000000009</v>
      </c>
      <c r="JF238" s="474">
        <f t="shared" si="1233"/>
        <v>6603668.5099999961</v>
      </c>
      <c r="JG238" s="474">
        <f t="shared" si="1233"/>
        <v>8807966.0100000054</v>
      </c>
      <c r="JH238" s="474">
        <f t="shared" si="1233"/>
        <v>7471250.8499999996</v>
      </c>
      <c r="JI238" s="474">
        <f t="shared" si="1233"/>
        <v>11887832.410000002</v>
      </c>
      <c r="JJ238" s="474">
        <f>SUM(JJ239:JJ242)</f>
        <v>11551221.129999992</v>
      </c>
      <c r="JK238" s="474">
        <f>SUM(JK239:JK242)</f>
        <v>26350543.639999993</v>
      </c>
      <c r="JL238" s="474">
        <f>IZ238+JA238+JB238+JC238+JD238+JE238+JF238+JG238+JH238+JI238+JJ238+JK238</f>
        <v>109834720.06</v>
      </c>
      <c r="JM238" s="654">
        <f t="shared" ref="JM238:JV238" si="1234">SUM(JM239:JM242)</f>
        <v>7592351.1799999997</v>
      </c>
      <c r="JN238" s="474">
        <f t="shared" si="1234"/>
        <v>3990992.7500000005</v>
      </c>
      <c r="JO238" s="474">
        <f t="shared" si="1234"/>
        <v>4534792.2600000044</v>
      </c>
      <c r="JP238" s="474">
        <f t="shared" si="1234"/>
        <v>5286791.0900000008</v>
      </c>
      <c r="JQ238" s="474">
        <f t="shared" si="1234"/>
        <v>6361104.769999994</v>
      </c>
      <c r="JR238" s="474">
        <f t="shared" si="1234"/>
        <v>6677832.6499999948</v>
      </c>
      <c r="JS238" s="474">
        <f t="shared" si="1234"/>
        <v>6073632.6300000167</v>
      </c>
      <c r="JT238" s="474">
        <f t="shared" si="1234"/>
        <v>11283503.349999994</v>
      </c>
      <c r="JU238" s="474">
        <f t="shared" si="1234"/>
        <v>9891826.9199999999</v>
      </c>
      <c r="JV238" s="474">
        <f t="shared" si="1234"/>
        <v>10590236.800000021</v>
      </c>
      <c r="JW238" s="474">
        <f>SUM(JW239:JW242)</f>
        <v>17104838.059999995</v>
      </c>
      <c r="JX238" s="474">
        <f>SUM(JX239:JX242)</f>
        <v>61841487.089999981</v>
      </c>
      <c r="JY238" s="474">
        <f>JM238+JN238+JO238+JP238+JQ238+JR238+JS238+JT238+JU238+JV238+JW238+JX238</f>
        <v>151229389.54999998</v>
      </c>
      <c r="JZ238" s="654">
        <f t="shared" ref="JZ238:KI238" si="1235">SUM(JZ239:JZ242)</f>
        <v>2801625.7599999993</v>
      </c>
      <c r="KA238" s="474">
        <f t="shared" si="1235"/>
        <v>6275445.75</v>
      </c>
      <c r="KB238" s="474">
        <f t="shared" si="1235"/>
        <v>9128769.2299999986</v>
      </c>
      <c r="KC238" s="474">
        <f t="shared" si="1235"/>
        <v>16775204.990000004</v>
      </c>
      <c r="KD238" s="474">
        <f t="shared" si="1235"/>
        <v>5072539.850000008</v>
      </c>
      <c r="KE238" s="474">
        <f t="shared" si="1235"/>
        <v>7930557.8999999911</v>
      </c>
      <c r="KF238" s="474">
        <f t="shared" si="1235"/>
        <v>9642291.8900000006</v>
      </c>
      <c r="KG238" s="474">
        <f t="shared" si="1235"/>
        <v>8437578.9499999974</v>
      </c>
      <c r="KH238" s="474">
        <f t="shared" si="1235"/>
        <v>19015915.040000003</v>
      </c>
      <c r="KI238" s="474">
        <f t="shared" si="1235"/>
        <v>12738596.759999998</v>
      </c>
      <c r="KJ238" s="474">
        <f>SUM(KJ239:KJ242)</f>
        <v>26519741.440000001</v>
      </c>
      <c r="KK238" s="474">
        <f>SUM(KK239:KK242)</f>
        <v>73538979.119999975</v>
      </c>
      <c r="KL238" s="474">
        <f>JZ238+KA238+KB238+KC238+KD238+KE238+KF238+KG238+KH238+KI238+KJ238+KK238</f>
        <v>197877246.67999998</v>
      </c>
      <c r="KM238" s="654">
        <f t="shared" ref="KM238:KV238" si="1236">SUM(KM239:KM242)</f>
        <v>9206189.1300000008</v>
      </c>
      <c r="KN238" s="474">
        <f t="shared" si="1236"/>
        <v>9963554.179999996</v>
      </c>
      <c r="KO238" s="474">
        <f t="shared" si="1236"/>
        <v>5514354.25</v>
      </c>
      <c r="KP238" s="474">
        <f t="shared" si="1236"/>
        <v>9605472.709999999</v>
      </c>
      <c r="KQ238" s="474">
        <f t="shared" si="1236"/>
        <v>8118210.0599999968</v>
      </c>
      <c r="KR238" s="474">
        <f t="shared" si="1236"/>
        <v>12311058.240000002</v>
      </c>
      <c r="KS238" s="474">
        <f t="shared" si="1236"/>
        <v>10256955.49000001</v>
      </c>
      <c r="KT238" s="474">
        <f t="shared" si="1236"/>
        <v>18749359.899999999</v>
      </c>
      <c r="KU238" s="474">
        <f t="shared" si="1236"/>
        <v>18868962.759999998</v>
      </c>
      <c r="KV238" s="474">
        <f t="shared" si="1236"/>
        <v>19056346.670000002</v>
      </c>
      <c r="KW238" s="474">
        <f>SUM(KW239:KW242)</f>
        <v>27563556.420000009</v>
      </c>
      <c r="KX238" s="474">
        <f>SUM(KX239:KX242)</f>
        <v>85751650.029999986</v>
      </c>
      <c r="KY238" s="474">
        <f>KM238+KN238+KO238+KP238+KQ238+KR238+KS238+KT238+KU238+KV238+KW238+KX238</f>
        <v>234965669.83999997</v>
      </c>
      <c r="KZ238" s="654">
        <f t="shared" ref="KZ238:LI238" si="1237">SUM(KZ239:KZ242)</f>
        <v>6235751.4400000004</v>
      </c>
      <c r="LA238" s="474">
        <f t="shared" si="1237"/>
        <v>6073876.290000001</v>
      </c>
      <c r="LB238" s="474">
        <f t="shared" si="1237"/>
        <v>0</v>
      </c>
      <c r="LC238" s="474">
        <f t="shared" si="1237"/>
        <v>0</v>
      </c>
      <c r="LD238" s="474">
        <f t="shared" si="1237"/>
        <v>0</v>
      </c>
      <c r="LE238" s="474">
        <f t="shared" si="1237"/>
        <v>0</v>
      </c>
      <c r="LF238" s="474">
        <f t="shared" si="1237"/>
        <v>0</v>
      </c>
      <c r="LG238" s="474">
        <f t="shared" si="1237"/>
        <v>0</v>
      </c>
      <c r="LH238" s="474">
        <f t="shared" si="1237"/>
        <v>0</v>
      </c>
      <c r="LI238" s="474">
        <f t="shared" si="1237"/>
        <v>0</v>
      </c>
      <c r="LJ238" s="474">
        <f>SUM(LJ239:LJ242)</f>
        <v>0</v>
      </c>
      <c r="LK238" s="474">
        <f>SUM(LK239:LK242)</f>
        <v>0</v>
      </c>
      <c r="LL238" s="515">
        <f>KZ238+LA238+LB238+LC238+LD238+LE238+LF238+LG238+LH238+LI238+LJ238+LK238</f>
        <v>12309627.73</v>
      </c>
    </row>
    <row r="239" spans="1:324" ht="15.75" x14ac:dyDescent="0.25">
      <c r="A239" s="419">
        <v>4320</v>
      </c>
      <c r="B239" s="420"/>
      <c r="C239" s="418" t="s">
        <v>206</v>
      </c>
      <c r="D239" s="418" t="s">
        <v>65</v>
      </c>
      <c r="E239" s="466">
        <v>0</v>
      </c>
      <c r="F239" s="466">
        <v>0</v>
      </c>
      <c r="G239" s="466">
        <v>0</v>
      </c>
      <c r="H239" s="466">
        <v>0</v>
      </c>
      <c r="I239" s="466">
        <v>0</v>
      </c>
      <c r="J239" s="466">
        <v>0</v>
      </c>
      <c r="K239" s="466">
        <v>0</v>
      </c>
      <c r="L239" s="466">
        <v>0</v>
      </c>
      <c r="M239" s="466">
        <v>-4205549.9916541483</v>
      </c>
      <c r="N239" s="466">
        <v>-376300.16783508594</v>
      </c>
      <c r="O239" s="466">
        <v>592766.1093723916</v>
      </c>
      <c r="P239" s="466">
        <v>9655820.3673426788</v>
      </c>
      <c r="Q239" s="466">
        <v>1200799.8045401433</v>
      </c>
      <c r="R239" s="466">
        <v>-160160.39158738049</v>
      </c>
      <c r="S239" s="466">
        <v>801471.50342179975</v>
      </c>
      <c r="T239" s="466">
        <v>427407.09973293147</v>
      </c>
      <c r="U239" s="466">
        <v>-524783.55800367193</v>
      </c>
      <c r="V239" s="466">
        <v>-1914935.4297696545</v>
      </c>
      <c r="W239" s="466">
        <v>-14902.524453345575</v>
      </c>
      <c r="X239" s="466">
        <v>-753291.52950258413</v>
      </c>
      <c r="Y239" s="466">
        <v>4728341.2916040746</v>
      </c>
      <c r="Z239" s="466">
        <v>-816365.46937072265</v>
      </c>
      <c r="AA239" s="466">
        <v>1636794.6741779335</v>
      </c>
      <c r="AB239" s="466">
        <v>677273.60294608562</v>
      </c>
      <c r="AC239" s="466">
        <v>884240.26727591385</v>
      </c>
      <c r="AD239" s="466">
        <v>-3402120.7027624771</v>
      </c>
      <c r="AE239" s="466">
        <v>-325884.15494074469</v>
      </c>
      <c r="AF239" s="466">
        <v>1569262.958062093</v>
      </c>
      <c r="AG239" s="466">
        <v>2553787.2710315487</v>
      </c>
      <c r="AH239" s="466">
        <v>-1439811.7159906537</v>
      </c>
      <c r="AI239" s="466">
        <v>5223547.0084293121</v>
      </c>
      <c r="AJ239" s="466">
        <v>953502.04944917466</v>
      </c>
      <c r="AK239" s="466">
        <v>20802716.138666335</v>
      </c>
      <c r="AL239" s="466">
        <v>28316941.926973801</v>
      </c>
      <c r="AM239" s="466">
        <v>-5756192.7846352868</v>
      </c>
      <c r="AN239" s="466">
        <v>419643.90560841316</v>
      </c>
      <c r="AO239" s="466">
        <v>2880221.3668836602</v>
      </c>
      <c r="AP239" s="466">
        <v>2539382.8560757795</v>
      </c>
      <c r="AQ239" s="466">
        <v>841272.43102153111</v>
      </c>
      <c r="AR239" s="466">
        <v>-94874.085002506545</v>
      </c>
      <c r="AS239" s="466">
        <v>205883.58571190058</v>
      </c>
      <c r="AT239" s="466">
        <v>218969.02991987873</v>
      </c>
      <c r="AU239" s="466">
        <v>1992503.4777583054</v>
      </c>
      <c r="AV239" s="466">
        <v>3616237.9205474854</v>
      </c>
      <c r="AW239" s="466">
        <v>2921531.7662744108</v>
      </c>
      <c r="AX239" s="466">
        <v>6002017.5447337739</v>
      </c>
      <c r="AY239" s="466">
        <v>15786597.014897346</v>
      </c>
      <c r="AZ239" s="466">
        <v>-235236.17472041392</v>
      </c>
      <c r="BA239" s="466">
        <v>632722.17430312082</v>
      </c>
      <c r="BB239" s="466">
        <v>670251.10824570258</v>
      </c>
      <c r="BC239" s="466">
        <v>1103983.9021031559</v>
      </c>
      <c r="BD239" s="466">
        <v>1594204.8474795525</v>
      </c>
      <c r="BE239" s="466">
        <v>1271879.3030796195</v>
      </c>
      <c r="BF239" s="466">
        <v>1043900.9375312966</v>
      </c>
      <c r="BG239" s="466">
        <v>2293682.4195042616</v>
      </c>
      <c r="BH239" s="466">
        <v>3230075.3998497729</v>
      </c>
      <c r="BI239" s="466">
        <v>1393300.1964196241</v>
      </c>
      <c r="BJ239" s="466">
        <v>1619782.842221668</v>
      </c>
      <c r="BK239" s="466">
        <v>718917.03004506533</v>
      </c>
      <c r="BL239" s="466">
        <f>AZ239+BA239+BB239+BC239+BD239+BE239+BF239+BG239+BH239+BI239+BJ239+BK239</f>
        <v>15337463.986062428</v>
      </c>
      <c r="BM239" s="466">
        <v>1438981.5567100653</v>
      </c>
      <c r="BN239" s="466">
        <v>981345.87835920556</v>
      </c>
      <c r="BO239" s="466">
        <v>241991.30721081625</v>
      </c>
      <c r="BP239" s="466">
        <v>2443371.003797363</v>
      </c>
      <c r="BQ239" s="466">
        <v>85672.173760640246</v>
      </c>
      <c r="BR239" s="466">
        <v>2908972.6538975136</v>
      </c>
      <c r="BS239" s="466">
        <v>536309.85878818203</v>
      </c>
      <c r="BT239" s="466">
        <v>1564767.8702220006</v>
      </c>
      <c r="BU239" s="466">
        <v>392665.19170422404</v>
      </c>
      <c r="BV239" s="466">
        <v>1722319.9900267096</v>
      </c>
      <c r="BW239" s="466">
        <v>1681355.2753296511</v>
      </c>
      <c r="BX239" s="466">
        <v>799893.00033384934</v>
      </c>
      <c r="BY239" s="466">
        <f>BM239+BN239+BO239+BP239+BQ239+BR239+BS239+BT239+BU239+BV239+BW239+BX239</f>
        <v>14797645.760140223</v>
      </c>
      <c r="BZ239" s="466">
        <v>-891747.25175262836</v>
      </c>
      <c r="CA239" s="466">
        <v>-402875.66766816797</v>
      </c>
      <c r="CB239" s="466">
        <v>1369756.1095393084</v>
      </c>
      <c r="CC239" s="466">
        <v>1871220.0362627308</v>
      </c>
      <c r="CD239" s="466">
        <v>821136.63457686035</v>
      </c>
      <c r="CE239" s="466">
        <v>2443904.7429060307</v>
      </c>
      <c r="CF239" s="466">
        <v>947473.73201468098</v>
      </c>
      <c r="CG239" s="466">
        <v>984785.74603573035</v>
      </c>
      <c r="CH239" s="466">
        <v>1217872.8461024838</v>
      </c>
      <c r="CI239" s="466">
        <v>1601082.9199215486</v>
      </c>
      <c r="CJ239" s="466">
        <v>1544599.7153229841</v>
      </c>
      <c r="CK239" s="466">
        <v>-245511.2387331099</v>
      </c>
      <c r="CL239" s="466">
        <f>BZ239+CA239+CB239+CC239+CD239+CE239+CF239+CG239+CH239+CI239+CJ239+CK239</f>
        <v>11261698.324528452</v>
      </c>
      <c r="CM239" s="466">
        <v>-39528.064054414332</v>
      </c>
      <c r="CN239" s="466">
        <v>-192539.48827407975</v>
      </c>
      <c r="CO239" s="466">
        <v>405474.72028876777</v>
      </c>
      <c r="CP239" s="466">
        <v>103141.7066433008</v>
      </c>
      <c r="CQ239" s="466">
        <v>1512279.9868970106</v>
      </c>
      <c r="CR239" s="466">
        <v>-211543.3150141892</v>
      </c>
      <c r="CS239" s="466">
        <v>-389187.5219495885</v>
      </c>
      <c r="CT239" s="466">
        <v>-1694070.5206142624</v>
      </c>
      <c r="CU239" s="466">
        <v>779649.15844601404</v>
      </c>
      <c r="CV239" s="466">
        <v>-1546627.7814638764</v>
      </c>
      <c r="CW239" s="466">
        <v>1106063.5290435909</v>
      </c>
      <c r="CX239" s="466">
        <v>1627587.8280754578</v>
      </c>
      <c r="CY239" s="466">
        <f>CM239+CN239+CO239+CP239+CQ239+CR239+CS239+CT239+CU239+CV239+CW239+CX239</f>
        <v>1460700.2380237312</v>
      </c>
      <c r="CZ239" s="466">
        <v>-1579160.96</v>
      </c>
      <c r="DA239" s="466">
        <v>271139.59999999998</v>
      </c>
      <c r="DB239" s="466">
        <v>-281449.95</v>
      </c>
      <c r="DC239" s="466">
        <v>-106283.24</v>
      </c>
      <c r="DD239" s="466">
        <v>-694788.13</v>
      </c>
      <c r="DE239" s="466">
        <v>-2999414.4500000081</v>
      </c>
      <c r="DF239" s="466">
        <v>-776051.39999998547</v>
      </c>
      <c r="DG239" s="466">
        <v>-43185.950000012293</v>
      </c>
      <c r="DH239" s="466">
        <v>-302409.37999999058</v>
      </c>
      <c r="DI239" s="466">
        <v>68993.549999995157</v>
      </c>
      <c r="DJ239" s="466">
        <v>-2066284.5299999937</v>
      </c>
      <c r="DK239" s="466">
        <v>-700137.27000009269</v>
      </c>
      <c r="DL239" s="466">
        <f>CZ239+DA239+DB239+DC239+DD239+DE239+DF239+DG239+DH239+DI239+DJ239+DK239</f>
        <v>-9209032.1100000888</v>
      </c>
      <c r="DM239" s="466">
        <v>-846169.67000000086</v>
      </c>
      <c r="DN239" s="466">
        <v>-1487107.2</v>
      </c>
      <c r="DO239" s="466">
        <v>579324.36</v>
      </c>
      <c r="DP239" s="466">
        <v>-373777.58999999892</v>
      </c>
      <c r="DQ239" s="466">
        <v>283409.91999999899</v>
      </c>
      <c r="DR239" s="466">
        <v>-1025845.4600000056</v>
      </c>
      <c r="DS239" s="466">
        <v>-1065950.07</v>
      </c>
      <c r="DT239" s="466">
        <v>-546347.12999999151</v>
      </c>
      <c r="DU239" s="466">
        <v>-487138.50999999791</v>
      </c>
      <c r="DV239" s="466">
        <v>-259311.28000002168</v>
      </c>
      <c r="DW239" s="466">
        <v>-348081.53999998048</v>
      </c>
      <c r="DX239" s="466">
        <v>-62596.370000034571</v>
      </c>
      <c r="DY239" s="466">
        <f>DM239+DN239+DO239+DP239+DQ239+DR239+DS239+DT239+DU239+DV239+DW239+DX239</f>
        <v>-5639590.5400000326</v>
      </c>
      <c r="DZ239" s="466">
        <v>-715587.37</v>
      </c>
      <c r="EA239" s="466">
        <v>-2419101.79</v>
      </c>
      <c r="EB239" s="466">
        <v>-810411.55000000075</v>
      </c>
      <c r="EC239" s="466">
        <v>612202.18000000063</v>
      </c>
      <c r="ED239" s="466">
        <v>-898856.57000000589</v>
      </c>
      <c r="EE239" s="466">
        <v>190446.94000001624</v>
      </c>
      <c r="EF239" s="466">
        <v>807695.78999999538</v>
      </c>
      <c r="EG239" s="466">
        <v>-345068.63000001758</v>
      </c>
      <c r="EH239" s="466">
        <v>-1269448.6100000001</v>
      </c>
      <c r="EI239" s="466">
        <v>-1465700.8799999766</v>
      </c>
      <c r="EJ239" s="466">
        <v>1116642.1900000572</v>
      </c>
      <c r="EK239" s="466">
        <v>1795473.3899999112</v>
      </c>
      <c r="EL239" s="466">
        <f>DZ239+EA239+EB239+EC239+ED239+EE239+EF239+EG239+EH239+EI239+EJ239+EK239</f>
        <v>-3401714.9100000206</v>
      </c>
      <c r="EM239" s="466">
        <v>95524.810000002384</v>
      </c>
      <c r="EN239" s="466">
        <v>1694008.71</v>
      </c>
      <c r="EO239" s="466">
        <v>-2956823.66</v>
      </c>
      <c r="EP239" s="466">
        <v>-1147941.45</v>
      </c>
      <c r="EQ239" s="466">
        <v>-1696448.54</v>
      </c>
      <c r="ER239" s="466">
        <v>1389514.45</v>
      </c>
      <c r="ES239" s="466">
        <v>-313436.61000000685</v>
      </c>
      <c r="ET239" s="466">
        <v>-2310466.6200000122</v>
      </c>
      <c r="EU239" s="466">
        <v>-740555.54999996908</v>
      </c>
      <c r="EV239" s="466">
        <v>-140501.84999998286</v>
      </c>
      <c r="EW239" s="466">
        <v>-2308007.7300000228</v>
      </c>
      <c r="EX239" s="466">
        <v>3898834.1200000197</v>
      </c>
      <c r="EY239" s="466">
        <f>EM239+EN239+EO239+EP239+EQ239+ER239+ES239+ET239+EU239+EV239+EW239+EX239</f>
        <v>-4536299.919999972</v>
      </c>
      <c r="EZ239" s="466">
        <v>-29629.370000000112</v>
      </c>
      <c r="FA239" s="466">
        <v>-591198.52</v>
      </c>
      <c r="FB239" s="466">
        <v>-804111.06000000145</v>
      </c>
      <c r="FC239" s="466">
        <v>749974.90999999829</v>
      </c>
      <c r="FD239" s="466">
        <v>-1282966.8600000078</v>
      </c>
      <c r="FE239" s="466">
        <v>-442180.77999999933</v>
      </c>
      <c r="FF239" s="466">
        <v>-728569.85999998823</v>
      </c>
      <c r="FG239" s="466">
        <v>99846.880000002682</v>
      </c>
      <c r="FH239" s="466">
        <v>-567300.54000002146</v>
      </c>
      <c r="FI239" s="466">
        <v>303997.64000002295</v>
      </c>
      <c r="FJ239" s="466">
        <v>-1432342.5400000252</v>
      </c>
      <c r="FK239" s="466">
        <v>-4112436.6299999654</v>
      </c>
      <c r="FL239" s="466">
        <f>FA239+FB239+FC239+FD239+FE239+FF239+FG239+FH239+EZ239+FI239+FK239+FJ239</f>
        <v>-8836916.7299999855</v>
      </c>
      <c r="FM239" s="466">
        <v>-2452686.87</v>
      </c>
      <c r="FN239" s="466">
        <v>-182084.42</v>
      </c>
      <c r="FO239" s="466">
        <v>-756752.08</v>
      </c>
      <c r="FP239" s="466">
        <v>-428920.46000000462</v>
      </c>
      <c r="FQ239" s="466">
        <v>-2498760.56</v>
      </c>
      <c r="FR239" s="466">
        <v>-329547.76999999583</v>
      </c>
      <c r="FS239" s="466">
        <v>-1579894.9400000051</v>
      </c>
      <c r="FT239" s="466">
        <v>-1792780.05</v>
      </c>
      <c r="FU239" s="466">
        <v>-2765276.93</v>
      </c>
      <c r="FV239" s="466">
        <v>-1964292.9700000286</v>
      </c>
      <c r="FW239" s="466">
        <v>-507937.5399999544</v>
      </c>
      <c r="FX239" s="466">
        <v>-2768655.8200000301</v>
      </c>
      <c r="FY239" s="466">
        <f>FM239+FN239+FO239+FP239+FQ239+FR239+FS239+FT239+FU239+FV239+FW239+FX239</f>
        <v>-18027590.410000019</v>
      </c>
      <c r="FZ239" s="466">
        <v>-2679761.5700000003</v>
      </c>
      <c r="GA239" s="466">
        <v>-948113.06000000052</v>
      </c>
      <c r="GB239" s="466">
        <v>-360695.16000000015</v>
      </c>
      <c r="GC239" s="466">
        <v>-1020931.8699999982</v>
      </c>
      <c r="GD239" s="466">
        <v>-998010.00999999605</v>
      </c>
      <c r="GE239" s="466">
        <v>-2309043.4300000072</v>
      </c>
      <c r="GF239" s="466">
        <v>-300960.03000000492</v>
      </c>
      <c r="GG239" s="466">
        <v>-1793548.3600000013</v>
      </c>
      <c r="GH239" s="466">
        <v>101734.98999999836</v>
      </c>
      <c r="GI239" s="466">
        <v>-1636611.9899999686</v>
      </c>
      <c r="GJ239" s="466">
        <v>-617405.90999998152</v>
      </c>
      <c r="GK239" s="466">
        <v>14398655.619999945</v>
      </c>
      <c r="GL239" s="466">
        <f>FZ239+GA239+GB239+GC239+GD239+GE239+GF239+GG239+GH239+GI239+GJ239+GK239</f>
        <v>1835309.2199999858</v>
      </c>
      <c r="GM239" s="466">
        <v>-19075796.890000001</v>
      </c>
      <c r="GN239" s="466">
        <v>637824.07000000402</v>
      </c>
      <c r="GO239" s="466">
        <v>-1098777.7600000091</v>
      </c>
      <c r="GP239" s="466">
        <v>-2415760.2699999996</v>
      </c>
      <c r="GQ239" s="466">
        <v>1516702.9600000009</v>
      </c>
      <c r="GR239" s="466">
        <v>-701651.00000002608</v>
      </c>
      <c r="GS239" s="466">
        <v>1913543.9000000209</v>
      </c>
      <c r="GT239" s="466">
        <v>1833721.9500000179</v>
      </c>
      <c r="GU239" s="466">
        <v>-2531595.6400000528</v>
      </c>
      <c r="GV239" s="466">
        <v>719995.02000004053</v>
      </c>
      <c r="GW239" s="466">
        <v>-1863190.4399999529</v>
      </c>
      <c r="GX239" s="466">
        <v>-7288775.450000152</v>
      </c>
      <c r="GY239" s="466">
        <f>GM239+GN239+GO239+GP239+GQ239+GR239+GS239+GT239+GU239+GV239+GW239+GX239</f>
        <v>-28353759.550000109</v>
      </c>
      <c r="GZ239" s="466">
        <v>265534.30000000447</v>
      </c>
      <c r="HA239" s="466">
        <v>-17506.399999992922</v>
      </c>
      <c r="HB239" s="466">
        <v>-1085023.5799999982</v>
      </c>
      <c r="HC239" s="466">
        <v>1816208.7600000054</v>
      </c>
      <c r="HD239" s="466">
        <v>35505.279999997467</v>
      </c>
      <c r="HE239" s="466">
        <v>-998077.19000000879</v>
      </c>
      <c r="HF239" s="466">
        <v>-282795.56000001356</v>
      </c>
      <c r="HG239" s="466">
        <v>-948888.73000000417</v>
      </c>
      <c r="HH239" s="466">
        <v>601457.63000003994</v>
      </c>
      <c r="HI239" s="466">
        <v>3383826.3299999088</v>
      </c>
      <c r="HJ239" s="466">
        <v>-3621966.0599998981</v>
      </c>
      <c r="HK239" s="466">
        <v>-12945318.360000014</v>
      </c>
      <c r="HL239" s="466">
        <f>GZ239+HA239+HB239+HC239+HD239+HE239+HF239+HG239+HH239+HI239+HJ239+HK239</f>
        <v>-13797043.579999974</v>
      </c>
      <c r="HM239" s="466">
        <v>-916056.62000000011</v>
      </c>
      <c r="HN239" s="466">
        <v>-1563792.1900000013</v>
      </c>
      <c r="HO239" s="466">
        <v>2282118.870000002</v>
      </c>
      <c r="HP239" s="466">
        <v>-1194172.2500000056</v>
      </c>
      <c r="HQ239" s="466">
        <v>-28479.729999999981</v>
      </c>
      <c r="HR239" s="466">
        <v>-215437.81999999844</v>
      </c>
      <c r="HS239" s="466">
        <v>-994934.65999999829</v>
      </c>
      <c r="HT239" s="466">
        <v>-433176.86999999685</v>
      </c>
      <c r="HU239" s="466">
        <v>-409300.53999999352</v>
      </c>
      <c r="HV239" s="466">
        <v>-3412682.3300000094</v>
      </c>
      <c r="HW239" s="466">
        <v>1599162.3399999961</v>
      </c>
      <c r="HX239" s="466">
        <v>1201730.5099999979</v>
      </c>
      <c r="HY239" s="466">
        <f>HM239+HN239+HO239+HP239+HQ239+HR239+HS239+HT239+HU239+HV239+HW239+HX239</f>
        <v>-4085021.2900000075</v>
      </c>
      <c r="HZ239" s="466">
        <v>-1657023.1400000015</v>
      </c>
      <c r="IA239" s="466">
        <v>74170.860000001267</v>
      </c>
      <c r="IB239" s="466">
        <v>-4278271.0599999996</v>
      </c>
      <c r="IC239" s="466">
        <v>1574579.0399999979</v>
      </c>
      <c r="ID239" s="466">
        <v>-454321.28999999585</v>
      </c>
      <c r="IE239" s="466">
        <v>-3328671.7999999942</v>
      </c>
      <c r="IF239" s="466">
        <v>-38320.780000005849</v>
      </c>
      <c r="IG239" s="466">
        <v>-407243.84000000823</v>
      </c>
      <c r="IH239" s="466">
        <v>-120533.07999999169</v>
      </c>
      <c r="II239" s="466">
        <v>-250001.53000000864</v>
      </c>
      <c r="IJ239" s="466">
        <v>-2051545.2200000044</v>
      </c>
      <c r="IK239" s="466">
        <v>-4895666.6799999624</v>
      </c>
      <c r="IL239" s="466">
        <f>HZ239+IA239+IB239+IC239+ID239+IE239+IF239+IG239+IH239+II239+IJ239+IK239</f>
        <v>-15832848.519999972</v>
      </c>
      <c r="IM239" s="466">
        <v>-307243.71999999986</v>
      </c>
      <c r="IN239" s="466">
        <v>-70847.949999999953</v>
      </c>
      <c r="IO239" s="466">
        <v>267048.56000000099</v>
      </c>
      <c r="IP239" s="466">
        <v>-690725.39999999851</v>
      </c>
      <c r="IQ239" s="466">
        <v>-525639.39999999851</v>
      </c>
      <c r="IR239" s="466">
        <v>-508862.13000000361</v>
      </c>
      <c r="IS239" s="466">
        <v>-216486.63000000035</v>
      </c>
      <c r="IT239" s="466">
        <v>-1487258.689999993</v>
      </c>
      <c r="IU239" s="466">
        <v>-215818.78000000212</v>
      </c>
      <c r="IV239" s="466">
        <v>-956252.29000000469</v>
      </c>
      <c r="IW239" s="466">
        <v>-2615980.09</v>
      </c>
      <c r="IX239" s="466">
        <v>-4577113.090000011</v>
      </c>
      <c r="IY239" s="466">
        <f>IM239+IN239+IO239+IP239+IQ239+IR239+IS239+IT239+IU239+IV239+IW239+IX239</f>
        <v>-11905179.610000011</v>
      </c>
      <c r="IZ239" s="655">
        <v>-295408.70000000019</v>
      </c>
      <c r="JA239" s="466">
        <v>-1741155.4999999991</v>
      </c>
      <c r="JB239" s="466">
        <v>-976342.05000000633</v>
      </c>
      <c r="JC239" s="466">
        <v>180853.53000000771</v>
      </c>
      <c r="JD239" s="466">
        <v>221224.11999999732</v>
      </c>
      <c r="JE239" s="466">
        <v>-335126.56999999285</v>
      </c>
      <c r="JF239" s="466">
        <v>-913254.88000000454</v>
      </c>
      <c r="JG239" s="466">
        <v>-1416388.4899999965</v>
      </c>
      <c r="JH239" s="466">
        <v>-1082092.0600000005</v>
      </c>
      <c r="JI239" s="466">
        <v>-2764436.8400000036</v>
      </c>
      <c r="JJ239" s="466">
        <v>-4778053.2799999863</v>
      </c>
      <c r="JK239" s="466">
        <v>-17410484.910000026</v>
      </c>
      <c r="JL239" s="466">
        <f>IZ239+JA239+JB239+JC239+JD239+JE239+JF239+JG239+JH239+JI239+JJ239+JK239</f>
        <v>-31310665.63000001</v>
      </c>
      <c r="JM239" s="655">
        <v>-71155.98000000001</v>
      </c>
      <c r="JN239" s="466">
        <v>-52052.249999999534</v>
      </c>
      <c r="JO239" s="466">
        <v>-730783.5700000003</v>
      </c>
      <c r="JP239" s="466">
        <v>-548972.55000000028</v>
      </c>
      <c r="JQ239" s="466">
        <v>-711679.47000000626</v>
      </c>
      <c r="JR239" s="466">
        <v>-1393442.7899999991</v>
      </c>
      <c r="JS239" s="466">
        <v>-504848.60999998171</v>
      </c>
      <c r="JT239" s="466">
        <v>-533094.17000001203</v>
      </c>
      <c r="JU239" s="466">
        <v>-443784.25000000373</v>
      </c>
      <c r="JV239" s="466">
        <v>-2292990.6499999799</v>
      </c>
      <c r="JW239" s="466">
        <v>-2630318.2900000215</v>
      </c>
      <c r="JX239" s="466">
        <v>-10521951.599999994</v>
      </c>
      <c r="JY239" s="466">
        <f>JM239+JN239+JO239+JP239+JQ239+JR239+JS239+JT239+JU239+JV239+JW239+JX239</f>
        <v>-20435074.18</v>
      </c>
      <c r="JZ239" s="655">
        <v>-115865.26000000024</v>
      </c>
      <c r="KA239" s="466">
        <v>-557294.65999999968</v>
      </c>
      <c r="KB239" s="466">
        <v>-465575.38000000082</v>
      </c>
      <c r="KC239" s="466">
        <v>-817638.5999999987</v>
      </c>
      <c r="KD239" s="466">
        <v>-1782297.1000000024</v>
      </c>
      <c r="KE239" s="466">
        <v>-1634241.7599999988</v>
      </c>
      <c r="KF239" s="466">
        <v>-684988.20000000019</v>
      </c>
      <c r="KG239" s="466">
        <v>-901066.81000000052</v>
      </c>
      <c r="KH239" s="466">
        <v>-157600.08999999892</v>
      </c>
      <c r="KI239" s="466">
        <v>-1843936.1700000018</v>
      </c>
      <c r="KJ239" s="466">
        <v>-4770952.0099999979</v>
      </c>
      <c r="KK239" s="466">
        <v>-14071427.050000027</v>
      </c>
      <c r="KL239" s="466">
        <f>JZ239+KA239+KB239+KC239+KD239+KE239+KF239+KG239+KH239+KI239+KJ239+KK239</f>
        <v>-27802883.090000026</v>
      </c>
      <c r="KM239" s="655">
        <v>-695361.39000000013</v>
      </c>
      <c r="KN239" s="466">
        <v>85044.79999999702</v>
      </c>
      <c r="KO239" s="466">
        <v>-1054297.5899999999</v>
      </c>
      <c r="KP239" s="466">
        <v>932960.31999999844</v>
      </c>
      <c r="KQ239" s="466">
        <v>-236367.63000000268</v>
      </c>
      <c r="KR239" s="466">
        <v>1838886.8200000003</v>
      </c>
      <c r="KS239" s="466">
        <v>-1356244.5099999905</v>
      </c>
      <c r="KT239" s="466">
        <v>-1823648.4800000004</v>
      </c>
      <c r="KU239" s="466">
        <v>-1719460.3800000027</v>
      </c>
      <c r="KV239" s="466">
        <v>-1132138.0999999978</v>
      </c>
      <c r="KW239" s="466">
        <v>-5762194.27999999</v>
      </c>
      <c r="KX239" s="466">
        <v>-12804826.750000015</v>
      </c>
      <c r="KY239" s="466">
        <f>KM239+KN239+KO239+KP239+KQ239+KR239+KS239+KT239+KU239+KV239+KW239+KX239</f>
        <v>-23727647.170000002</v>
      </c>
      <c r="KZ239" s="655">
        <v>-696226.41999999993</v>
      </c>
      <c r="LA239" s="466">
        <v>-1054457.2699999996</v>
      </c>
      <c r="LB239" s="466">
        <v>0</v>
      </c>
      <c r="LC239" s="466">
        <v>0</v>
      </c>
      <c r="LD239" s="466">
        <v>0</v>
      </c>
      <c r="LE239" s="466">
        <v>0</v>
      </c>
      <c r="LF239" s="466">
        <v>0</v>
      </c>
      <c r="LG239" s="466">
        <v>0</v>
      </c>
      <c r="LH239" s="466">
        <v>0</v>
      </c>
      <c r="LI239" s="466">
        <v>0</v>
      </c>
      <c r="LJ239" s="466">
        <v>0</v>
      </c>
      <c r="LK239" s="466">
        <v>0</v>
      </c>
      <c r="LL239" s="511">
        <f>KZ239+LA239+LB239+LC239+LD239+LE239+LF239+LG239+LH239+LI239+LJ239+LK239</f>
        <v>-1750683.6899999995</v>
      </c>
    </row>
    <row r="240" spans="1:324" ht="15.75" x14ac:dyDescent="0.25">
      <c r="A240" s="419">
        <v>4321</v>
      </c>
      <c r="B240" s="420"/>
      <c r="C240" s="418" t="s">
        <v>208</v>
      </c>
      <c r="D240" s="418" t="s">
        <v>414</v>
      </c>
      <c r="E240" s="466">
        <v>0</v>
      </c>
      <c r="F240" s="466">
        <v>24290.602570522453</v>
      </c>
      <c r="G240" s="466">
        <v>1655015.8571190119</v>
      </c>
      <c r="H240" s="466">
        <v>9551377.0655983984</v>
      </c>
      <c r="I240" s="466">
        <v>6772396.0941412123</v>
      </c>
      <c r="J240" s="466">
        <v>19711271.073276579</v>
      </c>
      <c r="K240" s="466">
        <v>7175025.0375563344</v>
      </c>
      <c r="L240" s="466">
        <v>13908792.355199466</v>
      </c>
      <c r="M240" s="466">
        <v>438082.12318477716</v>
      </c>
      <c r="N240" s="466">
        <v>268177.2658988483</v>
      </c>
      <c r="O240" s="466">
        <v>386692.53880821238</v>
      </c>
      <c r="P240" s="466">
        <v>1096436.3211483895</v>
      </c>
      <c r="Q240" s="466">
        <v>451260.22366883658</v>
      </c>
      <c r="R240" s="466">
        <v>682252.54548489407</v>
      </c>
      <c r="S240" s="466">
        <v>679435.82039726258</v>
      </c>
      <c r="T240" s="466">
        <v>903062.9277249208</v>
      </c>
      <c r="U240" s="466">
        <v>1030141.0449006844</v>
      </c>
      <c r="V240" s="466">
        <v>402005.04506760143</v>
      </c>
      <c r="W240" s="466">
        <v>2403855.7836755137</v>
      </c>
      <c r="X240" s="466">
        <v>912314.30479051918</v>
      </c>
      <c r="Y240" s="466">
        <v>9653715.9447504599</v>
      </c>
      <c r="Z240" s="466">
        <v>335899.68285761977</v>
      </c>
      <c r="AA240" s="466">
        <v>250855.44984142881</v>
      </c>
      <c r="AB240" s="466">
        <v>458069.28267401102</v>
      </c>
      <c r="AC240" s="466">
        <v>333742.83091303642</v>
      </c>
      <c r="AD240" s="466">
        <v>244612.75246202637</v>
      </c>
      <c r="AE240" s="466">
        <v>814848.13052912662</v>
      </c>
      <c r="AF240" s="466">
        <v>7391887.8317476222</v>
      </c>
      <c r="AG240" s="466">
        <v>1110281.2385244537</v>
      </c>
      <c r="AH240" s="466">
        <v>1209557.8993490241</v>
      </c>
      <c r="AI240" s="466">
        <v>632837.19746285968</v>
      </c>
      <c r="AJ240" s="466">
        <v>977821.77015523403</v>
      </c>
      <c r="AK240" s="466">
        <v>-1887782.993990988</v>
      </c>
      <c r="AL240" s="466">
        <v>11872631.072525455</v>
      </c>
      <c r="AM240" s="466">
        <v>55344.737940243707</v>
      </c>
      <c r="AN240" s="466">
        <v>6901255.1619095309</v>
      </c>
      <c r="AO240" s="466">
        <v>290266.74177933612</v>
      </c>
      <c r="AP240" s="466">
        <v>184529.16875312995</v>
      </c>
      <c r="AQ240" s="466">
        <v>267955.66032381827</v>
      </c>
      <c r="AR240" s="466">
        <v>157002.1073276586</v>
      </c>
      <c r="AS240" s="466">
        <v>346367.0150225336</v>
      </c>
      <c r="AT240" s="466">
        <v>769437.48956768494</v>
      </c>
      <c r="AU240" s="466">
        <v>239969.12034718745</v>
      </c>
      <c r="AV240" s="466">
        <v>478141.33370889717</v>
      </c>
      <c r="AW240" s="466">
        <v>715749.59522617364</v>
      </c>
      <c r="AX240" s="466">
        <v>648062.04331497161</v>
      </c>
      <c r="AY240" s="466">
        <v>11054080.175221166</v>
      </c>
      <c r="AZ240" s="466">
        <v>149478.4914455016</v>
      </c>
      <c r="BA240" s="466">
        <v>117103.06710065099</v>
      </c>
      <c r="BB240" s="466">
        <v>470229.91700050078</v>
      </c>
      <c r="BC240" s="466">
        <v>363119.67951927893</v>
      </c>
      <c r="BD240" s="466">
        <v>79224.361542313476</v>
      </c>
      <c r="BE240" s="466">
        <v>554546.71056584874</v>
      </c>
      <c r="BF240" s="466">
        <v>248547.05199465866</v>
      </c>
      <c r="BG240" s="466">
        <v>271160.90802870976</v>
      </c>
      <c r="BH240" s="466">
        <v>201270.25872141542</v>
      </c>
      <c r="BI240" s="466">
        <v>308331.66416291107</v>
      </c>
      <c r="BJ240" s="466">
        <v>2354300.2889334001</v>
      </c>
      <c r="BK240" s="466">
        <v>881025.99624436651</v>
      </c>
      <c r="BL240" s="466">
        <f>AZ240+BA240+BB240+BC240+BD240+BE240+BF240+BG240+BH240+BI240+BJ240+BK240</f>
        <v>5998338.3952595554</v>
      </c>
      <c r="BM240" s="466">
        <v>1124757.1357035553</v>
      </c>
      <c r="BN240" s="466">
        <v>605711.37790018355</v>
      </c>
      <c r="BO240" s="466">
        <v>1170213.2680687702</v>
      </c>
      <c r="BP240" s="466">
        <v>1220243.2134034387</v>
      </c>
      <c r="BQ240" s="466">
        <v>834185.99983308313</v>
      </c>
      <c r="BR240" s="466">
        <v>5998725.8145968961</v>
      </c>
      <c r="BS240" s="466">
        <v>2175048.1309464197</v>
      </c>
      <c r="BT240" s="466">
        <v>3117889.5350943082</v>
      </c>
      <c r="BU240" s="466">
        <v>429369.18974294793</v>
      </c>
      <c r="BV240" s="466">
        <v>120846.39934902432</v>
      </c>
      <c r="BW240" s="466">
        <v>3417703.1697546318</v>
      </c>
      <c r="BX240" s="466">
        <v>5780381.8454348184</v>
      </c>
      <c r="BY240" s="466">
        <f>BM240+BN240+BO240+BP240+BQ240+BR240+BS240+BT240+BU240+BV240+BW240+BX240</f>
        <v>25995075.079828076</v>
      </c>
      <c r="BZ240" s="466">
        <v>1409412.7315973963</v>
      </c>
      <c r="CA240" s="466">
        <v>40553.051243531896</v>
      </c>
      <c r="CB240" s="466">
        <v>2041244.4702053082</v>
      </c>
      <c r="CC240" s="466">
        <v>161530.76698380907</v>
      </c>
      <c r="CD240" s="466">
        <v>2639190.1414621933</v>
      </c>
      <c r="CE240" s="466">
        <v>340811.5018360875</v>
      </c>
      <c r="CF240" s="466">
        <v>1618750.6777249207</v>
      </c>
      <c r="CG240" s="466">
        <v>2268062.5554164578</v>
      </c>
      <c r="CH240" s="466">
        <v>1391010.0077199133</v>
      </c>
      <c r="CI240" s="466">
        <v>2000122.3186863631</v>
      </c>
      <c r="CJ240" s="466">
        <v>9220338.9278083798</v>
      </c>
      <c r="CK240" s="466">
        <v>5342481.1839843104</v>
      </c>
      <c r="CL240" s="466">
        <f>BZ240+CA240+CB240+CC240+CD240+CE240+CF240+CG240+CH240+CI240+CJ240+CK240</f>
        <v>28473508.33466867</v>
      </c>
      <c r="CM240" s="466">
        <v>839736.95464029373</v>
      </c>
      <c r="CN240" s="466">
        <v>691256.35307127354</v>
      </c>
      <c r="CO240" s="466">
        <v>2774753.372266734</v>
      </c>
      <c r="CP240" s="466">
        <v>733765.6831497245</v>
      </c>
      <c r="CQ240" s="466">
        <v>1467806.6494742113</v>
      </c>
      <c r="CR240" s="466">
        <v>1720504.944082791</v>
      </c>
      <c r="CS240" s="466">
        <v>1632488.9059839761</v>
      </c>
      <c r="CT240" s="466">
        <v>1262247.9653229846</v>
      </c>
      <c r="CU240" s="466">
        <v>994955.22863461857</v>
      </c>
      <c r="CV240" s="466">
        <v>21702193.236312803</v>
      </c>
      <c r="CW240" s="466">
        <v>6257256.9445418119</v>
      </c>
      <c r="CX240" s="466">
        <v>6101195.5639292272</v>
      </c>
      <c r="CY240" s="466">
        <f>CM240+CN240+CO240+CP240+CQ240+CR240+CS240+CT240+CU240+CV240+CW240+CX240</f>
        <v>46178161.801410452</v>
      </c>
      <c r="CZ240" s="466">
        <v>331464.92</v>
      </c>
      <c r="DA240" s="466">
        <v>381582.77</v>
      </c>
      <c r="DB240" s="466">
        <v>771529.98</v>
      </c>
      <c r="DC240" s="466">
        <v>502227.99</v>
      </c>
      <c r="DD240" s="466">
        <v>613205.72</v>
      </c>
      <c r="DE240" s="466">
        <v>520732.14</v>
      </c>
      <c r="DF240" s="466">
        <v>598896.81000000006</v>
      </c>
      <c r="DG240" s="466">
        <v>651480.49</v>
      </c>
      <c r="DH240" s="466">
        <v>565468.56000000006</v>
      </c>
      <c r="DI240" s="466">
        <v>711294.9</v>
      </c>
      <c r="DJ240" s="466">
        <v>805736.95</v>
      </c>
      <c r="DK240" s="466">
        <v>1966687.93</v>
      </c>
      <c r="DL240" s="466">
        <f>CZ240+DA240+DB240+DC240+DD240+DE240+DF240+DG240+DH240+DI240+DJ240+DK240</f>
        <v>8420309.160000002</v>
      </c>
      <c r="DM240" s="466">
        <v>419139.38</v>
      </c>
      <c r="DN240" s="466">
        <v>321095.09000000003</v>
      </c>
      <c r="DO240" s="466">
        <v>414901.28</v>
      </c>
      <c r="DP240" s="466">
        <v>609612.55000000005</v>
      </c>
      <c r="DQ240" s="466">
        <v>488105.55</v>
      </c>
      <c r="DR240" s="466">
        <v>558862.6</v>
      </c>
      <c r="DS240" s="466">
        <v>812666.59</v>
      </c>
      <c r="DT240" s="466">
        <v>1282053.1100000001</v>
      </c>
      <c r="DU240" s="466">
        <v>551719.49</v>
      </c>
      <c r="DV240" s="466">
        <v>456252.74</v>
      </c>
      <c r="DW240" s="466">
        <v>1460695.4</v>
      </c>
      <c r="DX240" s="466">
        <v>16055660.720000003</v>
      </c>
      <c r="DY240" s="466">
        <f>DM240+DN240+DO240+DP240+DQ240+DR240+DS240+DT240+DU240+DV240+DW240+DX240</f>
        <v>23430764.500000004</v>
      </c>
      <c r="DZ240" s="466">
        <v>327969.21000000002</v>
      </c>
      <c r="EA240" s="466">
        <v>21646.94</v>
      </c>
      <c r="EB240" s="466">
        <v>851872.52</v>
      </c>
      <c r="EC240" s="466">
        <v>115652.04</v>
      </c>
      <c r="ED240" s="466">
        <v>738885.83</v>
      </c>
      <c r="EE240" s="466">
        <v>2535807.61</v>
      </c>
      <c r="EF240" s="466">
        <v>1334935.47</v>
      </c>
      <c r="EG240" s="466">
        <v>3203763.41</v>
      </c>
      <c r="EH240" s="466">
        <v>2286177.2200000002</v>
      </c>
      <c r="EI240" s="466">
        <v>643191.55999999936</v>
      </c>
      <c r="EJ240" s="466">
        <v>211038.66999999835</v>
      </c>
      <c r="EK240" s="466">
        <v>3505654.52</v>
      </c>
      <c r="EL240" s="466">
        <f>DZ240+EA240+EB240+EC240+ED240+EE240+EF240+EG240+EH240+EI240+EJ240+EK240</f>
        <v>15776594.999999998</v>
      </c>
      <c r="EM240" s="466">
        <v>385542.91</v>
      </c>
      <c r="EN240" s="466">
        <v>50603.09</v>
      </c>
      <c r="EO240" s="466">
        <v>268292.28999999998</v>
      </c>
      <c r="EP240" s="466">
        <v>917576.94</v>
      </c>
      <c r="EQ240" s="466">
        <v>2245419.85</v>
      </c>
      <c r="ER240" s="466">
        <v>745815.43</v>
      </c>
      <c r="ES240" s="466">
        <v>1741694.82</v>
      </c>
      <c r="ET240" s="466">
        <v>2168407.0499999998</v>
      </c>
      <c r="EU240" s="466">
        <v>761749.72</v>
      </c>
      <c r="EV240" s="466">
        <v>339872.77</v>
      </c>
      <c r="EW240" s="466">
        <v>759203.73</v>
      </c>
      <c r="EX240" s="466">
        <v>3447974.17</v>
      </c>
      <c r="EY240" s="466">
        <f>EM240+EN240+EO240+EP240+EQ240+ER240+ES240+ET240+EU240+EV240+EW240+EX240</f>
        <v>13832152.77</v>
      </c>
      <c r="EZ240" s="466">
        <v>61725.94</v>
      </c>
      <c r="FA240" s="466">
        <v>429837.57</v>
      </c>
      <c r="FB240" s="466">
        <v>740062.47</v>
      </c>
      <c r="FC240" s="466">
        <v>173915.58</v>
      </c>
      <c r="FD240" s="466">
        <v>132655.6</v>
      </c>
      <c r="FE240" s="466">
        <v>797244.9</v>
      </c>
      <c r="FF240" s="466">
        <v>757476.38</v>
      </c>
      <c r="FG240" s="466">
        <v>1020021.56</v>
      </c>
      <c r="FH240" s="466">
        <v>1867480.45</v>
      </c>
      <c r="FI240" s="466">
        <v>270022.11</v>
      </c>
      <c r="FJ240" s="466">
        <v>386089.11</v>
      </c>
      <c r="FK240" s="466">
        <v>1344550.09</v>
      </c>
      <c r="FL240" s="466">
        <f>FA240+FB240+FC240+FD240+FE240+FF240+FG240+FH240+EZ240+FI240+FK240+FJ240</f>
        <v>7981081.7600000007</v>
      </c>
      <c r="FM240" s="466">
        <v>20873.61</v>
      </c>
      <c r="FN240" s="466">
        <v>6992.93</v>
      </c>
      <c r="FO240" s="466">
        <v>346890.44</v>
      </c>
      <c r="FP240" s="466">
        <v>128548.45</v>
      </c>
      <c r="FQ240" s="466">
        <v>311222.42</v>
      </c>
      <c r="FR240" s="466">
        <v>952484.34</v>
      </c>
      <c r="FS240" s="466">
        <v>845798.74</v>
      </c>
      <c r="FT240" s="466">
        <v>138134.07</v>
      </c>
      <c r="FU240" s="466">
        <v>205264.74</v>
      </c>
      <c r="FV240" s="466">
        <v>224747.68</v>
      </c>
      <c r="FW240" s="466">
        <v>10351.009999999758</v>
      </c>
      <c r="FX240" s="466">
        <v>589117.53</v>
      </c>
      <c r="FY240" s="466">
        <f>FM240+FN240+FO240+FP240+FQ240+FR240+FS240+FT240+FU240+FV240+FW240+FX240</f>
        <v>3780425.959999999</v>
      </c>
      <c r="FZ240" s="466">
        <v>18615.5</v>
      </c>
      <c r="GA240" s="466">
        <v>6301.2000000000007</v>
      </c>
      <c r="GB240" s="466">
        <v>58010.830000000009</v>
      </c>
      <c r="GC240" s="466">
        <v>175300.78999999998</v>
      </c>
      <c r="GD240" s="466">
        <v>178106.23</v>
      </c>
      <c r="GE240" s="466">
        <v>58756.52</v>
      </c>
      <c r="GF240" s="466">
        <v>126548.58999999998</v>
      </c>
      <c r="GG240" s="466">
        <v>12413.189999999984</v>
      </c>
      <c r="GH240" s="466">
        <v>10166.960000000025</v>
      </c>
      <c r="GI240" s="466">
        <v>116258.29000000005</v>
      </c>
      <c r="GJ240" s="466">
        <v>66452.23000000004</v>
      </c>
      <c r="GK240" s="466">
        <v>315978.04000000004</v>
      </c>
      <c r="GL240" s="466">
        <f>FZ240+GA240+GB240+GC240+GD240+GE240+GF240+GG240+GH240+GI240+GJ240+GK240</f>
        <v>1142908.3700000001</v>
      </c>
      <c r="GM240" s="466">
        <v>30255.82</v>
      </c>
      <c r="GN240" s="466">
        <v>8344.0500000000011</v>
      </c>
      <c r="GO240" s="466">
        <v>94530.659999999989</v>
      </c>
      <c r="GP240" s="466">
        <v>44610.170000000006</v>
      </c>
      <c r="GQ240" s="466">
        <v>89979.819999999992</v>
      </c>
      <c r="GR240" s="466">
        <v>1422507.5999999996</v>
      </c>
      <c r="GS240" s="466">
        <v>112043.51000000007</v>
      </c>
      <c r="GT240" s="466">
        <v>908883.04000000039</v>
      </c>
      <c r="GU240" s="466">
        <v>285568.88999999978</v>
      </c>
      <c r="GV240" s="466">
        <v>39839.760000000155</v>
      </c>
      <c r="GW240" s="466">
        <v>57993.46000000037</v>
      </c>
      <c r="GX240" s="466">
        <v>218836.11999999976</v>
      </c>
      <c r="GY240" s="466">
        <f>GM240+GN240+GO240+GP240+GQ240+GR240+GS240+GT240+GU240+GV240+GW240+GX240</f>
        <v>3313392.9</v>
      </c>
      <c r="GZ240" s="466">
        <v>70708.210000000006</v>
      </c>
      <c r="HA240" s="466">
        <v>44893.74</v>
      </c>
      <c r="HB240" s="466">
        <v>3243.14</v>
      </c>
      <c r="HC240" s="466">
        <v>1132019.4399999997</v>
      </c>
      <c r="HD240" s="466">
        <v>1168383.7000000002</v>
      </c>
      <c r="HE240" s="466">
        <v>557743.56999999983</v>
      </c>
      <c r="HF240" s="466">
        <v>83551.149999999747</v>
      </c>
      <c r="HG240" s="466">
        <v>774937.48999999987</v>
      </c>
      <c r="HH240" s="466">
        <v>16166.950000000448</v>
      </c>
      <c r="HI240" s="466">
        <v>73969.599999999831</v>
      </c>
      <c r="HJ240" s="466">
        <v>59032.789999999819</v>
      </c>
      <c r="HK240" s="466">
        <v>363606.55000000022</v>
      </c>
      <c r="HL240" s="466">
        <f>GZ240+HA240+HB240+HC240+HD240+HE240+HF240+HG240+HH240+HI240+HJ240+HK240</f>
        <v>4348256.33</v>
      </c>
      <c r="HM240" s="466">
        <v>27590.969999999998</v>
      </c>
      <c r="HN240" s="466">
        <v>32427.75</v>
      </c>
      <c r="HO240" s="466">
        <v>20257.189999999999</v>
      </c>
      <c r="HP240" s="466">
        <v>81971.97</v>
      </c>
      <c r="HQ240" s="466">
        <v>23056.480000000003</v>
      </c>
      <c r="HR240" s="466">
        <v>61839.469999999994</v>
      </c>
      <c r="HS240" s="466">
        <v>30165.430000000008</v>
      </c>
      <c r="HT240" s="466">
        <v>74994.98000000001</v>
      </c>
      <c r="HU240" s="466">
        <v>33627.080000000009</v>
      </c>
      <c r="HV240" s="466">
        <v>143297.46999999997</v>
      </c>
      <c r="HW240" s="466">
        <v>12556.849999999991</v>
      </c>
      <c r="HX240" s="466">
        <v>292435.24</v>
      </c>
      <c r="HY240" s="466">
        <f>HM240+HN240+HO240+HP240+HQ240+HR240+HS240+HT240+HU240+HV240+HW240+HX240</f>
        <v>834220.88</v>
      </c>
      <c r="HZ240" s="466">
        <v>1594.35</v>
      </c>
      <c r="IA240" s="466">
        <v>34245.78</v>
      </c>
      <c r="IB240" s="466">
        <v>55018.25</v>
      </c>
      <c r="IC240" s="466">
        <v>32756.790000000005</v>
      </c>
      <c r="ID240" s="466">
        <v>82330.659999999989</v>
      </c>
      <c r="IE240" s="466">
        <v>34106.639999999999</v>
      </c>
      <c r="IF240" s="466">
        <v>28137.660000000007</v>
      </c>
      <c r="IG240" s="466">
        <v>149217.21999999997</v>
      </c>
      <c r="IH240" s="466">
        <v>36412.160000000011</v>
      </c>
      <c r="II240" s="466">
        <v>124029.74000000003</v>
      </c>
      <c r="IJ240" s="466">
        <v>97417.799999999959</v>
      </c>
      <c r="IK240" s="466">
        <v>387732.65</v>
      </c>
      <c r="IL240" s="466">
        <f>HZ240+IA240+IB240+IC240+ID240+IE240+IF240+IG240+IH240+II240+IJ240+IK240</f>
        <v>1062999.7000000002</v>
      </c>
      <c r="IM240" s="466">
        <v>38887.840000000004</v>
      </c>
      <c r="IN240" s="466">
        <v>18847.39</v>
      </c>
      <c r="IO240" s="466">
        <v>51229.83</v>
      </c>
      <c r="IP240" s="466">
        <v>32818.270000000004</v>
      </c>
      <c r="IQ240" s="466">
        <v>57427.67</v>
      </c>
      <c r="IR240" s="466">
        <v>83951.709999999992</v>
      </c>
      <c r="IS240" s="466">
        <v>100137.24000000003</v>
      </c>
      <c r="IT240" s="466">
        <v>53008.319999999992</v>
      </c>
      <c r="IU240" s="466">
        <v>23585.370000000006</v>
      </c>
      <c r="IV240" s="466">
        <v>53876.749999999971</v>
      </c>
      <c r="IW240" s="466">
        <v>114097.49000000002</v>
      </c>
      <c r="IX240" s="466">
        <v>567179.17000000016</v>
      </c>
      <c r="IY240" s="466">
        <f>IM240+IN240+IO240+IP240+IQ240+IR240+IS240+IT240+IU240+IV240+IW240+IX240</f>
        <v>1195047.0500000003</v>
      </c>
      <c r="IZ240" s="655">
        <v>313.73</v>
      </c>
      <c r="JA240" s="466">
        <v>20347.78</v>
      </c>
      <c r="JB240" s="466">
        <v>307122.58999999997</v>
      </c>
      <c r="JC240" s="466">
        <v>31992.890000000003</v>
      </c>
      <c r="JD240" s="466">
        <v>42100.150000000009</v>
      </c>
      <c r="JE240" s="466">
        <v>46640.41</v>
      </c>
      <c r="JF240" s="466">
        <v>63994.720000000001</v>
      </c>
      <c r="JG240" s="466">
        <v>190034.43999999997</v>
      </c>
      <c r="JH240" s="466">
        <v>218562.36000000002</v>
      </c>
      <c r="JI240" s="466">
        <v>43228.009999999987</v>
      </c>
      <c r="JJ240" s="466">
        <v>167838.75</v>
      </c>
      <c r="JK240" s="466">
        <v>354671.9</v>
      </c>
      <c r="JL240" s="466">
        <f>IZ240+JA240+JB240+JC240+JD240+JE240+JF240+JG240+JH240+JI240+JJ240+JK240</f>
        <v>1486847.73</v>
      </c>
      <c r="JM240" s="655">
        <v>3950.8</v>
      </c>
      <c r="JN240" s="466">
        <v>22885.02</v>
      </c>
      <c r="JO240" s="466">
        <v>33257.61</v>
      </c>
      <c r="JP240" s="466">
        <v>37193.920000000006</v>
      </c>
      <c r="JQ240" s="466">
        <v>10978.41</v>
      </c>
      <c r="JR240" s="466">
        <v>20850.649999999994</v>
      </c>
      <c r="JS240" s="466">
        <v>43265.66</v>
      </c>
      <c r="JT240" s="466">
        <v>134722.5</v>
      </c>
      <c r="JU240" s="466">
        <v>76889.87</v>
      </c>
      <c r="JV240" s="466">
        <v>318925.09999999998</v>
      </c>
      <c r="JW240" s="466">
        <v>184649.91</v>
      </c>
      <c r="JX240" s="466">
        <v>667110.32999999996</v>
      </c>
      <c r="JY240" s="466">
        <f>JM240+JN240+JO240+JP240+JQ240+JR240+JS240+JT240+JU240+JV240+JW240+JX240</f>
        <v>1554679.78</v>
      </c>
      <c r="JZ240" s="655">
        <v>29494.720000000001</v>
      </c>
      <c r="KA240" s="466">
        <v>6773.3600000000006</v>
      </c>
      <c r="KB240" s="466">
        <v>37045.14</v>
      </c>
      <c r="KC240" s="466">
        <v>123378.29</v>
      </c>
      <c r="KD240" s="466">
        <v>116561.12000000001</v>
      </c>
      <c r="KE240" s="466">
        <v>114972.45</v>
      </c>
      <c r="KF240" s="466">
        <v>216629.17999999996</v>
      </c>
      <c r="KG240" s="466">
        <v>113894.98999999999</v>
      </c>
      <c r="KH240" s="466">
        <v>178831.59999999998</v>
      </c>
      <c r="KI240" s="466">
        <v>1192377.0900000001</v>
      </c>
      <c r="KJ240" s="466">
        <v>547345.94999999995</v>
      </c>
      <c r="KK240" s="466">
        <v>1253640.27</v>
      </c>
      <c r="KL240" s="466">
        <f>JZ240+KA240+KB240+KC240+KD240+KE240+KF240+KG240+KH240+KI240+KJ240+KK240</f>
        <v>3930944.1599999997</v>
      </c>
      <c r="KM240" s="655">
        <v>11677.39</v>
      </c>
      <c r="KN240" s="466">
        <v>58794.74</v>
      </c>
      <c r="KO240" s="466">
        <v>183305.68999999997</v>
      </c>
      <c r="KP240" s="466">
        <v>270490.55</v>
      </c>
      <c r="KQ240" s="466">
        <v>387856.67999999993</v>
      </c>
      <c r="KR240" s="466">
        <v>465612.51999999996</v>
      </c>
      <c r="KS240" s="466">
        <v>345118.93</v>
      </c>
      <c r="KT240" s="466">
        <v>243981.78999999998</v>
      </c>
      <c r="KU240" s="466">
        <v>617357.41</v>
      </c>
      <c r="KV240" s="466">
        <v>110907.02</v>
      </c>
      <c r="KW240" s="466">
        <v>596832.46</v>
      </c>
      <c r="KX240" s="466">
        <v>995258.56</v>
      </c>
      <c r="KY240" s="466">
        <f>KM240+KN240+KO240+KP240+KQ240+KR240+KS240+KT240+KU240+KV240+KW240+KX240</f>
        <v>4287193.74</v>
      </c>
      <c r="KZ240" s="655">
        <v>182934</v>
      </c>
      <c r="LA240" s="466">
        <v>319166.94</v>
      </c>
      <c r="LB240" s="466">
        <v>0</v>
      </c>
      <c r="LC240" s="466">
        <v>0</v>
      </c>
      <c r="LD240" s="466">
        <v>0</v>
      </c>
      <c r="LE240" s="466">
        <v>0</v>
      </c>
      <c r="LF240" s="466">
        <v>0</v>
      </c>
      <c r="LG240" s="466">
        <v>0</v>
      </c>
      <c r="LH240" s="466">
        <v>0</v>
      </c>
      <c r="LI240" s="466">
        <v>0</v>
      </c>
      <c r="LJ240" s="466">
        <v>0</v>
      </c>
      <c r="LK240" s="466">
        <v>0</v>
      </c>
      <c r="LL240" s="511">
        <f>KZ240+LA240+LB240+LC240+LD240+LE240+LF240+LG240+LH240+LI240+LJ240+LK240</f>
        <v>502100.94</v>
      </c>
    </row>
    <row r="241" spans="1:324" ht="15.75" x14ac:dyDescent="0.25">
      <c r="A241" s="419">
        <v>4322</v>
      </c>
      <c r="B241" s="420"/>
      <c r="C241" s="418" t="s">
        <v>209</v>
      </c>
      <c r="D241" s="418" t="s">
        <v>415</v>
      </c>
      <c r="E241" s="466"/>
      <c r="F241" s="466"/>
      <c r="G241" s="466"/>
      <c r="H241" s="466"/>
      <c r="I241" s="466"/>
      <c r="J241" s="466"/>
      <c r="K241" s="466"/>
      <c r="L241" s="466"/>
      <c r="M241" s="466"/>
      <c r="N241" s="466"/>
      <c r="O241" s="466"/>
      <c r="P241" s="466"/>
      <c r="Q241" s="466"/>
      <c r="R241" s="466"/>
      <c r="S241" s="466"/>
      <c r="T241" s="466"/>
      <c r="U241" s="466"/>
      <c r="V241" s="466"/>
      <c r="W241" s="466"/>
      <c r="X241" s="466"/>
      <c r="Y241" s="466"/>
      <c r="Z241" s="466"/>
      <c r="AA241" s="466"/>
      <c r="AB241" s="466"/>
      <c r="AC241" s="466"/>
      <c r="AD241" s="466"/>
      <c r="AE241" s="466"/>
      <c r="AF241" s="466"/>
      <c r="AG241" s="466"/>
      <c r="AH241" s="466"/>
      <c r="AI241" s="466"/>
      <c r="AJ241" s="466"/>
      <c r="AK241" s="466"/>
      <c r="AL241" s="466"/>
      <c r="AM241" s="466"/>
      <c r="AN241" s="466"/>
      <c r="AO241" s="466"/>
      <c r="AP241" s="466"/>
      <c r="AQ241" s="466"/>
      <c r="AR241" s="466"/>
      <c r="AS241" s="466"/>
      <c r="AT241" s="466"/>
      <c r="AU241" s="466"/>
      <c r="AV241" s="466"/>
      <c r="AW241" s="466"/>
      <c r="AX241" s="466"/>
      <c r="AY241" s="466"/>
      <c r="AZ241" s="466"/>
      <c r="BA241" s="466"/>
      <c r="BB241" s="466"/>
      <c r="BC241" s="466"/>
      <c r="BD241" s="466"/>
      <c r="BE241" s="466"/>
      <c r="BF241" s="466"/>
      <c r="BG241" s="466"/>
      <c r="BH241" s="466"/>
      <c r="BI241" s="466"/>
      <c r="BJ241" s="466"/>
      <c r="BK241" s="466">
        <v>0</v>
      </c>
      <c r="BL241" s="466">
        <f>AZ241+BA241+BB241+BC241+BD241+BE241+BF241+BG241+BH241+BI241+BJ241+BK241</f>
        <v>0</v>
      </c>
      <c r="BM241" s="466">
        <v>448595.94391587388</v>
      </c>
      <c r="BN241" s="466">
        <v>231005.14104490072</v>
      </c>
      <c r="BO241" s="466">
        <v>714350.0792855951</v>
      </c>
      <c r="BP241" s="466">
        <v>1379874.3072942749</v>
      </c>
      <c r="BQ241" s="466">
        <v>596139.25888833241</v>
      </c>
      <c r="BR241" s="466">
        <v>-1836690.3099649474</v>
      </c>
      <c r="BS241" s="466">
        <v>-83309.960774495077</v>
      </c>
      <c r="BT241" s="466">
        <v>79516.87593890827</v>
      </c>
      <c r="BU241" s="466">
        <v>234183.06626606575</v>
      </c>
      <c r="BV241" s="466">
        <v>105721.26460524127</v>
      </c>
      <c r="BW241" s="466">
        <v>624614.0470706058</v>
      </c>
      <c r="BX241" s="466">
        <v>-199007.16341178428</v>
      </c>
      <c r="BY241" s="466">
        <f>BM241+BN241+BO241+BP241+BQ241+BR241+BS241+BT241+BU241+BV241+BW241+BX241</f>
        <v>2294992.550158571</v>
      </c>
      <c r="BZ241" s="466">
        <v>11145.885494909031</v>
      </c>
      <c r="CA241" s="466">
        <v>2962.7774995827076</v>
      </c>
      <c r="CB241" s="466">
        <v>7895.1760974795534</v>
      </c>
      <c r="CC241" s="466">
        <v>-771.99132031380418</v>
      </c>
      <c r="CD241" s="466">
        <v>886.76347855115978</v>
      </c>
      <c r="CE241" s="466">
        <v>-2804.2063094641962</v>
      </c>
      <c r="CF241" s="466">
        <v>71053.897512936077</v>
      </c>
      <c r="CG241" s="466">
        <v>2643.9242196628275</v>
      </c>
      <c r="CH241" s="466">
        <v>37043.064596895347</v>
      </c>
      <c r="CI241" s="466">
        <v>-751.12669003505266</v>
      </c>
      <c r="CJ241" s="466">
        <v>138016.59155399768</v>
      </c>
      <c r="CK241" s="466">
        <v>5729.4274745451512</v>
      </c>
      <c r="CL241" s="466">
        <f>BZ241+CA241+CB241+CC241+CD241+CE241+CF241+CG241+CH241+CI241+CJ241+CK241</f>
        <v>273050.18360874645</v>
      </c>
      <c r="CM241" s="466">
        <v>0</v>
      </c>
      <c r="CN241" s="466">
        <v>0</v>
      </c>
      <c r="CO241" s="466">
        <v>14012.685695209482</v>
      </c>
      <c r="CP241" s="466">
        <v>0</v>
      </c>
      <c r="CQ241" s="466">
        <v>8076.4271407110664</v>
      </c>
      <c r="CR241" s="466">
        <v>-4838.3867467868495</v>
      </c>
      <c r="CS241" s="466">
        <v>255.52912702387158</v>
      </c>
      <c r="CT241" s="466">
        <v>1574.3985978968417</v>
      </c>
      <c r="CU241" s="466">
        <v>7335.1026539809709</v>
      </c>
      <c r="CV241" s="466">
        <v>766.58738107160752</v>
      </c>
      <c r="CW241" s="466">
        <v>66511.575696878659</v>
      </c>
      <c r="CX241" s="466">
        <v>99062.098856618264</v>
      </c>
      <c r="CY241" s="466">
        <f>CM241+CN241+CO241+CP241+CQ241+CR241+CS241+CT241+CU241+CV241+CW241+CX241</f>
        <v>192756.01840260392</v>
      </c>
      <c r="CZ241" s="466">
        <v>0</v>
      </c>
      <c r="DA241" s="466">
        <v>276403</v>
      </c>
      <c r="DB241" s="466">
        <v>-274990</v>
      </c>
      <c r="DC241" s="466">
        <v>6989</v>
      </c>
      <c r="DD241" s="466">
        <v>14941.21</v>
      </c>
      <c r="DE241" s="466">
        <v>33920.199999999997</v>
      </c>
      <c r="DF241" s="466">
        <v>4828.13</v>
      </c>
      <c r="DG241" s="466">
        <v>4892.46</v>
      </c>
      <c r="DH241" s="466">
        <v>-925</v>
      </c>
      <c r="DI241" s="466">
        <v>500</v>
      </c>
      <c r="DJ241" s="466">
        <v>0</v>
      </c>
      <c r="DK241" s="466">
        <v>103355.7</v>
      </c>
      <c r="DL241" s="466">
        <f>CZ241+DA241+DB241+DC241+DD241+DE241+DF241+DG241+DH241+DI241+DJ241+DK241</f>
        <v>169914.7</v>
      </c>
      <c r="DM241" s="466">
        <v>153057.54</v>
      </c>
      <c r="DN241" s="466">
        <v>13655</v>
      </c>
      <c r="DO241" s="466">
        <v>70000</v>
      </c>
      <c r="DP241" s="466">
        <v>0</v>
      </c>
      <c r="DQ241" s="466">
        <v>96</v>
      </c>
      <c r="DR241" s="466">
        <v>0</v>
      </c>
      <c r="DS241" s="466">
        <v>7905</v>
      </c>
      <c r="DT241" s="466">
        <v>4000</v>
      </c>
      <c r="DU241" s="466">
        <v>0</v>
      </c>
      <c r="DV241" s="466">
        <v>0</v>
      </c>
      <c r="DW241" s="466">
        <v>17710.259999999998</v>
      </c>
      <c r="DX241" s="466">
        <v>68475.570000000007</v>
      </c>
      <c r="DY241" s="466">
        <f>DM241+DN241+DO241+DP241+DQ241+DR241+DS241+DT241+DU241+DV241+DW241+DX241</f>
        <v>334899.37</v>
      </c>
      <c r="DZ241" s="466">
        <v>16603.099999999999</v>
      </c>
      <c r="EA241" s="466">
        <v>793.44000000000233</v>
      </c>
      <c r="EB241" s="466">
        <v>24691.24</v>
      </c>
      <c r="EC241" s="466">
        <v>0</v>
      </c>
      <c r="ED241" s="466">
        <v>2914.56</v>
      </c>
      <c r="EE241" s="466">
        <v>0</v>
      </c>
      <c r="EF241" s="466">
        <v>39031.01</v>
      </c>
      <c r="EG241" s="466">
        <v>-1689.0600000000122</v>
      </c>
      <c r="EH241" s="466">
        <v>101093.17</v>
      </c>
      <c r="EI241" s="466">
        <v>36002</v>
      </c>
      <c r="EJ241" s="466">
        <v>29287.46</v>
      </c>
      <c r="EK241" s="466">
        <v>13594.94</v>
      </c>
      <c r="EL241" s="466">
        <f>DZ241+EA241+EB241+EC241+ED241+EE241+EF241+EG241+EH241+EI241+EJ241+EK241</f>
        <v>262321.86</v>
      </c>
      <c r="EM241" s="466">
        <v>18249.59</v>
      </c>
      <c r="EN241" s="466">
        <v>25868.39</v>
      </c>
      <c r="EO241" s="466">
        <v>6993.89</v>
      </c>
      <c r="EP241" s="466">
        <v>20056.990000000002</v>
      </c>
      <c r="EQ241" s="466">
        <v>34486.15</v>
      </c>
      <c r="ER241" s="466">
        <v>39760.120000000003</v>
      </c>
      <c r="ES241" s="466">
        <v>0</v>
      </c>
      <c r="ET241" s="466">
        <v>24935.45</v>
      </c>
      <c r="EU241" s="466">
        <v>-8508.789999999979</v>
      </c>
      <c r="EV241" s="466">
        <v>3600</v>
      </c>
      <c r="EW241" s="466">
        <v>382.92999999999302</v>
      </c>
      <c r="EX241" s="466">
        <v>120988.57</v>
      </c>
      <c r="EY241" s="466">
        <f>EM241+EN241+EO241+EP241+EQ241+ER241+ES241+ET241+EU241+EV241+EW241+EX241</f>
        <v>286813.29000000004</v>
      </c>
      <c r="EZ241" s="466">
        <v>0</v>
      </c>
      <c r="FA241" s="466">
        <v>43164.5</v>
      </c>
      <c r="FB241" s="466">
        <v>12388.53</v>
      </c>
      <c r="FC241" s="466">
        <v>31636</v>
      </c>
      <c r="FD241" s="466">
        <v>4554</v>
      </c>
      <c r="FE241" s="466">
        <v>16204.21</v>
      </c>
      <c r="FF241" s="466">
        <v>151236.57999999999</v>
      </c>
      <c r="FG241" s="466">
        <v>11897</v>
      </c>
      <c r="FH241" s="466">
        <v>20263</v>
      </c>
      <c r="FI241" s="466">
        <v>12890.94</v>
      </c>
      <c r="FJ241" s="466">
        <v>-50372.58</v>
      </c>
      <c r="FK241" s="466">
        <v>54034.67</v>
      </c>
      <c r="FL241" s="466">
        <f>FA241+FB241+FC241+FD241+FE241+FF241+FG241+FH241+EZ241+FI241+FK241+FJ241</f>
        <v>307896.84999999992</v>
      </c>
      <c r="FM241" s="466">
        <v>4496.53</v>
      </c>
      <c r="FN241" s="466">
        <v>318.24000000000069</v>
      </c>
      <c r="FO241" s="466">
        <v>611.08999999999924</v>
      </c>
      <c r="FP241" s="466">
        <v>8783.9</v>
      </c>
      <c r="FQ241" s="466">
        <v>11013.39</v>
      </c>
      <c r="FR241" s="466">
        <v>239.09</v>
      </c>
      <c r="FS241" s="466">
        <v>2900.62</v>
      </c>
      <c r="FT241" s="466">
        <v>493.41</v>
      </c>
      <c r="FU241" s="466">
        <v>6778.12</v>
      </c>
      <c r="FV241" s="466">
        <v>8477.07</v>
      </c>
      <c r="FW241" s="466">
        <v>22730.18</v>
      </c>
      <c r="FX241" s="466">
        <v>19801.13</v>
      </c>
      <c r="FY241" s="466">
        <f>FM241+FN241+FO241+FP241+FQ241+FR241+FS241+FT241+FU241+FV241+FW241+FX241</f>
        <v>86642.77</v>
      </c>
      <c r="FZ241" s="466">
        <v>52566.1</v>
      </c>
      <c r="GA241" s="466">
        <v>246.25</v>
      </c>
      <c r="GB241" s="466">
        <v>173018.12</v>
      </c>
      <c r="GC241" s="466">
        <v>0</v>
      </c>
      <c r="GD241" s="466">
        <v>3210.1700000000128</v>
      </c>
      <c r="GE241" s="466">
        <v>23339.159999999974</v>
      </c>
      <c r="GF241" s="466">
        <v>493.40000000005239</v>
      </c>
      <c r="GG241" s="466">
        <v>946.64999999999418</v>
      </c>
      <c r="GH241" s="466">
        <v>249.09999999997672</v>
      </c>
      <c r="GI241" s="466">
        <v>3228.4600000000255</v>
      </c>
      <c r="GJ241" s="466">
        <v>308.09999999997672</v>
      </c>
      <c r="GK241" s="466">
        <v>1099.6900000000023</v>
      </c>
      <c r="GL241" s="466">
        <f>FZ241+GA241+GB241+GC241+GD241+GE241+GF241+GG241+GH241+GI241+GJ241+GK241</f>
        <v>258705.2</v>
      </c>
      <c r="GM241" s="466">
        <v>0</v>
      </c>
      <c r="GN241" s="466">
        <v>35416</v>
      </c>
      <c r="GO241" s="466">
        <v>0</v>
      </c>
      <c r="GP241" s="466">
        <v>5278.9400000000023</v>
      </c>
      <c r="GQ241" s="466">
        <v>953.05000000000291</v>
      </c>
      <c r="GR241" s="466">
        <v>283.86999999999534</v>
      </c>
      <c r="GS241" s="466">
        <v>-5263.3799999999974</v>
      </c>
      <c r="GT241" s="466">
        <v>640.09999999999854</v>
      </c>
      <c r="GU241" s="466">
        <v>15.519999999996799</v>
      </c>
      <c r="GV241" s="466">
        <v>57.209999999999127</v>
      </c>
      <c r="GW241" s="466">
        <v>22.80000000000291</v>
      </c>
      <c r="GX241" s="466">
        <v>15.519999999996799</v>
      </c>
      <c r="GY241" s="466">
        <f>GM241+GN241+GO241+GP241+GQ241+GR241+GS241+GT241+GU241+GV241+GW241+GX241</f>
        <v>37419.629999999997</v>
      </c>
      <c r="GZ241" s="466">
        <v>67.05</v>
      </c>
      <c r="HA241" s="466">
        <v>15.519999999999996</v>
      </c>
      <c r="HB241" s="466">
        <v>13.230000000000004</v>
      </c>
      <c r="HC241" s="466">
        <v>17.799999999999997</v>
      </c>
      <c r="HD241" s="466">
        <v>21.069999999999993</v>
      </c>
      <c r="HE241" s="466">
        <v>36.870000000000005</v>
      </c>
      <c r="HF241" s="466">
        <v>1134.6100000000001</v>
      </c>
      <c r="HG241" s="466">
        <v>15.519999999999982</v>
      </c>
      <c r="HH241" s="466">
        <v>-106.42000000000007</v>
      </c>
      <c r="HI241" s="466">
        <v>13.230000000000018</v>
      </c>
      <c r="HJ241" s="466">
        <v>13.230000000000018</v>
      </c>
      <c r="HK241" s="466">
        <v>13.230000000000018</v>
      </c>
      <c r="HL241" s="466">
        <f>GZ241+HA241+HB241+HC241+HD241+HE241+HF241+HG241+HH241+HI241+HJ241+HK241</f>
        <v>1254.94</v>
      </c>
      <c r="HM241" s="466">
        <v>13.23</v>
      </c>
      <c r="HN241" s="466">
        <v>0</v>
      </c>
      <c r="HO241" s="466">
        <v>0</v>
      </c>
      <c r="HP241" s="466">
        <v>0</v>
      </c>
      <c r="HQ241" s="466">
        <v>0</v>
      </c>
      <c r="HR241" s="466">
        <v>0</v>
      </c>
      <c r="HS241" s="466">
        <v>0</v>
      </c>
      <c r="HT241" s="466">
        <v>0</v>
      </c>
      <c r="HU241" s="466">
        <v>0</v>
      </c>
      <c r="HV241" s="466">
        <v>7002.64</v>
      </c>
      <c r="HW241" s="466">
        <v>6102.3</v>
      </c>
      <c r="HX241" s="466">
        <v>71276.53</v>
      </c>
      <c r="HY241" s="466">
        <f>HM241+HN241+HO241+HP241+HQ241+HR241+HS241+HT241+HU241+HV241+HW241+HX241</f>
        <v>84394.7</v>
      </c>
      <c r="HZ241" s="466">
        <v>14427.04</v>
      </c>
      <c r="IA241" s="466">
        <v>39409.129999999997</v>
      </c>
      <c r="IB241" s="466">
        <v>372.4800000000032</v>
      </c>
      <c r="IC241" s="466">
        <v>244.0199999999968</v>
      </c>
      <c r="ID241" s="466">
        <v>5281.2000000000044</v>
      </c>
      <c r="IE241" s="466">
        <v>17997.96</v>
      </c>
      <c r="IF241" s="466">
        <v>18807.179999999993</v>
      </c>
      <c r="IG241" s="466">
        <v>5904.4300000000076</v>
      </c>
      <c r="IH241" s="466">
        <v>1359.6000000000058</v>
      </c>
      <c r="II241" s="466">
        <v>7752.25</v>
      </c>
      <c r="IJ241" s="466">
        <v>0</v>
      </c>
      <c r="IK241" s="466">
        <v>-4500.0100000000093</v>
      </c>
      <c r="IL241" s="466">
        <f>HZ241+IA241+IB241+IC241+ID241+IE241+IF241+IG241+IH241+II241+IJ241+IK241</f>
        <v>107055.28</v>
      </c>
      <c r="IM241" s="466">
        <v>0</v>
      </c>
      <c r="IN241" s="466">
        <v>0</v>
      </c>
      <c r="IO241" s="466">
        <v>28313.54</v>
      </c>
      <c r="IP241" s="466">
        <v>0</v>
      </c>
      <c r="IQ241" s="466">
        <v>25824.83</v>
      </c>
      <c r="IR241" s="466">
        <v>4576.7200000000012</v>
      </c>
      <c r="IS241" s="466">
        <v>4934.1899999999951</v>
      </c>
      <c r="IT241" s="466">
        <v>239319.98</v>
      </c>
      <c r="IU241" s="466">
        <v>133878.77000000002</v>
      </c>
      <c r="IV241" s="466">
        <v>31621.129999999946</v>
      </c>
      <c r="IW241" s="466">
        <v>37706.47000000003</v>
      </c>
      <c r="IX241" s="466">
        <v>4269.039999999979</v>
      </c>
      <c r="IY241" s="466">
        <f>IM241+IN241+IO241+IP241+IQ241+IR241+IS241+IT241+IU241+IV241+IW241+IX241</f>
        <v>510444.67</v>
      </c>
      <c r="IZ241" s="655">
        <v>14037.46</v>
      </c>
      <c r="JA241" s="466">
        <v>0</v>
      </c>
      <c r="JB241" s="466">
        <v>0</v>
      </c>
      <c r="JC241" s="466">
        <v>0</v>
      </c>
      <c r="JD241" s="466">
        <v>0</v>
      </c>
      <c r="JE241" s="466">
        <v>0</v>
      </c>
      <c r="JF241" s="466">
        <v>0</v>
      </c>
      <c r="JG241" s="466">
        <v>0</v>
      </c>
      <c r="JH241" s="466">
        <v>0</v>
      </c>
      <c r="JI241" s="466">
        <v>0</v>
      </c>
      <c r="JJ241" s="466">
        <v>4879.07</v>
      </c>
      <c r="JK241" s="466">
        <v>0</v>
      </c>
      <c r="JL241" s="466">
        <f>IZ241+JA241+JB241+JC241+JD241+JE241+JF241+JG241+JH241+JI241+JJ241+JK241</f>
        <v>18916.53</v>
      </c>
      <c r="JM241" s="655">
        <v>0</v>
      </c>
      <c r="JN241" s="466">
        <v>0</v>
      </c>
      <c r="JO241" s="466">
        <v>0</v>
      </c>
      <c r="JP241" s="466">
        <v>0</v>
      </c>
      <c r="JQ241" s="466">
        <v>0</v>
      </c>
      <c r="JR241" s="466">
        <v>0</v>
      </c>
      <c r="JS241" s="466">
        <v>0</v>
      </c>
      <c r="JT241" s="466">
        <v>0</v>
      </c>
      <c r="JU241" s="466">
        <v>0</v>
      </c>
      <c r="JV241" s="466">
        <v>5857.26</v>
      </c>
      <c r="JW241" s="466">
        <v>37591.699999999997</v>
      </c>
      <c r="JX241" s="466">
        <v>149785.07</v>
      </c>
      <c r="JY241" s="466">
        <f>JM241+JN241+JO241+JP241+JQ241+JR241+JS241+JT241+JU241+JV241+JW241+JX241</f>
        <v>193234.03</v>
      </c>
      <c r="JZ241" s="655">
        <v>86482.559999999998</v>
      </c>
      <c r="KA241" s="466">
        <v>0</v>
      </c>
      <c r="KB241" s="466">
        <v>42229.869999999995</v>
      </c>
      <c r="KC241" s="466">
        <v>36084.399999999994</v>
      </c>
      <c r="KD241" s="466">
        <v>88965.670000000013</v>
      </c>
      <c r="KE241" s="466">
        <v>37459.25</v>
      </c>
      <c r="KF241" s="466">
        <v>15170.789999999979</v>
      </c>
      <c r="KG241" s="466">
        <v>34242.240000000049</v>
      </c>
      <c r="KH241" s="466">
        <v>0</v>
      </c>
      <c r="KI241" s="466">
        <v>3782.75</v>
      </c>
      <c r="KJ241" s="466">
        <v>0</v>
      </c>
      <c r="KK241" s="466">
        <v>-48201.420000000042</v>
      </c>
      <c r="KL241" s="466">
        <f>JZ241+KA241+KB241+KC241+KD241+KE241+KF241+KG241+KH241+KI241+KJ241+KK241</f>
        <v>296216.11</v>
      </c>
      <c r="KM241" s="655">
        <v>0</v>
      </c>
      <c r="KN241" s="466">
        <v>48385.66</v>
      </c>
      <c r="KO241" s="466">
        <v>1477.7099999999991</v>
      </c>
      <c r="KP241" s="466">
        <v>0</v>
      </c>
      <c r="KQ241" s="466">
        <v>98641.38</v>
      </c>
      <c r="KR241" s="466">
        <v>19223.26999999999</v>
      </c>
      <c r="KS241" s="466">
        <v>1209.9000000000233</v>
      </c>
      <c r="KT241" s="466">
        <v>508.09999999997672</v>
      </c>
      <c r="KU241" s="466">
        <v>90468.82</v>
      </c>
      <c r="KV241" s="466">
        <v>37654.03</v>
      </c>
      <c r="KW241" s="466">
        <v>189371.14</v>
      </c>
      <c r="KX241" s="466">
        <v>241215.05999999994</v>
      </c>
      <c r="KY241" s="466">
        <f>KM241+KN241+KO241+KP241+KQ241+KR241+KS241+KT241+KU241+KV241+KW241+KX241</f>
        <v>728155.07</v>
      </c>
      <c r="KZ241" s="655">
        <v>8593.65</v>
      </c>
      <c r="LA241" s="466">
        <v>69354.8</v>
      </c>
      <c r="LB241" s="466">
        <v>0</v>
      </c>
      <c r="LC241" s="466">
        <v>0</v>
      </c>
      <c r="LD241" s="466">
        <v>0</v>
      </c>
      <c r="LE241" s="466">
        <v>0</v>
      </c>
      <c r="LF241" s="466">
        <v>0</v>
      </c>
      <c r="LG241" s="466">
        <v>0</v>
      </c>
      <c r="LH241" s="466">
        <v>0</v>
      </c>
      <c r="LI241" s="466">
        <v>0</v>
      </c>
      <c r="LJ241" s="466">
        <v>0</v>
      </c>
      <c r="LK241" s="466">
        <v>0</v>
      </c>
      <c r="LL241" s="511">
        <f>KZ241+LA241+LB241+LC241+LD241+LE241+LF241+LG241+LH241+LI241+LJ241+LK241</f>
        <v>77948.45</v>
      </c>
    </row>
    <row r="242" spans="1:324" ht="15.75" x14ac:dyDescent="0.25">
      <c r="A242" s="419">
        <v>4323</v>
      </c>
      <c r="B242" s="420"/>
      <c r="C242" s="418" t="s">
        <v>210</v>
      </c>
      <c r="D242" s="418" t="s">
        <v>899</v>
      </c>
      <c r="E242" s="466">
        <v>21443557.002169926</v>
      </c>
      <c r="F242" s="466">
        <v>26737226.673343349</v>
      </c>
      <c r="G242" s="466">
        <v>40487535.469871476</v>
      </c>
      <c r="H242" s="466">
        <v>54282457.018861629</v>
      </c>
      <c r="I242" s="466">
        <v>81376823.568686366</v>
      </c>
      <c r="J242" s="466">
        <v>98070464.029377401</v>
      </c>
      <c r="K242" s="466">
        <v>108460707.72825906</v>
      </c>
      <c r="L242" s="466">
        <v>55779377.399432488</v>
      </c>
      <c r="M242" s="466">
        <v>1804101.9863128026</v>
      </c>
      <c r="N242" s="466">
        <v>1656876.3481889502</v>
      </c>
      <c r="O242" s="466">
        <v>3386905.1308212318</v>
      </c>
      <c r="P242" s="466">
        <v>3129017.8691370394</v>
      </c>
      <c r="Q242" s="466">
        <v>2995834.1855282914</v>
      </c>
      <c r="R242" s="466">
        <v>4231150.6192204999</v>
      </c>
      <c r="S242" s="466">
        <v>5058541.7557586357</v>
      </c>
      <c r="T242" s="466">
        <v>5862402.9394091154</v>
      </c>
      <c r="U242" s="466">
        <v>7038205.3132615602</v>
      </c>
      <c r="V242" s="466">
        <v>7024647.7212485401</v>
      </c>
      <c r="W242" s="466">
        <v>6191569.5436070748</v>
      </c>
      <c r="X242" s="466">
        <v>12824219.748414289</v>
      </c>
      <c r="Y242" s="466">
        <v>61203473.160908028</v>
      </c>
      <c r="Z242" s="466">
        <v>1882826.6932482056</v>
      </c>
      <c r="AA242" s="466">
        <v>3452311.8178935074</v>
      </c>
      <c r="AB242" s="466">
        <v>3410407.4646135867</v>
      </c>
      <c r="AC242" s="466">
        <v>3103743.3571190122</v>
      </c>
      <c r="AD242" s="466">
        <v>4445227.6751794377</v>
      </c>
      <c r="AE242" s="466">
        <v>3684073.421715904</v>
      </c>
      <c r="AF242" s="466">
        <v>6502407.0029210486</v>
      </c>
      <c r="AG242" s="466">
        <v>5806681.4347771686</v>
      </c>
      <c r="AH242" s="466">
        <v>6395831.8465197803</v>
      </c>
      <c r="AI242" s="466">
        <v>7028563.3107160758</v>
      </c>
      <c r="AJ242" s="466">
        <v>9418516.1188449319</v>
      </c>
      <c r="AK242" s="466">
        <v>13284940.31000668</v>
      </c>
      <c r="AL242" s="466">
        <v>68415530.453555331</v>
      </c>
      <c r="AM242" s="466">
        <v>3481221.7217353806</v>
      </c>
      <c r="AN242" s="466">
        <v>4232524.3043454075</v>
      </c>
      <c r="AO242" s="466">
        <v>3848842.750208647</v>
      </c>
      <c r="AP242" s="466">
        <v>3450851.9126189295</v>
      </c>
      <c r="AQ242" s="466">
        <v>4463928.5665581711</v>
      </c>
      <c r="AR242" s="466">
        <v>4770251.61730095</v>
      </c>
      <c r="AS242" s="466">
        <v>6358682.5693540331</v>
      </c>
      <c r="AT242" s="466">
        <v>6353328.0176097499</v>
      </c>
      <c r="AU242" s="466">
        <v>7257372.3774828948</v>
      </c>
      <c r="AV242" s="466">
        <v>8902825.5454848986</v>
      </c>
      <c r="AW242" s="466">
        <v>7694957.6360791149</v>
      </c>
      <c r="AX242" s="466">
        <v>13250532.194708724</v>
      </c>
      <c r="AY242" s="466">
        <v>74065319.21348691</v>
      </c>
      <c r="AZ242" s="466">
        <v>4801996.0073860791</v>
      </c>
      <c r="BA242" s="466">
        <v>3850111.0562093146</v>
      </c>
      <c r="BB242" s="466">
        <v>3873203.2963194787</v>
      </c>
      <c r="BC242" s="466">
        <v>4940991.8367551295</v>
      </c>
      <c r="BD242" s="466">
        <v>4006256.8723084633</v>
      </c>
      <c r="BE242" s="466">
        <v>8636946.8458521105</v>
      </c>
      <c r="BF242" s="466">
        <v>8252494.2798364284</v>
      </c>
      <c r="BG242" s="466">
        <v>5854199.5145635111</v>
      </c>
      <c r="BH242" s="466">
        <v>9470554.0941829458</v>
      </c>
      <c r="BI242" s="466">
        <v>10110962.945710234</v>
      </c>
      <c r="BJ242" s="466">
        <v>11804054.19274745</v>
      </c>
      <c r="BK242" s="466">
        <v>17915511.225755308</v>
      </c>
      <c r="BL242" s="466">
        <f>AZ242+BA242+BB242+BC242+BD242+BE242+BF242+BG242+BH242+BI242+BJ242+BK242</f>
        <v>93517282.167626441</v>
      </c>
      <c r="BM242" s="466">
        <v>5494641.2744950764</v>
      </c>
      <c r="BN242" s="466">
        <v>3960548.6652478706</v>
      </c>
      <c r="BO242" s="466">
        <v>5655298.0832081484</v>
      </c>
      <c r="BP242" s="466">
        <v>5909033.0318394266</v>
      </c>
      <c r="BQ242" s="466">
        <v>6568030.3809046922</v>
      </c>
      <c r="BR242" s="466">
        <v>8890846.5864630267</v>
      </c>
      <c r="BS242" s="466">
        <v>6451933.3744366597</v>
      </c>
      <c r="BT242" s="466">
        <v>7982320.2549657822</v>
      </c>
      <c r="BU242" s="466">
        <v>11540108.130028374</v>
      </c>
      <c r="BV242" s="466">
        <v>5576787.5861709192</v>
      </c>
      <c r="BW242" s="466">
        <v>20500682.333208162</v>
      </c>
      <c r="BX242" s="466">
        <v>15066644.804122839</v>
      </c>
      <c r="BY242" s="466">
        <f>BM242+BN242+BO242+BP242+BQ242+BR242+BS242+BT242+BU242+BV242+BW242+BX242</f>
        <v>103596874.50509097</v>
      </c>
      <c r="BZ242" s="466">
        <v>4271960.1825237861</v>
      </c>
      <c r="CA242" s="466">
        <v>5124600.3260724423</v>
      </c>
      <c r="CB242" s="466">
        <v>5095509.3878734773</v>
      </c>
      <c r="CC242" s="466">
        <v>3231494.7756634951</v>
      </c>
      <c r="CD242" s="466">
        <v>4361011.1791437156</v>
      </c>
      <c r="CE242" s="466">
        <v>3622273.6971290316</v>
      </c>
      <c r="CF242" s="466">
        <v>9017020.8762310166</v>
      </c>
      <c r="CG242" s="466">
        <v>8726680.6107494477</v>
      </c>
      <c r="CH242" s="466">
        <v>8550136.9157903511</v>
      </c>
      <c r="CI242" s="466">
        <v>7705153.0027958648</v>
      </c>
      <c r="CJ242" s="466">
        <v>11744403.921674181</v>
      </c>
      <c r="CK242" s="466">
        <v>21473975.130821243</v>
      </c>
      <c r="CL242" s="466">
        <f>BZ242+CA242+CB242+CC242+CD242+CE242+CF242+CG242+CH242+CI242+CJ242+CK242</f>
        <v>92924220.006468043</v>
      </c>
      <c r="CM242" s="466">
        <v>3951519.6773910867</v>
      </c>
      <c r="CN242" s="466">
        <v>3156538.630654315</v>
      </c>
      <c r="CO242" s="466">
        <v>3395158.5444416632</v>
      </c>
      <c r="CP242" s="466">
        <v>2702703.9775496582</v>
      </c>
      <c r="CQ242" s="466">
        <v>8098400.1536471378</v>
      </c>
      <c r="CR242" s="466">
        <v>11912230.966866968</v>
      </c>
      <c r="CS242" s="466">
        <v>5447130.7267150749</v>
      </c>
      <c r="CT242" s="466">
        <v>6123941.5660991473</v>
      </c>
      <c r="CU242" s="466">
        <v>14146600.366090812</v>
      </c>
      <c r="CV242" s="466">
        <v>19772924.668878317</v>
      </c>
      <c r="CW242" s="466">
        <v>21184784.285970595</v>
      </c>
      <c r="CX242" s="466">
        <v>35167755.594808891</v>
      </c>
      <c r="CY242" s="466">
        <f>CM242+CN242+CO242+CP242+CQ242+CR242+CS242+CT242+CU242+CV242+CW242+CX242</f>
        <v>135059689.15911365</v>
      </c>
      <c r="CZ242" s="466">
        <v>3548896.06</v>
      </c>
      <c r="DA242" s="466">
        <v>3537575.62</v>
      </c>
      <c r="DB242" s="466">
        <v>4513037.26</v>
      </c>
      <c r="DC242" s="466">
        <v>5896223.6799999997</v>
      </c>
      <c r="DD242" s="466">
        <v>6913264.3500000006</v>
      </c>
      <c r="DE242" s="466">
        <v>7072866.4299999997</v>
      </c>
      <c r="DF242" s="466">
        <v>10323636.410000008</v>
      </c>
      <c r="DG242" s="466">
        <v>8445642.5099999942</v>
      </c>
      <c r="DH242" s="466">
        <v>9906187.7699999996</v>
      </c>
      <c r="DI242" s="466">
        <v>13910221.909999998</v>
      </c>
      <c r="DJ242" s="466">
        <v>17656270.320000015</v>
      </c>
      <c r="DK242" s="466">
        <v>34139968.739999957</v>
      </c>
      <c r="DL242" s="466">
        <f>CZ242+DA242+DB242+DC242+DD242+DE242+DF242+DG242+DH242+DI242+DJ242+DK242</f>
        <v>125863791.05999994</v>
      </c>
      <c r="DM242" s="466">
        <v>3677562.63</v>
      </c>
      <c r="DN242" s="466">
        <v>4548806.9000000004</v>
      </c>
      <c r="DO242" s="466">
        <v>4069779.64</v>
      </c>
      <c r="DP242" s="466">
        <v>6778473.7699999996</v>
      </c>
      <c r="DQ242" s="466">
        <v>5407128.5800000001</v>
      </c>
      <c r="DR242" s="466">
        <v>7404440.8499999996</v>
      </c>
      <c r="DS242" s="466">
        <v>9907665.370000001</v>
      </c>
      <c r="DT242" s="466">
        <v>11651132.95999999</v>
      </c>
      <c r="DU242" s="466">
        <v>13809709.340000002</v>
      </c>
      <c r="DV242" s="466">
        <v>19137908.969999988</v>
      </c>
      <c r="DW242" s="466">
        <v>24619246.140000004</v>
      </c>
      <c r="DX242" s="466">
        <v>44069550.270000003</v>
      </c>
      <c r="DY242" s="466">
        <f>DM242+DN242+DO242+DP242+DQ242+DR242+DS242+DT242+DU242+DV242+DW242+DX242</f>
        <v>155081405.41999999</v>
      </c>
      <c r="DZ242" s="466">
        <v>4521010.87</v>
      </c>
      <c r="EA242" s="466">
        <v>3354813.03</v>
      </c>
      <c r="EB242" s="466">
        <v>6590640.5599999996</v>
      </c>
      <c r="EC242" s="466">
        <v>6441134.5099999998</v>
      </c>
      <c r="ED242" s="466">
        <v>5022243.22</v>
      </c>
      <c r="EE242" s="466">
        <v>6456518.5999999996</v>
      </c>
      <c r="EF242" s="466">
        <v>6189475.04</v>
      </c>
      <c r="EG242" s="466">
        <v>9608478.5999999996</v>
      </c>
      <c r="EH242" s="466">
        <v>11390484.050000001</v>
      </c>
      <c r="EI242" s="466">
        <v>18843429.25</v>
      </c>
      <c r="EJ242" s="466">
        <v>28320709.070000019</v>
      </c>
      <c r="EK242" s="466">
        <v>50725623.609999992</v>
      </c>
      <c r="EL242" s="466">
        <f>DZ242+EA242+EB242+EC242+ED242+EE242+EF242+EG242+EH242+EI242+EJ242+EK242</f>
        <v>157464560.41000003</v>
      </c>
      <c r="EM242" s="466">
        <v>7517189.870000001</v>
      </c>
      <c r="EN242" s="466">
        <v>3497392.44</v>
      </c>
      <c r="EO242" s="466">
        <v>3246548.86</v>
      </c>
      <c r="EP242" s="466">
        <v>5151828.32</v>
      </c>
      <c r="EQ242" s="466">
        <v>5413137.0299999993</v>
      </c>
      <c r="ER242" s="466">
        <v>7810932.1900000004</v>
      </c>
      <c r="ES242" s="466">
        <v>6745430.1899999995</v>
      </c>
      <c r="ET242" s="466">
        <v>12067467.389999991</v>
      </c>
      <c r="EU242" s="466">
        <v>13092670.44000002</v>
      </c>
      <c r="EV242" s="466">
        <v>19282472.909999989</v>
      </c>
      <c r="EW242" s="466">
        <v>14528535.699999994</v>
      </c>
      <c r="EX242" s="466">
        <v>30781570.570000008</v>
      </c>
      <c r="EY242" s="466">
        <f>EM242+EN242+EO242+EP242+EQ242+ER242+ES242+ET242+EU242+EV242+EW242+EX242</f>
        <v>129135175.91000001</v>
      </c>
      <c r="EZ242" s="466">
        <v>6001551.5800000001</v>
      </c>
      <c r="FA242" s="466">
        <v>3071814.14</v>
      </c>
      <c r="FB242" s="466">
        <v>7284565.9100000011</v>
      </c>
      <c r="FC242" s="466">
        <v>5973949.2300000004</v>
      </c>
      <c r="FD242" s="466">
        <v>7322825.1899999995</v>
      </c>
      <c r="FE242" s="466">
        <v>7692684.3300000001</v>
      </c>
      <c r="FF242" s="466">
        <v>7828702.7199999997</v>
      </c>
      <c r="FG242" s="466">
        <v>10760286.34</v>
      </c>
      <c r="FH242" s="466">
        <v>10706584.439999999</v>
      </c>
      <c r="FI242" s="466">
        <v>21068960.680000003</v>
      </c>
      <c r="FJ242" s="466">
        <v>28584506.570000004</v>
      </c>
      <c r="FK242" s="466">
        <v>26074298.769999981</v>
      </c>
      <c r="FL242" s="466">
        <f>FA242+FB242+FC242+FD242+FE242+FF242+FG242+FH242+EZ242+FI242+FK242+FJ242</f>
        <v>142370729.89999998</v>
      </c>
      <c r="FM242" s="466">
        <v>8074321.1900000023</v>
      </c>
      <c r="FN242" s="466">
        <v>9898787.6900000013</v>
      </c>
      <c r="FO242" s="466">
        <v>5505527.4000000004</v>
      </c>
      <c r="FP242" s="466">
        <v>6367567.2000000002</v>
      </c>
      <c r="FQ242" s="466">
        <v>8439585.8599999994</v>
      </c>
      <c r="FR242" s="466">
        <v>8812206.9499999993</v>
      </c>
      <c r="FS242" s="466">
        <v>10621722.609999999</v>
      </c>
      <c r="FT242" s="466">
        <v>10253680.15</v>
      </c>
      <c r="FU242" s="466">
        <v>15002910.289999999</v>
      </c>
      <c r="FV242" s="466">
        <v>23000326.620000001</v>
      </c>
      <c r="FW242" s="466">
        <v>21865154.870000001</v>
      </c>
      <c r="FX242" s="466">
        <v>23683699.149999984</v>
      </c>
      <c r="FY242" s="466">
        <f>FM242+FN242+FO242+FP242+FQ242+FR242+FS242+FT242+FU242+FV242+FW242+FX242</f>
        <v>151525489.97999999</v>
      </c>
      <c r="FZ242" s="466">
        <v>6592088.9899999974</v>
      </c>
      <c r="GA242" s="466">
        <v>10455595.999999998</v>
      </c>
      <c r="GB242" s="466">
        <v>10111519.039999999</v>
      </c>
      <c r="GC242" s="466">
        <v>9849089.1400000006</v>
      </c>
      <c r="GD242" s="466">
        <v>14426403.569999997</v>
      </c>
      <c r="GE242" s="466">
        <v>9096003.8500000015</v>
      </c>
      <c r="GF242" s="466">
        <v>11431824.299999995</v>
      </c>
      <c r="GG242" s="466">
        <v>15029980.329999998</v>
      </c>
      <c r="GH242" s="466">
        <v>18263637.019999996</v>
      </c>
      <c r="GI242" s="466">
        <v>28293481.600000001</v>
      </c>
      <c r="GJ242" s="466">
        <v>21331315.390000008</v>
      </c>
      <c r="GK242" s="466">
        <v>32071246.750000004</v>
      </c>
      <c r="GL242" s="466">
        <f>FZ242+GA242+GB242+GC242+GD242+GE242+GF242+GG242+GH242+GI242+GJ242+GK242</f>
        <v>186952185.97999999</v>
      </c>
      <c r="GM242" s="466">
        <v>9546366.7300000004</v>
      </c>
      <c r="GN242" s="466">
        <v>3458982.6699999995</v>
      </c>
      <c r="GO242" s="466">
        <v>8050964.3199999984</v>
      </c>
      <c r="GP242" s="466">
        <v>8161680.3400000017</v>
      </c>
      <c r="GQ242" s="466">
        <v>8058000.9099999992</v>
      </c>
      <c r="GR242" s="466">
        <v>6722404.3799999999</v>
      </c>
      <c r="GS242" s="466">
        <v>8742780.2899999991</v>
      </c>
      <c r="GT242" s="466">
        <v>12392972.940000011</v>
      </c>
      <c r="GU242" s="466">
        <v>11190114.659999987</v>
      </c>
      <c r="GV242" s="466">
        <v>15212372.410000011</v>
      </c>
      <c r="GW242" s="466">
        <v>14218677.239999987</v>
      </c>
      <c r="GX242" s="466">
        <v>22309692.96999998</v>
      </c>
      <c r="GY242" s="466">
        <f>GM242+GN242+GO242+GP242+GQ242+GR242+GS242+GT242+GU242+GV242+GW242+GX242</f>
        <v>128065009.85999997</v>
      </c>
      <c r="GZ242" s="466">
        <v>7151779.7000000011</v>
      </c>
      <c r="HA242" s="466">
        <v>2796592.4699999993</v>
      </c>
      <c r="HB242" s="466">
        <v>6157861.9500000002</v>
      </c>
      <c r="HC242" s="466">
        <v>8482578.5599999987</v>
      </c>
      <c r="HD242" s="466">
        <v>5713520.1799999978</v>
      </c>
      <c r="HE242" s="466">
        <v>8347687.5300000012</v>
      </c>
      <c r="HF242" s="466">
        <v>9974673.5600000024</v>
      </c>
      <c r="HG242" s="466">
        <v>8685484.9399999958</v>
      </c>
      <c r="HH242" s="466">
        <v>10373240.090000005</v>
      </c>
      <c r="HI242" s="466">
        <v>15744883.209999995</v>
      </c>
      <c r="HJ242" s="466">
        <v>23007022.769999988</v>
      </c>
      <c r="HK242" s="466">
        <v>38402214.499999993</v>
      </c>
      <c r="HL242" s="466">
        <f>GZ242+HA242+HB242+HC242+HD242+HE242+HF242+HG242+HH242+HI242+HJ242+HK242</f>
        <v>144837539.45999998</v>
      </c>
      <c r="HM242" s="466">
        <v>5448062.0499999998</v>
      </c>
      <c r="HN242" s="466">
        <v>5108426.8499999987</v>
      </c>
      <c r="HO242" s="466">
        <v>3300082.680000002</v>
      </c>
      <c r="HP242" s="466">
        <v>4969362.9199999971</v>
      </c>
      <c r="HQ242" s="466">
        <v>3143044.9100000011</v>
      </c>
      <c r="HR242" s="466">
        <v>5172180.1199999992</v>
      </c>
      <c r="HS242" s="466">
        <v>6195303.7400000021</v>
      </c>
      <c r="HT242" s="466">
        <v>4743527.3499999996</v>
      </c>
      <c r="HU242" s="466">
        <v>5470269.1799999941</v>
      </c>
      <c r="HV242" s="466">
        <v>8335641.5400000066</v>
      </c>
      <c r="HW242" s="466">
        <v>12777343.25</v>
      </c>
      <c r="HX242" s="466">
        <v>16075514.020000009</v>
      </c>
      <c r="HY242" s="466">
        <f>HM242+HN242+HO242+HP242+HQ242+HR242+HS242+HT242+HU242+HV242+HW242+HX242</f>
        <v>80738758.609999999</v>
      </c>
      <c r="HZ242" s="466">
        <v>5833044.8499999996</v>
      </c>
      <c r="IA242" s="466">
        <v>3067656.49</v>
      </c>
      <c r="IB242" s="466">
        <v>5019723.26</v>
      </c>
      <c r="IC242" s="466">
        <v>2701944.99</v>
      </c>
      <c r="ID242" s="466">
        <v>4542488.4400000023</v>
      </c>
      <c r="IE242" s="466">
        <v>4512146.129999999</v>
      </c>
      <c r="IF242" s="466">
        <v>4682374.91</v>
      </c>
      <c r="IG242" s="466">
        <v>6238881.5799999982</v>
      </c>
      <c r="IH242" s="466">
        <v>6310446.729999993</v>
      </c>
      <c r="II242" s="466">
        <v>10013802.580000013</v>
      </c>
      <c r="IJ242" s="466">
        <v>11735932.889999993</v>
      </c>
      <c r="IK242" s="466">
        <v>29606140.470000006</v>
      </c>
      <c r="IL242" s="466">
        <f>HZ242+IA242+IB242+IC242+ID242+IE242+IF242+IG242+IH242+II242+IJ242+IK242</f>
        <v>94264583.320000008</v>
      </c>
      <c r="IM242" s="466">
        <v>3055748.8100000005</v>
      </c>
      <c r="IN242" s="466">
        <v>3146977.0000000014</v>
      </c>
      <c r="IO242" s="466">
        <v>2642458.0599999996</v>
      </c>
      <c r="IP242" s="466">
        <v>5098001.7200000007</v>
      </c>
      <c r="IQ242" s="466">
        <v>6964174.3000000007</v>
      </c>
      <c r="IR242" s="466">
        <v>8182553.0199999977</v>
      </c>
      <c r="IS242" s="466">
        <v>6270207.8599999966</v>
      </c>
      <c r="IT242" s="466">
        <v>6168604.9900000021</v>
      </c>
      <c r="IU242" s="466">
        <v>8132522.350000008</v>
      </c>
      <c r="IV242" s="466">
        <v>15626585.929999996</v>
      </c>
      <c r="IW242" s="466">
        <v>15765590.350000001</v>
      </c>
      <c r="IX242" s="466">
        <v>49788902</v>
      </c>
      <c r="IY242" s="466">
        <f>IM242+IN242+IO242+IP242+IQ242+IR242+IS242+IT242+IU242+IV242+IW242+IX242</f>
        <v>130842326.39000002</v>
      </c>
      <c r="IZ242" s="655">
        <v>3426680.5599999996</v>
      </c>
      <c r="JA242" s="466">
        <v>6398291.1199999992</v>
      </c>
      <c r="JB242" s="466">
        <v>4386775.63</v>
      </c>
      <c r="JC242" s="466">
        <v>5608609.0399999982</v>
      </c>
      <c r="JD242" s="466">
        <v>9022004.1600000001</v>
      </c>
      <c r="JE242" s="466">
        <v>10803277.160000002</v>
      </c>
      <c r="JF242" s="466">
        <v>7452928.6700000009</v>
      </c>
      <c r="JG242" s="466">
        <v>10034320.060000002</v>
      </c>
      <c r="JH242" s="466">
        <v>8334780.5499999998</v>
      </c>
      <c r="JI242" s="466">
        <v>14609041.240000006</v>
      </c>
      <c r="JJ242" s="466">
        <v>16156556.589999977</v>
      </c>
      <c r="JK242" s="466">
        <v>43406356.650000021</v>
      </c>
      <c r="JL242" s="466">
        <f>IZ242+JA242+JB242+JC242+JD242+JE242+JF242+JG242+JH242+JI242+JJ242+JK242</f>
        <v>139639621.43000001</v>
      </c>
      <c r="JM242" s="655">
        <v>7659556.3599999994</v>
      </c>
      <c r="JN242" s="466">
        <v>4020159.98</v>
      </c>
      <c r="JO242" s="466">
        <v>5232318.2200000044</v>
      </c>
      <c r="JP242" s="466">
        <v>5798569.7200000007</v>
      </c>
      <c r="JQ242" s="466">
        <v>7061805.8300000001</v>
      </c>
      <c r="JR242" s="466">
        <v>8050424.7899999944</v>
      </c>
      <c r="JS242" s="466">
        <v>6535215.5799999982</v>
      </c>
      <c r="JT242" s="466">
        <v>11681875.020000005</v>
      </c>
      <c r="JU242" s="466">
        <v>10258721.300000004</v>
      </c>
      <c r="JV242" s="466">
        <v>12558445.090000002</v>
      </c>
      <c r="JW242" s="466">
        <v>19512914.740000017</v>
      </c>
      <c r="JX242" s="466">
        <v>71546543.289999977</v>
      </c>
      <c r="JY242" s="466">
        <f>JM242+JN242+JO242+JP242+JQ242+JR242+JS242+JT242+JU242+JV242+JW242+JX242</f>
        <v>169916549.92000002</v>
      </c>
      <c r="JZ242" s="655">
        <v>2801513.7399999998</v>
      </c>
      <c r="KA242" s="466">
        <v>6825967.0499999998</v>
      </c>
      <c r="KB242" s="466">
        <v>9515069.5999999996</v>
      </c>
      <c r="KC242" s="466">
        <v>17433380.900000002</v>
      </c>
      <c r="KD242" s="466">
        <v>6649310.1600000104</v>
      </c>
      <c r="KE242" s="466">
        <v>9412367.9599999897</v>
      </c>
      <c r="KF242" s="466">
        <v>10095480.120000001</v>
      </c>
      <c r="KG242" s="466">
        <v>9190508.5299999975</v>
      </c>
      <c r="KH242" s="466">
        <v>18994683.530000001</v>
      </c>
      <c r="KI242" s="466">
        <v>13386373.09</v>
      </c>
      <c r="KJ242" s="466">
        <v>30743347.5</v>
      </c>
      <c r="KK242" s="466">
        <v>86404967.320000008</v>
      </c>
      <c r="KL242" s="466">
        <f>JZ242+KA242+KB242+KC242+KD242+KE242+KF242+KG242+KH242+KI242+KJ242+KK242</f>
        <v>221452969.5</v>
      </c>
      <c r="KM242" s="655">
        <v>9889873.1300000008</v>
      </c>
      <c r="KN242" s="466">
        <v>9771328.9799999986</v>
      </c>
      <c r="KO242" s="466">
        <v>6383868.4399999995</v>
      </c>
      <c r="KP242" s="466">
        <v>8402021.8399999999</v>
      </c>
      <c r="KQ242" s="466">
        <v>7868079.6299999999</v>
      </c>
      <c r="KR242" s="466">
        <v>9987335.6300000027</v>
      </c>
      <c r="KS242" s="466">
        <v>11266871.17</v>
      </c>
      <c r="KT242" s="466">
        <v>20328518.489999998</v>
      </c>
      <c r="KU242" s="466">
        <v>19880596.91</v>
      </c>
      <c r="KV242" s="466">
        <v>20039923.719999999</v>
      </c>
      <c r="KW242" s="466">
        <v>32539547.100000001</v>
      </c>
      <c r="KX242" s="466">
        <v>97320003.159999996</v>
      </c>
      <c r="KY242" s="466">
        <f>KM242+KN242+KO242+KP242+KQ242+KR242+KS242+KT242+KU242+KV242+KW242+KX242</f>
        <v>253677968.19999999</v>
      </c>
      <c r="KZ242" s="655">
        <v>6740450.21</v>
      </c>
      <c r="LA242" s="466">
        <v>6739811.8200000003</v>
      </c>
      <c r="LB242" s="466">
        <v>0</v>
      </c>
      <c r="LC242" s="466">
        <v>0</v>
      </c>
      <c r="LD242" s="466">
        <v>0</v>
      </c>
      <c r="LE242" s="466">
        <v>0</v>
      </c>
      <c r="LF242" s="466">
        <v>0</v>
      </c>
      <c r="LG242" s="466">
        <v>0</v>
      </c>
      <c r="LH242" s="466">
        <v>0</v>
      </c>
      <c r="LI242" s="466">
        <v>0</v>
      </c>
      <c r="LJ242" s="466">
        <v>0</v>
      </c>
      <c r="LK242" s="466">
        <v>0</v>
      </c>
      <c r="LL242" s="511">
        <f>KZ242+LA242+LB242+LC242+LD242+LE242+LF242+LG242+LH242+LI242+LJ242+LK242</f>
        <v>13480262.030000001</v>
      </c>
    </row>
    <row r="243" spans="1:324" x14ac:dyDescent="0.2">
      <c r="A243" s="436"/>
      <c r="B243" s="437"/>
      <c r="C243" s="421"/>
      <c r="D243" s="421"/>
      <c r="E243" s="442"/>
      <c r="F243" s="442"/>
      <c r="G243" s="442"/>
      <c r="H243" s="442"/>
      <c r="I243" s="442"/>
      <c r="J243" s="442"/>
      <c r="K243" s="442"/>
      <c r="L243" s="442"/>
      <c r="M243" s="442"/>
      <c r="N243" s="442"/>
      <c r="O243" s="442"/>
      <c r="P243" s="442"/>
      <c r="Q243" s="442"/>
      <c r="R243" s="442"/>
      <c r="S243" s="442"/>
      <c r="T243" s="442"/>
      <c r="U243" s="442"/>
      <c r="V243" s="442"/>
      <c r="W243" s="442"/>
      <c r="X243" s="442"/>
      <c r="Y243" s="442"/>
      <c r="Z243" s="442"/>
      <c r="AA243" s="442"/>
      <c r="AB243" s="442"/>
      <c r="AC243" s="442"/>
      <c r="AD243" s="442"/>
      <c r="AE243" s="442"/>
      <c r="AF243" s="442"/>
      <c r="AG243" s="442"/>
      <c r="AH243" s="442"/>
      <c r="AI243" s="442"/>
      <c r="AJ243" s="442"/>
      <c r="AK243" s="442"/>
      <c r="AL243" s="442"/>
      <c r="AM243" s="442"/>
      <c r="AN243" s="442"/>
      <c r="AO243" s="442"/>
      <c r="AP243" s="442"/>
      <c r="AQ243" s="442"/>
      <c r="AR243" s="442"/>
      <c r="AS243" s="442"/>
      <c r="AT243" s="442"/>
      <c r="AU243" s="442"/>
      <c r="AV243" s="442"/>
      <c r="AW243" s="442"/>
      <c r="AX243" s="442"/>
      <c r="AY243" s="442"/>
      <c r="AZ243" s="442"/>
      <c r="BA243" s="442"/>
      <c r="BB243" s="442"/>
      <c r="BC243" s="442"/>
      <c r="BD243" s="442"/>
      <c r="BE243" s="442"/>
      <c r="BF243" s="442"/>
      <c r="BG243" s="442"/>
      <c r="BH243" s="442"/>
      <c r="BI243" s="442"/>
      <c r="BJ243" s="442"/>
      <c r="BK243" s="442"/>
      <c r="BL243" s="442"/>
      <c r="BM243" s="442"/>
      <c r="BN243" s="442"/>
      <c r="BO243" s="442"/>
      <c r="BP243" s="442"/>
      <c r="BQ243" s="442"/>
      <c r="BR243" s="442"/>
      <c r="BS243" s="442"/>
      <c r="BT243" s="442"/>
      <c r="BU243" s="442"/>
      <c r="BV243" s="442"/>
      <c r="BW243" s="442"/>
      <c r="BX243" s="442"/>
      <c r="BY243" s="442"/>
      <c r="BZ243" s="442"/>
      <c r="CA243" s="442"/>
      <c r="CB243" s="442"/>
      <c r="CC243" s="442"/>
      <c r="CD243" s="442"/>
      <c r="CE243" s="442"/>
      <c r="CF243" s="442"/>
      <c r="CG243" s="442"/>
      <c r="CH243" s="442"/>
      <c r="CI243" s="442"/>
      <c r="CJ243" s="442"/>
      <c r="CK243" s="442"/>
      <c r="CL243" s="442"/>
      <c r="CM243" s="442"/>
      <c r="CN243" s="442"/>
      <c r="CO243" s="442"/>
      <c r="CP243" s="442"/>
      <c r="CQ243" s="442"/>
      <c r="CR243" s="442"/>
      <c r="CS243" s="442"/>
      <c r="CT243" s="442"/>
      <c r="CU243" s="442"/>
      <c r="CV243" s="442"/>
      <c r="CW243" s="442"/>
      <c r="CX243" s="442"/>
      <c r="CY243" s="442"/>
      <c r="CZ243" s="442"/>
      <c r="DA243" s="442"/>
      <c r="DB243" s="442"/>
      <c r="DC243" s="442"/>
      <c r="DD243" s="442"/>
      <c r="DE243" s="442"/>
      <c r="DF243" s="442"/>
      <c r="DG243" s="442"/>
      <c r="DH243" s="442"/>
      <c r="DI243" s="442"/>
      <c r="DJ243" s="442"/>
      <c r="DK243" s="442"/>
      <c r="DL243" s="442"/>
      <c r="DM243" s="442"/>
      <c r="DN243" s="442"/>
      <c r="DO243" s="442"/>
      <c r="DP243" s="442"/>
      <c r="DQ243" s="442"/>
      <c r="DR243" s="442"/>
      <c r="DS243" s="442"/>
      <c r="DT243" s="442"/>
      <c r="DU243" s="442"/>
      <c r="DV243" s="442"/>
      <c r="DW243" s="442"/>
      <c r="DX243" s="442"/>
      <c r="DY243" s="442"/>
      <c r="DZ243" s="442"/>
      <c r="EA243" s="442"/>
      <c r="EB243" s="442"/>
      <c r="EC243" s="442"/>
      <c r="ED243" s="442"/>
      <c r="EE243" s="442"/>
      <c r="EF243" s="442"/>
      <c r="EG243" s="442"/>
      <c r="EH243" s="442"/>
      <c r="EI243" s="442"/>
      <c r="EJ243" s="442"/>
      <c r="EK243" s="442"/>
      <c r="EL243" s="442"/>
      <c r="EM243" s="442"/>
      <c r="EN243" s="442"/>
      <c r="EO243" s="442"/>
      <c r="EP243" s="442"/>
      <c r="EQ243" s="442"/>
      <c r="ER243" s="442"/>
      <c r="ES243" s="442"/>
      <c r="ET243" s="442"/>
      <c r="EU243" s="442"/>
      <c r="EV243" s="442"/>
      <c r="EW243" s="442"/>
      <c r="EX243" s="442"/>
      <c r="EY243" s="442"/>
      <c r="EZ243" s="442"/>
      <c r="FA243" s="442"/>
      <c r="FB243" s="442"/>
      <c r="FC243" s="442"/>
      <c r="FD243" s="442"/>
      <c r="FE243" s="442"/>
      <c r="FF243" s="442"/>
      <c r="FG243" s="442"/>
      <c r="FH243" s="442"/>
      <c r="FI243" s="442"/>
      <c r="FJ243" s="442"/>
      <c r="FK243" s="442"/>
      <c r="FL243" s="442"/>
      <c r="FM243" s="442"/>
      <c r="FN243" s="442"/>
      <c r="FO243" s="442"/>
      <c r="FP243" s="442"/>
      <c r="FQ243" s="442"/>
      <c r="FR243" s="442"/>
      <c r="FS243" s="442"/>
      <c r="FT243" s="442"/>
      <c r="FU243" s="442"/>
      <c r="FV243" s="442"/>
      <c r="FW243" s="442"/>
      <c r="FX243" s="442"/>
      <c r="FY243" s="442"/>
      <c r="FZ243" s="442"/>
      <c r="GA243" s="442"/>
      <c r="GB243" s="442"/>
      <c r="GC243" s="442"/>
      <c r="GD243" s="442"/>
      <c r="GE243" s="442"/>
      <c r="GF243" s="442"/>
      <c r="GG243" s="442"/>
      <c r="GH243" s="442"/>
      <c r="GI243" s="442"/>
      <c r="GJ243" s="442"/>
      <c r="GK243" s="442"/>
      <c r="GL243" s="442"/>
      <c r="GM243" s="442"/>
      <c r="GN243" s="442"/>
      <c r="GO243" s="442"/>
      <c r="GP243" s="442"/>
      <c r="GQ243" s="442"/>
      <c r="GR243" s="442"/>
      <c r="GS243" s="442"/>
      <c r="GT243" s="442"/>
      <c r="GU243" s="442"/>
      <c r="GV243" s="442"/>
      <c r="GW243" s="442"/>
      <c r="GX243" s="442"/>
      <c r="GY243" s="442"/>
      <c r="GZ243" s="442"/>
      <c r="HA243" s="442"/>
      <c r="HB243" s="442"/>
      <c r="HC243" s="442"/>
      <c r="HD243" s="442"/>
      <c r="HE243" s="442"/>
      <c r="HF243" s="442"/>
      <c r="HG243" s="442"/>
      <c r="HH243" s="442"/>
      <c r="HI243" s="442"/>
      <c r="HJ243" s="442"/>
      <c r="HK243" s="442"/>
      <c r="HL243" s="442"/>
      <c r="HM243" s="442"/>
      <c r="HN243" s="442"/>
      <c r="HO243" s="442"/>
      <c r="HP243" s="442"/>
      <c r="HQ243" s="442"/>
      <c r="HR243" s="442"/>
      <c r="HS243" s="442"/>
      <c r="HT243" s="442"/>
      <c r="HU243" s="442"/>
      <c r="HV243" s="442"/>
      <c r="HW243" s="442"/>
      <c r="HX243" s="442"/>
      <c r="HY243" s="442"/>
      <c r="HZ243" s="442"/>
      <c r="IA243" s="442"/>
      <c r="IB243" s="442"/>
      <c r="IC243" s="442"/>
      <c r="ID243" s="442"/>
      <c r="IE243" s="442"/>
      <c r="IF243" s="442"/>
      <c r="IG243" s="442"/>
      <c r="IH243" s="442"/>
      <c r="II243" s="442"/>
      <c r="IJ243" s="442"/>
      <c r="IK243" s="442"/>
      <c r="IL243" s="442"/>
      <c r="IM243" s="442"/>
      <c r="IN243" s="442"/>
      <c r="IO243" s="442"/>
      <c r="IP243" s="442"/>
      <c r="IQ243" s="442"/>
      <c r="IR243" s="442"/>
      <c r="IS243" s="442"/>
      <c r="IT243" s="442"/>
      <c r="IU243" s="442"/>
      <c r="IV243" s="442"/>
      <c r="IW243" s="442"/>
      <c r="IX243" s="442"/>
      <c r="IY243" s="442"/>
      <c r="IZ243" s="653"/>
      <c r="JA243" s="442"/>
      <c r="JB243" s="442"/>
      <c r="JC243" s="442"/>
      <c r="JD243" s="442"/>
      <c r="JE243" s="442"/>
      <c r="JF243" s="442"/>
      <c r="JG243" s="442"/>
      <c r="JH243" s="442"/>
      <c r="JI243" s="442"/>
      <c r="JJ243" s="442"/>
      <c r="JK243" s="442"/>
      <c r="JL243" s="442"/>
      <c r="JM243" s="653"/>
      <c r="JN243" s="442"/>
      <c r="JO243" s="442"/>
      <c r="JP243" s="442"/>
      <c r="JQ243" s="442"/>
      <c r="JR243" s="442"/>
      <c r="JS243" s="442"/>
      <c r="JT243" s="442"/>
      <c r="JU243" s="442"/>
      <c r="JV243" s="442"/>
      <c r="JW243" s="442"/>
      <c r="JX243" s="442"/>
      <c r="JY243" s="442"/>
      <c r="JZ243" s="653"/>
      <c r="KA243" s="442"/>
      <c r="KB243" s="442"/>
      <c r="KC243" s="442"/>
      <c r="KD243" s="442"/>
      <c r="KE243" s="442"/>
      <c r="KF243" s="442"/>
      <c r="KG243" s="442"/>
      <c r="KH243" s="442"/>
      <c r="KI243" s="442"/>
      <c r="KJ243" s="442"/>
      <c r="KK243" s="442"/>
      <c r="KL243" s="442"/>
      <c r="KM243" s="653"/>
      <c r="KN243" s="442"/>
      <c r="KO243" s="442"/>
      <c r="KP243" s="442"/>
      <c r="KQ243" s="442"/>
      <c r="KR243" s="442"/>
      <c r="KS243" s="442"/>
      <c r="KT243" s="442"/>
      <c r="KU243" s="442"/>
      <c r="KV243" s="442"/>
      <c r="KW243" s="442"/>
      <c r="KX243" s="442"/>
      <c r="KY243" s="442"/>
      <c r="KZ243" s="653"/>
      <c r="LA243" s="442"/>
      <c r="LB243" s="442"/>
      <c r="LC243" s="442"/>
      <c r="LD243" s="442"/>
      <c r="LE243" s="442"/>
      <c r="LF243" s="442"/>
      <c r="LG243" s="442"/>
      <c r="LH243" s="442"/>
      <c r="LI243" s="442"/>
      <c r="LJ243" s="442"/>
      <c r="LK243" s="442"/>
      <c r="LL243" s="512"/>
    </row>
    <row r="244" spans="1:324" ht="20.25" x14ac:dyDescent="0.3">
      <c r="A244" s="458">
        <v>45</v>
      </c>
      <c r="B244" s="459"/>
      <c r="C244" s="460" t="s">
        <v>945</v>
      </c>
      <c r="D244" s="460" t="s">
        <v>160</v>
      </c>
      <c r="E244" s="476" t="s">
        <v>870</v>
      </c>
      <c r="F244" s="476" t="s">
        <v>870</v>
      </c>
      <c r="G244" s="476" t="s">
        <v>870</v>
      </c>
      <c r="H244" s="476" t="s">
        <v>870</v>
      </c>
      <c r="I244" s="476" t="s">
        <v>870</v>
      </c>
      <c r="J244" s="476" t="s">
        <v>870</v>
      </c>
      <c r="K244" s="476" t="s">
        <v>870</v>
      </c>
      <c r="L244" s="476" t="s">
        <v>870</v>
      </c>
      <c r="M244" s="476" t="s">
        <v>870</v>
      </c>
      <c r="N244" s="476" t="s">
        <v>870</v>
      </c>
      <c r="O244" s="476" t="s">
        <v>870</v>
      </c>
      <c r="P244" s="476" t="s">
        <v>870</v>
      </c>
      <c r="Q244" s="476" t="s">
        <v>870</v>
      </c>
      <c r="R244" s="476" t="s">
        <v>870</v>
      </c>
      <c r="S244" s="476" t="s">
        <v>870</v>
      </c>
      <c r="T244" s="476" t="s">
        <v>870</v>
      </c>
      <c r="U244" s="476" t="s">
        <v>870</v>
      </c>
      <c r="V244" s="476" t="s">
        <v>870</v>
      </c>
      <c r="W244" s="476" t="s">
        <v>870</v>
      </c>
      <c r="X244" s="476" t="s">
        <v>870</v>
      </c>
      <c r="Y244" s="476" t="s">
        <v>870</v>
      </c>
      <c r="Z244" s="476" t="s">
        <v>870</v>
      </c>
      <c r="AA244" s="476" t="s">
        <v>870</v>
      </c>
      <c r="AB244" s="476" t="s">
        <v>870</v>
      </c>
      <c r="AC244" s="476" t="s">
        <v>870</v>
      </c>
      <c r="AD244" s="476" t="s">
        <v>870</v>
      </c>
      <c r="AE244" s="476" t="s">
        <v>870</v>
      </c>
      <c r="AF244" s="476" t="s">
        <v>870</v>
      </c>
      <c r="AG244" s="476" t="s">
        <v>870</v>
      </c>
      <c r="AH244" s="476" t="s">
        <v>870</v>
      </c>
      <c r="AI244" s="476" t="s">
        <v>870</v>
      </c>
      <c r="AJ244" s="476" t="s">
        <v>870</v>
      </c>
      <c r="AK244" s="476" t="s">
        <v>870</v>
      </c>
      <c r="AL244" s="476" t="s">
        <v>870</v>
      </c>
      <c r="AM244" s="476" t="s">
        <v>870</v>
      </c>
      <c r="AN244" s="476" t="s">
        <v>870</v>
      </c>
      <c r="AO244" s="476" t="s">
        <v>870</v>
      </c>
      <c r="AP244" s="476" t="s">
        <v>870</v>
      </c>
      <c r="AQ244" s="476" t="s">
        <v>870</v>
      </c>
      <c r="AR244" s="476" t="s">
        <v>870</v>
      </c>
      <c r="AS244" s="476" t="s">
        <v>870</v>
      </c>
      <c r="AT244" s="476" t="s">
        <v>870</v>
      </c>
      <c r="AU244" s="476" t="s">
        <v>870</v>
      </c>
      <c r="AV244" s="476" t="s">
        <v>870</v>
      </c>
      <c r="AW244" s="476" t="s">
        <v>870</v>
      </c>
      <c r="AX244" s="476" t="s">
        <v>870</v>
      </c>
      <c r="AY244" s="476" t="s">
        <v>870</v>
      </c>
      <c r="AZ244" s="476" t="s">
        <v>870</v>
      </c>
      <c r="BA244" s="476" t="s">
        <v>870</v>
      </c>
      <c r="BB244" s="476" t="s">
        <v>870</v>
      </c>
      <c r="BC244" s="476" t="s">
        <v>870</v>
      </c>
      <c r="BD244" s="476" t="s">
        <v>870</v>
      </c>
      <c r="BE244" s="476" t="s">
        <v>870</v>
      </c>
      <c r="BF244" s="476" t="s">
        <v>870</v>
      </c>
      <c r="BG244" s="476" t="s">
        <v>870</v>
      </c>
      <c r="BH244" s="476" t="s">
        <v>870</v>
      </c>
      <c r="BI244" s="476" t="s">
        <v>870</v>
      </c>
      <c r="BJ244" s="476" t="s">
        <v>870</v>
      </c>
      <c r="BK244" s="476" t="s">
        <v>870</v>
      </c>
      <c r="BL244" s="476" t="s">
        <v>870</v>
      </c>
      <c r="BM244" s="476">
        <f t="shared" ref="BM244:BX244" si="1238">BM246</f>
        <v>0</v>
      </c>
      <c r="BN244" s="476">
        <f t="shared" si="1238"/>
        <v>0</v>
      </c>
      <c r="BO244" s="476">
        <f t="shared" si="1238"/>
        <v>0</v>
      </c>
      <c r="BP244" s="476">
        <f t="shared" si="1238"/>
        <v>0</v>
      </c>
      <c r="BQ244" s="476">
        <f t="shared" si="1238"/>
        <v>21568655.228342514</v>
      </c>
      <c r="BR244" s="476">
        <f t="shared" si="1238"/>
        <v>21586395.311091635</v>
      </c>
      <c r="BS244" s="476">
        <f t="shared" si="1238"/>
        <v>23804572.110457353</v>
      </c>
      <c r="BT244" s="476">
        <f t="shared" si="1238"/>
        <v>23566305.573526956</v>
      </c>
      <c r="BU244" s="476">
        <f t="shared" si="1238"/>
        <v>23753850.319145385</v>
      </c>
      <c r="BV244" s="476">
        <f t="shared" si="1238"/>
        <v>18095479.676681694</v>
      </c>
      <c r="BW244" s="476">
        <f t="shared" si="1238"/>
        <v>18757457.601694211</v>
      </c>
      <c r="BX244" s="476">
        <f t="shared" si="1238"/>
        <v>18441820.399515942</v>
      </c>
      <c r="BY244" s="476">
        <f>BM244+BN244+BO244+BP244+BQ244+BR244+BS244+BT244+BU244+BV244+BW244+BX244</f>
        <v>169574536.22045571</v>
      </c>
      <c r="BZ244" s="476">
        <f t="shared" ref="BZ244:CK244" si="1239">BZ246</f>
        <v>61720923.329452515</v>
      </c>
      <c r="CA244" s="476">
        <f t="shared" si="1239"/>
        <v>17994060.942872647</v>
      </c>
      <c r="CB244" s="476">
        <f t="shared" si="1239"/>
        <v>19676215.870138545</v>
      </c>
      <c r="CC244" s="476">
        <f t="shared" si="1239"/>
        <v>15398924.534426641</v>
      </c>
      <c r="CD244" s="476">
        <f t="shared" si="1239"/>
        <v>20398326.190535806</v>
      </c>
      <c r="CE244" s="476">
        <f t="shared" si="1239"/>
        <v>19847523.234977469</v>
      </c>
      <c r="CF244" s="476">
        <f t="shared" si="1239"/>
        <v>20121993.471123356</v>
      </c>
      <c r="CG244" s="476">
        <f t="shared" si="1239"/>
        <v>20126128.880612586</v>
      </c>
      <c r="CH244" s="476">
        <f t="shared" si="1239"/>
        <v>23880680.496995494</v>
      </c>
      <c r="CI244" s="476">
        <f t="shared" si="1239"/>
        <v>16386726.523326658</v>
      </c>
      <c r="CJ244" s="476">
        <f t="shared" si="1239"/>
        <v>23973422.698714741</v>
      </c>
      <c r="CK244" s="476">
        <f t="shared" si="1239"/>
        <v>26063803.45706059</v>
      </c>
      <c r="CL244" s="476">
        <f>BZ244+CA244+CB244+CC244+CD244+CE244+CF244+CG244+CH244+CI244+CJ244+CK244</f>
        <v>285588729.6302371</v>
      </c>
      <c r="CM244" s="476">
        <f t="shared" ref="CM244:CX244" si="1240">CM246</f>
        <v>16254022.958646303</v>
      </c>
      <c r="CN244" s="476">
        <f t="shared" si="1240"/>
        <v>58815429.268736452</v>
      </c>
      <c r="CO244" s="476">
        <f t="shared" si="1240"/>
        <v>18902861.536137544</v>
      </c>
      <c r="CP244" s="476">
        <f t="shared" si="1240"/>
        <v>19697304.518569522</v>
      </c>
      <c r="CQ244" s="476">
        <f t="shared" si="1240"/>
        <v>19547641.006634958</v>
      </c>
      <c r="CR244" s="476">
        <f t="shared" si="1240"/>
        <v>15185895.094349859</v>
      </c>
      <c r="CS244" s="476">
        <f t="shared" si="1240"/>
        <v>23051204.764730431</v>
      </c>
      <c r="CT244" s="476">
        <f t="shared" si="1240"/>
        <v>25935821.975504927</v>
      </c>
      <c r="CU244" s="476">
        <f t="shared" si="1240"/>
        <v>25737800.228300788</v>
      </c>
      <c r="CV244" s="476">
        <f t="shared" si="1240"/>
        <v>25912590.822441999</v>
      </c>
      <c r="CW244" s="476">
        <f t="shared" si="1240"/>
        <v>14608256.128859956</v>
      </c>
      <c r="CX244" s="476">
        <f t="shared" si="1240"/>
        <v>24242960.755842097</v>
      </c>
      <c r="CY244" s="476">
        <f>CM244+CN244+CO244+CP244+CQ244+CR244+CS244+CT244+CU244+CV244+CW244+CX244</f>
        <v>287891789.05875486</v>
      </c>
      <c r="CZ244" s="476">
        <f t="shared" ref="CZ244:DK244" si="1241">CZ246</f>
        <v>8329834.04</v>
      </c>
      <c r="DA244" s="476">
        <f t="shared" si="1241"/>
        <v>71945712.899999991</v>
      </c>
      <c r="DB244" s="476">
        <f t="shared" si="1241"/>
        <v>19678630.639999997</v>
      </c>
      <c r="DC244" s="476">
        <f t="shared" si="1241"/>
        <v>24108773.300000001</v>
      </c>
      <c r="DD244" s="476">
        <f t="shared" si="1241"/>
        <v>21641507.559999995</v>
      </c>
      <c r="DE244" s="476">
        <f t="shared" si="1241"/>
        <v>14802304.339999998</v>
      </c>
      <c r="DF244" s="476">
        <f t="shared" si="1241"/>
        <v>23736758.940000001</v>
      </c>
      <c r="DG244" s="476">
        <f t="shared" si="1241"/>
        <v>32375623.829999998</v>
      </c>
      <c r="DH244" s="476">
        <f t="shared" si="1241"/>
        <v>29497440.039999999</v>
      </c>
      <c r="DI244" s="476">
        <f t="shared" si="1241"/>
        <v>30060547.459999997</v>
      </c>
      <c r="DJ244" s="476">
        <f t="shared" si="1241"/>
        <v>31313299.240000002</v>
      </c>
      <c r="DK244" s="476">
        <f t="shared" si="1241"/>
        <v>48413604.109999999</v>
      </c>
      <c r="DL244" s="476">
        <f>CZ244+DA244+DB244+DC244+DD244+DE244+DF244+DG244+DH244+DI244+DJ244+DK244</f>
        <v>355904036.40000004</v>
      </c>
      <c r="DM244" s="476">
        <f t="shared" ref="DM244:DX244" si="1242">DM246</f>
        <v>56064469.540000007</v>
      </c>
      <c r="DN244" s="476">
        <f t="shared" si="1242"/>
        <v>55259307.820000008</v>
      </c>
      <c r="DO244" s="476">
        <f t="shared" si="1242"/>
        <v>31879989.240000002</v>
      </c>
      <c r="DP244" s="476">
        <f t="shared" si="1242"/>
        <v>31737092.420000002</v>
      </c>
      <c r="DQ244" s="476">
        <f t="shared" si="1242"/>
        <v>23591919.939999998</v>
      </c>
      <c r="DR244" s="476">
        <f t="shared" si="1242"/>
        <v>20881572.23</v>
      </c>
      <c r="DS244" s="476">
        <f t="shared" si="1242"/>
        <v>18939872.949999999</v>
      </c>
      <c r="DT244" s="476">
        <f t="shared" si="1242"/>
        <v>21885189.25</v>
      </c>
      <c r="DU244" s="476">
        <f t="shared" si="1242"/>
        <v>26162072.730000004</v>
      </c>
      <c r="DV244" s="476">
        <f t="shared" si="1242"/>
        <v>48440117.399999999</v>
      </c>
      <c r="DW244" s="476">
        <f t="shared" si="1242"/>
        <v>32928252.009999998</v>
      </c>
      <c r="DX244" s="476">
        <f t="shared" si="1242"/>
        <v>60145318.159999996</v>
      </c>
      <c r="DY244" s="476">
        <f>DM244+DN244+DO244+DP244+DQ244+DR244+DS244+DT244+DU244+DV244+DW244+DX244</f>
        <v>427915173.68999994</v>
      </c>
      <c r="DZ244" s="476">
        <f t="shared" ref="DZ244:EK244" si="1243">DZ246</f>
        <v>32123517.839999996</v>
      </c>
      <c r="EA244" s="476">
        <f t="shared" si="1243"/>
        <v>84389615.299999997</v>
      </c>
      <c r="EB244" s="476">
        <f t="shared" si="1243"/>
        <v>32372388.240000002</v>
      </c>
      <c r="EC244" s="476">
        <f t="shared" si="1243"/>
        <v>32415797.850000001</v>
      </c>
      <c r="ED244" s="476">
        <f t="shared" si="1243"/>
        <v>24085818.050000004</v>
      </c>
      <c r="EE244" s="476">
        <f t="shared" si="1243"/>
        <v>39093595.140000001</v>
      </c>
      <c r="EF244" s="476">
        <f t="shared" si="1243"/>
        <v>16748220.699999999</v>
      </c>
      <c r="EG244" s="476">
        <f t="shared" si="1243"/>
        <v>29137194.140000001</v>
      </c>
      <c r="EH244" s="476">
        <f t="shared" si="1243"/>
        <v>22844554.349999998</v>
      </c>
      <c r="EI244" s="476">
        <f t="shared" si="1243"/>
        <v>52378083.539999999</v>
      </c>
      <c r="EJ244" s="476">
        <f t="shared" si="1243"/>
        <v>33427122.199999999</v>
      </c>
      <c r="EK244" s="476">
        <f t="shared" si="1243"/>
        <v>40285212.850000001</v>
      </c>
      <c r="EL244" s="476">
        <f>DZ244+EA244+EB244+EC244+ED244+EE244+EF244+EG244+EH244+EI244+EJ244+EK244</f>
        <v>439301120.20000005</v>
      </c>
      <c r="EM244" s="476">
        <f t="shared" ref="EM244:EX244" si="1244">EM246</f>
        <v>43294409.230000004</v>
      </c>
      <c r="EN244" s="476">
        <f t="shared" si="1244"/>
        <v>87011071.510000005</v>
      </c>
      <c r="EO244" s="476">
        <f t="shared" si="1244"/>
        <v>20288218.390000001</v>
      </c>
      <c r="EP244" s="476">
        <f t="shared" si="1244"/>
        <v>19617336.07</v>
      </c>
      <c r="EQ244" s="476">
        <f t="shared" si="1244"/>
        <v>30246720.529999994</v>
      </c>
      <c r="ER244" s="476">
        <f t="shared" si="1244"/>
        <v>17907861.880000003</v>
      </c>
      <c r="ES244" s="476">
        <f t="shared" si="1244"/>
        <v>30847544.009999998</v>
      </c>
      <c r="ET244" s="476">
        <f t="shared" si="1244"/>
        <v>31589198.380000003</v>
      </c>
      <c r="EU244" s="476">
        <f t="shared" si="1244"/>
        <v>34850037.200000003</v>
      </c>
      <c r="EV244" s="476">
        <f t="shared" si="1244"/>
        <v>35055931.730000004</v>
      </c>
      <c r="EW244" s="476">
        <f t="shared" si="1244"/>
        <v>13054413.689999999</v>
      </c>
      <c r="EX244" s="476">
        <f t="shared" si="1244"/>
        <v>33022052.09</v>
      </c>
      <c r="EY244" s="476">
        <f>EM244+EN244+EO244+EP244+EQ244+ER244+ES244+ET244+EU244+EV244+EW244+EX244</f>
        <v>396784794.70999998</v>
      </c>
      <c r="EZ244" s="476">
        <f t="shared" ref="EZ244:FH244" si="1245">EZ246</f>
        <v>35071094.850000001</v>
      </c>
      <c r="FA244" s="476">
        <f t="shared" si="1245"/>
        <v>81291936.530000001</v>
      </c>
      <c r="FB244" s="476">
        <f t="shared" si="1245"/>
        <v>22905453.07</v>
      </c>
      <c r="FC244" s="476">
        <f t="shared" si="1245"/>
        <v>19915006.960000001</v>
      </c>
      <c r="FD244" s="476">
        <f t="shared" si="1245"/>
        <v>26871535.380000003</v>
      </c>
      <c r="FE244" s="476">
        <f t="shared" si="1245"/>
        <v>23776325.599999998</v>
      </c>
      <c r="FF244" s="476">
        <f t="shared" si="1245"/>
        <v>32276408.980000004</v>
      </c>
      <c r="FG244" s="476">
        <f t="shared" si="1245"/>
        <v>26547325.980000004</v>
      </c>
      <c r="FH244" s="476">
        <f t="shared" si="1245"/>
        <v>32128734.260000005</v>
      </c>
      <c r="FI244" s="476">
        <f>FI246</f>
        <v>32816350.359999999</v>
      </c>
      <c r="FJ244" s="476">
        <f>FJ246</f>
        <v>35298177.399999999</v>
      </c>
      <c r="FK244" s="476">
        <f>FK246</f>
        <v>36237288.859999999</v>
      </c>
      <c r="FL244" s="476">
        <f>FA244+FB244+FC244+FD244+FE244+FF244+FG244+FH244+EZ244+FI244+FK244+FJ244</f>
        <v>405135638.23000002</v>
      </c>
      <c r="FM244" s="476">
        <f t="shared" ref="FM244:FV244" si="1246">FM246</f>
        <v>35084204.609999999</v>
      </c>
      <c r="FN244" s="476">
        <f t="shared" si="1246"/>
        <v>92159232.63000001</v>
      </c>
      <c r="FO244" s="476">
        <f t="shared" si="1246"/>
        <v>34586015.5</v>
      </c>
      <c r="FP244" s="476">
        <f t="shared" si="1246"/>
        <v>34883126.420000002</v>
      </c>
      <c r="FQ244" s="476">
        <f t="shared" si="1246"/>
        <v>32535037.48</v>
      </c>
      <c r="FR244" s="476">
        <f t="shared" si="1246"/>
        <v>19124151.050000001</v>
      </c>
      <c r="FS244" s="476">
        <f t="shared" si="1246"/>
        <v>19489817.199999999</v>
      </c>
      <c r="FT244" s="476">
        <f t="shared" si="1246"/>
        <v>29918939.010000002</v>
      </c>
      <c r="FU244" s="476">
        <f t="shared" si="1246"/>
        <v>32634744.5</v>
      </c>
      <c r="FV244" s="476">
        <f t="shared" si="1246"/>
        <v>27885703.829999998</v>
      </c>
      <c r="FW244" s="476">
        <f>FW246</f>
        <v>22195509.219999999</v>
      </c>
      <c r="FX244" s="476">
        <f>FX246</f>
        <v>9804704.7100000009</v>
      </c>
      <c r="FY244" s="476">
        <f>FM244+FN244+FO244+FP244+FQ244+FR244+FS244+FT244+FU244+FV244+FW244+FX244</f>
        <v>390301186.16000003</v>
      </c>
      <c r="FZ244" s="476">
        <f t="shared" ref="FZ244:GI244" si="1247">FZ246</f>
        <v>51320893.270000003</v>
      </c>
      <c r="GA244" s="476">
        <f t="shared" si="1247"/>
        <v>77544704.659999996</v>
      </c>
      <c r="GB244" s="476">
        <f t="shared" si="1247"/>
        <v>32980113.030000001</v>
      </c>
      <c r="GC244" s="476">
        <f t="shared" si="1247"/>
        <v>33247852.789999999</v>
      </c>
      <c r="GD244" s="476">
        <f t="shared" si="1247"/>
        <v>33651179.43</v>
      </c>
      <c r="GE244" s="476">
        <f t="shared" si="1247"/>
        <v>33641403.390000001</v>
      </c>
      <c r="GF244" s="476">
        <f t="shared" si="1247"/>
        <v>33478981.82</v>
      </c>
      <c r="GG244" s="476">
        <f t="shared" si="1247"/>
        <v>32048060.650000002</v>
      </c>
      <c r="GH244" s="476">
        <f t="shared" si="1247"/>
        <v>32516941.670000002</v>
      </c>
      <c r="GI244" s="476">
        <f t="shared" si="1247"/>
        <v>18623584.48</v>
      </c>
      <c r="GJ244" s="476">
        <f>GJ246</f>
        <v>19075191.900000002</v>
      </c>
      <c r="GK244" s="476">
        <f>GK246</f>
        <v>27334120.369999997</v>
      </c>
      <c r="GL244" s="476">
        <f>FZ244+GA244+GB244+GC244+GD244+GE244+GF244+GG244+GH244+GI244+GJ244+GK244</f>
        <v>425463027.45999998</v>
      </c>
      <c r="GM244" s="476">
        <f t="shared" ref="GM244:GV244" si="1248">GM246</f>
        <v>47682205.860000007</v>
      </c>
      <c r="GN244" s="476">
        <f t="shared" si="1248"/>
        <v>81708643.409999996</v>
      </c>
      <c r="GO244" s="476">
        <f t="shared" si="1248"/>
        <v>33336897.140000001</v>
      </c>
      <c r="GP244" s="476">
        <f t="shared" si="1248"/>
        <v>32722468.18</v>
      </c>
      <c r="GQ244" s="476">
        <f t="shared" si="1248"/>
        <v>33143633.409999996</v>
      </c>
      <c r="GR244" s="476">
        <f t="shared" si="1248"/>
        <v>29987894.909999996</v>
      </c>
      <c r="GS244" s="476">
        <f t="shared" si="1248"/>
        <v>25156225.98</v>
      </c>
      <c r="GT244" s="476">
        <f t="shared" si="1248"/>
        <v>20992912.360000003</v>
      </c>
      <c r="GU244" s="476">
        <f t="shared" si="1248"/>
        <v>16041967.859999998</v>
      </c>
      <c r="GV244" s="476">
        <f t="shared" si="1248"/>
        <v>18743589.300000001</v>
      </c>
      <c r="GW244" s="476">
        <f>GW246</f>
        <v>30305880.719999999</v>
      </c>
      <c r="GX244" s="476">
        <f>GX246</f>
        <v>33084923.359999999</v>
      </c>
      <c r="GY244" s="476">
        <f>GM244+GN244+GO244+GP244+GQ244+GR244+GS244+GT244+GU244+GV244+GW244+GX244</f>
        <v>402907242.49000013</v>
      </c>
      <c r="GZ244" s="476">
        <f t="shared" ref="GZ244:HI244" si="1249">GZ246</f>
        <v>34317269.129999995</v>
      </c>
      <c r="HA244" s="476">
        <f t="shared" si="1249"/>
        <v>102869406.72999999</v>
      </c>
      <c r="HB244" s="476">
        <f t="shared" si="1249"/>
        <v>33947489.899999999</v>
      </c>
      <c r="HC244" s="476">
        <f t="shared" si="1249"/>
        <v>34669822.109999999</v>
      </c>
      <c r="HD244" s="476">
        <f t="shared" si="1249"/>
        <v>35388550.530000001</v>
      </c>
      <c r="HE244" s="476">
        <f t="shared" si="1249"/>
        <v>24757135.350000001</v>
      </c>
      <c r="HF244" s="476">
        <f t="shared" si="1249"/>
        <v>16615370.9</v>
      </c>
      <c r="HG244" s="476">
        <f t="shared" si="1249"/>
        <v>25340501.699999999</v>
      </c>
      <c r="HH244" s="476">
        <f t="shared" si="1249"/>
        <v>13809346.719999999</v>
      </c>
      <c r="HI244" s="476">
        <f t="shared" si="1249"/>
        <v>27491743.129999999</v>
      </c>
      <c r="HJ244" s="476">
        <f>HJ246</f>
        <v>41187213.400000006</v>
      </c>
      <c r="HK244" s="476">
        <f>HK246</f>
        <v>42480025.700000003</v>
      </c>
      <c r="HL244" s="476">
        <f>GZ244+HA244+HB244+HC244+HD244+HE244+HF244+HG244+HH244+HI244+HJ244+HK244</f>
        <v>432873875.29999989</v>
      </c>
      <c r="HM244" s="476">
        <f t="shared" ref="HM244:HV244" si="1250">HM246</f>
        <v>33572955.060000002</v>
      </c>
      <c r="HN244" s="476">
        <f t="shared" si="1250"/>
        <v>71936315.36999999</v>
      </c>
      <c r="HO244" s="476">
        <f t="shared" si="1250"/>
        <v>34389974.43</v>
      </c>
      <c r="HP244" s="476">
        <f t="shared" si="1250"/>
        <v>20575558.530000001</v>
      </c>
      <c r="HQ244" s="476">
        <f t="shared" si="1250"/>
        <v>29181327.889999997</v>
      </c>
      <c r="HR244" s="476">
        <f t="shared" si="1250"/>
        <v>19515739.170000002</v>
      </c>
      <c r="HS244" s="476">
        <f t="shared" si="1250"/>
        <v>30935534.080000002</v>
      </c>
      <c r="HT244" s="476">
        <f t="shared" si="1250"/>
        <v>31271417.560000002</v>
      </c>
      <c r="HU244" s="476">
        <f t="shared" si="1250"/>
        <v>34344893.379999995</v>
      </c>
      <c r="HV244" s="476">
        <f t="shared" si="1250"/>
        <v>34405858</v>
      </c>
      <c r="HW244" s="476">
        <f>HW246</f>
        <v>34427213.299999997</v>
      </c>
      <c r="HX244" s="476">
        <f>HX246</f>
        <v>52866304.709999993</v>
      </c>
      <c r="HY244" s="476">
        <f>HM244+HN244+HO244+HP244+HQ244+HR244+HS244+HT244+HU244+HV244+HW244+HX244</f>
        <v>427423091.48000002</v>
      </c>
      <c r="HZ244" s="476">
        <f t="shared" ref="HZ244:II244" si="1251">HZ246</f>
        <v>32812649.970000006</v>
      </c>
      <c r="IA244" s="476">
        <f t="shared" si="1251"/>
        <v>37170059.859999999</v>
      </c>
      <c r="IB244" s="476">
        <f t="shared" si="1251"/>
        <v>27983459.930000003</v>
      </c>
      <c r="IC244" s="476">
        <f t="shared" si="1251"/>
        <v>32965437.579999998</v>
      </c>
      <c r="ID244" s="476">
        <f t="shared" si="1251"/>
        <v>33357948.189999998</v>
      </c>
      <c r="IE244" s="476">
        <f t="shared" si="1251"/>
        <v>32097833.799999997</v>
      </c>
      <c r="IF244" s="476">
        <f t="shared" si="1251"/>
        <v>33456791.530000001</v>
      </c>
      <c r="IG244" s="476">
        <f t="shared" si="1251"/>
        <v>21694089.009999998</v>
      </c>
      <c r="IH244" s="476">
        <f t="shared" si="1251"/>
        <v>31326537.579999998</v>
      </c>
      <c r="II244" s="476">
        <f t="shared" si="1251"/>
        <v>32206383.5</v>
      </c>
      <c r="IJ244" s="476">
        <f>IJ246</f>
        <v>31823847.780000001</v>
      </c>
      <c r="IK244" s="476">
        <f>IK246</f>
        <v>31603425.399999999</v>
      </c>
      <c r="IL244" s="476">
        <f>HZ244+IA244+IB244+IC244+ID244+IE244+IF244+IG244+IH244+II244+IJ244+IK244</f>
        <v>378498464.13</v>
      </c>
      <c r="IM244" s="476">
        <f t="shared" ref="IM244:IV244" si="1252">IM246</f>
        <v>38638866.380000003</v>
      </c>
      <c r="IN244" s="476">
        <f t="shared" si="1252"/>
        <v>56378139.869999997</v>
      </c>
      <c r="IO244" s="476">
        <f t="shared" si="1252"/>
        <v>38747360.950000003</v>
      </c>
      <c r="IP244" s="476">
        <f t="shared" si="1252"/>
        <v>32901132.329999998</v>
      </c>
      <c r="IQ244" s="476">
        <f t="shared" si="1252"/>
        <v>27547611.180000003</v>
      </c>
      <c r="IR244" s="476">
        <f t="shared" si="1252"/>
        <v>23910236.780000001</v>
      </c>
      <c r="IS244" s="476">
        <f t="shared" si="1252"/>
        <v>32765514.100000001</v>
      </c>
      <c r="IT244" s="476">
        <f t="shared" si="1252"/>
        <v>35068840.439999998</v>
      </c>
      <c r="IU244" s="476">
        <f t="shared" si="1252"/>
        <v>36963476.5</v>
      </c>
      <c r="IV244" s="476">
        <f t="shared" si="1252"/>
        <v>36449717.359999999</v>
      </c>
      <c r="IW244" s="476">
        <f>IW246</f>
        <v>36217204.670000002</v>
      </c>
      <c r="IX244" s="476">
        <f>IX246</f>
        <v>37844115.189999998</v>
      </c>
      <c r="IY244" s="476">
        <f>IM244+IN244+IO244+IP244+IQ244+IR244+IS244+IT244+IU244+IV244+IW244+IX244</f>
        <v>433432215.75</v>
      </c>
      <c r="IZ244" s="652">
        <f t="shared" ref="IZ244:JI244" si="1253">IZ246</f>
        <v>65566022.689999998</v>
      </c>
      <c r="JA244" s="476">
        <f t="shared" si="1253"/>
        <v>97331790.029999986</v>
      </c>
      <c r="JB244" s="476">
        <f t="shared" si="1253"/>
        <v>41892510.709999993</v>
      </c>
      <c r="JC244" s="476">
        <f t="shared" si="1253"/>
        <v>30870936.000000004</v>
      </c>
      <c r="JD244" s="476">
        <f t="shared" si="1253"/>
        <v>27749545.899999999</v>
      </c>
      <c r="JE244" s="476">
        <f t="shared" si="1253"/>
        <v>40147655.049999997</v>
      </c>
      <c r="JF244" s="476">
        <f t="shared" si="1253"/>
        <v>40984066.909999996</v>
      </c>
      <c r="JG244" s="476">
        <f t="shared" si="1253"/>
        <v>41537136.310000002</v>
      </c>
      <c r="JH244" s="476">
        <f t="shared" si="1253"/>
        <v>41316266.75</v>
      </c>
      <c r="JI244" s="476">
        <f t="shared" si="1253"/>
        <v>39993676.489999995</v>
      </c>
      <c r="JJ244" s="476">
        <f>JJ246</f>
        <v>18976822.310000002</v>
      </c>
      <c r="JK244" s="476">
        <f>JK246</f>
        <v>23378470.199999999</v>
      </c>
      <c r="JL244" s="476">
        <f>IZ244+JA244+JB244+JC244+JD244+JE244+JF244+JG244+JH244+JI244+JJ244+JK244</f>
        <v>509744899.34999996</v>
      </c>
      <c r="JM244" s="652">
        <f t="shared" ref="JM244:JV244" si="1254">JM246</f>
        <v>77108418.939999998</v>
      </c>
      <c r="JN244" s="476">
        <f t="shared" si="1254"/>
        <v>48488301.5</v>
      </c>
      <c r="JO244" s="476">
        <f t="shared" si="1254"/>
        <v>28408051.259999998</v>
      </c>
      <c r="JP244" s="476">
        <f t="shared" si="1254"/>
        <v>42313608.649999999</v>
      </c>
      <c r="JQ244" s="476">
        <f t="shared" si="1254"/>
        <v>59704490.269999996</v>
      </c>
      <c r="JR244" s="476">
        <f t="shared" si="1254"/>
        <v>32721244.040000003</v>
      </c>
      <c r="JS244" s="476">
        <f t="shared" si="1254"/>
        <v>27814874.210000001</v>
      </c>
      <c r="JT244" s="476">
        <f t="shared" si="1254"/>
        <v>21650623.990000002</v>
      </c>
      <c r="JU244" s="476">
        <f t="shared" si="1254"/>
        <v>35613801.969999999</v>
      </c>
      <c r="JV244" s="476">
        <f t="shared" si="1254"/>
        <v>41854648.870000005</v>
      </c>
      <c r="JW244" s="476">
        <f>JW246</f>
        <v>64621454.759999998</v>
      </c>
      <c r="JX244" s="476">
        <f>JX246</f>
        <v>45734914.49000001</v>
      </c>
      <c r="JY244" s="476">
        <f>JM244+JN244+JO244+JP244+JQ244+JR244+JS244+JT244+JU244+JV244+JW244+JX244</f>
        <v>526034432.95000005</v>
      </c>
      <c r="JZ244" s="652">
        <f t="shared" ref="JZ244:KI244" si="1255">JZ246</f>
        <v>69099928.120000005</v>
      </c>
      <c r="KA244" s="476">
        <f t="shared" si="1255"/>
        <v>92500394.640000015</v>
      </c>
      <c r="KB244" s="476">
        <f t="shared" si="1255"/>
        <v>35889344.229999997</v>
      </c>
      <c r="KC244" s="476">
        <f t="shared" si="1255"/>
        <v>40381185.880000003</v>
      </c>
      <c r="KD244" s="476">
        <f t="shared" si="1255"/>
        <v>47244239.57</v>
      </c>
      <c r="KE244" s="476">
        <f t="shared" si="1255"/>
        <v>31435899.359999999</v>
      </c>
      <c r="KF244" s="476">
        <f t="shared" si="1255"/>
        <v>29125773.369999997</v>
      </c>
      <c r="KG244" s="476">
        <f t="shared" si="1255"/>
        <v>45315710.590000004</v>
      </c>
      <c r="KH244" s="476">
        <f t="shared" si="1255"/>
        <v>49368474.939999998</v>
      </c>
      <c r="KI244" s="476">
        <f t="shared" si="1255"/>
        <v>53249387.140000001</v>
      </c>
      <c r="KJ244" s="476">
        <f>KJ246</f>
        <v>64392297.489999995</v>
      </c>
      <c r="KK244" s="476">
        <f>KK246</f>
        <v>70862510.560000002</v>
      </c>
      <c r="KL244" s="476">
        <f>JZ244+KA244+KB244+KC244+KD244+KE244+KF244+KG244+KH244+KI244+KJ244+KK244</f>
        <v>628865145.88999987</v>
      </c>
      <c r="KM244" s="652">
        <f>KM246</f>
        <v>66647754.480000004</v>
      </c>
      <c r="KN244" s="476">
        <f t="shared" ref="KN244:KV244" si="1256">KN246</f>
        <v>74678466.289999992</v>
      </c>
      <c r="KO244" s="476">
        <f t="shared" si="1256"/>
        <v>40911135.93</v>
      </c>
      <c r="KP244" s="476">
        <f t="shared" si="1256"/>
        <v>57704922.410000004</v>
      </c>
      <c r="KQ244" s="476">
        <f t="shared" si="1256"/>
        <v>62925864.25</v>
      </c>
      <c r="KR244" s="476">
        <f t="shared" si="1256"/>
        <v>52033802.600000001</v>
      </c>
      <c r="KS244" s="476">
        <f t="shared" si="1256"/>
        <v>53491271.859999999</v>
      </c>
      <c r="KT244" s="476">
        <f t="shared" si="1256"/>
        <v>71222308.329999998</v>
      </c>
      <c r="KU244" s="476">
        <f t="shared" si="1256"/>
        <v>55263324.549999997</v>
      </c>
      <c r="KV244" s="476">
        <f t="shared" si="1256"/>
        <v>54530517.280000001</v>
      </c>
      <c r="KW244" s="476">
        <f>KW246</f>
        <v>64973929.689999998</v>
      </c>
      <c r="KX244" s="476">
        <f>KX246</f>
        <v>75122962.939999998</v>
      </c>
      <c r="KY244" s="476">
        <f>KM244+KN244+KO244+KP244+KQ244+KR244+KS244+KT244+KU244+KV244+KW244+KX244</f>
        <v>729506260.61000013</v>
      </c>
      <c r="KZ244" s="652">
        <f>KZ246</f>
        <v>49173791.579999998</v>
      </c>
      <c r="LA244" s="476">
        <f t="shared" ref="LA244:LI244" si="1257">LA246</f>
        <v>67060018.040000007</v>
      </c>
      <c r="LB244" s="476">
        <f t="shared" si="1257"/>
        <v>0</v>
      </c>
      <c r="LC244" s="476">
        <f t="shared" si="1257"/>
        <v>0</v>
      </c>
      <c r="LD244" s="476">
        <f t="shared" si="1257"/>
        <v>0</v>
      </c>
      <c r="LE244" s="476">
        <f t="shared" si="1257"/>
        <v>0</v>
      </c>
      <c r="LF244" s="476">
        <f t="shared" si="1257"/>
        <v>0</v>
      </c>
      <c r="LG244" s="476">
        <f t="shared" si="1257"/>
        <v>0</v>
      </c>
      <c r="LH244" s="476">
        <f t="shared" si="1257"/>
        <v>0</v>
      </c>
      <c r="LI244" s="476">
        <f t="shared" si="1257"/>
        <v>0</v>
      </c>
      <c r="LJ244" s="476">
        <f>LJ246</f>
        <v>0</v>
      </c>
      <c r="LK244" s="476">
        <f>LK246</f>
        <v>0</v>
      </c>
      <c r="LL244" s="514">
        <f>KZ244+LA244+LB244+LC244+LD244+LE244+LF244+LG244+LH244+LI244+LJ244+LK244</f>
        <v>116233809.62</v>
      </c>
    </row>
    <row r="245" spans="1:324" x14ac:dyDescent="0.2">
      <c r="A245" s="436"/>
      <c r="B245" s="437"/>
      <c r="C245" s="421" t="s">
        <v>1062</v>
      </c>
      <c r="D245" s="421" t="s">
        <v>1062</v>
      </c>
      <c r="E245" s="442"/>
      <c r="F245" s="442"/>
      <c r="G245" s="442"/>
      <c r="H245" s="442"/>
      <c r="I245" s="442"/>
      <c r="J245" s="442"/>
      <c r="K245" s="442"/>
      <c r="L245" s="442"/>
      <c r="M245" s="442"/>
      <c r="N245" s="442"/>
      <c r="O245" s="442"/>
      <c r="P245" s="442"/>
      <c r="Q245" s="442"/>
      <c r="R245" s="442"/>
      <c r="S245" s="442"/>
      <c r="T245" s="442"/>
      <c r="U245" s="442"/>
      <c r="V245" s="442"/>
      <c r="W245" s="442"/>
      <c r="X245" s="442"/>
      <c r="Y245" s="442"/>
      <c r="Z245" s="442"/>
      <c r="AA245" s="442"/>
      <c r="AB245" s="442"/>
      <c r="AC245" s="442"/>
      <c r="AD245" s="442"/>
      <c r="AE245" s="442"/>
      <c r="AF245" s="442"/>
      <c r="AG245" s="442"/>
      <c r="AH245" s="442"/>
      <c r="AI245" s="442"/>
      <c r="AJ245" s="442"/>
      <c r="AK245" s="442"/>
      <c r="AL245" s="442"/>
      <c r="AM245" s="442"/>
      <c r="AN245" s="442"/>
      <c r="AO245" s="442"/>
      <c r="AP245" s="442"/>
      <c r="AQ245" s="442"/>
      <c r="AR245" s="442"/>
      <c r="AS245" s="442"/>
      <c r="AT245" s="442"/>
      <c r="AU245" s="442"/>
      <c r="AV245" s="442"/>
      <c r="AW245" s="442"/>
      <c r="AX245" s="442"/>
      <c r="AY245" s="442"/>
      <c r="AZ245" s="442"/>
      <c r="BA245" s="442"/>
      <c r="BB245" s="442"/>
      <c r="BC245" s="442"/>
      <c r="BD245" s="442"/>
      <c r="BE245" s="442"/>
      <c r="BF245" s="442"/>
      <c r="BG245" s="442"/>
      <c r="BH245" s="442"/>
      <c r="BI245" s="442"/>
      <c r="BJ245" s="442"/>
      <c r="BK245" s="442"/>
      <c r="BL245" s="442"/>
      <c r="BM245" s="442"/>
      <c r="BN245" s="442"/>
      <c r="BO245" s="442"/>
      <c r="BP245" s="442"/>
      <c r="BQ245" s="442"/>
      <c r="BR245" s="442"/>
      <c r="BS245" s="442"/>
      <c r="BT245" s="442"/>
      <c r="BU245" s="442"/>
      <c r="BV245" s="442"/>
      <c r="BW245" s="442"/>
      <c r="BX245" s="442"/>
      <c r="BY245" s="442"/>
      <c r="BZ245" s="442"/>
      <c r="CA245" s="442"/>
      <c r="CB245" s="442"/>
      <c r="CC245" s="442"/>
      <c r="CD245" s="442"/>
      <c r="CE245" s="442"/>
      <c r="CF245" s="442"/>
      <c r="CG245" s="442"/>
      <c r="CH245" s="442"/>
      <c r="CI245" s="442"/>
      <c r="CJ245" s="442"/>
      <c r="CK245" s="442"/>
      <c r="CL245" s="442"/>
      <c r="CM245" s="442"/>
      <c r="CN245" s="442"/>
      <c r="CO245" s="442"/>
      <c r="CP245" s="442"/>
      <c r="CQ245" s="442"/>
      <c r="CR245" s="442"/>
      <c r="CS245" s="442"/>
      <c r="CT245" s="442"/>
      <c r="CU245" s="442"/>
      <c r="CV245" s="442"/>
      <c r="CW245" s="442"/>
      <c r="CX245" s="442"/>
      <c r="CY245" s="442"/>
      <c r="CZ245" s="442"/>
      <c r="DA245" s="442"/>
      <c r="DB245" s="442"/>
      <c r="DC245" s="442"/>
      <c r="DD245" s="442"/>
      <c r="DE245" s="442"/>
      <c r="DF245" s="442"/>
      <c r="DG245" s="442"/>
      <c r="DH245" s="442"/>
      <c r="DI245" s="442"/>
      <c r="DJ245" s="442"/>
      <c r="DK245" s="442"/>
      <c r="DL245" s="442"/>
      <c r="DM245" s="442"/>
      <c r="DN245" s="442"/>
      <c r="DO245" s="442"/>
      <c r="DP245" s="442"/>
      <c r="DQ245" s="442"/>
      <c r="DR245" s="442"/>
      <c r="DS245" s="442"/>
      <c r="DT245" s="442"/>
      <c r="DU245" s="442"/>
      <c r="DV245" s="442"/>
      <c r="DW245" s="442"/>
      <c r="DX245" s="442"/>
      <c r="DY245" s="442"/>
      <c r="DZ245" s="442"/>
      <c r="EA245" s="442"/>
      <c r="EB245" s="442"/>
      <c r="EC245" s="442"/>
      <c r="ED245" s="442"/>
      <c r="EE245" s="442"/>
      <c r="EF245" s="442"/>
      <c r="EG245" s="442"/>
      <c r="EH245" s="442"/>
      <c r="EI245" s="442"/>
      <c r="EJ245" s="442"/>
      <c r="EK245" s="442"/>
      <c r="EL245" s="442"/>
      <c r="EM245" s="442"/>
      <c r="EN245" s="442"/>
      <c r="EO245" s="442"/>
      <c r="EP245" s="442"/>
      <c r="EQ245" s="442"/>
      <c r="ER245" s="442"/>
      <c r="ES245" s="442"/>
      <c r="ET245" s="442"/>
      <c r="EU245" s="442"/>
      <c r="EV245" s="442"/>
      <c r="EW245" s="442"/>
      <c r="EX245" s="442"/>
      <c r="EY245" s="442"/>
      <c r="EZ245" s="442"/>
      <c r="FA245" s="442"/>
      <c r="FB245" s="442"/>
      <c r="FC245" s="442"/>
      <c r="FD245" s="442"/>
      <c r="FE245" s="442"/>
      <c r="FF245" s="442"/>
      <c r="FG245" s="442"/>
      <c r="FH245" s="442"/>
      <c r="FI245" s="442"/>
      <c r="FJ245" s="442"/>
      <c r="FK245" s="442"/>
      <c r="FL245" s="442"/>
      <c r="FM245" s="442"/>
      <c r="FN245" s="442"/>
      <c r="FO245" s="442"/>
      <c r="FP245" s="442"/>
      <c r="FQ245" s="442"/>
      <c r="FR245" s="442"/>
      <c r="FS245" s="442"/>
      <c r="FT245" s="442"/>
      <c r="FU245" s="442"/>
      <c r="FV245" s="442"/>
      <c r="FW245" s="442"/>
      <c r="FX245" s="442"/>
      <c r="FY245" s="442"/>
      <c r="FZ245" s="442"/>
      <c r="GA245" s="442"/>
      <c r="GB245" s="442"/>
      <c r="GC245" s="442"/>
      <c r="GD245" s="442"/>
      <c r="GE245" s="442"/>
      <c r="GF245" s="442"/>
      <c r="GG245" s="442"/>
      <c r="GH245" s="442"/>
      <c r="GI245" s="442"/>
      <c r="GJ245" s="442"/>
      <c r="GK245" s="442"/>
      <c r="GL245" s="442"/>
      <c r="GM245" s="442"/>
      <c r="GN245" s="442"/>
      <c r="GO245" s="442"/>
      <c r="GP245" s="442"/>
      <c r="GQ245" s="442"/>
      <c r="GR245" s="442"/>
      <c r="GS245" s="442"/>
      <c r="GT245" s="442"/>
      <c r="GU245" s="442"/>
      <c r="GV245" s="442"/>
      <c r="GW245" s="442"/>
      <c r="GX245" s="442"/>
      <c r="GY245" s="442"/>
      <c r="GZ245" s="442"/>
      <c r="HA245" s="442"/>
      <c r="HB245" s="442"/>
      <c r="HC245" s="442"/>
      <c r="HD245" s="442"/>
      <c r="HE245" s="442"/>
      <c r="HF245" s="442"/>
      <c r="HG245" s="442"/>
      <c r="HH245" s="442"/>
      <c r="HI245" s="442"/>
      <c r="HJ245" s="442"/>
      <c r="HK245" s="442"/>
      <c r="HL245" s="442"/>
      <c r="HM245" s="442"/>
      <c r="HN245" s="442"/>
      <c r="HO245" s="442"/>
      <c r="HP245" s="442"/>
      <c r="HQ245" s="442"/>
      <c r="HR245" s="442"/>
      <c r="HS245" s="442"/>
      <c r="HT245" s="442"/>
      <c r="HU245" s="442"/>
      <c r="HV245" s="442"/>
      <c r="HW245" s="442"/>
      <c r="HX245" s="442"/>
      <c r="HY245" s="442"/>
      <c r="HZ245" s="442"/>
      <c r="IA245" s="442"/>
      <c r="IB245" s="442"/>
      <c r="IC245" s="442"/>
      <c r="ID245" s="442"/>
      <c r="IE245" s="442"/>
      <c r="IF245" s="442"/>
      <c r="IG245" s="442"/>
      <c r="IH245" s="442"/>
      <c r="II245" s="442"/>
      <c r="IJ245" s="442"/>
      <c r="IK245" s="442"/>
      <c r="IL245" s="442"/>
      <c r="IM245" s="442"/>
      <c r="IN245" s="442"/>
      <c r="IO245" s="442"/>
      <c r="IP245" s="442"/>
      <c r="IQ245" s="442"/>
      <c r="IR245" s="442"/>
      <c r="IS245" s="442"/>
      <c r="IT245" s="442"/>
      <c r="IU245" s="442"/>
      <c r="IV245" s="442"/>
      <c r="IW245" s="442"/>
      <c r="IX245" s="442"/>
      <c r="IY245" s="442"/>
      <c r="IZ245" s="653"/>
      <c r="JA245" s="442"/>
      <c r="JB245" s="442"/>
      <c r="JC245" s="442"/>
      <c r="JD245" s="442"/>
      <c r="JE245" s="442"/>
      <c r="JF245" s="442"/>
      <c r="JG245" s="442"/>
      <c r="JH245" s="442"/>
      <c r="JI245" s="442"/>
      <c r="JJ245" s="442"/>
      <c r="JK245" s="442"/>
      <c r="JL245" s="442"/>
      <c r="JM245" s="653"/>
      <c r="JN245" s="442"/>
      <c r="JO245" s="442"/>
      <c r="JP245" s="442"/>
      <c r="JQ245" s="442"/>
      <c r="JR245" s="442"/>
      <c r="JS245" s="442"/>
      <c r="JT245" s="442"/>
      <c r="JU245" s="442"/>
      <c r="JV245" s="442"/>
      <c r="JW245" s="442"/>
      <c r="JX245" s="442"/>
      <c r="JY245" s="442"/>
      <c r="JZ245" s="653"/>
      <c r="KA245" s="442"/>
      <c r="KB245" s="442"/>
      <c r="KC245" s="442"/>
      <c r="KD245" s="442"/>
      <c r="KE245" s="442"/>
      <c r="KF245" s="442"/>
      <c r="KG245" s="442"/>
      <c r="KH245" s="442"/>
      <c r="KI245" s="442"/>
      <c r="KJ245" s="442"/>
      <c r="KK245" s="442"/>
      <c r="KL245" s="442"/>
      <c r="KM245" s="653"/>
      <c r="KN245" s="442"/>
      <c r="KO245" s="442"/>
      <c r="KP245" s="442"/>
      <c r="KQ245" s="442"/>
      <c r="KR245" s="442"/>
      <c r="KS245" s="442"/>
      <c r="KT245" s="442"/>
      <c r="KU245" s="442"/>
      <c r="KV245" s="442"/>
      <c r="KW245" s="442"/>
      <c r="KX245" s="442"/>
      <c r="KY245" s="442"/>
      <c r="KZ245" s="653"/>
      <c r="LA245" s="442"/>
      <c r="LB245" s="442"/>
      <c r="LC245" s="442"/>
      <c r="LD245" s="442"/>
      <c r="LE245" s="442"/>
      <c r="LF245" s="442"/>
      <c r="LG245" s="442"/>
      <c r="LH245" s="442"/>
      <c r="LI245" s="442"/>
      <c r="LJ245" s="442"/>
      <c r="LK245" s="442"/>
      <c r="LL245" s="512"/>
    </row>
    <row r="246" spans="1:324" ht="18" x14ac:dyDescent="0.25">
      <c r="A246" s="461">
        <v>450</v>
      </c>
      <c r="B246" s="462"/>
      <c r="C246" s="463" t="s">
        <v>945</v>
      </c>
      <c r="D246" s="463" t="s">
        <v>416</v>
      </c>
      <c r="E246" s="474" t="s">
        <v>870</v>
      </c>
      <c r="F246" s="474" t="s">
        <v>870</v>
      </c>
      <c r="G246" s="474" t="s">
        <v>870</v>
      </c>
      <c r="H246" s="474" t="s">
        <v>870</v>
      </c>
      <c r="I246" s="474" t="s">
        <v>870</v>
      </c>
      <c r="J246" s="474" t="s">
        <v>870</v>
      </c>
      <c r="K246" s="474" t="s">
        <v>870</v>
      </c>
      <c r="L246" s="474" t="s">
        <v>870</v>
      </c>
      <c r="M246" s="474" t="s">
        <v>870</v>
      </c>
      <c r="N246" s="474" t="s">
        <v>870</v>
      </c>
      <c r="O246" s="474" t="s">
        <v>870</v>
      </c>
      <c r="P246" s="474" t="s">
        <v>870</v>
      </c>
      <c r="Q246" s="474" t="s">
        <v>870</v>
      </c>
      <c r="R246" s="474" t="s">
        <v>870</v>
      </c>
      <c r="S246" s="474" t="s">
        <v>870</v>
      </c>
      <c r="T246" s="474" t="s">
        <v>870</v>
      </c>
      <c r="U246" s="474" t="s">
        <v>870</v>
      </c>
      <c r="V246" s="474" t="s">
        <v>870</v>
      </c>
      <c r="W246" s="474" t="s">
        <v>870</v>
      </c>
      <c r="X246" s="474" t="s">
        <v>870</v>
      </c>
      <c r="Y246" s="474" t="s">
        <v>870</v>
      </c>
      <c r="Z246" s="474" t="s">
        <v>870</v>
      </c>
      <c r="AA246" s="474" t="s">
        <v>870</v>
      </c>
      <c r="AB246" s="474" t="s">
        <v>870</v>
      </c>
      <c r="AC246" s="474" t="s">
        <v>870</v>
      </c>
      <c r="AD246" s="474" t="s">
        <v>870</v>
      </c>
      <c r="AE246" s="474" t="s">
        <v>870</v>
      </c>
      <c r="AF246" s="474" t="s">
        <v>870</v>
      </c>
      <c r="AG246" s="474" t="s">
        <v>870</v>
      </c>
      <c r="AH246" s="474" t="s">
        <v>870</v>
      </c>
      <c r="AI246" s="474" t="s">
        <v>870</v>
      </c>
      <c r="AJ246" s="474" t="s">
        <v>870</v>
      </c>
      <c r="AK246" s="474" t="s">
        <v>870</v>
      </c>
      <c r="AL246" s="474" t="s">
        <v>870</v>
      </c>
      <c r="AM246" s="474" t="s">
        <v>870</v>
      </c>
      <c r="AN246" s="474" t="s">
        <v>870</v>
      </c>
      <c r="AO246" s="474" t="s">
        <v>870</v>
      </c>
      <c r="AP246" s="474" t="s">
        <v>870</v>
      </c>
      <c r="AQ246" s="474" t="s">
        <v>870</v>
      </c>
      <c r="AR246" s="474" t="s">
        <v>870</v>
      </c>
      <c r="AS246" s="474" t="s">
        <v>870</v>
      </c>
      <c r="AT246" s="474" t="s">
        <v>870</v>
      </c>
      <c r="AU246" s="474" t="s">
        <v>870</v>
      </c>
      <c r="AV246" s="474" t="s">
        <v>870</v>
      </c>
      <c r="AW246" s="474" t="s">
        <v>870</v>
      </c>
      <c r="AX246" s="474" t="s">
        <v>870</v>
      </c>
      <c r="AY246" s="474" t="s">
        <v>870</v>
      </c>
      <c r="AZ246" s="474" t="s">
        <v>870</v>
      </c>
      <c r="BA246" s="474" t="s">
        <v>870</v>
      </c>
      <c r="BB246" s="474" t="s">
        <v>870</v>
      </c>
      <c r="BC246" s="474" t="s">
        <v>870</v>
      </c>
      <c r="BD246" s="474" t="s">
        <v>870</v>
      </c>
      <c r="BE246" s="474" t="s">
        <v>870</v>
      </c>
      <c r="BF246" s="474" t="s">
        <v>870</v>
      </c>
      <c r="BG246" s="474" t="s">
        <v>870</v>
      </c>
      <c r="BH246" s="474" t="s">
        <v>870</v>
      </c>
      <c r="BI246" s="474" t="s">
        <v>870</v>
      </c>
      <c r="BJ246" s="474" t="s">
        <v>870</v>
      </c>
      <c r="BK246" s="474" t="s">
        <v>870</v>
      </c>
      <c r="BL246" s="474" t="s">
        <v>870</v>
      </c>
      <c r="BM246" s="474">
        <f t="shared" ref="BM246:BX246" si="1258">SUM(BM247:BM250)</f>
        <v>0</v>
      </c>
      <c r="BN246" s="474">
        <f t="shared" si="1258"/>
        <v>0</v>
      </c>
      <c r="BO246" s="474">
        <f t="shared" si="1258"/>
        <v>0</v>
      </c>
      <c r="BP246" s="474">
        <f t="shared" si="1258"/>
        <v>0</v>
      </c>
      <c r="BQ246" s="474">
        <f t="shared" si="1258"/>
        <v>21568655.228342514</v>
      </c>
      <c r="BR246" s="474">
        <f t="shared" si="1258"/>
        <v>21586395.311091635</v>
      </c>
      <c r="BS246" s="474">
        <f t="shared" si="1258"/>
        <v>23804572.110457353</v>
      </c>
      <c r="BT246" s="474">
        <f t="shared" si="1258"/>
        <v>23566305.573526956</v>
      </c>
      <c r="BU246" s="474">
        <f t="shared" si="1258"/>
        <v>23753850.319145385</v>
      </c>
      <c r="BV246" s="474">
        <f t="shared" si="1258"/>
        <v>18095479.676681694</v>
      </c>
      <c r="BW246" s="474">
        <f t="shared" si="1258"/>
        <v>18757457.601694211</v>
      </c>
      <c r="BX246" s="474">
        <f t="shared" si="1258"/>
        <v>18441820.399515942</v>
      </c>
      <c r="BY246" s="474">
        <f>BM246+BN246+BO246+BP246+BQ246+BR246+BS246+BT246+BU246+BV246+BW246+BX246</f>
        <v>169574536.22045571</v>
      </c>
      <c r="BZ246" s="474">
        <f t="shared" ref="BZ246:CK246" si="1259">SUM(BZ247:BZ250)</f>
        <v>61720923.329452515</v>
      </c>
      <c r="CA246" s="474">
        <f t="shared" si="1259"/>
        <v>17994060.942872647</v>
      </c>
      <c r="CB246" s="474">
        <f t="shared" si="1259"/>
        <v>19676215.870138545</v>
      </c>
      <c r="CC246" s="474">
        <f t="shared" si="1259"/>
        <v>15398924.534426641</v>
      </c>
      <c r="CD246" s="474">
        <f t="shared" si="1259"/>
        <v>20398326.190535806</v>
      </c>
      <c r="CE246" s="474">
        <f t="shared" si="1259"/>
        <v>19847523.234977469</v>
      </c>
      <c r="CF246" s="474">
        <f t="shared" si="1259"/>
        <v>20121993.471123356</v>
      </c>
      <c r="CG246" s="474">
        <f t="shared" si="1259"/>
        <v>20126128.880612586</v>
      </c>
      <c r="CH246" s="474">
        <f t="shared" si="1259"/>
        <v>23880680.496995494</v>
      </c>
      <c r="CI246" s="474">
        <f t="shared" si="1259"/>
        <v>16386726.523326658</v>
      </c>
      <c r="CJ246" s="474">
        <f t="shared" si="1259"/>
        <v>23973422.698714741</v>
      </c>
      <c r="CK246" s="474">
        <f t="shared" si="1259"/>
        <v>26063803.45706059</v>
      </c>
      <c r="CL246" s="474">
        <f>BZ246+CA246+CB246+CC246+CD246+CE246+CF246+CG246+CH246+CI246+CJ246+CK246</f>
        <v>285588729.6302371</v>
      </c>
      <c r="CM246" s="474">
        <f t="shared" ref="CM246:CX246" si="1260">SUM(CM247:CM250)</f>
        <v>16254022.958646303</v>
      </c>
      <c r="CN246" s="474">
        <f t="shared" si="1260"/>
        <v>58815429.268736452</v>
      </c>
      <c r="CO246" s="474">
        <f t="shared" si="1260"/>
        <v>18902861.536137544</v>
      </c>
      <c r="CP246" s="474">
        <f t="shared" si="1260"/>
        <v>19697304.518569522</v>
      </c>
      <c r="CQ246" s="474">
        <f t="shared" si="1260"/>
        <v>19547641.006634958</v>
      </c>
      <c r="CR246" s="474">
        <f t="shared" si="1260"/>
        <v>15185895.094349859</v>
      </c>
      <c r="CS246" s="474">
        <f t="shared" si="1260"/>
        <v>23051204.764730431</v>
      </c>
      <c r="CT246" s="474">
        <f t="shared" si="1260"/>
        <v>25935821.975504927</v>
      </c>
      <c r="CU246" s="474">
        <f t="shared" si="1260"/>
        <v>25737800.228300788</v>
      </c>
      <c r="CV246" s="474">
        <f t="shared" si="1260"/>
        <v>25912590.822441999</v>
      </c>
      <c r="CW246" s="474">
        <f t="shared" si="1260"/>
        <v>14608256.128859956</v>
      </c>
      <c r="CX246" s="474">
        <f t="shared" si="1260"/>
        <v>24242960.755842097</v>
      </c>
      <c r="CY246" s="474">
        <f>CM246+CN246+CO246+CP246+CQ246+CR246+CS246+CT246+CU246+CV246+CW246+CX246</f>
        <v>287891789.05875486</v>
      </c>
      <c r="CZ246" s="474">
        <f t="shared" ref="CZ246:DK246" si="1261">SUM(CZ247:CZ250)</f>
        <v>8329834.04</v>
      </c>
      <c r="DA246" s="474">
        <f t="shared" si="1261"/>
        <v>71945712.899999991</v>
      </c>
      <c r="DB246" s="474">
        <f t="shared" si="1261"/>
        <v>19678630.639999997</v>
      </c>
      <c r="DC246" s="474">
        <f t="shared" si="1261"/>
        <v>24108773.300000001</v>
      </c>
      <c r="DD246" s="474">
        <f t="shared" si="1261"/>
        <v>21641507.559999995</v>
      </c>
      <c r="DE246" s="474">
        <f t="shared" si="1261"/>
        <v>14802304.339999998</v>
      </c>
      <c r="DF246" s="474">
        <f t="shared" si="1261"/>
        <v>23736758.940000001</v>
      </c>
      <c r="DG246" s="474">
        <f t="shared" si="1261"/>
        <v>32375623.829999998</v>
      </c>
      <c r="DH246" s="474">
        <f t="shared" si="1261"/>
        <v>29497440.039999999</v>
      </c>
      <c r="DI246" s="474">
        <f t="shared" si="1261"/>
        <v>30060547.459999997</v>
      </c>
      <c r="DJ246" s="474">
        <f t="shared" si="1261"/>
        <v>31313299.240000002</v>
      </c>
      <c r="DK246" s="474">
        <f t="shared" si="1261"/>
        <v>48413604.109999999</v>
      </c>
      <c r="DL246" s="474">
        <f>CZ246+DA246+DB246+DC246+DD246+DE246+DF246+DG246+DH246+DI246+DJ246+DK246</f>
        <v>355904036.40000004</v>
      </c>
      <c r="DM246" s="474">
        <f t="shared" ref="DM246:DX246" si="1262">SUM(DM247:DM250)</f>
        <v>56064469.540000007</v>
      </c>
      <c r="DN246" s="474">
        <f t="shared" si="1262"/>
        <v>55259307.820000008</v>
      </c>
      <c r="DO246" s="474">
        <f t="shared" si="1262"/>
        <v>31879989.240000002</v>
      </c>
      <c r="DP246" s="474">
        <f t="shared" si="1262"/>
        <v>31737092.420000002</v>
      </c>
      <c r="DQ246" s="474">
        <f t="shared" si="1262"/>
        <v>23591919.939999998</v>
      </c>
      <c r="DR246" s="474">
        <f t="shared" si="1262"/>
        <v>20881572.23</v>
      </c>
      <c r="DS246" s="474">
        <f t="shared" si="1262"/>
        <v>18939872.949999999</v>
      </c>
      <c r="DT246" s="474">
        <f t="shared" si="1262"/>
        <v>21885189.25</v>
      </c>
      <c r="DU246" s="474">
        <f t="shared" si="1262"/>
        <v>26162072.730000004</v>
      </c>
      <c r="DV246" s="474">
        <f t="shared" si="1262"/>
        <v>48440117.399999999</v>
      </c>
      <c r="DW246" s="474">
        <f t="shared" si="1262"/>
        <v>32928252.009999998</v>
      </c>
      <c r="DX246" s="474">
        <f t="shared" si="1262"/>
        <v>60145318.159999996</v>
      </c>
      <c r="DY246" s="474">
        <f>DM246+DN246+DO246+DP246+DQ246+DR246+DS246+DT246+DU246+DV246+DW246+DX246</f>
        <v>427915173.68999994</v>
      </c>
      <c r="DZ246" s="474">
        <f t="shared" ref="DZ246:EK246" si="1263">SUM(DZ247:DZ251)</f>
        <v>32123517.839999996</v>
      </c>
      <c r="EA246" s="474">
        <f t="shared" si="1263"/>
        <v>84389615.299999997</v>
      </c>
      <c r="EB246" s="474">
        <f t="shared" si="1263"/>
        <v>32372388.240000002</v>
      </c>
      <c r="EC246" s="474">
        <f t="shared" si="1263"/>
        <v>32415797.850000001</v>
      </c>
      <c r="ED246" s="474">
        <f t="shared" si="1263"/>
        <v>24085818.050000004</v>
      </c>
      <c r="EE246" s="474">
        <f t="shared" si="1263"/>
        <v>39093595.140000001</v>
      </c>
      <c r="EF246" s="474">
        <f t="shared" si="1263"/>
        <v>16748220.699999999</v>
      </c>
      <c r="EG246" s="474">
        <f t="shared" si="1263"/>
        <v>29137194.140000001</v>
      </c>
      <c r="EH246" s="474">
        <f t="shared" si="1263"/>
        <v>22844554.349999998</v>
      </c>
      <c r="EI246" s="474">
        <f t="shared" si="1263"/>
        <v>52378083.539999999</v>
      </c>
      <c r="EJ246" s="474">
        <f t="shared" si="1263"/>
        <v>33427122.199999999</v>
      </c>
      <c r="EK246" s="474">
        <f t="shared" si="1263"/>
        <v>40285212.850000001</v>
      </c>
      <c r="EL246" s="474">
        <f t="shared" ref="EL246:EL251" si="1264">DZ246+EA246+EB246+EC246+ED246+EE246+EF246+EG246+EH246+EI246+EJ246+EK246</f>
        <v>439301120.20000005</v>
      </c>
      <c r="EM246" s="474">
        <f t="shared" ref="EM246:EX246" si="1265">SUM(EM247:EM251)</f>
        <v>43294409.230000004</v>
      </c>
      <c r="EN246" s="474">
        <f t="shared" si="1265"/>
        <v>87011071.510000005</v>
      </c>
      <c r="EO246" s="474">
        <f t="shared" si="1265"/>
        <v>20288218.390000001</v>
      </c>
      <c r="EP246" s="474">
        <f t="shared" si="1265"/>
        <v>19617336.07</v>
      </c>
      <c r="EQ246" s="474">
        <f t="shared" si="1265"/>
        <v>30246720.529999994</v>
      </c>
      <c r="ER246" s="474">
        <f t="shared" si="1265"/>
        <v>17907861.880000003</v>
      </c>
      <c r="ES246" s="474">
        <f t="shared" si="1265"/>
        <v>30847544.009999998</v>
      </c>
      <c r="ET246" s="474">
        <f t="shared" si="1265"/>
        <v>31589198.380000003</v>
      </c>
      <c r="EU246" s="474">
        <f t="shared" si="1265"/>
        <v>34850037.200000003</v>
      </c>
      <c r="EV246" s="474">
        <f t="shared" si="1265"/>
        <v>35055931.730000004</v>
      </c>
      <c r="EW246" s="474">
        <f t="shared" si="1265"/>
        <v>13054413.689999999</v>
      </c>
      <c r="EX246" s="474">
        <f t="shared" si="1265"/>
        <v>33022052.09</v>
      </c>
      <c r="EY246" s="474">
        <f t="shared" ref="EY246:EY251" si="1266">EM246+EN246+EO246+EP246+EQ246+ER246+ES246+ET246+EU246+EV246+EW246+EX246</f>
        <v>396784794.70999998</v>
      </c>
      <c r="EZ246" s="474">
        <f t="shared" ref="EZ246:FH246" si="1267">SUM(EZ247:EZ251)</f>
        <v>35071094.850000001</v>
      </c>
      <c r="FA246" s="474">
        <f t="shared" si="1267"/>
        <v>81291936.530000001</v>
      </c>
      <c r="FB246" s="474">
        <f t="shared" si="1267"/>
        <v>22905453.07</v>
      </c>
      <c r="FC246" s="474">
        <f t="shared" si="1267"/>
        <v>19915006.960000001</v>
      </c>
      <c r="FD246" s="474">
        <f t="shared" si="1267"/>
        <v>26871535.380000003</v>
      </c>
      <c r="FE246" s="474">
        <f t="shared" si="1267"/>
        <v>23776325.599999998</v>
      </c>
      <c r="FF246" s="474">
        <f t="shared" si="1267"/>
        <v>32276408.980000004</v>
      </c>
      <c r="FG246" s="474">
        <f t="shared" si="1267"/>
        <v>26547325.980000004</v>
      </c>
      <c r="FH246" s="474">
        <f t="shared" si="1267"/>
        <v>32128734.260000005</v>
      </c>
      <c r="FI246" s="474">
        <f>SUM(FI247:FI251)</f>
        <v>32816350.359999999</v>
      </c>
      <c r="FJ246" s="474">
        <f>SUM(FJ247:FJ251)</f>
        <v>35298177.399999999</v>
      </c>
      <c r="FK246" s="474">
        <f>SUM(FK247:FK251)</f>
        <v>36237288.859999999</v>
      </c>
      <c r="FL246" s="474">
        <f t="shared" ref="FL246:FL251" si="1268">FA246+FB246+FC246+FD246+FE246+FF246+FG246+FH246+EZ246+FI246+FK246+FJ246</f>
        <v>405135638.23000002</v>
      </c>
      <c r="FM246" s="474">
        <f t="shared" ref="FM246:FV246" si="1269">SUM(FM247:FM251)</f>
        <v>35084204.609999999</v>
      </c>
      <c r="FN246" s="474">
        <f t="shared" si="1269"/>
        <v>92159232.63000001</v>
      </c>
      <c r="FO246" s="474">
        <f t="shared" si="1269"/>
        <v>34586015.5</v>
      </c>
      <c r="FP246" s="474">
        <f t="shared" si="1269"/>
        <v>34883126.420000002</v>
      </c>
      <c r="FQ246" s="474">
        <f t="shared" si="1269"/>
        <v>32535037.48</v>
      </c>
      <c r="FR246" s="474">
        <f t="shared" si="1269"/>
        <v>19124151.050000001</v>
      </c>
      <c r="FS246" s="474">
        <f t="shared" si="1269"/>
        <v>19489817.199999999</v>
      </c>
      <c r="FT246" s="474">
        <f t="shared" si="1269"/>
        <v>29918939.010000002</v>
      </c>
      <c r="FU246" s="474">
        <f t="shared" si="1269"/>
        <v>32634744.5</v>
      </c>
      <c r="FV246" s="474">
        <f t="shared" si="1269"/>
        <v>27885703.829999998</v>
      </c>
      <c r="FW246" s="474">
        <f>SUM(FW247:FW251)</f>
        <v>22195509.219999999</v>
      </c>
      <c r="FX246" s="474">
        <f>SUM(FX247:FX251)</f>
        <v>9804704.7100000009</v>
      </c>
      <c r="FY246" s="474">
        <f t="shared" ref="FY246:FY251" si="1270">FM246+FN246+FO246+FP246+FQ246+FR246+FS246+FT246+FU246+FV246+FW246+FX246</f>
        <v>390301186.16000003</v>
      </c>
      <c r="FZ246" s="474">
        <f t="shared" ref="FZ246:GI246" si="1271">SUM(FZ247:FZ251)</f>
        <v>51320893.270000003</v>
      </c>
      <c r="GA246" s="474">
        <f t="shared" si="1271"/>
        <v>77544704.659999996</v>
      </c>
      <c r="GB246" s="474">
        <f t="shared" si="1271"/>
        <v>32980113.030000001</v>
      </c>
      <c r="GC246" s="474">
        <f t="shared" si="1271"/>
        <v>33247852.789999999</v>
      </c>
      <c r="GD246" s="474">
        <f t="shared" si="1271"/>
        <v>33651179.43</v>
      </c>
      <c r="GE246" s="474">
        <f t="shared" si="1271"/>
        <v>33641403.390000001</v>
      </c>
      <c r="GF246" s="474">
        <f t="shared" si="1271"/>
        <v>33478981.82</v>
      </c>
      <c r="GG246" s="474">
        <f t="shared" si="1271"/>
        <v>32048060.650000002</v>
      </c>
      <c r="GH246" s="474">
        <f t="shared" si="1271"/>
        <v>32516941.670000002</v>
      </c>
      <c r="GI246" s="474">
        <f t="shared" si="1271"/>
        <v>18623584.48</v>
      </c>
      <c r="GJ246" s="474">
        <f>SUM(GJ247:GJ251)</f>
        <v>19075191.900000002</v>
      </c>
      <c r="GK246" s="474">
        <f>SUM(GK247:GK251)</f>
        <v>27334120.369999997</v>
      </c>
      <c r="GL246" s="474">
        <f t="shared" ref="GL246:GL251" si="1272">FZ246+GA246+GB246+GC246+GD246+GE246+GF246+GG246+GH246+GI246+GJ246+GK246</f>
        <v>425463027.45999998</v>
      </c>
      <c r="GM246" s="474">
        <f t="shared" ref="GM246:GV246" si="1273">SUM(GM247:GM251)</f>
        <v>47682205.860000007</v>
      </c>
      <c r="GN246" s="474">
        <f t="shared" si="1273"/>
        <v>81708643.409999996</v>
      </c>
      <c r="GO246" s="474">
        <f t="shared" si="1273"/>
        <v>33336897.140000001</v>
      </c>
      <c r="GP246" s="474">
        <f t="shared" si="1273"/>
        <v>32722468.18</v>
      </c>
      <c r="GQ246" s="474">
        <f t="shared" si="1273"/>
        <v>33143633.409999996</v>
      </c>
      <c r="GR246" s="474">
        <f t="shared" si="1273"/>
        <v>29987894.909999996</v>
      </c>
      <c r="GS246" s="474">
        <f t="shared" si="1273"/>
        <v>25156225.98</v>
      </c>
      <c r="GT246" s="474">
        <f t="shared" si="1273"/>
        <v>20992912.360000003</v>
      </c>
      <c r="GU246" s="474">
        <f t="shared" si="1273"/>
        <v>16041967.859999998</v>
      </c>
      <c r="GV246" s="474">
        <f t="shared" si="1273"/>
        <v>18743589.300000001</v>
      </c>
      <c r="GW246" s="474">
        <f>SUM(GW247:GW251)</f>
        <v>30305880.719999999</v>
      </c>
      <c r="GX246" s="474">
        <f>SUM(GX247:GX251)</f>
        <v>33084923.359999999</v>
      </c>
      <c r="GY246" s="474">
        <f t="shared" ref="GY246:GY251" si="1274">GM246+GN246+GO246+GP246+GQ246+GR246+GS246+GT246+GU246+GV246+GW246+GX246</f>
        <v>402907242.49000013</v>
      </c>
      <c r="GZ246" s="474">
        <f t="shared" ref="GZ246:HI246" si="1275">SUM(GZ247:GZ251)</f>
        <v>34317269.129999995</v>
      </c>
      <c r="HA246" s="474">
        <f t="shared" si="1275"/>
        <v>102869406.72999999</v>
      </c>
      <c r="HB246" s="474">
        <f t="shared" si="1275"/>
        <v>33947489.899999999</v>
      </c>
      <c r="HC246" s="474">
        <f t="shared" si="1275"/>
        <v>34669822.109999999</v>
      </c>
      <c r="HD246" s="474">
        <f t="shared" si="1275"/>
        <v>35388550.530000001</v>
      </c>
      <c r="HE246" s="474">
        <f t="shared" si="1275"/>
        <v>24757135.350000001</v>
      </c>
      <c r="HF246" s="474">
        <f t="shared" si="1275"/>
        <v>16615370.9</v>
      </c>
      <c r="HG246" s="474">
        <f t="shared" si="1275"/>
        <v>25340501.699999999</v>
      </c>
      <c r="HH246" s="474">
        <f t="shared" si="1275"/>
        <v>13809346.719999999</v>
      </c>
      <c r="HI246" s="474">
        <f t="shared" si="1275"/>
        <v>27491743.129999999</v>
      </c>
      <c r="HJ246" s="474">
        <f>SUM(HJ247:HJ251)</f>
        <v>41187213.400000006</v>
      </c>
      <c r="HK246" s="474">
        <f>SUM(HK247:HK251)</f>
        <v>42480025.700000003</v>
      </c>
      <c r="HL246" s="474">
        <f t="shared" ref="HL246:HL251" si="1276">GZ246+HA246+HB246+HC246+HD246+HE246+HF246+HG246+HH246+HI246+HJ246+HK246</f>
        <v>432873875.29999989</v>
      </c>
      <c r="HM246" s="474">
        <f t="shared" ref="HM246:HV246" si="1277">SUM(HM247:HM251)</f>
        <v>33572955.060000002</v>
      </c>
      <c r="HN246" s="474">
        <f t="shared" si="1277"/>
        <v>71936315.36999999</v>
      </c>
      <c r="HO246" s="474">
        <f t="shared" si="1277"/>
        <v>34389974.43</v>
      </c>
      <c r="HP246" s="474">
        <f t="shared" si="1277"/>
        <v>20575558.530000001</v>
      </c>
      <c r="HQ246" s="474">
        <f t="shared" si="1277"/>
        <v>29181327.889999997</v>
      </c>
      <c r="HR246" s="474">
        <f t="shared" si="1277"/>
        <v>19515739.170000002</v>
      </c>
      <c r="HS246" s="474">
        <f t="shared" si="1277"/>
        <v>30935534.080000002</v>
      </c>
      <c r="HT246" s="474">
        <f t="shared" si="1277"/>
        <v>31271417.560000002</v>
      </c>
      <c r="HU246" s="474">
        <f t="shared" si="1277"/>
        <v>34344893.379999995</v>
      </c>
      <c r="HV246" s="474">
        <f t="shared" si="1277"/>
        <v>34405858</v>
      </c>
      <c r="HW246" s="474">
        <f>SUM(HW247:HW251)</f>
        <v>34427213.299999997</v>
      </c>
      <c r="HX246" s="474">
        <f>SUM(HX247:HX251)</f>
        <v>52866304.709999993</v>
      </c>
      <c r="HY246" s="474">
        <f t="shared" ref="HY246:HY251" si="1278">HM246+HN246+HO246+HP246+HQ246+HR246+HS246+HT246+HU246+HV246+HW246+HX246</f>
        <v>427423091.48000002</v>
      </c>
      <c r="HZ246" s="474">
        <f t="shared" ref="HZ246:II246" si="1279">SUM(HZ247:HZ251)</f>
        <v>32812649.970000006</v>
      </c>
      <c r="IA246" s="474">
        <f t="shared" si="1279"/>
        <v>37170059.859999999</v>
      </c>
      <c r="IB246" s="474">
        <f t="shared" si="1279"/>
        <v>27983459.930000003</v>
      </c>
      <c r="IC246" s="474">
        <f t="shared" si="1279"/>
        <v>32965437.579999998</v>
      </c>
      <c r="ID246" s="474">
        <f t="shared" si="1279"/>
        <v>33357948.189999998</v>
      </c>
      <c r="IE246" s="474">
        <f t="shared" si="1279"/>
        <v>32097833.799999997</v>
      </c>
      <c r="IF246" s="474">
        <f t="shared" si="1279"/>
        <v>33456791.530000001</v>
      </c>
      <c r="IG246" s="474">
        <f t="shared" si="1279"/>
        <v>21694089.009999998</v>
      </c>
      <c r="IH246" s="474">
        <f t="shared" si="1279"/>
        <v>31326537.579999998</v>
      </c>
      <c r="II246" s="474">
        <f t="shared" si="1279"/>
        <v>32206383.5</v>
      </c>
      <c r="IJ246" s="474">
        <f>SUM(IJ247:IJ251)</f>
        <v>31823847.780000001</v>
      </c>
      <c r="IK246" s="474">
        <f>SUM(IK247:IK251)</f>
        <v>31603425.399999999</v>
      </c>
      <c r="IL246" s="474">
        <f t="shared" ref="IL246:IL251" si="1280">HZ246+IA246+IB246+IC246+ID246+IE246+IF246+IG246+IH246+II246+IJ246+IK246</f>
        <v>378498464.13</v>
      </c>
      <c r="IM246" s="474">
        <f t="shared" ref="IM246:IV246" si="1281">SUM(IM247:IM251)</f>
        <v>38638866.380000003</v>
      </c>
      <c r="IN246" s="474">
        <f t="shared" si="1281"/>
        <v>56378139.869999997</v>
      </c>
      <c r="IO246" s="474">
        <f t="shared" si="1281"/>
        <v>38747360.950000003</v>
      </c>
      <c r="IP246" s="474">
        <f t="shared" si="1281"/>
        <v>32901132.329999998</v>
      </c>
      <c r="IQ246" s="474">
        <f t="shared" si="1281"/>
        <v>27547611.180000003</v>
      </c>
      <c r="IR246" s="474">
        <f t="shared" si="1281"/>
        <v>23910236.780000001</v>
      </c>
      <c r="IS246" s="474">
        <f t="shared" si="1281"/>
        <v>32765514.100000001</v>
      </c>
      <c r="IT246" s="474">
        <f t="shared" si="1281"/>
        <v>35068840.439999998</v>
      </c>
      <c r="IU246" s="474">
        <f t="shared" si="1281"/>
        <v>36963476.5</v>
      </c>
      <c r="IV246" s="474">
        <f t="shared" si="1281"/>
        <v>36449717.359999999</v>
      </c>
      <c r="IW246" s="474">
        <f>SUM(IW247:IW251)</f>
        <v>36217204.670000002</v>
      </c>
      <c r="IX246" s="474">
        <f>SUM(IX247:IX251)</f>
        <v>37844115.189999998</v>
      </c>
      <c r="IY246" s="474">
        <f t="shared" ref="IY246:IY251" si="1282">IM246+IN246+IO246+IP246+IQ246+IR246+IS246+IT246+IU246+IV246+IW246+IX246</f>
        <v>433432215.75</v>
      </c>
      <c r="IZ246" s="654">
        <f t="shared" ref="IZ246:JI246" si="1283">SUM(IZ247:IZ251)</f>
        <v>65566022.689999998</v>
      </c>
      <c r="JA246" s="474">
        <f t="shared" si="1283"/>
        <v>97331790.029999986</v>
      </c>
      <c r="JB246" s="474">
        <f t="shared" si="1283"/>
        <v>41892510.709999993</v>
      </c>
      <c r="JC246" s="474">
        <f t="shared" si="1283"/>
        <v>30870936.000000004</v>
      </c>
      <c r="JD246" s="474">
        <f t="shared" si="1283"/>
        <v>27749545.899999999</v>
      </c>
      <c r="JE246" s="474">
        <f t="shared" si="1283"/>
        <v>40147655.049999997</v>
      </c>
      <c r="JF246" s="474">
        <f t="shared" si="1283"/>
        <v>40984066.909999996</v>
      </c>
      <c r="JG246" s="474">
        <f t="shared" si="1283"/>
        <v>41537136.310000002</v>
      </c>
      <c r="JH246" s="474">
        <f t="shared" si="1283"/>
        <v>41316266.75</v>
      </c>
      <c r="JI246" s="474">
        <f t="shared" si="1283"/>
        <v>39993676.489999995</v>
      </c>
      <c r="JJ246" s="474">
        <f>SUM(JJ247:JJ251)</f>
        <v>18976822.310000002</v>
      </c>
      <c r="JK246" s="474">
        <f>SUM(JK247:JK251)</f>
        <v>23378470.199999999</v>
      </c>
      <c r="JL246" s="474">
        <f t="shared" ref="JL246:JL251" si="1284">IZ246+JA246+JB246+JC246+JD246+JE246+JF246+JG246+JH246+JI246+JJ246+JK246</f>
        <v>509744899.34999996</v>
      </c>
      <c r="JM246" s="654">
        <f t="shared" ref="JM246:JV246" si="1285">SUM(JM247:JM251)</f>
        <v>77108418.939999998</v>
      </c>
      <c r="JN246" s="474">
        <f t="shared" si="1285"/>
        <v>48488301.5</v>
      </c>
      <c r="JO246" s="474">
        <f t="shared" si="1285"/>
        <v>28408051.259999998</v>
      </c>
      <c r="JP246" s="474">
        <f t="shared" si="1285"/>
        <v>42313608.649999999</v>
      </c>
      <c r="JQ246" s="474">
        <f t="shared" si="1285"/>
        <v>59704490.269999996</v>
      </c>
      <c r="JR246" s="474">
        <f t="shared" si="1285"/>
        <v>32721244.040000003</v>
      </c>
      <c r="JS246" s="474">
        <f t="shared" si="1285"/>
        <v>27814874.210000001</v>
      </c>
      <c r="JT246" s="474">
        <f t="shared" si="1285"/>
        <v>21650623.990000002</v>
      </c>
      <c r="JU246" s="474">
        <f t="shared" si="1285"/>
        <v>35613801.969999999</v>
      </c>
      <c r="JV246" s="474">
        <f t="shared" si="1285"/>
        <v>41854648.870000005</v>
      </c>
      <c r="JW246" s="474">
        <f>SUM(JW247:JW251)</f>
        <v>64621454.759999998</v>
      </c>
      <c r="JX246" s="474">
        <f>SUM(JX247:JX251)</f>
        <v>45734914.49000001</v>
      </c>
      <c r="JY246" s="474">
        <f t="shared" ref="JY246:JY251" si="1286">JM246+JN246+JO246+JP246+JQ246+JR246+JS246+JT246+JU246+JV246+JW246+JX246</f>
        <v>526034432.95000005</v>
      </c>
      <c r="JZ246" s="654">
        <f t="shared" ref="JZ246:KI246" si="1287">SUM(JZ247:JZ251)</f>
        <v>69099928.120000005</v>
      </c>
      <c r="KA246" s="474">
        <f t="shared" si="1287"/>
        <v>92500394.640000015</v>
      </c>
      <c r="KB246" s="474">
        <f t="shared" si="1287"/>
        <v>35889344.229999997</v>
      </c>
      <c r="KC246" s="474">
        <f t="shared" si="1287"/>
        <v>40381185.880000003</v>
      </c>
      <c r="KD246" s="474">
        <f t="shared" si="1287"/>
        <v>47244239.57</v>
      </c>
      <c r="KE246" s="474">
        <f t="shared" si="1287"/>
        <v>31435899.359999999</v>
      </c>
      <c r="KF246" s="474">
        <f t="shared" si="1287"/>
        <v>29125773.369999997</v>
      </c>
      <c r="KG246" s="474">
        <f t="shared" si="1287"/>
        <v>45315710.590000004</v>
      </c>
      <c r="KH246" s="474">
        <f t="shared" si="1287"/>
        <v>49368474.939999998</v>
      </c>
      <c r="KI246" s="474">
        <f t="shared" si="1287"/>
        <v>53249387.140000001</v>
      </c>
      <c r="KJ246" s="474">
        <f>SUM(KJ247:KJ251)</f>
        <v>64392297.489999995</v>
      </c>
      <c r="KK246" s="474">
        <f>SUM(KK247:KK251)</f>
        <v>70862510.560000002</v>
      </c>
      <c r="KL246" s="474">
        <f t="shared" ref="KL246:KL251" si="1288">JZ246+KA246+KB246+KC246+KD246+KE246+KF246+KG246+KH246+KI246+KJ246+KK246</f>
        <v>628865145.88999987</v>
      </c>
      <c r="KM246" s="654">
        <f>SUM(KM247:KM253)</f>
        <v>66647754.480000004</v>
      </c>
      <c r="KN246" s="654">
        <f t="shared" ref="KN246:KX246" si="1289">SUM(KN247:KN253)</f>
        <v>74678466.289999992</v>
      </c>
      <c r="KO246" s="654">
        <f t="shared" si="1289"/>
        <v>40911135.93</v>
      </c>
      <c r="KP246" s="654">
        <f t="shared" si="1289"/>
        <v>57704922.410000004</v>
      </c>
      <c r="KQ246" s="654">
        <f t="shared" si="1289"/>
        <v>62925864.25</v>
      </c>
      <c r="KR246" s="654">
        <f t="shared" si="1289"/>
        <v>52033802.600000001</v>
      </c>
      <c r="KS246" s="654">
        <f t="shared" si="1289"/>
        <v>53491271.859999999</v>
      </c>
      <c r="KT246" s="654">
        <f t="shared" si="1289"/>
        <v>71222308.329999998</v>
      </c>
      <c r="KU246" s="654">
        <f t="shared" si="1289"/>
        <v>55263324.549999997</v>
      </c>
      <c r="KV246" s="654">
        <f t="shared" si="1289"/>
        <v>54530517.280000001</v>
      </c>
      <c r="KW246" s="654">
        <f t="shared" si="1289"/>
        <v>64973929.689999998</v>
      </c>
      <c r="KX246" s="654">
        <f t="shared" si="1289"/>
        <v>75122962.939999998</v>
      </c>
      <c r="KY246" s="474">
        <f>KM246+KN246+KO246+KP246+KQ246+KR246+KS246+KT246+KU246+KV246+KW246+KX246</f>
        <v>729506260.61000013</v>
      </c>
      <c r="KZ246" s="654">
        <f>SUM(KZ247:KZ253)</f>
        <v>49173791.579999998</v>
      </c>
      <c r="LA246" s="654">
        <f t="shared" ref="LA246:LK246" si="1290">SUM(LA247:LA253)</f>
        <v>67060018.040000007</v>
      </c>
      <c r="LB246" s="654">
        <f t="shared" si="1290"/>
        <v>0</v>
      </c>
      <c r="LC246" s="654">
        <f t="shared" si="1290"/>
        <v>0</v>
      </c>
      <c r="LD246" s="654">
        <f t="shared" si="1290"/>
        <v>0</v>
      </c>
      <c r="LE246" s="654">
        <f t="shared" si="1290"/>
        <v>0</v>
      </c>
      <c r="LF246" s="654">
        <f t="shared" si="1290"/>
        <v>0</v>
      </c>
      <c r="LG246" s="654">
        <f t="shared" si="1290"/>
        <v>0</v>
      </c>
      <c r="LH246" s="654">
        <f t="shared" si="1290"/>
        <v>0</v>
      </c>
      <c r="LI246" s="654">
        <f t="shared" si="1290"/>
        <v>0</v>
      </c>
      <c r="LJ246" s="654">
        <f t="shared" si="1290"/>
        <v>0</v>
      </c>
      <c r="LK246" s="654">
        <f t="shared" si="1290"/>
        <v>0</v>
      </c>
      <c r="LL246" s="515">
        <f>KZ246+LA246+LB246+LC246+LD246+LE246+LF246+LG246+LH246+LI246+LJ246+LK246</f>
        <v>116233809.62</v>
      </c>
    </row>
    <row r="247" spans="1:324" ht="15.75" x14ac:dyDescent="0.25">
      <c r="A247" s="419">
        <v>4500</v>
      </c>
      <c r="B247" s="420"/>
      <c r="C247" s="418" t="s">
        <v>654</v>
      </c>
      <c r="D247" s="418" t="s">
        <v>417</v>
      </c>
      <c r="E247" s="466" t="s">
        <v>870</v>
      </c>
      <c r="F247" s="466" t="s">
        <v>870</v>
      </c>
      <c r="G247" s="466" t="s">
        <v>870</v>
      </c>
      <c r="H247" s="466" t="s">
        <v>870</v>
      </c>
      <c r="I247" s="466" t="s">
        <v>870</v>
      </c>
      <c r="J247" s="466" t="s">
        <v>870</v>
      </c>
      <c r="K247" s="466" t="s">
        <v>870</v>
      </c>
      <c r="L247" s="466" t="s">
        <v>870</v>
      </c>
      <c r="M247" s="466" t="s">
        <v>870</v>
      </c>
      <c r="N247" s="466" t="s">
        <v>870</v>
      </c>
      <c r="O247" s="466" t="s">
        <v>870</v>
      </c>
      <c r="P247" s="466" t="s">
        <v>870</v>
      </c>
      <c r="Q247" s="466" t="s">
        <v>870</v>
      </c>
      <c r="R247" s="466" t="s">
        <v>870</v>
      </c>
      <c r="S247" s="466" t="s">
        <v>870</v>
      </c>
      <c r="T247" s="466" t="s">
        <v>870</v>
      </c>
      <c r="U247" s="466" t="s">
        <v>870</v>
      </c>
      <c r="V247" s="466" t="s">
        <v>870</v>
      </c>
      <c r="W247" s="466" t="s">
        <v>870</v>
      </c>
      <c r="X247" s="466" t="s">
        <v>870</v>
      </c>
      <c r="Y247" s="466" t="s">
        <v>870</v>
      </c>
      <c r="Z247" s="466" t="s">
        <v>870</v>
      </c>
      <c r="AA247" s="466" t="s">
        <v>870</v>
      </c>
      <c r="AB247" s="466" t="s">
        <v>870</v>
      </c>
      <c r="AC247" s="466" t="s">
        <v>870</v>
      </c>
      <c r="AD247" s="466" t="s">
        <v>870</v>
      </c>
      <c r="AE247" s="466" t="s">
        <v>870</v>
      </c>
      <c r="AF247" s="466" t="s">
        <v>870</v>
      </c>
      <c r="AG247" s="466" t="s">
        <v>870</v>
      </c>
      <c r="AH247" s="466" t="s">
        <v>870</v>
      </c>
      <c r="AI247" s="466" t="s">
        <v>870</v>
      </c>
      <c r="AJ247" s="466" t="s">
        <v>870</v>
      </c>
      <c r="AK247" s="466" t="s">
        <v>870</v>
      </c>
      <c r="AL247" s="466" t="s">
        <v>870</v>
      </c>
      <c r="AM247" s="466" t="s">
        <v>870</v>
      </c>
      <c r="AN247" s="466" t="s">
        <v>870</v>
      </c>
      <c r="AO247" s="466" t="s">
        <v>870</v>
      </c>
      <c r="AP247" s="466" t="s">
        <v>870</v>
      </c>
      <c r="AQ247" s="466" t="s">
        <v>870</v>
      </c>
      <c r="AR247" s="466" t="s">
        <v>870</v>
      </c>
      <c r="AS247" s="466" t="s">
        <v>870</v>
      </c>
      <c r="AT247" s="466" t="s">
        <v>870</v>
      </c>
      <c r="AU247" s="466" t="s">
        <v>870</v>
      </c>
      <c r="AV247" s="466" t="s">
        <v>870</v>
      </c>
      <c r="AW247" s="466" t="s">
        <v>870</v>
      </c>
      <c r="AX247" s="466" t="s">
        <v>870</v>
      </c>
      <c r="AY247" s="466" t="s">
        <v>870</v>
      </c>
      <c r="AZ247" s="466" t="s">
        <v>870</v>
      </c>
      <c r="BA247" s="466" t="s">
        <v>870</v>
      </c>
      <c r="BB247" s="466" t="s">
        <v>870</v>
      </c>
      <c r="BC247" s="466" t="s">
        <v>870</v>
      </c>
      <c r="BD247" s="466" t="s">
        <v>870</v>
      </c>
      <c r="BE247" s="466" t="s">
        <v>870</v>
      </c>
      <c r="BF247" s="466" t="s">
        <v>870</v>
      </c>
      <c r="BG247" s="466" t="s">
        <v>870</v>
      </c>
      <c r="BH247" s="466" t="s">
        <v>870</v>
      </c>
      <c r="BI247" s="466" t="s">
        <v>870</v>
      </c>
      <c r="BJ247" s="466" t="s">
        <v>870</v>
      </c>
      <c r="BK247" s="466" t="s">
        <v>870</v>
      </c>
      <c r="BL247" s="466" t="s">
        <v>870</v>
      </c>
      <c r="BM247" s="466">
        <v>0</v>
      </c>
      <c r="BN247" s="466">
        <v>0</v>
      </c>
      <c r="BO247" s="466">
        <v>0</v>
      </c>
      <c r="BP247" s="466">
        <v>0</v>
      </c>
      <c r="BQ247" s="466">
        <v>0</v>
      </c>
      <c r="BR247" s="466">
        <v>0</v>
      </c>
      <c r="BS247" s="466">
        <v>2218176.7993657151</v>
      </c>
      <c r="BT247" s="466">
        <v>1979910.2624353201</v>
      </c>
      <c r="BU247" s="466">
        <v>1843049.4006009011</v>
      </c>
      <c r="BV247" s="466">
        <v>1768336.8918377566</v>
      </c>
      <c r="BW247" s="466">
        <v>2414624.2966533136</v>
      </c>
      <c r="BX247" s="466">
        <v>2098987.0944750458</v>
      </c>
      <c r="BY247" s="466">
        <f>BM247+BN247+BO247+BP247+BQ247+BR247+BS247+BT247+BU247+BV247+BW247+BX247</f>
        <v>12323084.745368052</v>
      </c>
      <c r="BZ247" s="466">
        <v>2167140.7325154399</v>
      </c>
      <c r="CA247" s="466">
        <v>2037660.4952845939</v>
      </c>
      <c r="CB247" s="466">
        <v>2109082.4510933068</v>
      </c>
      <c r="CC247" s="466">
        <v>2223574.4651143388</v>
      </c>
      <c r="CD247" s="466">
        <v>2831192.7714905697</v>
      </c>
      <c r="CE247" s="466">
        <v>2280389.815932231</v>
      </c>
      <c r="CF247" s="466">
        <v>2554860.0520781172</v>
      </c>
      <c r="CG247" s="466">
        <v>2274862.1995910536</v>
      </c>
      <c r="CH247" s="466">
        <v>1931171.3466866969</v>
      </c>
      <c r="CI247" s="466">
        <v>2087334.6879903192</v>
      </c>
      <c r="CJ247" s="466">
        <v>2789316.2128192293</v>
      </c>
      <c r="CK247" s="466">
        <v>2852757.0852528792</v>
      </c>
      <c r="CL247" s="466">
        <f>BZ247+CA247+CB247+CC247+CD247+CE247+CF247+CG247+CH247+CI247+CJ247+CK247</f>
        <v>28139342.315848775</v>
      </c>
      <c r="CM247" s="466">
        <v>2837520.6975045912</v>
      </c>
      <c r="CN247" s="466">
        <v>2157603.6357870144</v>
      </c>
      <c r="CO247" s="466">
        <v>2410517.184944083</v>
      </c>
      <c r="CP247" s="466">
        <v>3204960.1673760638</v>
      </c>
      <c r="CQ247" s="466">
        <v>3055296.6554414961</v>
      </c>
      <c r="CR247" s="466">
        <v>3265209.2250459027</v>
      </c>
      <c r="CS247" s="466">
        <v>3180098.8624603581</v>
      </c>
      <c r="CT247" s="466">
        <v>2882322.3451427142</v>
      </c>
      <c r="CU247" s="466">
        <v>2347215.9111584043</v>
      </c>
      <c r="CV247" s="466">
        <v>2859091.1920797862</v>
      </c>
      <c r="CW247" s="466">
        <v>2720952.3703054581</v>
      </c>
      <c r="CX247" s="466">
        <v>4346540.7762059756</v>
      </c>
      <c r="CY247" s="466">
        <f>CM247+CN247+CO247+CP247+CQ247+CR247+CS247+CT247+CU247+CV247+CW247+CX247</f>
        <v>35267329.02345185</v>
      </c>
      <c r="CZ247" s="466">
        <v>4110858.82</v>
      </c>
      <c r="DA247" s="466">
        <v>4012515.14</v>
      </c>
      <c r="DB247" s="466">
        <v>5662741.0899999999</v>
      </c>
      <c r="DC247" s="466">
        <v>5420920.5600000005</v>
      </c>
      <c r="DD247" s="466">
        <v>7625618.0099999998</v>
      </c>
      <c r="DE247" s="466">
        <v>7794359.5599999996</v>
      </c>
      <c r="DF247" s="466">
        <v>7859055.0900000008</v>
      </c>
      <c r="DG247" s="466">
        <v>9417257.75</v>
      </c>
      <c r="DH247" s="466">
        <v>6539073.96</v>
      </c>
      <c r="DI247" s="466">
        <v>7700984.5600000005</v>
      </c>
      <c r="DJ247" s="466">
        <v>8414813.4800000004</v>
      </c>
      <c r="DK247" s="466">
        <v>7988268.5699999994</v>
      </c>
      <c r="DL247" s="466">
        <f>CZ247+DA247+DB247+DC247+DD247+DE247+DF247+DG247+DH247+DI247+DJ247+DK247</f>
        <v>82546466.590000004</v>
      </c>
      <c r="DM247" s="466">
        <v>6943305.5199999996</v>
      </c>
      <c r="DN247" s="466">
        <v>5319101.8</v>
      </c>
      <c r="DO247" s="466">
        <v>7114646.7300000004</v>
      </c>
      <c r="DP247" s="466">
        <v>6971749.9099999992</v>
      </c>
      <c r="DQ247" s="466">
        <v>8494990.6899999995</v>
      </c>
      <c r="DR247" s="466">
        <v>8480891.5899999999</v>
      </c>
      <c r="DS247" s="466">
        <v>7857960.3099999996</v>
      </c>
      <c r="DT247" s="466">
        <v>7300391</v>
      </c>
      <c r="DU247" s="466">
        <v>9146474.7699999996</v>
      </c>
      <c r="DV247" s="466">
        <v>7819367.0999999996</v>
      </c>
      <c r="DW247" s="466">
        <v>6988999.7800000003</v>
      </c>
      <c r="DX247" s="466">
        <v>7505742.7599999998</v>
      </c>
      <c r="DY247" s="466">
        <f>DM247+DN247+DO247+DP247+DQ247+DR247+DS247+DT247+DU247+DV247+DW247+DX247</f>
        <v>89943621.959999993</v>
      </c>
      <c r="DZ247" s="466">
        <v>6228399.2599999998</v>
      </c>
      <c r="EA247" s="466">
        <v>5628745.5599999996</v>
      </c>
      <c r="EB247" s="466">
        <v>6208391.1600000001</v>
      </c>
      <c r="EC247" s="466">
        <v>6251800.7699999996</v>
      </c>
      <c r="ED247" s="466">
        <v>8387419.7999999998</v>
      </c>
      <c r="EE247" s="466">
        <v>6647590.7999999998</v>
      </c>
      <c r="EF247" s="466">
        <v>6112690.6900000004</v>
      </c>
      <c r="EG247" s="466">
        <v>5207251.63</v>
      </c>
      <c r="EH247" s="466">
        <v>4232376.8499999996</v>
      </c>
      <c r="EI247" s="466">
        <v>3962500.64</v>
      </c>
      <c r="EJ247" s="466">
        <v>4754279.92</v>
      </c>
      <c r="EK247" s="466">
        <v>5208107.88</v>
      </c>
      <c r="EL247" s="466">
        <f t="shared" si="1264"/>
        <v>68829554.960000008</v>
      </c>
      <c r="EM247" s="466">
        <v>4846637.1900000004</v>
      </c>
      <c r="EN247" s="466">
        <v>4705135.87</v>
      </c>
      <c r="EO247" s="466">
        <v>5194004.92</v>
      </c>
      <c r="EP247" s="466">
        <v>4523122.5999999996</v>
      </c>
      <c r="EQ247" s="466">
        <v>6095978.9900000002</v>
      </c>
      <c r="ER247" s="466">
        <v>5832491.1100000003</v>
      </c>
      <c r="ES247" s="466">
        <v>6682514.3099999996</v>
      </c>
      <c r="ET247" s="466">
        <v>5998632.9299999997</v>
      </c>
      <c r="EU247" s="466">
        <v>5234556.9400000004</v>
      </c>
      <c r="EV247" s="466">
        <v>5440451.4699999997</v>
      </c>
      <c r="EW247" s="466">
        <v>6743754.3399999999</v>
      </c>
      <c r="EX247" s="466">
        <v>5355699.5</v>
      </c>
      <c r="EY247" s="466">
        <f t="shared" si="1266"/>
        <v>66652980.170000002</v>
      </c>
      <c r="EZ247" s="466">
        <v>6871404.1799999997</v>
      </c>
      <c r="FA247" s="466">
        <v>5118276.29</v>
      </c>
      <c r="FB247" s="466">
        <v>5980044.8200000003</v>
      </c>
      <c r="FC247" s="466">
        <v>5810500.0700000003</v>
      </c>
      <c r="FD247" s="466">
        <v>7125225.75</v>
      </c>
      <c r="FE247" s="466">
        <v>6850917.3499999996</v>
      </c>
      <c r="FF247" s="466">
        <v>6888296.5999999996</v>
      </c>
      <c r="FG247" s="466">
        <v>6930397.5700000003</v>
      </c>
      <c r="FH247" s="466">
        <v>4993731.17</v>
      </c>
      <c r="FI247" s="466">
        <v>5681347.2699999996</v>
      </c>
      <c r="FJ247" s="466">
        <v>5879800.7999999998</v>
      </c>
      <c r="FK247" s="466">
        <v>6111765.3799999999</v>
      </c>
      <c r="FL247" s="466">
        <f t="shared" si="1268"/>
        <v>74241707.25</v>
      </c>
      <c r="FM247" s="466">
        <v>5417069.4400000004</v>
      </c>
      <c r="FN247" s="466">
        <v>6569099.1200000001</v>
      </c>
      <c r="FO247" s="466">
        <v>5771698.3300000001</v>
      </c>
      <c r="FP247" s="466">
        <v>6068809.25</v>
      </c>
      <c r="FQ247" s="466">
        <v>6602152.0300000003</v>
      </c>
      <c r="FR247" s="466">
        <v>4716992.45</v>
      </c>
      <c r="FS247" s="466">
        <v>5082658.5999999996</v>
      </c>
      <c r="FT247" s="466">
        <v>4291970.68</v>
      </c>
      <c r="FU247" s="466">
        <v>4178556.41</v>
      </c>
      <c r="FV247" s="466">
        <v>5120753.3499999996</v>
      </c>
      <c r="FW247" s="466">
        <v>5121796.37</v>
      </c>
      <c r="FX247" s="466">
        <v>6042535.4500000002</v>
      </c>
      <c r="FY247" s="466">
        <f t="shared" si="1270"/>
        <v>64984091.480000004</v>
      </c>
      <c r="FZ247" s="466">
        <v>4036655.42</v>
      </c>
      <c r="GA247" s="466">
        <v>3865578.19</v>
      </c>
      <c r="GB247" s="466">
        <v>5164374.2</v>
      </c>
      <c r="GC247" s="466">
        <v>5432113.96</v>
      </c>
      <c r="GD247" s="466">
        <v>5835440.5999999996</v>
      </c>
      <c r="GE247" s="466">
        <v>5825664.5599999996</v>
      </c>
      <c r="GF247" s="466">
        <v>5663242.9900000002</v>
      </c>
      <c r="GG247" s="466">
        <v>4016289.22</v>
      </c>
      <c r="GH247" s="466">
        <v>4679599.58</v>
      </c>
      <c r="GI247" s="466">
        <v>3991286.36</v>
      </c>
      <c r="GJ247" s="466">
        <v>4491416.3899999997</v>
      </c>
      <c r="GK247" s="466">
        <v>4510268.8899999997</v>
      </c>
      <c r="GL247" s="466">
        <f t="shared" si="1272"/>
        <v>57511930.359999992</v>
      </c>
      <c r="GM247" s="466">
        <v>3801463.16</v>
      </c>
      <c r="GN247" s="466">
        <v>3932662.79</v>
      </c>
      <c r="GO247" s="466">
        <v>5509127.8099999996</v>
      </c>
      <c r="GP247" s="466">
        <v>4894698.8499999996</v>
      </c>
      <c r="GQ247" s="466">
        <v>5315864.08</v>
      </c>
      <c r="GR247" s="466">
        <v>4942902.51</v>
      </c>
      <c r="GS247" s="466">
        <v>5676787.4400000004</v>
      </c>
      <c r="GT247" s="466">
        <v>4296250.76</v>
      </c>
      <c r="GU247" s="466">
        <v>4910860.13</v>
      </c>
      <c r="GV247" s="466">
        <v>4829704.63</v>
      </c>
      <c r="GW247" s="466">
        <v>5260888.32</v>
      </c>
      <c r="GX247" s="466">
        <v>5073010.9400000004</v>
      </c>
      <c r="GY247" s="466">
        <f t="shared" si="1274"/>
        <v>58444221.419999994</v>
      </c>
      <c r="GZ247" s="466">
        <v>5577167.0499999998</v>
      </c>
      <c r="HA247" s="466">
        <v>4689971.45</v>
      </c>
      <c r="HB247" s="466">
        <v>5233682.9000000004</v>
      </c>
      <c r="HC247" s="466">
        <v>5956015.1100000003</v>
      </c>
      <c r="HD247" s="466">
        <v>6674743.5300000003</v>
      </c>
      <c r="HE247" s="466">
        <v>4657470.4400000004</v>
      </c>
      <c r="HF247" s="466">
        <v>5129848.0999999996</v>
      </c>
      <c r="HG247" s="466">
        <v>4962753.68</v>
      </c>
      <c r="HH247" s="466">
        <v>5282619.1399999997</v>
      </c>
      <c r="HI247" s="466">
        <v>4753802.93</v>
      </c>
      <c r="HJ247" s="466">
        <v>5056794.53</v>
      </c>
      <c r="HK247" s="466">
        <v>4711093.54</v>
      </c>
      <c r="HL247" s="466">
        <f t="shared" si="1276"/>
        <v>62685962.400000006</v>
      </c>
      <c r="HM247" s="466">
        <v>4606498.8099999996</v>
      </c>
      <c r="HN247" s="466">
        <v>5083190.87</v>
      </c>
      <c r="HO247" s="466">
        <v>5353737.84</v>
      </c>
      <c r="HP247" s="466">
        <v>6057440.2300000004</v>
      </c>
      <c r="HQ247" s="466">
        <v>5952338.6100000003</v>
      </c>
      <c r="HR247" s="466">
        <v>4997620.87</v>
      </c>
      <c r="HS247" s="466">
        <v>4802921.1500000004</v>
      </c>
      <c r="HT247" s="466">
        <v>4538373.71</v>
      </c>
      <c r="HU247" s="466">
        <v>5596555.8799999999</v>
      </c>
      <c r="HV247" s="466">
        <v>5657520.5</v>
      </c>
      <c r="HW247" s="466">
        <v>5678875.7999999998</v>
      </c>
      <c r="HX247" s="466">
        <v>14998176.09</v>
      </c>
      <c r="HY247" s="466">
        <f t="shared" si="1278"/>
        <v>73323250.359999999</v>
      </c>
      <c r="HZ247" s="466">
        <v>5219717.55</v>
      </c>
      <c r="IA247" s="466">
        <v>4536920.7</v>
      </c>
      <c r="IB247" s="466">
        <v>6083070.2699999996</v>
      </c>
      <c r="IC247" s="466">
        <v>5589950.5</v>
      </c>
      <c r="ID247" s="466">
        <v>5982461.1100000003</v>
      </c>
      <c r="IE247" s="466">
        <v>4722346.72</v>
      </c>
      <c r="IF247" s="466">
        <v>6081304.4500000002</v>
      </c>
      <c r="IG247" s="466">
        <v>5530683.9299999997</v>
      </c>
      <c r="IH247" s="466">
        <v>5352560.75</v>
      </c>
      <c r="II247" s="466">
        <v>6230590.5800000001</v>
      </c>
      <c r="IJ247" s="466">
        <v>5849870.9500000002</v>
      </c>
      <c r="IK247" s="466">
        <v>5123822.5</v>
      </c>
      <c r="IL247" s="466">
        <f t="shared" si="1280"/>
        <v>66303300.009999998</v>
      </c>
      <c r="IM247" s="466">
        <v>5018916.84</v>
      </c>
      <c r="IN247" s="466">
        <v>4621311.26</v>
      </c>
      <c r="IO247" s="466">
        <v>8203475.7000000002</v>
      </c>
      <c r="IP247" s="466">
        <v>5411635.5899999999</v>
      </c>
      <c r="IQ247" s="466">
        <v>6166891.4900000002</v>
      </c>
      <c r="IR247" s="466">
        <v>5170508.59</v>
      </c>
      <c r="IS247" s="466">
        <v>5120729.42</v>
      </c>
      <c r="IT247" s="466">
        <v>5512471.8300000001</v>
      </c>
      <c r="IU247" s="466">
        <v>6523619.8300000001</v>
      </c>
      <c r="IV247" s="466">
        <v>5932634.8899999997</v>
      </c>
      <c r="IW247" s="466">
        <v>5769625.4199999999</v>
      </c>
      <c r="IX247" s="466">
        <v>6957811.6699999999</v>
      </c>
      <c r="IY247" s="466">
        <f t="shared" si="1282"/>
        <v>70409632.530000001</v>
      </c>
      <c r="IZ247" s="655">
        <v>5802808.3600000003</v>
      </c>
      <c r="JA247" s="466">
        <v>5066546.79</v>
      </c>
      <c r="JB247" s="466">
        <v>7721294.8799999999</v>
      </c>
      <c r="JC247" s="466">
        <v>6951084.9199999999</v>
      </c>
      <c r="JD247" s="466">
        <v>7246816.4000000004</v>
      </c>
      <c r="JE247" s="466">
        <v>6782181.9400000004</v>
      </c>
      <c r="JF247" s="466">
        <v>6812851.0800000001</v>
      </c>
      <c r="JG247" s="466">
        <v>7365920.4800000004</v>
      </c>
      <c r="JH247" s="466">
        <v>7145050.9199999999</v>
      </c>
      <c r="JI247" s="466">
        <v>5822460.6600000001</v>
      </c>
      <c r="JJ247" s="466">
        <v>6152129.1900000004</v>
      </c>
      <c r="JK247" s="466">
        <v>5994398.5</v>
      </c>
      <c r="JL247" s="466">
        <f t="shared" si="1284"/>
        <v>78863544.11999999</v>
      </c>
      <c r="JM247" s="655">
        <v>5198510.78</v>
      </c>
      <c r="JN247" s="466">
        <v>5350061.9400000004</v>
      </c>
      <c r="JO247" s="466">
        <v>6836523.5599999996</v>
      </c>
      <c r="JP247" s="466">
        <v>6361062.4900000002</v>
      </c>
      <c r="JQ247" s="466">
        <v>5775671.0199999996</v>
      </c>
      <c r="JR247" s="466">
        <v>8150586.6299999999</v>
      </c>
      <c r="JS247" s="466">
        <v>6003170.2599999998</v>
      </c>
      <c r="JT247" s="466">
        <v>5511511.21</v>
      </c>
      <c r="JU247" s="466">
        <v>7084953.5700000003</v>
      </c>
      <c r="JV247" s="466">
        <v>6193588.3700000001</v>
      </c>
      <c r="JW247" s="466">
        <v>7858087.6500000004</v>
      </c>
      <c r="JX247" s="466">
        <v>7591263.71</v>
      </c>
      <c r="JY247" s="466">
        <f t="shared" si="1286"/>
        <v>77914991.189999998</v>
      </c>
      <c r="JZ247" s="655">
        <v>7705988.2199999997</v>
      </c>
      <c r="KA247" s="466">
        <v>6921877.21</v>
      </c>
      <c r="KB247" s="466">
        <v>7363364.9900000002</v>
      </c>
      <c r="KC247" s="466">
        <v>7780066.7400000002</v>
      </c>
      <c r="KD247" s="466">
        <v>10567980.539999999</v>
      </c>
      <c r="KE247" s="466">
        <v>8013059.6200000001</v>
      </c>
      <c r="KF247" s="466">
        <v>8241218.8499999996</v>
      </c>
      <c r="KG247" s="466">
        <v>8563717.4499999993</v>
      </c>
      <c r="KH247" s="466">
        <v>9053394.8599999994</v>
      </c>
      <c r="KI247" s="466">
        <v>8047614.5599999996</v>
      </c>
      <c r="KJ247" s="466">
        <v>23588548.16</v>
      </c>
      <c r="KK247" s="466">
        <v>32517259.050000001</v>
      </c>
      <c r="KL247" s="466">
        <f t="shared" si="1288"/>
        <v>138364090.25</v>
      </c>
      <c r="KM247" s="655">
        <v>25908186.270000003</v>
      </c>
      <c r="KN247" s="466">
        <v>21645346.280000001</v>
      </c>
      <c r="KO247" s="466">
        <v>12351190.93</v>
      </c>
      <c r="KP247" s="466">
        <v>16905000.990000002</v>
      </c>
      <c r="KQ247" s="466">
        <v>22125942.830000002</v>
      </c>
      <c r="KR247" s="466">
        <v>11233881.18</v>
      </c>
      <c r="KS247" s="466">
        <v>12691350.439999999</v>
      </c>
      <c r="KT247" s="466">
        <v>30021422.27</v>
      </c>
      <c r="KU247" s="466">
        <v>14413282.550000001</v>
      </c>
      <c r="KV247" s="466">
        <v>22870077.780000001</v>
      </c>
      <c r="KW247" s="466">
        <v>25042847.940000001</v>
      </c>
      <c r="KX247" s="466">
        <v>21071333.740000002</v>
      </c>
      <c r="KY247" s="466">
        <f t="shared" ref="KY247:KY251" si="1291">KM247+KN247+KO247+KP247+KQ247+KR247+KS247+KT247+KU247+KV247+KW247+KX247</f>
        <v>236279863.20000002</v>
      </c>
      <c r="KZ247" s="655">
        <v>20587121.420000002</v>
      </c>
      <c r="LA247" s="466">
        <v>16519403.699999999</v>
      </c>
      <c r="LB247" s="466">
        <v>0</v>
      </c>
      <c r="LC247" s="466">
        <v>0</v>
      </c>
      <c r="LD247" s="466">
        <v>0</v>
      </c>
      <c r="LE247" s="466">
        <v>0</v>
      </c>
      <c r="LF247" s="466">
        <v>0</v>
      </c>
      <c r="LG247" s="466">
        <v>0</v>
      </c>
      <c r="LH247" s="466">
        <v>0</v>
      </c>
      <c r="LI247" s="466">
        <v>0</v>
      </c>
      <c r="LJ247" s="466">
        <v>0</v>
      </c>
      <c r="LK247" s="466">
        <v>0</v>
      </c>
      <c r="LL247" s="511">
        <f t="shared" ref="LL247:LL251" si="1292">KZ247+LA247+LB247+LC247+LD247+LE247+LF247+LG247+LH247+LI247+LJ247+LK247</f>
        <v>37106525.120000005</v>
      </c>
    </row>
    <row r="248" spans="1:324" ht="15.75" x14ac:dyDescent="0.25">
      <c r="A248" s="419">
        <v>4501</v>
      </c>
      <c r="B248" s="420"/>
      <c r="C248" s="418" t="s">
        <v>655</v>
      </c>
      <c r="D248" s="418" t="s">
        <v>418</v>
      </c>
      <c r="E248" s="466" t="s">
        <v>870</v>
      </c>
      <c r="F248" s="466" t="s">
        <v>870</v>
      </c>
      <c r="G248" s="466" t="s">
        <v>870</v>
      </c>
      <c r="H248" s="466" t="s">
        <v>870</v>
      </c>
      <c r="I248" s="466" t="s">
        <v>870</v>
      </c>
      <c r="J248" s="466" t="s">
        <v>870</v>
      </c>
      <c r="K248" s="466" t="s">
        <v>870</v>
      </c>
      <c r="L248" s="466" t="s">
        <v>870</v>
      </c>
      <c r="M248" s="466" t="s">
        <v>870</v>
      </c>
      <c r="N248" s="466" t="s">
        <v>870</v>
      </c>
      <c r="O248" s="466" t="s">
        <v>870</v>
      </c>
      <c r="P248" s="466" t="s">
        <v>870</v>
      </c>
      <c r="Q248" s="466" t="s">
        <v>870</v>
      </c>
      <c r="R248" s="466" t="s">
        <v>870</v>
      </c>
      <c r="S248" s="466" t="s">
        <v>870</v>
      </c>
      <c r="T248" s="466" t="s">
        <v>870</v>
      </c>
      <c r="U248" s="466" t="s">
        <v>870</v>
      </c>
      <c r="V248" s="466" t="s">
        <v>870</v>
      </c>
      <c r="W248" s="466" t="s">
        <v>870</v>
      </c>
      <c r="X248" s="466" t="s">
        <v>870</v>
      </c>
      <c r="Y248" s="466" t="s">
        <v>870</v>
      </c>
      <c r="Z248" s="466" t="s">
        <v>870</v>
      </c>
      <c r="AA248" s="466" t="s">
        <v>870</v>
      </c>
      <c r="AB248" s="466" t="s">
        <v>870</v>
      </c>
      <c r="AC248" s="466" t="s">
        <v>870</v>
      </c>
      <c r="AD248" s="466" t="s">
        <v>870</v>
      </c>
      <c r="AE248" s="466" t="s">
        <v>870</v>
      </c>
      <c r="AF248" s="466" t="s">
        <v>870</v>
      </c>
      <c r="AG248" s="466" t="s">
        <v>870</v>
      </c>
      <c r="AH248" s="466" t="s">
        <v>870</v>
      </c>
      <c r="AI248" s="466" t="s">
        <v>870</v>
      </c>
      <c r="AJ248" s="466" t="s">
        <v>870</v>
      </c>
      <c r="AK248" s="466" t="s">
        <v>870</v>
      </c>
      <c r="AL248" s="466" t="s">
        <v>870</v>
      </c>
      <c r="AM248" s="466" t="s">
        <v>870</v>
      </c>
      <c r="AN248" s="466" t="s">
        <v>870</v>
      </c>
      <c r="AO248" s="466" t="s">
        <v>870</v>
      </c>
      <c r="AP248" s="466" t="s">
        <v>870</v>
      </c>
      <c r="AQ248" s="466" t="s">
        <v>870</v>
      </c>
      <c r="AR248" s="466" t="s">
        <v>870</v>
      </c>
      <c r="AS248" s="466" t="s">
        <v>870</v>
      </c>
      <c r="AT248" s="466" t="s">
        <v>870</v>
      </c>
      <c r="AU248" s="466" t="s">
        <v>870</v>
      </c>
      <c r="AV248" s="466" t="s">
        <v>870</v>
      </c>
      <c r="AW248" s="466" t="s">
        <v>870</v>
      </c>
      <c r="AX248" s="466" t="s">
        <v>870</v>
      </c>
      <c r="AY248" s="466" t="s">
        <v>870</v>
      </c>
      <c r="AZ248" s="466" t="s">
        <v>870</v>
      </c>
      <c r="BA248" s="466" t="s">
        <v>870</v>
      </c>
      <c r="BB248" s="466" t="s">
        <v>870</v>
      </c>
      <c r="BC248" s="466" t="s">
        <v>870</v>
      </c>
      <c r="BD248" s="466" t="s">
        <v>870</v>
      </c>
      <c r="BE248" s="466" t="s">
        <v>870</v>
      </c>
      <c r="BF248" s="466" t="s">
        <v>870</v>
      </c>
      <c r="BG248" s="466" t="s">
        <v>870</v>
      </c>
      <c r="BH248" s="466" t="s">
        <v>870</v>
      </c>
      <c r="BI248" s="466" t="s">
        <v>870</v>
      </c>
      <c r="BJ248" s="466" t="s">
        <v>870</v>
      </c>
      <c r="BK248" s="466" t="s">
        <v>870</v>
      </c>
      <c r="BL248" s="466" t="s">
        <v>870</v>
      </c>
      <c r="BM248" s="466">
        <v>0</v>
      </c>
      <c r="BN248" s="466">
        <v>0</v>
      </c>
      <c r="BO248" s="466">
        <v>0</v>
      </c>
      <c r="BP248" s="466">
        <v>0</v>
      </c>
      <c r="BQ248" s="466">
        <v>3509260.847688199</v>
      </c>
      <c r="BR248" s="466">
        <v>3509260.847688199</v>
      </c>
      <c r="BS248" s="466">
        <v>3509260.847688199</v>
      </c>
      <c r="BT248" s="466">
        <v>3509260.847688199</v>
      </c>
      <c r="BU248" s="466">
        <v>3509260.847688199</v>
      </c>
      <c r="BV248" s="466">
        <v>2518743.5179018532</v>
      </c>
      <c r="BW248" s="466">
        <v>2518743.517943582</v>
      </c>
      <c r="BX248" s="466">
        <v>2518743.517943582</v>
      </c>
      <c r="BY248" s="466">
        <f>BM248+BN248+BO248+BP248+BQ248+BR248+BS248+BT248+BU248+BV248+BW248+BX248</f>
        <v>25102534.792230014</v>
      </c>
      <c r="BZ248" s="466">
        <v>9602131.5525788702</v>
      </c>
      <c r="CA248" s="466">
        <v>2488432.9530128525</v>
      </c>
      <c r="CB248" s="466">
        <v>2844838.7031797701</v>
      </c>
      <c r="CC248" s="466">
        <v>2133629.0323819062</v>
      </c>
      <c r="CD248" s="466">
        <v>2844838.7031797701</v>
      </c>
      <c r="CE248" s="466">
        <v>2844838.7031797701</v>
      </c>
      <c r="CF248" s="466">
        <v>2844838.7031797701</v>
      </c>
      <c r="CG248" s="466">
        <v>2844838.7212902689</v>
      </c>
      <c r="CH248" s="466">
        <v>3556048.3839926561</v>
      </c>
      <c r="CI248" s="466">
        <v>4296820.0405608416</v>
      </c>
      <c r="CJ248" s="466">
        <v>3630125.5496578203</v>
      </c>
      <c r="CK248" s="466">
        <v>3988336.3001585719</v>
      </c>
      <c r="CL248" s="466">
        <f>BZ248+CA248+CB248+CC248+CD248+CE248+CF248+CG248+CH248+CI248+CJ248+CK248</f>
        <v>43919717.346352875</v>
      </c>
      <c r="CM248" s="466">
        <v>3775642.7737022201</v>
      </c>
      <c r="CN248" s="466">
        <v>9061542.6568185631</v>
      </c>
      <c r="CO248" s="466">
        <v>2642949.9405775331</v>
      </c>
      <c r="CP248" s="466">
        <v>2642949.9405775331</v>
      </c>
      <c r="CQ248" s="466">
        <v>2642949.9405775331</v>
      </c>
      <c r="CR248" s="466">
        <v>1887821.3898347523</v>
      </c>
      <c r="CS248" s="466">
        <v>3775642.7737022201</v>
      </c>
      <c r="CT248" s="466">
        <v>3775642.7737022201</v>
      </c>
      <c r="CU248" s="466">
        <v>3775642.7737022201</v>
      </c>
      <c r="CV248" s="466">
        <v>3775642.7737022201</v>
      </c>
      <c r="CW248" s="466">
        <v>6395000.1152562173</v>
      </c>
      <c r="CX248" s="466">
        <v>3585879.9608996832</v>
      </c>
      <c r="CY248" s="466">
        <f>CM248+CN248+CO248+CP248+CQ248+CR248+CS248+CT248+CU248+CV248+CW248+CX248</f>
        <v>47737307.813052915</v>
      </c>
      <c r="CZ248" s="466">
        <v>2292886.2200000002</v>
      </c>
      <c r="DA248" s="466">
        <v>12283110.949999999</v>
      </c>
      <c r="DB248" s="466">
        <v>2541333.2999999998</v>
      </c>
      <c r="DC248" s="466">
        <v>3388444.4</v>
      </c>
      <c r="DD248" s="466">
        <v>2541333.2999999998</v>
      </c>
      <c r="DE248" s="466">
        <v>1270666.6499999999</v>
      </c>
      <c r="DF248" s="466">
        <v>3388444.4</v>
      </c>
      <c r="DG248" s="466">
        <v>4235555.5</v>
      </c>
      <c r="DH248" s="466">
        <v>4235555.5</v>
      </c>
      <c r="DI248" s="466">
        <v>5487536.2999999998</v>
      </c>
      <c r="DJ248" s="466">
        <v>4360753.58</v>
      </c>
      <c r="DK248" s="466">
        <v>7920830.0499999998</v>
      </c>
      <c r="DL248" s="466">
        <f>CZ248+DA248+DB248+DC248+DD248+DE248+DF248+DG248+DH248+DI248+DJ248+DK248</f>
        <v>53946450.149999991</v>
      </c>
      <c r="DM248" s="466">
        <v>9246257.8399999999</v>
      </c>
      <c r="DN248" s="466">
        <v>9246257.8399999999</v>
      </c>
      <c r="DO248" s="466">
        <v>4623128.92</v>
      </c>
      <c r="DP248" s="466">
        <v>4623128.92</v>
      </c>
      <c r="DQ248" s="466">
        <v>2773877.35</v>
      </c>
      <c r="DR248" s="466">
        <v>2311564.46</v>
      </c>
      <c r="DS248" s="466">
        <v>2773877.35</v>
      </c>
      <c r="DT248" s="466">
        <v>2773877.35</v>
      </c>
      <c r="DU248" s="466">
        <v>3236190.24</v>
      </c>
      <c r="DV248" s="466">
        <v>4186888.03</v>
      </c>
      <c r="DW248" s="466">
        <v>4579504.83</v>
      </c>
      <c r="DX248" s="466">
        <v>10261605.74</v>
      </c>
      <c r="DY248" s="466">
        <f>DM248+DN248+DO248+DP248+DQ248+DR248+DS248+DT248+DU248+DV248+DW248+DX248</f>
        <v>60636158.870000012</v>
      </c>
      <c r="DZ248" s="466">
        <v>5176545</v>
      </c>
      <c r="EA248" s="466">
        <v>15529635</v>
      </c>
      <c r="EB248" s="466">
        <v>5176545</v>
      </c>
      <c r="EC248" s="466">
        <v>5176545</v>
      </c>
      <c r="ED248" s="466">
        <v>3105927</v>
      </c>
      <c r="EE248" s="466">
        <v>-998147</v>
      </c>
      <c r="EF248" s="466">
        <v>0</v>
      </c>
      <c r="EG248" s="466">
        <v>0</v>
      </c>
      <c r="EH248" s="466">
        <v>785602</v>
      </c>
      <c r="EI248" s="466">
        <v>1632025</v>
      </c>
      <c r="EJ248" s="466">
        <v>4427537.5</v>
      </c>
      <c r="EK248" s="466">
        <v>5201897.1399999997</v>
      </c>
      <c r="EL248" s="466">
        <f t="shared" si="1264"/>
        <v>45214111.640000001</v>
      </c>
      <c r="EM248" s="466">
        <v>5883556.25</v>
      </c>
      <c r="EN248" s="466">
        <v>12219693.75</v>
      </c>
      <c r="EO248" s="466">
        <v>2262906.25</v>
      </c>
      <c r="EP248" s="466">
        <v>2262906.25</v>
      </c>
      <c r="EQ248" s="466">
        <v>3620650</v>
      </c>
      <c r="ER248" s="466">
        <v>1810325</v>
      </c>
      <c r="ES248" s="466">
        <v>3620650</v>
      </c>
      <c r="ET248" s="466">
        <v>4525812.5</v>
      </c>
      <c r="EU248" s="466">
        <v>4525812.5</v>
      </c>
      <c r="EV248" s="466">
        <v>4525812.5</v>
      </c>
      <c r="EW248" s="466">
        <v>2137987.5</v>
      </c>
      <c r="EX248" s="466">
        <v>4308737.5</v>
      </c>
      <c r="EY248" s="466">
        <f t="shared" si="1266"/>
        <v>51704850</v>
      </c>
      <c r="EZ248" s="466">
        <v>4450987.5</v>
      </c>
      <c r="FA248" s="466">
        <v>12017666.25</v>
      </c>
      <c r="FB248" s="466">
        <v>2670592.5</v>
      </c>
      <c r="FC248" s="466">
        <v>2225493.75</v>
      </c>
      <c r="FD248" s="466">
        <v>3115691.25</v>
      </c>
      <c r="FE248" s="466">
        <v>2670592.5</v>
      </c>
      <c r="FF248" s="466">
        <v>4005888.75</v>
      </c>
      <c r="FG248" s="466">
        <v>4450987.5</v>
      </c>
      <c r="FH248" s="466">
        <v>4450987.5</v>
      </c>
      <c r="FI248" s="466">
        <v>4450987.5</v>
      </c>
      <c r="FJ248" s="466">
        <v>5245875</v>
      </c>
      <c r="FK248" s="466">
        <v>4974323.3600000003</v>
      </c>
      <c r="FL248" s="466">
        <f t="shared" si="1268"/>
        <v>54730073.359999999</v>
      </c>
      <c r="FM248" s="466">
        <v>4693025</v>
      </c>
      <c r="FN248" s="466">
        <v>14079075</v>
      </c>
      <c r="FO248" s="466">
        <v>4693025</v>
      </c>
      <c r="FP248" s="466">
        <v>4693025</v>
      </c>
      <c r="FQ248" s="466">
        <v>4223722.5</v>
      </c>
      <c r="FR248" s="466">
        <v>2346512.5</v>
      </c>
      <c r="FS248" s="466">
        <v>2346512.5</v>
      </c>
      <c r="FT248" s="466">
        <v>4693025</v>
      </c>
      <c r="FU248" s="466">
        <v>4693025</v>
      </c>
      <c r="FV248" s="466">
        <v>3754420</v>
      </c>
      <c r="FW248" s="466">
        <v>2815815</v>
      </c>
      <c r="FX248" s="466">
        <v>0</v>
      </c>
      <c r="FY248" s="466">
        <f t="shared" si="1270"/>
        <v>53031182.5</v>
      </c>
      <c r="FZ248" s="466">
        <v>5791906.25</v>
      </c>
      <c r="GA248" s="466">
        <v>12029343.75</v>
      </c>
      <c r="GB248" s="466">
        <v>4455312.5</v>
      </c>
      <c r="GC248" s="466">
        <v>4455312.5</v>
      </c>
      <c r="GD248" s="466">
        <v>4455312.5</v>
      </c>
      <c r="GE248" s="466">
        <v>4455312.5</v>
      </c>
      <c r="GF248" s="466">
        <v>4455312.5</v>
      </c>
      <c r="GG248" s="466">
        <v>4455312.5</v>
      </c>
      <c r="GH248" s="466">
        <v>4455312.5</v>
      </c>
      <c r="GI248" s="466">
        <v>0</v>
      </c>
      <c r="GJ248" s="466">
        <v>2227656.25</v>
      </c>
      <c r="GK248" s="466">
        <v>981390.48</v>
      </c>
      <c r="GL248" s="466">
        <f t="shared" si="1272"/>
        <v>52217484.229999997</v>
      </c>
      <c r="GM248" s="466">
        <v>5244555</v>
      </c>
      <c r="GN248" s="466">
        <v>12237295</v>
      </c>
      <c r="GO248" s="466">
        <v>4370462.5</v>
      </c>
      <c r="GP248" s="466">
        <v>4370462.5</v>
      </c>
      <c r="GQ248" s="466">
        <v>4370462.5</v>
      </c>
      <c r="GR248" s="466">
        <v>3933416.25</v>
      </c>
      <c r="GS248" s="466">
        <v>3059323.75</v>
      </c>
      <c r="GT248" s="466">
        <v>2622277.5</v>
      </c>
      <c r="GU248" s="466">
        <v>1748185</v>
      </c>
      <c r="GV248" s="466">
        <v>2185231.25</v>
      </c>
      <c r="GW248" s="466">
        <v>3933416.25</v>
      </c>
      <c r="GX248" s="466">
        <v>4370462.5</v>
      </c>
      <c r="GY248" s="466">
        <f t="shared" si="1274"/>
        <v>52445550</v>
      </c>
      <c r="GZ248" s="466">
        <v>4464912.5</v>
      </c>
      <c r="HA248" s="466">
        <v>15058937.09</v>
      </c>
      <c r="HB248" s="466">
        <v>4464912.5</v>
      </c>
      <c r="HC248" s="466">
        <v>4464912.5</v>
      </c>
      <c r="HD248" s="466">
        <v>4464912.5</v>
      </c>
      <c r="HE248" s="466">
        <v>3125438.75</v>
      </c>
      <c r="HF248" s="466">
        <v>1785965</v>
      </c>
      <c r="HG248" s="466">
        <v>3571930</v>
      </c>
      <c r="HH248" s="466">
        <v>1339473.75</v>
      </c>
      <c r="HI248" s="466">
        <v>3571930</v>
      </c>
      <c r="HJ248" s="466">
        <v>5801825</v>
      </c>
      <c r="HK248" s="466">
        <v>5227248.33</v>
      </c>
      <c r="HL248" s="466">
        <f t="shared" si="1276"/>
        <v>57342397.920000002</v>
      </c>
      <c r="HM248" s="466">
        <v>2403552.83</v>
      </c>
      <c r="HN248" s="466">
        <v>13043117.17</v>
      </c>
      <c r="HO248" s="466">
        <v>4679900</v>
      </c>
      <c r="HP248" s="466">
        <v>2339950</v>
      </c>
      <c r="HQ248" s="466">
        <v>3743920</v>
      </c>
      <c r="HR248" s="466">
        <v>2339950</v>
      </c>
      <c r="HS248" s="466">
        <v>4211910</v>
      </c>
      <c r="HT248" s="466">
        <v>4679900</v>
      </c>
      <c r="HU248" s="466">
        <v>4679900</v>
      </c>
      <c r="HV248" s="466">
        <v>4679900</v>
      </c>
      <c r="HW248" s="466">
        <v>4679900</v>
      </c>
      <c r="HX248" s="466">
        <v>2957600</v>
      </c>
      <c r="HY248" s="466">
        <f t="shared" si="1278"/>
        <v>54439500</v>
      </c>
      <c r="HZ248" s="466">
        <v>4636725</v>
      </c>
      <c r="IA248" s="466">
        <v>5564070</v>
      </c>
      <c r="IB248" s="466">
        <v>3709380</v>
      </c>
      <c r="IC248" s="466">
        <v>4636725</v>
      </c>
      <c r="ID248" s="466">
        <v>4636725</v>
      </c>
      <c r="IE248" s="466">
        <v>4636725</v>
      </c>
      <c r="IF248" s="466">
        <v>4636725</v>
      </c>
      <c r="IG248" s="466">
        <v>4636725</v>
      </c>
      <c r="IH248" s="466">
        <v>4636725</v>
      </c>
      <c r="II248" s="466">
        <v>4638541.09</v>
      </c>
      <c r="IJ248" s="466">
        <v>4636725</v>
      </c>
      <c r="IK248" s="466">
        <v>4636725</v>
      </c>
      <c r="IL248" s="466">
        <f t="shared" si="1280"/>
        <v>55642516.090000004</v>
      </c>
      <c r="IM248" s="466">
        <v>6916125</v>
      </c>
      <c r="IN248" s="466">
        <v>8501572.5</v>
      </c>
      <c r="IO248" s="466">
        <v>5000925</v>
      </c>
      <c r="IP248" s="466">
        <v>4500832.5</v>
      </c>
      <c r="IQ248" s="466">
        <v>3500647.5</v>
      </c>
      <c r="IR248" s="466">
        <v>4000740</v>
      </c>
      <c r="IS248" s="466">
        <v>4500832.5</v>
      </c>
      <c r="IT248" s="466">
        <v>5000925</v>
      </c>
      <c r="IU248" s="466">
        <v>5000925</v>
      </c>
      <c r="IV248" s="466">
        <v>5000925</v>
      </c>
      <c r="IW248" s="466">
        <v>5000925</v>
      </c>
      <c r="IX248" s="466">
        <v>5000925</v>
      </c>
      <c r="IY248" s="466">
        <f t="shared" si="1282"/>
        <v>61926300</v>
      </c>
      <c r="IZ248" s="655">
        <v>7845975</v>
      </c>
      <c r="JA248" s="466">
        <v>14870992.5</v>
      </c>
      <c r="JB248" s="466">
        <v>5507775</v>
      </c>
      <c r="JC248" s="466">
        <v>3855442.5</v>
      </c>
      <c r="JD248" s="466">
        <v>3304665</v>
      </c>
      <c r="JE248" s="466">
        <v>5271462.42</v>
      </c>
      <c r="JF248" s="466">
        <v>5507775</v>
      </c>
      <c r="JG248" s="466">
        <v>5507775</v>
      </c>
      <c r="JH248" s="466">
        <v>5507775</v>
      </c>
      <c r="JI248" s="466">
        <v>5507775</v>
      </c>
      <c r="JJ248" s="466">
        <v>2753887.5</v>
      </c>
      <c r="JK248" s="466">
        <v>2753887.5</v>
      </c>
      <c r="JL248" s="466">
        <f t="shared" si="1284"/>
        <v>68195187.420000002</v>
      </c>
      <c r="JM248" s="655">
        <v>11805200</v>
      </c>
      <c r="JN248" s="466">
        <v>7083120</v>
      </c>
      <c r="JO248" s="466">
        <v>3541560</v>
      </c>
      <c r="JP248" s="466">
        <v>5902600</v>
      </c>
      <c r="JQ248" s="466">
        <v>8853900</v>
      </c>
      <c r="JR248" s="466">
        <v>2105144.77</v>
      </c>
      <c r="JS248" s="466">
        <v>3541560</v>
      </c>
      <c r="JT248" s="466">
        <v>3541560</v>
      </c>
      <c r="JU248" s="466">
        <v>4722080</v>
      </c>
      <c r="JV248" s="466">
        <v>5902600</v>
      </c>
      <c r="JW248" s="466">
        <v>1157200</v>
      </c>
      <c r="JX248" s="466">
        <v>5471200</v>
      </c>
      <c r="JY248" s="466">
        <f t="shared" si="1286"/>
        <v>63627724.770000003</v>
      </c>
      <c r="JZ248" s="655">
        <v>7595412.5</v>
      </c>
      <c r="KA248" s="466">
        <v>12269512.5</v>
      </c>
      <c r="KB248" s="466">
        <v>4089837.5</v>
      </c>
      <c r="KC248" s="466">
        <v>4674100</v>
      </c>
      <c r="KD248" s="466">
        <v>5258362.5</v>
      </c>
      <c r="KE248" s="466">
        <v>4089837.5</v>
      </c>
      <c r="KF248" s="466">
        <v>2921312.5</v>
      </c>
      <c r="KG248" s="466">
        <v>5842625</v>
      </c>
      <c r="KH248" s="466">
        <v>5842625</v>
      </c>
      <c r="KI248" s="466">
        <v>5842625</v>
      </c>
      <c r="KJ248" s="466">
        <v>5842625</v>
      </c>
      <c r="KK248" s="466">
        <v>2038625</v>
      </c>
      <c r="KL248" s="466">
        <f t="shared" si="1288"/>
        <v>66307500</v>
      </c>
      <c r="KM248" s="655">
        <v>5904300</v>
      </c>
      <c r="KN248" s="466">
        <v>7675590</v>
      </c>
      <c r="KO248" s="466">
        <v>4133010</v>
      </c>
      <c r="KP248" s="466">
        <v>5904300</v>
      </c>
      <c r="KQ248" s="466">
        <v>5904300</v>
      </c>
      <c r="KR248" s="466">
        <v>5904300</v>
      </c>
      <c r="KS248" s="466">
        <v>5904300</v>
      </c>
      <c r="KT248" s="466">
        <v>5904300</v>
      </c>
      <c r="KU248" s="466">
        <v>5904300</v>
      </c>
      <c r="KV248" s="466">
        <v>5904300</v>
      </c>
      <c r="KW248" s="466">
        <v>5904300</v>
      </c>
      <c r="KX248" s="466">
        <v>13736700</v>
      </c>
      <c r="KY248" s="466">
        <f t="shared" si="1291"/>
        <v>78684000</v>
      </c>
      <c r="KZ248" s="655">
        <v>6922300</v>
      </c>
      <c r="LA248" s="466">
        <v>8306760</v>
      </c>
      <c r="LB248" s="466">
        <v>0</v>
      </c>
      <c r="LC248" s="466">
        <v>0</v>
      </c>
      <c r="LD248" s="466">
        <v>0</v>
      </c>
      <c r="LE248" s="466">
        <v>0</v>
      </c>
      <c r="LF248" s="466">
        <v>0</v>
      </c>
      <c r="LG248" s="466">
        <v>0</v>
      </c>
      <c r="LH248" s="466">
        <v>0</v>
      </c>
      <c r="LI248" s="466">
        <v>0</v>
      </c>
      <c r="LJ248" s="466">
        <v>0</v>
      </c>
      <c r="LK248" s="466">
        <v>0</v>
      </c>
      <c r="LL248" s="511">
        <f t="shared" si="1292"/>
        <v>15229060</v>
      </c>
    </row>
    <row r="249" spans="1:324" ht="15.75" x14ac:dyDescent="0.25">
      <c r="A249" s="419">
        <v>4502</v>
      </c>
      <c r="B249" s="420"/>
      <c r="C249" s="418" t="s">
        <v>656</v>
      </c>
      <c r="D249" s="418" t="s">
        <v>419</v>
      </c>
      <c r="E249" s="466" t="s">
        <v>870</v>
      </c>
      <c r="F249" s="466" t="s">
        <v>870</v>
      </c>
      <c r="G249" s="466" t="s">
        <v>870</v>
      </c>
      <c r="H249" s="466" t="s">
        <v>870</v>
      </c>
      <c r="I249" s="466" t="s">
        <v>870</v>
      </c>
      <c r="J249" s="466" t="s">
        <v>870</v>
      </c>
      <c r="K249" s="466" t="s">
        <v>870</v>
      </c>
      <c r="L249" s="466" t="s">
        <v>870</v>
      </c>
      <c r="M249" s="466" t="s">
        <v>870</v>
      </c>
      <c r="N249" s="466" t="s">
        <v>870</v>
      </c>
      <c r="O249" s="466" t="s">
        <v>870</v>
      </c>
      <c r="P249" s="466" t="s">
        <v>870</v>
      </c>
      <c r="Q249" s="466" t="s">
        <v>870</v>
      </c>
      <c r="R249" s="466" t="s">
        <v>870</v>
      </c>
      <c r="S249" s="466" t="s">
        <v>870</v>
      </c>
      <c r="T249" s="466" t="s">
        <v>870</v>
      </c>
      <c r="U249" s="466" t="s">
        <v>870</v>
      </c>
      <c r="V249" s="466" t="s">
        <v>870</v>
      </c>
      <c r="W249" s="466" t="s">
        <v>870</v>
      </c>
      <c r="X249" s="466" t="s">
        <v>870</v>
      </c>
      <c r="Y249" s="466" t="s">
        <v>870</v>
      </c>
      <c r="Z249" s="466" t="s">
        <v>870</v>
      </c>
      <c r="AA249" s="466" t="s">
        <v>870</v>
      </c>
      <c r="AB249" s="466" t="s">
        <v>870</v>
      </c>
      <c r="AC249" s="466" t="s">
        <v>870</v>
      </c>
      <c r="AD249" s="466" t="s">
        <v>870</v>
      </c>
      <c r="AE249" s="466" t="s">
        <v>870</v>
      </c>
      <c r="AF249" s="466" t="s">
        <v>870</v>
      </c>
      <c r="AG249" s="466" t="s">
        <v>870</v>
      </c>
      <c r="AH249" s="466" t="s">
        <v>870</v>
      </c>
      <c r="AI249" s="466" t="s">
        <v>870</v>
      </c>
      <c r="AJ249" s="466" t="s">
        <v>870</v>
      </c>
      <c r="AK249" s="466" t="s">
        <v>870</v>
      </c>
      <c r="AL249" s="466" t="s">
        <v>870</v>
      </c>
      <c r="AM249" s="466" t="s">
        <v>870</v>
      </c>
      <c r="AN249" s="466" t="s">
        <v>870</v>
      </c>
      <c r="AO249" s="466" t="s">
        <v>870</v>
      </c>
      <c r="AP249" s="466" t="s">
        <v>870</v>
      </c>
      <c r="AQ249" s="466" t="s">
        <v>870</v>
      </c>
      <c r="AR249" s="466" t="s">
        <v>870</v>
      </c>
      <c r="AS249" s="466" t="s">
        <v>870</v>
      </c>
      <c r="AT249" s="466" t="s">
        <v>870</v>
      </c>
      <c r="AU249" s="466" t="s">
        <v>870</v>
      </c>
      <c r="AV249" s="466" t="s">
        <v>870</v>
      </c>
      <c r="AW249" s="466" t="s">
        <v>870</v>
      </c>
      <c r="AX249" s="466" t="s">
        <v>870</v>
      </c>
      <c r="AY249" s="466" t="s">
        <v>870</v>
      </c>
      <c r="AZ249" s="466" t="s">
        <v>870</v>
      </c>
      <c r="BA249" s="466" t="s">
        <v>870</v>
      </c>
      <c r="BB249" s="466" t="s">
        <v>870</v>
      </c>
      <c r="BC249" s="466" t="s">
        <v>870</v>
      </c>
      <c r="BD249" s="466" t="s">
        <v>870</v>
      </c>
      <c r="BE249" s="466" t="s">
        <v>870</v>
      </c>
      <c r="BF249" s="466" t="s">
        <v>870</v>
      </c>
      <c r="BG249" s="466" t="s">
        <v>870</v>
      </c>
      <c r="BH249" s="466" t="s">
        <v>870</v>
      </c>
      <c r="BI249" s="466" t="s">
        <v>870</v>
      </c>
      <c r="BJ249" s="466" t="s">
        <v>870</v>
      </c>
      <c r="BK249" s="466" t="s">
        <v>870</v>
      </c>
      <c r="BL249" s="466" t="s">
        <v>870</v>
      </c>
      <c r="BM249" s="466">
        <v>0</v>
      </c>
      <c r="BN249" s="466">
        <v>0</v>
      </c>
      <c r="BO249" s="466">
        <v>0</v>
      </c>
      <c r="BP249" s="466">
        <v>0</v>
      </c>
      <c r="BQ249" s="466">
        <v>16226971.265648471</v>
      </c>
      <c r="BR249" s="466">
        <v>16244711.348439325</v>
      </c>
      <c r="BS249" s="466">
        <v>16244711.348439325</v>
      </c>
      <c r="BT249" s="466">
        <v>16244711.348439325</v>
      </c>
      <c r="BU249" s="466">
        <v>16569116.955892172</v>
      </c>
      <c r="BV249" s="466">
        <v>11481744.234059425</v>
      </c>
      <c r="BW249" s="466">
        <v>11497434.754214657</v>
      </c>
      <c r="BX249" s="466">
        <v>11497434.754214657</v>
      </c>
      <c r="BY249" s="466">
        <f>BM249+BN249+BO249+BP249+BQ249+BR249+BS249+BT249+BU249+BV249+BW249+BX249</f>
        <v>116006836.00934736</v>
      </c>
      <c r="BZ249" s="466">
        <v>44782727.122266732</v>
      </c>
      <c r="CA249" s="466">
        <v>12128419.022992825</v>
      </c>
      <c r="CB249" s="466">
        <v>13190889.446753465</v>
      </c>
      <c r="CC249" s="466">
        <v>9893167.085085962</v>
      </c>
      <c r="CD249" s="466">
        <v>13190889.446753465</v>
      </c>
      <c r="CE249" s="466">
        <v>13190889.446753465</v>
      </c>
      <c r="CF249" s="466">
        <v>13190889.446753465</v>
      </c>
      <c r="CG249" s="466">
        <v>13475022.690660993</v>
      </c>
      <c r="CH249" s="466">
        <v>16479204.179936573</v>
      </c>
      <c r="CI249" s="466">
        <v>7933229.2878067102</v>
      </c>
      <c r="CJ249" s="466">
        <v>15624215.757803373</v>
      </c>
      <c r="CK249" s="466">
        <v>17292944.893214822</v>
      </c>
      <c r="CL249" s="466">
        <f>BZ249+CA249+CB249+CC249+CD249+CE249+CF249+CG249+CH249+CI249+CJ249+CK249</f>
        <v>190372487.8267819</v>
      </c>
      <c r="CM249" s="466">
        <v>7485029.2604740448</v>
      </c>
      <c r="CN249" s="466">
        <v>42422290.431397103</v>
      </c>
      <c r="CO249" s="466">
        <v>12340313.255716911</v>
      </c>
      <c r="CP249" s="466">
        <v>12340313.255716911</v>
      </c>
      <c r="CQ249" s="466">
        <v>12340313.255716911</v>
      </c>
      <c r="CR249" s="466">
        <v>8954949.3540727757</v>
      </c>
      <c r="CS249" s="466">
        <v>13939632.901602404</v>
      </c>
      <c r="CT249" s="466">
        <v>17122026.629694544</v>
      </c>
      <c r="CU249" s="466">
        <v>17459111.316474713</v>
      </c>
      <c r="CV249" s="466">
        <v>17122026.629694544</v>
      </c>
      <c r="CW249" s="466">
        <v>5492303.6432982804</v>
      </c>
      <c r="CX249" s="466">
        <v>14525852.320188617</v>
      </c>
      <c r="CY249" s="466">
        <f>CM249+CN249+CO249+CP249+CQ249+CR249+CS249+CT249+CU249+CV249+CW249+CX249</f>
        <v>181544162.25404775</v>
      </c>
      <c r="CZ249" s="466">
        <v>0</v>
      </c>
      <c r="DA249" s="466">
        <v>50064428.710000001</v>
      </c>
      <c r="DB249" s="466">
        <v>10318902.85</v>
      </c>
      <c r="DC249" s="466">
        <v>13758537.140000001</v>
      </c>
      <c r="DD249" s="466">
        <v>10318902.85</v>
      </c>
      <c r="DE249" s="466">
        <v>5159451.43</v>
      </c>
      <c r="DF249" s="466">
        <v>10948388.25</v>
      </c>
      <c r="DG249" s="466">
        <v>16796721.579999998</v>
      </c>
      <c r="DH249" s="466">
        <v>16796721.579999998</v>
      </c>
      <c r="DI249" s="466">
        <v>15345376.58</v>
      </c>
      <c r="DJ249" s="466">
        <v>16651587.08</v>
      </c>
      <c r="DK249" s="466">
        <v>30618360.390000001</v>
      </c>
      <c r="DL249" s="466">
        <f>CZ249+DA249+DB249+DC249+DD249+DE249+DF249+DG249+DH249+DI249+DJ249+DK249</f>
        <v>196777378.44</v>
      </c>
      <c r="DM249" s="466">
        <v>35557632.840000004</v>
      </c>
      <c r="DN249" s="466">
        <v>36376674.840000004</v>
      </c>
      <c r="DO249" s="466">
        <v>17983576.920000002</v>
      </c>
      <c r="DP249" s="466">
        <v>17983576.920000002</v>
      </c>
      <c r="DQ249" s="466">
        <v>11027869.9</v>
      </c>
      <c r="DR249" s="466">
        <v>9009797.8399999999</v>
      </c>
      <c r="DS249" s="466">
        <v>7012853.29</v>
      </c>
      <c r="DT249" s="466">
        <v>10515738.9</v>
      </c>
      <c r="DU249" s="466">
        <v>12268362.050000001</v>
      </c>
      <c r="DV249" s="466">
        <v>29685487.300000001</v>
      </c>
      <c r="DW249" s="466">
        <v>18742157.079999998</v>
      </c>
      <c r="DX249" s="466">
        <v>39760581.119999997</v>
      </c>
      <c r="DY249" s="466">
        <f>DM249+DN249+DO249+DP249+DQ249+DR249+DS249+DT249+DU249+DV249+DW249+DX249</f>
        <v>245924309.00000006</v>
      </c>
      <c r="DZ249" s="466">
        <v>18199090.5</v>
      </c>
      <c r="EA249" s="466">
        <v>55672785.5</v>
      </c>
      <c r="EB249" s="466">
        <v>18467969</v>
      </c>
      <c r="EC249" s="466">
        <v>18467969</v>
      </c>
      <c r="ED249" s="466">
        <v>11080781.4</v>
      </c>
      <c r="EE249" s="466">
        <v>24631080.539999999</v>
      </c>
      <c r="EF249" s="466">
        <v>9534872.9700000007</v>
      </c>
      <c r="EG249" s="466">
        <v>21453464.18</v>
      </c>
      <c r="EH249" s="466">
        <v>15900425.689999999</v>
      </c>
      <c r="EI249" s="466">
        <v>45746676.520000003</v>
      </c>
      <c r="EJ249" s="466">
        <v>22009883.399999999</v>
      </c>
      <c r="EK249" s="466">
        <v>27393699.879999999</v>
      </c>
      <c r="EL249" s="466">
        <f t="shared" si="1264"/>
        <v>288558698.58000004</v>
      </c>
      <c r="EM249" s="466">
        <v>30166574.649999999</v>
      </c>
      <c r="EN249" s="466">
        <v>65106525.670000002</v>
      </c>
      <c r="EO249" s="466">
        <v>11909137.539999999</v>
      </c>
      <c r="EP249" s="466">
        <v>11909137.539999999</v>
      </c>
      <c r="EQ249" s="466">
        <v>19054620.059999999</v>
      </c>
      <c r="ER249" s="466">
        <v>9527310.0299999993</v>
      </c>
      <c r="ES249" s="466">
        <v>19068908.260000002</v>
      </c>
      <c r="ET249" s="466">
        <v>19220413.609999999</v>
      </c>
      <c r="EU249" s="466">
        <v>23245328.420000002</v>
      </c>
      <c r="EV249" s="466">
        <v>23245328.420000002</v>
      </c>
      <c r="EW249" s="466">
        <v>4116243.17</v>
      </c>
      <c r="EX249" s="466">
        <v>21664196.09</v>
      </c>
      <c r="EY249" s="466">
        <f t="shared" si="1266"/>
        <v>258233723.45999998</v>
      </c>
      <c r="EZ249" s="466">
        <v>22359073.329999998</v>
      </c>
      <c r="FA249" s="466">
        <v>60403993.420000002</v>
      </c>
      <c r="FB249" s="466">
        <v>13421037.85</v>
      </c>
      <c r="FC249" s="466">
        <v>11184198.210000001</v>
      </c>
      <c r="FD249" s="466">
        <v>15657877.49</v>
      </c>
      <c r="FE249" s="466">
        <v>13421037.85</v>
      </c>
      <c r="FF249" s="466">
        <v>20131556.780000001</v>
      </c>
      <c r="FG249" s="466">
        <v>13776311.07</v>
      </c>
      <c r="FH249" s="466">
        <v>21294385.75</v>
      </c>
      <c r="FI249" s="466">
        <v>21294385.75</v>
      </c>
      <c r="FJ249" s="466">
        <v>18658979.129999999</v>
      </c>
      <c r="FK249" s="466">
        <v>23386670.949999999</v>
      </c>
      <c r="FL249" s="466">
        <f t="shared" si="1268"/>
        <v>254989507.57999992</v>
      </c>
      <c r="FM249" s="466">
        <v>23273757.329999998</v>
      </c>
      <c r="FN249" s="466">
        <v>66409999.990000002</v>
      </c>
      <c r="FO249" s="466">
        <v>22420939.329999998</v>
      </c>
      <c r="FP249" s="466">
        <v>22420939.329999998</v>
      </c>
      <c r="FQ249" s="466">
        <v>20178845.399999999</v>
      </c>
      <c r="FR249" s="466">
        <v>11210469.67</v>
      </c>
      <c r="FS249" s="466">
        <v>11210469.67</v>
      </c>
      <c r="FT249" s="466">
        <v>19233590.510000002</v>
      </c>
      <c r="FU249" s="466">
        <v>22062810.25</v>
      </c>
      <c r="FV249" s="466">
        <v>17650248.199999999</v>
      </c>
      <c r="FW249" s="466">
        <v>13237686.15</v>
      </c>
      <c r="FX249" s="466">
        <v>2257710.2599999998</v>
      </c>
      <c r="FY249" s="466">
        <f t="shared" si="1270"/>
        <v>251567466.08999994</v>
      </c>
      <c r="FZ249" s="466">
        <v>39266508.329999998</v>
      </c>
      <c r="GA249" s="466">
        <v>57026918.990000002</v>
      </c>
      <c r="GB249" s="466">
        <v>21648254.579999998</v>
      </c>
      <c r="GC249" s="466">
        <v>21648254.579999998</v>
      </c>
      <c r="GD249" s="466">
        <v>21648254.579999998</v>
      </c>
      <c r="GE249" s="466">
        <v>21648254.579999998</v>
      </c>
      <c r="GF249" s="466">
        <v>21648254.579999998</v>
      </c>
      <c r="GG249" s="466">
        <v>21911868.780000001</v>
      </c>
      <c r="GH249" s="466">
        <v>21674616</v>
      </c>
      <c r="GI249" s="466">
        <v>14632298.119999999</v>
      </c>
      <c r="GJ249" s="466">
        <v>11502412.460000001</v>
      </c>
      <c r="GK249" s="466">
        <v>18593004.289999999</v>
      </c>
      <c r="GL249" s="466">
        <f t="shared" si="1272"/>
        <v>292848899.87</v>
      </c>
      <c r="GM249" s="466">
        <v>36327336.600000001</v>
      </c>
      <c r="GN249" s="466">
        <v>60151366.399999999</v>
      </c>
      <c r="GO249" s="466">
        <v>21533264.25</v>
      </c>
      <c r="GP249" s="466">
        <v>21533264.25</v>
      </c>
      <c r="GQ249" s="466">
        <v>21533264.25</v>
      </c>
      <c r="GR249" s="466">
        <v>19379937.829999998</v>
      </c>
      <c r="GS249" s="466">
        <v>15073284.98</v>
      </c>
      <c r="GT249" s="466">
        <v>12919958.550000001</v>
      </c>
      <c r="GU249" s="466">
        <v>8613305.6999999993</v>
      </c>
      <c r="GV249" s="466">
        <v>10766632.130000001</v>
      </c>
      <c r="GW249" s="466">
        <v>19379937.829999998</v>
      </c>
      <c r="GX249" s="466">
        <v>21717407.34</v>
      </c>
      <c r="GY249" s="466">
        <f t="shared" si="1274"/>
        <v>268928960.10999995</v>
      </c>
      <c r="GZ249" s="466">
        <v>22294034.829999998</v>
      </c>
      <c r="HA249" s="466">
        <v>73576557.900000006</v>
      </c>
      <c r="HB249" s="466">
        <v>22267739.75</v>
      </c>
      <c r="HC249" s="466">
        <v>22267739.75</v>
      </c>
      <c r="HD249" s="466">
        <v>22267739.75</v>
      </c>
      <c r="HE249" s="466">
        <v>15587417.83</v>
      </c>
      <c r="HF249" s="466">
        <v>8907095.9000000004</v>
      </c>
      <c r="HG249" s="466">
        <v>15220894.220000001</v>
      </c>
      <c r="HH249" s="466">
        <v>6592907.4000000004</v>
      </c>
      <c r="HI249" s="466">
        <v>17581086.399999999</v>
      </c>
      <c r="HJ249" s="466">
        <v>25378170.370000001</v>
      </c>
      <c r="HK249" s="466">
        <v>30373208.079999998</v>
      </c>
      <c r="HL249" s="466">
        <f t="shared" si="1276"/>
        <v>282314592.18000007</v>
      </c>
      <c r="HM249" s="466">
        <v>24584744</v>
      </c>
      <c r="HN249" s="466">
        <v>49260240.659999996</v>
      </c>
      <c r="HO249" s="466">
        <v>22378177.170000002</v>
      </c>
      <c r="HP249" s="466">
        <v>11189088.59</v>
      </c>
      <c r="HQ249" s="466">
        <v>17902541.739999998</v>
      </c>
      <c r="HR249" s="466">
        <v>11189088.59</v>
      </c>
      <c r="HS249" s="466">
        <v>20140359.449999999</v>
      </c>
      <c r="HT249" s="466">
        <v>20074984.440000001</v>
      </c>
      <c r="HU249" s="466">
        <v>22090278.079999998</v>
      </c>
      <c r="HV249" s="466">
        <v>22090278.079999998</v>
      </c>
      <c r="HW249" s="466">
        <v>22090278.079999998</v>
      </c>
      <c r="HX249" s="466">
        <v>16576301.239999998</v>
      </c>
      <c r="HY249" s="466">
        <f t="shared" si="1278"/>
        <v>259566360.11999995</v>
      </c>
      <c r="HZ249" s="466">
        <v>20711424.420000002</v>
      </c>
      <c r="IA249" s="466">
        <v>24375329.559999999</v>
      </c>
      <c r="IB249" s="466">
        <v>16395183.26</v>
      </c>
      <c r="IC249" s="466">
        <v>20493979.079999998</v>
      </c>
      <c r="ID249" s="466">
        <v>20493979.079999998</v>
      </c>
      <c r="IE249" s="466">
        <v>20493979.079999998</v>
      </c>
      <c r="IF249" s="466">
        <v>20493979.079999998</v>
      </c>
      <c r="IG249" s="466">
        <v>9281897.0800000001</v>
      </c>
      <c r="IH249" s="466">
        <v>19092468.829999998</v>
      </c>
      <c r="II249" s="466">
        <v>19092468.829999998</v>
      </c>
      <c r="IJ249" s="466">
        <v>19092468.829999998</v>
      </c>
      <c r="IK249" s="466">
        <v>19598094.899999999</v>
      </c>
      <c r="IL249" s="466">
        <f t="shared" si="1280"/>
        <v>229615252.03</v>
      </c>
      <c r="IM249" s="466">
        <v>23508804.079999998</v>
      </c>
      <c r="IN249" s="466">
        <v>39511970.850000001</v>
      </c>
      <c r="IO249" s="466">
        <v>23341027.75</v>
      </c>
      <c r="IP249" s="466">
        <v>21006924.98</v>
      </c>
      <c r="IQ249" s="466">
        <v>16338719.43</v>
      </c>
      <c r="IR249" s="466">
        <v>12977442.189999999</v>
      </c>
      <c r="IS249" s="466">
        <v>21162212.960000001</v>
      </c>
      <c r="IT249" s="466">
        <v>22353511.109999999</v>
      </c>
      <c r="IU249" s="466">
        <v>23236999.170000002</v>
      </c>
      <c r="IV249" s="466">
        <v>23314224.969999999</v>
      </c>
      <c r="IW249" s="466">
        <v>23244721.75</v>
      </c>
      <c r="IX249" s="466">
        <v>23683446.02</v>
      </c>
      <c r="IY249" s="466">
        <f t="shared" si="1282"/>
        <v>273680005.26000005</v>
      </c>
      <c r="IZ249" s="655">
        <v>48763438.829999998</v>
      </c>
      <c r="JA249" s="466">
        <v>70980666.689999998</v>
      </c>
      <c r="JB249" s="466">
        <v>26288039.329999998</v>
      </c>
      <c r="JC249" s="466">
        <v>18401627.530000001</v>
      </c>
      <c r="JD249" s="466">
        <v>15772823.6</v>
      </c>
      <c r="JE249" s="466">
        <v>25718609.190000001</v>
      </c>
      <c r="JF249" s="466">
        <v>26288039.329999998</v>
      </c>
      <c r="JG249" s="466">
        <v>26288039.329999998</v>
      </c>
      <c r="JH249" s="466">
        <v>26288039.329999998</v>
      </c>
      <c r="JI249" s="466">
        <v>26288039.329999998</v>
      </c>
      <c r="JJ249" s="466">
        <v>8883104.8699999992</v>
      </c>
      <c r="JK249" s="466">
        <v>13442483.449999999</v>
      </c>
      <c r="JL249" s="466">
        <f t="shared" si="1284"/>
        <v>333402950.80999994</v>
      </c>
      <c r="JM249" s="655">
        <v>55058578.5</v>
      </c>
      <c r="JN249" s="466">
        <v>33027441.760000002</v>
      </c>
      <c r="JO249" s="466">
        <v>16516128.800000001</v>
      </c>
      <c r="JP249" s="466">
        <v>27526881.329999998</v>
      </c>
      <c r="JQ249" s="466">
        <v>41290322</v>
      </c>
      <c r="JR249" s="466">
        <v>20699367.27</v>
      </c>
      <c r="JS249" s="466">
        <v>16756305.050000001</v>
      </c>
      <c r="JT249" s="466">
        <v>11083713.880000001</v>
      </c>
      <c r="JU249" s="466">
        <v>21788316.539999999</v>
      </c>
      <c r="JV249" s="466">
        <v>27235395.670000002</v>
      </c>
      <c r="JW249" s="466">
        <v>50732000.670000002</v>
      </c>
      <c r="JX249" s="466">
        <v>29935649.440000001</v>
      </c>
      <c r="JY249" s="466">
        <f t="shared" si="1286"/>
        <v>351650100.91000003</v>
      </c>
      <c r="JZ249" s="655">
        <v>53798527.399999999</v>
      </c>
      <c r="KA249" s="466">
        <v>73309004.930000007</v>
      </c>
      <c r="KB249" s="466">
        <v>24436141.739999998</v>
      </c>
      <c r="KC249" s="466">
        <v>27927019.140000001</v>
      </c>
      <c r="KD249" s="466">
        <v>31417896.530000001</v>
      </c>
      <c r="KE249" s="466">
        <v>19333002.239999998</v>
      </c>
      <c r="KF249" s="466">
        <v>17963242.02</v>
      </c>
      <c r="KG249" s="466">
        <v>30909368.140000001</v>
      </c>
      <c r="KH249" s="466">
        <v>34472455.079999998</v>
      </c>
      <c r="KI249" s="466">
        <v>39359147.579999998</v>
      </c>
      <c r="KJ249" s="466">
        <v>34961124.329999998</v>
      </c>
      <c r="KK249" s="466">
        <v>9992868.5099999998</v>
      </c>
      <c r="KL249" s="466">
        <f t="shared" si="1288"/>
        <v>397879797.63999999</v>
      </c>
      <c r="KM249" s="655">
        <v>32607960.539999999</v>
      </c>
      <c r="KN249" s="466">
        <v>42462030.049999997</v>
      </c>
      <c r="KO249" s="466">
        <v>22867819.629999999</v>
      </c>
      <c r="KP249" s="466">
        <v>32668313.75</v>
      </c>
      <c r="KQ249" s="466">
        <v>32668313.75</v>
      </c>
      <c r="KR249" s="466">
        <v>32668313.75</v>
      </c>
      <c r="KS249" s="466">
        <v>32668313.75</v>
      </c>
      <c r="KT249" s="466">
        <v>33069278.41</v>
      </c>
      <c r="KU249" s="466">
        <v>32718434.329999998</v>
      </c>
      <c r="KV249" s="466">
        <v>23528831.829999998</v>
      </c>
      <c r="KW249" s="466">
        <v>31799474.079999998</v>
      </c>
      <c r="KX249" s="466">
        <v>36801968.539999999</v>
      </c>
      <c r="KY249" s="466">
        <f t="shared" si="1291"/>
        <v>386529052.40999997</v>
      </c>
      <c r="KZ249" s="655">
        <v>19132213.079999998</v>
      </c>
      <c r="LA249" s="466">
        <v>39195265.840000004</v>
      </c>
      <c r="LB249" s="466">
        <v>0</v>
      </c>
      <c r="LC249" s="466">
        <v>0</v>
      </c>
      <c r="LD249" s="466">
        <v>0</v>
      </c>
      <c r="LE249" s="466">
        <v>0</v>
      </c>
      <c r="LF249" s="466">
        <v>0</v>
      </c>
      <c r="LG249" s="466">
        <v>0</v>
      </c>
      <c r="LH249" s="466">
        <v>0</v>
      </c>
      <c r="LI249" s="466">
        <v>0</v>
      </c>
      <c r="LJ249" s="466">
        <v>0</v>
      </c>
      <c r="LK249" s="466">
        <v>0</v>
      </c>
      <c r="LL249" s="511">
        <f t="shared" si="1292"/>
        <v>58327478.920000002</v>
      </c>
    </row>
    <row r="250" spans="1:324" ht="15.75" x14ac:dyDescent="0.25">
      <c r="A250" s="419">
        <v>4503</v>
      </c>
      <c r="B250" s="420"/>
      <c r="C250" s="418" t="s">
        <v>420</v>
      </c>
      <c r="D250" s="418" t="s">
        <v>421</v>
      </c>
      <c r="E250" s="466" t="s">
        <v>870</v>
      </c>
      <c r="F250" s="466" t="s">
        <v>870</v>
      </c>
      <c r="G250" s="466" t="s">
        <v>870</v>
      </c>
      <c r="H250" s="466" t="s">
        <v>870</v>
      </c>
      <c r="I250" s="466" t="s">
        <v>870</v>
      </c>
      <c r="J250" s="466" t="s">
        <v>870</v>
      </c>
      <c r="K250" s="466" t="s">
        <v>870</v>
      </c>
      <c r="L250" s="466" t="s">
        <v>870</v>
      </c>
      <c r="M250" s="466" t="s">
        <v>870</v>
      </c>
      <c r="N250" s="466" t="s">
        <v>870</v>
      </c>
      <c r="O250" s="466" t="s">
        <v>870</v>
      </c>
      <c r="P250" s="466" t="s">
        <v>870</v>
      </c>
      <c r="Q250" s="466" t="s">
        <v>870</v>
      </c>
      <c r="R250" s="466" t="s">
        <v>870</v>
      </c>
      <c r="S250" s="466" t="s">
        <v>870</v>
      </c>
      <c r="T250" s="466" t="s">
        <v>870</v>
      </c>
      <c r="U250" s="466" t="s">
        <v>870</v>
      </c>
      <c r="V250" s="466" t="s">
        <v>870</v>
      </c>
      <c r="W250" s="466" t="s">
        <v>870</v>
      </c>
      <c r="X250" s="466" t="s">
        <v>870</v>
      </c>
      <c r="Y250" s="466" t="s">
        <v>870</v>
      </c>
      <c r="Z250" s="466" t="s">
        <v>870</v>
      </c>
      <c r="AA250" s="466" t="s">
        <v>870</v>
      </c>
      <c r="AB250" s="466" t="s">
        <v>870</v>
      </c>
      <c r="AC250" s="466" t="s">
        <v>870</v>
      </c>
      <c r="AD250" s="466" t="s">
        <v>870</v>
      </c>
      <c r="AE250" s="466" t="s">
        <v>870</v>
      </c>
      <c r="AF250" s="466" t="s">
        <v>870</v>
      </c>
      <c r="AG250" s="466" t="s">
        <v>870</v>
      </c>
      <c r="AH250" s="466" t="s">
        <v>870</v>
      </c>
      <c r="AI250" s="466" t="s">
        <v>870</v>
      </c>
      <c r="AJ250" s="466" t="s">
        <v>870</v>
      </c>
      <c r="AK250" s="466" t="s">
        <v>870</v>
      </c>
      <c r="AL250" s="466" t="s">
        <v>870</v>
      </c>
      <c r="AM250" s="466" t="s">
        <v>870</v>
      </c>
      <c r="AN250" s="466" t="s">
        <v>870</v>
      </c>
      <c r="AO250" s="466" t="s">
        <v>870</v>
      </c>
      <c r="AP250" s="466" t="s">
        <v>870</v>
      </c>
      <c r="AQ250" s="466" t="s">
        <v>870</v>
      </c>
      <c r="AR250" s="466" t="s">
        <v>870</v>
      </c>
      <c r="AS250" s="466" t="s">
        <v>870</v>
      </c>
      <c r="AT250" s="466" t="s">
        <v>870</v>
      </c>
      <c r="AU250" s="466" t="s">
        <v>870</v>
      </c>
      <c r="AV250" s="466" t="s">
        <v>870</v>
      </c>
      <c r="AW250" s="466" t="s">
        <v>870</v>
      </c>
      <c r="AX250" s="466" t="s">
        <v>870</v>
      </c>
      <c r="AY250" s="466" t="s">
        <v>870</v>
      </c>
      <c r="AZ250" s="466" t="s">
        <v>870</v>
      </c>
      <c r="BA250" s="466" t="s">
        <v>870</v>
      </c>
      <c r="BB250" s="466" t="s">
        <v>870</v>
      </c>
      <c r="BC250" s="466" t="s">
        <v>870</v>
      </c>
      <c r="BD250" s="466" t="s">
        <v>870</v>
      </c>
      <c r="BE250" s="466" t="s">
        <v>870</v>
      </c>
      <c r="BF250" s="466" t="s">
        <v>870</v>
      </c>
      <c r="BG250" s="466" t="s">
        <v>870</v>
      </c>
      <c r="BH250" s="466" t="s">
        <v>870</v>
      </c>
      <c r="BI250" s="466" t="s">
        <v>870</v>
      </c>
      <c r="BJ250" s="466" t="s">
        <v>870</v>
      </c>
      <c r="BK250" s="466" t="s">
        <v>870</v>
      </c>
      <c r="BL250" s="466" t="s">
        <v>870</v>
      </c>
      <c r="BM250" s="466">
        <v>0</v>
      </c>
      <c r="BN250" s="466">
        <v>0</v>
      </c>
      <c r="BO250" s="466">
        <v>0</v>
      </c>
      <c r="BP250" s="466">
        <v>0</v>
      </c>
      <c r="BQ250" s="466">
        <v>1832423.1150058422</v>
      </c>
      <c r="BR250" s="466">
        <v>1832423.1149641126</v>
      </c>
      <c r="BS250" s="466">
        <v>1832423.1149641126</v>
      </c>
      <c r="BT250" s="466">
        <v>1832423.1149641126</v>
      </c>
      <c r="BU250" s="466">
        <v>1832423.1149641126</v>
      </c>
      <c r="BV250" s="466">
        <v>2326655.0328826574</v>
      </c>
      <c r="BW250" s="466">
        <v>2326655.0328826574</v>
      </c>
      <c r="BX250" s="466">
        <v>2326655.0328826574</v>
      </c>
      <c r="BY250" s="466">
        <f>BM250+BN250+BO250+BP250+BQ250+BR250+BS250+BT250+BU250+BV250+BW250+BX250</f>
        <v>16142080.673510265</v>
      </c>
      <c r="BZ250" s="466">
        <v>5168923.9220914701</v>
      </c>
      <c r="CA250" s="466">
        <v>1339548.4715823738</v>
      </c>
      <c r="CB250" s="466">
        <v>1531405.2691120014</v>
      </c>
      <c r="CC250" s="466">
        <v>1148553.9518444331</v>
      </c>
      <c r="CD250" s="466">
        <v>1531405.2691120014</v>
      </c>
      <c r="CE250" s="466">
        <v>1531405.2691120014</v>
      </c>
      <c r="CF250" s="466">
        <v>1531405.2691120014</v>
      </c>
      <c r="CG250" s="466">
        <v>1531405.2690702721</v>
      </c>
      <c r="CH250" s="466">
        <v>1914256.5863795697</v>
      </c>
      <c r="CI250" s="466">
        <v>2069342.5069687865</v>
      </c>
      <c r="CJ250" s="466">
        <v>1929765.1784343184</v>
      </c>
      <c r="CK250" s="466">
        <v>1929765.1784343184</v>
      </c>
      <c r="CL250" s="466">
        <f>BZ250+CA250+CB250+CC250+CD250+CE250+CF250+CG250+CH250+CI250+CJ250+CK250</f>
        <v>23157182.14125355</v>
      </c>
      <c r="CM250" s="466">
        <v>2155830.2269654484</v>
      </c>
      <c r="CN250" s="466">
        <v>5173992.5447337674</v>
      </c>
      <c r="CO250" s="466">
        <v>1509081.1548990153</v>
      </c>
      <c r="CP250" s="466">
        <v>1509081.1548990153</v>
      </c>
      <c r="CQ250" s="466">
        <v>1509081.1548990153</v>
      </c>
      <c r="CR250" s="466">
        <v>1077915.1253964279</v>
      </c>
      <c r="CS250" s="466">
        <v>2155830.2269654484</v>
      </c>
      <c r="CT250" s="466">
        <v>2155830.2269654484</v>
      </c>
      <c r="CU250" s="466">
        <v>2155830.2269654484</v>
      </c>
      <c r="CV250" s="466">
        <v>2155830.2269654484</v>
      </c>
      <c r="CW250" s="466">
        <v>0</v>
      </c>
      <c r="CX250" s="466">
        <v>1784687.6985478215</v>
      </c>
      <c r="CY250" s="466">
        <f>CM250+CN250+CO250+CP250+CQ250+CR250+CS250+CT250+CU250+CV250+CW250+CX250</f>
        <v>23342989.968202312</v>
      </c>
      <c r="CZ250" s="466">
        <v>1926089</v>
      </c>
      <c r="DA250" s="466">
        <v>5585658.0999999996</v>
      </c>
      <c r="DB250" s="466">
        <v>1155653.3999999999</v>
      </c>
      <c r="DC250" s="466">
        <v>1540871.2</v>
      </c>
      <c r="DD250" s="466">
        <v>1155653.3999999999</v>
      </c>
      <c r="DE250" s="466">
        <v>577826.69999999995</v>
      </c>
      <c r="DF250" s="466">
        <v>1540871.2</v>
      </c>
      <c r="DG250" s="466">
        <v>1926089</v>
      </c>
      <c r="DH250" s="466">
        <v>1926089</v>
      </c>
      <c r="DI250" s="466">
        <v>1526650.02</v>
      </c>
      <c r="DJ250" s="466">
        <v>1886145.1</v>
      </c>
      <c r="DK250" s="466">
        <v>1886145.1</v>
      </c>
      <c r="DL250" s="466">
        <f>CZ250+DA250+DB250+DC250+DD250+DE250+DF250+DG250+DH250+DI250+DJ250+DK250</f>
        <v>22633741.220000003</v>
      </c>
      <c r="DM250" s="466">
        <v>4317273.34</v>
      </c>
      <c r="DN250" s="466">
        <v>4317273.34</v>
      </c>
      <c r="DO250" s="466">
        <v>2158636.67</v>
      </c>
      <c r="DP250" s="466">
        <v>2158636.67</v>
      </c>
      <c r="DQ250" s="466">
        <v>1295182</v>
      </c>
      <c r="DR250" s="466">
        <v>1079318.3400000001</v>
      </c>
      <c r="DS250" s="466">
        <v>1295182</v>
      </c>
      <c r="DT250" s="466">
        <v>1295182</v>
      </c>
      <c r="DU250" s="466">
        <v>1511045.67</v>
      </c>
      <c r="DV250" s="466">
        <v>6748374.9699999997</v>
      </c>
      <c r="DW250" s="466">
        <v>2617590.3199999998</v>
      </c>
      <c r="DX250" s="466">
        <v>2617388.54</v>
      </c>
      <c r="DY250" s="466">
        <f>DM250+DN250+DO250+DP250+DQ250+DR250+DS250+DT250+DU250+DV250+DW250+DX250</f>
        <v>31411083.859999999</v>
      </c>
      <c r="DZ250" s="466">
        <v>2519483.08</v>
      </c>
      <c r="EA250" s="466">
        <v>7558449.2400000002</v>
      </c>
      <c r="EB250" s="466">
        <v>2519483.08</v>
      </c>
      <c r="EC250" s="466">
        <v>2519483.08</v>
      </c>
      <c r="ED250" s="466">
        <v>1511689.85</v>
      </c>
      <c r="EE250" s="466">
        <v>3024514.36</v>
      </c>
      <c r="EF250" s="466">
        <v>1019800.27</v>
      </c>
      <c r="EG250" s="466">
        <v>2294550.6</v>
      </c>
      <c r="EH250" s="466">
        <v>1784650.47</v>
      </c>
      <c r="EI250" s="466">
        <v>740498.66</v>
      </c>
      <c r="EJ250" s="466">
        <v>2023855.38</v>
      </c>
      <c r="EK250" s="466">
        <v>2269941.9500000002</v>
      </c>
      <c r="EL250" s="466">
        <f t="shared" si="1264"/>
        <v>29786400.02</v>
      </c>
      <c r="EM250" s="466">
        <v>2128015.0699999998</v>
      </c>
      <c r="EN250" s="466">
        <v>4419723.6100000003</v>
      </c>
      <c r="EO250" s="466">
        <v>818467.34</v>
      </c>
      <c r="EP250" s="466">
        <v>818467.34</v>
      </c>
      <c r="EQ250" s="466">
        <v>1309547.74</v>
      </c>
      <c r="ER250" s="466">
        <v>654773.87</v>
      </c>
      <c r="ES250" s="466">
        <v>1309547.72</v>
      </c>
      <c r="ET250" s="466">
        <v>1636934.67</v>
      </c>
      <c r="EU250" s="466">
        <v>1636934.67</v>
      </c>
      <c r="EV250" s="466">
        <v>1636934.67</v>
      </c>
      <c r="EW250" s="466">
        <v>0</v>
      </c>
      <c r="EX250" s="466">
        <v>1499739.38</v>
      </c>
      <c r="EY250" s="466">
        <f t="shared" si="1266"/>
        <v>17869086.079999998</v>
      </c>
      <c r="EZ250" s="466">
        <v>1193271.17</v>
      </c>
      <c r="FA250" s="466">
        <v>3221832.16</v>
      </c>
      <c r="FB250" s="466">
        <v>715962.7</v>
      </c>
      <c r="FC250" s="466">
        <v>596635.59</v>
      </c>
      <c r="FD250" s="466">
        <v>835289.82</v>
      </c>
      <c r="FE250" s="466">
        <v>715962.7</v>
      </c>
      <c r="FF250" s="466">
        <v>1073944.05</v>
      </c>
      <c r="FG250" s="466">
        <v>1193271.17</v>
      </c>
      <c r="FH250" s="466">
        <v>1193271.17</v>
      </c>
      <c r="FI250" s="466">
        <v>1193271.17</v>
      </c>
      <c r="FJ250" s="466">
        <v>5307008.05</v>
      </c>
      <c r="FK250" s="466">
        <v>1567247.25</v>
      </c>
      <c r="FL250" s="466">
        <f t="shared" si="1268"/>
        <v>18806967</v>
      </c>
      <c r="FM250" s="466">
        <v>1497689.17</v>
      </c>
      <c r="FN250" s="466">
        <v>4493067.51</v>
      </c>
      <c r="FO250" s="466">
        <v>1497689.17</v>
      </c>
      <c r="FP250" s="466">
        <v>1497689.17</v>
      </c>
      <c r="FQ250" s="466">
        <v>1347920.25</v>
      </c>
      <c r="FR250" s="466">
        <v>748844.59</v>
      </c>
      <c r="FS250" s="466">
        <v>748844.59</v>
      </c>
      <c r="FT250" s="466">
        <v>1497689.16</v>
      </c>
      <c r="FU250" s="466">
        <v>1497689.17</v>
      </c>
      <c r="FV250" s="466">
        <v>1198151.3400000001</v>
      </c>
      <c r="FW250" s="466">
        <v>898613.5</v>
      </c>
      <c r="FX250" s="466">
        <v>1504459</v>
      </c>
      <c r="FY250" s="466">
        <f t="shared" si="1270"/>
        <v>18428346.619999997</v>
      </c>
      <c r="FZ250" s="466">
        <v>1975991</v>
      </c>
      <c r="GA250" s="466">
        <v>4103981.32</v>
      </c>
      <c r="GB250" s="466">
        <v>1519993.08</v>
      </c>
      <c r="GC250" s="466">
        <v>1519993.08</v>
      </c>
      <c r="GD250" s="466">
        <v>1519993.08</v>
      </c>
      <c r="GE250" s="466">
        <v>1519993.08</v>
      </c>
      <c r="GF250" s="466">
        <v>1519993.08</v>
      </c>
      <c r="GG250" s="466">
        <v>1475653.98</v>
      </c>
      <c r="GH250" s="466">
        <v>1515559.17</v>
      </c>
      <c r="GI250" s="466">
        <v>0</v>
      </c>
      <c r="GJ250" s="466">
        <v>757779.59</v>
      </c>
      <c r="GK250" s="466">
        <v>3174434.54</v>
      </c>
      <c r="GL250" s="466">
        <f t="shared" si="1272"/>
        <v>20603365</v>
      </c>
      <c r="GM250" s="466">
        <v>2308851.1</v>
      </c>
      <c r="GN250" s="466">
        <v>5387319.2199999997</v>
      </c>
      <c r="GO250" s="466">
        <v>1924042.58</v>
      </c>
      <c r="GP250" s="466">
        <v>1924042.58</v>
      </c>
      <c r="GQ250" s="466">
        <v>1924042.58</v>
      </c>
      <c r="GR250" s="466">
        <v>1731638.32</v>
      </c>
      <c r="GS250" s="466">
        <v>1346829.81</v>
      </c>
      <c r="GT250" s="466">
        <v>1154425.55</v>
      </c>
      <c r="GU250" s="466">
        <v>769617.03</v>
      </c>
      <c r="GV250" s="466">
        <v>962021.29</v>
      </c>
      <c r="GW250" s="466">
        <v>1731638.32</v>
      </c>
      <c r="GX250" s="466">
        <v>1924042.58</v>
      </c>
      <c r="GY250" s="466">
        <f t="shared" si="1274"/>
        <v>23088510.960000001</v>
      </c>
      <c r="GZ250" s="466">
        <v>1981154.75</v>
      </c>
      <c r="HA250" s="466">
        <v>9543940.2899999991</v>
      </c>
      <c r="HB250" s="466">
        <v>1981154.75</v>
      </c>
      <c r="HC250" s="466">
        <v>1981154.75</v>
      </c>
      <c r="HD250" s="466">
        <v>1981154.75</v>
      </c>
      <c r="HE250" s="466">
        <v>1386808.33</v>
      </c>
      <c r="HF250" s="466">
        <v>792461.9</v>
      </c>
      <c r="HG250" s="466">
        <v>1584923.8</v>
      </c>
      <c r="HH250" s="466">
        <v>594346.43000000005</v>
      </c>
      <c r="HI250" s="466">
        <v>1584923.8</v>
      </c>
      <c r="HJ250" s="466">
        <v>4950423.5</v>
      </c>
      <c r="HK250" s="466">
        <v>2168475.75</v>
      </c>
      <c r="HL250" s="466">
        <f t="shared" si="1276"/>
        <v>30530922.799999997</v>
      </c>
      <c r="HM250" s="466">
        <v>1978159.42</v>
      </c>
      <c r="HN250" s="466">
        <v>4549766.67</v>
      </c>
      <c r="HO250" s="466">
        <v>1978159.42</v>
      </c>
      <c r="HP250" s="466">
        <v>989079.71</v>
      </c>
      <c r="HQ250" s="466">
        <v>1582527.54</v>
      </c>
      <c r="HR250" s="466">
        <v>989079.71</v>
      </c>
      <c r="HS250" s="466">
        <v>1780343.48</v>
      </c>
      <c r="HT250" s="466">
        <v>1978159.41</v>
      </c>
      <c r="HU250" s="466">
        <v>1978159.42</v>
      </c>
      <c r="HV250" s="466">
        <v>1978159.42</v>
      </c>
      <c r="HW250" s="466">
        <v>1978159.42</v>
      </c>
      <c r="HX250" s="466">
        <v>9649912.379999999</v>
      </c>
      <c r="HY250" s="466">
        <f t="shared" si="1278"/>
        <v>31409666.000000004</v>
      </c>
      <c r="HZ250" s="466">
        <v>2003939.33</v>
      </c>
      <c r="IA250" s="466">
        <v>2404727.2000000002</v>
      </c>
      <c r="IB250" s="466">
        <v>1603151.46</v>
      </c>
      <c r="IC250" s="466">
        <v>2003939.33</v>
      </c>
      <c r="ID250" s="466">
        <v>2003939.33</v>
      </c>
      <c r="IE250" s="466">
        <v>2003939.33</v>
      </c>
      <c r="IF250" s="466">
        <v>2003939.33</v>
      </c>
      <c r="IG250" s="466">
        <v>2003939.33</v>
      </c>
      <c r="IH250" s="466">
        <v>2003939.33</v>
      </c>
      <c r="II250" s="466">
        <v>2003939.33</v>
      </c>
      <c r="IJ250" s="466">
        <v>2003939.33</v>
      </c>
      <c r="IK250" s="466">
        <v>2003939.33</v>
      </c>
      <c r="IL250" s="466">
        <f t="shared" si="1280"/>
        <v>24047271.959999993</v>
      </c>
      <c r="IM250" s="466">
        <v>2868751.25</v>
      </c>
      <c r="IN250" s="466">
        <v>3318517.73</v>
      </c>
      <c r="IO250" s="466">
        <v>1952069.25</v>
      </c>
      <c r="IP250" s="466">
        <v>1756862.33</v>
      </c>
      <c r="IQ250" s="466">
        <v>1366448.48</v>
      </c>
      <c r="IR250" s="466">
        <v>1561655.4</v>
      </c>
      <c r="IS250" s="466">
        <v>1756862.31</v>
      </c>
      <c r="IT250" s="466">
        <v>1952069.25</v>
      </c>
      <c r="IU250" s="466">
        <v>1952069.25</v>
      </c>
      <c r="IV250" s="466">
        <v>1952069.25</v>
      </c>
      <c r="IW250" s="466">
        <v>1952069.25</v>
      </c>
      <c r="IX250" s="466">
        <v>1952069.25</v>
      </c>
      <c r="IY250" s="466">
        <f t="shared" si="1282"/>
        <v>24341513</v>
      </c>
      <c r="IZ250" s="655">
        <v>2725185.5</v>
      </c>
      <c r="JA250" s="466">
        <v>5673395.25</v>
      </c>
      <c r="JB250" s="466">
        <v>2101257.5</v>
      </c>
      <c r="JC250" s="466">
        <v>1470880.25</v>
      </c>
      <c r="JD250" s="466">
        <v>1260754.5</v>
      </c>
      <c r="JE250" s="466">
        <v>2101257.5</v>
      </c>
      <c r="JF250" s="466">
        <v>2101257.5</v>
      </c>
      <c r="JG250" s="466">
        <v>2101257.5</v>
      </c>
      <c r="JH250" s="466">
        <v>2101257.5</v>
      </c>
      <c r="JI250" s="466">
        <v>2101257.5</v>
      </c>
      <c r="JJ250" s="466">
        <v>1050628.75</v>
      </c>
      <c r="JK250" s="466">
        <v>1050628.75</v>
      </c>
      <c r="JL250" s="466">
        <f t="shared" si="1284"/>
        <v>25839018</v>
      </c>
      <c r="JM250" s="655">
        <v>4479881.5</v>
      </c>
      <c r="JN250" s="466">
        <v>2687928.9</v>
      </c>
      <c r="JO250" s="466">
        <v>1343964.45</v>
      </c>
      <c r="JP250" s="466">
        <v>2239940.75</v>
      </c>
      <c r="JQ250" s="466">
        <v>3359911.13</v>
      </c>
      <c r="JR250" s="466">
        <v>1567958.52</v>
      </c>
      <c r="JS250" s="466">
        <v>1343964.45</v>
      </c>
      <c r="JT250" s="466">
        <v>1343964.45</v>
      </c>
      <c r="JU250" s="466">
        <v>1791952.6</v>
      </c>
      <c r="JV250" s="466">
        <v>2239940.75</v>
      </c>
      <c r="JW250" s="466">
        <v>4671949.12</v>
      </c>
      <c r="JX250" s="466">
        <v>2461032.42</v>
      </c>
      <c r="JY250" s="466">
        <f t="shared" si="1286"/>
        <v>29532389.039999999</v>
      </c>
      <c r="JZ250" s="655">
        <v>0</v>
      </c>
      <c r="KA250" s="466">
        <v>0</v>
      </c>
      <c r="KB250" s="466">
        <v>0</v>
      </c>
      <c r="KC250" s="466">
        <v>0</v>
      </c>
      <c r="KD250" s="466">
        <v>0</v>
      </c>
      <c r="KE250" s="466">
        <v>0</v>
      </c>
      <c r="KF250" s="466">
        <v>0</v>
      </c>
      <c r="KG250" s="466">
        <v>0</v>
      </c>
      <c r="KH250" s="466">
        <v>0</v>
      </c>
      <c r="KI250" s="466">
        <v>0</v>
      </c>
      <c r="KJ250" s="466">
        <v>0</v>
      </c>
      <c r="KK250" s="466">
        <v>0</v>
      </c>
      <c r="KL250" s="466">
        <f t="shared" si="1288"/>
        <v>0</v>
      </c>
      <c r="KM250" s="655">
        <v>0</v>
      </c>
      <c r="KN250" s="466">
        <v>0</v>
      </c>
      <c r="KO250" s="466">
        <v>0</v>
      </c>
      <c r="KP250" s="466">
        <v>0</v>
      </c>
      <c r="KQ250" s="466">
        <v>0</v>
      </c>
      <c r="KR250" s="466">
        <v>0</v>
      </c>
      <c r="KS250" s="466">
        <v>0</v>
      </c>
      <c r="KT250" s="466">
        <v>0</v>
      </c>
      <c r="KU250" s="466">
        <v>0</v>
      </c>
      <c r="KV250" s="466">
        <v>0</v>
      </c>
      <c r="KW250" s="466">
        <v>0</v>
      </c>
      <c r="KX250" s="466">
        <v>0</v>
      </c>
      <c r="KY250" s="466">
        <f t="shared" si="1291"/>
        <v>0</v>
      </c>
      <c r="KZ250" s="655">
        <v>0</v>
      </c>
      <c r="LA250" s="466">
        <v>0</v>
      </c>
      <c r="LB250" s="466">
        <v>0</v>
      </c>
      <c r="LC250" s="466">
        <v>0</v>
      </c>
      <c r="LD250" s="466">
        <v>0</v>
      </c>
      <c r="LE250" s="466">
        <v>0</v>
      </c>
      <c r="LF250" s="466">
        <v>0</v>
      </c>
      <c r="LG250" s="466">
        <v>0</v>
      </c>
      <c r="LH250" s="466">
        <v>0</v>
      </c>
      <c r="LI250" s="466">
        <v>0</v>
      </c>
      <c r="LJ250" s="466">
        <v>0</v>
      </c>
      <c r="LK250" s="466">
        <v>0</v>
      </c>
      <c r="LL250" s="511">
        <f t="shared" si="1292"/>
        <v>0</v>
      </c>
    </row>
    <row r="251" spans="1:324" ht="15.75" x14ac:dyDescent="0.25">
      <c r="A251" s="623">
        <v>4504</v>
      </c>
      <c r="B251" s="624"/>
      <c r="C251" s="625" t="s">
        <v>1067</v>
      </c>
      <c r="D251" s="625" t="s">
        <v>1068</v>
      </c>
      <c r="E251" s="466" t="s">
        <v>870</v>
      </c>
      <c r="F251" s="466" t="s">
        <v>870</v>
      </c>
      <c r="G251" s="466" t="s">
        <v>870</v>
      </c>
      <c r="H251" s="466" t="s">
        <v>870</v>
      </c>
      <c r="I251" s="466" t="s">
        <v>870</v>
      </c>
      <c r="J251" s="466" t="s">
        <v>870</v>
      </c>
      <c r="K251" s="466" t="s">
        <v>870</v>
      </c>
      <c r="L251" s="466" t="s">
        <v>870</v>
      </c>
      <c r="M251" s="466" t="s">
        <v>870</v>
      </c>
      <c r="N251" s="466" t="s">
        <v>870</v>
      </c>
      <c r="O251" s="466" t="s">
        <v>870</v>
      </c>
      <c r="P251" s="466" t="s">
        <v>870</v>
      </c>
      <c r="Q251" s="466" t="s">
        <v>870</v>
      </c>
      <c r="R251" s="466" t="s">
        <v>870</v>
      </c>
      <c r="S251" s="466" t="s">
        <v>870</v>
      </c>
      <c r="T251" s="466" t="s">
        <v>870</v>
      </c>
      <c r="U251" s="466" t="s">
        <v>870</v>
      </c>
      <c r="V251" s="466" t="s">
        <v>870</v>
      </c>
      <c r="W251" s="466" t="s">
        <v>870</v>
      </c>
      <c r="X251" s="466" t="s">
        <v>870</v>
      </c>
      <c r="Y251" s="466" t="s">
        <v>870</v>
      </c>
      <c r="Z251" s="466" t="s">
        <v>870</v>
      </c>
      <c r="AA251" s="466" t="s">
        <v>870</v>
      </c>
      <c r="AB251" s="466" t="s">
        <v>870</v>
      </c>
      <c r="AC251" s="466" t="s">
        <v>870</v>
      </c>
      <c r="AD251" s="466" t="s">
        <v>870</v>
      </c>
      <c r="AE251" s="466" t="s">
        <v>870</v>
      </c>
      <c r="AF251" s="466" t="s">
        <v>870</v>
      </c>
      <c r="AG251" s="466" t="s">
        <v>870</v>
      </c>
      <c r="AH251" s="466" t="s">
        <v>870</v>
      </c>
      <c r="AI251" s="466" t="s">
        <v>870</v>
      </c>
      <c r="AJ251" s="466" t="s">
        <v>870</v>
      </c>
      <c r="AK251" s="466" t="s">
        <v>870</v>
      </c>
      <c r="AL251" s="466" t="s">
        <v>870</v>
      </c>
      <c r="AM251" s="466" t="s">
        <v>870</v>
      </c>
      <c r="AN251" s="466" t="s">
        <v>870</v>
      </c>
      <c r="AO251" s="466" t="s">
        <v>870</v>
      </c>
      <c r="AP251" s="466" t="s">
        <v>870</v>
      </c>
      <c r="AQ251" s="466" t="s">
        <v>870</v>
      </c>
      <c r="AR251" s="466" t="s">
        <v>870</v>
      </c>
      <c r="AS251" s="466" t="s">
        <v>870</v>
      </c>
      <c r="AT251" s="466" t="s">
        <v>870</v>
      </c>
      <c r="AU251" s="466" t="s">
        <v>870</v>
      </c>
      <c r="AV251" s="466" t="s">
        <v>870</v>
      </c>
      <c r="AW251" s="466" t="s">
        <v>870</v>
      </c>
      <c r="AX251" s="466" t="s">
        <v>870</v>
      </c>
      <c r="AY251" s="466" t="s">
        <v>870</v>
      </c>
      <c r="AZ251" s="466" t="s">
        <v>870</v>
      </c>
      <c r="BA251" s="466" t="s">
        <v>870</v>
      </c>
      <c r="BB251" s="466" t="s">
        <v>870</v>
      </c>
      <c r="BC251" s="466" t="s">
        <v>870</v>
      </c>
      <c r="BD251" s="466" t="s">
        <v>870</v>
      </c>
      <c r="BE251" s="466" t="s">
        <v>870</v>
      </c>
      <c r="BF251" s="466" t="s">
        <v>870</v>
      </c>
      <c r="BG251" s="466" t="s">
        <v>870</v>
      </c>
      <c r="BH251" s="466" t="s">
        <v>870</v>
      </c>
      <c r="BI251" s="466" t="s">
        <v>870</v>
      </c>
      <c r="BJ251" s="466" t="s">
        <v>870</v>
      </c>
      <c r="BK251" s="466" t="s">
        <v>870</v>
      </c>
      <c r="BL251" s="466" t="s">
        <v>870</v>
      </c>
      <c r="BM251" s="466">
        <v>0</v>
      </c>
      <c r="BN251" s="466">
        <v>0</v>
      </c>
      <c r="BO251" s="466">
        <v>0</v>
      </c>
      <c r="BP251" s="466">
        <v>0</v>
      </c>
      <c r="BQ251" s="466">
        <v>0</v>
      </c>
      <c r="BR251" s="466">
        <v>0</v>
      </c>
      <c r="BS251" s="466">
        <v>0</v>
      </c>
      <c r="BT251" s="466">
        <v>0</v>
      </c>
      <c r="BU251" s="466">
        <v>0</v>
      </c>
      <c r="BV251" s="466">
        <v>0</v>
      </c>
      <c r="BW251" s="466">
        <v>0</v>
      </c>
      <c r="BX251" s="466">
        <v>0</v>
      </c>
      <c r="BY251" s="466">
        <v>0</v>
      </c>
      <c r="BZ251" s="466">
        <v>0</v>
      </c>
      <c r="CA251" s="466">
        <v>0</v>
      </c>
      <c r="CB251" s="466">
        <v>0</v>
      </c>
      <c r="CC251" s="466">
        <v>0</v>
      </c>
      <c r="CD251" s="466">
        <v>0</v>
      </c>
      <c r="CE251" s="466">
        <v>0</v>
      </c>
      <c r="CF251" s="466">
        <v>0</v>
      </c>
      <c r="CG251" s="466">
        <v>0</v>
      </c>
      <c r="CH251" s="466">
        <v>0</v>
      </c>
      <c r="CI251" s="466">
        <v>0</v>
      </c>
      <c r="CJ251" s="466">
        <v>0</v>
      </c>
      <c r="CK251" s="466">
        <v>0</v>
      </c>
      <c r="CL251" s="466">
        <v>0</v>
      </c>
      <c r="CM251" s="466">
        <v>0</v>
      </c>
      <c r="CN251" s="466">
        <v>0</v>
      </c>
      <c r="CO251" s="466">
        <v>0</v>
      </c>
      <c r="CP251" s="466">
        <v>0</v>
      </c>
      <c r="CQ251" s="466">
        <v>0</v>
      </c>
      <c r="CR251" s="466">
        <v>0</v>
      </c>
      <c r="CS251" s="466">
        <v>0</v>
      </c>
      <c r="CT251" s="466">
        <v>0</v>
      </c>
      <c r="CU251" s="466">
        <v>0</v>
      </c>
      <c r="CV251" s="466">
        <v>0</v>
      </c>
      <c r="CW251" s="466">
        <v>0</v>
      </c>
      <c r="CX251" s="466">
        <v>0</v>
      </c>
      <c r="CY251" s="466">
        <v>0</v>
      </c>
      <c r="CZ251" s="466">
        <v>0</v>
      </c>
      <c r="DA251" s="466">
        <v>0</v>
      </c>
      <c r="DB251" s="466">
        <v>0</v>
      </c>
      <c r="DC251" s="466">
        <v>0</v>
      </c>
      <c r="DD251" s="466">
        <v>0</v>
      </c>
      <c r="DE251" s="466">
        <v>0</v>
      </c>
      <c r="DF251" s="466">
        <v>0</v>
      </c>
      <c r="DG251" s="466">
        <v>0</v>
      </c>
      <c r="DH251" s="466">
        <v>0</v>
      </c>
      <c r="DI251" s="466">
        <v>0</v>
      </c>
      <c r="DJ251" s="466">
        <v>0</v>
      </c>
      <c r="DK251" s="466">
        <v>0</v>
      </c>
      <c r="DL251" s="466">
        <v>0</v>
      </c>
      <c r="DM251" s="466">
        <v>0</v>
      </c>
      <c r="DN251" s="466">
        <v>0</v>
      </c>
      <c r="DO251" s="466">
        <v>0</v>
      </c>
      <c r="DP251" s="466">
        <v>0</v>
      </c>
      <c r="DQ251" s="466">
        <v>0</v>
      </c>
      <c r="DR251" s="466">
        <v>0</v>
      </c>
      <c r="DS251" s="466">
        <v>0</v>
      </c>
      <c r="DT251" s="466">
        <v>0</v>
      </c>
      <c r="DU251" s="466">
        <v>0</v>
      </c>
      <c r="DV251" s="466">
        <v>0</v>
      </c>
      <c r="DW251" s="466">
        <v>0</v>
      </c>
      <c r="DX251" s="466">
        <v>0</v>
      </c>
      <c r="DY251" s="466">
        <v>0</v>
      </c>
      <c r="DZ251" s="466">
        <v>0</v>
      </c>
      <c r="EA251" s="466">
        <v>0</v>
      </c>
      <c r="EB251" s="466">
        <v>0</v>
      </c>
      <c r="EC251" s="466">
        <v>0</v>
      </c>
      <c r="ED251" s="466">
        <v>0</v>
      </c>
      <c r="EE251" s="466">
        <v>5788556.4400000004</v>
      </c>
      <c r="EF251" s="466">
        <v>80856.77</v>
      </c>
      <c r="EG251" s="466">
        <v>181927.73</v>
      </c>
      <c r="EH251" s="466">
        <v>141499.34</v>
      </c>
      <c r="EI251" s="466">
        <v>296382.71999999997</v>
      </c>
      <c r="EJ251" s="466">
        <v>211566</v>
      </c>
      <c r="EK251" s="466">
        <v>211566</v>
      </c>
      <c r="EL251" s="466">
        <f t="shared" si="1264"/>
        <v>6912355</v>
      </c>
      <c r="EM251" s="466">
        <v>269626.07</v>
      </c>
      <c r="EN251" s="466">
        <v>559992.61</v>
      </c>
      <c r="EO251" s="466">
        <v>103702.34</v>
      </c>
      <c r="EP251" s="466">
        <v>103702.34</v>
      </c>
      <c r="EQ251" s="466">
        <v>165923.74</v>
      </c>
      <c r="ER251" s="466">
        <v>82961.87</v>
      </c>
      <c r="ES251" s="466">
        <v>165923.72</v>
      </c>
      <c r="ET251" s="466">
        <v>207404.67</v>
      </c>
      <c r="EU251" s="466">
        <v>207404.67</v>
      </c>
      <c r="EV251" s="466">
        <v>207404.67</v>
      </c>
      <c r="EW251" s="466">
        <v>56428.68</v>
      </c>
      <c r="EX251" s="466">
        <v>193679.62</v>
      </c>
      <c r="EY251" s="466">
        <f t="shared" si="1266"/>
        <v>2324154.9999999995</v>
      </c>
      <c r="EZ251" s="466">
        <v>196358.67</v>
      </c>
      <c r="FA251" s="466">
        <v>530168.41</v>
      </c>
      <c r="FB251" s="466">
        <v>117815.2</v>
      </c>
      <c r="FC251" s="466">
        <v>98179.34</v>
      </c>
      <c r="FD251" s="466">
        <v>137451.07</v>
      </c>
      <c r="FE251" s="466">
        <v>117815.2</v>
      </c>
      <c r="FF251" s="466">
        <v>176722.8</v>
      </c>
      <c r="FG251" s="466">
        <v>196358.67</v>
      </c>
      <c r="FH251" s="466">
        <v>196358.67</v>
      </c>
      <c r="FI251" s="466">
        <v>196358.67</v>
      </c>
      <c r="FJ251" s="466">
        <v>206514.42</v>
      </c>
      <c r="FK251" s="466">
        <v>197281.92000000001</v>
      </c>
      <c r="FL251" s="466">
        <f t="shared" si="1268"/>
        <v>2367383.0399999996</v>
      </c>
      <c r="FM251" s="466">
        <v>202663.67</v>
      </c>
      <c r="FN251" s="466">
        <v>607991.01</v>
      </c>
      <c r="FO251" s="466">
        <v>202663.67</v>
      </c>
      <c r="FP251" s="466">
        <v>202663.67</v>
      </c>
      <c r="FQ251" s="466">
        <v>182397.3</v>
      </c>
      <c r="FR251" s="466">
        <v>101331.84</v>
      </c>
      <c r="FS251" s="466">
        <v>101331.84</v>
      </c>
      <c r="FT251" s="466">
        <v>202663.66</v>
      </c>
      <c r="FU251" s="466">
        <v>202663.67</v>
      </c>
      <c r="FV251" s="466">
        <v>162130.94</v>
      </c>
      <c r="FW251" s="466">
        <v>121598.2</v>
      </c>
      <c r="FX251" s="466">
        <v>0</v>
      </c>
      <c r="FY251" s="466">
        <f t="shared" si="1270"/>
        <v>2290099.4700000002</v>
      </c>
      <c r="FZ251" s="466">
        <v>249832.27</v>
      </c>
      <c r="GA251" s="466">
        <v>518882.41</v>
      </c>
      <c r="GB251" s="466">
        <v>192178.67</v>
      </c>
      <c r="GC251" s="466">
        <v>192178.67</v>
      </c>
      <c r="GD251" s="466">
        <v>192178.67</v>
      </c>
      <c r="GE251" s="466">
        <v>192178.67</v>
      </c>
      <c r="GF251" s="466">
        <v>192178.67</v>
      </c>
      <c r="GG251" s="466">
        <v>188936.17</v>
      </c>
      <c r="GH251" s="466">
        <v>191854.42</v>
      </c>
      <c r="GI251" s="466">
        <v>0</v>
      </c>
      <c r="GJ251" s="466">
        <v>95927.21</v>
      </c>
      <c r="GK251" s="466">
        <v>75022.17</v>
      </c>
      <c r="GL251" s="466">
        <f t="shared" si="1272"/>
        <v>2281347.9999999995</v>
      </c>
      <c r="GM251" s="466">
        <v>0</v>
      </c>
      <c r="GN251" s="466">
        <v>0</v>
      </c>
      <c r="GO251" s="466">
        <v>0</v>
      </c>
      <c r="GP251" s="466">
        <v>0</v>
      </c>
      <c r="GQ251" s="466">
        <v>0</v>
      </c>
      <c r="GR251" s="466">
        <v>0</v>
      </c>
      <c r="GS251" s="466">
        <v>0</v>
      </c>
      <c r="GT251" s="466">
        <v>0</v>
      </c>
      <c r="GU251" s="466">
        <v>0</v>
      </c>
      <c r="GV251" s="466">
        <v>0</v>
      </c>
      <c r="GW251" s="466">
        <v>0</v>
      </c>
      <c r="GX251" s="466">
        <v>0</v>
      </c>
      <c r="GY251" s="466">
        <f t="shared" si="1274"/>
        <v>0</v>
      </c>
      <c r="GZ251" s="466">
        <v>0</v>
      </c>
      <c r="HA251" s="466">
        <v>0</v>
      </c>
      <c r="HB251" s="466">
        <v>0</v>
      </c>
      <c r="HC251" s="466">
        <v>0</v>
      </c>
      <c r="HD251" s="466">
        <v>0</v>
      </c>
      <c r="HE251" s="466">
        <v>0</v>
      </c>
      <c r="HF251" s="466">
        <v>0</v>
      </c>
      <c r="HG251" s="466">
        <v>0</v>
      </c>
      <c r="HH251" s="466">
        <v>0</v>
      </c>
      <c r="HI251" s="466">
        <v>0</v>
      </c>
      <c r="HJ251" s="466">
        <v>0</v>
      </c>
      <c r="HK251" s="466">
        <v>0</v>
      </c>
      <c r="HL251" s="466">
        <f t="shared" si="1276"/>
        <v>0</v>
      </c>
      <c r="HM251" s="466">
        <v>0</v>
      </c>
      <c r="HN251" s="466">
        <v>0</v>
      </c>
      <c r="HO251" s="466">
        <v>0</v>
      </c>
      <c r="HP251" s="466">
        <v>0</v>
      </c>
      <c r="HQ251" s="466">
        <v>0</v>
      </c>
      <c r="HR251" s="466">
        <v>0</v>
      </c>
      <c r="HS251" s="466">
        <v>0</v>
      </c>
      <c r="HT251" s="466">
        <v>0</v>
      </c>
      <c r="HU251" s="466">
        <v>0</v>
      </c>
      <c r="HV251" s="466">
        <v>0</v>
      </c>
      <c r="HW251" s="466">
        <v>0</v>
      </c>
      <c r="HX251" s="466">
        <v>8684315</v>
      </c>
      <c r="HY251" s="466">
        <f t="shared" si="1278"/>
        <v>8684315</v>
      </c>
      <c r="HZ251" s="466">
        <v>240843.67</v>
      </c>
      <c r="IA251" s="466">
        <v>289012.40000000002</v>
      </c>
      <c r="IB251" s="466">
        <v>192674.94</v>
      </c>
      <c r="IC251" s="466">
        <v>240843.67</v>
      </c>
      <c r="ID251" s="466">
        <v>240843.67</v>
      </c>
      <c r="IE251" s="466">
        <v>240843.67</v>
      </c>
      <c r="IF251" s="466">
        <v>240843.67</v>
      </c>
      <c r="IG251" s="466">
        <v>240843.67</v>
      </c>
      <c r="IH251" s="466">
        <v>240843.67</v>
      </c>
      <c r="II251" s="466">
        <v>240843.67</v>
      </c>
      <c r="IJ251" s="466">
        <v>240843.67</v>
      </c>
      <c r="IK251" s="466">
        <v>240843.67</v>
      </c>
      <c r="IL251" s="466">
        <f t="shared" si="1280"/>
        <v>2890124.0399999996</v>
      </c>
      <c r="IM251" s="466">
        <v>326269.21000000002</v>
      </c>
      <c r="IN251" s="466">
        <v>424767.53</v>
      </c>
      <c r="IO251" s="466">
        <v>249863.25</v>
      </c>
      <c r="IP251" s="466">
        <v>224876.93</v>
      </c>
      <c r="IQ251" s="466">
        <v>174904.28</v>
      </c>
      <c r="IR251" s="466">
        <v>199890.6</v>
      </c>
      <c r="IS251" s="466">
        <v>224876.91</v>
      </c>
      <c r="IT251" s="466">
        <v>249863.25</v>
      </c>
      <c r="IU251" s="466">
        <v>249863.25</v>
      </c>
      <c r="IV251" s="466">
        <v>249863.25</v>
      </c>
      <c r="IW251" s="466">
        <v>249863.25</v>
      </c>
      <c r="IX251" s="466">
        <v>249863.25</v>
      </c>
      <c r="IY251" s="466">
        <f t="shared" si="1282"/>
        <v>3074764.96</v>
      </c>
      <c r="IZ251" s="655">
        <v>428615</v>
      </c>
      <c r="JA251" s="466">
        <v>740188.8</v>
      </c>
      <c r="JB251" s="466">
        <v>274144</v>
      </c>
      <c r="JC251" s="466">
        <v>191900.79999999999</v>
      </c>
      <c r="JD251" s="466">
        <v>164486.39999999999</v>
      </c>
      <c r="JE251" s="466">
        <v>274144</v>
      </c>
      <c r="JF251" s="466">
        <v>274144</v>
      </c>
      <c r="JG251" s="466">
        <v>274144</v>
      </c>
      <c r="JH251" s="466">
        <v>274144</v>
      </c>
      <c r="JI251" s="466">
        <v>274144</v>
      </c>
      <c r="JJ251" s="466">
        <v>137072</v>
      </c>
      <c r="JK251" s="466">
        <v>137072</v>
      </c>
      <c r="JL251" s="466">
        <f t="shared" si="1284"/>
        <v>3444199</v>
      </c>
      <c r="JM251" s="655">
        <v>566248.16</v>
      </c>
      <c r="JN251" s="466">
        <v>339748.9</v>
      </c>
      <c r="JO251" s="466">
        <v>169874.45</v>
      </c>
      <c r="JP251" s="466">
        <v>283124.08</v>
      </c>
      <c r="JQ251" s="466">
        <v>424686.12</v>
      </c>
      <c r="JR251" s="466">
        <v>198186.85</v>
      </c>
      <c r="JS251" s="466">
        <v>169874.45</v>
      </c>
      <c r="JT251" s="466">
        <v>169874.45</v>
      </c>
      <c r="JU251" s="466">
        <v>226499.26</v>
      </c>
      <c r="JV251" s="466">
        <v>283124.08</v>
      </c>
      <c r="JW251" s="466">
        <v>202217.32</v>
      </c>
      <c r="JX251" s="466">
        <v>275768.92</v>
      </c>
      <c r="JY251" s="466">
        <f t="shared" si="1286"/>
        <v>3309227.0400000005</v>
      </c>
      <c r="JZ251" s="655">
        <v>0</v>
      </c>
      <c r="KA251" s="466">
        <v>0</v>
      </c>
      <c r="KB251" s="466">
        <v>0</v>
      </c>
      <c r="KC251" s="466">
        <v>0</v>
      </c>
      <c r="KD251" s="466">
        <v>0</v>
      </c>
      <c r="KE251" s="466">
        <v>0</v>
      </c>
      <c r="KF251" s="466">
        <v>0</v>
      </c>
      <c r="KG251" s="466">
        <v>0</v>
      </c>
      <c r="KH251" s="466">
        <v>0</v>
      </c>
      <c r="KI251" s="466">
        <v>0</v>
      </c>
      <c r="KJ251" s="466">
        <v>0</v>
      </c>
      <c r="KK251" s="466">
        <v>26313758</v>
      </c>
      <c r="KL251" s="466">
        <f t="shared" si="1288"/>
        <v>26313758</v>
      </c>
      <c r="KM251" s="655">
        <v>2227307.67</v>
      </c>
      <c r="KN251" s="466">
        <v>2895499.96</v>
      </c>
      <c r="KO251" s="466">
        <v>1559115.37</v>
      </c>
      <c r="KP251" s="466">
        <v>2227307.67</v>
      </c>
      <c r="KQ251" s="466">
        <v>2227307.67</v>
      </c>
      <c r="KR251" s="466">
        <v>2227307.67</v>
      </c>
      <c r="KS251" s="466">
        <v>2227307.67</v>
      </c>
      <c r="KT251" s="466">
        <v>2227307.65</v>
      </c>
      <c r="KU251" s="466">
        <v>2227307.67</v>
      </c>
      <c r="KV251" s="466">
        <v>2227307.67</v>
      </c>
      <c r="KW251" s="466">
        <v>2227307.67</v>
      </c>
      <c r="KX251" s="466">
        <v>3512960.66</v>
      </c>
      <c r="KY251" s="466">
        <f t="shared" si="1291"/>
        <v>28013345.000000004</v>
      </c>
      <c r="KZ251" s="655">
        <v>2532157.08</v>
      </c>
      <c r="LA251" s="466">
        <v>3038588.5</v>
      </c>
      <c r="LB251" s="466">
        <v>0</v>
      </c>
      <c r="LC251" s="466">
        <v>0</v>
      </c>
      <c r="LD251" s="466">
        <v>0</v>
      </c>
      <c r="LE251" s="466">
        <v>0</v>
      </c>
      <c r="LF251" s="466">
        <v>0</v>
      </c>
      <c r="LG251" s="466">
        <v>0</v>
      </c>
      <c r="LH251" s="466">
        <v>0</v>
      </c>
      <c r="LI251" s="466">
        <v>0</v>
      </c>
      <c r="LJ251" s="466">
        <v>0</v>
      </c>
      <c r="LK251" s="466">
        <v>0</v>
      </c>
      <c r="LL251" s="511">
        <f t="shared" si="1292"/>
        <v>5570745.5800000001</v>
      </c>
    </row>
    <row r="252" spans="1:324" ht="15.75" x14ac:dyDescent="0.25">
      <c r="A252" s="623">
        <v>4505</v>
      </c>
      <c r="B252" s="624"/>
      <c r="C252" s="625" t="s">
        <v>1080</v>
      </c>
      <c r="D252" s="625" t="s">
        <v>1082</v>
      </c>
      <c r="E252" s="466" t="s">
        <v>870</v>
      </c>
      <c r="F252" s="466" t="s">
        <v>870</v>
      </c>
      <c r="G252" s="466" t="s">
        <v>870</v>
      </c>
      <c r="H252" s="466" t="s">
        <v>870</v>
      </c>
      <c r="I252" s="466" t="s">
        <v>870</v>
      </c>
      <c r="J252" s="466" t="s">
        <v>870</v>
      </c>
      <c r="K252" s="466" t="s">
        <v>870</v>
      </c>
      <c r="L252" s="466" t="s">
        <v>870</v>
      </c>
      <c r="M252" s="466" t="s">
        <v>870</v>
      </c>
      <c r="N252" s="466" t="s">
        <v>870</v>
      </c>
      <c r="O252" s="466" t="s">
        <v>870</v>
      </c>
      <c r="P252" s="466" t="s">
        <v>870</v>
      </c>
      <c r="Q252" s="466" t="s">
        <v>870</v>
      </c>
      <c r="R252" s="466" t="s">
        <v>870</v>
      </c>
      <c r="S252" s="466" t="s">
        <v>870</v>
      </c>
      <c r="T252" s="466" t="s">
        <v>870</v>
      </c>
      <c r="U252" s="466" t="s">
        <v>870</v>
      </c>
      <c r="V252" s="466" t="s">
        <v>870</v>
      </c>
      <c r="W252" s="466" t="s">
        <v>870</v>
      </c>
      <c r="X252" s="466" t="s">
        <v>870</v>
      </c>
      <c r="Y252" s="466" t="s">
        <v>870</v>
      </c>
      <c r="Z252" s="466" t="s">
        <v>870</v>
      </c>
      <c r="AA252" s="466" t="s">
        <v>870</v>
      </c>
      <c r="AB252" s="466" t="s">
        <v>870</v>
      </c>
      <c r="AC252" s="466" t="s">
        <v>870</v>
      </c>
      <c r="AD252" s="466" t="s">
        <v>870</v>
      </c>
      <c r="AE252" s="466" t="s">
        <v>870</v>
      </c>
      <c r="AF252" s="466" t="s">
        <v>870</v>
      </c>
      <c r="AG252" s="466" t="s">
        <v>870</v>
      </c>
      <c r="AH252" s="466" t="s">
        <v>870</v>
      </c>
      <c r="AI252" s="466" t="s">
        <v>870</v>
      </c>
      <c r="AJ252" s="466" t="s">
        <v>870</v>
      </c>
      <c r="AK252" s="466" t="s">
        <v>870</v>
      </c>
      <c r="AL252" s="466" t="s">
        <v>870</v>
      </c>
      <c r="AM252" s="466" t="s">
        <v>870</v>
      </c>
      <c r="AN252" s="466" t="s">
        <v>870</v>
      </c>
      <c r="AO252" s="466" t="s">
        <v>870</v>
      </c>
      <c r="AP252" s="466" t="s">
        <v>870</v>
      </c>
      <c r="AQ252" s="466" t="s">
        <v>870</v>
      </c>
      <c r="AR252" s="466" t="s">
        <v>870</v>
      </c>
      <c r="AS252" s="466" t="s">
        <v>870</v>
      </c>
      <c r="AT252" s="466" t="s">
        <v>870</v>
      </c>
      <c r="AU252" s="466" t="s">
        <v>870</v>
      </c>
      <c r="AV252" s="466" t="s">
        <v>870</v>
      </c>
      <c r="AW252" s="466" t="s">
        <v>870</v>
      </c>
      <c r="AX252" s="466" t="s">
        <v>870</v>
      </c>
      <c r="AY252" s="466" t="s">
        <v>870</v>
      </c>
      <c r="AZ252" s="466" t="s">
        <v>870</v>
      </c>
      <c r="BA252" s="466" t="s">
        <v>870</v>
      </c>
      <c r="BB252" s="466" t="s">
        <v>870</v>
      </c>
      <c r="BC252" s="466" t="s">
        <v>870</v>
      </c>
      <c r="BD252" s="466" t="s">
        <v>870</v>
      </c>
      <c r="BE252" s="466" t="s">
        <v>870</v>
      </c>
      <c r="BF252" s="466" t="s">
        <v>870</v>
      </c>
      <c r="BG252" s="466" t="s">
        <v>870</v>
      </c>
      <c r="BH252" s="466" t="s">
        <v>870</v>
      </c>
      <c r="BI252" s="466" t="s">
        <v>870</v>
      </c>
      <c r="BJ252" s="466" t="s">
        <v>870</v>
      </c>
      <c r="BK252" s="466" t="s">
        <v>870</v>
      </c>
      <c r="BL252" s="466" t="s">
        <v>870</v>
      </c>
      <c r="BM252" s="662">
        <v>0</v>
      </c>
      <c r="BN252" s="662">
        <v>0</v>
      </c>
      <c r="BO252" s="662">
        <v>0</v>
      </c>
      <c r="BP252" s="662">
        <v>0</v>
      </c>
      <c r="BQ252" s="662">
        <v>0</v>
      </c>
      <c r="BR252" s="662">
        <v>0</v>
      </c>
      <c r="BS252" s="662">
        <v>0</v>
      </c>
      <c r="BT252" s="662">
        <v>0</v>
      </c>
      <c r="BU252" s="662">
        <v>0</v>
      </c>
      <c r="BV252" s="662">
        <v>0</v>
      </c>
      <c r="BW252" s="662">
        <v>0</v>
      </c>
      <c r="BX252" s="662">
        <v>0</v>
      </c>
      <c r="BY252" s="662">
        <v>0</v>
      </c>
      <c r="BZ252" s="662">
        <v>0</v>
      </c>
      <c r="CA252" s="662">
        <v>0</v>
      </c>
      <c r="CB252" s="662">
        <v>0</v>
      </c>
      <c r="CC252" s="662">
        <v>0</v>
      </c>
      <c r="CD252" s="662">
        <v>0</v>
      </c>
      <c r="CE252" s="662">
        <v>0</v>
      </c>
      <c r="CF252" s="662">
        <v>0</v>
      </c>
      <c r="CG252" s="662">
        <v>0</v>
      </c>
      <c r="CH252" s="662">
        <v>0</v>
      </c>
      <c r="CI252" s="662">
        <v>0</v>
      </c>
      <c r="CJ252" s="662">
        <v>0</v>
      </c>
      <c r="CK252" s="662">
        <v>0</v>
      </c>
      <c r="CL252" s="662">
        <v>0</v>
      </c>
      <c r="CM252" s="662">
        <v>0</v>
      </c>
      <c r="CN252" s="662">
        <v>0</v>
      </c>
      <c r="CO252" s="662">
        <v>0</v>
      </c>
      <c r="CP252" s="662">
        <v>0</v>
      </c>
      <c r="CQ252" s="662">
        <v>0</v>
      </c>
      <c r="CR252" s="662">
        <v>0</v>
      </c>
      <c r="CS252" s="662">
        <v>0</v>
      </c>
      <c r="CT252" s="662">
        <v>0</v>
      </c>
      <c r="CU252" s="662">
        <v>0</v>
      </c>
      <c r="CV252" s="662">
        <v>0</v>
      </c>
      <c r="CW252" s="662">
        <v>0</v>
      </c>
      <c r="CX252" s="662">
        <v>0</v>
      </c>
      <c r="CY252" s="662">
        <v>0</v>
      </c>
      <c r="CZ252" s="662">
        <v>0</v>
      </c>
      <c r="DA252" s="662">
        <v>0</v>
      </c>
      <c r="DB252" s="662">
        <v>0</v>
      </c>
      <c r="DC252" s="662">
        <v>0</v>
      </c>
      <c r="DD252" s="662">
        <v>0</v>
      </c>
      <c r="DE252" s="662">
        <v>0</v>
      </c>
      <c r="DF252" s="662">
        <v>0</v>
      </c>
      <c r="DG252" s="662">
        <v>0</v>
      </c>
      <c r="DH252" s="662">
        <v>0</v>
      </c>
      <c r="DI252" s="662">
        <v>0</v>
      </c>
      <c r="DJ252" s="662">
        <v>0</v>
      </c>
      <c r="DK252" s="662">
        <v>0</v>
      </c>
      <c r="DL252" s="662">
        <v>0</v>
      </c>
      <c r="DM252" s="662">
        <v>0</v>
      </c>
      <c r="DN252" s="662">
        <v>0</v>
      </c>
      <c r="DO252" s="662">
        <v>0</v>
      </c>
      <c r="DP252" s="662">
        <v>0</v>
      </c>
      <c r="DQ252" s="662">
        <v>0</v>
      </c>
      <c r="DR252" s="662">
        <v>0</v>
      </c>
      <c r="DS252" s="662">
        <v>0</v>
      </c>
      <c r="DT252" s="662">
        <v>0</v>
      </c>
      <c r="DU252" s="662">
        <v>0</v>
      </c>
      <c r="DV252" s="662">
        <v>0</v>
      </c>
      <c r="DW252" s="662">
        <v>0</v>
      </c>
      <c r="DX252" s="662">
        <v>0</v>
      </c>
      <c r="DY252" s="662">
        <v>0</v>
      </c>
      <c r="DZ252" s="662">
        <v>0</v>
      </c>
      <c r="EA252" s="662">
        <v>0</v>
      </c>
      <c r="EB252" s="662">
        <v>0</v>
      </c>
      <c r="EC252" s="662">
        <v>0</v>
      </c>
      <c r="ED252" s="662">
        <v>0</v>
      </c>
      <c r="EE252" s="662">
        <v>0</v>
      </c>
      <c r="EF252" s="662">
        <v>0</v>
      </c>
      <c r="EG252" s="662">
        <v>0</v>
      </c>
      <c r="EH252" s="662">
        <v>0</v>
      </c>
      <c r="EI252" s="662">
        <v>0</v>
      </c>
      <c r="EJ252" s="662">
        <v>0</v>
      </c>
      <c r="EK252" s="662">
        <v>0</v>
      </c>
      <c r="EL252" s="662">
        <v>0</v>
      </c>
      <c r="EM252" s="662">
        <v>0</v>
      </c>
      <c r="EN252" s="662">
        <v>0</v>
      </c>
      <c r="EO252" s="662">
        <v>0</v>
      </c>
      <c r="EP252" s="662">
        <v>0</v>
      </c>
      <c r="EQ252" s="662">
        <v>0</v>
      </c>
      <c r="ER252" s="662">
        <v>0</v>
      </c>
      <c r="ES252" s="662">
        <v>0</v>
      </c>
      <c r="ET252" s="662">
        <v>0</v>
      </c>
      <c r="EU252" s="662">
        <v>0</v>
      </c>
      <c r="EV252" s="662">
        <v>0</v>
      </c>
      <c r="EW252" s="662">
        <v>0</v>
      </c>
      <c r="EX252" s="662">
        <v>0</v>
      </c>
      <c r="EY252" s="662">
        <v>0</v>
      </c>
      <c r="EZ252" s="662">
        <v>0</v>
      </c>
      <c r="FA252" s="662">
        <v>0</v>
      </c>
      <c r="FB252" s="662">
        <v>0</v>
      </c>
      <c r="FC252" s="662">
        <v>0</v>
      </c>
      <c r="FD252" s="662">
        <v>0</v>
      </c>
      <c r="FE252" s="662">
        <v>0</v>
      </c>
      <c r="FF252" s="662">
        <v>0</v>
      </c>
      <c r="FG252" s="662">
        <v>0</v>
      </c>
      <c r="FH252" s="662">
        <v>0</v>
      </c>
      <c r="FI252" s="662">
        <v>0</v>
      </c>
      <c r="FJ252" s="662">
        <v>0</v>
      </c>
      <c r="FK252" s="662">
        <v>0</v>
      </c>
      <c r="FL252" s="662">
        <v>0</v>
      </c>
      <c r="FM252" s="662">
        <v>0</v>
      </c>
      <c r="FN252" s="662">
        <v>0</v>
      </c>
      <c r="FO252" s="662">
        <v>0</v>
      </c>
      <c r="FP252" s="662">
        <v>0</v>
      </c>
      <c r="FQ252" s="662">
        <v>0</v>
      </c>
      <c r="FR252" s="662">
        <v>0</v>
      </c>
      <c r="FS252" s="662">
        <v>0</v>
      </c>
      <c r="FT252" s="662">
        <v>0</v>
      </c>
      <c r="FU252" s="662">
        <v>0</v>
      </c>
      <c r="FV252" s="662">
        <v>0</v>
      </c>
      <c r="FW252" s="662">
        <v>0</v>
      </c>
      <c r="FX252" s="662">
        <v>0</v>
      </c>
      <c r="FY252" s="662">
        <v>0</v>
      </c>
      <c r="FZ252" s="662">
        <v>0</v>
      </c>
      <c r="GA252" s="662">
        <v>0</v>
      </c>
      <c r="GB252" s="662">
        <v>0</v>
      </c>
      <c r="GC252" s="662">
        <v>0</v>
      </c>
      <c r="GD252" s="662">
        <v>0</v>
      </c>
      <c r="GE252" s="662">
        <v>0</v>
      </c>
      <c r="GF252" s="662">
        <v>0</v>
      </c>
      <c r="GG252" s="662">
        <v>0</v>
      </c>
      <c r="GH252" s="662">
        <v>0</v>
      </c>
      <c r="GI252" s="662">
        <v>0</v>
      </c>
      <c r="GJ252" s="662">
        <v>0</v>
      </c>
      <c r="GK252" s="662">
        <v>0</v>
      </c>
      <c r="GL252" s="662">
        <v>0</v>
      </c>
      <c r="GM252" s="662">
        <v>0</v>
      </c>
      <c r="GN252" s="662">
        <v>0</v>
      </c>
      <c r="GO252" s="662">
        <v>0</v>
      </c>
      <c r="GP252" s="662">
        <v>0</v>
      </c>
      <c r="GQ252" s="662">
        <v>0</v>
      </c>
      <c r="GR252" s="662">
        <v>0</v>
      </c>
      <c r="GS252" s="662">
        <v>0</v>
      </c>
      <c r="GT252" s="662">
        <v>0</v>
      </c>
      <c r="GU252" s="662">
        <v>0</v>
      </c>
      <c r="GV252" s="662">
        <v>0</v>
      </c>
      <c r="GW252" s="662">
        <v>0</v>
      </c>
      <c r="GX252" s="662">
        <v>0</v>
      </c>
      <c r="GY252" s="662">
        <v>0</v>
      </c>
      <c r="GZ252" s="662">
        <v>0</v>
      </c>
      <c r="HA252" s="662">
        <v>0</v>
      </c>
      <c r="HB252" s="662">
        <v>0</v>
      </c>
      <c r="HC252" s="662">
        <v>0</v>
      </c>
      <c r="HD252" s="662">
        <v>0</v>
      </c>
      <c r="HE252" s="662">
        <v>0</v>
      </c>
      <c r="HF252" s="662">
        <v>0</v>
      </c>
      <c r="HG252" s="662">
        <v>0</v>
      </c>
      <c r="HH252" s="662">
        <v>0</v>
      </c>
      <c r="HI252" s="662">
        <v>0</v>
      </c>
      <c r="HJ252" s="662">
        <v>0</v>
      </c>
      <c r="HK252" s="662">
        <v>0</v>
      </c>
      <c r="HL252" s="662">
        <v>0</v>
      </c>
      <c r="HM252" s="662">
        <v>0</v>
      </c>
      <c r="HN252" s="662">
        <v>0</v>
      </c>
      <c r="HO252" s="662">
        <v>0</v>
      </c>
      <c r="HP252" s="662">
        <v>0</v>
      </c>
      <c r="HQ252" s="662">
        <v>0</v>
      </c>
      <c r="HR252" s="662">
        <v>0</v>
      </c>
      <c r="HS252" s="662">
        <v>0</v>
      </c>
      <c r="HT252" s="662">
        <v>0</v>
      </c>
      <c r="HU252" s="662">
        <v>0</v>
      </c>
      <c r="HV252" s="662">
        <v>0</v>
      </c>
      <c r="HW252" s="662">
        <v>0</v>
      </c>
      <c r="HX252" s="662">
        <v>0</v>
      </c>
      <c r="HY252" s="662">
        <v>0</v>
      </c>
      <c r="HZ252" s="662">
        <v>0</v>
      </c>
      <c r="IA252" s="662">
        <v>0</v>
      </c>
      <c r="IB252" s="662">
        <v>0</v>
      </c>
      <c r="IC252" s="662">
        <v>0</v>
      </c>
      <c r="ID252" s="662">
        <v>0</v>
      </c>
      <c r="IE252" s="662">
        <v>0</v>
      </c>
      <c r="IF252" s="662">
        <v>0</v>
      </c>
      <c r="IG252" s="662">
        <v>0</v>
      </c>
      <c r="IH252" s="662">
        <v>0</v>
      </c>
      <c r="II252" s="662">
        <v>0</v>
      </c>
      <c r="IJ252" s="662">
        <v>0</v>
      </c>
      <c r="IK252" s="662">
        <v>0</v>
      </c>
      <c r="IL252" s="662">
        <v>0</v>
      </c>
      <c r="IM252" s="662">
        <v>0</v>
      </c>
      <c r="IN252" s="662">
        <v>0</v>
      </c>
      <c r="IO252" s="662">
        <v>0</v>
      </c>
      <c r="IP252" s="662">
        <v>0</v>
      </c>
      <c r="IQ252" s="662">
        <v>0</v>
      </c>
      <c r="IR252" s="662">
        <v>0</v>
      </c>
      <c r="IS252" s="662">
        <v>0</v>
      </c>
      <c r="IT252" s="662">
        <v>0</v>
      </c>
      <c r="IU252" s="662">
        <v>0</v>
      </c>
      <c r="IV252" s="662">
        <v>0</v>
      </c>
      <c r="IW252" s="662">
        <v>0</v>
      </c>
      <c r="IX252" s="662">
        <v>0</v>
      </c>
      <c r="IY252" s="662">
        <v>0</v>
      </c>
      <c r="IZ252" s="662">
        <v>0</v>
      </c>
      <c r="JA252" s="662">
        <v>0</v>
      </c>
      <c r="JB252" s="662">
        <v>0</v>
      </c>
      <c r="JC252" s="662">
        <v>0</v>
      </c>
      <c r="JD252" s="662">
        <v>0</v>
      </c>
      <c r="JE252" s="662">
        <v>0</v>
      </c>
      <c r="JF252" s="662">
        <v>0</v>
      </c>
      <c r="JG252" s="662">
        <v>0</v>
      </c>
      <c r="JH252" s="662">
        <v>0</v>
      </c>
      <c r="JI252" s="662">
        <v>0</v>
      </c>
      <c r="JJ252" s="662">
        <v>0</v>
      </c>
      <c r="JK252" s="662">
        <v>0</v>
      </c>
      <c r="JL252" s="662">
        <v>0</v>
      </c>
      <c r="JM252" s="662">
        <v>0</v>
      </c>
      <c r="JN252" s="662">
        <v>0</v>
      </c>
      <c r="JO252" s="662">
        <v>0</v>
      </c>
      <c r="JP252" s="662">
        <v>0</v>
      </c>
      <c r="JQ252" s="662">
        <v>0</v>
      </c>
      <c r="JR252" s="662">
        <v>0</v>
      </c>
      <c r="JS252" s="662">
        <v>0</v>
      </c>
      <c r="JT252" s="662">
        <v>0</v>
      </c>
      <c r="JU252" s="662">
        <v>0</v>
      </c>
      <c r="JV252" s="662">
        <v>0</v>
      </c>
      <c r="JW252" s="662">
        <v>0</v>
      </c>
      <c r="JX252" s="662">
        <v>0</v>
      </c>
      <c r="JY252" s="662">
        <v>0</v>
      </c>
      <c r="JZ252" s="662">
        <v>0</v>
      </c>
      <c r="KA252" s="662">
        <v>0</v>
      </c>
      <c r="KB252" s="662">
        <v>0</v>
      </c>
      <c r="KC252" s="662">
        <v>0</v>
      </c>
      <c r="KD252" s="662">
        <v>0</v>
      </c>
      <c r="KE252" s="662">
        <v>0</v>
      </c>
      <c r="KF252" s="662">
        <v>0</v>
      </c>
      <c r="KG252" s="662">
        <v>0</v>
      </c>
      <c r="KH252" s="662">
        <v>0</v>
      </c>
      <c r="KI252" s="662">
        <v>0</v>
      </c>
      <c r="KJ252" s="662">
        <v>0</v>
      </c>
      <c r="KK252" s="662">
        <v>0</v>
      </c>
      <c r="KL252" s="662">
        <v>0</v>
      </c>
      <c r="KM252" s="655">
        <v>0</v>
      </c>
      <c r="KN252" s="655">
        <v>0</v>
      </c>
      <c r="KO252" s="655">
        <v>0</v>
      </c>
      <c r="KP252" s="655">
        <v>0</v>
      </c>
      <c r="KQ252" s="655">
        <v>0</v>
      </c>
      <c r="KR252" s="655">
        <v>0</v>
      </c>
      <c r="KS252" s="655">
        <v>0</v>
      </c>
      <c r="KT252" s="655">
        <v>0</v>
      </c>
      <c r="KU252" s="655">
        <v>0</v>
      </c>
      <c r="KV252" s="655">
        <v>0</v>
      </c>
      <c r="KW252" s="655">
        <v>0</v>
      </c>
      <c r="KX252" s="655">
        <v>0</v>
      </c>
      <c r="KY252" s="662">
        <f>KM252+KN252+KO252+KP252+KQ252+KR252+KS252+KT252+KU252+KV252+KW252+KX252</f>
        <v>0</v>
      </c>
      <c r="KZ252" s="655">
        <v>0</v>
      </c>
      <c r="LA252" s="655">
        <v>0</v>
      </c>
      <c r="LB252" s="655">
        <v>0</v>
      </c>
      <c r="LC252" s="655">
        <v>0</v>
      </c>
      <c r="LD252" s="655">
        <v>0</v>
      </c>
      <c r="LE252" s="655">
        <v>0</v>
      </c>
      <c r="LF252" s="655">
        <v>0</v>
      </c>
      <c r="LG252" s="655">
        <v>0</v>
      </c>
      <c r="LH252" s="655">
        <v>0</v>
      </c>
      <c r="LI252" s="655">
        <v>0</v>
      </c>
      <c r="LJ252" s="655">
        <v>0</v>
      </c>
      <c r="LK252" s="655">
        <v>0</v>
      </c>
      <c r="LL252" s="511">
        <f>KZ252+LA252+LB252+LC252+LD252+LE252+LF252+LG252+LH252+LI252+LJ252+LK252</f>
        <v>0</v>
      </c>
    </row>
    <row r="253" spans="1:324" ht="15.75" x14ac:dyDescent="0.25">
      <c r="A253" s="623">
        <v>4506</v>
      </c>
      <c r="B253" s="624"/>
      <c r="C253" s="625" t="s">
        <v>1081</v>
      </c>
      <c r="D253" s="625" t="s">
        <v>1083</v>
      </c>
      <c r="E253" s="466" t="s">
        <v>870</v>
      </c>
      <c r="F253" s="466" t="s">
        <v>870</v>
      </c>
      <c r="G253" s="466" t="s">
        <v>870</v>
      </c>
      <c r="H253" s="466" t="s">
        <v>870</v>
      </c>
      <c r="I253" s="466" t="s">
        <v>870</v>
      </c>
      <c r="J253" s="466" t="s">
        <v>870</v>
      </c>
      <c r="K253" s="466" t="s">
        <v>870</v>
      </c>
      <c r="L253" s="466" t="s">
        <v>870</v>
      </c>
      <c r="M253" s="466" t="s">
        <v>870</v>
      </c>
      <c r="N253" s="466" t="s">
        <v>870</v>
      </c>
      <c r="O253" s="466" t="s">
        <v>870</v>
      </c>
      <c r="P253" s="466" t="s">
        <v>870</v>
      </c>
      <c r="Q253" s="466" t="s">
        <v>870</v>
      </c>
      <c r="R253" s="466" t="s">
        <v>870</v>
      </c>
      <c r="S253" s="466" t="s">
        <v>870</v>
      </c>
      <c r="T253" s="466" t="s">
        <v>870</v>
      </c>
      <c r="U253" s="466" t="s">
        <v>870</v>
      </c>
      <c r="V253" s="466" t="s">
        <v>870</v>
      </c>
      <c r="W253" s="466" t="s">
        <v>870</v>
      </c>
      <c r="X253" s="466" t="s">
        <v>870</v>
      </c>
      <c r="Y253" s="466" t="s">
        <v>870</v>
      </c>
      <c r="Z253" s="466" t="s">
        <v>870</v>
      </c>
      <c r="AA253" s="466" t="s">
        <v>870</v>
      </c>
      <c r="AB253" s="466" t="s">
        <v>870</v>
      </c>
      <c r="AC253" s="466" t="s">
        <v>870</v>
      </c>
      <c r="AD253" s="466" t="s">
        <v>870</v>
      </c>
      <c r="AE253" s="466" t="s">
        <v>870</v>
      </c>
      <c r="AF253" s="466" t="s">
        <v>870</v>
      </c>
      <c r="AG253" s="466" t="s">
        <v>870</v>
      </c>
      <c r="AH253" s="466" t="s">
        <v>870</v>
      </c>
      <c r="AI253" s="466" t="s">
        <v>870</v>
      </c>
      <c r="AJ253" s="466" t="s">
        <v>870</v>
      </c>
      <c r="AK253" s="466" t="s">
        <v>870</v>
      </c>
      <c r="AL253" s="466" t="s">
        <v>870</v>
      </c>
      <c r="AM253" s="466" t="s">
        <v>870</v>
      </c>
      <c r="AN253" s="466" t="s">
        <v>870</v>
      </c>
      <c r="AO253" s="466" t="s">
        <v>870</v>
      </c>
      <c r="AP253" s="466" t="s">
        <v>870</v>
      </c>
      <c r="AQ253" s="466" t="s">
        <v>870</v>
      </c>
      <c r="AR253" s="466" t="s">
        <v>870</v>
      </c>
      <c r="AS253" s="466" t="s">
        <v>870</v>
      </c>
      <c r="AT253" s="466" t="s">
        <v>870</v>
      </c>
      <c r="AU253" s="466" t="s">
        <v>870</v>
      </c>
      <c r="AV253" s="466" t="s">
        <v>870</v>
      </c>
      <c r="AW253" s="466" t="s">
        <v>870</v>
      </c>
      <c r="AX253" s="466" t="s">
        <v>870</v>
      </c>
      <c r="AY253" s="466" t="s">
        <v>870</v>
      </c>
      <c r="AZ253" s="466" t="s">
        <v>870</v>
      </c>
      <c r="BA253" s="466" t="s">
        <v>870</v>
      </c>
      <c r="BB253" s="466" t="s">
        <v>870</v>
      </c>
      <c r="BC253" s="466" t="s">
        <v>870</v>
      </c>
      <c r="BD253" s="466" t="s">
        <v>870</v>
      </c>
      <c r="BE253" s="466" t="s">
        <v>870</v>
      </c>
      <c r="BF253" s="466" t="s">
        <v>870</v>
      </c>
      <c r="BG253" s="466" t="s">
        <v>870</v>
      </c>
      <c r="BH253" s="466" t="s">
        <v>870</v>
      </c>
      <c r="BI253" s="466" t="s">
        <v>870</v>
      </c>
      <c r="BJ253" s="466" t="s">
        <v>870</v>
      </c>
      <c r="BK253" s="466" t="s">
        <v>870</v>
      </c>
      <c r="BL253" s="466" t="s">
        <v>870</v>
      </c>
      <c r="BM253" s="662">
        <v>0</v>
      </c>
      <c r="BN253" s="662">
        <v>0</v>
      </c>
      <c r="BO253" s="662">
        <v>0</v>
      </c>
      <c r="BP253" s="662">
        <v>0</v>
      </c>
      <c r="BQ253" s="662">
        <v>0</v>
      </c>
      <c r="BR253" s="662">
        <v>0</v>
      </c>
      <c r="BS253" s="662">
        <v>0</v>
      </c>
      <c r="BT253" s="662">
        <v>0</v>
      </c>
      <c r="BU253" s="662">
        <v>0</v>
      </c>
      <c r="BV253" s="662">
        <v>0</v>
      </c>
      <c r="BW253" s="662">
        <v>0</v>
      </c>
      <c r="BX253" s="662">
        <v>0</v>
      </c>
      <c r="BY253" s="662">
        <v>0</v>
      </c>
      <c r="BZ253" s="662">
        <v>0</v>
      </c>
      <c r="CA253" s="662">
        <v>0</v>
      </c>
      <c r="CB253" s="662">
        <v>0</v>
      </c>
      <c r="CC253" s="662">
        <v>0</v>
      </c>
      <c r="CD253" s="662">
        <v>0</v>
      </c>
      <c r="CE253" s="662">
        <v>0</v>
      </c>
      <c r="CF253" s="662">
        <v>0</v>
      </c>
      <c r="CG253" s="662">
        <v>0</v>
      </c>
      <c r="CH253" s="662">
        <v>0</v>
      </c>
      <c r="CI253" s="662">
        <v>0</v>
      </c>
      <c r="CJ253" s="662">
        <v>0</v>
      </c>
      <c r="CK253" s="662">
        <v>0</v>
      </c>
      <c r="CL253" s="662">
        <v>0</v>
      </c>
      <c r="CM253" s="662">
        <v>0</v>
      </c>
      <c r="CN253" s="662">
        <v>0</v>
      </c>
      <c r="CO253" s="662">
        <v>0</v>
      </c>
      <c r="CP253" s="662">
        <v>0</v>
      </c>
      <c r="CQ253" s="662">
        <v>0</v>
      </c>
      <c r="CR253" s="662">
        <v>0</v>
      </c>
      <c r="CS253" s="662">
        <v>0</v>
      </c>
      <c r="CT253" s="662">
        <v>0</v>
      </c>
      <c r="CU253" s="662">
        <v>0</v>
      </c>
      <c r="CV253" s="662">
        <v>0</v>
      </c>
      <c r="CW253" s="662">
        <v>0</v>
      </c>
      <c r="CX253" s="662">
        <v>0</v>
      </c>
      <c r="CY253" s="662">
        <v>0</v>
      </c>
      <c r="CZ253" s="662">
        <v>0</v>
      </c>
      <c r="DA253" s="662">
        <v>0</v>
      </c>
      <c r="DB253" s="662">
        <v>0</v>
      </c>
      <c r="DC253" s="662">
        <v>0</v>
      </c>
      <c r="DD253" s="662">
        <v>0</v>
      </c>
      <c r="DE253" s="662">
        <v>0</v>
      </c>
      <c r="DF253" s="662">
        <v>0</v>
      </c>
      <c r="DG253" s="662">
        <v>0</v>
      </c>
      <c r="DH253" s="662">
        <v>0</v>
      </c>
      <c r="DI253" s="662">
        <v>0</v>
      </c>
      <c r="DJ253" s="662">
        <v>0</v>
      </c>
      <c r="DK253" s="662">
        <v>0</v>
      </c>
      <c r="DL253" s="662">
        <v>0</v>
      </c>
      <c r="DM253" s="662">
        <v>0</v>
      </c>
      <c r="DN253" s="662">
        <v>0</v>
      </c>
      <c r="DO253" s="662">
        <v>0</v>
      </c>
      <c r="DP253" s="662">
        <v>0</v>
      </c>
      <c r="DQ253" s="662">
        <v>0</v>
      </c>
      <c r="DR253" s="662">
        <v>0</v>
      </c>
      <c r="DS253" s="662">
        <v>0</v>
      </c>
      <c r="DT253" s="662">
        <v>0</v>
      </c>
      <c r="DU253" s="662">
        <v>0</v>
      </c>
      <c r="DV253" s="662">
        <v>0</v>
      </c>
      <c r="DW253" s="662">
        <v>0</v>
      </c>
      <c r="DX253" s="662">
        <v>0</v>
      </c>
      <c r="DY253" s="662">
        <v>0</v>
      </c>
      <c r="DZ253" s="662">
        <v>0</v>
      </c>
      <c r="EA253" s="662">
        <v>0</v>
      </c>
      <c r="EB253" s="662">
        <v>0</v>
      </c>
      <c r="EC253" s="662">
        <v>0</v>
      </c>
      <c r="ED253" s="662">
        <v>0</v>
      </c>
      <c r="EE253" s="662">
        <v>0</v>
      </c>
      <c r="EF253" s="662">
        <v>0</v>
      </c>
      <c r="EG253" s="662">
        <v>0</v>
      </c>
      <c r="EH253" s="662">
        <v>0</v>
      </c>
      <c r="EI253" s="662">
        <v>0</v>
      </c>
      <c r="EJ253" s="662">
        <v>0</v>
      </c>
      <c r="EK253" s="662">
        <v>0</v>
      </c>
      <c r="EL253" s="662">
        <v>0</v>
      </c>
      <c r="EM253" s="662">
        <v>0</v>
      </c>
      <c r="EN253" s="662">
        <v>0</v>
      </c>
      <c r="EO253" s="662">
        <v>0</v>
      </c>
      <c r="EP253" s="662">
        <v>0</v>
      </c>
      <c r="EQ253" s="662">
        <v>0</v>
      </c>
      <c r="ER253" s="662">
        <v>0</v>
      </c>
      <c r="ES253" s="662">
        <v>0</v>
      </c>
      <c r="ET253" s="662">
        <v>0</v>
      </c>
      <c r="EU253" s="662">
        <v>0</v>
      </c>
      <c r="EV253" s="662">
        <v>0</v>
      </c>
      <c r="EW253" s="662">
        <v>0</v>
      </c>
      <c r="EX253" s="662">
        <v>0</v>
      </c>
      <c r="EY253" s="662">
        <v>0</v>
      </c>
      <c r="EZ253" s="662">
        <v>0</v>
      </c>
      <c r="FA253" s="662">
        <v>0</v>
      </c>
      <c r="FB253" s="662">
        <v>0</v>
      </c>
      <c r="FC253" s="662">
        <v>0</v>
      </c>
      <c r="FD253" s="662">
        <v>0</v>
      </c>
      <c r="FE253" s="662">
        <v>0</v>
      </c>
      <c r="FF253" s="662">
        <v>0</v>
      </c>
      <c r="FG253" s="662">
        <v>0</v>
      </c>
      <c r="FH253" s="662">
        <v>0</v>
      </c>
      <c r="FI253" s="662">
        <v>0</v>
      </c>
      <c r="FJ253" s="662">
        <v>0</v>
      </c>
      <c r="FK253" s="662">
        <v>0</v>
      </c>
      <c r="FL253" s="662">
        <v>0</v>
      </c>
      <c r="FM253" s="662">
        <v>0</v>
      </c>
      <c r="FN253" s="662">
        <v>0</v>
      </c>
      <c r="FO253" s="662">
        <v>0</v>
      </c>
      <c r="FP253" s="662">
        <v>0</v>
      </c>
      <c r="FQ253" s="662">
        <v>0</v>
      </c>
      <c r="FR253" s="662">
        <v>0</v>
      </c>
      <c r="FS253" s="662">
        <v>0</v>
      </c>
      <c r="FT253" s="662">
        <v>0</v>
      </c>
      <c r="FU253" s="662">
        <v>0</v>
      </c>
      <c r="FV253" s="662">
        <v>0</v>
      </c>
      <c r="FW253" s="662">
        <v>0</v>
      </c>
      <c r="FX253" s="662">
        <v>0</v>
      </c>
      <c r="FY253" s="662">
        <v>0</v>
      </c>
      <c r="FZ253" s="662">
        <v>0</v>
      </c>
      <c r="GA253" s="662">
        <v>0</v>
      </c>
      <c r="GB253" s="662">
        <v>0</v>
      </c>
      <c r="GC253" s="662">
        <v>0</v>
      </c>
      <c r="GD253" s="662">
        <v>0</v>
      </c>
      <c r="GE253" s="662">
        <v>0</v>
      </c>
      <c r="GF253" s="662">
        <v>0</v>
      </c>
      <c r="GG253" s="662">
        <v>0</v>
      </c>
      <c r="GH253" s="662">
        <v>0</v>
      </c>
      <c r="GI253" s="662">
        <v>0</v>
      </c>
      <c r="GJ253" s="662">
        <v>0</v>
      </c>
      <c r="GK253" s="662">
        <v>0</v>
      </c>
      <c r="GL253" s="662">
        <v>0</v>
      </c>
      <c r="GM253" s="662">
        <v>0</v>
      </c>
      <c r="GN253" s="662">
        <v>0</v>
      </c>
      <c r="GO253" s="662">
        <v>0</v>
      </c>
      <c r="GP253" s="662">
        <v>0</v>
      </c>
      <c r="GQ253" s="662">
        <v>0</v>
      </c>
      <c r="GR253" s="662">
        <v>0</v>
      </c>
      <c r="GS253" s="662">
        <v>0</v>
      </c>
      <c r="GT253" s="662">
        <v>0</v>
      </c>
      <c r="GU253" s="662">
        <v>0</v>
      </c>
      <c r="GV253" s="662">
        <v>0</v>
      </c>
      <c r="GW253" s="662">
        <v>0</v>
      </c>
      <c r="GX253" s="662">
        <v>0</v>
      </c>
      <c r="GY253" s="662">
        <v>0</v>
      </c>
      <c r="GZ253" s="662">
        <v>0</v>
      </c>
      <c r="HA253" s="662">
        <v>0</v>
      </c>
      <c r="HB253" s="662">
        <v>0</v>
      </c>
      <c r="HC253" s="662">
        <v>0</v>
      </c>
      <c r="HD253" s="662">
        <v>0</v>
      </c>
      <c r="HE253" s="662">
        <v>0</v>
      </c>
      <c r="HF253" s="662">
        <v>0</v>
      </c>
      <c r="HG253" s="662">
        <v>0</v>
      </c>
      <c r="HH253" s="662">
        <v>0</v>
      </c>
      <c r="HI253" s="662">
        <v>0</v>
      </c>
      <c r="HJ253" s="662">
        <v>0</v>
      </c>
      <c r="HK253" s="662">
        <v>0</v>
      </c>
      <c r="HL253" s="662">
        <v>0</v>
      </c>
      <c r="HM253" s="662">
        <v>0</v>
      </c>
      <c r="HN253" s="662">
        <v>0</v>
      </c>
      <c r="HO253" s="662">
        <v>0</v>
      </c>
      <c r="HP253" s="662">
        <v>0</v>
      </c>
      <c r="HQ253" s="662">
        <v>0</v>
      </c>
      <c r="HR253" s="662">
        <v>0</v>
      </c>
      <c r="HS253" s="662">
        <v>0</v>
      </c>
      <c r="HT253" s="662">
        <v>0</v>
      </c>
      <c r="HU253" s="662">
        <v>0</v>
      </c>
      <c r="HV253" s="662">
        <v>0</v>
      </c>
      <c r="HW253" s="662">
        <v>0</v>
      </c>
      <c r="HX253" s="662">
        <v>0</v>
      </c>
      <c r="HY253" s="662">
        <v>0</v>
      </c>
      <c r="HZ253" s="662">
        <v>0</v>
      </c>
      <c r="IA253" s="662">
        <v>0</v>
      </c>
      <c r="IB253" s="662">
        <v>0</v>
      </c>
      <c r="IC253" s="662">
        <v>0</v>
      </c>
      <c r="ID253" s="662">
        <v>0</v>
      </c>
      <c r="IE253" s="662">
        <v>0</v>
      </c>
      <c r="IF253" s="662">
        <v>0</v>
      </c>
      <c r="IG253" s="662">
        <v>0</v>
      </c>
      <c r="IH253" s="662">
        <v>0</v>
      </c>
      <c r="II253" s="662">
        <v>0</v>
      </c>
      <c r="IJ253" s="662">
        <v>0</v>
      </c>
      <c r="IK253" s="662">
        <v>0</v>
      </c>
      <c r="IL253" s="662">
        <v>0</v>
      </c>
      <c r="IM253" s="662">
        <v>0</v>
      </c>
      <c r="IN253" s="662">
        <v>0</v>
      </c>
      <c r="IO253" s="662">
        <v>0</v>
      </c>
      <c r="IP253" s="662">
        <v>0</v>
      </c>
      <c r="IQ253" s="662">
        <v>0</v>
      </c>
      <c r="IR253" s="662">
        <v>0</v>
      </c>
      <c r="IS253" s="662">
        <v>0</v>
      </c>
      <c r="IT253" s="662">
        <v>0</v>
      </c>
      <c r="IU253" s="662">
        <v>0</v>
      </c>
      <c r="IV253" s="662">
        <v>0</v>
      </c>
      <c r="IW253" s="662">
        <v>0</v>
      </c>
      <c r="IX253" s="662">
        <v>0</v>
      </c>
      <c r="IY253" s="662">
        <v>0</v>
      </c>
      <c r="IZ253" s="662">
        <v>0</v>
      </c>
      <c r="JA253" s="662">
        <v>0</v>
      </c>
      <c r="JB253" s="662">
        <v>0</v>
      </c>
      <c r="JC253" s="662">
        <v>0</v>
      </c>
      <c r="JD253" s="662">
        <v>0</v>
      </c>
      <c r="JE253" s="662">
        <v>0</v>
      </c>
      <c r="JF253" s="662">
        <v>0</v>
      </c>
      <c r="JG253" s="662">
        <v>0</v>
      </c>
      <c r="JH253" s="662">
        <v>0</v>
      </c>
      <c r="JI253" s="662">
        <v>0</v>
      </c>
      <c r="JJ253" s="662">
        <v>0</v>
      </c>
      <c r="JK253" s="662">
        <v>0</v>
      </c>
      <c r="JL253" s="662">
        <v>0</v>
      </c>
      <c r="JM253" s="662">
        <v>0</v>
      </c>
      <c r="JN253" s="662">
        <v>0</v>
      </c>
      <c r="JO253" s="662">
        <v>0</v>
      </c>
      <c r="JP253" s="662">
        <v>0</v>
      </c>
      <c r="JQ253" s="662">
        <v>0</v>
      </c>
      <c r="JR253" s="662">
        <v>0</v>
      </c>
      <c r="JS253" s="662">
        <v>0</v>
      </c>
      <c r="JT253" s="662">
        <v>0</v>
      </c>
      <c r="JU253" s="662">
        <v>0</v>
      </c>
      <c r="JV253" s="662">
        <v>0</v>
      </c>
      <c r="JW253" s="662">
        <v>0</v>
      </c>
      <c r="JX253" s="662">
        <v>0</v>
      </c>
      <c r="JY253" s="662">
        <v>0</v>
      </c>
      <c r="JZ253" s="662">
        <v>0</v>
      </c>
      <c r="KA253" s="662">
        <v>0</v>
      </c>
      <c r="KB253" s="662">
        <v>0</v>
      </c>
      <c r="KC253" s="662">
        <v>0</v>
      </c>
      <c r="KD253" s="662">
        <v>0</v>
      </c>
      <c r="KE253" s="662">
        <v>0</v>
      </c>
      <c r="KF253" s="662">
        <v>0</v>
      </c>
      <c r="KG253" s="662">
        <v>0</v>
      </c>
      <c r="KH253" s="662">
        <v>0</v>
      </c>
      <c r="KI253" s="662">
        <v>0</v>
      </c>
      <c r="KJ253" s="662">
        <v>0</v>
      </c>
      <c r="KK253" s="662">
        <v>0</v>
      </c>
      <c r="KL253" s="662">
        <v>0</v>
      </c>
      <c r="KM253" s="655">
        <v>0</v>
      </c>
      <c r="KN253" s="655">
        <v>0</v>
      </c>
      <c r="KO253" s="655">
        <v>0</v>
      </c>
      <c r="KP253" s="655">
        <v>0</v>
      </c>
      <c r="KQ253" s="655">
        <v>0</v>
      </c>
      <c r="KR253" s="655">
        <v>0</v>
      </c>
      <c r="KS253" s="655">
        <v>0</v>
      </c>
      <c r="KT253" s="655">
        <v>0</v>
      </c>
      <c r="KU253" s="655">
        <v>0</v>
      </c>
      <c r="KV253" s="655">
        <v>0</v>
      </c>
      <c r="KW253" s="655">
        <v>0</v>
      </c>
      <c r="KX253" s="655">
        <v>0</v>
      </c>
      <c r="KY253" s="662">
        <f>KM253+KN253+KO253+KP253+KQ253+KR253+KS253+KT253+KU253+KV253+KW253+KX253</f>
        <v>0</v>
      </c>
      <c r="KZ253" s="655">
        <v>0</v>
      </c>
      <c r="LA253" s="655">
        <v>0</v>
      </c>
      <c r="LB253" s="655">
        <v>0</v>
      </c>
      <c r="LC253" s="655">
        <v>0</v>
      </c>
      <c r="LD253" s="655">
        <v>0</v>
      </c>
      <c r="LE253" s="655">
        <v>0</v>
      </c>
      <c r="LF253" s="655">
        <v>0</v>
      </c>
      <c r="LG253" s="655">
        <v>0</v>
      </c>
      <c r="LH253" s="655">
        <v>0</v>
      </c>
      <c r="LI253" s="655">
        <v>0</v>
      </c>
      <c r="LJ253" s="655">
        <v>0</v>
      </c>
      <c r="LK253" s="655">
        <v>0</v>
      </c>
      <c r="LL253" s="511">
        <f>KZ253+LA253+LB253+LC253+LD253+LE253+LF253+LG253+LH253+LI253+LJ253+LK253</f>
        <v>0</v>
      </c>
    </row>
    <row r="254" spans="1:324" ht="15.75" thickBot="1" x14ac:dyDescent="0.25">
      <c r="A254" s="454"/>
      <c r="B254" s="455"/>
      <c r="C254" s="456"/>
      <c r="D254" s="456"/>
      <c r="E254" s="570"/>
      <c r="F254" s="570"/>
      <c r="G254" s="570"/>
      <c r="H254" s="570"/>
      <c r="I254" s="570"/>
      <c r="J254" s="570"/>
      <c r="K254" s="570"/>
      <c r="L254" s="570"/>
      <c r="M254" s="570"/>
      <c r="N254" s="570"/>
      <c r="O254" s="570"/>
      <c r="P254" s="570"/>
      <c r="Q254" s="570"/>
      <c r="R254" s="570"/>
      <c r="S254" s="570"/>
      <c r="T254" s="570"/>
      <c r="U254" s="570"/>
      <c r="V254" s="570"/>
      <c r="W254" s="570"/>
      <c r="X254" s="570"/>
      <c r="Y254" s="570"/>
      <c r="Z254" s="570"/>
      <c r="AA254" s="570"/>
      <c r="AB254" s="570"/>
      <c r="AC254" s="570"/>
      <c r="AD254" s="570"/>
      <c r="AE254" s="570"/>
      <c r="AF254" s="570"/>
      <c r="AG254" s="570"/>
      <c r="AH254" s="570"/>
      <c r="AI254" s="570"/>
      <c r="AJ254" s="570"/>
      <c r="AK254" s="570"/>
      <c r="AL254" s="570"/>
      <c r="AM254" s="570"/>
      <c r="AN254" s="570"/>
      <c r="AO254" s="570"/>
      <c r="AP254" s="570"/>
      <c r="AQ254" s="570"/>
      <c r="AR254" s="570"/>
      <c r="AS254" s="570"/>
      <c r="AT254" s="570"/>
      <c r="AU254" s="570"/>
      <c r="AV254" s="570"/>
      <c r="AW254" s="570"/>
      <c r="AX254" s="570"/>
      <c r="AY254" s="570"/>
      <c r="AZ254" s="570"/>
      <c r="BA254" s="570"/>
      <c r="BB254" s="570"/>
      <c r="BC254" s="570"/>
      <c r="BD254" s="570"/>
      <c r="BE254" s="570"/>
      <c r="BF254" s="570"/>
      <c r="BG254" s="570"/>
      <c r="BH254" s="570"/>
      <c r="BI254" s="570"/>
      <c r="BJ254" s="570"/>
      <c r="BK254" s="570"/>
      <c r="BL254" s="570"/>
      <c r="BM254" s="570"/>
      <c r="BN254" s="570"/>
      <c r="BO254" s="570"/>
      <c r="BP254" s="570"/>
      <c r="BQ254" s="570"/>
      <c r="BR254" s="570"/>
      <c r="BS254" s="570"/>
      <c r="BT254" s="570"/>
      <c r="BU254" s="570"/>
      <c r="BV254" s="570"/>
      <c r="BW254" s="570"/>
      <c r="BX254" s="570"/>
      <c r="BY254" s="570"/>
      <c r="BZ254" s="570"/>
      <c r="CA254" s="570"/>
      <c r="CB254" s="570"/>
      <c r="CC254" s="570"/>
      <c r="CD254" s="570"/>
      <c r="CE254" s="570"/>
      <c r="CF254" s="570"/>
      <c r="CG254" s="570"/>
      <c r="CH254" s="570"/>
      <c r="CI254" s="570"/>
      <c r="CJ254" s="570"/>
      <c r="CK254" s="570"/>
      <c r="CL254" s="570"/>
      <c r="CM254" s="570"/>
      <c r="CN254" s="570"/>
      <c r="CO254" s="570"/>
      <c r="CP254" s="570"/>
      <c r="CQ254" s="570"/>
      <c r="CR254" s="570"/>
      <c r="CS254" s="570"/>
      <c r="CT254" s="570"/>
      <c r="CU254" s="570"/>
      <c r="CV254" s="570"/>
      <c r="CW254" s="570"/>
      <c r="CX254" s="570"/>
      <c r="CY254" s="570"/>
      <c r="CZ254" s="570"/>
      <c r="DA254" s="570"/>
      <c r="DB254" s="570"/>
      <c r="DC254" s="570"/>
      <c r="DD254" s="570"/>
      <c r="DE254" s="570"/>
      <c r="DF254" s="570"/>
      <c r="DG254" s="570"/>
      <c r="DH254" s="570"/>
      <c r="DI254" s="570"/>
      <c r="DJ254" s="570"/>
      <c r="DK254" s="570"/>
      <c r="DL254" s="570"/>
      <c r="DM254" s="570"/>
      <c r="DN254" s="570"/>
      <c r="DO254" s="570"/>
      <c r="DP254" s="570"/>
      <c r="DQ254" s="570"/>
      <c r="DR254" s="570"/>
      <c r="DS254" s="570"/>
      <c r="DT254" s="570"/>
      <c r="DU254" s="570"/>
      <c r="DV254" s="570"/>
      <c r="DW254" s="570"/>
      <c r="DX254" s="570"/>
      <c r="DY254" s="570"/>
      <c r="DZ254" s="570"/>
      <c r="EA254" s="570"/>
      <c r="EB254" s="570"/>
      <c r="EC254" s="570"/>
      <c r="ED254" s="570"/>
      <c r="EE254" s="570"/>
      <c r="EF254" s="570"/>
      <c r="EG254" s="570"/>
      <c r="EH254" s="570"/>
      <c r="EI254" s="570"/>
      <c r="EJ254" s="570"/>
      <c r="EK254" s="570"/>
      <c r="EL254" s="570"/>
      <c r="EM254" s="570"/>
      <c r="EN254" s="570"/>
      <c r="EO254" s="570"/>
      <c r="EP254" s="570"/>
      <c r="EQ254" s="570"/>
      <c r="ER254" s="570"/>
      <c r="ES254" s="570"/>
      <c r="ET254" s="570"/>
      <c r="EU254" s="570"/>
      <c r="EV254" s="570"/>
      <c r="EW254" s="570"/>
      <c r="EX254" s="570"/>
      <c r="EY254" s="570"/>
      <c r="EZ254" s="570"/>
      <c r="FA254" s="570"/>
      <c r="FB254" s="570"/>
      <c r="FC254" s="570"/>
      <c r="FD254" s="570"/>
      <c r="FE254" s="570"/>
      <c r="FF254" s="570"/>
      <c r="FG254" s="570"/>
      <c r="FH254" s="570"/>
      <c r="FI254" s="570"/>
      <c r="FJ254" s="570"/>
      <c r="FK254" s="570"/>
      <c r="FL254" s="570"/>
      <c r="FM254" s="570"/>
      <c r="FN254" s="570"/>
      <c r="FO254" s="570"/>
      <c r="FP254" s="570"/>
      <c r="FQ254" s="570"/>
      <c r="FR254" s="570"/>
      <c r="FS254" s="570"/>
      <c r="FT254" s="570"/>
      <c r="FU254" s="570"/>
      <c r="FV254" s="570"/>
      <c r="FW254" s="570"/>
      <c r="FX254" s="570"/>
      <c r="FY254" s="570"/>
      <c r="FZ254" s="570"/>
      <c r="GA254" s="570"/>
      <c r="GB254" s="570"/>
      <c r="GC254" s="570"/>
      <c r="GD254" s="570"/>
      <c r="GE254" s="570"/>
      <c r="GF254" s="570"/>
      <c r="GG254" s="570"/>
      <c r="GH254" s="570"/>
      <c r="GI254" s="570"/>
      <c r="GJ254" s="570"/>
      <c r="GK254" s="570"/>
      <c r="GL254" s="570"/>
      <c r="GM254" s="570"/>
      <c r="GN254" s="570"/>
      <c r="GO254" s="570"/>
      <c r="GP254" s="570"/>
      <c r="GQ254" s="570"/>
      <c r="GR254" s="570"/>
      <c r="GS254" s="570"/>
      <c r="GT254" s="570"/>
      <c r="GU254" s="570"/>
      <c r="GV254" s="570"/>
      <c r="GW254" s="570"/>
      <c r="GX254" s="570"/>
      <c r="GY254" s="570"/>
      <c r="GZ254" s="570"/>
      <c r="HA254" s="570"/>
      <c r="HB254" s="570"/>
      <c r="HC254" s="570"/>
      <c r="HD254" s="570"/>
      <c r="HE254" s="570"/>
      <c r="HF254" s="570"/>
      <c r="HG254" s="570"/>
      <c r="HH254" s="570"/>
      <c r="HI254" s="570"/>
      <c r="HJ254" s="570"/>
      <c r="HK254" s="570"/>
      <c r="HL254" s="570"/>
      <c r="HM254" s="570"/>
      <c r="HN254" s="570"/>
      <c r="HO254" s="570"/>
      <c r="HP254" s="570"/>
      <c r="HQ254" s="570"/>
      <c r="HR254" s="570"/>
      <c r="HS254" s="570"/>
      <c r="HT254" s="570"/>
      <c r="HU254" s="570"/>
      <c r="HV254" s="570"/>
      <c r="HW254" s="570"/>
      <c r="HX254" s="570"/>
      <c r="HY254" s="570"/>
      <c r="HZ254" s="570"/>
      <c r="IA254" s="570"/>
      <c r="IB254" s="570"/>
      <c r="IC254" s="570"/>
      <c r="ID254" s="570"/>
      <c r="IE254" s="570"/>
      <c r="IF254" s="570"/>
      <c r="IG254" s="570"/>
      <c r="IH254" s="570"/>
      <c r="II254" s="570"/>
      <c r="IJ254" s="570"/>
      <c r="IK254" s="570"/>
      <c r="IL254" s="570"/>
      <c r="IM254" s="570"/>
      <c r="IN254" s="570"/>
      <c r="IO254" s="570"/>
      <c r="IP254" s="570"/>
      <c r="IQ254" s="570"/>
      <c r="IR254" s="570"/>
      <c r="IS254" s="570"/>
      <c r="IT254" s="570"/>
      <c r="IU254" s="570"/>
      <c r="IV254" s="570"/>
      <c r="IW254" s="570"/>
      <c r="IX254" s="570"/>
      <c r="IY254" s="570"/>
      <c r="IZ254" s="656"/>
      <c r="JA254" s="570"/>
      <c r="JB254" s="570"/>
      <c r="JC254" s="570"/>
      <c r="JD254" s="570"/>
      <c r="JE254" s="570"/>
      <c r="JF254" s="570"/>
      <c r="JG254" s="570"/>
      <c r="JH254" s="570"/>
      <c r="JI254" s="570"/>
      <c r="JJ254" s="570"/>
      <c r="JK254" s="570"/>
      <c r="JL254" s="570"/>
      <c r="JM254" s="656"/>
      <c r="JN254" s="570"/>
      <c r="JO254" s="570"/>
      <c r="JP254" s="570"/>
      <c r="JQ254" s="570"/>
      <c r="JR254" s="570"/>
      <c r="JS254" s="570"/>
      <c r="JT254" s="570"/>
      <c r="JU254" s="570"/>
      <c r="JV254" s="570"/>
      <c r="JW254" s="570"/>
      <c r="JX254" s="570"/>
      <c r="JY254" s="570"/>
      <c r="JZ254" s="656"/>
      <c r="KA254" s="570"/>
      <c r="KB254" s="570"/>
      <c r="KC254" s="570"/>
      <c r="KD254" s="570"/>
      <c r="KE254" s="570"/>
      <c r="KF254" s="570"/>
      <c r="KG254" s="570"/>
      <c r="KH254" s="570"/>
      <c r="KI254" s="570"/>
      <c r="KJ254" s="570"/>
      <c r="KK254" s="570"/>
      <c r="KL254" s="570"/>
      <c r="KM254" s="656"/>
      <c r="KN254" s="570"/>
      <c r="KO254" s="570"/>
      <c r="KP254" s="570"/>
      <c r="KQ254" s="570"/>
      <c r="KR254" s="570"/>
      <c r="KS254" s="570"/>
      <c r="KT254" s="570"/>
      <c r="KU254" s="570"/>
      <c r="KV254" s="570"/>
      <c r="KW254" s="570"/>
      <c r="KX254" s="570"/>
      <c r="KY254" s="570"/>
      <c r="KZ254" s="656"/>
      <c r="LA254" s="570"/>
      <c r="LB254" s="570"/>
      <c r="LC254" s="570"/>
      <c r="LD254" s="570"/>
      <c r="LE254" s="570"/>
      <c r="LF254" s="570"/>
      <c r="LG254" s="570"/>
      <c r="LH254" s="570"/>
      <c r="LI254" s="570"/>
      <c r="LJ254" s="570"/>
      <c r="LK254" s="570"/>
      <c r="LL254" s="571"/>
    </row>
    <row r="255" spans="1:324" ht="15.75" thickTop="1" x14ac:dyDescent="0.2">
      <c r="A255" s="478"/>
      <c r="B255" s="479"/>
      <c r="C255" s="480"/>
      <c r="D255" s="480"/>
      <c r="E255" s="574"/>
      <c r="F255" s="574"/>
      <c r="G255" s="574"/>
      <c r="H255" s="574"/>
      <c r="I255" s="574"/>
      <c r="J255" s="574"/>
      <c r="K255" s="574"/>
      <c r="L255" s="574"/>
      <c r="M255" s="574"/>
      <c r="N255" s="574"/>
      <c r="O255" s="574"/>
      <c r="P255" s="574"/>
      <c r="Q255" s="574"/>
      <c r="R255" s="574"/>
      <c r="S255" s="574"/>
      <c r="T255" s="574"/>
      <c r="U255" s="574"/>
      <c r="V255" s="574"/>
      <c r="W255" s="574"/>
      <c r="X255" s="574"/>
      <c r="Y255" s="574"/>
      <c r="Z255" s="574"/>
      <c r="AA255" s="574"/>
      <c r="AB255" s="574"/>
      <c r="AC255" s="574"/>
      <c r="AD255" s="574"/>
      <c r="AE255" s="574"/>
      <c r="AF255" s="574"/>
      <c r="AG255" s="574"/>
      <c r="AH255" s="574"/>
      <c r="AI255" s="574"/>
      <c r="AJ255" s="574"/>
      <c r="AK255" s="574"/>
      <c r="AL255" s="574"/>
      <c r="AM255" s="574"/>
      <c r="AN255" s="574"/>
      <c r="AO255" s="574"/>
      <c r="AP255" s="574"/>
      <c r="AQ255" s="574"/>
      <c r="AR255" s="574"/>
      <c r="AS255" s="574"/>
      <c r="AT255" s="574"/>
      <c r="AU255" s="574"/>
      <c r="AV255" s="574"/>
      <c r="AW255" s="574"/>
      <c r="AX255" s="574"/>
      <c r="AY255" s="574"/>
      <c r="AZ255" s="574"/>
      <c r="BA255" s="574"/>
      <c r="BB255" s="574"/>
      <c r="BC255" s="574"/>
      <c r="BD255" s="574"/>
      <c r="BE255" s="574"/>
      <c r="BF255" s="574"/>
      <c r="BG255" s="574"/>
      <c r="BH255" s="574"/>
      <c r="BI255" s="574"/>
      <c r="BJ255" s="574"/>
      <c r="BK255" s="574"/>
      <c r="BL255" s="574"/>
      <c r="BM255" s="574"/>
      <c r="BN255" s="574"/>
      <c r="BO255" s="574"/>
      <c r="BP255" s="574"/>
      <c r="BQ255" s="574"/>
      <c r="BR255" s="574"/>
      <c r="BS255" s="574"/>
      <c r="BT255" s="574"/>
      <c r="BU255" s="574"/>
      <c r="BV255" s="574"/>
      <c r="BW255" s="574"/>
      <c r="BX255" s="574"/>
      <c r="BY255" s="574"/>
      <c r="BZ255" s="574"/>
      <c r="CA255" s="574"/>
      <c r="CB255" s="574"/>
      <c r="CC255" s="574"/>
      <c r="CD255" s="574"/>
      <c r="CE255" s="574"/>
      <c r="CF255" s="574"/>
      <c r="CG255" s="574"/>
      <c r="CH255" s="574"/>
      <c r="CI255" s="574"/>
      <c r="CJ255" s="574"/>
      <c r="CK255" s="574"/>
      <c r="CL255" s="574"/>
      <c r="CM255" s="574"/>
      <c r="CN255" s="574"/>
      <c r="CO255" s="574"/>
      <c r="CP255" s="574"/>
      <c r="CQ255" s="574"/>
      <c r="CR255" s="574"/>
      <c r="CS255" s="574"/>
      <c r="CT255" s="574"/>
      <c r="CU255" s="574"/>
      <c r="CV255" s="574"/>
      <c r="CW255" s="574"/>
      <c r="CX255" s="574"/>
      <c r="CY255" s="574"/>
      <c r="CZ255" s="574"/>
      <c r="DA255" s="574"/>
      <c r="DB255" s="574"/>
      <c r="DC255" s="574"/>
      <c r="DD255" s="574"/>
      <c r="DE255" s="574"/>
      <c r="DF255" s="574"/>
      <c r="DG255" s="574"/>
      <c r="DH255" s="574"/>
      <c r="DI255" s="574"/>
      <c r="DJ255" s="574"/>
      <c r="DK255" s="574"/>
      <c r="DL255" s="612"/>
      <c r="DM255" s="612"/>
      <c r="DN255" s="574"/>
      <c r="DO255" s="574"/>
      <c r="DP255" s="574"/>
      <c r="DQ255" s="574"/>
      <c r="DR255" s="574"/>
      <c r="DS255" s="574"/>
      <c r="DT255" s="574"/>
      <c r="DU255" s="574"/>
      <c r="DV255" s="574"/>
      <c r="DW255" s="574"/>
      <c r="DX255" s="574"/>
      <c r="DY255" s="612"/>
      <c r="DZ255" s="612"/>
      <c r="EA255" s="574"/>
      <c r="EB255" s="574"/>
      <c r="EC255" s="574"/>
      <c r="ED255" s="574"/>
      <c r="EE255" s="574"/>
      <c r="EF255" s="574"/>
      <c r="EG255" s="574"/>
      <c r="EH255" s="574"/>
      <c r="EI255" s="574"/>
      <c r="EJ255" s="574"/>
      <c r="EK255" s="574"/>
      <c r="EL255" s="612"/>
      <c r="EM255" s="612"/>
      <c r="EN255" s="574"/>
      <c r="EO255" s="574"/>
      <c r="EP255" s="574"/>
      <c r="EQ255" s="574"/>
      <c r="ER255" s="574"/>
      <c r="ES255" s="574"/>
      <c r="ET255" s="574"/>
      <c r="EU255" s="574"/>
      <c r="EV255" s="574"/>
      <c r="EW255" s="574"/>
      <c r="EX255" s="574"/>
      <c r="EY255" s="612"/>
      <c r="EZ255" s="612"/>
      <c r="FA255" s="574"/>
      <c r="FB255" s="574"/>
      <c r="FC255" s="574"/>
      <c r="FD255" s="574"/>
      <c r="FE255" s="574"/>
      <c r="FF255" s="574"/>
      <c r="FG255" s="574"/>
      <c r="FH255" s="574"/>
      <c r="FI255" s="574"/>
      <c r="FJ255" s="574"/>
      <c r="FK255" s="574"/>
      <c r="FL255" s="612"/>
      <c r="FM255" s="612"/>
      <c r="FN255" s="574"/>
      <c r="FO255" s="574"/>
      <c r="FP255" s="574"/>
      <c r="FQ255" s="574"/>
      <c r="FR255" s="574"/>
      <c r="FS255" s="574"/>
      <c r="FT255" s="574"/>
      <c r="FU255" s="574"/>
      <c r="FV255" s="574"/>
      <c r="FW255" s="574"/>
      <c r="FX255" s="574"/>
      <c r="FY255" s="612"/>
      <c r="FZ255" s="612"/>
      <c r="GA255" s="574"/>
      <c r="GB255" s="574"/>
      <c r="GC255" s="574"/>
      <c r="GD255" s="574"/>
      <c r="GE255" s="574"/>
      <c r="GF255" s="574"/>
      <c r="GG255" s="574"/>
      <c r="GH255" s="574"/>
      <c r="GI255" s="574"/>
      <c r="GJ255" s="574"/>
      <c r="GK255" s="574"/>
      <c r="GL255" s="612"/>
      <c r="GM255" s="612"/>
      <c r="GN255" s="574"/>
      <c r="GO255" s="574"/>
      <c r="GP255" s="574"/>
      <c r="GQ255" s="574"/>
      <c r="GR255" s="574"/>
      <c r="GS255" s="574"/>
      <c r="GT255" s="574"/>
      <c r="GU255" s="574"/>
      <c r="GV255" s="574"/>
      <c r="GW255" s="574"/>
      <c r="GX255" s="574"/>
      <c r="GY255" s="612"/>
      <c r="GZ255" s="612"/>
      <c r="HA255" s="574"/>
      <c r="HB255" s="574"/>
      <c r="HC255" s="574"/>
      <c r="HD255" s="574"/>
      <c r="HE255" s="574"/>
      <c r="HF255" s="574"/>
      <c r="HG255" s="574"/>
      <c r="HH255" s="574"/>
      <c r="HI255" s="574"/>
      <c r="HJ255" s="574"/>
      <c r="HK255" s="574"/>
      <c r="HL255" s="612"/>
      <c r="HM255" s="612"/>
      <c r="HN255" s="574"/>
      <c r="HO255" s="574"/>
      <c r="HP255" s="574"/>
      <c r="HQ255" s="574"/>
      <c r="HR255" s="574"/>
      <c r="HS255" s="574"/>
      <c r="HT255" s="574"/>
      <c r="HU255" s="574"/>
      <c r="HV255" s="574"/>
      <c r="HW255" s="574"/>
      <c r="HX255" s="574"/>
      <c r="HY255" s="612"/>
      <c r="HZ255" s="612"/>
      <c r="IA255" s="574"/>
      <c r="IB255" s="574"/>
      <c r="IC255" s="574"/>
      <c r="ID255" s="574"/>
      <c r="IE255" s="574"/>
      <c r="IF255" s="574"/>
      <c r="IG255" s="574"/>
      <c r="IH255" s="574"/>
      <c r="II255" s="574"/>
      <c r="IJ255" s="574"/>
      <c r="IK255" s="574"/>
      <c r="IL255" s="612"/>
      <c r="IM255" s="612"/>
      <c r="IN255" s="574"/>
      <c r="IO255" s="574"/>
      <c r="IP255" s="574"/>
      <c r="IQ255" s="574"/>
      <c r="IR255" s="574"/>
      <c r="IS255" s="574"/>
      <c r="IT255" s="574"/>
      <c r="IU255" s="574"/>
      <c r="IV255" s="574"/>
      <c r="IW255" s="574"/>
      <c r="IX255" s="574"/>
      <c r="IY255" s="612"/>
      <c r="IZ255" s="574"/>
      <c r="JA255" s="574"/>
      <c r="JB255" s="574"/>
      <c r="JC255" s="574"/>
      <c r="JD255" s="574"/>
      <c r="JE255" s="574"/>
      <c r="JF255" s="574"/>
      <c r="JG255" s="574"/>
      <c r="JH255" s="574"/>
      <c r="JI255" s="574"/>
      <c r="JJ255" s="574"/>
      <c r="JK255" s="574"/>
      <c r="JL255" s="612"/>
      <c r="JM255" s="574"/>
      <c r="JN255" s="574"/>
      <c r="JO255" s="574"/>
      <c r="JP255" s="574"/>
      <c r="JQ255" s="574"/>
      <c r="JR255" s="574"/>
      <c r="JS255" s="574"/>
      <c r="JT255" s="574"/>
      <c r="JU255" s="574"/>
      <c r="JV255" s="574"/>
      <c r="JW255" s="574"/>
      <c r="JX255" s="574"/>
      <c r="JY255" s="612"/>
      <c r="JZ255" s="574"/>
      <c r="KA255" s="574"/>
      <c r="KB255" s="574"/>
      <c r="KC255" s="574"/>
      <c r="KD255" s="574"/>
      <c r="KE255" s="574"/>
      <c r="KF255" s="574"/>
      <c r="KG255" s="574"/>
      <c r="KH255" s="574"/>
      <c r="KI255" s="574"/>
      <c r="KJ255" s="574"/>
      <c r="KK255" s="574"/>
      <c r="KL255" s="612"/>
      <c r="KM255" s="574"/>
      <c r="KN255" s="574"/>
      <c r="KO255" s="574"/>
      <c r="KP255" s="574"/>
      <c r="KQ255" s="574"/>
      <c r="KR255" s="574"/>
      <c r="KS255" s="574"/>
      <c r="KT255" s="574"/>
      <c r="KU255" s="574"/>
      <c r="KV255" s="574"/>
      <c r="KW255" s="574"/>
      <c r="KX255" s="574"/>
      <c r="KY255" s="612"/>
      <c r="KZ255" s="574"/>
      <c r="LA255" s="574"/>
      <c r="LB255" s="574"/>
      <c r="LC255" s="574"/>
      <c r="LD255" s="574"/>
      <c r="LE255" s="574"/>
      <c r="LF255" s="574"/>
      <c r="LG255" s="574"/>
      <c r="LH255" s="574"/>
      <c r="LI255" s="574"/>
      <c r="LJ255" s="574"/>
      <c r="LK255" s="574"/>
      <c r="LL255" s="598"/>
    </row>
    <row r="256" spans="1:324" ht="20.25" x14ac:dyDescent="0.3">
      <c r="A256" s="481"/>
      <c r="B256" s="500" t="s">
        <v>84</v>
      </c>
      <c r="C256" s="501" t="s">
        <v>1073</v>
      </c>
      <c r="D256" s="501" t="s">
        <v>139</v>
      </c>
      <c r="E256" s="575">
        <f t="shared" ref="E256:X256" si="1293">E19-E140</f>
        <v>51901506.426306248</v>
      </c>
      <c r="F256" s="575">
        <f t="shared" si="1293"/>
        <v>52294541.812718391</v>
      </c>
      <c r="G256" s="575">
        <f t="shared" si="1293"/>
        <v>858721.41545629501</v>
      </c>
      <c r="H256" s="575">
        <f t="shared" si="1293"/>
        <v>3809213.8207316399</v>
      </c>
      <c r="I256" s="575">
        <f t="shared" si="1293"/>
        <v>34341553.997663498</v>
      </c>
      <c r="J256" s="575">
        <f t="shared" si="1293"/>
        <v>-142217338.507761</v>
      </c>
      <c r="K256" s="575">
        <f t="shared" si="1293"/>
        <v>-106791366.21599007</v>
      </c>
      <c r="L256" s="575">
        <f t="shared" si="1293"/>
        <v>-97215213.236521721</v>
      </c>
      <c r="M256" s="575">
        <f t="shared" si="1293"/>
        <v>-110141956.0602569</v>
      </c>
      <c r="N256" s="575">
        <f t="shared" si="1293"/>
        <v>-23058700.653688788</v>
      </c>
      <c r="O256" s="575">
        <f t="shared" si="1293"/>
        <v>22388201.356492996</v>
      </c>
      <c r="P256" s="575">
        <f t="shared" si="1293"/>
        <v>-78365371.020113468</v>
      </c>
      <c r="Q256" s="575">
        <f t="shared" si="1293"/>
        <v>48008990.109586716</v>
      </c>
      <c r="R256" s="575">
        <f t="shared" si="1293"/>
        <v>-54226364.75088191</v>
      </c>
      <c r="S256" s="575">
        <f t="shared" si="1293"/>
        <v>1416414.8357952833</v>
      </c>
      <c r="T256" s="575">
        <f t="shared" si="1293"/>
        <v>-32715344.621682763</v>
      </c>
      <c r="U256" s="575">
        <f t="shared" si="1293"/>
        <v>-101782320.18836588</v>
      </c>
      <c r="V256" s="575">
        <f t="shared" si="1293"/>
        <v>-10290047.561675787</v>
      </c>
      <c r="W256" s="575">
        <f t="shared" si="1293"/>
        <v>9186364.192538619</v>
      </c>
      <c r="X256" s="575">
        <f t="shared" si="1293"/>
        <v>101236134.22412789</v>
      </c>
      <c r="Y256" s="575">
        <f>M256+N256+O256+P256+Q256+R256+S256+T256+U256+V256+W256+X256</f>
        <v>-228344000.13812399</v>
      </c>
      <c r="Z256" s="575">
        <f t="shared" ref="Z256:AK256" si="1294">Z19-Z140</f>
        <v>-133344245.52040577</v>
      </c>
      <c r="AA256" s="575">
        <f t="shared" si="1294"/>
        <v>-82386621.329246759</v>
      </c>
      <c r="AB256" s="575">
        <f t="shared" si="1294"/>
        <v>3285380.9376564026</v>
      </c>
      <c r="AC256" s="575">
        <f t="shared" si="1294"/>
        <v>37923152.379569173</v>
      </c>
      <c r="AD256" s="575">
        <f t="shared" si="1294"/>
        <v>-69020710.036721706</v>
      </c>
      <c r="AE256" s="575">
        <f t="shared" si="1294"/>
        <v>-205177825.03413451</v>
      </c>
      <c r="AF256" s="575">
        <f t="shared" si="1294"/>
        <v>38539589.270030141</v>
      </c>
      <c r="AG256" s="575">
        <f t="shared" si="1294"/>
        <v>-25482772.416332841</v>
      </c>
      <c r="AH256" s="575">
        <f t="shared" si="1294"/>
        <v>-106786741.0966866</v>
      </c>
      <c r="AI256" s="575">
        <f t="shared" si="1294"/>
        <v>9782875.3233183622</v>
      </c>
      <c r="AJ256" s="575">
        <f t="shared" si="1294"/>
        <v>-32549838.138040543</v>
      </c>
      <c r="AK256" s="575">
        <f t="shared" si="1294"/>
        <v>301517031.29757118</v>
      </c>
      <c r="AL256" s="575">
        <f>Z256+AA256+AB256+AC256+AD256+AE256+AF256+AG256+AH256+AI256+AJ256+AK256</f>
        <v>-263700724.36342347</v>
      </c>
      <c r="AM256" s="575">
        <f t="shared" ref="AM256:AX256" si="1295">AM19-AM140</f>
        <v>-297500535.89108634</v>
      </c>
      <c r="AN256" s="575">
        <f t="shared" si="1295"/>
        <v>-137407162.17747414</v>
      </c>
      <c r="AO256" s="575">
        <f t="shared" si="1295"/>
        <v>-103129254.62247515</v>
      </c>
      <c r="AP256" s="575">
        <f t="shared" si="1295"/>
        <v>46993485.757942438</v>
      </c>
      <c r="AQ256" s="575">
        <f t="shared" si="1295"/>
        <v>-21244080.156248212</v>
      </c>
      <c r="AR256" s="575">
        <f t="shared" si="1295"/>
        <v>-216574899.19959116</v>
      </c>
      <c r="AS256" s="575">
        <f t="shared" si="1295"/>
        <v>45537478.745660305</v>
      </c>
      <c r="AT256" s="575">
        <f t="shared" si="1295"/>
        <v>23162129.951051474</v>
      </c>
      <c r="AU256" s="575">
        <f t="shared" si="1295"/>
        <v>-15991876.275747061</v>
      </c>
      <c r="AV256" s="575">
        <f t="shared" si="1295"/>
        <v>13522178.524061203</v>
      </c>
      <c r="AW256" s="575">
        <f t="shared" si="1295"/>
        <v>-54466768.995017409</v>
      </c>
      <c r="AX256" s="575">
        <f t="shared" si="1295"/>
        <v>66026402.601444006</v>
      </c>
      <c r="AY256" s="575">
        <f>AM256+AN256+AO256+AP256+AQ256+AR256+AS256+AT256+AU256+AV256+AW256+AX256</f>
        <v>-651072901.73748004</v>
      </c>
      <c r="AZ256" s="575">
        <f t="shared" ref="AZ256:BK256" si="1296">AZ19-AZ140</f>
        <v>16178009.184944272</v>
      </c>
      <c r="BA256" s="575">
        <f t="shared" si="1296"/>
        <v>-104730188.25776148</v>
      </c>
      <c r="BB256" s="575">
        <f t="shared" si="1296"/>
        <v>-36921132.742947817</v>
      </c>
      <c r="BC256" s="575">
        <f t="shared" si="1296"/>
        <v>78477940.224754214</v>
      </c>
      <c r="BD256" s="575">
        <f t="shared" si="1296"/>
        <v>-68020679.402645826</v>
      </c>
      <c r="BE256" s="575">
        <f t="shared" si="1296"/>
        <v>-119756455.60974801</v>
      </c>
      <c r="BF256" s="575">
        <f t="shared" si="1296"/>
        <v>19274606.566220403</v>
      </c>
      <c r="BG256" s="575">
        <f t="shared" si="1296"/>
        <v>-53560379.002207875</v>
      </c>
      <c r="BH256" s="575">
        <f t="shared" si="1296"/>
        <v>63261796.893674016</v>
      </c>
      <c r="BI256" s="575">
        <f t="shared" si="1296"/>
        <v>12021532.687280655</v>
      </c>
      <c r="BJ256" s="575">
        <f t="shared" si="1296"/>
        <v>-109790125.68202329</v>
      </c>
      <c r="BK256" s="575">
        <f t="shared" si="1296"/>
        <v>-23879218.753075361</v>
      </c>
      <c r="BL256" s="575">
        <f>AZ256+BA256+BB256+BC256+BD256+BE256+BF256+BG256+BH256+BI256+BJ256+BK256</f>
        <v>-327444293.89353609</v>
      </c>
      <c r="BM256" s="575">
        <f t="shared" ref="BM256:BX256" si="1297">BM19-BM140</f>
        <v>14630929.612084746</v>
      </c>
      <c r="BN256" s="575">
        <f t="shared" si="1297"/>
        <v>-63982279.256551266</v>
      </c>
      <c r="BO256" s="575">
        <f t="shared" si="1297"/>
        <v>23580588.392380238</v>
      </c>
      <c r="BP256" s="575">
        <f t="shared" si="1297"/>
        <v>44982017.016190767</v>
      </c>
      <c r="BQ256" s="575">
        <f t="shared" si="1297"/>
        <v>-97294182.795276284</v>
      </c>
      <c r="BR256" s="575">
        <f t="shared" si="1297"/>
        <v>-147131175.4472127</v>
      </c>
      <c r="BS256" s="575">
        <f t="shared" si="1297"/>
        <v>-62072268.153980851</v>
      </c>
      <c r="BT256" s="575">
        <f t="shared" si="1297"/>
        <v>-37146222.609038472</v>
      </c>
      <c r="BU256" s="575">
        <f t="shared" si="1297"/>
        <v>-3776601.6192209721</v>
      </c>
      <c r="BV256" s="575">
        <f t="shared" si="1297"/>
        <v>-110820896.35832882</v>
      </c>
      <c r="BW256" s="575">
        <f t="shared" si="1297"/>
        <v>64163479.075738668</v>
      </c>
      <c r="BX256" s="575">
        <f t="shared" si="1297"/>
        <v>18615087.920339108</v>
      </c>
      <c r="BY256" s="575">
        <f>BM256+BN256+BO256+BP256+BQ256+BR256+BS256+BT256+BU256+BV256+BW256+BX256</f>
        <v>-356251524.22287583</v>
      </c>
      <c r="BZ256" s="575">
        <f t="shared" ref="BZ256:CK256" si="1298">BZ19-BZ140</f>
        <v>-15843635.14175415</v>
      </c>
      <c r="CA256" s="575">
        <f t="shared" si="1298"/>
        <v>-53555554.3482306</v>
      </c>
      <c r="CB256" s="575">
        <f t="shared" si="1298"/>
        <v>-76225817.89709568</v>
      </c>
      <c r="CC256" s="575">
        <f t="shared" si="1298"/>
        <v>-76763445.911930799</v>
      </c>
      <c r="CD256" s="575">
        <f t="shared" si="1298"/>
        <v>-70889915.442351222</v>
      </c>
      <c r="CE256" s="575">
        <f t="shared" si="1298"/>
        <v>-60109494.282173514</v>
      </c>
      <c r="CF256" s="575">
        <f t="shared" si="1298"/>
        <v>10743718.045163631</v>
      </c>
      <c r="CG256" s="575">
        <f t="shared" si="1298"/>
        <v>82571100.249319434</v>
      </c>
      <c r="CH256" s="575">
        <f t="shared" si="1298"/>
        <v>61761773.632483125</v>
      </c>
      <c r="CI256" s="575">
        <f t="shared" si="1298"/>
        <v>-9948914.0160239935</v>
      </c>
      <c r="CJ256" s="575">
        <f t="shared" si="1298"/>
        <v>54261574.21102643</v>
      </c>
      <c r="CK256" s="575">
        <f t="shared" si="1298"/>
        <v>-145645720.03982902</v>
      </c>
      <c r="CL256" s="575">
        <f>BZ256+CA256+CB256+CC256+CD256+CE256+CF256+CG256+CH256+CI256+CJ256+CK256</f>
        <v>-299644330.94139636</v>
      </c>
      <c r="CM256" s="575">
        <f t="shared" ref="CM256:CX256" si="1299">CM19-CM140</f>
        <v>68098654.232807398</v>
      </c>
      <c r="CN256" s="575">
        <f t="shared" si="1299"/>
        <v>-142355224.2110666</v>
      </c>
      <c r="CO256" s="575">
        <f t="shared" si="1299"/>
        <v>-56168618.981926441</v>
      </c>
      <c r="CP256" s="575">
        <f t="shared" si="1299"/>
        <v>65623249.846227407</v>
      </c>
      <c r="CQ256" s="575">
        <f t="shared" si="1299"/>
        <v>-24286570.409149647</v>
      </c>
      <c r="CR256" s="575">
        <f t="shared" si="1299"/>
        <v>19989488.607403159</v>
      </c>
      <c r="CS256" s="575">
        <f t="shared" si="1299"/>
        <v>46962968.455683231</v>
      </c>
      <c r="CT256" s="575">
        <f t="shared" si="1299"/>
        <v>94876643.841345549</v>
      </c>
      <c r="CU256" s="575">
        <f t="shared" si="1299"/>
        <v>-106345682.69307864</v>
      </c>
      <c r="CV256" s="575">
        <f t="shared" si="1299"/>
        <v>45336671.719339132</v>
      </c>
      <c r="CW256" s="575">
        <f t="shared" si="1299"/>
        <v>10797280.628780603</v>
      </c>
      <c r="CX256" s="575">
        <f t="shared" si="1299"/>
        <v>-272512028.17932415</v>
      </c>
      <c r="CY256" s="575">
        <f>CM256+CN256+CO256+CP256+CQ256+CR256+CS256+CT256+CU256+CV256+CW256+CX256</f>
        <v>-249983167.142959</v>
      </c>
      <c r="CZ256" s="575">
        <f t="shared" ref="CZ256:DK256" si="1300">CZ19-CZ140</f>
        <v>76943002.248277426</v>
      </c>
      <c r="DA256" s="575">
        <f t="shared" si="1300"/>
        <v>-150086358.4677068</v>
      </c>
      <c r="DB256" s="575">
        <f t="shared" si="1300"/>
        <v>-64809092.409616232</v>
      </c>
      <c r="DC256" s="575">
        <f t="shared" si="1300"/>
        <v>231117448.54164815</v>
      </c>
      <c r="DD256" s="575">
        <f t="shared" si="1300"/>
        <v>-69893510.245065212</v>
      </c>
      <c r="DE256" s="575">
        <f t="shared" si="1300"/>
        <v>-99831336.21715486</v>
      </c>
      <c r="DF256" s="575">
        <f t="shared" si="1300"/>
        <v>87980950.057771683</v>
      </c>
      <c r="DG256" s="575">
        <f t="shared" si="1300"/>
        <v>132405326.1718452</v>
      </c>
      <c r="DH256" s="575">
        <f t="shared" si="1300"/>
        <v>-31234444.23999989</v>
      </c>
      <c r="DI256" s="575">
        <f t="shared" si="1300"/>
        <v>183223438.75300026</v>
      </c>
      <c r="DJ256" s="575">
        <f t="shared" si="1300"/>
        <v>73443357.444000006</v>
      </c>
      <c r="DK256" s="575">
        <f t="shared" si="1300"/>
        <v>-278656109.63999963</v>
      </c>
      <c r="DL256" s="613">
        <f>CZ256+DA256+DB256+DC256+DD256+DE256+DF256+DG256+DH256+DI256+DJ256+DK256</f>
        <v>90602671.997000098</v>
      </c>
      <c r="DM256" s="613">
        <f t="shared" ref="DM256:DX256" si="1301">DM19-DM140</f>
        <v>103825218.15999973</v>
      </c>
      <c r="DN256" s="575">
        <f t="shared" si="1301"/>
        <v>-40310034.903999805</v>
      </c>
      <c r="DO256" s="575">
        <f t="shared" si="1301"/>
        <v>-82817354.795999765</v>
      </c>
      <c r="DP256" s="575">
        <f t="shared" si="1301"/>
        <v>234464570.32999969</v>
      </c>
      <c r="DQ256" s="575">
        <f t="shared" si="1301"/>
        <v>-103618705.04999948</v>
      </c>
      <c r="DR256" s="575">
        <f t="shared" si="1301"/>
        <v>81975047.542999983</v>
      </c>
      <c r="DS256" s="575">
        <f t="shared" si="1301"/>
        <v>202637580.53700018</v>
      </c>
      <c r="DT256" s="575">
        <f t="shared" si="1301"/>
        <v>46418745.480000019</v>
      </c>
      <c r="DU256" s="575">
        <f t="shared" si="1301"/>
        <v>-20339850.050000191</v>
      </c>
      <c r="DV256" s="575">
        <f t="shared" si="1301"/>
        <v>50481427.488898993</v>
      </c>
      <c r="DW256" s="575">
        <f t="shared" si="1301"/>
        <v>-147688107.37589908</v>
      </c>
      <c r="DX256" s="575">
        <f t="shared" si="1301"/>
        <v>-427560204.31400037</v>
      </c>
      <c r="DY256" s="613">
        <f>DM256+DN256+DO256+DP256+DQ256+DR256+DS256+DT256+DU256+DV256+DW256+DX256</f>
        <v>-102531666.95100009</v>
      </c>
      <c r="DZ256" s="613">
        <f t="shared" ref="DZ256:EK256" si="1302">DZ19-DZ140</f>
        <v>3354618.2700002193</v>
      </c>
      <c r="EA256" s="575">
        <f t="shared" si="1302"/>
        <v>-340775446.48999965</v>
      </c>
      <c r="EB256" s="575">
        <f t="shared" si="1302"/>
        <v>-256649772.65999961</v>
      </c>
      <c r="EC256" s="575">
        <f t="shared" si="1302"/>
        <v>-55667175.149999619</v>
      </c>
      <c r="ED256" s="575">
        <f t="shared" si="1302"/>
        <v>-375858917.21099997</v>
      </c>
      <c r="EE256" s="575">
        <f t="shared" si="1302"/>
        <v>-90275352.648999929</v>
      </c>
      <c r="EF256" s="575">
        <f t="shared" si="1302"/>
        <v>35375262.122999668</v>
      </c>
      <c r="EG256" s="575">
        <f t="shared" si="1302"/>
        <v>-81979381.312999964</v>
      </c>
      <c r="EH256" s="575">
        <f t="shared" si="1302"/>
        <v>-161706314.24000025</v>
      </c>
      <c r="EI256" s="575">
        <f t="shared" si="1302"/>
        <v>-161066391.75999999</v>
      </c>
      <c r="EJ256" s="575">
        <f t="shared" si="1302"/>
        <v>-79665389.790000916</v>
      </c>
      <c r="EK256" s="575">
        <f t="shared" si="1302"/>
        <v>-395315369.049999</v>
      </c>
      <c r="EL256" s="613">
        <f>DZ256+EA256+EB256+EC256+ED256+EE256+EF256+EG256+EH256+EI256+EJ256+EK256</f>
        <v>-1960229629.9199989</v>
      </c>
      <c r="EM256" s="613">
        <f t="shared" ref="EM256:EX256" si="1303">EM19-EM140</f>
        <v>-230359485.21000028</v>
      </c>
      <c r="EN256" s="575">
        <f t="shared" si="1303"/>
        <v>-207845486.68999958</v>
      </c>
      <c r="EO256" s="575">
        <f t="shared" si="1303"/>
        <v>-286598497.71800005</v>
      </c>
      <c r="EP256" s="575">
        <f t="shared" si="1303"/>
        <v>-239540422.72500014</v>
      </c>
      <c r="EQ256" s="575">
        <f t="shared" si="1303"/>
        <v>-318156578.16700029</v>
      </c>
      <c r="ER256" s="575">
        <f t="shared" si="1303"/>
        <v>-87923972.059999943</v>
      </c>
      <c r="ES256" s="575">
        <f t="shared" si="1303"/>
        <v>-119256157.62899995</v>
      </c>
      <c r="ET256" s="575">
        <f t="shared" si="1303"/>
        <v>13754770.106029987</v>
      </c>
      <c r="EU256" s="575">
        <f t="shared" si="1303"/>
        <v>-192646377.14903045</v>
      </c>
      <c r="EV256" s="575">
        <f t="shared" si="1303"/>
        <v>-185192322.24799967</v>
      </c>
      <c r="EW256" s="575">
        <f t="shared" si="1303"/>
        <v>41884776.438399553</v>
      </c>
      <c r="EX256" s="575">
        <f t="shared" si="1303"/>
        <v>-86793248.563399792</v>
      </c>
      <c r="EY256" s="613">
        <f>EM256+EN256+EO256+EP256+EQ256+ER256+ES256+ET256+EU256+EV256+EW256+EX256</f>
        <v>-1898673001.6150005</v>
      </c>
      <c r="EZ256" s="613">
        <f t="shared" ref="EZ256:FH256" si="1304">EZ19-EZ140</f>
        <v>-213410502.1929667</v>
      </c>
      <c r="FA256" s="575">
        <f t="shared" si="1304"/>
        <v>-290599412.04403329</v>
      </c>
      <c r="FB256" s="575">
        <f t="shared" si="1304"/>
        <v>-86869551.757966995</v>
      </c>
      <c r="FC256" s="575">
        <f t="shared" si="1304"/>
        <v>-103165983.03803325</v>
      </c>
      <c r="FD256" s="575">
        <f t="shared" si="1304"/>
        <v>-207676091.17700005</v>
      </c>
      <c r="FE256" s="575">
        <f t="shared" si="1304"/>
        <v>-21533600.447000027</v>
      </c>
      <c r="FF256" s="575">
        <f t="shared" si="1304"/>
        <v>-211314550.35596919</v>
      </c>
      <c r="FG256" s="575">
        <f t="shared" si="1304"/>
        <v>-100805949.08603072</v>
      </c>
      <c r="FH256" s="575">
        <f t="shared" si="1304"/>
        <v>-105195850.31599951</v>
      </c>
      <c r="FI256" s="575">
        <f>FI19-FI140</f>
        <v>-38292015.275999784</v>
      </c>
      <c r="FJ256" s="575">
        <f>FJ19-FJ140</f>
        <v>-7118619.2499997616</v>
      </c>
      <c r="FK256" s="575">
        <f>FK19-FK140</f>
        <v>-178077629.06940055</v>
      </c>
      <c r="FL256" s="613">
        <f>FA256+FB256+FC256+FD256+FE256+FF256+FG256+FH256+EZ256+FI256+FK256+FJ256</f>
        <v>-1564059754.0103998</v>
      </c>
      <c r="FM256" s="613">
        <f t="shared" ref="FM256:FV256" si="1305">FM19-FM140</f>
        <v>-309251320.65199971</v>
      </c>
      <c r="FN256" s="575">
        <f t="shared" si="1305"/>
        <v>-352522464.42800021</v>
      </c>
      <c r="FO256" s="575">
        <f t="shared" si="1305"/>
        <v>-46352587.949999571</v>
      </c>
      <c r="FP256" s="575">
        <f t="shared" si="1305"/>
        <v>-83485449.32000041</v>
      </c>
      <c r="FQ256" s="575">
        <f t="shared" si="1305"/>
        <v>-89571708.89999938</v>
      </c>
      <c r="FR256" s="575">
        <f t="shared" si="1305"/>
        <v>27839714.559999704</v>
      </c>
      <c r="FS256" s="575">
        <f t="shared" si="1305"/>
        <v>-157850192.58599997</v>
      </c>
      <c r="FT256" s="575">
        <f t="shared" si="1305"/>
        <v>-6325891.7339999676</v>
      </c>
      <c r="FU256" s="575">
        <f t="shared" si="1305"/>
        <v>-94628785.530000448</v>
      </c>
      <c r="FV256" s="575">
        <f t="shared" si="1305"/>
        <v>-32348656.849999666</v>
      </c>
      <c r="FW256" s="575">
        <f>FW19-FW140</f>
        <v>-48381396.300000429</v>
      </c>
      <c r="FX256" s="575">
        <f>FX19-FX140</f>
        <v>66284761.920000315</v>
      </c>
      <c r="FY256" s="613">
        <f>FM256+FN256+FO256+FP256+FQ256+FR256+FS256+FT256+FU256+FV256+FW256+FX256</f>
        <v>-1126593977.7699997</v>
      </c>
      <c r="FZ256" s="613">
        <f t="shared" ref="FZ256:GI256" si="1306">FZ19-FZ140</f>
        <v>-277886134.93000007</v>
      </c>
      <c r="GA256" s="575">
        <f t="shared" si="1306"/>
        <v>-204942843.8620007</v>
      </c>
      <c r="GB256" s="575">
        <f t="shared" si="1306"/>
        <v>-234639683.89899969</v>
      </c>
      <c r="GC256" s="575">
        <f t="shared" si="1306"/>
        <v>-265206169.92899966</v>
      </c>
      <c r="GD256" s="575">
        <f t="shared" si="1306"/>
        <v>-126476677.60300016</v>
      </c>
      <c r="GE256" s="575">
        <f t="shared" si="1306"/>
        <v>-124957341.42700028</v>
      </c>
      <c r="GF256" s="575">
        <f t="shared" si="1306"/>
        <v>-82923518.221999645</v>
      </c>
      <c r="GG256" s="575">
        <f t="shared" si="1306"/>
        <v>25034016.681999445</v>
      </c>
      <c r="GH256" s="575">
        <f t="shared" si="1306"/>
        <v>-55213716.492999315</v>
      </c>
      <c r="GI256" s="575">
        <f t="shared" si="1306"/>
        <v>-57218096.157999992</v>
      </c>
      <c r="GJ256" s="575">
        <f>GJ19-GJ140</f>
        <v>-166555687.43033409</v>
      </c>
      <c r="GK256" s="575">
        <f>GK19-GK140</f>
        <v>12789274.485333443</v>
      </c>
      <c r="GL256" s="613">
        <f>FZ256+GA256+GB256+GC256+GD256+GE256+GF256+GG256+GH256+GI256+GJ256+GK256</f>
        <v>-1558196578.7860007</v>
      </c>
      <c r="GM256" s="613">
        <f t="shared" ref="GM256:GV256" si="1307">GM19-GM140</f>
        <v>-207996623.06999969</v>
      </c>
      <c r="GN256" s="575">
        <f t="shared" si="1307"/>
        <v>-278033242.46000004</v>
      </c>
      <c r="GO256" s="575">
        <f t="shared" si="1307"/>
        <v>-170032240.52699971</v>
      </c>
      <c r="GP256" s="575">
        <f t="shared" si="1307"/>
        <v>-49114864.725000143</v>
      </c>
      <c r="GQ256" s="575">
        <f t="shared" si="1307"/>
        <v>11198095.32199955</v>
      </c>
      <c r="GR256" s="575">
        <f t="shared" si="1307"/>
        <v>-14107198.242999792</v>
      </c>
      <c r="GS256" s="575">
        <f t="shared" si="1307"/>
        <v>-235981235.21699977</v>
      </c>
      <c r="GT256" s="575">
        <f t="shared" si="1307"/>
        <v>-112557142.88300037</v>
      </c>
      <c r="GU256" s="575">
        <f t="shared" si="1307"/>
        <v>25747719.773000002</v>
      </c>
      <c r="GV256" s="575">
        <f t="shared" si="1307"/>
        <v>-118352614.17999983</v>
      </c>
      <c r="GW256" s="575">
        <f>GW19-GW140</f>
        <v>-72831537.960000515</v>
      </c>
      <c r="GX256" s="575">
        <f>GX19-GX140</f>
        <v>-38842037.076998949</v>
      </c>
      <c r="GY256" s="613">
        <f>GM256+GN256+GO256+GP256+GQ256+GR256+GS256+GT256+GU256+GV256+GW256+GX256</f>
        <v>-1260902921.2469993</v>
      </c>
      <c r="GZ256" s="613">
        <f t="shared" ref="GZ256:HI256" si="1308">GZ19-GZ140</f>
        <v>-109998996.23899984</v>
      </c>
      <c r="HA256" s="575">
        <f t="shared" si="1308"/>
        <v>-327396268.04209971</v>
      </c>
      <c r="HB256" s="575">
        <f t="shared" si="1308"/>
        <v>-217390303.00590014</v>
      </c>
      <c r="HC256" s="575">
        <f t="shared" si="1308"/>
        <v>104372621.79699993</v>
      </c>
      <c r="HD256" s="575">
        <f t="shared" si="1308"/>
        <v>-99159355.829999924</v>
      </c>
      <c r="HE256" s="575">
        <f t="shared" si="1308"/>
        <v>-13573798.279999971</v>
      </c>
      <c r="HF256" s="575">
        <f t="shared" si="1308"/>
        <v>-96460269.830000401</v>
      </c>
      <c r="HG256" s="575">
        <f t="shared" si="1308"/>
        <v>62472705.620999575</v>
      </c>
      <c r="HH256" s="575">
        <f t="shared" si="1308"/>
        <v>-76612500.943999767</v>
      </c>
      <c r="HI256" s="575">
        <f t="shared" si="1308"/>
        <v>-10358387.643000603</v>
      </c>
      <c r="HJ256" s="575">
        <f>HJ19-HJ140</f>
        <v>-22292328.879999399</v>
      </c>
      <c r="HK256" s="575">
        <f>HK19-HK140</f>
        <v>-435930824.28100061</v>
      </c>
      <c r="HL256" s="613">
        <f>GZ256+HA256+HB256+HC256+HD256+HE256+HF256+HG256+HH256+HI256+HJ256+HK256</f>
        <v>-1242327705.5570009</v>
      </c>
      <c r="HM256" s="613">
        <f t="shared" ref="HM256:HV256" si="1309">HM19-HM140</f>
        <v>26577230.830000401</v>
      </c>
      <c r="HN256" s="575">
        <f t="shared" si="1309"/>
        <v>-237681300.43999982</v>
      </c>
      <c r="HO256" s="575">
        <f t="shared" si="1309"/>
        <v>-326326889.04100013</v>
      </c>
      <c r="HP256" s="575">
        <f t="shared" si="1309"/>
        <v>92871079.690999746</v>
      </c>
      <c r="HQ256" s="575">
        <f t="shared" si="1309"/>
        <v>85001731.940000296</v>
      </c>
      <c r="HR256" s="575">
        <f t="shared" si="1309"/>
        <v>49075531.339999914</v>
      </c>
      <c r="HS256" s="575">
        <f t="shared" si="1309"/>
        <v>-212959271.97999954</v>
      </c>
      <c r="HT256" s="575">
        <f t="shared" si="1309"/>
        <v>77341916.079000235</v>
      </c>
      <c r="HU256" s="575">
        <f t="shared" si="1309"/>
        <v>34660626.281000614</v>
      </c>
      <c r="HV256" s="575">
        <f t="shared" si="1309"/>
        <v>-13101846.599999905</v>
      </c>
      <c r="HW256" s="575">
        <f>HW19-HW140</f>
        <v>-84289692.130000353</v>
      </c>
      <c r="HX256" s="575">
        <f>HX19-HX140</f>
        <v>-145636316.07999921</v>
      </c>
      <c r="HY256" s="613">
        <f>HM256+HN256+HO256+HP256+HQ256+HR256+HS256+HT256+HU256+HV256+HW256+HX256</f>
        <v>-654467200.10999775</v>
      </c>
      <c r="HZ256" s="613">
        <f t="shared" ref="HZ256:II256" si="1310">HZ19-HZ140</f>
        <v>-6891081.7679998875</v>
      </c>
      <c r="IA256" s="575">
        <f t="shared" si="1310"/>
        <v>-119911472.71200013</v>
      </c>
      <c r="IB256" s="575">
        <f t="shared" si="1310"/>
        <v>-248044783.52019978</v>
      </c>
      <c r="IC256" s="575">
        <f t="shared" si="1310"/>
        <v>290619928.81020021</v>
      </c>
      <c r="ID256" s="575">
        <f t="shared" si="1310"/>
        <v>123455519.34000015</v>
      </c>
      <c r="IE256" s="575">
        <f t="shared" si="1310"/>
        <v>99055237.799999714</v>
      </c>
      <c r="IF256" s="575">
        <f t="shared" si="1310"/>
        <v>-179873437.4599998</v>
      </c>
      <c r="IG256" s="575">
        <f t="shared" si="1310"/>
        <v>16977886.309999943</v>
      </c>
      <c r="IH256" s="575">
        <f t="shared" si="1310"/>
        <v>74096415.002999783</v>
      </c>
      <c r="II256" s="575">
        <f t="shared" si="1310"/>
        <v>83725002.015000343</v>
      </c>
      <c r="IJ256" s="575">
        <f>IJ19-IJ140</f>
        <v>-184064849.97799993</v>
      </c>
      <c r="IK256" s="575">
        <f>IK19-IK140</f>
        <v>-247829483.97399998</v>
      </c>
      <c r="IL256" s="613">
        <f>HZ256+IA256+IB256+IC256+ID256+IE256+IF256+IG256+IH256+II256+IJ256+IK256</f>
        <v>-298685120.13399935</v>
      </c>
      <c r="IM256" s="613">
        <f t="shared" ref="IM256:IV256" si="1311">IM19-IM140</f>
        <v>53053363.229999781</v>
      </c>
      <c r="IN256" s="575">
        <f t="shared" si="1311"/>
        <v>-95169972.979999304</v>
      </c>
      <c r="IO256" s="575">
        <f t="shared" si="1311"/>
        <v>-124130021.18000031</v>
      </c>
      <c r="IP256" s="575">
        <f t="shared" si="1311"/>
        <v>268280184.81000018</v>
      </c>
      <c r="IQ256" s="575">
        <f t="shared" si="1311"/>
        <v>38955428.790000439</v>
      </c>
      <c r="IR256" s="575">
        <f t="shared" si="1311"/>
        <v>122469422.6396997</v>
      </c>
      <c r="IS256" s="575">
        <f t="shared" si="1311"/>
        <v>-93158638.409699202</v>
      </c>
      <c r="IT256" s="575">
        <f t="shared" si="1311"/>
        <v>228298928.36999941</v>
      </c>
      <c r="IU256" s="575">
        <f t="shared" si="1311"/>
        <v>85143710.819999933</v>
      </c>
      <c r="IV256" s="575">
        <f t="shared" si="1311"/>
        <v>351658993.74581933</v>
      </c>
      <c r="IW256" s="575">
        <f>IW19-IW140</f>
        <v>-55206748.752819538</v>
      </c>
      <c r="IX256" s="575">
        <f>IX19-IX140</f>
        <v>-254609397.59299994</v>
      </c>
      <c r="IY256" s="613">
        <f>IM256+IN256+IO256+IP256+IQ256+IR256+IS256+IT256+IU256+IV256+IW256+IX256</f>
        <v>525585253.49000049</v>
      </c>
      <c r="IZ256" s="575">
        <f t="shared" ref="IZ256:JI256" si="1312">IZ19-IZ140</f>
        <v>-24955051.595999479</v>
      </c>
      <c r="JA256" s="575">
        <f t="shared" si="1312"/>
        <v>-101070081.64249969</v>
      </c>
      <c r="JB256" s="575">
        <f t="shared" si="1312"/>
        <v>-44929028.910500288</v>
      </c>
      <c r="JC256" s="575">
        <f t="shared" si="1312"/>
        <v>210902166.45900011</v>
      </c>
      <c r="JD256" s="575">
        <f t="shared" si="1312"/>
        <v>168177762.28400016</v>
      </c>
      <c r="JE256" s="575">
        <f t="shared" si="1312"/>
        <v>58922237.269999743</v>
      </c>
      <c r="JF256" s="575">
        <f t="shared" si="1312"/>
        <v>-239347763.33700037</v>
      </c>
      <c r="JG256" s="575">
        <f t="shared" si="1312"/>
        <v>68254608.05030036</v>
      </c>
      <c r="JH256" s="575">
        <f t="shared" si="1312"/>
        <v>136920695.02999949</v>
      </c>
      <c r="JI256" s="575">
        <f t="shared" si="1312"/>
        <v>128768800.46899939</v>
      </c>
      <c r="JJ256" s="575">
        <f>JJ19-JJ140</f>
        <v>-15346965.381999493</v>
      </c>
      <c r="JK256" s="575">
        <f>JK19-JK140</f>
        <v>-82813560.794299603</v>
      </c>
      <c r="JL256" s="613">
        <f>IZ256+JA256+JB256+JC256+JD256+JE256+JF256+JG256+JH256+JI256+JJ256+JK256</f>
        <v>263483817.90000033</v>
      </c>
      <c r="JM256" s="575">
        <f t="shared" ref="JM256:JV256" si="1313">JM19-JM140</f>
        <v>-44766980.069999456</v>
      </c>
      <c r="JN256" s="575">
        <f t="shared" si="1313"/>
        <v>-14564619.906999826</v>
      </c>
      <c r="JO256" s="575">
        <f t="shared" si="1313"/>
        <v>-315836296.11300015</v>
      </c>
      <c r="JP256" s="575">
        <f t="shared" si="1313"/>
        <v>-415076051.47390032</v>
      </c>
      <c r="JQ256" s="575">
        <f t="shared" si="1313"/>
        <v>-595108824.71610022</v>
      </c>
      <c r="JR256" s="575">
        <f t="shared" si="1313"/>
        <v>-599308721.54999995</v>
      </c>
      <c r="JS256" s="575">
        <f t="shared" si="1313"/>
        <v>-220095495.57890034</v>
      </c>
      <c r="JT256" s="575">
        <f t="shared" si="1313"/>
        <v>-41527930.192100286</v>
      </c>
      <c r="JU256" s="575">
        <f t="shared" si="1313"/>
        <v>-95641634.738999844</v>
      </c>
      <c r="JV256" s="575">
        <f t="shared" si="1313"/>
        <v>-24176401.433099747</v>
      </c>
      <c r="JW256" s="575">
        <f>JW19-JW140</f>
        <v>-228530388.17850018</v>
      </c>
      <c r="JX256" s="575">
        <f>JX19-JX140</f>
        <v>-947426916.08839893</v>
      </c>
      <c r="JY256" s="613">
        <f>JM256+JN256+JO256+JP256+JQ256+JR256+JS256+JT256+JU256+JV256+JW256+JX256</f>
        <v>-3542060260.0399995</v>
      </c>
      <c r="JZ256" s="575">
        <f t="shared" ref="JZ256:KI256" si="1314">JZ19-JZ140</f>
        <v>-392837569.14299989</v>
      </c>
      <c r="KA256" s="575">
        <f t="shared" si="1314"/>
        <v>-239368403.66700053</v>
      </c>
      <c r="KB256" s="575">
        <f t="shared" si="1314"/>
        <v>-666420596.45100021</v>
      </c>
      <c r="KC256" s="575">
        <f t="shared" si="1314"/>
        <v>121979312.89099956</v>
      </c>
      <c r="KD256" s="575">
        <f t="shared" si="1314"/>
        <v>-89690228.950000525</v>
      </c>
      <c r="KE256" s="575">
        <f t="shared" si="1314"/>
        <v>-390299909.42999983</v>
      </c>
      <c r="KF256" s="575">
        <f t="shared" si="1314"/>
        <v>-253730788.92999983</v>
      </c>
      <c r="KG256" s="575">
        <f t="shared" si="1314"/>
        <v>-160318197.58999944</v>
      </c>
      <c r="KH256" s="575">
        <f t="shared" si="1314"/>
        <v>-14621360.32000041</v>
      </c>
      <c r="KI256" s="575">
        <f t="shared" si="1314"/>
        <v>131246031.21000028</v>
      </c>
      <c r="KJ256" s="575">
        <f>KJ19-KJ140</f>
        <v>-247532688.16999936</v>
      </c>
      <c r="KK256" s="575">
        <f>KK19-KK140</f>
        <v>-715571093.93000054</v>
      </c>
      <c r="KL256" s="613">
        <f>JZ256+KA256+KB256+KC256+KD256+KE256+KF256+KG256+KH256+KI256+KJ256+KK256</f>
        <v>-2917165492.4800005</v>
      </c>
      <c r="KM256" s="575">
        <f t="shared" ref="KM256:KV256" si="1315">KM19-KM140</f>
        <v>129185825.51099992</v>
      </c>
      <c r="KN256" s="575">
        <f t="shared" si="1315"/>
        <v>-10555026.880999565</v>
      </c>
      <c r="KO256" s="575">
        <f t="shared" si="1315"/>
        <v>-434139385.55999923</v>
      </c>
      <c r="KP256" s="575">
        <f t="shared" si="1315"/>
        <v>170101384.36699939</v>
      </c>
      <c r="KQ256" s="575">
        <f t="shared" si="1315"/>
        <v>87387429.113000154</v>
      </c>
      <c r="KR256" s="575">
        <f t="shared" si="1315"/>
        <v>-144730612.11999965</v>
      </c>
      <c r="KS256" s="575">
        <f t="shared" si="1315"/>
        <v>-144651234.1900003</v>
      </c>
      <c r="KT256" s="575">
        <f t="shared" si="1315"/>
        <v>-40420546.649999619</v>
      </c>
      <c r="KU256" s="575">
        <f t="shared" si="1315"/>
        <v>8172536.2300000191</v>
      </c>
      <c r="KV256" s="575">
        <f t="shared" si="1315"/>
        <v>-6802735.2869997025</v>
      </c>
      <c r="KW256" s="575">
        <f>KW19-KW140</f>
        <v>-362349659.5430007</v>
      </c>
      <c r="KX256" s="575">
        <f>KX19-KX140</f>
        <v>-828500136.94899917</v>
      </c>
      <c r="KY256" s="613">
        <f>KM256+KN256+KO256+KP256+KQ256+KR256+KS256+KT256+KU256+KV256+KW256+KX256</f>
        <v>-1577302161.9589984</v>
      </c>
      <c r="KZ256" s="575">
        <f t="shared" ref="KZ256:LI256" si="1316">KZ19-KZ140</f>
        <v>168836265.83999991</v>
      </c>
      <c r="LA256" s="575">
        <f t="shared" si="1316"/>
        <v>-49078250.739999771</v>
      </c>
      <c r="LB256" s="575">
        <f t="shared" si="1316"/>
        <v>0</v>
      </c>
      <c r="LC256" s="575">
        <f t="shared" si="1316"/>
        <v>0</v>
      </c>
      <c r="LD256" s="575">
        <f t="shared" si="1316"/>
        <v>0</v>
      </c>
      <c r="LE256" s="575">
        <f t="shared" si="1316"/>
        <v>0</v>
      </c>
      <c r="LF256" s="575">
        <f t="shared" si="1316"/>
        <v>0</v>
      </c>
      <c r="LG256" s="575">
        <f t="shared" si="1316"/>
        <v>0</v>
      </c>
      <c r="LH256" s="575">
        <f t="shared" si="1316"/>
        <v>0</v>
      </c>
      <c r="LI256" s="575">
        <f t="shared" si="1316"/>
        <v>0</v>
      </c>
      <c r="LJ256" s="575">
        <f>LJ19-LJ140</f>
        <v>0</v>
      </c>
      <c r="LK256" s="575">
        <f>LK19-LK140</f>
        <v>0</v>
      </c>
      <c r="LL256" s="599">
        <f>KZ256+LA256+LB256+LC256+LD256+LE256+LF256+LG256+LH256+LI256+LJ256+LK256</f>
        <v>119758015.10000014</v>
      </c>
    </row>
    <row r="257" spans="1:324" ht="20.25" x14ac:dyDescent="0.3">
      <c r="A257" s="481"/>
      <c r="B257" s="500"/>
      <c r="C257" s="501" t="s">
        <v>140</v>
      </c>
      <c r="D257" s="501" t="s">
        <v>140</v>
      </c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6"/>
      <c r="P257" s="576"/>
      <c r="Q257" s="576"/>
      <c r="R257" s="576"/>
      <c r="S257" s="576"/>
      <c r="T257" s="576"/>
      <c r="U257" s="576"/>
      <c r="V257" s="576"/>
      <c r="W257" s="576"/>
      <c r="X257" s="576"/>
      <c r="Y257" s="576"/>
      <c r="Z257" s="576"/>
      <c r="AA257" s="576"/>
      <c r="AB257" s="576"/>
      <c r="AC257" s="576"/>
      <c r="AD257" s="576"/>
      <c r="AE257" s="576"/>
      <c r="AF257" s="576"/>
      <c r="AG257" s="576"/>
      <c r="AH257" s="576"/>
      <c r="AI257" s="576"/>
      <c r="AJ257" s="576"/>
      <c r="AK257" s="576"/>
      <c r="AL257" s="576"/>
      <c r="AM257" s="576"/>
      <c r="AN257" s="576"/>
      <c r="AO257" s="576"/>
      <c r="AP257" s="576"/>
      <c r="AQ257" s="576"/>
      <c r="AR257" s="576"/>
      <c r="AS257" s="576"/>
      <c r="AT257" s="576"/>
      <c r="AU257" s="576"/>
      <c r="AV257" s="576"/>
      <c r="AW257" s="576"/>
      <c r="AX257" s="576"/>
      <c r="AY257" s="576"/>
      <c r="AZ257" s="576"/>
      <c r="BA257" s="576"/>
      <c r="BB257" s="576"/>
      <c r="BC257" s="576"/>
      <c r="BD257" s="576"/>
      <c r="BE257" s="576"/>
      <c r="BF257" s="576"/>
      <c r="BG257" s="576"/>
      <c r="BH257" s="576"/>
      <c r="BI257" s="576"/>
      <c r="BJ257" s="576"/>
      <c r="BK257" s="576"/>
      <c r="BL257" s="576"/>
      <c r="BM257" s="576"/>
      <c r="BN257" s="576"/>
      <c r="BO257" s="576"/>
      <c r="BP257" s="576"/>
      <c r="BQ257" s="576"/>
      <c r="BR257" s="576"/>
      <c r="BS257" s="576"/>
      <c r="BT257" s="576"/>
      <c r="BU257" s="576"/>
      <c r="BV257" s="576"/>
      <c r="BW257" s="576"/>
      <c r="BX257" s="576"/>
      <c r="BY257" s="576"/>
      <c r="BZ257" s="576"/>
      <c r="CA257" s="576"/>
      <c r="CB257" s="576"/>
      <c r="CC257" s="576"/>
      <c r="CD257" s="576"/>
      <c r="CE257" s="576"/>
      <c r="CF257" s="576"/>
      <c r="CG257" s="576"/>
      <c r="CH257" s="576"/>
      <c r="CI257" s="576"/>
      <c r="CJ257" s="576"/>
      <c r="CK257" s="576"/>
      <c r="CL257" s="576"/>
      <c r="CM257" s="576"/>
      <c r="CN257" s="576"/>
      <c r="CO257" s="576"/>
      <c r="CP257" s="576"/>
      <c r="CQ257" s="576"/>
      <c r="CR257" s="576"/>
      <c r="CS257" s="576"/>
      <c r="CT257" s="576"/>
      <c r="CU257" s="576"/>
      <c r="CV257" s="576"/>
      <c r="CW257" s="576"/>
      <c r="CX257" s="576"/>
      <c r="CY257" s="576"/>
      <c r="CZ257" s="576"/>
      <c r="DA257" s="576"/>
      <c r="DB257" s="576"/>
      <c r="DC257" s="576"/>
      <c r="DD257" s="576"/>
      <c r="DE257" s="576"/>
      <c r="DF257" s="576"/>
      <c r="DG257" s="576"/>
      <c r="DH257" s="576"/>
      <c r="DI257" s="576"/>
      <c r="DJ257" s="576"/>
      <c r="DK257" s="576"/>
      <c r="DL257" s="614"/>
      <c r="DM257" s="614"/>
      <c r="DN257" s="576"/>
      <c r="DO257" s="576"/>
      <c r="DP257" s="576"/>
      <c r="DQ257" s="576"/>
      <c r="DR257" s="576"/>
      <c r="DS257" s="576"/>
      <c r="DT257" s="576"/>
      <c r="DU257" s="576"/>
      <c r="DV257" s="576"/>
      <c r="DW257" s="576"/>
      <c r="DX257" s="576"/>
      <c r="DY257" s="614"/>
      <c r="DZ257" s="614"/>
      <c r="EA257" s="576"/>
      <c r="EB257" s="576"/>
      <c r="EC257" s="576"/>
      <c r="ED257" s="576"/>
      <c r="EE257" s="576"/>
      <c r="EF257" s="576"/>
      <c r="EG257" s="576"/>
      <c r="EH257" s="576"/>
      <c r="EI257" s="576"/>
      <c r="EJ257" s="576"/>
      <c r="EK257" s="576"/>
      <c r="EL257" s="614"/>
      <c r="EM257" s="614"/>
      <c r="EN257" s="576"/>
      <c r="EO257" s="576"/>
      <c r="EP257" s="576"/>
      <c r="EQ257" s="576"/>
      <c r="ER257" s="576"/>
      <c r="ES257" s="576"/>
      <c r="ET257" s="576"/>
      <c r="EU257" s="576"/>
      <c r="EV257" s="576"/>
      <c r="EW257" s="576"/>
      <c r="EX257" s="576"/>
      <c r="EY257" s="614"/>
      <c r="EZ257" s="614"/>
      <c r="FA257" s="576"/>
      <c r="FB257" s="576"/>
      <c r="FC257" s="576"/>
      <c r="FD257" s="576"/>
      <c r="FE257" s="576"/>
      <c r="FF257" s="576"/>
      <c r="FG257" s="576"/>
      <c r="FH257" s="576"/>
      <c r="FI257" s="576"/>
      <c r="FJ257" s="576"/>
      <c r="FK257" s="576"/>
      <c r="FL257" s="614"/>
      <c r="FM257" s="614"/>
      <c r="FN257" s="576"/>
      <c r="FO257" s="576"/>
      <c r="FP257" s="576"/>
      <c r="FQ257" s="576"/>
      <c r="FR257" s="576"/>
      <c r="FS257" s="576"/>
      <c r="FT257" s="576"/>
      <c r="FU257" s="576"/>
      <c r="FV257" s="576"/>
      <c r="FW257" s="576"/>
      <c r="FX257" s="576"/>
      <c r="FY257" s="614"/>
      <c r="FZ257" s="614"/>
      <c r="GA257" s="576"/>
      <c r="GB257" s="576"/>
      <c r="GC257" s="576"/>
      <c r="GD257" s="576"/>
      <c r="GE257" s="576"/>
      <c r="GF257" s="576"/>
      <c r="GG257" s="576"/>
      <c r="GH257" s="576"/>
      <c r="GI257" s="576"/>
      <c r="GJ257" s="576"/>
      <c r="GK257" s="576"/>
      <c r="GL257" s="614"/>
      <c r="GM257" s="614"/>
      <c r="GN257" s="576"/>
      <c r="GO257" s="576"/>
      <c r="GP257" s="576"/>
      <c r="GQ257" s="576"/>
      <c r="GR257" s="576"/>
      <c r="GS257" s="576"/>
      <c r="GT257" s="576"/>
      <c r="GU257" s="576"/>
      <c r="GV257" s="576"/>
      <c r="GW257" s="576"/>
      <c r="GX257" s="576"/>
      <c r="GY257" s="614"/>
      <c r="GZ257" s="614"/>
      <c r="HA257" s="576"/>
      <c r="HB257" s="576"/>
      <c r="HC257" s="576"/>
      <c r="HD257" s="576"/>
      <c r="HE257" s="576"/>
      <c r="HF257" s="576"/>
      <c r="HG257" s="576"/>
      <c r="HH257" s="576"/>
      <c r="HI257" s="576"/>
      <c r="HJ257" s="576"/>
      <c r="HK257" s="576"/>
      <c r="HL257" s="614"/>
      <c r="HM257" s="614"/>
      <c r="HN257" s="576"/>
      <c r="HO257" s="576"/>
      <c r="HP257" s="576"/>
      <c r="HQ257" s="576"/>
      <c r="HR257" s="576"/>
      <c r="HS257" s="576"/>
      <c r="HT257" s="576"/>
      <c r="HU257" s="576"/>
      <c r="HV257" s="576"/>
      <c r="HW257" s="576"/>
      <c r="HX257" s="576"/>
      <c r="HY257" s="614"/>
      <c r="HZ257" s="614"/>
      <c r="IA257" s="576"/>
      <c r="IB257" s="576"/>
      <c r="IC257" s="576"/>
      <c r="ID257" s="576"/>
      <c r="IE257" s="576"/>
      <c r="IF257" s="576"/>
      <c r="IG257" s="576"/>
      <c r="IH257" s="576"/>
      <c r="II257" s="576"/>
      <c r="IJ257" s="576"/>
      <c r="IK257" s="576"/>
      <c r="IL257" s="614"/>
      <c r="IM257" s="614"/>
      <c r="IN257" s="576"/>
      <c r="IO257" s="576"/>
      <c r="IP257" s="576"/>
      <c r="IQ257" s="576"/>
      <c r="IR257" s="576"/>
      <c r="IS257" s="576"/>
      <c r="IT257" s="576"/>
      <c r="IU257" s="576"/>
      <c r="IV257" s="576"/>
      <c r="IW257" s="576"/>
      <c r="IX257" s="576"/>
      <c r="IY257" s="614"/>
      <c r="IZ257" s="576"/>
      <c r="JA257" s="576"/>
      <c r="JB257" s="576"/>
      <c r="JC257" s="576"/>
      <c r="JD257" s="576"/>
      <c r="JE257" s="576"/>
      <c r="JF257" s="576"/>
      <c r="JG257" s="576"/>
      <c r="JH257" s="576"/>
      <c r="JI257" s="576"/>
      <c r="JJ257" s="576"/>
      <c r="JK257" s="576"/>
      <c r="JL257" s="614"/>
      <c r="JM257" s="576"/>
      <c r="JN257" s="576"/>
      <c r="JO257" s="576"/>
      <c r="JP257" s="576"/>
      <c r="JQ257" s="576"/>
      <c r="JR257" s="576"/>
      <c r="JS257" s="576"/>
      <c r="JT257" s="576"/>
      <c r="JU257" s="576"/>
      <c r="JV257" s="576"/>
      <c r="JW257" s="576"/>
      <c r="JX257" s="576"/>
      <c r="JY257" s="614"/>
      <c r="JZ257" s="576"/>
      <c r="KA257" s="576"/>
      <c r="KB257" s="576"/>
      <c r="KC257" s="576"/>
      <c r="KD257" s="576"/>
      <c r="KE257" s="576"/>
      <c r="KF257" s="576"/>
      <c r="KG257" s="576"/>
      <c r="KH257" s="576"/>
      <c r="KI257" s="576"/>
      <c r="KJ257" s="576"/>
      <c r="KK257" s="576"/>
      <c r="KL257" s="614"/>
      <c r="KM257" s="576"/>
      <c r="KN257" s="576"/>
      <c r="KO257" s="576"/>
      <c r="KP257" s="576"/>
      <c r="KQ257" s="576"/>
      <c r="KR257" s="576"/>
      <c r="KS257" s="576"/>
      <c r="KT257" s="576"/>
      <c r="KU257" s="576"/>
      <c r="KV257" s="576"/>
      <c r="KW257" s="576"/>
      <c r="KX257" s="576"/>
      <c r="KY257" s="614"/>
      <c r="KZ257" s="576"/>
      <c r="LA257" s="576"/>
      <c r="LB257" s="576"/>
      <c r="LC257" s="576"/>
      <c r="LD257" s="576"/>
      <c r="LE257" s="576"/>
      <c r="LF257" s="576"/>
      <c r="LG257" s="576"/>
      <c r="LH257" s="576"/>
      <c r="LI257" s="576"/>
      <c r="LJ257" s="576"/>
      <c r="LK257" s="576"/>
      <c r="LL257" s="600"/>
    </row>
    <row r="258" spans="1:324" ht="21" thickBot="1" x14ac:dyDescent="0.35">
      <c r="A258" s="505"/>
      <c r="B258" s="506"/>
      <c r="C258" s="507"/>
      <c r="D258" s="507"/>
      <c r="E258" s="577"/>
      <c r="F258" s="577"/>
      <c r="G258" s="577"/>
      <c r="H258" s="577"/>
      <c r="I258" s="577"/>
      <c r="J258" s="577"/>
      <c r="K258" s="577"/>
      <c r="L258" s="577"/>
      <c r="M258" s="577"/>
      <c r="N258" s="577"/>
      <c r="O258" s="577"/>
      <c r="P258" s="577"/>
      <c r="Q258" s="577"/>
      <c r="R258" s="577"/>
      <c r="S258" s="577"/>
      <c r="T258" s="577"/>
      <c r="U258" s="577"/>
      <c r="V258" s="577"/>
      <c r="W258" s="577"/>
      <c r="X258" s="577"/>
      <c r="Y258" s="577"/>
      <c r="Z258" s="577"/>
      <c r="AA258" s="577"/>
      <c r="AB258" s="577"/>
      <c r="AC258" s="577"/>
      <c r="AD258" s="577"/>
      <c r="AE258" s="577"/>
      <c r="AF258" s="577"/>
      <c r="AG258" s="577"/>
      <c r="AH258" s="577"/>
      <c r="AI258" s="577"/>
      <c r="AJ258" s="577"/>
      <c r="AK258" s="577"/>
      <c r="AL258" s="577"/>
      <c r="AM258" s="577"/>
      <c r="AN258" s="577"/>
      <c r="AO258" s="577"/>
      <c r="AP258" s="577"/>
      <c r="AQ258" s="577"/>
      <c r="AR258" s="577"/>
      <c r="AS258" s="577"/>
      <c r="AT258" s="577"/>
      <c r="AU258" s="577"/>
      <c r="AV258" s="577"/>
      <c r="AW258" s="577"/>
      <c r="AX258" s="577"/>
      <c r="AY258" s="577"/>
      <c r="AZ258" s="577"/>
      <c r="BA258" s="577"/>
      <c r="BB258" s="577"/>
      <c r="BC258" s="577"/>
      <c r="BD258" s="577"/>
      <c r="BE258" s="577"/>
      <c r="BF258" s="577"/>
      <c r="BG258" s="577"/>
      <c r="BH258" s="577"/>
      <c r="BI258" s="577"/>
      <c r="BJ258" s="577"/>
      <c r="BK258" s="577"/>
      <c r="BL258" s="577"/>
      <c r="BM258" s="577"/>
      <c r="BN258" s="577"/>
      <c r="BO258" s="577"/>
      <c r="BP258" s="577"/>
      <c r="BQ258" s="577"/>
      <c r="BR258" s="577"/>
      <c r="BS258" s="577"/>
      <c r="BT258" s="577"/>
      <c r="BU258" s="577"/>
      <c r="BV258" s="577"/>
      <c r="BW258" s="577"/>
      <c r="BX258" s="577"/>
      <c r="BY258" s="577"/>
      <c r="BZ258" s="577"/>
      <c r="CA258" s="577"/>
      <c r="CB258" s="577"/>
      <c r="CC258" s="577"/>
      <c r="CD258" s="577"/>
      <c r="CE258" s="577"/>
      <c r="CF258" s="577"/>
      <c r="CG258" s="577"/>
      <c r="CH258" s="577"/>
      <c r="CI258" s="577"/>
      <c r="CJ258" s="577"/>
      <c r="CK258" s="577"/>
      <c r="CL258" s="577"/>
      <c r="CM258" s="577"/>
      <c r="CN258" s="577"/>
      <c r="CO258" s="577"/>
      <c r="CP258" s="577"/>
      <c r="CQ258" s="577"/>
      <c r="CR258" s="577"/>
      <c r="CS258" s="577"/>
      <c r="CT258" s="577"/>
      <c r="CU258" s="577"/>
      <c r="CV258" s="577"/>
      <c r="CW258" s="577"/>
      <c r="CX258" s="577"/>
      <c r="CY258" s="577"/>
      <c r="CZ258" s="577"/>
      <c r="DA258" s="577"/>
      <c r="DB258" s="577"/>
      <c r="DC258" s="577"/>
      <c r="DD258" s="577"/>
      <c r="DE258" s="577"/>
      <c r="DF258" s="577"/>
      <c r="DG258" s="577"/>
      <c r="DH258" s="577"/>
      <c r="DI258" s="577"/>
      <c r="DJ258" s="577"/>
      <c r="DK258" s="577"/>
      <c r="DL258" s="615"/>
      <c r="DM258" s="615"/>
      <c r="DN258" s="577"/>
      <c r="DO258" s="577"/>
      <c r="DP258" s="577"/>
      <c r="DQ258" s="577"/>
      <c r="DR258" s="577"/>
      <c r="DS258" s="577"/>
      <c r="DT258" s="577"/>
      <c r="DU258" s="577"/>
      <c r="DV258" s="577"/>
      <c r="DW258" s="577"/>
      <c r="DX258" s="577"/>
      <c r="DY258" s="615"/>
      <c r="DZ258" s="615"/>
      <c r="EA258" s="577"/>
      <c r="EB258" s="577"/>
      <c r="EC258" s="577"/>
      <c r="ED258" s="577"/>
      <c r="EE258" s="577"/>
      <c r="EF258" s="577"/>
      <c r="EG258" s="577"/>
      <c r="EH258" s="577"/>
      <c r="EI258" s="577"/>
      <c r="EJ258" s="577"/>
      <c r="EK258" s="577"/>
      <c r="EL258" s="615"/>
      <c r="EM258" s="615"/>
      <c r="EN258" s="577"/>
      <c r="EO258" s="577"/>
      <c r="EP258" s="577"/>
      <c r="EQ258" s="577"/>
      <c r="ER258" s="577"/>
      <c r="ES258" s="577"/>
      <c r="ET258" s="577"/>
      <c r="EU258" s="577"/>
      <c r="EV258" s="577"/>
      <c r="EW258" s="577"/>
      <c r="EX258" s="577"/>
      <c r="EY258" s="615"/>
      <c r="EZ258" s="615"/>
      <c r="FA258" s="577"/>
      <c r="FB258" s="577"/>
      <c r="FC258" s="577"/>
      <c r="FD258" s="577"/>
      <c r="FE258" s="577"/>
      <c r="FF258" s="577"/>
      <c r="FG258" s="577"/>
      <c r="FH258" s="577"/>
      <c r="FI258" s="577"/>
      <c r="FJ258" s="577"/>
      <c r="FK258" s="577"/>
      <c r="FL258" s="615"/>
      <c r="FM258" s="615"/>
      <c r="FN258" s="577"/>
      <c r="FO258" s="577"/>
      <c r="FP258" s="577"/>
      <c r="FQ258" s="577"/>
      <c r="FR258" s="577"/>
      <c r="FS258" s="577"/>
      <c r="FT258" s="577"/>
      <c r="FU258" s="577"/>
      <c r="FV258" s="577"/>
      <c r="FW258" s="577"/>
      <c r="FX258" s="577"/>
      <c r="FY258" s="615"/>
      <c r="FZ258" s="615"/>
      <c r="GA258" s="577"/>
      <c r="GB258" s="577"/>
      <c r="GC258" s="577"/>
      <c r="GD258" s="577"/>
      <c r="GE258" s="577"/>
      <c r="GF258" s="577"/>
      <c r="GG258" s="577"/>
      <c r="GH258" s="577"/>
      <c r="GI258" s="577"/>
      <c r="GJ258" s="577"/>
      <c r="GK258" s="577"/>
      <c r="GL258" s="615"/>
      <c r="GM258" s="615"/>
      <c r="GN258" s="577"/>
      <c r="GO258" s="577"/>
      <c r="GP258" s="577"/>
      <c r="GQ258" s="577"/>
      <c r="GR258" s="577"/>
      <c r="GS258" s="577"/>
      <c r="GT258" s="577"/>
      <c r="GU258" s="577"/>
      <c r="GV258" s="577"/>
      <c r="GW258" s="577"/>
      <c r="GX258" s="577"/>
      <c r="GY258" s="615"/>
      <c r="GZ258" s="615"/>
      <c r="HA258" s="577"/>
      <c r="HB258" s="577"/>
      <c r="HC258" s="577"/>
      <c r="HD258" s="577"/>
      <c r="HE258" s="577"/>
      <c r="HF258" s="577"/>
      <c r="HG258" s="577"/>
      <c r="HH258" s="577"/>
      <c r="HI258" s="577"/>
      <c r="HJ258" s="577"/>
      <c r="HK258" s="577"/>
      <c r="HL258" s="615"/>
      <c r="HM258" s="615"/>
      <c r="HN258" s="577"/>
      <c r="HO258" s="577"/>
      <c r="HP258" s="577"/>
      <c r="HQ258" s="577"/>
      <c r="HR258" s="577"/>
      <c r="HS258" s="577"/>
      <c r="HT258" s="577"/>
      <c r="HU258" s="577"/>
      <c r="HV258" s="577"/>
      <c r="HW258" s="577"/>
      <c r="HX258" s="577"/>
      <c r="HY258" s="615"/>
      <c r="HZ258" s="615"/>
      <c r="IA258" s="577"/>
      <c r="IB258" s="577"/>
      <c r="IC258" s="577"/>
      <c r="ID258" s="577"/>
      <c r="IE258" s="577"/>
      <c r="IF258" s="577"/>
      <c r="IG258" s="577"/>
      <c r="IH258" s="577"/>
      <c r="II258" s="577"/>
      <c r="IJ258" s="577"/>
      <c r="IK258" s="577"/>
      <c r="IL258" s="615"/>
      <c r="IM258" s="615"/>
      <c r="IN258" s="577"/>
      <c r="IO258" s="577"/>
      <c r="IP258" s="577"/>
      <c r="IQ258" s="577"/>
      <c r="IR258" s="577"/>
      <c r="IS258" s="577"/>
      <c r="IT258" s="577"/>
      <c r="IU258" s="577"/>
      <c r="IV258" s="577"/>
      <c r="IW258" s="577"/>
      <c r="IX258" s="577"/>
      <c r="IY258" s="615"/>
      <c r="IZ258" s="577"/>
      <c r="JA258" s="577"/>
      <c r="JB258" s="577"/>
      <c r="JC258" s="577"/>
      <c r="JD258" s="577"/>
      <c r="JE258" s="577"/>
      <c r="JF258" s="577"/>
      <c r="JG258" s="577"/>
      <c r="JH258" s="577"/>
      <c r="JI258" s="577"/>
      <c r="JJ258" s="577"/>
      <c r="JK258" s="577"/>
      <c r="JL258" s="615"/>
      <c r="JM258" s="577"/>
      <c r="JN258" s="577"/>
      <c r="JO258" s="577"/>
      <c r="JP258" s="577"/>
      <c r="JQ258" s="577"/>
      <c r="JR258" s="577"/>
      <c r="JS258" s="577"/>
      <c r="JT258" s="577"/>
      <c r="JU258" s="577"/>
      <c r="JV258" s="577"/>
      <c r="JW258" s="577"/>
      <c r="JX258" s="577"/>
      <c r="JY258" s="615"/>
      <c r="JZ258" s="577"/>
      <c r="KA258" s="577"/>
      <c r="KB258" s="577"/>
      <c r="KC258" s="577"/>
      <c r="KD258" s="577"/>
      <c r="KE258" s="577"/>
      <c r="KF258" s="577"/>
      <c r="KG258" s="577"/>
      <c r="KH258" s="577"/>
      <c r="KI258" s="577"/>
      <c r="KJ258" s="577"/>
      <c r="KK258" s="577"/>
      <c r="KL258" s="615"/>
      <c r="KM258" s="577"/>
      <c r="KN258" s="577"/>
      <c r="KO258" s="577"/>
      <c r="KP258" s="577"/>
      <c r="KQ258" s="577"/>
      <c r="KR258" s="577"/>
      <c r="KS258" s="577"/>
      <c r="KT258" s="577"/>
      <c r="KU258" s="577"/>
      <c r="KV258" s="577"/>
      <c r="KW258" s="577"/>
      <c r="KX258" s="577"/>
      <c r="KY258" s="615"/>
      <c r="KZ258" s="577"/>
      <c r="LA258" s="577"/>
      <c r="LB258" s="577"/>
      <c r="LC258" s="577"/>
      <c r="LD258" s="577"/>
      <c r="LE258" s="577"/>
      <c r="LF258" s="577"/>
      <c r="LG258" s="577"/>
      <c r="LH258" s="577"/>
      <c r="LI258" s="577"/>
      <c r="LJ258" s="577"/>
      <c r="LK258" s="577"/>
      <c r="LL258" s="601"/>
    </row>
    <row r="259" spans="1:324" ht="15.75" thickTop="1" x14ac:dyDescent="0.2">
      <c r="A259" s="508"/>
      <c r="B259" s="509"/>
      <c r="C259" s="510"/>
      <c r="D259" s="510"/>
      <c r="E259" s="578"/>
      <c r="F259" s="578"/>
      <c r="G259" s="578"/>
      <c r="H259" s="578"/>
      <c r="I259" s="578"/>
      <c r="J259" s="578"/>
      <c r="K259" s="578"/>
      <c r="L259" s="578"/>
      <c r="M259" s="578"/>
      <c r="N259" s="578"/>
      <c r="O259" s="578"/>
      <c r="P259" s="578"/>
      <c r="Q259" s="578"/>
      <c r="R259" s="578"/>
      <c r="S259" s="578"/>
      <c r="T259" s="578"/>
      <c r="U259" s="578"/>
      <c r="V259" s="578"/>
      <c r="W259" s="578"/>
      <c r="X259" s="578"/>
      <c r="Y259" s="578"/>
      <c r="Z259" s="578"/>
      <c r="AA259" s="578"/>
      <c r="AB259" s="578"/>
      <c r="AC259" s="578"/>
      <c r="AD259" s="578"/>
      <c r="AE259" s="578"/>
      <c r="AF259" s="578"/>
      <c r="AG259" s="578"/>
      <c r="AH259" s="578"/>
      <c r="AI259" s="578"/>
      <c r="AJ259" s="578"/>
      <c r="AK259" s="578"/>
      <c r="AL259" s="578"/>
      <c r="AM259" s="578"/>
      <c r="AN259" s="578"/>
      <c r="AO259" s="578"/>
      <c r="AP259" s="578"/>
      <c r="AQ259" s="578"/>
      <c r="AR259" s="578"/>
      <c r="AS259" s="578"/>
      <c r="AT259" s="578"/>
      <c r="AU259" s="578"/>
      <c r="AV259" s="578"/>
      <c r="AW259" s="578"/>
      <c r="AX259" s="578"/>
      <c r="AY259" s="578"/>
      <c r="AZ259" s="578"/>
      <c r="BA259" s="578"/>
      <c r="BB259" s="578"/>
      <c r="BC259" s="578"/>
      <c r="BD259" s="578"/>
      <c r="BE259" s="578"/>
      <c r="BF259" s="578"/>
      <c r="BG259" s="578"/>
      <c r="BH259" s="578"/>
      <c r="BI259" s="578"/>
      <c r="BJ259" s="578"/>
      <c r="BK259" s="578"/>
      <c r="BL259" s="578"/>
      <c r="BM259" s="578"/>
      <c r="BN259" s="578"/>
      <c r="BO259" s="578"/>
      <c r="BP259" s="578"/>
      <c r="BQ259" s="578"/>
      <c r="BR259" s="578"/>
      <c r="BS259" s="578"/>
      <c r="BT259" s="578"/>
      <c r="BU259" s="578"/>
      <c r="BV259" s="578"/>
      <c r="BW259" s="578"/>
      <c r="BX259" s="578"/>
      <c r="BY259" s="578"/>
      <c r="BZ259" s="578"/>
      <c r="CA259" s="578"/>
      <c r="CB259" s="578"/>
      <c r="CC259" s="578"/>
      <c r="CD259" s="578"/>
      <c r="CE259" s="578"/>
      <c r="CF259" s="578"/>
      <c r="CG259" s="578"/>
      <c r="CH259" s="578"/>
      <c r="CI259" s="578"/>
      <c r="CJ259" s="578"/>
      <c r="CK259" s="578"/>
      <c r="CL259" s="578"/>
      <c r="CM259" s="578"/>
      <c r="CN259" s="578"/>
      <c r="CO259" s="578"/>
      <c r="CP259" s="578"/>
      <c r="CQ259" s="578"/>
      <c r="CR259" s="578"/>
      <c r="CS259" s="578"/>
      <c r="CT259" s="578"/>
      <c r="CU259" s="578"/>
      <c r="CV259" s="578"/>
      <c r="CW259" s="578"/>
      <c r="CX259" s="578"/>
      <c r="CY259" s="578"/>
      <c r="CZ259" s="578"/>
      <c r="DA259" s="578"/>
      <c r="DB259" s="578"/>
      <c r="DC259" s="578"/>
      <c r="DD259" s="578"/>
      <c r="DE259" s="578"/>
      <c r="DF259" s="578"/>
      <c r="DG259" s="578"/>
      <c r="DH259" s="578"/>
      <c r="DI259" s="578"/>
      <c r="DJ259" s="578"/>
      <c r="DK259" s="578"/>
      <c r="DL259" s="616"/>
      <c r="DM259" s="616"/>
      <c r="DN259" s="578"/>
      <c r="DO259" s="578"/>
      <c r="DP259" s="578"/>
      <c r="DQ259" s="578"/>
      <c r="DR259" s="578"/>
      <c r="DS259" s="578"/>
      <c r="DT259" s="578"/>
      <c r="DU259" s="578"/>
      <c r="DV259" s="578"/>
      <c r="DW259" s="578"/>
      <c r="DX259" s="578"/>
      <c r="DY259" s="616"/>
      <c r="DZ259" s="616"/>
      <c r="EA259" s="578"/>
      <c r="EB259" s="578"/>
      <c r="EC259" s="578"/>
      <c r="ED259" s="578"/>
      <c r="EE259" s="578"/>
      <c r="EF259" s="578"/>
      <c r="EG259" s="578"/>
      <c r="EH259" s="578"/>
      <c r="EI259" s="578"/>
      <c r="EJ259" s="578"/>
      <c r="EK259" s="578"/>
      <c r="EL259" s="616"/>
      <c r="EM259" s="616"/>
      <c r="EN259" s="578"/>
      <c r="EO259" s="578"/>
      <c r="EP259" s="578"/>
      <c r="EQ259" s="578"/>
      <c r="ER259" s="578"/>
      <c r="ES259" s="578"/>
      <c r="ET259" s="578"/>
      <c r="EU259" s="578"/>
      <c r="EV259" s="578"/>
      <c r="EW259" s="578"/>
      <c r="EX259" s="578"/>
      <c r="EY259" s="616"/>
      <c r="EZ259" s="616"/>
      <c r="FA259" s="578"/>
      <c r="FB259" s="578"/>
      <c r="FC259" s="578"/>
      <c r="FD259" s="578"/>
      <c r="FE259" s="578"/>
      <c r="FF259" s="578"/>
      <c r="FG259" s="578"/>
      <c r="FH259" s="578"/>
      <c r="FI259" s="578"/>
      <c r="FJ259" s="578"/>
      <c r="FK259" s="578"/>
      <c r="FL259" s="616"/>
      <c r="FM259" s="616"/>
      <c r="FN259" s="578"/>
      <c r="FO259" s="578"/>
      <c r="FP259" s="578"/>
      <c r="FQ259" s="578"/>
      <c r="FR259" s="578"/>
      <c r="FS259" s="578"/>
      <c r="FT259" s="578"/>
      <c r="FU259" s="578"/>
      <c r="FV259" s="578"/>
      <c r="FW259" s="578"/>
      <c r="FX259" s="578"/>
      <c r="FY259" s="616"/>
      <c r="FZ259" s="616"/>
      <c r="GA259" s="578"/>
      <c r="GB259" s="578"/>
      <c r="GC259" s="578"/>
      <c r="GD259" s="578"/>
      <c r="GE259" s="578"/>
      <c r="GF259" s="578"/>
      <c r="GG259" s="578"/>
      <c r="GH259" s="578"/>
      <c r="GI259" s="578"/>
      <c r="GJ259" s="578"/>
      <c r="GK259" s="578"/>
      <c r="GL259" s="616"/>
      <c r="GM259" s="616"/>
      <c r="GN259" s="578"/>
      <c r="GO259" s="578"/>
      <c r="GP259" s="578"/>
      <c r="GQ259" s="578"/>
      <c r="GR259" s="578"/>
      <c r="GS259" s="578"/>
      <c r="GT259" s="578"/>
      <c r="GU259" s="578"/>
      <c r="GV259" s="578"/>
      <c r="GW259" s="578"/>
      <c r="GX259" s="578"/>
      <c r="GY259" s="616"/>
      <c r="GZ259" s="616"/>
      <c r="HA259" s="578"/>
      <c r="HB259" s="578"/>
      <c r="HC259" s="578"/>
      <c r="HD259" s="578"/>
      <c r="HE259" s="578"/>
      <c r="HF259" s="578"/>
      <c r="HG259" s="578"/>
      <c r="HH259" s="578"/>
      <c r="HI259" s="578"/>
      <c r="HJ259" s="578"/>
      <c r="HK259" s="578"/>
      <c r="HL259" s="616"/>
      <c r="HM259" s="616"/>
      <c r="HN259" s="578"/>
      <c r="HO259" s="578"/>
      <c r="HP259" s="578"/>
      <c r="HQ259" s="578"/>
      <c r="HR259" s="578"/>
      <c r="HS259" s="578"/>
      <c r="HT259" s="578"/>
      <c r="HU259" s="578"/>
      <c r="HV259" s="578"/>
      <c r="HW259" s="578"/>
      <c r="HX259" s="578"/>
      <c r="HY259" s="616"/>
      <c r="HZ259" s="616"/>
      <c r="IA259" s="578"/>
      <c r="IB259" s="578"/>
      <c r="IC259" s="578"/>
      <c r="ID259" s="578"/>
      <c r="IE259" s="578"/>
      <c r="IF259" s="578"/>
      <c r="IG259" s="578"/>
      <c r="IH259" s="578"/>
      <c r="II259" s="578"/>
      <c r="IJ259" s="578"/>
      <c r="IK259" s="578"/>
      <c r="IL259" s="616"/>
      <c r="IM259" s="616"/>
      <c r="IN259" s="578"/>
      <c r="IO259" s="578"/>
      <c r="IP259" s="578"/>
      <c r="IQ259" s="578"/>
      <c r="IR259" s="578"/>
      <c r="IS259" s="578"/>
      <c r="IT259" s="578"/>
      <c r="IU259" s="578"/>
      <c r="IV259" s="578"/>
      <c r="IW259" s="578"/>
      <c r="IX259" s="578"/>
      <c r="IY259" s="616"/>
      <c r="IZ259" s="578"/>
      <c r="JA259" s="578"/>
      <c r="JB259" s="578"/>
      <c r="JC259" s="578"/>
      <c r="JD259" s="578"/>
      <c r="JE259" s="578"/>
      <c r="JF259" s="578"/>
      <c r="JG259" s="578"/>
      <c r="JH259" s="578"/>
      <c r="JI259" s="578"/>
      <c r="JJ259" s="578"/>
      <c r="JK259" s="578"/>
      <c r="JL259" s="616"/>
      <c r="JM259" s="578"/>
      <c r="JN259" s="578"/>
      <c r="JO259" s="578"/>
      <c r="JP259" s="578"/>
      <c r="JQ259" s="578"/>
      <c r="JR259" s="578"/>
      <c r="JS259" s="578"/>
      <c r="JT259" s="578"/>
      <c r="JU259" s="578"/>
      <c r="JV259" s="578"/>
      <c r="JW259" s="578"/>
      <c r="JX259" s="578"/>
      <c r="JY259" s="616"/>
      <c r="JZ259" s="578"/>
      <c r="KA259" s="578"/>
      <c r="KB259" s="578"/>
      <c r="KC259" s="578"/>
      <c r="KD259" s="578"/>
      <c r="KE259" s="578"/>
      <c r="KF259" s="578"/>
      <c r="KG259" s="578"/>
      <c r="KH259" s="578"/>
      <c r="KI259" s="578"/>
      <c r="KJ259" s="578"/>
      <c r="KK259" s="578"/>
      <c r="KL259" s="616"/>
      <c r="KM259" s="578"/>
      <c r="KN259" s="578"/>
      <c r="KO259" s="578"/>
      <c r="KP259" s="578"/>
      <c r="KQ259" s="578"/>
      <c r="KR259" s="578"/>
      <c r="KS259" s="578"/>
      <c r="KT259" s="578"/>
      <c r="KU259" s="578"/>
      <c r="KV259" s="578"/>
      <c r="KW259" s="578"/>
      <c r="KX259" s="578"/>
      <c r="KY259" s="616"/>
      <c r="KZ259" s="578"/>
      <c r="LA259" s="578"/>
      <c r="LB259" s="578"/>
      <c r="LC259" s="578"/>
      <c r="LD259" s="578"/>
      <c r="LE259" s="578"/>
      <c r="LF259" s="578"/>
      <c r="LG259" s="578"/>
      <c r="LH259" s="578"/>
      <c r="LI259" s="578"/>
      <c r="LJ259" s="578"/>
      <c r="LK259" s="578"/>
      <c r="LL259" s="602"/>
    </row>
    <row r="260" spans="1:324" ht="20.25" x14ac:dyDescent="0.3">
      <c r="A260" s="499"/>
      <c r="B260" s="500" t="s">
        <v>141</v>
      </c>
      <c r="C260" s="501" t="s">
        <v>881</v>
      </c>
      <c r="D260" s="501" t="s">
        <v>795</v>
      </c>
      <c r="E260" s="575">
        <f t="shared" ref="E260:X260" si="1317">(E19-E68)-(E140-E157-E165)</f>
        <v>35027178.267401218</v>
      </c>
      <c r="F260" s="575">
        <f t="shared" si="1317"/>
        <v>93054736.271072865</v>
      </c>
      <c r="G260" s="575">
        <f t="shared" si="1317"/>
        <v>76427274.244699955</v>
      </c>
      <c r="H260" s="575">
        <f t="shared" si="1317"/>
        <v>88303025.371390343</v>
      </c>
      <c r="I260" s="575">
        <f t="shared" si="1317"/>
        <v>144386504.75713634</v>
      </c>
      <c r="J260" s="575">
        <f t="shared" si="1317"/>
        <v>-17897613.086296082</v>
      </c>
      <c r="K260" s="575">
        <f t="shared" si="1317"/>
        <v>40911029.043566704</v>
      </c>
      <c r="L260" s="575">
        <f t="shared" si="1317"/>
        <v>86416003.171422958</v>
      </c>
      <c r="M260" s="575">
        <f t="shared" si="1317"/>
        <v>-91453415.986938536</v>
      </c>
      <c r="N260" s="575">
        <f t="shared" si="1317"/>
        <v>-7411517.2971539497</v>
      </c>
      <c r="O260" s="575">
        <f t="shared" si="1317"/>
        <v>46520329.116299391</v>
      </c>
      <c r="P260" s="575">
        <f t="shared" si="1317"/>
        <v>-57808967.881989717</v>
      </c>
      <c r="Q260" s="575">
        <f t="shared" si="1317"/>
        <v>95528829.189331293</v>
      </c>
      <c r="R260" s="575">
        <f t="shared" si="1317"/>
        <v>-39748771.56401825</v>
      </c>
      <c r="S260" s="575">
        <f t="shared" si="1317"/>
        <v>19612308.594475031</v>
      </c>
      <c r="T260" s="575">
        <f t="shared" si="1317"/>
        <v>-16439431.382073402</v>
      </c>
      <c r="U260" s="575">
        <f t="shared" si="1317"/>
        <v>-94926781.714196265</v>
      </c>
      <c r="V260" s="575">
        <f t="shared" si="1317"/>
        <v>10480009.387456298</v>
      </c>
      <c r="W260" s="575">
        <f t="shared" si="1317"/>
        <v>15789098.687155604</v>
      </c>
      <c r="X260" s="575">
        <f t="shared" si="1317"/>
        <v>104041562.21870315</v>
      </c>
      <c r="Y260" s="575">
        <f>M260+N260+O260+P260+Q260+R260+S260+T260+U260+V260+W260+X260</f>
        <v>-15816748.632949352</v>
      </c>
      <c r="Z260" s="575">
        <f t="shared" ref="Z260:AK260" si="1318">(Z19-Z68)-(Z140-Z157-Z165)</f>
        <v>-115644078.7641046</v>
      </c>
      <c r="AA260" s="575">
        <f t="shared" si="1318"/>
        <v>-64961578.115300775</v>
      </c>
      <c r="AB260" s="575">
        <f t="shared" si="1318"/>
        <v>30004592.078409195</v>
      </c>
      <c r="AC260" s="575">
        <f t="shared" si="1318"/>
        <v>65530465.619846344</v>
      </c>
      <c r="AD260" s="575">
        <f t="shared" si="1318"/>
        <v>13608410.264605284</v>
      </c>
      <c r="AE260" s="575">
        <f t="shared" si="1318"/>
        <v>-187436419.30332994</v>
      </c>
      <c r="AF260" s="575">
        <f t="shared" si="1318"/>
        <v>54922735.772450447</v>
      </c>
      <c r="AG260" s="575">
        <f t="shared" si="1318"/>
        <v>-6344017.1777249575</v>
      </c>
      <c r="AH260" s="575">
        <f t="shared" si="1318"/>
        <v>-100438436.08203959</v>
      </c>
      <c r="AI260" s="575">
        <f t="shared" si="1318"/>
        <v>27989843.268653035</v>
      </c>
      <c r="AJ260" s="575">
        <f t="shared" si="1318"/>
        <v>-23978325.167543054</v>
      </c>
      <c r="AK260" s="575">
        <f t="shared" si="1318"/>
        <v>311520619.79598534</v>
      </c>
      <c r="AL260" s="575">
        <f>Z260+AA260+AB260+AC260+AD260+AE260+AF260+AG260+AH260+AI260+AJ260+AK260</f>
        <v>4773812.1899067163</v>
      </c>
      <c r="AM260" s="575">
        <f t="shared" ref="AM260:AX260" si="1319">(AM19-AM68)-(AM140-AM157-AM165)</f>
        <v>-272801218.91829383</v>
      </c>
      <c r="AN260" s="575">
        <f t="shared" si="1319"/>
        <v>-110894952.25237811</v>
      </c>
      <c r="AO260" s="575">
        <f t="shared" si="1319"/>
        <v>-42814285.41825211</v>
      </c>
      <c r="AP260" s="575">
        <f t="shared" si="1319"/>
        <v>95753058.386259794</v>
      </c>
      <c r="AQ260" s="575">
        <f t="shared" si="1319"/>
        <v>31319635.030490279</v>
      </c>
      <c r="AR260" s="575">
        <f t="shared" si="1319"/>
        <v>-195889695.42359376</v>
      </c>
      <c r="AS260" s="575">
        <f t="shared" si="1319"/>
        <v>67785514.427391171</v>
      </c>
      <c r="AT260" s="575">
        <f t="shared" si="1319"/>
        <v>32031586.305416226</v>
      </c>
      <c r="AU260" s="575">
        <f t="shared" si="1319"/>
        <v>-9621697.8587049246</v>
      </c>
      <c r="AV260" s="575">
        <f t="shared" si="1319"/>
        <v>28779963.82430315</v>
      </c>
      <c r="AW260" s="575">
        <f t="shared" si="1319"/>
        <v>-46595900.778567791</v>
      </c>
      <c r="AX260" s="575">
        <f t="shared" si="1319"/>
        <v>86512607.363962889</v>
      </c>
      <c r="AY260" s="575">
        <f>AM260+AN260+AO260+AP260+AQ260+AR260+AS260+AT260+AU260+AV260+AW260+AX260</f>
        <v>-336435385.31196702</v>
      </c>
      <c r="AZ260" s="575">
        <f t="shared" ref="AZ260:BK260" si="1320">(AZ19-AZ68)-(AZ140-AZ157-AZ165)</f>
        <v>39423645.564680576</v>
      </c>
      <c r="BA260" s="575">
        <f t="shared" si="1320"/>
        <v>-72744555.880362034</v>
      </c>
      <c r="BB260" s="575">
        <f t="shared" si="1320"/>
        <v>34446176.245660067</v>
      </c>
      <c r="BC260" s="575">
        <f t="shared" si="1320"/>
        <v>127085605.808797</v>
      </c>
      <c r="BD260" s="575">
        <f t="shared" si="1320"/>
        <v>-28045271.774286628</v>
      </c>
      <c r="BE260" s="575">
        <f t="shared" si="1320"/>
        <v>-85479214.717033982</v>
      </c>
      <c r="BF260" s="575">
        <f t="shared" si="1320"/>
        <v>33731349.557373881</v>
      </c>
      <c r="BG260" s="575">
        <f t="shared" si="1320"/>
        <v>-46017999.997826219</v>
      </c>
      <c r="BH260" s="575">
        <f t="shared" si="1320"/>
        <v>68212040.334710598</v>
      </c>
      <c r="BI260" s="575">
        <f t="shared" si="1320"/>
        <v>24717301.059004903</v>
      </c>
      <c r="BJ260" s="575">
        <f t="shared" si="1320"/>
        <v>-87534581.601986527</v>
      </c>
      <c r="BK260" s="575">
        <f t="shared" si="1320"/>
        <v>-10436260.322137356</v>
      </c>
      <c r="BL260" s="575">
        <f>AZ260+BA260+BB260+BC260+BD260+BE260+BF260+BG260+BH260+BI260+BJ260+BK260</f>
        <v>-2641765.7234057188</v>
      </c>
      <c r="BM260" s="575">
        <f t="shared" ref="BM260:BX260" si="1321">(BM19-BM68)-(BM140-BM157-BM165)</f>
        <v>36564227.254298091</v>
      </c>
      <c r="BN260" s="575">
        <f t="shared" si="1321"/>
        <v>-24421127.521865964</v>
      </c>
      <c r="BO260" s="575">
        <f t="shared" si="1321"/>
        <v>92579200.135661721</v>
      </c>
      <c r="BP260" s="575">
        <f t="shared" si="1321"/>
        <v>109051168.29072762</v>
      </c>
      <c r="BQ260" s="575">
        <f t="shared" si="1321"/>
        <v>-51891497.288474321</v>
      </c>
      <c r="BR260" s="575">
        <f t="shared" si="1321"/>
        <v>-127399791.64488423</v>
      </c>
      <c r="BS260" s="575">
        <f t="shared" si="1321"/>
        <v>-49920029.292271614</v>
      </c>
      <c r="BT260" s="575">
        <f t="shared" si="1321"/>
        <v>-32638951.62915194</v>
      </c>
      <c r="BU260" s="575">
        <f t="shared" si="1321"/>
        <v>217933.45760250092</v>
      </c>
      <c r="BV260" s="575">
        <f t="shared" si="1321"/>
        <v>-85520122.25413084</v>
      </c>
      <c r="BW260" s="575">
        <f t="shared" si="1321"/>
        <v>87689221.326698422</v>
      </c>
      <c r="BX260" s="575">
        <f t="shared" si="1321"/>
        <v>27830218.363962889</v>
      </c>
      <c r="BY260" s="575">
        <f>BM260+BN260+BO260+BP260+BQ260+BR260+BS260+BT260+BU260+BV260+BW260+BX260</f>
        <v>-17859550.801827669</v>
      </c>
      <c r="BZ260" s="575">
        <f t="shared" ref="BZ260:CK260" si="1322">(BZ19-BZ68)-(BZ140-BZ157-BZ165)</f>
        <v>1400190.3031631708</v>
      </c>
      <c r="CA260" s="575">
        <f t="shared" si="1322"/>
        <v>1261115.879986763</v>
      </c>
      <c r="CB260" s="575">
        <f t="shared" si="1322"/>
        <v>-11513876.410031796</v>
      </c>
      <c r="CC260" s="575">
        <f t="shared" si="1322"/>
        <v>-13350836.711651206</v>
      </c>
      <c r="CD260" s="575">
        <f t="shared" si="1322"/>
        <v>-26432843.192038298</v>
      </c>
      <c r="CE260" s="575">
        <f t="shared" si="1322"/>
        <v>-48501510.152854562</v>
      </c>
      <c r="CF260" s="575">
        <f t="shared" si="1322"/>
        <v>20813166.457073212</v>
      </c>
      <c r="CG260" s="575">
        <f t="shared" si="1322"/>
        <v>84903115.526401639</v>
      </c>
      <c r="CH260" s="575">
        <f t="shared" si="1322"/>
        <v>65258950.228710771</v>
      </c>
      <c r="CI260" s="575">
        <f t="shared" si="1322"/>
        <v>20203068.148681283</v>
      </c>
      <c r="CJ260" s="575">
        <f t="shared" si="1322"/>
        <v>74244301.35198772</v>
      </c>
      <c r="CK260" s="575">
        <f t="shared" si="1322"/>
        <v>-138686952.41697812</v>
      </c>
      <c r="CL260" s="575">
        <f>BZ260+CA260+CB260+CC260+CD260+CE260+CF260+CG260+CH260+CI260+CJ260+CK260</f>
        <v>29597889.012450576</v>
      </c>
      <c r="CM260" s="575">
        <f t="shared" ref="CM260:CX260" si="1323">(CM19-CM68)-(CM140-CM157-CM165)</f>
        <v>89600487.165039063</v>
      </c>
      <c r="CN260" s="575">
        <f t="shared" si="1323"/>
        <v>-60975005.043690562</v>
      </c>
      <c r="CO260" s="575">
        <f t="shared" si="1323"/>
        <v>16864530.305546522</v>
      </c>
      <c r="CP260" s="575">
        <f t="shared" si="1323"/>
        <v>148296569.87209964</v>
      </c>
      <c r="CQ260" s="575">
        <f t="shared" si="1323"/>
        <v>-11526216.395629406</v>
      </c>
      <c r="CR260" s="575">
        <f t="shared" si="1323"/>
        <v>22571073.117251277</v>
      </c>
      <c r="CS260" s="575">
        <f t="shared" si="1323"/>
        <v>51446175.992446661</v>
      </c>
      <c r="CT260" s="575">
        <f t="shared" si="1323"/>
        <v>96087688.422091603</v>
      </c>
      <c r="CU260" s="575">
        <f t="shared" si="1323"/>
        <v>-98439989.117173195</v>
      </c>
      <c r="CV260" s="575">
        <f t="shared" si="1323"/>
        <v>75095638.199476004</v>
      </c>
      <c r="CW260" s="575">
        <f t="shared" si="1323"/>
        <v>28249100.81272316</v>
      </c>
      <c r="CX260" s="575">
        <f t="shared" si="1323"/>
        <v>-265585384.82992506</v>
      </c>
      <c r="CY260" s="575">
        <f>CM260+CN260+CO260+CP260+CQ260+CR260+CS260+CT260+CU260+CV260+CW260+CX260</f>
        <v>91684668.500255704</v>
      </c>
      <c r="CZ260" s="575">
        <f t="shared" ref="CZ260:DK260" si="1324">(CZ19-CZ68)-(CZ140-CZ157-CZ165)</f>
        <v>107697583.70140374</v>
      </c>
      <c r="DA260" s="575">
        <f t="shared" si="1324"/>
        <v>-89209933.750833154</v>
      </c>
      <c r="DB260" s="575">
        <f t="shared" si="1324"/>
        <v>34993031.460383773</v>
      </c>
      <c r="DC260" s="575">
        <f t="shared" si="1324"/>
        <v>315249987.90164816</v>
      </c>
      <c r="DD260" s="575">
        <f t="shared" si="1324"/>
        <v>-61382833.075065136</v>
      </c>
      <c r="DE260" s="575">
        <f t="shared" si="1324"/>
        <v>-96517860.427154779</v>
      </c>
      <c r="DF260" s="575">
        <f t="shared" si="1324"/>
        <v>92842479.647771835</v>
      </c>
      <c r="DG260" s="575">
        <f t="shared" si="1324"/>
        <v>133993729.64184499</v>
      </c>
      <c r="DH260" s="575">
        <f t="shared" si="1324"/>
        <v>-26004140.379999876</v>
      </c>
      <c r="DI260" s="575">
        <f t="shared" si="1324"/>
        <v>207459821.10300016</v>
      </c>
      <c r="DJ260" s="575">
        <f t="shared" si="1324"/>
        <v>76180265.424000025</v>
      </c>
      <c r="DK260" s="575">
        <f t="shared" si="1324"/>
        <v>-277011398.49999952</v>
      </c>
      <c r="DL260" s="613">
        <f>CZ260+DA260+DB260+DC260+DD260+DE260+DF260+DG260+DH260+DI260+DJ260+DK260</f>
        <v>418290732.74700022</v>
      </c>
      <c r="DM260" s="613">
        <f t="shared" ref="DM260:DX260" si="1325">(DM19-DM68)-(DM140-DM157-DM165)</f>
        <v>124319321.03999972</v>
      </c>
      <c r="DN260" s="575">
        <f t="shared" si="1325"/>
        <v>30393744.166000128</v>
      </c>
      <c r="DO260" s="575">
        <f t="shared" si="1325"/>
        <v>34708270.744000196</v>
      </c>
      <c r="DP260" s="575">
        <f t="shared" si="1325"/>
        <v>291466530.63999987</v>
      </c>
      <c r="DQ260" s="575">
        <f t="shared" si="1325"/>
        <v>-104180138.21999955</v>
      </c>
      <c r="DR260" s="575">
        <f t="shared" si="1325"/>
        <v>84447966.953000069</v>
      </c>
      <c r="DS260" s="575">
        <f t="shared" si="1325"/>
        <v>202573173.33700013</v>
      </c>
      <c r="DT260" s="575">
        <f t="shared" si="1325"/>
        <v>45343204.990000248</v>
      </c>
      <c r="DU260" s="575">
        <f t="shared" si="1325"/>
        <v>-20708735.940000296</v>
      </c>
      <c r="DV260" s="575">
        <f t="shared" si="1325"/>
        <v>66174391.65889883</v>
      </c>
      <c r="DW260" s="575">
        <f t="shared" si="1325"/>
        <v>-149967946.11589885</v>
      </c>
      <c r="DX260" s="575">
        <f t="shared" si="1325"/>
        <v>-428053379.54400039</v>
      </c>
      <c r="DY260" s="613">
        <f>DM260+DN260+DO260+DP260+DQ260+DR260+DS260+DT260+DU260+DV260+DW260+DX260</f>
        <v>176516403.70900011</v>
      </c>
      <c r="DZ260" s="613">
        <f t="shared" ref="DZ260:EK260" si="1326">(DZ19-DZ68)-(DZ140-DZ157-DZ165)</f>
        <v>22853300.140000343</v>
      </c>
      <c r="EA260" s="575">
        <f t="shared" si="1326"/>
        <v>-239313546.73999953</v>
      </c>
      <c r="EB260" s="575">
        <f t="shared" si="1326"/>
        <v>-138072889.6299994</v>
      </c>
      <c r="EC260" s="575">
        <f t="shared" si="1326"/>
        <v>-15107675.369999409</v>
      </c>
      <c r="ED260" s="575">
        <f t="shared" si="1326"/>
        <v>-375234505.35100007</v>
      </c>
      <c r="EE260" s="575">
        <f t="shared" si="1326"/>
        <v>-86571771.048999786</v>
      </c>
      <c r="EF260" s="575">
        <f t="shared" si="1326"/>
        <v>38738667.112999678</v>
      </c>
      <c r="EG260" s="575">
        <f t="shared" si="1326"/>
        <v>-81260245.933000088</v>
      </c>
      <c r="EH260" s="575">
        <f t="shared" si="1326"/>
        <v>-159782122.96000028</v>
      </c>
      <c r="EI260" s="575">
        <f t="shared" si="1326"/>
        <v>-141037623.74999976</v>
      </c>
      <c r="EJ260" s="575">
        <f t="shared" si="1326"/>
        <v>-79907582.020000696</v>
      </c>
      <c r="EK260" s="575">
        <f t="shared" si="1326"/>
        <v>-392779208.77999902</v>
      </c>
      <c r="EL260" s="613">
        <f>DZ260+EA260+EB260+EC260+ED260+EE260+EF260+EG260+EH260+EI260+EJ260+EK260</f>
        <v>-1647475204.329998</v>
      </c>
      <c r="EM260" s="613">
        <f t="shared" ref="EM260:EX260" si="1327">(EM19-EM68)-(EM140-EM157-EM165)</f>
        <v>-212776880.60000026</v>
      </c>
      <c r="EN260" s="575">
        <f t="shared" si="1327"/>
        <v>-75333490.549999475</v>
      </c>
      <c r="EO260" s="575">
        <f t="shared" si="1327"/>
        <v>-185872331.78800011</v>
      </c>
      <c r="EP260" s="575">
        <f t="shared" si="1327"/>
        <v>-144875314.87500024</v>
      </c>
      <c r="EQ260" s="575">
        <f t="shared" si="1327"/>
        <v>-317599001.39700031</v>
      </c>
      <c r="ER260" s="575">
        <f t="shared" si="1327"/>
        <v>-84358029.669999838</v>
      </c>
      <c r="ES260" s="575">
        <f t="shared" si="1327"/>
        <v>-116400592.55900002</v>
      </c>
      <c r="ET260" s="575">
        <f t="shared" si="1327"/>
        <v>8922981.5660300255</v>
      </c>
      <c r="EU260" s="575">
        <f t="shared" si="1327"/>
        <v>-123454705.11903048</v>
      </c>
      <c r="EV260" s="575">
        <f t="shared" si="1327"/>
        <v>-164631796.19799948</v>
      </c>
      <c r="EW260" s="575">
        <f t="shared" si="1327"/>
        <v>41610178.988399506</v>
      </c>
      <c r="EX260" s="575">
        <f t="shared" si="1327"/>
        <v>-85800600.823399782</v>
      </c>
      <c r="EY260" s="613">
        <f>EM260+EN260+EO260+EP260+EQ260+ER260+ES260+ET260+EU260+EV260+EW260+EX260</f>
        <v>-1460569583.0250003</v>
      </c>
      <c r="EZ260" s="613">
        <f t="shared" ref="EZ260:FH260" si="1328">(EZ19-EZ68)-(EZ140-EZ157-EZ165)</f>
        <v>-125528029.35296679</v>
      </c>
      <c r="FA260" s="575">
        <f t="shared" si="1328"/>
        <v>-156836922.29403329</v>
      </c>
      <c r="FB260" s="575">
        <f t="shared" si="1328"/>
        <v>-3878414.9979670048</v>
      </c>
      <c r="FC260" s="575">
        <f t="shared" si="1328"/>
        <v>-3383731.4180333614</v>
      </c>
      <c r="FD260" s="575">
        <f t="shared" si="1328"/>
        <v>-207141064.84699988</v>
      </c>
      <c r="FE260" s="575">
        <f t="shared" si="1328"/>
        <v>-20062041.497000217</v>
      </c>
      <c r="FF260" s="575">
        <f t="shared" si="1328"/>
        <v>-209363430.58596921</v>
      </c>
      <c r="FG260" s="575">
        <f t="shared" si="1328"/>
        <v>-99549173.846030951</v>
      </c>
      <c r="FH260" s="575">
        <f t="shared" si="1328"/>
        <v>-38720515.085999489</v>
      </c>
      <c r="FI260" s="575">
        <f>(FI19-FI68)-(FI140-FI157-FI165)</f>
        <v>-21721178.695999622</v>
      </c>
      <c r="FJ260" s="575">
        <f>(FJ19-FJ68)-(FJ140-FJ157-FJ165)</f>
        <v>-9686874.0999996662</v>
      </c>
      <c r="FK260" s="575">
        <f>(FK19-FK68)-(FK140-FK157-FK165)</f>
        <v>-177697938.02940059</v>
      </c>
      <c r="FL260" s="613">
        <f>FA260+FB260+FC260+FD260+FE260+FF260+FG260+FH260+EZ260+FI260+FK260+FJ260</f>
        <v>-1073569314.7504001</v>
      </c>
      <c r="FM260" s="613">
        <f t="shared" ref="FM260:FV260" si="1329">(FM19-FM68)-(FM140-FM157-FM165)</f>
        <v>-174053102.79199982</v>
      </c>
      <c r="FN260" s="575">
        <f t="shared" si="1329"/>
        <v>-218647681.54800034</v>
      </c>
      <c r="FO260" s="575">
        <f t="shared" si="1329"/>
        <v>87922968.480000496</v>
      </c>
      <c r="FP260" s="575">
        <f t="shared" si="1329"/>
        <v>-6799001.2600004673</v>
      </c>
      <c r="FQ260" s="575">
        <f t="shared" si="1329"/>
        <v>-87511974.859999418</v>
      </c>
      <c r="FR260" s="575">
        <f t="shared" si="1329"/>
        <v>28610054.039999723</v>
      </c>
      <c r="FS260" s="575">
        <f t="shared" si="1329"/>
        <v>-153482167.92599988</v>
      </c>
      <c r="FT260" s="575">
        <f t="shared" si="1329"/>
        <v>-4506694.7239999771</v>
      </c>
      <c r="FU260" s="575">
        <f t="shared" si="1329"/>
        <v>-22972610.650000334</v>
      </c>
      <c r="FV260" s="575">
        <f t="shared" si="1329"/>
        <v>15782119.600000381</v>
      </c>
      <c r="FW260" s="575">
        <f>(FW19-FW68)-(FW140-FW157-FW165)</f>
        <v>-46851255.450000525</v>
      </c>
      <c r="FX260" s="575">
        <f>(FX19-FX68)-(FX140-FX157-FX165)</f>
        <v>68087363.740000248</v>
      </c>
      <c r="FY260" s="613">
        <f>FM260+FN260+FO260+FP260+FQ260+FR260+FS260+FT260+FU260+FV260+FW260+FX260</f>
        <v>-514421983.3499999</v>
      </c>
      <c r="FZ260" s="613">
        <f t="shared" ref="FZ260:GI260" si="1330">(FZ19-FZ68)-(FZ140-FZ157-FZ165)</f>
        <v>-145891671.43000007</v>
      </c>
      <c r="GA260" s="575">
        <f t="shared" si="1330"/>
        <v>-103781523.24200058</v>
      </c>
      <c r="GB260" s="575">
        <f t="shared" si="1330"/>
        <v>-152652588.70899987</v>
      </c>
      <c r="GC260" s="575">
        <f t="shared" si="1330"/>
        <v>-38283593.178999662</v>
      </c>
      <c r="GD260" s="575">
        <f t="shared" si="1330"/>
        <v>-88206393.953000069</v>
      </c>
      <c r="GE260" s="575">
        <f t="shared" si="1330"/>
        <v>-98435682.677000284</v>
      </c>
      <c r="GF260" s="575">
        <f t="shared" si="1330"/>
        <v>-79983967.881999731</v>
      </c>
      <c r="GG260" s="575">
        <f t="shared" si="1330"/>
        <v>25845890.481999397</v>
      </c>
      <c r="GH260" s="575">
        <f t="shared" si="1330"/>
        <v>15994535.817000628</v>
      </c>
      <c r="GI260" s="575">
        <f t="shared" si="1330"/>
        <v>7837901.2319998741</v>
      </c>
      <c r="GJ260" s="575">
        <f>(GJ19-GJ68)-(GJ140-GJ157-GJ165)</f>
        <v>-88558087.770334005</v>
      </c>
      <c r="GK260" s="575">
        <f>(GK19-GK68)-(GK140-GK157-GK165)</f>
        <v>-7412530.0146665573</v>
      </c>
      <c r="GL260" s="613">
        <f>FZ260+GA260+GB260+GC260+GD260+GE260+GF260+GG260+GH260+GI260+GJ260+GK260</f>
        <v>-753527711.32600093</v>
      </c>
      <c r="GM260" s="613">
        <f t="shared" ref="GM260:GV260" si="1331">(GM19-GM68)-(GM140-GM157-GM165)</f>
        <v>-73004265.879999638</v>
      </c>
      <c r="GN260" s="575">
        <f t="shared" si="1331"/>
        <v>-142571741.8900001</v>
      </c>
      <c r="GO260" s="575">
        <f t="shared" si="1331"/>
        <v>3015815.5330004692</v>
      </c>
      <c r="GP260" s="575">
        <f t="shared" si="1331"/>
        <v>86589113.924999714</v>
      </c>
      <c r="GQ260" s="575">
        <f t="shared" si="1331"/>
        <v>83646084.611999512</v>
      </c>
      <c r="GR260" s="575">
        <f t="shared" si="1331"/>
        <v>-10422663.302999735</v>
      </c>
      <c r="GS260" s="575">
        <f t="shared" si="1331"/>
        <v>-233821463.37699986</v>
      </c>
      <c r="GT260" s="575">
        <f t="shared" si="1331"/>
        <v>-60010987.553000212</v>
      </c>
      <c r="GU260" s="575">
        <f t="shared" si="1331"/>
        <v>95445320.70299983</v>
      </c>
      <c r="GV260" s="575">
        <f t="shared" si="1331"/>
        <v>74179019.78000021</v>
      </c>
      <c r="GW260" s="575">
        <f>(GW19-GW68)-(GW140-GW157-GW165)</f>
        <v>9507833.5199995041</v>
      </c>
      <c r="GX260" s="575">
        <f>(GX19-GX68)-(GX140-GX157-GX165)</f>
        <v>-39655914.476999044</v>
      </c>
      <c r="GY260" s="613">
        <f>GM260+GN260+GO260+GP260+GQ260+GR260+GS260+GT260+GU260+GV260+GW260+GX260</f>
        <v>-207103848.40699935</v>
      </c>
      <c r="GZ260" s="613">
        <f t="shared" ref="GZ260:HI260" si="1332">(GZ19-GZ68)-(GZ140-GZ157-GZ165)</f>
        <v>32057496.431000233</v>
      </c>
      <c r="HA260" s="575">
        <f t="shared" si="1332"/>
        <v>-168759839.9120996</v>
      </c>
      <c r="HB260" s="575">
        <f t="shared" si="1332"/>
        <v>-23398776.145900011</v>
      </c>
      <c r="HC260" s="575">
        <f t="shared" si="1332"/>
        <v>201501906.97699976</v>
      </c>
      <c r="HD260" s="575">
        <f t="shared" si="1332"/>
        <v>-26475944.869999886</v>
      </c>
      <c r="HE260" s="575">
        <f t="shared" si="1332"/>
        <v>-7731912.9299998283</v>
      </c>
      <c r="HF260" s="575">
        <f t="shared" si="1332"/>
        <v>-79522634.760000229</v>
      </c>
      <c r="HG260" s="575">
        <f t="shared" si="1332"/>
        <v>114496285.39099979</v>
      </c>
      <c r="HH260" s="575">
        <f t="shared" si="1332"/>
        <v>-6003678.2539997101</v>
      </c>
      <c r="HI260" s="575">
        <f t="shared" si="1332"/>
        <v>129883779.08699942</v>
      </c>
      <c r="HJ260" s="575">
        <f>(HJ19-HJ68)-(HJ140-HJ157-HJ165)</f>
        <v>49104901.090000629</v>
      </c>
      <c r="HK260" s="575">
        <f>(HK19-HK68)-(HK140-HK157-HK165)</f>
        <v>-432529982.17100048</v>
      </c>
      <c r="HL260" s="613">
        <f>GZ260+HA260+HB260+HC260+HD260+HE260+HF260+HG260+HH260+HI260+HJ260+HK260</f>
        <v>-217378400.06699991</v>
      </c>
      <c r="HM260" s="613">
        <f t="shared" ref="HM260:HV260" si="1333">(HM19-HM68)-(HM140-HM157-HM165)</f>
        <v>169547663.27000022</v>
      </c>
      <c r="HN260" s="575">
        <f t="shared" si="1333"/>
        <v>-93751841.819999695</v>
      </c>
      <c r="HO260" s="575">
        <f t="shared" si="1333"/>
        <v>-128880136.40100002</v>
      </c>
      <c r="HP260" s="575">
        <f t="shared" si="1333"/>
        <v>190267438.19099975</v>
      </c>
      <c r="HQ260" s="575">
        <f t="shared" si="1333"/>
        <v>147012681.89000034</v>
      </c>
      <c r="HR260" s="575">
        <f t="shared" si="1333"/>
        <v>54094609.829999924</v>
      </c>
      <c r="HS260" s="575">
        <f t="shared" si="1333"/>
        <v>-168504017.77999949</v>
      </c>
      <c r="HT260" s="575">
        <f t="shared" si="1333"/>
        <v>146627207.51900005</v>
      </c>
      <c r="HU260" s="575">
        <f t="shared" si="1333"/>
        <v>118048100.8010006</v>
      </c>
      <c r="HV260" s="575">
        <f t="shared" si="1333"/>
        <v>109698389.48000026</v>
      </c>
      <c r="HW260" s="575">
        <f>(HW19-HW68)-(HW140-HW157-HW165)</f>
        <v>-14863648.690000534</v>
      </c>
      <c r="HX260" s="575">
        <f>(HX19-HX68)-(HX140-HX157-HX165)</f>
        <v>-142035821.97999907</v>
      </c>
      <c r="HY260" s="613">
        <f>HM260+HN260+HO260+HP260+HQ260+HR260+HS260+HT260+HU260+HV260+HW260+HX260</f>
        <v>387260624.31000233</v>
      </c>
      <c r="HZ260" s="613">
        <f t="shared" ref="HZ260:II260" si="1334">(HZ19-HZ68)-(HZ140-HZ157-HZ165)</f>
        <v>137963323.75200009</v>
      </c>
      <c r="IA260" s="575">
        <f t="shared" si="1334"/>
        <v>-23980743.582000017</v>
      </c>
      <c r="IB260" s="575">
        <f t="shared" si="1334"/>
        <v>20481209.079800129</v>
      </c>
      <c r="IC260" s="575">
        <f t="shared" si="1334"/>
        <v>361802238.99020004</v>
      </c>
      <c r="ID260" s="575">
        <f t="shared" si="1334"/>
        <v>176453755.53000021</v>
      </c>
      <c r="IE260" s="575">
        <f t="shared" si="1334"/>
        <v>103564470.78999972</v>
      </c>
      <c r="IF260" s="575">
        <f t="shared" si="1334"/>
        <v>-135131000.69999981</v>
      </c>
      <c r="IG260" s="575">
        <f t="shared" si="1334"/>
        <v>83239157.009999752</v>
      </c>
      <c r="IH260" s="575">
        <f t="shared" si="1334"/>
        <v>156865547.69299984</v>
      </c>
      <c r="II260" s="575">
        <f t="shared" si="1334"/>
        <v>117222121.78500032</v>
      </c>
      <c r="IJ260" s="575">
        <f>(IJ19-IJ68)-(IJ140-IJ157-IJ165)</f>
        <v>-106514423.19799995</v>
      </c>
      <c r="IK260" s="575">
        <f>(IK19-IK68)-(IK140-IK157-IK165)</f>
        <v>-243329450.23400021</v>
      </c>
      <c r="IL260" s="613">
        <f>HZ260+IA260+IB260+IC260+ID260+IE260+IF260+IG260+IH260+II260+IJ260+IK260</f>
        <v>648636206.91600013</v>
      </c>
      <c r="IM260" s="613">
        <f t="shared" ref="IM260:IV260" si="1335">(IM19-IM68)-(IM140-IM157-IM165)</f>
        <v>200361709.74999976</v>
      </c>
      <c r="IN260" s="575">
        <f t="shared" si="1335"/>
        <v>-1233244.4599993229</v>
      </c>
      <c r="IO260" s="575">
        <f t="shared" si="1335"/>
        <v>88734357.71999979</v>
      </c>
      <c r="IP260" s="575">
        <f t="shared" si="1335"/>
        <v>386758175.30000019</v>
      </c>
      <c r="IQ260" s="575">
        <f t="shared" si="1335"/>
        <v>60449757.720000505</v>
      </c>
      <c r="IR260" s="575">
        <f t="shared" si="1335"/>
        <v>127561445.75969958</v>
      </c>
      <c r="IS260" s="575">
        <f t="shared" si="1335"/>
        <v>-48400050.249699116</v>
      </c>
      <c r="IT260" s="575">
        <f t="shared" si="1335"/>
        <v>303330007.42999935</v>
      </c>
      <c r="IU260" s="575">
        <f t="shared" si="1335"/>
        <v>154942610.00999975</v>
      </c>
      <c r="IV260" s="575">
        <f t="shared" si="1335"/>
        <v>359194460.54581928</v>
      </c>
      <c r="IW260" s="575">
        <f>(IW19-IW68)-(IW140-IW157-IW165)</f>
        <v>1355661.0571806431</v>
      </c>
      <c r="IX260" s="575">
        <f>(IX19-IX68)-(IX140-IX157-IX165)</f>
        <v>-250702804.83299971</v>
      </c>
      <c r="IY260" s="613">
        <f>IM260+IN260+IO260+IP260+IQ260+IR260+IS260+IT260+IU260+IV260+IW260+IX260</f>
        <v>1382352085.7500007</v>
      </c>
      <c r="IZ260" s="575">
        <f t="shared" ref="IZ260:JI260" si="1336">(IZ19-IZ68)-(IZ140-IZ157-IZ165)</f>
        <v>120179435.6740005</v>
      </c>
      <c r="JA260" s="575">
        <f t="shared" si="1336"/>
        <v>-9375463.1824996471</v>
      </c>
      <c r="JB260" s="575">
        <f t="shared" si="1336"/>
        <v>121504501.95949984</v>
      </c>
      <c r="JC260" s="575">
        <f t="shared" si="1336"/>
        <v>325546055.09900022</v>
      </c>
      <c r="JD260" s="575">
        <f t="shared" si="1336"/>
        <v>172109976.73399997</v>
      </c>
      <c r="JE260" s="575">
        <f t="shared" si="1336"/>
        <v>62313481.069999933</v>
      </c>
      <c r="JF260" s="575">
        <f t="shared" si="1336"/>
        <v>-198568837.63700032</v>
      </c>
      <c r="JG260" s="575">
        <f t="shared" si="1336"/>
        <v>124415509.1503005</v>
      </c>
      <c r="JH260" s="575">
        <f t="shared" si="1336"/>
        <v>208776261.02999949</v>
      </c>
      <c r="JI260" s="575">
        <f t="shared" si="1336"/>
        <v>137234082.35899949</v>
      </c>
      <c r="JJ260" s="575">
        <f>(JJ19-JJ68)-(JJ140-JJ157-JJ165)</f>
        <v>51269791.688000441</v>
      </c>
      <c r="JK260" s="575">
        <f>(JK19-JK68)-(JK140-JK157-JK165)</f>
        <v>-69937257.384299517</v>
      </c>
      <c r="JL260" s="613">
        <f>IZ260+JA260+JB260+JC260+JD260+JE260+JF260+JG260+JH260+JI260+JJ260+JK260</f>
        <v>1045467536.5600009</v>
      </c>
      <c r="JM260" s="575">
        <f t="shared" ref="JM260:JV260" si="1337">(JM19-JM68)-(JM140-JM157-JM165)</f>
        <v>108328653.36000037</v>
      </c>
      <c r="JN260" s="575">
        <f t="shared" si="1337"/>
        <v>6622475.1630003452</v>
      </c>
      <c r="JO260" s="575">
        <f t="shared" si="1337"/>
        <v>-50315018.923000097</v>
      </c>
      <c r="JP260" s="575">
        <f t="shared" si="1337"/>
        <v>-374072003.30390024</v>
      </c>
      <c r="JQ260" s="575">
        <f t="shared" si="1337"/>
        <v>-595982014.34610009</v>
      </c>
      <c r="JR260" s="575">
        <f t="shared" si="1337"/>
        <v>-593753122.21000004</v>
      </c>
      <c r="JS260" s="575">
        <f t="shared" si="1337"/>
        <v>-175541921.16890025</v>
      </c>
      <c r="JT260" s="575">
        <f t="shared" si="1337"/>
        <v>27053292.547899723</v>
      </c>
      <c r="JU260" s="575">
        <f t="shared" si="1337"/>
        <v>-23267254.038999796</v>
      </c>
      <c r="JV260" s="575">
        <f t="shared" si="1337"/>
        <v>-9741096.9430997372</v>
      </c>
      <c r="JW260" s="575">
        <f>(JW19-JW68)-(JW140-JW157-JW165)</f>
        <v>-161775557.48850036</v>
      </c>
      <c r="JX260" s="575">
        <f>(JX19-JX68)-(JX140-JX157-JX165)</f>
        <v>-934182713.29839921</v>
      </c>
      <c r="JY260" s="613">
        <f>JM260+JN260+JO260+JP260+JQ260+JR260+JS260+JT260+JU260+JV260+JW260+JX260</f>
        <v>-2776626280.6499996</v>
      </c>
      <c r="JZ260" s="575">
        <f t="shared" ref="JZ260:KI260" si="1338">(JZ19-JZ68)-(JZ140-JZ157-JZ165)</f>
        <v>-312702285.87299991</v>
      </c>
      <c r="KA260" s="575">
        <f t="shared" si="1338"/>
        <v>-214876066.6570003</v>
      </c>
      <c r="KB260" s="575">
        <f t="shared" si="1338"/>
        <v>-386761445.21099997</v>
      </c>
      <c r="KC260" s="575">
        <f t="shared" si="1338"/>
        <v>158223745.8409996</v>
      </c>
      <c r="KD260" s="575">
        <f t="shared" si="1338"/>
        <v>-85865633.090000629</v>
      </c>
      <c r="KE260" s="575">
        <f t="shared" si="1338"/>
        <v>-385130245.52999949</v>
      </c>
      <c r="KF260" s="575">
        <f t="shared" si="1338"/>
        <v>-190929273.58999968</v>
      </c>
      <c r="KG260" s="575">
        <f t="shared" si="1338"/>
        <v>-91955158.739999294</v>
      </c>
      <c r="KH260" s="575">
        <f t="shared" si="1338"/>
        <v>58431665.789999723</v>
      </c>
      <c r="KI260" s="575">
        <f t="shared" si="1338"/>
        <v>146991870.50000024</v>
      </c>
      <c r="KJ260" s="575">
        <f>(KJ19-KJ68)-(KJ140-KJ157-KJ165)</f>
        <v>-181277678.9799993</v>
      </c>
      <c r="KK260" s="575">
        <f>(KK19-KK68)-(KK140-KK157-KK165)</f>
        <v>-703687457.29000068</v>
      </c>
      <c r="KL260" s="613">
        <f>JZ260+KA260+KB260+KC260+KD260+KE260+KF260+KG260+KH260+KI260+KJ260+KK260</f>
        <v>-2189537962.8299999</v>
      </c>
      <c r="KM260" s="575">
        <f t="shared" ref="KM260:KV260" si="1339">(KM19-KM68)-(KM140-KM157-KM165)</f>
        <v>146932277.55099988</v>
      </c>
      <c r="KN260" s="575">
        <f t="shared" si="1339"/>
        <v>220282.50900030136</v>
      </c>
      <c r="KO260" s="575">
        <f t="shared" si="1339"/>
        <v>-139491913.42999935</v>
      </c>
      <c r="KP260" s="575">
        <f t="shared" si="1339"/>
        <v>177672999.05699944</v>
      </c>
      <c r="KQ260" s="575">
        <f t="shared" si="1339"/>
        <v>90489747.573000431</v>
      </c>
      <c r="KR260" s="575">
        <f t="shared" si="1339"/>
        <v>-140472759.81999969</v>
      </c>
      <c r="KS260" s="575">
        <f t="shared" si="1339"/>
        <v>-91022088.790000439</v>
      </c>
      <c r="KT260" s="575">
        <f t="shared" si="1339"/>
        <v>22669720.510000467</v>
      </c>
      <c r="KU260" s="575">
        <f t="shared" si="1339"/>
        <v>75907563.289999962</v>
      </c>
      <c r="KV260" s="575">
        <f t="shared" si="1339"/>
        <v>6855733.9030003548</v>
      </c>
      <c r="KW260" s="575">
        <f>(KW19-KW68)-(KW140-KW157-KW165)</f>
        <v>-300856988.44300103</v>
      </c>
      <c r="KX260" s="575">
        <f>(KX19-KX68)-(KX140-KX157-KX165)</f>
        <v>-823851404.7289989</v>
      </c>
      <c r="KY260" s="613">
        <f>KM260+KN260+KO260+KP260+KQ260+KR260+KS260+KT260+KU260+KV260+KW260+KX260</f>
        <v>-974946830.81899858</v>
      </c>
      <c r="KZ260" s="575">
        <f t="shared" ref="KZ260:LI260" si="1340">(KZ19-KZ68)-(KZ140-KZ157-KZ165)</f>
        <v>205614643.03999996</v>
      </c>
      <c r="LA260" s="575">
        <f t="shared" si="1340"/>
        <v>-36373961.319999695</v>
      </c>
      <c r="LB260" s="575">
        <f t="shared" si="1340"/>
        <v>0</v>
      </c>
      <c r="LC260" s="575">
        <f t="shared" si="1340"/>
        <v>0</v>
      </c>
      <c r="LD260" s="575">
        <f t="shared" si="1340"/>
        <v>0</v>
      </c>
      <c r="LE260" s="575">
        <f t="shared" si="1340"/>
        <v>0</v>
      </c>
      <c r="LF260" s="575">
        <f t="shared" si="1340"/>
        <v>0</v>
      </c>
      <c r="LG260" s="575">
        <f t="shared" si="1340"/>
        <v>0</v>
      </c>
      <c r="LH260" s="575">
        <f t="shared" si="1340"/>
        <v>0</v>
      </c>
      <c r="LI260" s="575">
        <f t="shared" si="1340"/>
        <v>0</v>
      </c>
      <c r="LJ260" s="575">
        <f>(LJ19-LJ68)-(LJ140-LJ157-LJ165)</f>
        <v>0</v>
      </c>
      <c r="LK260" s="575">
        <f>(LK19-LK68)-(LK140-LK157-LK165)</f>
        <v>0</v>
      </c>
      <c r="LL260" s="599">
        <f>KZ260+LA260+LB260+LC260+LD260+LE260+LF260+LG260+LH260+LI260+LJ260+LK260</f>
        <v>169240681.72000027</v>
      </c>
    </row>
    <row r="261" spans="1:324" ht="20.25" x14ac:dyDescent="0.3">
      <c r="A261" s="499"/>
      <c r="B261" s="500"/>
      <c r="C261" s="501" t="s">
        <v>142</v>
      </c>
      <c r="D261" s="501" t="s">
        <v>142</v>
      </c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76"/>
      <c r="P261" s="576"/>
      <c r="Q261" s="576"/>
      <c r="R261" s="576"/>
      <c r="S261" s="576"/>
      <c r="T261" s="576"/>
      <c r="U261" s="576"/>
      <c r="V261" s="576"/>
      <c r="W261" s="576"/>
      <c r="X261" s="576"/>
      <c r="Y261" s="576"/>
      <c r="Z261" s="576"/>
      <c r="AA261" s="576"/>
      <c r="AB261" s="576"/>
      <c r="AC261" s="576"/>
      <c r="AD261" s="576"/>
      <c r="AE261" s="576"/>
      <c r="AF261" s="576"/>
      <c r="AG261" s="576"/>
      <c r="AH261" s="576"/>
      <c r="AI261" s="576"/>
      <c r="AJ261" s="576"/>
      <c r="AK261" s="576"/>
      <c r="AL261" s="576"/>
      <c r="AM261" s="576"/>
      <c r="AN261" s="576"/>
      <c r="AO261" s="576"/>
      <c r="AP261" s="576"/>
      <c r="AQ261" s="576"/>
      <c r="AR261" s="576"/>
      <c r="AS261" s="576"/>
      <c r="AT261" s="576"/>
      <c r="AU261" s="576"/>
      <c r="AV261" s="576"/>
      <c r="AW261" s="576"/>
      <c r="AX261" s="576"/>
      <c r="AY261" s="576"/>
      <c r="AZ261" s="576"/>
      <c r="BA261" s="576"/>
      <c r="BB261" s="576"/>
      <c r="BC261" s="576"/>
      <c r="BD261" s="576"/>
      <c r="BE261" s="576"/>
      <c r="BF261" s="576"/>
      <c r="BG261" s="576"/>
      <c r="BH261" s="576"/>
      <c r="BI261" s="576"/>
      <c r="BJ261" s="576"/>
      <c r="BK261" s="576"/>
      <c r="BL261" s="576"/>
      <c r="BM261" s="576"/>
      <c r="BN261" s="576"/>
      <c r="BO261" s="576"/>
      <c r="BP261" s="576"/>
      <c r="BQ261" s="576"/>
      <c r="BR261" s="576"/>
      <c r="BS261" s="576"/>
      <c r="BT261" s="576"/>
      <c r="BU261" s="576"/>
      <c r="BV261" s="576"/>
      <c r="BW261" s="576"/>
      <c r="BX261" s="576"/>
      <c r="BY261" s="576"/>
      <c r="BZ261" s="576"/>
      <c r="CA261" s="576"/>
      <c r="CB261" s="576"/>
      <c r="CC261" s="576"/>
      <c r="CD261" s="576"/>
      <c r="CE261" s="576"/>
      <c r="CF261" s="576"/>
      <c r="CG261" s="576"/>
      <c r="CH261" s="576"/>
      <c r="CI261" s="576"/>
      <c r="CJ261" s="576"/>
      <c r="CK261" s="576"/>
      <c r="CL261" s="576"/>
      <c r="CM261" s="576"/>
      <c r="CN261" s="576"/>
      <c r="CO261" s="576"/>
      <c r="CP261" s="576"/>
      <c r="CQ261" s="576"/>
      <c r="CR261" s="576"/>
      <c r="CS261" s="576"/>
      <c r="CT261" s="576"/>
      <c r="CU261" s="576"/>
      <c r="CV261" s="576"/>
      <c r="CW261" s="576"/>
      <c r="CX261" s="576"/>
      <c r="CY261" s="576"/>
      <c r="CZ261" s="576"/>
      <c r="DA261" s="576"/>
      <c r="DB261" s="576"/>
      <c r="DC261" s="576"/>
      <c r="DD261" s="576"/>
      <c r="DE261" s="576"/>
      <c r="DF261" s="576"/>
      <c r="DG261" s="576"/>
      <c r="DH261" s="576"/>
      <c r="DI261" s="576"/>
      <c r="DJ261" s="576"/>
      <c r="DK261" s="576"/>
      <c r="DL261" s="614"/>
      <c r="DM261" s="614"/>
      <c r="DN261" s="576"/>
      <c r="DO261" s="576"/>
      <c r="DP261" s="576"/>
      <c r="DQ261" s="576"/>
      <c r="DR261" s="576"/>
      <c r="DS261" s="576"/>
      <c r="DT261" s="576"/>
      <c r="DU261" s="576"/>
      <c r="DV261" s="576"/>
      <c r="DW261" s="576"/>
      <c r="DX261" s="576"/>
      <c r="DY261" s="614"/>
      <c r="DZ261" s="614"/>
      <c r="EA261" s="576"/>
      <c r="EB261" s="576"/>
      <c r="EC261" s="576"/>
      <c r="ED261" s="576"/>
      <c r="EE261" s="576"/>
      <c r="EF261" s="576"/>
      <c r="EG261" s="576"/>
      <c r="EH261" s="576"/>
      <c r="EI261" s="576"/>
      <c r="EJ261" s="576"/>
      <c r="EK261" s="576"/>
      <c r="EL261" s="614"/>
      <c r="EM261" s="614"/>
      <c r="EN261" s="576"/>
      <c r="EO261" s="576"/>
      <c r="EP261" s="576"/>
      <c r="EQ261" s="576"/>
      <c r="ER261" s="576"/>
      <c r="ES261" s="576"/>
      <c r="ET261" s="576"/>
      <c r="EU261" s="576"/>
      <c r="EV261" s="576"/>
      <c r="EW261" s="576"/>
      <c r="EX261" s="576"/>
      <c r="EY261" s="614"/>
      <c r="EZ261" s="614"/>
      <c r="FA261" s="576"/>
      <c r="FB261" s="576"/>
      <c r="FC261" s="576"/>
      <c r="FD261" s="576"/>
      <c r="FE261" s="576"/>
      <c r="FF261" s="576"/>
      <c r="FG261" s="576"/>
      <c r="FH261" s="576"/>
      <c r="FI261" s="576"/>
      <c r="FJ261" s="576"/>
      <c r="FK261" s="576"/>
      <c r="FL261" s="614"/>
      <c r="FM261" s="614"/>
      <c r="FN261" s="576"/>
      <c r="FO261" s="576"/>
      <c r="FP261" s="576"/>
      <c r="FQ261" s="576"/>
      <c r="FR261" s="576"/>
      <c r="FS261" s="576"/>
      <c r="FT261" s="576"/>
      <c r="FU261" s="576"/>
      <c r="FV261" s="576"/>
      <c r="FW261" s="576"/>
      <c r="FX261" s="576"/>
      <c r="FY261" s="614"/>
      <c r="FZ261" s="614"/>
      <c r="GA261" s="576"/>
      <c r="GB261" s="576"/>
      <c r="GC261" s="576"/>
      <c r="GD261" s="576"/>
      <c r="GE261" s="576"/>
      <c r="GF261" s="576"/>
      <c r="GG261" s="576"/>
      <c r="GH261" s="576"/>
      <c r="GI261" s="576"/>
      <c r="GJ261" s="576"/>
      <c r="GK261" s="576"/>
      <c r="GL261" s="614"/>
      <c r="GM261" s="614"/>
      <c r="GN261" s="576"/>
      <c r="GO261" s="576"/>
      <c r="GP261" s="576"/>
      <c r="GQ261" s="576"/>
      <c r="GR261" s="576"/>
      <c r="GS261" s="576"/>
      <c r="GT261" s="576"/>
      <c r="GU261" s="576"/>
      <c r="GV261" s="576"/>
      <c r="GW261" s="576"/>
      <c r="GX261" s="576"/>
      <c r="GY261" s="614"/>
      <c r="GZ261" s="614"/>
      <c r="HA261" s="576"/>
      <c r="HB261" s="576"/>
      <c r="HC261" s="576"/>
      <c r="HD261" s="576"/>
      <c r="HE261" s="576"/>
      <c r="HF261" s="576"/>
      <c r="HG261" s="576"/>
      <c r="HH261" s="576"/>
      <c r="HI261" s="576"/>
      <c r="HJ261" s="576"/>
      <c r="HK261" s="576"/>
      <c r="HL261" s="614"/>
      <c r="HM261" s="614"/>
      <c r="HN261" s="576"/>
      <c r="HO261" s="576"/>
      <c r="HP261" s="576"/>
      <c r="HQ261" s="576"/>
      <c r="HR261" s="576"/>
      <c r="HS261" s="576"/>
      <c r="HT261" s="576"/>
      <c r="HU261" s="576"/>
      <c r="HV261" s="576"/>
      <c r="HW261" s="576"/>
      <c r="HX261" s="576"/>
      <c r="HY261" s="614"/>
      <c r="HZ261" s="614"/>
      <c r="IA261" s="576"/>
      <c r="IB261" s="576"/>
      <c r="IC261" s="576"/>
      <c r="ID261" s="576"/>
      <c r="IE261" s="576"/>
      <c r="IF261" s="576"/>
      <c r="IG261" s="576"/>
      <c r="IH261" s="576"/>
      <c r="II261" s="576"/>
      <c r="IJ261" s="576"/>
      <c r="IK261" s="576"/>
      <c r="IL261" s="614"/>
      <c r="IM261" s="614"/>
      <c r="IN261" s="576"/>
      <c r="IO261" s="576"/>
      <c r="IP261" s="576"/>
      <c r="IQ261" s="576"/>
      <c r="IR261" s="576"/>
      <c r="IS261" s="576"/>
      <c r="IT261" s="576"/>
      <c r="IU261" s="576"/>
      <c r="IV261" s="576"/>
      <c r="IW261" s="576"/>
      <c r="IX261" s="576"/>
      <c r="IY261" s="614"/>
      <c r="IZ261" s="576"/>
      <c r="JA261" s="576"/>
      <c r="JB261" s="576"/>
      <c r="JC261" s="576"/>
      <c r="JD261" s="576"/>
      <c r="JE261" s="576"/>
      <c r="JF261" s="576"/>
      <c r="JG261" s="576"/>
      <c r="JH261" s="576"/>
      <c r="JI261" s="576"/>
      <c r="JJ261" s="576"/>
      <c r="JK261" s="576"/>
      <c r="JL261" s="614"/>
      <c r="JM261" s="576"/>
      <c r="JN261" s="576"/>
      <c r="JO261" s="576"/>
      <c r="JP261" s="576"/>
      <c r="JQ261" s="576"/>
      <c r="JR261" s="576"/>
      <c r="JS261" s="576"/>
      <c r="JT261" s="576"/>
      <c r="JU261" s="576"/>
      <c r="JV261" s="576"/>
      <c r="JW261" s="576"/>
      <c r="JX261" s="576"/>
      <c r="JY261" s="614"/>
      <c r="JZ261" s="576"/>
      <c r="KA261" s="576"/>
      <c r="KB261" s="576"/>
      <c r="KC261" s="576"/>
      <c r="KD261" s="576"/>
      <c r="KE261" s="576"/>
      <c r="KF261" s="576"/>
      <c r="KG261" s="576"/>
      <c r="KH261" s="576"/>
      <c r="KI261" s="576"/>
      <c r="KJ261" s="576"/>
      <c r="KK261" s="576"/>
      <c r="KL261" s="614"/>
      <c r="KM261" s="576"/>
      <c r="KN261" s="576"/>
      <c r="KO261" s="576"/>
      <c r="KP261" s="576"/>
      <c r="KQ261" s="576"/>
      <c r="KR261" s="576"/>
      <c r="KS261" s="576"/>
      <c r="KT261" s="576"/>
      <c r="KU261" s="576"/>
      <c r="KV261" s="576"/>
      <c r="KW261" s="576"/>
      <c r="KX261" s="576"/>
      <c r="KY261" s="614"/>
      <c r="KZ261" s="576"/>
      <c r="LA261" s="576"/>
      <c r="LB261" s="576"/>
      <c r="LC261" s="576"/>
      <c r="LD261" s="576"/>
      <c r="LE261" s="576"/>
      <c r="LF261" s="576"/>
      <c r="LG261" s="576"/>
      <c r="LH261" s="576"/>
      <c r="LI261" s="576"/>
      <c r="LJ261" s="576"/>
      <c r="LK261" s="576"/>
      <c r="LL261" s="600"/>
    </row>
    <row r="262" spans="1:324" ht="15.75" thickBot="1" x14ac:dyDescent="0.25">
      <c r="A262" s="502"/>
      <c r="B262" s="503"/>
      <c r="C262" s="504"/>
      <c r="D262" s="504"/>
      <c r="E262" s="579"/>
      <c r="F262" s="579"/>
      <c r="G262" s="579"/>
      <c r="H262" s="579"/>
      <c r="I262" s="579"/>
      <c r="J262" s="579"/>
      <c r="K262" s="579"/>
      <c r="L262" s="579"/>
      <c r="M262" s="579"/>
      <c r="N262" s="579"/>
      <c r="O262" s="579"/>
      <c r="P262" s="579"/>
      <c r="Q262" s="579"/>
      <c r="R262" s="579"/>
      <c r="S262" s="579"/>
      <c r="T262" s="579"/>
      <c r="U262" s="579"/>
      <c r="V262" s="579"/>
      <c r="W262" s="579"/>
      <c r="X262" s="579"/>
      <c r="Y262" s="579"/>
      <c r="Z262" s="579"/>
      <c r="AA262" s="579"/>
      <c r="AB262" s="579"/>
      <c r="AC262" s="579"/>
      <c r="AD262" s="579"/>
      <c r="AE262" s="579"/>
      <c r="AF262" s="579"/>
      <c r="AG262" s="579"/>
      <c r="AH262" s="579"/>
      <c r="AI262" s="579"/>
      <c r="AJ262" s="579"/>
      <c r="AK262" s="579"/>
      <c r="AL262" s="579"/>
      <c r="AM262" s="579"/>
      <c r="AN262" s="579"/>
      <c r="AO262" s="579"/>
      <c r="AP262" s="579"/>
      <c r="AQ262" s="579"/>
      <c r="AR262" s="579"/>
      <c r="AS262" s="579"/>
      <c r="AT262" s="579"/>
      <c r="AU262" s="579"/>
      <c r="AV262" s="579"/>
      <c r="AW262" s="579"/>
      <c r="AX262" s="579"/>
      <c r="AY262" s="579"/>
      <c r="AZ262" s="579"/>
      <c r="BA262" s="579"/>
      <c r="BB262" s="579"/>
      <c r="BC262" s="579"/>
      <c r="BD262" s="579"/>
      <c r="BE262" s="579"/>
      <c r="BF262" s="579"/>
      <c r="BG262" s="579"/>
      <c r="BH262" s="579"/>
      <c r="BI262" s="579"/>
      <c r="BJ262" s="579"/>
      <c r="BK262" s="579"/>
      <c r="BL262" s="579"/>
      <c r="BM262" s="579"/>
      <c r="BN262" s="579"/>
      <c r="BO262" s="579"/>
      <c r="BP262" s="579"/>
      <c r="BQ262" s="579"/>
      <c r="BR262" s="579"/>
      <c r="BS262" s="579"/>
      <c r="BT262" s="579"/>
      <c r="BU262" s="579"/>
      <c r="BV262" s="579"/>
      <c r="BW262" s="579"/>
      <c r="BX262" s="579"/>
      <c r="BY262" s="579"/>
      <c r="BZ262" s="579"/>
      <c r="CA262" s="579"/>
      <c r="CB262" s="579"/>
      <c r="CC262" s="579"/>
      <c r="CD262" s="579"/>
      <c r="CE262" s="579"/>
      <c r="CF262" s="579"/>
      <c r="CG262" s="579"/>
      <c r="CH262" s="579"/>
      <c r="CI262" s="579"/>
      <c r="CJ262" s="579"/>
      <c r="CK262" s="579"/>
      <c r="CL262" s="579"/>
      <c r="CM262" s="579"/>
      <c r="CN262" s="579"/>
      <c r="CO262" s="579"/>
      <c r="CP262" s="579"/>
      <c r="CQ262" s="579"/>
      <c r="CR262" s="579"/>
      <c r="CS262" s="579"/>
      <c r="CT262" s="579"/>
      <c r="CU262" s="579"/>
      <c r="CV262" s="579"/>
      <c r="CW262" s="579"/>
      <c r="CX262" s="579"/>
      <c r="CY262" s="579"/>
      <c r="CZ262" s="579"/>
      <c r="DA262" s="579"/>
      <c r="DB262" s="579"/>
      <c r="DC262" s="579"/>
      <c r="DD262" s="579"/>
      <c r="DE262" s="579"/>
      <c r="DF262" s="579"/>
      <c r="DG262" s="579"/>
      <c r="DH262" s="579"/>
      <c r="DI262" s="579"/>
      <c r="DJ262" s="579"/>
      <c r="DK262" s="579"/>
      <c r="DL262" s="617"/>
      <c r="DM262" s="617"/>
      <c r="DN262" s="579"/>
      <c r="DO262" s="579"/>
      <c r="DP262" s="579"/>
      <c r="DQ262" s="579"/>
      <c r="DR262" s="579"/>
      <c r="DS262" s="579"/>
      <c r="DT262" s="579"/>
      <c r="DU262" s="579"/>
      <c r="DV262" s="579"/>
      <c r="DW262" s="579"/>
      <c r="DX262" s="579"/>
      <c r="DY262" s="617"/>
      <c r="DZ262" s="617"/>
      <c r="EA262" s="579"/>
      <c r="EB262" s="579"/>
      <c r="EC262" s="579"/>
      <c r="ED262" s="579"/>
      <c r="EE262" s="579"/>
      <c r="EF262" s="579"/>
      <c r="EG262" s="579"/>
      <c r="EH262" s="579"/>
      <c r="EI262" s="579"/>
      <c r="EJ262" s="579"/>
      <c r="EK262" s="579"/>
      <c r="EL262" s="617"/>
      <c r="EM262" s="617"/>
      <c r="EN262" s="579"/>
      <c r="EO262" s="579"/>
      <c r="EP262" s="579"/>
      <c r="EQ262" s="579"/>
      <c r="ER262" s="579"/>
      <c r="ES262" s="579"/>
      <c r="ET262" s="579"/>
      <c r="EU262" s="579"/>
      <c r="EV262" s="579"/>
      <c r="EW262" s="579"/>
      <c r="EX262" s="579"/>
      <c r="EY262" s="617"/>
      <c r="EZ262" s="617"/>
      <c r="FA262" s="579"/>
      <c r="FB262" s="579"/>
      <c r="FC262" s="579"/>
      <c r="FD262" s="579"/>
      <c r="FE262" s="579"/>
      <c r="FF262" s="579"/>
      <c r="FG262" s="579"/>
      <c r="FH262" s="579"/>
      <c r="FI262" s="579"/>
      <c r="FJ262" s="579"/>
      <c r="FK262" s="579"/>
      <c r="FL262" s="617"/>
      <c r="FM262" s="617"/>
      <c r="FN262" s="579"/>
      <c r="FO262" s="579"/>
      <c r="FP262" s="579"/>
      <c r="FQ262" s="579"/>
      <c r="FR262" s="579"/>
      <c r="FS262" s="579"/>
      <c r="FT262" s="579"/>
      <c r="FU262" s="579"/>
      <c r="FV262" s="579"/>
      <c r="FW262" s="579"/>
      <c r="FX262" s="579"/>
      <c r="FY262" s="617"/>
      <c r="FZ262" s="617"/>
      <c r="GA262" s="579"/>
      <c r="GB262" s="579"/>
      <c r="GC262" s="579"/>
      <c r="GD262" s="579"/>
      <c r="GE262" s="579"/>
      <c r="GF262" s="579"/>
      <c r="GG262" s="579"/>
      <c r="GH262" s="579"/>
      <c r="GI262" s="579"/>
      <c r="GJ262" s="579"/>
      <c r="GK262" s="579"/>
      <c r="GL262" s="617"/>
      <c r="GM262" s="617"/>
      <c r="GN262" s="579"/>
      <c r="GO262" s="579"/>
      <c r="GP262" s="579"/>
      <c r="GQ262" s="579"/>
      <c r="GR262" s="579"/>
      <c r="GS262" s="579"/>
      <c r="GT262" s="579"/>
      <c r="GU262" s="579"/>
      <c r="GV262" s="579"/>
      <c r="GW262" s="579"/>
      <c r="GX262" s="579"/>
      <c r="GY262" s="617"/>
      <c r="GZ262" s="617"/>
      <c r="HA262" s="579"/>
      <c r="HB262" s="579"/>
      <c r="HC262" s="579"/>
      <c r="HD262" s="579"/>
      <c r="HE262" s="579"/>
      <c r="HF262" s="579"/>
      <c r="HG262" s="579"/>
      <c r="HH262" s="579"/>
      <c r="HI262" s="579"/>
      <c r="HJ262" s="579"/>
      <c r="HK262" s="579"/>
      <c r="HL262" s="617"/>
      <c r="HM262" s="617"/>
      <c r="HN262" s="579"/>
      <c r="HO262" s="579"/>
      <c r="HP262" s="579"/>
      <c r="HQ262" s="579"/>
      <c r="HR262" s="579"/>
      <c r="HS262" s="579"/>
      <c r="HT262" s="579"/>
      <c r="HU262" s="579"/>
      <c r="HV262" s="579"/>
      <c r="HW262" s="579"/>
      <c r="HX262" s="579"/>
      <c r="HY262" s="617"/>
      <c r="HZ262" s="617"/>
      <c r="IA262" s="579"/>
      <c r="IB262" s="579"/>
      <c r="IC262" s="579"/>
      <c r="ID262" s="579"/>
      <c r="IE262" s="579"/>
      <c r="IF262" s="579"/>
      <c r="IG262" s="579"/>
      <c r="IH262" s="579"/>
      <c r="II262" s="579"/>
      <c r="IJ262" s="579"/>
      <c r="IK262" s="579"/>
      <c r="IL262" s="617"/>
      <c r="IM262" s="617"/>
      <c r="IN262" s="579"/>
      <c r="IO262" s="579"/>
      <c r="IP262" s="579"/>
      <c r="IQ262" s="579"/>
      <c r="IR262" s="579"/>
      <c r="IS262" s="579"/>
      <c r="IT262" s="579"/>
      <c r="IU262" s="579"/>
      <c r="IV262" s="579"/>
      <c r="IW262" s="579"/>
      <c r="IX262" s="579"/>
      <c r="IY262" s="617"/>
      <c r="IZ262" s="579"/>
      <c r="JA262" s="579"/>
      <c r="JB262" s="579"/>
      <c r="JC262" s="579"/>
      <c r="JD262" s="579"/>
      <c r="JE262" s="579"/>
      <c r="JF262" s="579"/>
      <c r="JG262" s="579"/>
      <c r="JH262" s="579"/>
      <c r="JI262" s="579"/>
      <c r="JJ262" s="579"/>
      <c r="JK262" s="579"/>
      <c r="JL262" s="617"/>
      <c r="JM262" s="579"/>
      <c r="JN262" s="579"/>
      <c r="JO262" s="579"/>
      <c r="JP262" s="579"/>
      <c r="JQ262" s="579"/>
      <c r="JR262" s="579"/>
      <c r="JS262" s="579"/>
      <c r="JT262" s="579"/>
      <c r="JU262" s="579"/>
      <c r="JV262" s="579"/>
      <c r="JW262" s="579"/>
      <c r="JX262" s="579"/>
      <c r="JY262" s="617"/>
      <c r="JZ262" s="579"/>
      <c r="KA262" s="579"/>
      <c r="KB262" s="579"/>
      <c r="KC262" s="579"/>
      <c r="KD262" s="579"/>
      <c r="KE262" s="579"/>
      <c r="KF262" s="579"/>
      <c r="KG262" s="579"/>
      <c r="KH262" s="579"/>
      <c r="KI262" s="579"/>
      <c r="KJ262" s="579"/>
      <c r="KK262" s="579"/>
      <c r="KL262" s="617"/>
      <c r="KM262" s="579"/>
      <c r="KN262" s="579"/>
      <c r="KO262" s="579"/>
      <c r="KP262" s="579"/>
      <c r="KQ262" s="579"/>
      <c r="KR262" s="579"/>
      <c r="KS262" s="579"/>
      <c r="KT262" s="579"/>
      <c r="KU262" s="579"/>
      <c r="KV262" s="579"/>
      <c r="KW262" s="579"/>
      <c r="KX262" s="579"/>
      <c r="KY262" s="617"/>
      <c r="KZ262" s="579"/>
      <c r="LA262" s="579"/>
      <c r="LB262" s="579"/>
      <c r="LC262" s="579"/>
      <c r="LD262" s="579"/>
      <c r="LE262" s="579"/>
      <c r="LF262" s="579"/>
      <c r="LG262" s="579"/>
      <c r="LH262" s="579"/>
      <c r="LI262" s="579"/>
      <c r="LJ262" s="579"/>
      <c r="LK262" s="579"/>
      <c r="LL262" s="603"/>
    </row>
    <row r="263" spans="1:324" ht="15.75" thickTop="1" x14ac:dyDescent="0.2">
      <c r="A263" s="440"/>
      <c r="B263" s="440"/>
      <c r="C263" s="440"/>
      <c r="D263" s="44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0"/>
      <c r="P263" s="580"/>
      <c r="Q263" s="580"/>
      <c r="R263" s="580"/>
      <c r="S263" s="580"/>
      <c r="T263" s="580"/>
      <c r="U263" s="580"/>
      <c r="V263" s="580"/>
      <c r="W263" s="580"/>
      <c r="X263" s="580"/>
      <c r="Y263" s="580"/>
      <c r="Z263" s="580"/>
      <c r="AA263" s="580"/>
      <c r="AB263" s="580"/>
      <c r="AC263" s="580"/>
      <c r="AD263" s="580"/>
      <c r="AE263" s="580"/>
      <c r="AF263" s="580"/>
      <c r="AG263" s="580"/>
      <c r="AH263" s="580"/>
      <c r="AI263" s="580"/>
      <c r="AJ263" s="580"/>
      <c r="AK263" s="580"/>
      <c r="AL263" s="580"/>
      <c r="AM263" s="580"/>
      <c r="AN263" s="580"/>
      <c r="AO263" s="580"/>
      <c r="AP263" s="580"/>
      <c r="AQ263" s="580"/>
      <c r="AR263" s="580"/>
      <c r="AS263" s="580"/>
      <c r="AT263" s="580"/>
      <c r="AU263" s="580"/>
      <c r="AV263" s="580"/>
      <c r="AW263" s="580"/>
      <c r="AX263" s="580"/>
      <c r="AY263" s="580"/>
      <c r="AZ263" s="580"/>
      <c r="BA263" s="580"/>
      <c r="BB263" s="580"/>
      <c r="BC263" s="580"/>
      <c r="BD263" s="580"/>
      <c r="BE263" s="580"/>
      <c r="BF263" s="580"/>
      <c r="BG263" s="580"/>
      <c r="BH263" s="580"/>
      <c r="BI263" s="580"/>
      <c r="BJ263" s="580"/>
      <c r="BK263" s="580"/>
      <c r="BL263" s="580"/>
      <c r="BM263" s="580"/>
      <c r="BN263" s="580"/>
      <c r="BO263" s="580"/>
      <c r="BP263" s="580"/>
      <c r="BQ263" s="580"/>
      <c r="BR263" s="580"/>
      <c r="BS263" s="580"/>
      <c r="BT263" s="580"/>
      <c r="BU263" s="580"/>
      <c r="BV263" s="580"/>
      <c r="BW263" s="580"/>
      <c r="BX263" s="580"/>
      <c r="BY263" s="580"/>
      <c r="BZ263" s="580"/>
      <c r="CA263" s="580"/>
      <c r="CB263" s="580"/>
      <c r="CC263" s="580"/>
      <c r="CD263" s="580"/>
      <c r="CE263" s="580"/>
      <c r="CF263" s="580"/>
      <c r="CG263" s="580"/>
      <c r="CH263" s="580"/>
      <c r="CI263" s="580"/>
      <c r="CJ263" s="580"/>
      <c r="CK263" s="580"/>
      <c r="CL263" s="580"/>
      <c r="CM263" s="580"/>
      <c r="CN263" s="580"/>
      <c r="CO263" s="580"/>
      <c r="CP263" s="580"/>
      <c r="CQ263" s="580"/>
      <c r="CR263" s="580"/>
      <c r="CS263" s="580"/>
      <c r="CT263" s="580"/>
      <c r="CU263" s="580"/>
      <c r="CV263" s="580"/>
      <c r="CW263" s="580"/>
      <c r="CX263" s="580"/>
      <c r="CY263" s="580"/>
      <c r="CZ263" s="580"/>
      <c r="DA263" s="580"/>
      <c r="DB263" s="580"/>
      <c r="DC263" s="580"/>
      <c r="DD263" s="580"/>
      <c r="DE263" s="580"/>
      <c r="DF263" s="580"/>
      <c r="DG263" s="580"/>
      <c r="DH263" s="580"/>
      <c r="DI263" s="580"/>
      <c r="DJ263" s="580"/>
      <c r="DK263" s="580"/>
      <c r="DL263" s="580"/>
      <c r="DM263" s="580"/>
      <c r="DN263" s="580"/>
      <c r="DO263" s="580"/>
      <c r="DP263" s="580"/>
      <c r="DQ263" s="580"/>
      <c r="DR263" s="580"/>
      <c r="DS263" s="580"/>
      <c r="DT263" s="580"/>
      <c r="DU263" s="580"/>
      <c r="DV263" s="580"/>
      <c r="DW263" s="580"/>
      <c r="DX263" s="580"/>
      <c r="DY263" s="580"/>
      <c r="DZ263" s="580"/>
      <c r="EA263" s="580"/>
      <c r="EB263" s="580"/>
      <c r="EC263" s="580"/>
      <c r="ED263" s="580"/>
      <c r="EE263" s="580"/>
      <c r="EF263" s="580"/>
      <c r="EG263" s="580"/>
      <c r="EH263" s="580"/>
      <c r="EI263" s="580"/>
      <c r="EJ263" s="580"/>
      <c r="EK263" s="580"/>
      <c r="EL263" s="580"/>
      <c r="EM263" s="580"/>
      <c r="EN263" s="580"/>
      <c r="EO263" s="580"/>
      <c r="EP263" s="580"/>
      <c r="EQ263" s="580"/>
      <c r="ER263" s="580"/>
      <c r="ES263" s="580"/>
      <c r="ET263" s="580"/>
      <c r="EU263" s="580"/>
      <c r="EV263" s="580"/>
      <c r="EW263" s="580"/>
      <c r="EX263" s="580"/>
      <c r="EY263" s="580"/>
      <c r="EZ263" s="580"/>
      <c r="FA263" s="580"/>
      <c r="FB263" s="580"/>
      <c r="FC263" s="580"/>
      <c r="FD263" s="580"/>
      <c r="FE263" s="580"/>
      <c r="FF263" s="580"/>
      <c r="FG263" s="580"/>
      <c r="FH263" s="580"/>
      <c r="FI263" s="580"/>
      <c r="FJ263" s="580"/>
      <c r="FK263" s="580"/>
      <c r="FL263" s="580"/>
      <c r="FM263" s="580"/>
      <c r="FN263" s="580"/>
      <c r="FO263" s="580"/>
      <c r="FP263" s="580"/>
      <c r="FQ263" s="580"/>
      <c r="FR263" s="580"/>
      <c r="FS263" s="580"/>
      <c r="FT263" s="580"/>
      <c r="FU263" s="580"/>
      <c r="FV263" s="580"/>
      <c r="FW263" s="580"/>
      <c r="FX263" s="580"/>
      <c r="FY263" s="580"/>
      <c r="FZ263" s="580"/>
      <c r="GA263" s="580"/>
      <c r="GB263" s="580"/>
      <c r="GC263" s="580"/>
      <c r="GD263" s="580"/>
      <c r="GE263" s="580"/>
      <c r="GF263" s="580"/>
      <c r="GG263" s="580"/>
      <c r="GH263" s="580"/>
      <c r="GI263" s="580"/>
      <c r="GJ263" s="580"/>
      <c r="GK263" s="580"/>
      <c r="GL263" s="580"/>
      <c r="GM263" s="580"/>
      <c r="GN263" s="580"/>
      <c r="GO263" s="580"/>
      <c r="GP263" s="580"/>
      <c r="GQ263" s="580"/>
      <c r="GR263" s="580"/>
      <c r="GS263" s="580"/>
      <c r="GT263" s="580"/>
      <c r="GU263" s="580"/>
      <c r="GV263" s="580"/>
      <c r="GW263" s="580"/>
      <c r="GX263" s="580"/>
      <c r="GY263" s="580"/>
      <c r="GZ263" s="580"/>
      <c r="HA263" s="580"/>
      <c r="HB263" s="580"/>
      <c r="HC263" s="580"/>
      <c r="HD263" s="580"/>
      <c r="HE263" s="580"/>
      <c r="HF263" s="580"/>
      <c r="HG263" s="580"/>
      <c r="HH263" s="580"/>
      <c r="HI263" s="580"/>
      <c r="HJ263" s="580"/>
      <c r="HK263" s="580"/>
      <c r="HL263" s="580"/>
      <c r="HM263" s="580"/>
      <c r="HN263" s="580"/>
      <c r="HO263" s="580"/>
      <c r="HP263" s="580"/>
      <c r="HQ263" s="580"/>
      <c r="HR263" s="580"/>
      <c r="HS263" s="580"/>
      <c r="HT263" s="580"/>
      <c r="HU263" s="580"/>
      <c r="HV263" s="580"/>
      <c r="HW263" s="580"/>
      <c r="HX263" s="580"/>
      <c r="HY263" s="580"/>
      <c r="HZ263" s="580"/>
      <c r="IA263" s="580"/>
      <c r="IB263" s="580"/>
      <c r="IC263" s="580"/>
      <c r="ID263" s="580"/>
      <c r="IE263" s="580"/>
      <c r="IF263" s="580"/>
      <c r="IG263" s="580"/>
      <c r="IH263" s="580"/>
      <c r="II263" s="580"/>
      <c r="IJ263" s="580"/>
      <c r="IK263" s="580"/>
      <c r="IL263" s="580"/>
      <c r="IM263" s="580"/>
      <c r="IN263" s="580"/>
      <c r="IO263" s="580"/>
      <c r="IP263" s="580"/>
      <c r="IQ263" s="580"/>
      <c r="IR263" s="580"/>
      <c r="IS263" s="580"/>
      <c r="IT263" s="580"/>
      <c r="IU263" s="580"/>
      <c r="IV263" s="580"/>
      <c r="IW263" s="580"/>
      <c r="IX263" s="580"/>
      <c r="IY263" s="580"/>
      <c r="IZ263" s="580"/>
      <c r="JA263" s="580"/>
      <c r="JB263" s="580"/>
      <c r="JC263" s="580"/>
      <c r="JD263" s="580"/>
      <c r="JE263" s="580"/>
      <c r="JF263" s="580"/>
      <c r="JG263" s="580"/>
      <c r="JH263" s="580"/>
      <c r="JI263" s="580"/>
      <c r="JJ263" s="580"/>
      <c r="JK263" s="580"/>
      <c r="JL263" s="580"/>
      <c r="JM263" s="580"/>
      <c r="JN263" s="580"/>
      <c r="JO263" s="580"/>
      <c r="JP263" s="580"/>
      <c r="JQ263" s="580"/>
      <c r="JR263" s="580"/>
      <c r="JS263" s="580"/>
      <c r="JT263" s="580"/>
      <c r="JU263" s="580"/>
      <c r="JV263" s="580"/>
      <c r="JW263" s="580"/>
      <c r="JX263" s="580"/>
      <c r="JY263" s="580"/>
      <c r="JZ263" s="580"/>
      <c r="KA263" s="580"/>
      <c r="KB263" s="580"/>
      <c r="KC263" s="580"/>
      <c r="KD263" s="580"/>
      <c r="KE263" s="580"/>
      <c r="KF263" s="580"/>
      <c r="KG263" s="580"/>
      <c r="KH263" s="580"/>
      <c r="KI263" s="580"/>
      <c r="KJ263" s="580"/>
      <c r="KK263" s="580"/>
      <c r="KL263" s="580"/>
      <c r="KM263" s="580"/>
      <c r="KN263" s="580"/>
      <c r="KO263" s="580"/>
      <c r="KP263" s="580"/>
      <c r="KQ263" s="580"/>
      <c r="KR263" s="580"/>
      <c r="KS263" s="580"/>
      <c r="KT263" s="580"/>
      <c r="KU263" s="580"/>
      <c r="KV263" s="580"/>
      <c r="KW263" s="580"/>
      <c r="KX263" s="580"/>
      <c r="KY263" s="580"/>
      <c r="KZ263" s="580"/>
      <c r="LA263" s="580"/>
      <c r="LB263" s="580"/>
      <c r="LC263" s="580"/>
      <c r="LD263" s="580"/>
      <c r="LE263" s="580"/>
      <c r="LF263" s="580"/>
      <c r="LG263" s="580"/>
      <c r="LH263" s="580"/>
      <c r="LI263" s="580"/>
      <c r="LJ263" s="580"/>
      <c r="LK263" s="580"/>
      <c r="LL263" s="580"/>
    </row>
    <row r="264" spans="1:324" x14ac:dyDescent="0.2">
      <c r="A264" s="440"/>
      <c r="B264" s="440"/>
      <c r="C264" s="440"/>
      <c r="D264" s="44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80"/>
      <c r="AB264" s="580"/>
      <c r="AC264" s="580"/>
      <c r="AD264" s="580"/>
      <c r="AE264" s="580"/>
      <c r="AF264" s="580"/>
      <c r="AG264" s="580"/>
      <c r="AH264" s="580"/>
      <c r="AI264" s="580"/>
      <c r="AJ264" s="580"/>
      <c r="AK264" s="580"/>
      <c r="AL264" s="580"/>
      <c r="AM264" s="580"/>
      <c r="AN264" s="580"/>
      <c r="AO264" s="580"/>
      <c r="AP264" s="580"/>
      <c r="AQ264" s="580"/>
      <c r="AR264" s="580"/>
      <c r="AS264" s="580"/>
      <c r="AT264" s="580"/>
      <c r="AU264" s="580"/>
      <c r="AV264" s="580"/>
      <c r="AW264" s="580"/>
      <c r="AX264" s="580"/>
      <c r="AY264" s="580"/>
      <c r="AZ264" s="580"/>
      <c r="BA264" s="580"/>
      <c r="BB264" s="580"/>
      <c r="BC264" s="580"/>
      <c r="BD264" s="580"/>
      <c r="BE264" s="580"/>
      <c r="BF264" s="580"/>
      <c r="BG264" s="580"/>
      <c r="BH264" s="580"/>
      <c r="BI264" s="580"/>
      <c r="BJ264" s="580"/>
      <c r="BK264" s="580"/>
      <c r="BL264" s="580"/>
      <c r="BM264" s="580"/>
      <c r="BN264" s="580"/>
      <c r="BO264" s="580"/>
      <c r="BP264" s="580"/>
      <c r="BQ264" s="580"/>
      <c r="BR264" s="580"/>
      <c r="BS264" s="580"/>
      <c r="BT264" s="580"/>
      <c r="BU264" s="580"/>
      <c r="BV264" s="580"/>
      <c r="BW264" s="580"/>
      <c r="BX264" s="580"/>
      <c r="BY264" s="580"/>
      <c r="BZ264" s="580"/>
      <c r="CA264" s="580"/>
      <c r="CB264" s="580"/>
      <c r="CC264" s="580"/>
      <c r="CD264" s="580"/>
      <c r="CE264" s="580"/>
      <c r="CF264" s="580"/>
      <c r="CG264" s="580"/>
      <c r="CH264" s="580"/>
      <c r="CI264" s="580"/>
      <c r="CJ264" s="580"/>
      <c r="CK264" s="580"/>
      <c r="CL264" s="580"/>
      <c r="CM264" s="580"/>
      <c r="CN264" s="580"/>
      <c r="CO264" s="580"/>
      <c r="CP264" s="580"/>
      <c r="CQ264" s="580"/>
      <c r="CR264" s="580"/>
      <c r="CS264" s="580"/>
      <c r="CT264" s="580"/>
      <c r="CU264" s="580"/>
      <c r="CV264" s="580"/>
      <c r="CW264" s="580"/>
      <c r="CX264" s="580"/>
      <c r="CY264" s="580"/>
      <c r="CZ264" s="580"/>
      <c r="DA264" s="580"/>
      <c r="DB264" s="580"/>
      <c r="DC264" s="580"/>
      <c r="DD264" s="580"/>
      <c r="DE264" s="580"/>
      <c r="DF264" s="580"/>
      <c r="DG264" s="580"/>
      <c r="DH264" s="580"/>
      <c r="DI264" s="580"/>
      <c r="DJ264" s="580"/>
      <c r="DK264" s="580"/>
      <c r="DL264" s="580"/>
      <c r="DM264" s="580"/>
      <c r="DN264" s="580"/>
      <c r="DO264" s="580"/>
      <c r="DP264" s="580"/>
      <c r="DQ264" s="580"/>
      <c r="DR264" s="580"/>
      <c r="DS264" s="580"/>
      <c r="DT264" s="580"/>
      <c r="DU264" s="580"/>
      <c r="DV264" s="580"/>
      <c r="DW264" s="580"/>
      <c r="DX264" s="580"/>
      <c r="DY264" s="580"/>
      <c r="DZ264" s="580"/>
      <c r="EA264" s="580"/>
      <c r="EB264" s="580"/>
      <c r="EC264" s="580"/>
      <c r="ED264" s="580"/>
      <c r="EE264" s="580"/>
      <c r="EF264" s="580"/>
      <c r="EG264" s="580"/>
      <c r="EH264" s="580"/>
      <c r="EI264" s="580"/>
      <c r="EJ264" s="580"/>
      <c r="EK264" s="580"/>
      <c r="EL264" s="580"/>
      <c r="EM264" s="580"/>
      <c r="EN264" s="580"/>
      <c r="EO264" s="580"/>
      <c r="EP264" s="580"/>
      <c r="EQ264" s="580"/>
      <c r="ER264" s="580"/>
      <c r="ES264" s="580"/>
      <c r="ET264" s="580"/>
      <c r="EU264" s="580"/>
      <c r="EV264" s="580"/>
      <c r="EW264" s="580"/>
      <c r="EX264" s="580"/>
      <c r="EY264" s="580"/>
      <c r="EZ264" s="580"/>
      <c r="FA264" s="580"/>
      <c r="FB264" s="580"/>
      <c r="FC264" s="580"/>
      <c r="FD264" s="580"/>
      <c r="FE264" s="580"/>
      <c r="FF264" s="580"/>
      <c r="FG264" s="580"/>
      <c r="FH264" s="580"/>
      <c r="FI264" s="580"/>
      <c r="FJ264" s="580"/>
      <c r="FK264" s="580"/>
      <c r="FL264" s="580"/>
      <c r="FM264" s="580"/>
      <c r="FN264" s="580"/>
      <c r="FO264" s="580"/>
      <c r="FP264" s="580"/>
      <c r="FQ264" s="580"/>
      <c r="FR264" s="580"/>
      <c r="FS264" s="580"/>
      <c r="FT264" s="580"/>
      <c r="FU264" s="580"/>
      <c r="FV264" s="580"/>
      <c r="FW264" s="580"/>
      <c r="FX264" s="580"/>
      <c r="FY264" s="580"/>
      <c r="FZ264" s="580"/>
      <c r="GA264" s="580"/>
      <c r="GB264" s="580"/>
      <c r="GC264" s="580"/>
      <c r="GD264" s="580"/>
      <c r="GE264" s="580"/>
      <c r="GF264" s="580"/>
      <c r="GG264" s="580"/>
      <c r="GH264" s="580"/>
      <c r="GI264" s="580"/>
      <c r="GJ264" s="580"/>
      <c r="GK264" s="580"/>
      <c r="GL264" s="580"/>
      <c r="GM264" s="580"/>
      <c r="GN264" s="580"/>
      <c r="GO264" s="580"/>
      <c r="GP264" s="580"/>
      <c r="GQ264" s="580"/>
      <c r="GR264" s="580"/>
      <c r="GS264" s="580"/>
      <c r="GT264" s="580"/>
      <c r="GU264" s="580"/>
      <c r="GV264" s="580"/>
      <c r="GW264" s="580"/>
      <c r="GX264" s="580"/>
      <c r="GY264" s="580"/>
      <c r="GZ264" s="580"/>
      <c r="HA264" s="580"/>
      <c r="HB264" s="580"/>
      <c r="HC264" s="580"/>
      <c r="HD264" s="580"/>
      <c r="HE264" s="580"/>
      <c r="HF264" s="580"/>
      <c r="HG264" s="580"/>
      <c r="HH264" s="580"/>
      <c r="HI264" s="580"/>
      <c r="HJ264" s="580"/>
      <c r="HK264" s="580"/>
      <c r="HL264" s="580"/>
      <c r="HM264" s="580"/>
      <c r="HN264" s="580"/>
      <c r="HO264" s="580"/>
      <c r="HP264" s="580"/>
      <c r="HQ264" s="580"/>
      <c r="HR264" s="580"/>
      <c r="HS264" s="580"/>
      <c r="HT264" s="580"/>
      <c r="HU264" s="580"/>
      <c r="HV264" s="580"/>
      <c r="HW264" s="580"/>
      <c r="HX264" s="580"/>
      <c r="HY264" s="580"/>
      <c r="HZ264" s="580"/>
      <c r="IA264" s="580"/>
      <c r="IB264" s="580"/>
      <c r="IC264" s="580"/>
      <c r="ID264" s="580"/>
      <c r="IE264" s="580"/>
      <c r="IF264" s="580"/>
      <c r="IG264" s="580"/>
      <c r="IH264" s="580"/>
      <c r="II264" s="580"/>
      <c r="IJ264" s="580"/>
      <c r="IK264" s="580"/>
      <c r="IL264" s="580"/>
      <c r="IM264" s="580"/>
      <c r="IN264" s="580"/>
      <c r="IO264" s="580"/>
      <c r="IP264" s="580"/>
      <c r="IQ264" s="580"/>
      <c r="IR264" s="580"/>
      <c r="IS264" s="580"/>
      <c r="IT264" s="580"/>
      <c r="IU264" s="580"/>
      <c r="IV264" s="580"/>
      <c r="IW264" s="580"/>
      <c r="IX264" s="580"/>
      <c r="IY264" s="580"/>
      <c r="IZ264" s="580"/>
      <c r="JA264" s="580"/>
      <c r="JB264" s="580"/>
      <c r="JC264" s="580"/>
      <c r="JD264" s="580"/>
      <c r="JE264" s="580"/>
      <c r="JF264" s="580"/>
      <c r="JG264" s="580"/>
      <c r="JH264" s="580"/>
      <c r="JI264" s="580"/>
      <c r="JJ264" s="580"/>
      <c r="JK264" s="580"/>
      <c r="JL264" s="580"/>
      <c r="JM264" s="580"/>
      <c r="JN264" s="580"/>
      <c r="JO264" s="580"/>
      <c r="JP264" s="580"/>
      <c r="JQ264" s="580"/>
      <c r="JR264" s="580"/>
      <c r="JS264" s="580"/>
      <c r="JT264" s="580"/>
      <c r="JU264" s="580"/>
      <c r="JV264" s="580"/>
      <c r="JW264" s="580"/>
      <c r="JX264" s="580"/>
      <c r="JY264" s="580"/>
      <c r="JZ264" s="580"/>
      <c r="KA264" s="580"/>
      <c r="KB264" s="580"/>
      <c r="KC264" s="580"/>
      <c r="KD264" s="580"/>
      <c r="KE264" s="580"/>
      <c r="KF264" s="580"/>
      <c r="KG264" s="580"/>
      <c r="KH264" s="580"/>
      <c r="KI264" s="580"/>
      <c r="KJ264" s="580"/>
      <c r="KK264" s="580"/>
      <c r="KL264" s="580"/>
      <c r="KM264" s="580"/>
      <c r="KN264" s="580"/>
      <c r="KO264" s="580"/>
      <c r="KP264" s="580"/>
      <c r="KQ264" s="580"/>
      <c r="KR264" s="580"/>
      <c r="KS264" s="580"/>
      <c r="KT264" s="580"/>
      <c r="KU264" s="580"/>
      <c r="KV264" s="580"/>
      <c r="KW264" s="580"/>
      <c r="KX264" s="580"/>
      <c r="KY264" s="580"/>
      <c r="KZ264" s="580"/>
      <c r="LA264" s="580"/>
      <c r="LB264" s="580"/>
      <c r="LC264" s="580"/>
      <c r="LD264" s="580"/>
      <c r="LE264" s="580"/>
      <c r="LF264" s="580"/>
      <c r="LG264" s="580"/>
      <c r="LH264" s="580"/>
      <c r="LI264" s="580"/>
      <c r="LJ264" s="580"/>
      <c r="LK264" s="580"/>
      <c r="LL264" s="580"/>
    </row>
    <row r="265" spans="1:324" ht="20.25" x14ac:dyDescent="0.3">
      <c r="A265" s="589"/>
      <c r="B265" s="472" t="s">
        <v>866</v>
      </c>
      <c r="C265" s="471" t="s">
        <v>81</v>
      </c>
      <c r="D265" s="471" t="s">
        <v>901</v>
      </c>
      <c r="E265" s="581"/>
      <c r="F265" s="581"/>
      <c r="G265" s="581"/>
      <c r="H265" s="581"/>
      <c r="I265" s="581"/>
      <c r="J265" s="581"/>
      <c r="K265" s="581"/>
      <c r="L265" s="581"/>
      <c r="M265" s="581"/>
      <c r="N265" s="581"/>
      <c r="O265" s="581"/>
      <c r="P265" s="581"/>
      <c r="Q265" s="581"/>
      <c r="R265" s="581"/>
      <c r="S265" s="581"/>
      <c r="T265" s="581"/>
      <c r="U265" s="581"/>
      <c r="V265" s="581"/>
      <c r="W265" s="581"/>
      <c r="X265" s="581"/>
      <c r="Y265" s="581"/>
      <c r="Z265" s="581"/>
      <c r="AA265" s="581"/>
      <c r="AB265" s="581"/>
      <c r="AC265" s="581"/>
      <c r="AD265" s="581"/>
      <c r="AE265" s="581"/>
      <c r="AF265" s="581"/>
      <c r="AG265" s="581"/>
      <c r="AH265" s="581"/>
      <c r="AI265" s="581"/>
      <c r="AJ265" s="581"/>
      <c r="AK265" s="581"/>
      <c r="AL265" s="581"/>
      <c r="AM265" s="581"/>
      <c r="AN265" s="581"/>
      <c r="AO265" s="581"/>
      <c r="AP265" s="581"/>
      <c r="AQ265" s="581"/>
      <c r="AR265" s="581"/>
      <c r="AS265" s="581"/>
      <c r="AT265" s="581"/>
      <c r="AU265" s="581"/>
      <c r="AV265" s="581"/>
      <c r="AW265" s="581"/>
      <c r="AX265" s="581"/>
      <c r="AY265" s="581"/>
      <c r="AZ265" s="581"/>
      <c r="BA265" s="581"/>
      <c r="BB265" s="581"/>
      <c r="BC265" s="581"/>
      <c r="BD265" s="581"/>
      <c r="BE265" s="581"/>
      <c r="BF265" s="581"/>
      <c r="BG265" s="581"/>
      <c r="BH265" s="581"/>
      <c r="BI265" s="581"/>
      <c r="BJ265" s="581"/>
      <c r="BK265" s="581"/>
      <c r="BL265" s="581"/>
      <c r="BM265" s="581"/>
      <c r="BN265" s="581"/>
      <c r="BO265" s="581"/>
      <c r="BP265" s="581"/>
      <c r="BQ265" s="581"/>
      <c r="BR265" s="581"/>
      <c r="BS265" s="581"/>
      <c r="BT265" s="581"/>
      <c r="BU265" s="581"/>
      <c r="BV265" s="581"/>
      <c r="BW265" s="581"/>
      <c r="BX265" s="581"/>
      <c r="BY265" s="581"/>
      <c r="BZ265" s="581"/>
      <c r="CA265" s="581"/>
      <c r="CB265" s="581"/>
      <c r="CC265" s="581"/>
      <c r="CD265" s="581"/>
      <c r="CE265" s="581"/>
      <c r="CF265" s="581"/>
      <c r="CG265" s="581"/>
      <c r="CH265" s="581"/>
      <c r="CI265" s="581"/>
      <c r="CJ265" s="581"/>
      <c r="CK265" s="581"/>
      <c r="CL265" s="581"/>
      <c r="CM265" s="581"/>
      <c r="CN265" s="581"/>
      <c r="CO265" s="581"/>
      <c r="CP265" s="581"/>
      <c r="CQ265" s="581"/>
      <c r="CR265" s="581"/>
      <c r="CS265" s="581"/>
      <c r="CT265" s="581"/>
      <c r="CU265" s="581"/>
      <c r="CV265" s="581"/>
      <c r="CW265" s="581"/>
      <c r="CX265" s="581"/>
      <c r="CY265" s="581"/>
      <c r="CZ265" s="581"/>
      <c r="DA265" s="581"/>
      <c r="DB265" s="581"/>
      <c r="DC265" s="581"/>
      <c r="DD265" s="581"/>
      <c r="DE265" s="581"/>
      <c r="DF265" s="581"/>
      <c r="DG265" s="581"/>
      <c r="DH265" s="581"/>
      <c r="DI265" s="581"/>
      <c r="DJ265" s="581"/>
      <c r="DK265" s="581"/>
      <c r="DL265" s="581"/>
      <c r="DM265" s="581"/>
      <c r="DN265" s="581"/>
      <c r="DO265" s="581"/>
      <c r="DP265" s="581"/>
      <c r="DQ265" s="581"/>
      <c r="DR265" s="581"/>
      <c r="DS265" s="581"/>
      <c r="DT265" s="581"/>
      <c r="DU265" s="581"/>
      <c r="DV265" s="581"/>
      <c r="DW265" s="581"/>
      <c r="DX265" s="581"/>
      <c r="DY265" s="581"/>
      <c r="DZ265" s="581"/>
      <c r="EA265" s="581"/>
      <c r="EB265" s="581"/>
      <c r="EC265" s="581"/>
      <c r="ED265" s="581"/>
      <c r="EE265" s="581"/>
      <c r="EF265" s="581"/>
      <c r="EG265" s="581"/>
      <c r="EH265" s="581"/>
      <c r="EI265" s="581"/>
      <c r="EJ265" s="581"/>
      <c r="EK265" s="581"/>
      <c r="EL265" s="581"/>
      <c r="EM265" s="581"/>
      <c r="EN265" s="581"/>
      <c r="EO265" s="581"/>
      <c r="EP265" s="581"/>
      <c r="EQ265" s="581"/>
      <c r="ER265" s="581"/>
      <c r="ES265" s="581"/>
      <c r="ET265" s="581"/>
      <c r="EU265" s="581"/>
      <c r="EV265" s="581"/>
      <c r="EW265" s="581"/>
      <c r="EX265" s="581"/>
      <c r="EY265" s="581"/>
      <c r="EZ265" s="581"/>
      <c r="FA265" s="581"/>
      <c r="FB265" s="581"/>
      <c r="FC265" s="581"/>
      <c r="FD265" s="581"/>
      <c r="FE265" s="581"/>
      <c r="FF265" s="581"/>
      <c r="FG265" s="581"/>
      <c r="FH265" s="581"/>
      <c r="FI265" s="581"/>
      <c r="FJ265" s="581"/>
      <c r="FK265" s="581"/>
      <c r="FL265" s="581"/>
      <c r="FM265" s="581"/>
      <c r="FN265" s="581"/>
      <c r="FO265" s="581"/>
      <c r="FP265" s="581"/>
      <c r="FQ265" s="581"/>
      <c r="FR265" s="581"/>
      <c r="FS265" s="581"/>
      <c r="FT265" s="581"/>
      <c r="FU265" s="581"/>
      <c r="FV265" s="581"/>
      <c r="FW265" s="581"/>
      <c r="FX265" s="581"/>
      <c r="FY265" s="581"/>
      <c r="FZ265" s="581"/>
      <c r="GA265" s="581"/>
      <c r="GB265" s="581"/>
      <c r="GC265" s="581"/>
      <c r="GD265" s="581"/>
      <c r="GE265" s="581"/>
      <c r="GF265" s="581"/>
      <c r="GG265" s="581"/>
      <c r="GH265" s="581"/>
      <c r="GI265" s="581"/>
      <c r="GJ265" s="581"/>
      <c r="GK265" s="581"/>
      <c r="GL265" s="581"/>
      <c r="GM265" s="581"/>
      <c r="GN265" s="581"/>
      <c r="GO265" s="581"/>
      <c r="GP265" s="581"/>
      <c r="GQ265" s="581"/>
      <c r="GR265" s="581"/>
      <c r="GS265" s="581"/>
      <c r="GT265" s="581"/>
      <c r="GU265" s="581"/>
      <c r="GV265" s="581"/>
      <c r="GW265" s="581"/>
      <c r="GX265" s="581"/>
      <c r="GY265" s="581"/>
      <c r="GZ265" s="581"/>
      <c r="HA265" s="581"/>
      <c r="HB265" s="581"/>
      <c r="HC265" s="581"/>
      <c r="HD265" s="581"/>
      <c r="HE265" s="581"/>
      <c r="HF265" s="581"/>
      <c r="HG265" s="581"/>
      <c r="HH265" s="581"/>
      <c r="HI265" s="581"/>
      <c r="HJ265" s="581"/>
      <c r="HK265" s="581"/>
      <c r="HL265" s="581"/>
      <c r="HM265" s="581"/>
      <c r="HN265" s="581"/>
      <c r="HO265" s="581"/>
      <c r="HP265" s="581"/>
      <c r="HQ265" s="581"/>
      <c r="HR265" s="581"/>
      <c r="HS265" s="581"/>
      <c r="HT265" s="581"/>
      <c r="HU265" s="581"/>
      <c r="HV265" s="581"/>
      <c r="HW265" s="581"/>
      <c r="HX265" s="581"/>
      <c r="HY265" s="581"/>
      <c r="HZ265" s="581"/>
      <c r="IA265" s="581"/>
      <c r="IB265" s="581"/>
      <c r="IC265" s="581"/>
      <c r="ID265" s="581"/>
      <c r="IE265" s="581"/>
      <c r="IF265" s="581"/>
      <c r="IG265" s="581"/>
      <c r="IH265" s="581"/>
      <c r="II265" s="581"/>
      <c r="IJ265" s="581"/>
      <c r="IK265" s="581"/>
      <c r="IL265" s="581"/>
      <c r="IM265" s="581"/>
      <c r="IN265" s="581"/>
      <c r="IO265" s="581"/>
      <c r="IP265" s="581"/>
      <c r="IQ265" s="581"/>
      <c r="IR265" s="581"/>
      <c r="IS265" s="581"/>
      <c r="IT265" s="581"/>
      <c r="IU265" s="581"/>
      <c r="IV265" s="581"/>
      <c r="IW265" s="581"/>
      <c r="IX265" s="581"/>
      <c r="IY265" s="581"/>
      <c r="IZ265" s="581"/>
      <c r="JA265" s="581"/>
      <c r="JB265" s="581"/>
      <c r="JC265" s="581"/>
      <c r="JD265" s="581"/>
      <c r="JE265" s="581"/>
      <c r="JF265" s="581"/>
      <c r="JG265" s="581"/>
      <c r="JH265" s="581"/>
      <c r="JI265" s="581"/>
      <c r="JJ265" s="581"/>
      <c r="JK265" s="581"/>
      <c r="JL265" s="581"/>
      <c r="JM265" s="581"/>
      <c r="JN265" s="581"/>
      <c r="JO265" s="581"/>
      <c r="JP265" s="581"/>
      <c r="JQ265" s="581"/>
      <c r="JR265" s="581"/>
      <c r="JS265" s="581"/>
      <c r="JT265" s="581"/>
      <c r="JU265" s="581"/>
      <c r="JV265" s="581"/>
      <c r="JW265" s="581"/>
      <c r="JX265" s="581"/>
      <c r="JY265" s="581"/>
      <c r="JZ265" s="581"/>
      <c r="KA265" s="581"/>
      <c r="KB265" s="581"/>
      <c r="KC265" s="581"/>
      <c r="KD265" s="581"/>
      <c r="KE265" s="581"/>
      <c r="KF265" s="581"/>
      <c r="KG265" s="581"/>
      <c r="KH265" s="581"/>
      <c r="KI265" s="581"/>
      <c r="KJ265" s="581"/>
      <c r="KK265" s="581"/>
      <c r="KL265" s="581"/>
      <c r="KM265" s="581"/>
      <c r="KN265" s="581"/>
      <c r="KO265" s="581"/>
      <c r="KP265" s="581"/>
      <c r="KQ265" s="581"/>
      <c r="KR265" s="581"/>
      <c r="KS265" s="581"/>
      <c r="KT265" s="581"/>
      <c r="KU265" s="581"/>
      <c r="KV265" s="581"/>
      <c r="KW265" s="581"/>
      <c r="KX265" s="581"/>
      <c r="KY265" s="581"/>
      <c r="KZ265" s="581"/>
      <c r="LA265" s="581"/>
      <c r="LB265" s="581"/>
      <c r="LC265" s="581"/>
      <c r="LD265" s="581"/>
      <c r="LE265" s="581"/>
      <c r="LF265" s="581"/>
      <c r="LG265" s="581"/>
      <c r="LH265" s="581"/>
      <c r="LI265" s="581"/>
      <c r="LJ265" s="581"/>
      <c r="LK265" s="581"/>
      <c r="LL265" s="581"/>
    </row>
    <row r="266" spans="1:324" ht="15.75" thickBot="1" x14ac:dyDescent="0.25">
      <c r="A266" s="440"/>
      <c r="B266" s="439"/>
      <c r="C266" s="440"/>
      <c r="D266" s="440"/>
      <c r="E266" s="584"/>
      <c r="F266" s="584"/>
      <c r="G266" s="584"/>
      <c r="H266" s="584"/>
      <c r="I266" s="584"/>
      <c r="J266" s="584"/>
      <c r="K266" s="584"/>
      <c r="L266" s="584"/>
      <c r="M266" s="584"/>
      <c r="N266" s="584"/>
      <c r="O266" s="584"/>
      <c r="P266" s="584"/>
      <c r="Q266" s="584"/>
      <c r="R266" s="584"/>
      <c r="S266" s="584"/>
      <c r="T266" s="584"/>
      <c r="U266" s="584"/>
      <c r="V266" s="584"/>
      <c r="W266" s="584"/>
      <c r="X266" s="584"/>
      <c r="Y266" s="584"/>
      <c r="Z266" s="584"/>
      <c r="AA266" s="584"/>
      <c r="AB266" s="584"/>
      <c r="AC266" s="584"/>
      <c r="AD266" s="584"/>
      <c r="AE266" s="584"/>
      <c r="AF266" s="584"/>
      <c r="AG266" s="584"/>
      <c r="AH266" s="584"/>
      <c r="AI266" s="584"/>
      <c r="AJ266" s="584"/>
      <c r="AK266" s="584"/>
      <c r="AL266" s="584"/>
      <c r="AM266" s="584"/>
      <c r="AN266" s="584"/>
      <c r="AO266" s="584"/>
      <c r="AP266" s="584"/>
      <c r="AQ266" s="584"/>
      <c r="AR266" s="584"/>
      <c r="AS266" s="584"/>
      <c r="AT266" s="584"/>
      <c r="AU266" s="584"/>
      <c r="AV266" s="584"/>
      <c r="AW266" s="584"/>
      <c r="AX266" s="584"/>
      <c r="AY266" s="584"/>
      <c r="AZ266" s="584"/>
      <c r="BA266" s="584"/>
      <c r="BB266" s="584"/>
      <c r="BC266" s="584"/>
      <c r="BD266" s="584"/>
      <c r="BE266" s="584"/>
      <c r="BF266" s="584"/>
      <c r="BG266" s="584"/>
      <c r="BH266" s="584"/>
      <c r="BI266" s="584"/>
      <c r="BJ266" s="584"/>
      <c r="BK266" s="584"/>
      <c r="BL266" s="584"/>
      <c r="BM266" s="584"/>
      <c r="BN266" s="584"/>
      <c r="BO266" s="584"/>
      <c r="BP266" s="584"/>
      <c r="BQ266" s="584"/>
      <c r="BR266" s="584"/>
      <c r="BS266" s="584"/>
      <c r="BT266" s="584"/>
      <c r="BU266" s="584"/>
      <c r="BV266" s="584"/>
      <c r="BW266" s="584"/>
      <c r="BX266" s="584"/>
      <c r="BY266" s="584"/>
      <c r="BZ266" s="584"/>
      <c r="CA266" s="584"/>
      <c r="CB266" s="584"/>
      <c r="CC266" s="584"/>
      <c r="CD266" s="584"/>
      <c r="CE266" s="584"/>
      <c r="CF266" s="584"/>
      <c r="CG266" s="584"/>
      <c r="CH266" s="584"/>
      <c r="CI266" s="584"/>
      <c r="CJ266" s="584"/>
      <c r="CK266" s="584"/>
      <c r="CL266" s="584"/>
      <c r="CM266" s="584"/>
      <c r="CN266" s="584"/>
      <c r="CO266" s="584"/>
      <c r="CP266" s="584"/>
      <c r="CQ266" s="584"/>
      <c r="CR266" s="584"/>
      <c r="CS266" s="584"/>
      <c r="CT266" s="584"/>
      <c r="CU266" s="584"/>
      <c r="CV266" s="584"/>
      <c r="CW266" s="584"/>
      <c r="CX266" s="584"/>
      <c r="CY266" s="584"/>
      <c r="CZ266" s="584"/>
      <c r="DA266" s="584"/>
      <c r="DB266" s="584"/>
      <c r="DC266" s="584"/>
      <c r="DD266" s="584"/>
      <c r="DE266" s="584"/>
      <c r="DF266" s="584"/>
      <c r="DG266" s="584"/>
      <c r="DH266" s="584"/>
      <c r="DI266" s="584"/>
      <c r="DJ266" s="584"/>
      <c r="DK266" s="584"/>
      <c r="DL266" s="584"/>
      <c r="DM266" s="584"/>
      <c r="DN266" s="584"/>
      <c r="DO266" s="584"/>
      <c r="DP266" s="584"/>
      <c r="DQ266" s="584"/>
      <c r="DR266" s="584"/>
      <c r="DS266" s="584"/>
      <c r="DT266" s="584"/>
      <c r="DU266" s="584"/>
      <c r="DV266" s="584"/>
      <c r="DW266" s="584"/>
      <c r="DX266" s="584"/>
      <c r="DY266" s="584"/>
      <c r="DZ266" s="584"/>
      <c r="EA266" s="584"/>
      <c r="EB266" s="584"/>
      <c r="EC266" s="584"/>
      <c r="ED266" s="584"/>
      <c r="EE266" s="584"/>
      <c r="EF266" s="584"/>
      <c r="EG266" s="584"/>
      <c r="EH266" s="584"/>
      <c r="EI266" s="584"/>
      <c r="EJ266" s="584"/>
      <c r="EK266" s="584"/>
      <c r="EL266" s="584"/>
      <c r="EM266" s="584"/>
      <c r="EN266" s="584"/>
      <c r="EO266" s="584"/>
      <c r="EP266" s="584"/>
      <c r="EQ266" s="584"/>
      <c r="ER266" s="584"/>
      <c r="ES266" s="584"/>
      <c r="ET266" s="584"/>
      <c r="EU266" s="584"/>
      <c r="EV266" s="584"/>
      <c r="EW266" s="584"/>
      <c r="EX266" s="584"/>
      <c r="EY266" s="584"/>
      <c r="EZ266" s="584"/>
      <c r="FA266" s="584"/>
      <c r="FB266" s="584"/>
      <c r="FC266" s="584"/>
      <c r="FD266" s="584"/>
      <c r="FE266" s="584"/>
      <c r="FF266" s="584"/>
      <c r="FG266" s="584"/>
      <c r="FH266" s="584"/>
      <c r="FI266" s="584"/>
      <c r="FJ266" s="584"/>
      <c r="FK266" s="584"/>
      <c r="FL266" s="584"/>
      <c r="FM266" s="584"/>
      <c r="FN266" s="584"/>
      <c r="FO266" s="584"/>
      <c r="FP266" s="584"/>
      <c r="FQ266" s="584"/>
      <c r="FR266" s="584"/>
      <c r="FS266" s="584"/>
      <c r="FT266" s="584"/>
      <c r="FU266" s="584"/>
      <c r="FV266" s="584"/>
      <c r="FW266" s="584"/>
      <c r="FX266" s="584"/>
      <c r="FY266" s="584"/>
      <c r="FZ266" s="584"/>
      <c r="GA266" s="584"/>
      <c r="GB266" s="584"/>
      <c r="GC266" s="584"/>
      <c r="GD266" s="584"/>
      <c r="GE266" s="584"/>
      <c r="GF266" s="584"/>
      <c r="GG266" s="584"/>
      <c r="GH266" s="584"/>
      <c r="GI266" s="584"/>
      <c r="GJ266" s="584"/>
      <c r="GK266" s="584"/>
      <c r="GL266" s="584"/>
      <c r="GM266" s="584"/>
      <c r="GN266" s="584"/>
      <c r="GO266" s="584"/>
      <c r="GP266" s="584"/>
      <c r="GQ266" s="584"/>
      <c r="GR266" s="584"/>
      <c r="GS266" s="584"/>
      <c r="GT266" s="584"/>
      <c r="GU266" s="584"/>
      <c r="GV266" s="584"/>
      <c r="GW266" s="584"/>
      <c r="GX266" s="584"/>
      <c r="GY266" s="584"/>
      <c r="GZ266" s="584"/>
      <c r="HA266" s="584"/>
      <c r="HB266" s="584"/>
      <c r="HC266" s="584"/>
      <c r="HD266" s="584"/>
      <c r="HE266" s="584"/>
      <c r="HF266" s="584"/>
      <c r="HG266" s="584"/>
      <c r="HH266" s="584"/>
      <c r="HI266" s="584"/>
      <c r="HJ266" s="584"/>
      <c r="HK266" s="584"/>
      <c r="HL266" s="584"/>
      <c r="HM266" s="584"/>
      <c r="HN266" s="584"/>
      <c r="HO266" s="584"/>
      <c r="HP266" s="584"/>
      <c r="HQ266" s="584"/>
      <c r="HR266" s="584"/>
      <c r="HS266" s="584"/>
      <c r="HT266" s="584"/>
      <c r="HU266" s="584"/>
      <c r="HV266" s="584"/>
      <c r="HW266" s="584"/>
      <c r="HX266" s="584"/>
      <c r="HY266" s="584"/>
      <c r="HZ266" s="584"/>
      <c r="IA266" s="584"/>
      <c r="IB266" s="584"/>
      <c r="IC266" s="584"/>
      <c r="ID266" s="584"/>
      <c r="IE266" s="584"/>
      <c r="IF266" s="584"/>
      <c r="IG266" s="584"/>
      <c r="IH266" s="584"/>
      <c r="II266" s="584"/>
      <c r="IJ266" s="584"/>
      <c r="IK266" s="584"/>
      <c r="IL266" s="584"/>
      <c r="IM266" s="584"/>
      <c r="IN266" s="584"/>
      <c r="IO266" s="584"/>
      <c r="IP266" s="584"/>
      <c r="IQ266" s="584"/>
      <c r="IR266" s="584"/>
      <c r="IS266" s="584"/>
      <c r="IT266" s="584"/>
      <c r="IU266" s="584"/>
      <c r="IV266" s="584"/>
      <c r="IW266" s="584"/>
      <c r="IX266" s="584"/>
      <c r="IY266" s="584"/>
      <c r="IZ266" s="584"/>
      <c r="JA266" s="584"/>
      <c r="JB266" s="584"/>
      <c r="JC266" s="584"/>
      <c r="JD266" s="584"/>
      <c r="JE266" s="584"/>
      <c r="JF266" s="584"/>
      <c r="JG266" s="584"/>
      <c r="JH266" s="584"/>
      <c r="JI266" s="584"/>
      <c r="JJ266" s="584"/>
      <c r="JK266" s="584"/>
      <c r="JL266" s="584"/>
      <c r="JM266" s="584"/>
      <c r="JN266" s="584"/>
      <c r="JO266" s="584"/>
      <c r="JP266" s="584"/>
      <c r="JQ266" s="584"/>
      <c r="JR266" s="584"/>
      <c r="JS266" s="584"/>
      <c r="JT266" s="584"/>
      <c r="JU266" s="584"/>
      <c r="JV266" s="584"/>
      <c r="JW266" s="584"/>
      <c r="JX266" s="584"/>
      <c r="JY266" s="584"/>
      <c r="JZ266" s="584"/>
      <c r="KA266" s="584"/>
      <c r="KB266" s="584"/>
      <c r="KC266" s="584"/>
      <c r="KD266" s="584"/>
      <c r="KE266" s="584"/>
      <c r="KF266" s="584"/>
      <c r="KG266" s="584"/>
      <c r="KH266" s="584"/>
      <c r="KI266" s="584"/>
      <c r="KJ266" s="584"/>
      <c r="KK266" s="584"/>
      <c r="KL266" s="584"/>
      <c r="KM266" s="584"/>
      <c r="KN266" s="584"/>
      <c r="KO266" s="584"/>
      <c r="KP266" s="584"/>
      <c r="KQ266" s="584"/>
      <c r="KR266" s="584"/>
      <c r="KS266" s="584"/>
      <c r="KT266" s="584"/>
      <c r="KU266" s="584"/>
      <c r="KV266" s="584"/>
      <c r="KW266" s="584"/>
      <c r="KX266" s="584"/>
      <c r="KY266" s="584"/>
      <c r="KZ266" s="584"/>
      <c r="LA266" s="584"/>
      <c r="LB266" s="584"/>
      <c r="LC266" s="584"/>
      <c r="LD266" s="584"/>
      <c r="LE266" s="584"/>
      <c r="LF266" s="584"/>
      <c r="LG266" s="584"/>
      <c r="LH266" s="584"/>
      <c r="LI266" s="584"/>
      <c r="LJ266" s="584"/>
      <c r="LK266" s="584"/>
      <c r="LL266" s="584"/>
    </row>
    <row r="267" spans="1:324" ht="15.75" thickTop="1" x14ac:dyDescent="0.2">
      <c r="A267" s="448"/>
      <c r="B267" s="449"/>
      <c r="C267" s="450"/>
      <c r="D267" s="450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66"/>
      <c r="AB267" s="566"/>
      <c r="AC267" s="566"/>
      <c r="AD267" s="566"/>
      <c r="AE267" s="566"/>
      <c r="AF267" s="566"/>
      <c r="AG267" s="566"/>
      <c r="AH267" s="566"/>
      <c r="AI267" s="566"/>
      <c r="AJ267" s="566"/>
      <c r="AK267" s="566"/>
      <c r="AL267" s="566"/>
      <c r="AM267" s="566"/>
      <c r="AN267" s="566"/>
      <c r="AO267" s="566"/>
      <c r="AP267" s="566"/>
      <c r="AQ267" s="566"/>
      <c r="AR267" s="566"/>
      <c r="AS267" s="566"/>
      <c r="AT267" s="566"/>
      <c r="AU267" s="566"/>
      <c r="AV267" s="566"/>
      <c r="AW267" s="566"/>
      <c r="AX267" s="566"/>
      <c r="AY267" s="566"/>
      <c r="AZ267" s="566"/>
      <c r="BA267" s="566"/>
      <c r="BB267" s="566"/>
      <c r="BC267" s="566"/>
      <c r="BD267" s="566"/>
      <c r="BE267" s="566"/>
      <c r="BF267" s="566"/>
      <c r="BG267" s="566"/>
      <c r="BH267" s="566"/>
      <c r="BI267" s="566"/>
      <c r="BJ267" s="566"/>
      <c r="BK267" s="566"/>
      <c r="BL267" s="566"/>
      <c r="BM267" s="566"/>
      <c r="BN267" s="566"/>
      <c r="BO267" s="566"/>
      <c r="BP267" s="566"/>
      <c r="BQ267" s="566"/>
      <c r="BR267" s="566"/>
      <c r="BS267" s="566"/>
      <c r="BT267" s="566"/>
      <c r="BU267" s="566"/>
      <c r="BV267" s="566"/>
      <c r="BW267" s="566"/>
      <c r="BX267" s="566"/>
      <c r="BY267" s="566"/>
      <c r="BZ267" s="566"/>
      <c r="CA267" s="566"/>
      <c r="CB267" s="566"/>
      <c r="CC267" s="566"/>
      <c r="CD267" s="566"/>
      <c r="CE267" s="566"/>
      <c r="CF267" s="566"/>
      <c r="CG267" s="566"/>
      <c r="CH267" s="566"/>
      <c r="CI267" s="566"/>
      <c r="CJ267" s="566"/>
      <c r="CK267" s="566"/>
      <c r="CL267" s="566"/>
      <c r="CM267" s="566"/>
      <c r="CN267" s="566"/>
      <c r="CO267" s="566"/>
      <c r="CP267" s="566"/>
      <c r="CQ267" s="566"/>
      <c r="CR267" s="566"/>
      <c r="CS267" s="566"/>
      <c r="CT267" s="566"/>
      <c r="CU267" s="566"/>
      <c r="CV267" s="566"/>
      <c r="CW267" s="566"/>
      <c r="CX267" s="566"/>
      <c r="CY267" s="566"/>
      <c r="CZ267" s="566"/>
      <c r="DA267" s="566"/>
      <c r="DB267" s="566"/>
      <c r="DC267" s="566"/>
      <c r="DD267" s="566"/>
      <c r="DE267" s="566"/>
      <c r="DF267" s="566"/>
      <c r="DG267" s="566"/>
      <c r="DH267" s="566"/>
      <c r="DI267" s="566"/>
      <c r="DJ267" s="566"/>
      <c r="DK267" s="566"/>
      <c r="DL267" s="566"/>
      <c r="DM267" s="566"/>
      <c r="DN267" s="566"/>
      <c r="DO267" s="566"/>
      <c r="DP267" s="566"/>
      <c r="DQ267" s="566"/>
      <c r="DR267" s="566"/>
      <c r="DS267" s="566"/>
      <c r="DT267" s="566"/>
      <c r="DU267" s="566"/>
      <c r="DV267" s="566"/>
      <c r="DW267" s="566"/>
      <c r="DX267" s="566"/>
      <c r="DY267" s="566"/>
      <c r="DZ267" s="566"/>
      <c r="EA267" s="566"/>
      <c r="EB267" s="566"/>
      <c r="EC267" s="566"/>
      <c r="ED267" s="566"/>
      <c r="EE267" s="566"/>
      <c r="EF267" s="566"/>
      <c r="EG267" s="566"/>
      <c r="EH267" s="566"/>
      <c r="EI267" s="566"/>
      <c r="EJ267" s="566"/>
      <c r="EK267" s="566"/>
      <c r="EL267" s="566"/>
      <c r="EM267" s="566"/>
      <c r="EN267" s="566"/>
      <c r="EO267" s="566"/>
      <c r="EP267" s="566"/>
      <c r="EQ267" s="566"/>
      <c r="ER267" s="566"/>
      <c r="ES267" s="566"/>
      <c r="ET267" s="566"/>
      <c r="EU267" s="566"/>
      <c r="EV267" s="566"/>
      <c r="EW267" s="566"/>
      <c r="EX267" s="566"/>
      <c r="EY267" s="566"/>
      <c r="EZ267" s="566"/>
      <c r="FA267" s="566"/>
      <c r="FB267" s="566"/>
      <c r="FC267" s="566"/>
      <c r="FD267" s="566"/>
      <c r="FE267" s="566"/>
      <c r="FF267" s="566"/>
      <c r="FG267" s="566"/>
      <c r="FH267" s="566"/>
      <c r="FI267" s="566"/>
      <c r="FJ267" s="566"/>
      <c r="FK267" s="566"/>
      <c r="FL267" s="566"/>
      <c r="FM267" s="566"/>
      <c r="FN267" s="566"/>
      <c r="FO267" s="566"/>
      <c r="FP267" s="566"/>
      <c r="FQ267" s="566"/>
      <c r="FR267" s="566"/>
      <c r="FS267" s="566"/>
      <c r="FT267" s="566"/>
      <c r="FU267" s="566"/>
      <c r="FV267" s="566"/>
      <c r="FW267" s="566"/>
      <c r="FX267" s="566"/>
      <c r="FY267" s="566"/>
      <c r="FZ267" s="566"/>
      <c r="GA267" s="566"/>
      <c r="GB267" s="566"/>
      <c r="GC267" s="566"/>
      <c r="GD267" s="566"/>
      <c r="GE267" s="566"/>
      <c r="GF267" s="566"/>
      <c r="GG267" s="566"/>
      <c r="GH267" s="566"/>
      <c r="GI267" s="566"/>
      <c r="GJ267" s="566"/>
      <c r="GK267" s="566"/>
      <c r="GL267" s="566"/>
      <c r="GM267" s="566"/>
      <c r="GN267" s="566"/>
      <c r="GO267" s="566"/>
      <c r="GP267" s="566"/>
      <c r="GQ267" s="566"/>
      <c r="GR267" s="566"/>
      <c r="GS267" s="566"/>
      <c r="GT267" s="566"/>
      <c r="GU267" s="566"/>
      <c r="GV267" s="566"/>
      <c r="GW267" s="566"/>
      <c r="GX267" s="566"/>
      <c r="GY267" s="566"/>
      <c r="GZ267" s="566"/>
      <c r="HA267" s="566"/>
      <c r="HB267" s="566"/>
      <c r="HC267" s="566"/>
      <c r="HD267" s="566"/>
      <c r="HE267" s="566"/>
      <c r="HF267" s="566"/>
      <c r="HG267" s="566"/>
      <c r="HH267" s="566"/>
      <c r="HI267" s="566"/>
      <c r="HJ267" s="566"/>
      <c r="HK267" s="566"/>
      <c r="HL267" s="566"/>
      <c r="HM267" s="566"/>
      <c r="HN267" s="566"/>
      <c r="HO267" s="566"/>
      <c r="HP267" s="566"/>
      <c r="HQ267" s="566"/>
      <c r="HR267" s="566"/>
      <c r="HS267" s="566"/>
      <c r="HT267" s="566"/>
      <c r="HU267" s="566"/>
      <c r="HV267" s="566"/>
      <c r="HW267" s="566"/>
      <c r="HX267" s="566"/>
      <c r="HY267" s="566"/>
      <c r="HZ267" s="566"/>
      <c r="IA267" s="566"/>
      <c r="IB267" s="566"/>
      <c r="IC267" s="566"/>
      <c r="ID267" s="566"/>
      <c r="IE267" s="566"/>
      <c r="IF267" s="566"/>
      <c r="IG267" s="566"/>
      <c r="IH267" s="566"/>
      <c r="II267" s="566"/>
      <c r="IJ267" s="566"/>
      <c r="IK267" s="566"/>
      <c r="IL267" s="566"/>
      <c r="IM267" s="566"/>
      <c r="IN267" s="566"/>
      <c r="IO267" s="566"/>
      <c r="IP267" s="566"/>
      <c r="IQ267" s="566"/>
      <c r="IR267" s="566"/>
      <c r="IS267" s="566"/>
      <c r="IT267" s="566"/>
      <c r="IU267" s="566"/>
      <c r="IV267" s="566"/>
      <c r="IW267" s="566"/>
      <c r="IX267" s="566"/>
      <c r="IY267" s="566"/>
      <c r="IZ267" s="650"/>
      <c r="JA267" s="566"/>
      <c r="JB267" s="566"/>
      <c r="JC267" s="566"/>
      <c r="JD267" s="566"/>
      <c r="JE267" s="566"/>
      <c r="JF267" s="566"/>
      <c r="JG267" s="566"/>
      <c r="JH267" s="566"/>
      <c r="JI267" s="566"/>
      <c r="JJ267" s="566"/>
      <c r="JK267" s="566"/>
      <c r="JL267" s="566"/>
      <c r="JM267" s="650"/>
      <c r="JN267" s="566"/>
      <c r="JO267" s="566"/>
      <c r="JP267" s="566"/>
      <c r="JQ267" s="566"/>
      <c r="JR267" s="566"/>
      <c r="JS267" s="566"/>
      <c r="JT267" s="566"/>
      <c r="JU267" s="566"/>
      <c r="JV267" s="566"/>
      <c r="JW267" s="566"/>
      <c r="JX267" s="566"/>
      <c r="JY267" s="566"/>
      <c r="JZ267" s="650"/>
      <c r="KA267" s="566"/>
      <c r="KB267" s="566"/>
      <c r="KC267" s="566"/>
      <c r="KD267" s="566"/>
      <c r="KE267" s="566"/>
      <c r="KF267" s="566"/>
      <c r="KG267" s="566"/>
      <c r="KH267" s="566"/>
      <c r="KI267" s="566"/>
      <c r="KJ267" s="566"/>
      <c r="KK267" s="566"/>
      <c r="KL267" s="566"/>
      <c r="KM267" s="650"/>
      <c r="KN267" s="566"/>
      <c r="KO267" s="566"/>
      <c r="KP267" s="566"/>
      <c r="KQ267" s="566"/>
      <c r="KR267" s="566"/>
      <c r="KS267" s="566"/>
      <c r="KT267" s="566"/>
      <c r="KU267" s="566"/>
      <c r="KV267" s="566"/>
      <c r="KW267" s="566"/>
      <c r="KX267" s="566"/>
      <c r="KY267" s="566"/>
      <c r="KZ267" s="650"/>
      <c r="LA267" s="566"/>
      <c r="LB267" s="566"/>
      <c r="LC267" s="566"/>
      <c r="LD267" s="566"/>
      <c r="LE267" s="566"/>
      <c r="LF267" s="566"/>
      <c r="LG267" s="566"/>
      <c r="LH267" s="566"/>
      <c r="LI267" s="566"/>
      <c r="LJ267" s="566"/>
      <c r="LK267" s="566"/>
      <c r="LL267" s="567"/>
    </row>
    <row r="268" spans="1:324" ht="20.25" x14ac:dyDescent="0.3">
      <c r="A268" s="467">
        <v>75</v>
      </c>
      <c r="B268" s="468" t="s">
        <v>101</v>
      </c>
      <c r="C268" s="469" t="s">
        <v>170</v>
      </c>
      <c r="D268" s="469" t="s">
        <v>171</v>
      </c>
      <c r="E268" s="568">
        <f t="shared" ref="E268:X268" si="1341">E270+E282+E289</f>
        <v>221565.68185611753</v>
      </c>
      <c r="F268" s="568">
        <f t="shared" si="1341"/>
        <v>1989087.7983642132</v>
      </c>
      <c r="G268" s="568">
        <f t="shared" si="1341"/>
        <v>1447416.9587714905</v>
      </c>
      <c r="H268" s="568">
        <f t="shared" si="1341"/>
        <v>38883245.701886162</v>
      </c>
      <c r="I268" s="568">
        <f t="shared" si="1341"/>
        <v>47141140.877983645</v>
      </c>
      <c r="J268" s="568">
        <f t="shared" si="1341"/>
        <v>68059217.993657157</v>
      </c>
      <c r="K268" s="568">
        <f t="shared" si="1341"/>
        <v>111146081.62243366</v>
      </c>
      <c r="L268" s="568">
        <f t="shared" si="1341"/>
        <v>69298046.236020714</v>
      </c>
      <c r="M268" s="568">
        <f t="shared" si="1341"/>
        <v>1859972.8591220165</v>
      </c>
      <c r="N268" s="568">
        <f t="shared" si="1341"/>
        <v>1396636.9406609915</v>
      </c>
      <c r="O268" s="568">
        <f t="shared" si="1341"/>
        <v>1187973.9088632951</v>
      </c>
      <c r="P268" s="568">
        <f t="shared" si="1341"/>
        <v>4200525.1107077282</v>
      </c>
      <c r="Q268" s="568">
        <f t="shared" si="1341"/>
        <v>612381.35574194638</v>
      </c>
      <c r="R268" s="568">
        <f t="shared" si="1341"/>
        <v>14577800.54686196</v>
      </c>
      <c r="S268" s="568">
        <f t="shared" si="1341"/>
        <v>4674136.6168836588</v>
      </c>
      <c r="T268" s="568">
        <f t="shared" si="1341"/>
        <v>412194.22141545656</v>
      </c>
      <c r="U268" s="568">
        <f t="shared" si="1341"/>
        <v>434535.40406443004</v>
      </c>
      <c r="V268" s="568">
        <f t="shared" si="1341"/>
        <v>5122434.7411951255</v>
      </c>
      <c r="W268" s="568">
        <f t="shared" si="1341"/>
        <v>595119.60198631277</v>
      </c>
      <c r="X268" s="568">
        <f t="shared" si="1341"/>
        <v>44281229.529878162</v>
      </c>
      <c r="Y268" s="568">
        <f>M268+N268+O268+P268+Q268+R268+S268+T268+U268+V268+W268+X268</f>
        <v>79354940.83738108</v>
      </c>
      <c r="Z268" s="568">
        <f t="shared" ref="Z268:AK268" si="1342">Z270+Z282+Z289</f>
        <v>7520072.1744700382</v>
      </c>
      <c r="AA268" s="568">
        <f t="shared" si="1342"/>
        <v>1093285.9316057418</v>
      </c>
      <c r="AB268" s="568">
        <f t="shared" si="1342"/>
        <v>1756136.9830996497</v>
      </c>
      <c r="AC268" s="568">
        <f t="shared" si="1342"/>
        <v>3775068.9874812216</v>
      </c>
      <c r="AD268" s="568">
        <f t="shared" si="1342"/>
        <v>10021899.017818397</v>
      </c>
      <c r="AE268" s="568">
        <f t="shared" si="1342"/>
        <v>10060081.076281089</v>
      </c>
      <c r="AF268" s="568">
        <f t="shared" si="1342"/>
        <v>2439216.0616758466</v>
      </c>
      <c r="AG268" s="568">
        <f t="shared" si="1342"/>
        <v>1756200.6363294942</v>
      </c>
      <c r="AH268" s="568">
        <f t="shared" si="1342"/>
        <v>2589551.3789434154</v>
      </c>
      <c r="AI268" s="568">
        <f t="shared" si="1342"/>
        <v>4480559.9031046573</v>
      </c>
      <c r="AJ268" s="568">
        <f t="shared" si="1342"/>
        <v>1512678.583208146</v>
      </c>
      <c r="AK268" s="568">
        <f t="shared" si="1342"/>
        <v>65771594.892880991</v>
      </c>
      <c r="AL268" s="568">
        <f>Z268+AA268+AB268+AC268+AD268+AE268+AF268+AG268+AH268+AI268+AJ268+AK268</f>
        <v>112776345.62689868</v>
      </c>
      <c r="AM268" s="568">
        <f t="shared" ref="AM268:AX268" si="1343">AM270+AM282+AM289</f>
        <v>3016375.5841679182</v>
      </c>
      <c r="AN268" s="568">
        <f t="shared" si="1343"/>
        <v>1791309.974002671</v>
      </c>
      <c r="AO268" s="568">
        <f t="shared" si="1343"/>
        <v>2063050.947129027</v>
      </c>
      <c r="AP268" s="568">
        <f t="shared" si="1343"/>
        <v>4445755.6794358203</v>
      </c>
      <c r="AQ268" s="568">
        <f t="shared" si="1343"/>
        <v>1108240.2288015357</v>
      </c>
      <c r="AR268" s="568">
        <f t="shared" si="1343"/>
        <v>4343675.1289851442</v>
      </c>
      <c r="AS268" s="568">
        <f t="shared" si="1343"/>
        <v>2410576.4308546158</v>
      </c>
      <c r="AT268" s="568">
        <f t="shared" si="1343"/>
        <v>844205.57198297465</v>
      </c>
      <c r="AU268" s="568">
        <f t="shared" si="1343"/>
        <v>473516856.30771154</v>
      </c>
      <c r="AV268" s="568">
        <f t="shared" si="1343"/>
        <v>2322176.6558587886</v>
      </c>
      <c r="AW268" s="568">
        <f t="shared" si="1343"/>
        <v>-646433.13762310077</v>
      </c>
      <c r="AX268" s="568">
        <f t="shared" si="1343"/>
        <v>5965204.9127441151</v>
      </c>
      <c r="AY268" s="568">
        <f>AM268+AN268+AO268+AP268+AQ268+AR268+AS268+AT268+AU268+AV268+AW268+AX268</f>
        <v>501180994.28405112</v>
      </c>
      <c r="AZ268" s="568">
        <f t="shared" ref="AZ268:BK268" si="1344">AZ270+AZ282+AZ289</f>
        <v>7197722.6508095479</v>
      </c>
      <c r="BA268" s="568">
        <f t="shared" si="1344"/>
        <v>731623.14843097981</v>
      </c>
      <c r="BB268" s="568">
        <f t="shared" si="1344"/>
        <v>990142.12911033235</v>
      </c>
      <c r="BC268" s="568">
        <f t="shared" si="1344"/>
        <v>2281933.7829243867</v>
      </c>
      <c r="BD268" s="568">
        <f t="shared" si="1344"/>
        <v>1255250.8720580873</v>
      </c>
      <c r="BE268" s="568">
        <f t="shared" si="1344"/>
        <v>15011963.32569688</v>
      </c>
      <c r="BF268" s="568">
        <f t="shared" si="1344"/>
        <v>2567031.4039392415</v>
      </c>
      <c r="BG268" s="568">
        <f t="shared" si="1344"/>
        <v>843964.29197963618</v>
      </c>
      <c r="BH268" s="568">
        <f t="shared" si="1344"/>
        <v>800810.78617926897</v>
      </c>
      <c r="BI268" s="568">
        <f t="shared" si="1344"/>
        <v>4513451.9914037725</v>
      </c>
      <c r="BJ268" s="568">
        <f t="shared" si="1344"/>
        <v>736082.70480721095</v>
      </c>
      <c r="BK268" s="568">
        <f t="shared" si="1344"/>
        <v>4888359.3742697388</v>
      </c>
      <c r="BL268" s="568">
        <f>AZ268+BA268+BB268+BC268+BD268+BE268+BF268+BG268+BH268+BI268+BJ268+BK268</f>
        <v>41818336.461609088</v>
      </c>
      <c r="BM268" s="568">
        <f t="shared" ref="BM268:BX268" si="1345">BM270+BM282+BM289</f>
        <v>3391569.4170005014</v>
      </c>
      <c r="BN268" s="568">
        <f t="shared" si="1345"/>
        <v>392883.76498080458</v>
      </c>
      <c r="BO268" s="568">
        <f t="shared" si="1345"/>
        <v>760592.95497412793</v>
      </c>
      <c r="BP268" s="568">
        <f t="shared" si="1345"/>
        <v>1754124.8337923549</v>
      </c>
      <c r="BQ268" s="568">
        <f t="shared" si="1345"/>
        <v>682585.13244867313</v>
      </c>
      <c r="BR268" s="568">
        <f t="shared" si="1345"/>
        <v>4476601.7121932907</v>
      </c>
      <c r="BS268" s="568">
        <f t="shared" si="1345"/>
        <v>2704097.1380821234</v>
      </c>
      <c r="BT268" s="568">
        <f t="shared" si="1345"/>
        <v>292880.04535970633</v>
      </c>
      <c r="BU268" s="568">
        <f t="shared" si="1345"/>
        <v>1199195.712026373</v>
      </c>
      <c r="BV268" s="568">
        <f t="shared" si="1345"/>
        <v>3144818.1864046063</v>
      </c>
      <c r="BW268" s="568">
        <f t="shared" si="1345"/>
        <v>1268843.0724002672</v>
      </c>
      <c r="BX268" s="568">
        <f t="shared" si="1345"/>
        <v>4890712.9879819732</v>
      </c>
      <c r="BY268" s="568">
        <f>BM268+BN268+BO268+BP268+BQ268+BR268+BS268+BT268+BU268+BV268+BW268+BX268</f>
        <v>24958904.957644805</v>
      </c>
      <c r="BZ268" s="568">
        <f t="shared" ref="BZ268:CK268" si="1346">BZ270+BZ282+BZ289</f>
        <v>6710610.7394424975</v>
      </c>
      <c r="CA268" s="568">
        <f t="shared" si="1346"/>
        <v>804123.83491904533</v>
      </c>
      <c r="CB268" s="568">
        <f t="shared" si="1346"/>
        <v>2175746.6140877986</v>
      </c>
      <c r="CC268" s="568">
        <f t="shared" si="1346"/>
        <v>4007028.2479552659</v>
      </c>
      <c r="CD268" s="568">
        <f t="shared" si="1346"/>
        <v>860627.0635119346</v>
      </c>
      <c r="CE268" s="568">
        <f t="shared" si="1346"/>
        <v>3119602.6023201477</v>
      </c>
      <c r="CF268" s="568">
        <f t="shared" si="1346"/>
        <v>8034772.8356284443</v>
      </c>
      <c r="CG268" s="568">
        <f t="shared" si="1346"/>
        <v>732446.82603071281</v>
      </c>
      <c r="CH268" s="568">
        <f t="shared" si="1346"/>
        <v>18340570.629110333</v>
      </c>
      <c r="CI268" s="568">
        <f t="shared" si="1346"/>
        <v>2333311.7676514774</v>
      </c>
      <c r="CJ268" s="568">
        <f t="shared" si="1346"/>
        <v>3307837.9607327664</v>
      </c>
      <c r="CK268" s="568">
        <f t="shared" si="1346"/>
        <v>15868124.619011851</v>
      </c>
      <c r="CL268" s="568">
        <f>BZ268+CA268+CB268+CC268+CD268+CE268+CF268+CG268+CH268+CI268+CJ268+CK268</f>
        <v>66294803.740402266</v>
      </c>
      <c r="CM268" s="568">
        <f t="shared" ref="CM268:CX268" si="1347">CM270+CM282+CM289</f>
        <v>3766220.9417459527</v>
      </c>
      <c r="CN268" s="568">
        <f t="shared" si="1347"/>
        <v>13681321.343056252</v>
      </c>
      <c r="CO268" s="568">
        <f t="shared" si="1347"/>
        <v>3646768.2595142713</v>
      </c>
      <c r="CP268" s="568">
        <f t="shared" si="1347"/>
        <v>2587451.1762643969</v>
      </c>
      <c r="CQ268" s="568">
        <f t="shared" si="1347"/>
        <v>2088602.2114421634</v>
      </c>
      <c r="CR268" s="568">
        <f t="shared" si="1347"/>
        <v>7093727.5578784849</v>
      </c>
      <c r="CS268" s="568">
        <f t="shared" si="1347"/>
        <v>1750458.5430228675</v>
      </c>
      <c r="CT268" s="568">
        <f t="shared" si="1347"/>
        <v>755911.16403772333</v>
      </c>
      <c r="CU268" s="568">
        <f t="shared" si="1347"/>
        <v>19578589.091887835</v>
      </c>
      <c r="CV268" s="568">
        <f t="shared" si="1347"/>
        <v>12392739.19187114</v>
      </c>
      <c r="CW268" s="568">
        <f t="shared" si="1347"/>
        <v>2958908.8608329156</v>
      </c>
      <c r="CX268" s="568">
        <f t="shared" si="1347"/>
        <v>17722974.311425474</v>
      </c>
      <c r="CY268" s="568">
        <f>CM268+CN268+CO268+CP268+CQ268+CR268+CS268+CT268+CU268+CV268+CW268+CX268</f>
        <v>88023672.652979493</v>
      </c>
      <c r="CZ268" s="568">
        <f t="shared" ref="CZ268:DK268" si="1348">CZ270+CZ282+CZ289</f>
        <v>14834343.461347021</v>
      </c>
      <c r="DA268" s="568">
        <f t="shared" si="1348"/>
        <v>1751555.4086529794</v>
      </c>
      <c r="DB268" s="568">
        <f t="shared" si="1348"/>
        <v>3966812.3200000003</v>
      </c>
      <c r="DC268" s="568">
        <f t="shared" si="1348"/>
        <v>129856551.81</v>
      </c>
      <c r="DD268" s="568">
        <f t="shared" si="1348"/>
        <v>2011658.89</v>
      </c>
      <c r="DE268" s="568">
        <f t="shared" si="1348"/>
        <v>1842035.1900000002</v>
      </c>
      <c r="DF268" s="568">
        <f t="shared" si="1348"/>
        <v>33672338.730000004</v>
      </c>
      <c r="DG268" s="568">
        <f t="shared" si="1348"/>
        <v>1605454.4000000001</v>
      </c>
      <c r="DH268" s="568">
        <f t="shared" si="1348"/>
        <v>21908821.580000002</v>
      </c>
      <c r="DI268" s="568">
        <f t="shared" si="1348"/>
        <v>28902580.370000001</v>
      </c>
      <c r="DJ268" s="568">
        <f t="shared" si="1348"/>
        <v>2186338.7000000002</v>
      </c>
      <c r="DK268" s="568">
        <f t="shared" si="1348"/>
        <v>307808063.44</v>
      </c>
      <c r="DL268" s="568">
        <f>CZ268+DA268+DB268+DC268+DD268+DE268+DF268+DG268+DH268+DI268+DJ268+DK268</f>
        <v>550346554.29999995</v>
      </c>
      <c r="DM268" s="568">
        <f t="shared" ref="DM268:DX268" si="1349">DM270+DM282+DM289</f>
        <v>15483118.01</v>
      </c>
      <c r="DN268" s="568">
        <f t="shared" si="1349"/>
        <v>2382125.52</v>
      </c>
      <c r="DO268" s="568">
        <f t="shared" si="1349"/>
        <v>5529300.7399999984</v>
      </c>
      <c r="DP268" s="568">
        <f t="shared" si="1349"/>
        <v>2559031.3199999998</v>
      </c>
      <c r="DQ268" s="568">
        <f t="shared" si="1349"/>
        <v>4345168.9799999995</v>
      </c>
      <c r="DR268" s="568">
        <f t="shared" si="1349"/>
        <v>3555324.27</v>
      </c>
      <c r="DS268" s="568">
        <f t="shared" si="1349"/>
        <v>2824103.81</v>
      </c>
      <c r="DT268" s="568">
        <f t="shared" si="1349"/>
        <v>1820566.58</v>
      </c>
      <c r="DU268" s="568">
        <f t="shared" si="1349"/>
        <v>31534121.300000001</v>
      </c>
      <c r="DV268" s="568">
        <f t="shared" si="1349"/>
        <v>5241356.09</v>
      </c>
      <c r="DW268" s="568">
        <f t="shared" si="1349"/>
        <v>1310655.5499999998</v>
      </c>
      <c r="DX268" s="568">
        <f t="shared" si="1349"/>
        <v>4057611.8400000003</v>
      </c>
      <c r="DY268" s="568">
        <f>DM268+DN268+DO268+DP268+DQ268+DR268+DS268+DT268+DU268+DV268+DW268+DX268</f>
        <v>80642484.010000005</v>
      </c>
      <c r="DZ268" s="568">
        <f t="shared" ref="DZ268:EK268" si="1350">DZ270+DZ282+DZ289</f>
        <v>4422633.01</v>
      </c>
      <c r="EA268" s="568">
        <f t="shared" si="1350"/>
        <v>585603.6100000001</v>
      </c>
      <c r="EB268" s="568">
        <f t="shared" si="1350"/>
        <v>4744411.95</v>
      </c>
      <c r="EC268" s="568">
        <f t="shared" si="1350"/>
        <v>6660484.5499999998</v>
      </c>
      <c r="ED268" s="568">
        <f t="shared" si="1350"/>
        <v>1678152.42</v>
      </c>
      <c r="EE268" s="568">
        <f t="shared" si="1350"/>
        <v>1474450.0099999998</v>
      </c>
      <c r="EF268" s="568">
        <f t="shared" si="1350"/>
        <v>835009.46000000008</v>
      </c>
      <c r="EG268" s="568">
        <f t="shared" si="1350"/>
        <v>1380503.7000000002</v>
      </c>
      <c r="EH268" s="568">
        <f t="shared" si="1350"/>
        <v>2157161.6</v>
      </c>
      <c r="EI268" s="568">
        <f t="shared" si="1350"/>
        <v>5368180.96</v>
      </c>
      <c r="EJ268" s="568">
        <f t="shared" si="1350"/>
        <v>1052671.0899999999</v>
      </c>
      <c r="EK268" s="568">
        <f t="shared" si="1350"/>
        <v>18584120.290000003</v>
      </c>
      <c r="EL268" s="568">
        <f>DZ268+EA268+EB268+EC268+ED268+EE268+EF268+EG268+EH268+EI268+EJ268+EK268</f>
        <v>48943382.650000006</v>
      </c>
      <c r="EM268" s="568">
        <f t="shared" ref="EM268:EX268" si="1351">EM270+EM282+EM289</f>
        <v>1113171.1499999999</v>
      </c>
      <c r="EN268" s="568">
        <f t="shared" si="1351"/>
        <v>220873.95</v>
      </c>
      <c r="EO268" s="568">
        <f t="shared" si="1351"/>
        <v>5676926.0899999999</v>
      </c>
      <c r="EP268" s="568">
        <f t="shared" si="1351"/>
        <v>3332567.01</v>
      </c>
      <c r="EQ268" s="568">
        <f t="shared" si="1351"/>
        <v>315784.42</v>
      </c>
      <c r="ER268" s="568">
        <f t="shared" si="1351"/>
        <v>694563.2</v>
      </c>
      <c r="ES268" s="568">
        <f t="shared" si="1351"/>
        <v>2555133.8499999996</v>
      </c>
      <c r="ET268" s="568">
        <f t="shared" si="1351"/>
        <v>271644.51</v>
      </c>
      <c r="EU268" s="568">
        <f t="shared" si="1351"/>
        <v>16407818.969999999</v>
      </c>
      <c r="EV268" s="568">
        <f t="shared" si="1351"/>
        <v>2667788.25</v>
      </c>
      <c r="EW268" s="568">
        <f t="shared" si="1351"/>
        <v>-9617.6800000000221</v>
      </c>
      <c r="EX268" s="568">
        <f t="shared" si="1351"/>
        <v>391146.38000000006</v>
      </c>
      <c r="EY268" s="568">
        <f>EM268+EN268+EO268+EP268+EQ268+ER268+ES268+ET268+EU268+EV268+EW268+EX268</f>
        <v>33637800.100000001</v>
      </c>
      <c r="EZ268" s="568">
        <f t="shared" ref="EZ268:FH268" si="1352">EZ270+EZ282+EZ289</f>
        <v>1613566.9700000002</v>
      </c>
      <c r="FA268" s="568">
        <f t="shared" si="1352"/>
        <v>87743.78</v>
      </c>
      <c r="FB268" s="568">
        <f t="shared" si="1352"/>
        <v>321104.87</v>
      </c>
      <c r="FC268" s="568">
        <f t="shared" si="1352"/>
        <v>19568356.52</v>
      </c>
      <c r="FD268" s="568">
        <f t="shared" si="1352"/>
        <v>718360.37</v>
      </c>
      <c r="FE268" s="568">
        <f t="shared" si="1352"/>
        <v>177930.88</v>
      </c>
      <c r="FF268" s="568">
        <f t="shared" si="1352"/>
        <v>1967742.54</v>
      </c>
      <c r="FG268" s="568">
        <f t="shared" si="1352"/>
        <v>138959.70000000001</v>
      </c>
      <c r="FH268" s="568">
        <f t="shared" si="1352"/>
        <v>3694014.1399999997</v>
      </c>
      <c r="FI268" s="568">
        <f>FI270+FI282+FI289</f>
        <v>1526182.23</v>
      </c>
      <c r="FJ268" s="568">
        <f>FJ270+FJ282+FJ289</f>
        <v>111946.56999999999</v>
      </c>
      <c r="FK268" s="568">
        <f>FK270+FK282+FK289</f>
        <v>630052.78</v>
      </c>
      <c r="FL268" s="568">
        <f>FA268+FB268+FC268+FD268+FE268+FF268+FG268+FH268+EZ268+FI268+FK268+FJ268</f>
        <v>30555961.349999998</v>
      </c>
      <c r="FM268" s="568">
        <f t="shared" ref="FM268:FV268" si="1353">FM270+FM282+FM289</f>
        <v>601182.03</v>
      </c>
      <c r="FN268" s="568">
        <f t="shared" si="1353"/>
        <v>132804.69</v>
      </c>
      <c r="FO268" s="568">
        <f t="shared" si="1353"/>
        <v>165760.6</v>
      </c>
      <c r="FP268" s="568">
        <f t="shared" si="1353"/>
        <v>501972.83999999997</v>
      </c>
      <c r="FQ268" s="568">
        <f t="shared" si="1353"/>
        <v>835887.18</v>
      </c>
      <c r="FR268" s="568">
        <f t="shared" si="1353"/>
        <v>414926.2</v>
      </c>
      <c r="FS268" s="568">
        <f t="shared" si="1353"/>
        <v>511920.32</v>
      </c>
      <c r="FT268" s="568">
        <f t="shared" si="1353"/>
        <v>179380.82</v>
      </c>
      <c r="FU268" s="568">
        <f t="shared" si="1353"/>
        <v>153247.96</v>
      </c>
      <c r="FV268" s="568">
        <f t="shared" si="1353"/>
        <v>1222514.03</v>
      </c>
      <c r="FW268" s="568">
        <f>FW270+FW282+FW289</f>
        <v>232408.66</v>
      </c>
      <c r="FX268" s="568">
        <f>FX270+FX282+FX289</f>
        <v>1721870.17</v>
      </c>
      <c r="FY268" s="568">
        <f>FM268+FN268+FO268+FP268+FQ268+FR268+FS268+FT268+FU268+FV268+FW268+FX268</f>
        <v>6673875.5</v>
      </c>
      <c r="FZ268" s="568">
        <f t="shared" ref="FZ268:GI268" si="1354">FZ270+FZ282+FZ289</f>
        <v>7936664.7700000005</v>
      </c>
      <c r="GA268" s="568">
        <f t="shared" si="1354"/>
        <v>181856.86</v>
      </c>
      <c r="GB268" s="568">
        <f t="shared" si="1354"/>
        <v>276307.51999999996</v>
      </c>
      <c r="GC268" s="568">
        <f t="shared" si="1354"/>
        <v>612348.21</v>
      </c>
      <c r="GD268" s="568">
        <f t="shared" si="1354"/>
        <v>127798.84999999999</v>
      </c>
      <c r="GE268" s="568">
        <f t="shared" si="1354"/>
        <v>210266.46000000002</v>
      </c>
      <c r="GF268" s="568">
        <f t="shared" si="1354"/>
        <v>544070.06000000006</v>
      </c>
      <c r="GG268" s="568">
        <f t="shared" si="1354"/>
        <v>69705.449999999808</v>
      </c>
      <c r="GH268" s="568">
        <f t="shared" si="1354"/>
        <v>776391.24000000011</v>
      </c>
      <c r="GI268" s="568">
        <f t="shared" si="1354"/>
        <v>1499041.24</v>
      </c>
      <c r="GJ268" s="568">
        <f>GJ270+GJ282+GJ289</f>
        <v>162232.90999999995</v>
      </c>
      <c r="GK268" s="568">
        <f>GK270+GK282+GK289</f>
        <v>1391941.3199999998</v>
      </c>
      <c r="GL268" s="568">
        <f>FZ268+GA268+GB268+GC268+GD268+GE268+GF268+GG268+GH268+GI268+GJ268+GK268</f>
        <v>13788624.890000001</v>
      </c>
      <c r="GM268" s="568">
        <f t="shared" ref="GM268:GV268" si="1355">GM270+GM282+GM289</f>
        <v>524352.79</v>
      </c>
      <c r="GN268" s="568">
        <f t="shared" si="1355"/>
        <v>116618.79</v>
      </c>
      <c r="GO268" s="568">
        <f t="shared" si="1355"/>
        <v>356739.10000000003</v>
      </c>
      <c r="GP268" s="568">
        <f t="shared" si="1355"/>
        <v>489911.24</v>
      </c>
      <c r="GQ268" s="568">
        <f t="shared" si="1355"/>
        <v>474287.97</v>
      </c>
      <c r="GR268" s="568">
        <f t="shared" si="1355"/>
        <v>601360.54999999993</v>
      </c>
      <c r="GS268" s="568">
        <f t="shared" si="1355"/>
        <v>1700446.58</v>
      </c>
      <c r="GT268" s="568">
        <f t="shared" si="1355"/>
        <v>128285.06000000003</v>
      </c>
      <c r="GU268" s="568">
        <f t="shared" si="1355"/>
        <v>3107802.0799999996</v>
      </c>
      <c r="GV268" s="568">
        <f t="shared" si="1355"/>
        <v>124404623.16000001</v>
      </c>
      <c r="GW268" s="568">
        <f>GW270+GW282+GW289</f>
        <v>4360934.2300000014</v>
      </c>
      <c r="GX268" s="568">
        <f>GX270+GX282+GX289</f>
        <v>15182948.52</v>
      </c>
      <c r="GY268" s="568">
        <f>GM268+GN268+GO268+GP268+GQ268+GR268+GS268+GT268+GU268+GV268+GW268+GX268</f>
        <v>151448310.07000002</v>
      </c>
      <c r="GZ268" s="568">
        <f t="shared" ref="GZ268:HI268" si="1356">GZ270+GZ282+GZ289</f>
        <v>1040257.4199999999</v>
      </c>
      <c r="HA268" s="568">
        <f t="shared" si="1356"/>
        <v>1644097.6099999999</v>
      </c>
      <c r="HB268" s="568">
        <f t="shared" si="1356"/>
        <v>1613517.2000000002</v>
      </c>
      <c r="HC268" s="568">
        <f t="shared" si="1356"/>
        <v>4003898.8600000003</v>
      </c>
      <c r="HD268" s="568">
        <f t="shared" si="1356"/>
        <v>4127722.92</v>
      </c>
      <c r="HE268" s="568">
        <f t="shared" si="1356"/>
        <v>3905389.0100000002</v>
      </c>
      <c r="HF268" s="568">
        <f t="shared" si="1356"/>
        <v>4588056.1300000008</v>
      </c>
      <c r="HG268" s="568">
        <f t="shared" si="1356"/>
        <v>3837912.2399999998</v>
      </c>
      <c r="HH268" s="568">
        <f t="shared" si="1356"/>
        <v>3866173.4200000004</v>
      </c>
      <c r="HI268" s="568">
        <f t="shared" si="1356"/>
        <v>6404079.3099999996</v>
      </c>
      <c r="HJ268" s="568">
        <f>HJ270+HJ282+HJ289</f>
        <v>5016020.1399999997</v>
      </c>
      <c r="HK268" s="568">
        <f>HK270+HK282+HK289</f>
        <v>4610348.17</v>
      </c>
      <c r="HL268" s="568">
        <f>GZ268+HA268+HB268+HC268+HD268+HE268+HF268+HG268+HH268+HI268+HJ268+HK268</f>
        <v>44657472.430000007</v>
      </c>
      <c r="HM268" s="568">
        <f t="shared" ref="HM268:HV268" si="1357">HM270+HM282+HM289</f>
        <v>4883270.45</v>
      </c>
      <c r="HN268" s="568">
        <f t="shared" si="1357"/>
        <v>4007181.7300000004</v>
      </c>
      <c r="HO268" s="568">
        <f t="shared" si="1357"/>
        <v>6396253.0200000005</v>
      </c>
      <c r="HP268" s="568">
        <f t="shared" si="1357"/>
        <v>400661104.38</v>
      </c>
      <c r="HQ268" s="568">
        <f t="shared" si="1357"/>
        <v>5255130.37</v>
      </c>
      <c r="HR268" s="568">
        <f t="shared" si="1357"/>
        <v>5914932.1299999999</v>
      </c>
      <c r="HS268" s="568">
        <f t="shared" si="1357"/>
        <v>6849627.4900000002</v>
      </c>
      <c r="HT268" s="568">
        <f t="shared" si="1357"/>
        <v>126122839.11000001</v>
      </c>
      <c r="HU268" s="568">
        <f t="shared" si="1357"/>
        <v>5230607.9000000004</v>
      </c>
      <c r="HV268" s="568">
        <f t="shared" si="1357"/>
        <v>5943238.540000001</v>
      </c>
      <c r="HW268" s="568">
        <f>HW270+HW282+HW289</f>
        <v>5341466.3800000008</v>
      </c>
      <c r="HX268" s="568">
        <f>HX270+HX282+HX289</f>
        <v>55109549.219999991</v>
      </c>
      <c r="HY268" s="568">
        <f>HM268+HN268+HO268+HP268+HQ268+HR268+HS268+HT268+HU268+HV268+HW268+HX268</f>
        <v>631715200.72000003</v>
      </c>
      <c r="HZ268" s="568">
        <f t="shared" ref="HZ268:II268" si="1358">HZ270+HZ282+HZ289</f>
        <v>1072475.42</v>
      </c>
      <c r="IA268" s="568">
        <f t="shared" si="1358"/>
        <v>68272.400000000009</v>
      </c>
      <c r="IB268" s="568">
        <f t="shared" si="1358"/>
        <v>562237.5</v>
      </c>
      <c r="IC268" s="568">
        <f t="shared" si="1358"/>
        <v>413703.88000000006</v>
      </c>
      <c r="ID268" s="568">
        <f t="shared" si="1358"/>
        <v>759095.80999999994</v>
      </c>
      <c r="IE268" s="568">
        <f t="shared" si="1358"/>
        <v>90674.71</v>
      </c>
      <c r="IF268" s="568">
        <f t="shared" si="1358"/>
        <v>830546.19</v>
      </c>
      <c r="IG268" s="568">
        <f t="shared" si="1358"/>
        <v>159261.44</v>
      </c>
      <c r="IH268" s="568">
        <f t="shared" si="1358"/>
        <v>1190409.7</v>
      </c>
      <c r="II268" s="568">
        <f t="shared" si="1358"/>
        <v>1239321.4100000001</v>
      </c>
      <c r="IJ268" s="568">
        <f>IJ270+IJ282+IJ289</f>
        <v>131843.18999999997</v>
      </c>
      <c r="IK268" s="568">
        <f>IK270+IK282+IK289</f>
        <v>1803616.9599999995</v>
      </c>
      <c r="IL268" s="568">
        <f>HZ268+IA268+IB268+IC268+ID268+IE268+IF268+IG268+IH268+II268+IJ268+IK268</f>
        <v>8321458.6099999994</v>
      </c>
      <c r="IM268" s="568">
        <f t="shared" ref="IM268:IV268" si="1359">IM270+IM282+IM289</f>
        <v>1234049.4900000002</v>
      </c>
      <c r="IN268" s="568">
        <f t="shared" si="1359"/>
        <v>201960.48</v>
      </c>
      <c r="IO268" s="568">
        <f t="shared" si="1359"/>
        <v>1608973.08</v>
      </c>
      <c r="IP268" s="568">
        <f t="shared" si="1359"/>
        <v>1399400.75</v>
      </c>
      <c r="IQ268" s="568">
        <f t="shared" si="1359"/>
        <v>42571.28</v>
      </c>
      <c r="IR268" s="568">
        <f t="shared" si="1359"/>
        <v>102838.79999999999</v>
      </c>
      <c r="IS268" s="568">
        <f t="shared" si="1359"/>
        <v>1093757.56</v>
      </c>
      <c r="IT268" s="568">
        <f t="shared" si="1359"/>
        <v>56183.599999999977</v>
      </c>
      <c r="IU268" s="568">
        <f t="shared" si="1359"/>
        <v>587357.37</v>
      </c>
      <c r="IV268" s="568">
        <f t="shared" si="1359"/>
        <v>921886.70000000007</v>
      </c>
      <c r="IW268" s="568">
        <f>IW270+IW282+IW289</f>
        <v>608782695.96000004</v>
      </c>
      <c r="IX268" s="568">
        <f>IX270+IX282+IX289</f>
        <v>62029134.780000001</v>
      </c>
      <c r="IY268" s="568">
        <f>IM268+IN268+IO268+IP268+IQ268+IR268+IS268+IT268+IU268+IV268+IW268+IX268</f>
        <v>678060809.85000002</v>
      </c>
      <c r="IZ268" s="651">
        <f t="shared" ref="IZ268:JI268" si="1360">IZ270+IZ282+IZ289</f>
        <v>1924193.6199999999</v>
      </c>
      <c r="JA268" s="568">
        <f t="shared" si="1360"/>
        <v>580009.63</v>
      </c>
      <c r="JB268" s="568">
        <f t="shared" si="1360"/>
        <v>1901326.8300000003</v>
      </c>
      <c r="JC268" s="568">
        <f t="shared" si="1360"/>
        <v>1734151.04</v>
      </c>
      <c r="JD268" s="568">
        <f t="shared" si="1360"/>
        <v>113151.76000000005</v>
      </c>
      <c r="JE268" s="568">
        <f t="shared" si="1360"/>
        <v>109774724.47</v>
      </c>
      <c r="JF268" s="568">
        <f t="shared" si="1360"/>
        <v>3797247.98</v>
      </c>
      <c r="JG268" s="568">
        <f t="shared" si="1360"/>
        <v>1227497.9400000002</v>
      </c>
      <c r="JH268" s="568">
        <f t="shared" si="1360"/>
        <v>228835.37999999986</v>
      </c>
      <c r="JI268" s="568">
        <f t="shared" si="1360"/>
        <v>1322089.1899999992</v>
      </c>
      <c r="JJ268" s="568">
        <f>JJ270+JJ282+JJ289</f>
        <v>76056.780000000159</v>
      </c>
      <c r="JK268" s="568">
        <f>JK270+JK282+JK289</f>
        <v>83426.820000000764</v>
      </c>
      <c r="JL268" s="568">
        <f>IZ268+JA268+JB268+JC268+JD268+JE268+JF268+JG268+JH268+JI268+JJ268+JK268</f>
        <v>122762711.44</v>
      </c>
      <c r="JM268" s="651">
        <f t="shared" ref="JM268:JV268" si="1361">JM270+JM282+JM289</f>
        <v>853690.11999999988</v>
      </c>
      <c r="JN268" s="568">
        <f t="shared" si="1361"/>
        <v>444782247.22999996</v>
      </c>
      <c r="JO268" s="568">
        <f t="shared" si="1361"/>
        <v>737801.95</v>
      </c>
      <c r="JP268" s="568">
        <f t="shared" si="1361"/>
        <v>542011.95000000007</v>
      </c>
      <c r="JQ268" s="568">
        <f t="shared" si="1361"/>
        <v>117676.25</v>
      </c>
      <c r="JR268" s="568">
        <f t="shared" si="1361"/>
        <v>962422.10000000009</v>
      </c>
      <c r="JS268" s="568">
        <f t="shared" si="1361"/>
        <v>1193230.83</v>
      </c>
      <c r="JT268" s="568">
        <f t="shared" si="1361"/>
        <v>439264.58999999997</v>
      </c>
      <c r="JU268" s="568">
        <f t="shared" si="1361"/>
        <v>1436357.94</v>
      </c>
      <c r="JV268" s="568">
        <f t="shared" si="1361"/>
        <v>1940547.2700000003</v>
      </c>
      <c r="JW268" s="568">
        <f>JW270+JW282+JW289</f>
        <v>275352.70999999996</v>
      </c>
      <c r="JX268" s="568">
        <f>JX270+JX282+JX289</f>
        <v>1476660.6300000001</v>
      </c>
      <c r="JY268" s="568">
        <f>JM268+JN268+JO268+JP268+JQ268+JR268+JS268+JT268+JU268+JV268+JW268+JX268</f>
        <v>454757263.56999987</v>
      </c>
      <c r="JZ268" s="651">
        <f t="shared" ref="JZ268:KI268" si="1362">JZ270+JZ282+JZ289</f>
        <v>801125.1</v>
      </c>
      <c r="KA268" s="568">
        <f t="shared" si="1362"/>
        <v>109436.40000000002</v>
      </c>
      <c r="KB268" s="568">
        <f t="shared" si="1362"/>
        <v>1818773.8699999999</v>
      </c>
      <c r="KC268" s="568">
        <f t="shared" si="1362"/>
        <v>1557314.6</v>
      </c>
      <c r="KD268" s="568">
        <f t="shared" si="1362"/>
        <v>131911.91999999998</v>
      </c>
      <c r="KE268" s="568">
        <f t="shared" si="1362"/>
        <v>2821164.4</v>
      </c>
      <c r="KF268" s="568">
        <f t="shared" si="1362"/>
        <v>455276</v>
      </c>
      <c r="KG268" s="568">
        <f t="shared" si="1362"/>
        <v>88462.489999999991</v>
      </c>
      <c r="KH268" s="568">
        <f t="shared" si="1362"/>
        <v>3003997.01</v>
      </c>
      <c r="KI268" s="568">
        <f t="shared" si="1362"/>
        <v>1082654.3900000001</v>
      </c>
      <c r="KJ268" s="568">
        <f>KJ270+KJ282+KJ289</f>
        <v>97342.62</v>
      </c>
      <c r="KK268" s="568">
        <f>KK270+KK282+KK289</f>
        <v>4430593.47</v>
      </c>
      <c r="KL268" s="568">
        <f>JZ268+KA268+KB268+KC268+KD268+KE268+KF268+KG268+KH268+KI268+KJ268+KK268</f>
        <v>16398052.27</v>
      </c>
      <c r="KM268" s="651">
        <f t="shared" ref="KM268:KV268" si="1363">KM270+KM282+KM289</f>
        <v>3741967.5999999992</v>
      </c>
      <c r="KN268" s="568">
        <f t="shared" si="1363"/>
        <v>333804.87</v>
      </c>
      <c r="KO268" s="568">
        <f t="shared" si="1363"/>
        <v>3608574.69</v>
      </c>
      <c r="KP268" s="568">
        <f t="shared" si="1363"/>
        <v>984560.08000000007</v>
      </c>
      <c r="KQ268" s="568">
        <f t="shared" si="1363"/>
        <v>63537.690000000031</v>
      </c>
      <c r="KR268" s="568">
        <f t="shared" si="1363"/>
        <v>4449711.24</v>
      </c>
      <c r="KS268" s="568">
        <f t="shared" si="1363"/>
        <v>1052643.3099999998</v>
      </c>
      <c r="KT268" s="568">
        <f t="shared" si="1363"/>
        <v>80239.429999999978</v>
      </c>
      <c r="KU268" s="568">
        <f t="shared" si="1363"/>
        <v>3403073.34</v>
      </c>
      <c r="KV268" s="568">
        <f t="shared" si="1363"/>
        <v>92455.290000000008</v>
      </c>
      <c r="KW268" s="568">
        <f>KW270+KW282+KW289</f>
        <v>81245.480000000025</v>
      </c>
      <c r="KX268" s="568">
        <f>KX270+KX282+KX289</f>
        <v>16527307.389999999</v>
      </c>
      <c r="KY268" s="568">
        <f>KM268+KN268+KO268+KP268+KQ268+KR268+KS268+KT268+KU268+KV268+KW268+KX268</f>
        <v>34419120.409999996</v>
      </c>
      <c r="KZ268" s="651">
        <f t="shared" ref="KZ268:LI268" si="1364">KZ270+KZ282+KZ289</f>
        <v>411730.68</v>
      </c>
      <c r="LA268" s="568">
        <f t="shared" si="1364"/>
        <v>13566.74</v>
      </c>
      <c r="LB268" s="568">
        <f t="shared" si="1364"/>
        <v>0</v>
      </c>
      <c r="LC268" s="568">
        <f t="shared" si="1364"/>
        <v>0</v>
      </c>
      <c r="LD268" s="568">
        <f t="shared" si="1364"/>
        <v>0</v>
      </c>
      <c r="LE268" s="568">
        <f t="shared" si="1364"/>
        <v>0</v>
      </c>
      <c r="LF268" s="568">
        <f t="shared" si="1364"/>
        <v>0</v>
      </c>
      <c r="LG268" s="568">
        <f t="shared" si="1364"/>
        <v>0</v>
      </c>
      <c r="LH268" s="568">
        <f t="shared" si="1364"/>
        <v>0</v>
      </c>
      <c r="LI268" s="568">
        <f t="shared" si="1364"/>
        <v>0</v>
      </c>
      <c r="LJ268" s="568">
        <f>LJ270+LJ282+LJ289</f>
        <v>0</v>
      </c>
      <c r="LK268" s="568">
        <f>LK270+LK282+LK289</f>
        <v>0</v>
      </c>
      <c r="LL268" s="569">
        <f>KZ268+LA268+LB268+LC268+LD268+LE268+LF268+LG268+LH268+LI268+LJ268+LK268</f>
        <v>425297.42</v>
      </c>
    </row>
    <row r="269" spans="1:324" x14ac:dyDescent="0.2">
      <c r="A269" s="436"/>
      <c r="B269" s="437"/>
      <c r="C269" s="447" t="s">
        <v>1062</v>
      </c>
      <c r="D269" s="447" t="s">
        <v>1062</v>
      </c>
      <c r="E269" s="442"/>
      <c r="F269" s="442"/>
      <c r="G269" s="442"/>
      <c r="H269" s="442"/>
      <c r="I269" s="442"/>
      <c r="J269" s="442"/>
      <c r="K269" s="442"/>
      <c r="L269" s="442"/>
      <c r="M269" s="442"/>
      <c r="N269" s="442"/>
      <c r="O269" s="442"/>
      <c r="P269" s="442"/>
      <c r="Q269" s="442"/>
      <c r="R269" s="442"/>
      <c r="S269" s="442"/>
      <c r="T269" s="442"/>
      <c r="U269" s="442"/>
      <c r="V269" s="442"/>
      <c r="W269" s="442"/>
      <c r="X269" s="442"/>
      <c r="Y269" s="442"/>
      <c r="Z269" s="442"/>
      <c r="AA269" s="442"/>
      <c r="AB269" s="442"/>
      <c r="AC269" s="442"/>
      <c r="AD269" s="442"/>
      <c r="AE269" s="442"/>
      <c r="AF269" s="442"/>
      <c r="AG269" s="442"/>
      <c r="AH269" s="442"/>
      <c r="AI269" s="442"/>
      <c r="AJ269" s="442"/>
      <c r="AK269" s="442"/>
      <c r="AL269" s="442"/>
      <c r="AM269" s="442"/>
      <c r="AN269" s="442"/>
      <c r="AO269" s="442"/>
      <c r="AP269" s="442"/>
      <c r="AQ269" s="442"/>
      <c r="AR269" s="442"/>
      <c r="AS269" s="442"/>
      <c r="AT269" s="442"/>
      <c r="AU269" s="442"/>
      <c r="AV269" s="442"/>
      <c r="AW269" s="442"/>
      <c r="AX269" s="442"/>
      <c r="AY269" s="442"/>
      <c r="AZ269" s="442"/>
      <c r="BA269" s="442"/>
      <c r="BB269" s="442"/>
      <c r="BC269" s="442"/>
      <c r="BD269" s="442"/>
      <c r="BE269" s="442"/>
      <c r="BF269" s="442"/>
      <c r="BG269" s="442"/>
      <c r="BH269" s="442"/>
      <c r="BI269" s="442"/>
      <c r="BJ269" s="442"/>
      <c r="BK269" s="442"/>
      <c r="BL269" s="442"/>
      <c r="BM269" s="442"/>
      <c r="BN269" s="442"/>
      <c r="BO269" s="442"/>
      <c r="BP269" s="442"/>
      <c r="BQ269" s="442"/>
      <c r="BR269" s="442"/>
      <c r="BS269" s="442"/>
      <c r="BT269" s="442"/>
      <c r="BU269" s="442"/>
      <c r="BV269" s="442"/>
      <c r="BW269" s="442"/>
      <c r="BX269" s="442"/>
      <c r="BY269" s="442"/>
      <c r="BZ269" s="442"/>
      <c r="CA269" s="442"/>
      <c r="CB269" s="442"/>
      <c r="CC269" s="442"/>
      <c r="CD269" s="442"/>
      <c r="CE269" s="442"/>
      <c r="CF269" s="442"/>
      <c r="CG269" s="442"/>
      <c r="CH269" s="442"/>
      <c r="CI269" s="442"/>
      <c r="CJ269" s="442"/>
      <c r="CK269" s="442"/>
      <c r="CL269" s="442"/>
      <c r="CM269" s="442"/>
      <c r="CN269" s="442"/>
      <c r="CO269" s="442"/>
      <c r="CP269" s="442"/>
      <c r="CQ269" s="442"/>
      <c r="CR269" s="442"/>
      <c r="CS269" s="442"/>
      <c r="CT269" s="442"/>
      <c r="CU269" s="442"/>
      <c r="CV269" s="442"/>
      <c r="CW269" s="442"/>
      <c r="CX269" s="442"/>
      <c r="CY269" s="442"/>
      <c r="CZ269" s="442"/>
      <c r="DA269" s="442"/>
      <c r="DB269" s="442"/>
      <c r="DC269" s="442"/>
      <c r="DD269" s="442"/>
      <c r="DE269" s="442"/>
      <c r="DF269" s="442"/>
      <c r="DG269" s="442"/>
      <c r="DH269" s="442"/>
      <c r="DI269" s="442"/>
      <c r="DJ269" s="442"/>
      <c r="DK269" s="442"/>
      <c r="DL269" s="442"/>
      <c r="DM269" s="442"/>
      <c r="DN269" s="442"/>
      <c r="DO269" s="442"/>
      <c r="DP269" s="442"/>
      <c r="DQ269" s="442"/>
      <c r="DR269" s="442"/>
      <c r="DS269" s="442"/>
      <c r="DT269" s="442"/>
      <c r="DU269" s="442"/>
      <c r="DV269" s="442"/>
      <c r="DW269" s="442"/>
      <c r="DX269" s="442"/>
      <c r="DY269" s="442"/>
      <c r="DZ269" s="442"/>
      <c r="EA269" s="442"/>
      <c r="EB269" s="442"/>
      <c r="EC269" s="442"/>
      <c r="ED269" s="442"/>
      <c r="EE269" s="442"/>
      <c r="EF269" s="442"/>
      <c r="EG269" s="442"/>
      <c r="EH269" s="442"/>
      <c r="EI269" s="442"/>
      <c r="EJ269" s="442"/>
      <c r="EK269" s="442"/>
      <c r="EL269" s="442"/>
      <c r="EM269" s="442"/>
      <c r="EN269" s="442"/>
      <c r="EO269" s="442"/>
      <c r="EP269" s="442"/>
      <c r="EQ269" s="442"/>
      <c r="ER269" s="442"/>
      <c r="ES269" s="442"/>
      <c r="ET269" s="442"/>
      <c r="EU269" s="442"/>
      <c r="EV269" s="442"/>
      <c r="EW269" s="442"/>
      <c r="EX269" s="442"/>
      <c r="EY269" s="442"/>
      <c r="EZ269" s="442"/>
      <c r="FA269" s="442"/>
      <c r="FB269" s="442"/>
      <c r="FC269" s="442"/>
      <c r="FD269" s="442"/>
      <c r="FE269" s="442"/>
      <c r="FF269" s="442"/>
      <c r="FG269" s="442"/>
      <c r="FH269" s="442"/>
      <c r="FI269" s="442"/>
      <c r="FJ269" s="442"/>
      <c r="FK269" s="442"/>
      <c r="FL269" s="442"/>
      <c r="FM269" s="442"/>
      <c r="FN269" s="442"/>
      <c r="FO269" s="442"/>
      <c r="FP269" s="442"/>
      <c r="FQ269" s="442"/>
      <c r="FR269" s="442"/>
      <c r="FS269" s="442"/>
      <c r="FT269" s="442"/>
      <c r="FU269" s="442"/>
      <c r="FV269" s="442"/>
      <c r="FW269" s="442"/>
      <c r="FX269" s="442"/>
      <c r="FY269" s="442"/>
      <c r="FZ269" s="442"/>
      <c r="GA269" s="442"/>
      <c r="GB269" s="442"/>
      <c r="GC269" s="442"/>
      <c r="GD269" s="442"/>
      <c r="GE269" s="442"/>
      <c r="GF269" s="442"/>
      <c r="GG269" s="442"/>
      <c r="GH269" s="442"/>
      <c r="GI269" s="442"/>
      <c r="GJ269" s="442"/>
      <c r="GK269" s="442"/>
      <c r="GL269" s="442"/>
      <c r="GM269" s="442"/>
      <c r="GN269" s="442"/>
      <c r="GO269" s="442"/>
      <c r="GP269" s="442"/>
      <c r="GQ269" s="442"/>
      <c r="GR269" s="442"/>
      <c r="GS269" s="442"/>
      <c r="GT269" s="442"/>
      <c r="GU269" s="442"/>
      <c r="GV269" s="442"/>
      <c r="GW269" s="442"/>
      <c r="GX269" s="442"/>
      <c r="GY269" s="442"/>
      <c r="GZ269" s="442"/>
      <c r="HA269" s="442"/>
      <c r="HB269" s="442"/>
      <c r="HC269" s="442"/>
      <c r="HD269" s="442"/>
      <c r="HE269" s="442"/>
      <c r="HF269" s="442"/>
      <c r="HG269" s="442"/>
      <c r="HH269" s="442"/>
      <c r="HI269" s="442"/>
      <c r="HJ269" s="442"/>
      <c r="HK269" s="442"/>
      <c r="HL269" s="442"/>
      <c r="HM269" s="442"/>
      <c r="HN269" s="442"/>
      <c r="HO269" s="442"/>
      <c r="HP269" s="442"/>
      <c r="HQ269" s="442"/>
      <c r="HR269" s="442"/>
      <c r="HS269" s="442"/>
      <c r="HT269" s="442"/>
      <c r="HU269" s="442"/>
      <c r="HV269" s="442"/>
      <c r="HW269" s="442"/>
      <c r="HX269" s="442"/>
      <c r="HY269" s="442"/>
      <c r="HZ269" s="442"/>
      <c r="IA269" s="442"/>
      <c r="IB269" s="442"/>
      <c r="IC269" s="442"/>
      <c r="ID269" s="442"/>
      <c r="IE269" s="442"/>
      <c r="IF269" s="442"/>
      <c r="IG269" s="442"/>
      <c r="IH269" s="442"/>
      <c r="II269" s="442"/>
      <c r="IJ269" s="442"/>
      <c r="IK269" s="442"/>
      <c r="IL269" s="442"/>
      <c r="IM269" s="442"/>
      <c r="IN269" s="442"/>
      <c r="IO269" s="442"/>
      <c r="IP269" s="442"/>
      <c r="IQ269" s="442"/>
      <c r="IR269" s="442"/>
      <c r="IS269" s="442"/>
      <c r="IT269" s="442"/>
      <c r="IU269" s="442"/>
      <c r="IV269" s="442"/>
      <c r="IW269" s="442"/>
      <c r="IX269" s="442"/>
      <c r="IY269" s="442"/>
      <c r="IZ269" s="653"/>
      <c r="JA269" s="442"/>
      <c r="JB269" s="442"/>
      <c r="JC269" s="442"/>
      <c r="JD269" s="442"/>
      <c r="JE269" s="442"/>
      <c r="JF269" s="442"/>
      <c r="JG269" s="442"/>
      <c r="JH269" s="442"/>
      <c r="JI269" s="442"/>
      <c r="JJ269" s="442"/>
      <c r="JK269" s="442"/>
      <c r="JL269" s="442"/>
      <c r="JM269" s="653"/>
      <c r="JN269" s="442"/>
      <c r="JO269" s="442"/>
      <c r="JP269" s="442"/>
      <c r="JQ269" s="442"/>
      <c r="JR269" s="442"/>
      <c r="JS269" s="442"/>
      <c r="JT269" s="442"/>
      <c r="JU269" s="442"/>
      <c r="JV269" s="442"/>
      <c r="JW269" s="442"/>
      <c r="JX269" s="442"/>
      <c r="JY269" s="442"/>
      <c r="JZ269" s="653"/>
      <c r="KA269" s="442"/>
      <c r="KB269" s="442"/>
      <c r="KC269" s="442"/>
      <c r="KD269" s="442"/>
      <c r="KE269" s="442"/>
      <c r="KF269" s="442"/>
      <c r="KG269" s="442"/>
      <c r="KH269" s="442"/>
      <c r="KI269" s="442"/>
      <c r="KJ269" s="442"/>
      <c r="KK269" s="442"/>
      <c r="KL269" s="442"/>
      <c r="KM269" s="653"/>
      <c r="KN269" s="442"/>
      <c r="KO269" s="442"/>
      <c r="KP269" s="442"/>
      <c r="KQ269" s="442"/>
      <c r="KR269" s="442"/>
      <c r="KS269" s="442"/>
      <c r="KT269" s="442"/>
      <c r="KU269" s="442"/>
      <c r="KV269" s="442"/>
      <c r="KW269" s="442"/>
      <c r="KX269" s="442"/>
      <c r="KY269" s="442"/>
      <c r="KZ269" s="653"/>
      <c r="LA269" s="442"/>
      <c r="LB269" s="442"/>
      <c r="LC269" s="442"/>
      <c r="LD269" s="442"/>
      <c r="LE269" s="442"/>
      <c r="LF269" s="442"/>
      <c r="LG269" s="442"/>
      <c r="LH269" s="442"/>
      <c r="LI269" s="442"/>
      <c r="LJ269" s="442"/>
      <c r="LK269" s="442"/>
      <c r="LL269" s="512"/>
    </row>
    <row r="270" spans="1:324" ht="18" x14ac:dyDescent="0.25">
      <c r="A270" s="461">
        <v>750</v>
      </c>
      <c r="B270" s="462"/>
      <c r="C270" s="463" t="s">
        <v>422</v>
      </c>
      <c r="D270" s="463" t="s">
        <v>423</v>
      </c>
      <c r="E270" s="474">
        <f t="shared" ref="E270:X270" si="1365">SUM(E271:E280)</f>
        <v>0</v>
      </c>
      <c r="F270" s="474">
        <f t="shared" si="1365"/>
        <v>982298.44767150737</v>
      </c>
      <c r="G270" s="474">
        <f t="shared" si="1365"/>
        <v>610741.11166750127</v>
      </c>
      <c r="H270" s="474">
        <f t="shared" si="1365"/>
        <v>1157227.5079285596</v>
      </c>
      <c r="I270" s="474">
        <f t="shared" si="1365"/>
        <v>2118573.6938741449</v>
      </c>
      <c r="J270" s="474">
        <f t="shared" si="1365"/>
        <v>1415481.5556668337</v>
      </c>
      <c r="K270" s="474">
        <f t="shared" si="1365"/>
        <v>7072216.6583208144</v>
      </c>
      <c r="L270" s="474">
        <f t="shared" si="1365"/>
        <v>27553110.499081958</v>
      </c>
      <c r="M270" s="474">
        <f t="shared" si="1365"/>
        <v>644768.65556668327</v>
      </c>
      <c r="N270" s="474">
        <f t="shared" si="1365"/>
        <v>1396636.9406609915</v>
      </c>
      <c r="O270" s="474">
        <f t="shared" si="1365"/>
        <v>996109.58028709749</v>
      </c>
      <c r="P270" s="474">
        <f t="shared" si="1365"/>
        <v>628151.16583208146</v>
      </c>
      <c r="Q270" s="474">
        <f t="shared" si="1365"/>
        <v>519469.30950592563</v>
      </c>
      <c r="R270" s="474">
        <f t="shared" si="1365"/>
        <v>14504982.231472209</v>
      </c>
      <c r="S270" s="474">
        <f t="shared" si="1365"/>
        <v>727152.70993990987</v>
      </c>
      <c r="T270" s="474">
        <f t="shared" si="1365"/>
        <v>363004.81564012688</v>
      </c>
      <c r="U270" s="474">
        <f t="shared" si="1365"/>
        <v>375648.97859288938</v>
      </c>
      <c r="V270" s="474">
        <f t="shared" si="1365"/>
        <v>694714.72905191116</v>
      </c>
      <c r="W270" s="474">
        <f t="shared" si="1365"/>
        <v>563528.92305124353</v>
      </c>
      <c r="X270" s="474">
        <f t="shared" si="1365"/>
        <v>44257492.624102831</v>
      </c>
      <c r="Y270" s="474">
        <f t="shared" ref="Y270:Y277" si="1366">M270+N270+O270+P270+Q270+R270+S270+T270+U270+V270+W270+X270</f>
        <v>65671660.663703889</v>
      </c>
      <c r="Z270" s="474">
        <f t="shared" ref="Z270:AK270" si="1367">SUM(Z271:Z280)</f>
        <v>1328968.2178684694</v>
      </c>
      <c r="AA270" s="474">
        <f t="shared" si="1367"/>
        <v>860090.12790018367</v>
      </c>
      <c r="AB270" s="474">
        <f t="shared" si="1367"/>
        <v>1168674.0966866969</v>
      </c>
      <c r="AC270" s="474">
        <f t="shared" si="1367"/>
        <v>1810718.3423468536</v>
      </c>
      <c r="AD270" s="474">
        <f t="shared" si="1367"/>
        <v>1086210.1002754134</v>
      </c>
      <c r="AE270" s="474">
        <f t="shared" si="1367"/>
        <v>9590352.5055082627</v>
      </c>
      <c r="AF270" s="474">
        <f t="shared" si="1367"/>
        <v>1274313.1026539807</v>
      </c>
      <c r="AG270" s="474">
        <f t="shared" si="1367"/>
        <v>1016887.4999582707</v>
      </c>
      <c r="AH270" s="474">
        <f t="shared" si="1367"/>
        <v>2411642.8494825577</v>
      </c>
      <c r="AI270" s="474">
        <f t="shared" si="1367"/>
        <v>931607.57540477416</v>
      </c>
      <c r="AJ270" s="474">
        <f t="shared" si="1367"/>
        <v>1145323.3837422805</v>
      </c>
      <c r="AK270" s="474">
        <f t="shared" si="1367"/>
        <v>65415494.074987486</v>
      </c>
      <c r="AL270" s="474">
        <f t="shared" ref="AL270:AL277" si="1368">Z270+AA270+AB270+AC270+AD270+AE270+AF270+AG270+AH270+AI270+AJ270+AK270</f>
        <v>88040281.87681523</v>
      </c>
      <c r="AM270" s="474">
        <f t="shared" ref="AM270:AX270" si="1369">SUM(AM271:AM280)</f>
        <v>816177.13482724084</v>
      </c>
      <c r="AN270" s="474">
        <f t="shared" si="1369"/>
        <v>1624843.8798614591</v>
      </c>
      <c r="AO270" s="474">
        <f t="shared" si="1369"/>
        <v>871521.48418461031</v>
      </c>
      <c r="AP270" s="474">
        <f t="shared" si="1369"/>
        <v>829742.37764980807</v>
      </c>
      <c r="AQ270" s="474">
        <f t="shared" si="1369"/>
        <v>854735.26301952929</v>
      </c>
      <c r="AR270" s="474">
        <f t="shared" si="1369"/>
        <v>4097674.5447754967</v>
      </c>
      <c r="AS270" s="474">
        <f t="shared" si="1369"/>
        <v>1006966.4437906861</v>
      </c>
      <c r="AT270" s="474">
        <f t="shared" si="1369"/>
        <v>706707.65844600252</v>
      </c>
      <c r="AU270" s="474">
        <f t="shared" si="1369"/>
        <v>714626.97078951751</v>
      </c>
      <c r="AV270" s="474">
        <f t="shared" si="1369"/>
        <v>746384.97896845266</v>
      </c>
      <c r="AW270" s="474">
        <f t="shared" si="1369"/>
        <v>1130452.7006760146</v>
      </c>
      <c r="AX270" s="474">
        <f t="shared" si="1369"/>
        <v>4899143.7068102146</v>
      </c>
      <c r="AY270" s="474">
        <f t="shared" ref="AY270:AY277" si="1370">AM270+AN270+AO270+AP270+AQ270+AR270+AS270+AT270+AU270+AV270+AW270+AX270</f>
        <v>18298977.143799033</v>
      </c>
      <c r="AZ270" s="474">
        <f t="shared" ref="AZ270:BK270" si="1371">SUM(AZ271:AZ277)</f>
        <v>654448.11659155402</v>
      </c>
      <c r="BA270" s="474">
        <f t="shared" si="1371"/>
        <v>512408.57240026706</v>
      </c>
      <c r="BB270" s="474">
        <f t="shared" si="1371"/>
        <v>782507.6020697715</v>
      </c>
      <c r="BC270" s="474">
        <f t="shared" si="1371"/>
        <v>519562.24311467208</v>
      </c>
      <c r="BD270" s="474">
        <f t="shared" si="1371"/>
        <v>727547.09556000668</v>
      </c>
      <c r="BE270" s="474">
        <f t="shared" si="1371"/>
        <v>3305776.0833333335</v>
      </c>
      <c r="BF270" s="474">
        <f t="shared" si="1371"/>
        <v>1113325.4000584208</v>
      </c>
      <c r="BG270" s="474">
        <f t="shared" si="1371"/>
        <v>777456.81576531474</v>
      </c>
      <c r="BH270" s="474">
        <f t="shared" si="1371"/>
        <v>731471.11546486407</v>
      </c>
      <c r="BI270" s="474">
        <f t="shared" si="1371"/>
        <v>906224.1679602738</v>
      </c>
      <c r="BJ270" s="474">
        <f t="shared" si="1371"/>
        <v>413318.54189617781</v>
      </c>
      <c r="BK270" s="474">
        <f t="shared" si="1371"/>
        <v>4080418.8370055091</v>
      </c>
      <c r="BL270" s="474">
        <f t="shared" ref="BL270:BL277" si="1372">AZ270+BA270+BB270+BC270+BD270+BE270+BF270+BG270+BH270+BI270+BJ270+BK270</f>
        <v>14524464.591220163</v>
      </c>
      <c r="BM270" s="474">
        <f t="shared" ref="BM270:BX270" si="1373">SUM(BM271:BM280)</f>
        <v>901681.90381405479</v>
      </c>
      <c r="BN270" s="474">
        <f t="shared" si="1373"/>
        <v>355891.61842764152</v>
      </c>
      <c r="BO270" s="474">
        <f t="shared" si="1373"/>
        <v>527700.23689701222</v>
      </c>
      <c r="BP270" s="474">
        <f t="shared" si="1373"/>
        <v>959339.55145217804</v>
      </c>
      <c r="BQ270" s="474">
        <f t="shared" si="1373"/>
        <v>308258.08446002356</v>
      </c>
      <c r="BR270" s="474">
        <f t="shared" si="1373"/>
        <v>3919792.6836504759</v>
      </c>
      <c r="BS270" s="474">
        <f t="shared" si="1373"/>
        <v>1495057.2190786181</v>
      </c>
      <c r="BT270" s="474">
        <f t="shared" si="1373"/>
        <v>243982.60837088968</v>
      </c>
      <c r="BU270" s="474">
        <f t="shared" si="1373"/>
        <v>834274.98981806065</v>
      </c>
      <c r="BV270" s="474">
        <f t="shared" si="1373"/>
        <v>383095.36271073262</v>
      </c>
      <c r="BW270" s="474">
        <f t="shared" si="1373"/>
        <v>979876.91716741794</v>
      </c>
      <c r="BX270" s="474">
        <f t="shared" si="1373"/>
        <v>3673071.8998497752</v>
      </c>
      <c r="BY270" s="474">
        <f t="shared" ref="BY270:BY277" si="1374">BM270+BN270+BO270+BP270+BQ270+BR270+BS270+BT270+BU270+BV270+BW270+BX270</f>
        <v>14582023.075696878</v>
      </c>
      <c r="BZ270" s="474">
        <f t="shared" ref="BZ270:CK270" si="1375">SUM(BZ271:BZ280)</f>
        <v>387614.68511099985</v>
      </c>
      <c r="CA270" s="474">
        <f t="shared" si="1375"/>
        <v>762998.12272575544</v>
      </c>
      <c r="CB270" s="474">
        <f t="shared" si="1375"/>
        <v>2118084.8540727762</v>
      </c>
      <c r="CC270" s="474">
        <f t="shared" si="1375"/>
        <v>653761.53951760964</v>
      </c>
      <c r="CD270" s="474">
        <f t="shared" si="1375"/>
        <v>748258.76619095309</v>
      </c>
      <c r="CE270" s="474">
        <f t="shared" si="1375"/>
        <v>2985364.5182356876</v>
      </c>
      <c r="CF270" s="474">
        <f t="shared" si="1375"/>
        <v>6984299.0334668681</v>
      </c>
      <c r="CG270" s="474">
        <f t="shared" si="1375"/>
        <v>448507.63036221004</v>
      </c>
      <c r="CH270" s="474">
        <f t="shared" si="1375"/>
        <v>18308782.796736773</v>
      </c>
      <c r="CI270" s="474">
        <f t="shared" si="1375"/>
        <v>982678.06079953257</v>
      </c>
      <c r="CJ270" s="474">
        <f t="shared" si="1375"/>
        <v>2003054.9236771828</v>
      </c>
      <c r="CK270" s="474">
        <f t="shared" si="1375"/>
        <v>3715584.1793523631</v>
      </c>
      <c r="CL270" s="474">
        <f t="shared" ref="CL270:CL277" si="1376">BZ270+CA270+CB270+CC270+CD270+CE270+CF270+CG270+CH270+CI270+CJ270+CK270</f>
        <v>40098989.110248715</v>
      </c>
      <c r="CM270" s="474">
        <f t="shared" ref="CM270:CX270" si="1377">SUM(CM271:CM280)</f>
        <v>460633.26631614094</v>
      </c>
      <c r="CN270" s="474">
        <f t="shared" si="1377"/>
        <v>1110071.4617759972</v>
      </c>
      <c r="CO270" s="474">
        <f t="shared" si="1377"/>
        <v>3347120.3181438823</v>
      </c>
      <c r="CP270" s="474">
        <f t="shared" si="1377"/>
        <v>868975.67868469364</v>
      </c>
      <c r="CQ270" s="474">
        <f t="shared" si="1377"/>
        <v>1178604.3823234853</v>
      </c>
      <c r="CR270" s="474">
        <f t="shared" si="1377"/>
        <v>7012292.7361876154</v>
      </c>
      <c r="CS270" s="474">
        <f t="shared" si="1377"/>
        <v>978612.19821398763</v>
      </c>
      <c r="CT270" s="474">
        <f t="shared" si="1377"/>
        <v>662990.32820063434</v>
      </c>
      <c r="CU270" s="474">
        <f t="shared" si="1377"/>
        <v>19499101.638332501</v>
      </c>
      <c r="CV270" s="474">
        <f t="shared" si="1377"/>
        <v>2134547.2336838595</v>
      </c>
      <c r="CW270" s="474">
        <f t="shared" si="1377"/>
        <v>2364861.32561342</v>
      </c>
      <c r="CX270" s="474">
        <f t="shared" si="1377"/>
        <v>7721129.7216241024</v>
      </c>
      <c r="CY270" s="474">
        <f t="shared" ref="CY270:CY280" si="1378">CM270+CN270+CO270+CP270+CQ270+CR270+CS270+CT270+CU270+CV270+CW270+CX270</f>
        <v>47338940.289100319</v>
      </c>
      <c r="CZ270" s="474">
        <f t="shared" ref="CZ270:DK270" si="1379">SUM(CZ271:CZ280)</f>
        <v>433774.21134702058</v>
      </c>
      <c r="DA270" s="474">
        <f t="shared" si="1379"/>
        <v>1685465.4086529794</v>
      </c>
      <c r="DB270" s="474">
        <f t="shared" si="1379"/>
        <v>3862967.6100000003</v>
      </c>
      <c r="DC270" s="474">
        <f t="shared" si="1379"/>
        <v>2102119.59</v>
      </c>
      <c r="DD270" s="474">
        <f t="shared" si="1379"/>
        <v>1857477.01</v>
      </c>
      <c r="DE270" s="474">
        <f t="shared" si="1379"/>
        <v>1761331.47</v>
      </c>
      <c r="DF270" s="474">
        <f t="shared" si="1379"/>
        <v>1397064.8599999999</v>
      </c>
      <c r="DG270" s="474">
        <f t="shared" si="1379"/>
        <v>1480624.9600000002</v>
      </c>
      <c r="DH270" s="474">
        <f t="shared" si="1379"/>
        <v>21719397.150000002</v>
      </c>
      <c r="DI270" s="474">
        <f t="shared" si="1379"/>
        <v>3970475.9699999997</v>
      </c>
      <c r="DJ270" s="474">
        <f t="shared" si="1379"/>
        <v>1214710.6099999999</v>
      </c>
      <c r="DK270" s="474">
        <f t="shared" si="1379"/>
        <v>3299808.8099999996</v>
      </c>
      <c r="DL270" s="474">
        <f t="shared" ref="DL270:DL280" si="1380">CZ270+DA270+DB270+DC270+DD270+DE270+DF270+DG270+DH270+DI270+DJ270+DK270</f>
        <v>44785217.660000004</v>
      </c>
      <c r="DM270" s="474">
        <f t="shared" ref="DM270:DX270" si="1381">SUM(DM271:DM280)</f>
        <v>2686428.8000000003</v>
      </c>
      <c r="DN270" s="474">
        <f t="shared" si="1381"/>
        <v>2274978.62</v>
      </c>
      <c r="DO270" s="474">
        <f t="shared" si="1381"/>
        <v>5397813.3499999987</v>
      </c>
      <c r="DP270" s="474">
        <f t="shared" si="1381"/>
        <v>1002915.62</v>
      </c>
      <c r="DQ270" s="474">
        <f t="shared" si="1381"/>
        <v>2447683.56</v>
      </c>
      <c r="DR270" s="474">
        <f t="shared" si="1381"/>
        <v>3493669.42</v>
      </c>
      <c r="DS270" s="474">
        <f t="shared" si="1381"/>
        <v>2089212.87</v>
      </c>
      <c r="DT270" s="474">
        <f t="shared" si="1381"/>
        <v>1564172.4500000002</v>
      </c>
      <c r="DU270" s="474">
        <f t="shared" si="1381"/>
        <v>25000501.509999998</v>
      </c>
      <c r="DV270" s="474">
        <f t="shared" si="1381"/>
        <v>1924273.0699999998</v>
      </c>
      <c r="DW270" s="474">
        <f t="shared" si="1381"/>
        <v>1231585.25</v>
      </c>
      <c r="DX270" s="474">
        <f t="shared" si="1381"/>
        <v>1277464.94</v>
      </c>
      <c r="DY270" s="474">
        <f t="shared" ref="DY270:DY280" si="1382">DM270+DN270+DO270+DP270+DQ270+DR270+DS270+DT270+DU270+DV270+DW270+DX270</f>
        <v>50390699.459999993</v>
      </c>
      <c r="DZ270" s="474">
        <f t="shared" ref="DZ270:EK270" si="1383">SUM(DZ271:DZ280)</f>
        <v>4033251.09</v>
      </c>
      <c r="EA270" s="474">
        <f t="shared" si="1383"/>
        <v>553146.07000000007</v>
      </c>
      <c r="EB270" s="474">
        <f t="shared" si="1383"/>
        <v>4663232.3600000003</v>
      </c>
      <c r="EC270" s="474">
        <f t="shared" si="1383"/>
        <v>2975637.52</v>
      </c>
      <c r="ED270" s="474">
        <f t="shared" si="1383"/>
        <v>1638226.0699999998</v>
      </c>
      <c r="EE270" s="474">
        <f t="shared" si="1383"/>
        <v>1142278.24</v>
      </c>
      <c r="EF270" s="474">
        <f t="shared" si="1383"/>
        <v>508012.43000000005</v>
      </c>
      <c r="EG270" s="474">
        <f t="shared" si="1383"/>
        <v>576304.68999999994</v>
      </c>
      <c r="EH270" s="474">
        <f t="shared" si="1383"/>
        <v>909242.26</v>
      </c>
      <c r="EI270" s="474">
        <f t="shared" si="1383"/>
        <v>596349.1</v>
      </c>
      <c r="EJ270" s="474">
        <f t="shared" si="1383"/>
        <v>693175.29999999993</v>
      </c>
      <c r="EK270" s="474">
        <f t="shared" si="1383"/>
        <v>1507822.3</v>
      </c>
      <c r="EL270" s="474">
        <f t="shared" ref="EL270:EL280" si="1384">DZ270+EA270+EB270+EC270+ED270+EE270+EF270+EG270+EH270+EI270+EJ270+EK270</f>
        <v>19796677.430000003</v>
      </c>
      <c r="EM270" s="474">
        <f t="shared" ref="EM270:EX270" si="1385">SUM(EM271:EM280)</f>
        <v>548998.89</v>
      </c>
      <c r="EN270" s="474">
        <f t="shared" si="1385"/>
        <v>169873.62</v>
      </c>
      <c r="EO270" s="474">
        <f t="shared" si="1385"/>
        <v>5655921.2199999997</v>
      </c>
      <c r="EP270" s="474">
        <f t="shared" si="1385"/>
        <v>1757072.5299999998</v>
      </c>
      <c r="EQ270" s="474">
        <f t="shared" si="1385"/>
        <v>273989.63</v>
      </c>
      <c r="ER270" s="474">
        <f t="shared" si="1385"/>
        <v>638414.34</v>
      </c>
      <c r="ES270" s="474">
        <f t="shared" si="1385"/>
        <v>1069946.72</v>
      </c>
      <c r="ET270" s="474">
        <f t="shared" si="1385"/>
        <v>237947.69</v>
      </c>
      <c r="EU270" s="474">
        <f t="shared" si="1385"/>
        <v>823622.62000000011</v>
      </c>
      <c r="EV270" s="474">
        <f t="shared" si="1385"/>
        <v>822160.16</v>
      </c>
      <c r="EW270" s="474">
        <f t="shared" si="1385"/>
        <v>-68930.480000000025</v>
      </c>
      <c r="EX270" s="474">
        <f t="shared" si="1385"/>
        <v>334353.92000000004</v>
      </c>
      <c r="EY270" s="474">
        <f t="shared" ref="EY270:EY280" si="1386">EM270+EN270+EO270+EP270+EQ270+ER270+ES270+ET270+EU270+EV270+EW270+EX270</f>
        <v>12263370.860000001</v>
      </c>
      <c r="EZ270" s="474">
        <f t="shared" ref="EZ270:FH270" si="1387">SUM(EZ271:EZ280)</f>
        <v>1351496.6500000001</v>
      </c>
      <c r="FA270" s="474">
        <f t="shared" si="1387"/>
        <v>44008.979999999996</v>
      </c>
      <c r="FB270" s="474">
        <f t="shared" si="1387"/>
        <v>275713.46999999997</v>
      </c>
      <c r="FC270" s="474">
        <f t="shared" si="1387"/>
        <v>135393.85999999999</v>
      </c>
      <c r="FD270" s="474">
        <f t="shared" si="1387"/>
        <v>683799.58</v>
      </c>
      <c r="FE270" s="474">
        <f t="shared" si="1387"/>
        <v>119224.90000000001</v>
      </c>
      <c r="FF270" s="474">
        <f t="shared" si="1387"/>
        <v>662396.62000000011</v>
      </c>
      <c r="FG270" s="474">
        <f t="shared" si="1387"/>
        <v>101864.53</v>
      </c>
      <c r="FH270" s="474">
        <f t="shared" si="1387"/>
        <v>3609194.2999999993</v>
      </c>
      <c r="FI270" s="474">
        <f>SUM(FI271:FI280)</f>
        <v>678934.65999999992</v>
      </c>
      <c r="FJ270" s="474">
        <f>SUM(FJ271:FJ280)</f>
        <v>67827</v>
      </c>
      <c r="FK270" s="474">
        <f>SUM(FK271:FK280)</f>
        <v>555670.58000000007</v>
      </c>
      <c r="FL270" s="474">
        <f t="shared" ref="FL270:FL280" si="1388">FA270+FB270+FC270+FD270+FE270+FF270+FG270+FH270+EZ270+FI270+FK270+FJ270</f>
        <v>8285525.1299999999</v>
      </c>
      <c r="FM270" s="474">
        <f t="shared" ref="FM270:FV270" si="1389">SUM(FM271:FM280)</f>
        <v>169955.72</v>
      </c>
      <c r="FN270" s="474">
        <f t="shared" si="1389"/>
        <v>107029.62</v>
      </c>
      <c r="FO270" s="474">
        <f t="shared" si="1389"/>
        <v>131363.66</v>
      </c>
      <c r="FP270" s="474">
        <f t="shared" si="1389"/>
        <v>239994.5</v>
      </c>
      <c r="FQ270" s="474">
        <f t="shared" si="1389"/>
        <v>551040.28</v>
      </c>
      <c r="FR270" s="474">
        <f t="shared" si="1389"/>
        <v>136964.31000000003</v>
      </c>
      <c r="FS270" s="474">
        <f t="shared" si="1389"/>
        <v>161794.79999999999</v>
      </c>
      <c r="FT270" s="474">
        <f t="shared" si="1389"/>
        <v>151078.93000000002</v>
      </c>
      <c r="FU270" s="474">
        <f t="shared" si="1389"/>
        <v>134769.39000000001</v>
      </c>
      <c r="FV270" s="474">
        <f t="shared" si="1389"/>
        <v>408349.38999999996</v>
      </c>
      <c r="FW270" s="474">
        <f>SUM(FW271:FW280)</f>
        <v>202607.7</v>
      </c>
      <c r="FX270" s="474">
        <f>SUM(FX271:FX280)</f>
        <v>1153977.1199999999</v>
      </c>
      <c r="FY270" s="474">
        <f t="shared" ref="FY270:FY280" si="1390">FM270+FN270+FO270+FP270+FQ270+FR270+FS270+FT270+FU270+FV270+FW270+FX270</f>
        <v>3548925.42</v>
      </c>
      <c r="FZ270" s="474">
        <f t="shared" ref="FZ270:GI270" si="1391">SUM(FZ271:FZ280)</f>
        <v>187743.97999999998</v>
      </c>
      <c r="GA270" s="474">
        <f t="shared" si="1391"/>
        <v>165529.98000000001</v>
      </c>
      <c r="GB270" s="474">
        <f t="shared" si="1391"/>
        <v>214614.11</v>
      </c>
      <c r="GC270" s="474">
        <f t="shared" si="1391"/>
        <v>156840.9</v>
      </c>
      <c r="GD270" s="474">
        <f t="shared" si="1391"/>
        <v>114132.51999999999</v>
      </c>
      <c r="GE270" s="474">
        <f t="shared" si="1391"/>
        <v>186907.57</v>
      </c>
      <c r="GF270" s="474">
        <f t="shared" si="1391"/>
        <v>288876.93000000005</v>
      </c>
      <c r="GG270" s="474">
        <f t="shared" si="1391"/>
        <v>51410.869999999857</v>
      </c>
      <c r="GH270" s="474">
        <f t="shared" si="1391"/>
        <v>756553.92000000016</v>
      </c>
      <c r="GI270" s="474">
        <f t="shared" si="1391"/>
        <v>533365.01</v>
      </c>
      <c r="GJ270" s="474">
        <f>SUM(GJ271:GJ280)</f>
        <v>144975.24999999991</v>
      </c>
      <c r="GK270" s="474">
        <f>SUM(GK271:GK280)</f>
        <v>1135100.3699999999</v>
      </c>
      <c r="GL270" s="474">
        <f t="shared" ref="GL270:GL280" si="1392">FZ270+GA270+GB270+GC270+GD270+GE270+GF270+GG270+GH270+GI270+GJ270+GK270</f>
        <v>3936051.41</v>
      </c>
      <c r="GM270" s="474">
        <f t="shared" ref="GM270:GV270" si="1393">SUM(GM271:GM280)</f>
        <v>146720.41</v>
      </c>
      <c r="GN270" s="474">
        <f t="shared" si="1393"/>
        <v>110410.62999999999</v>
      </c>
      <c r="GO270" s="474">
        <f t="shared" si="1393"/>
        <v>351806.07</v>
      </c>
      <c r="GP270" s="474">
        <f t="shared" si="1393"/>
        <v>115404.39</v>
      </c>
      <c r="GQ270" s="474">
        <f t="shared" si="1393"/>
        <v>196343.88</v>
      </c>
      <c r="GR270" s="474">
        <f t="shared" si="1393"/>
        <v>570199.40999999992</v>
      </c>
      <c r="GS270" s="474">
        <f t="shared" si="1393"/>
        <v>953405.13</v>
      </c>
      <c r="GT270" s="474">
        <f t="shared" si="1393"/>
        <v>116546.32000000004</v>
      </c>
      <c r="GU270" s="474">
        <f t="shared" si="1393"/>
        <v>3046804.0199999996</v>
      </c>
      <c r="GV270" s="474">
        <f t="shared" si="1393"/>
        <v>4971146.17</v>
      </c>
      <c r="GW270" s="474">
        <f>SUM(GW271:GW280)</f>
        <v>4353224.5300000012</v>
      </c>
      <c r="GX270" s="474">
        <f>SUM(GX271:GX280)</f>
        <v>15150313.689999999</v>
      </c>
      <c r="GY270" s="474">
        <f t="shared" ref="GY270:GY280" si="1394">GM270+GN270+GO270+GP270+GQ270+GR270+GS270+GT270+GU270+GV270+GW270+GX270</f>
        <v>30082324.649999999</v>
      </c>
      <c r="GZ270" s="474">
        <f t="shared" ref="GZ270:HI270" si="1395">SUM(GZ271:GZ280)</f>
        <v>781849.45</v>
      </c>
      <c r="HA270" s="474">
        <f t="shared" si="1395"/>
        <v>1624108.23</v>
      </c>
      <c r="HB270" s="474">
        <f t="shared" si="1395"/>
        <v>1594789.1700000002</v>
      </c>
      <c r="HC270" s="474">
        <f t="shared" si="1395"/>
        <v>3830160.7</v>
      </c>
      <c r="HD270" s="474">
        <f t="shared" si="1395"/>
        <v>4099388.64</v>
      </c>
      <c r="HE270" s="474">
        <f t="shared" si="1395"/>
        <v>3797496.6</v>
      </c>
      <c r="HF270" s="474">
        <f t="shared" si="1395"/>
        <v>4007493.3800000004</v>
      </c>
      <c r="HG270" s="474">
        <f t="shared" si="1395"/>
        <v>3823111.37</v>
      </c>
      <c r="HH270" s="474">
        <f t="shared" si="1395"/>
        <v>3836799.22</v>
      </c>
      <c r="HI270" s="474">
        <f t="shared" si="1395"/>
        <v>4965330.93</v>
      </c>
      <c r="HJ270" s="474">
        <f>SUM(HJ271:HJ280)</f>
        <v>5012627.5599999996</v>
      </c>
      <c r="HK270" s="474">
        <f>SUM(HK271:HK280)</f>
        <v>4282753.5600000005</v>
      </c>
      <c r="HL270" s="474">
        <f t="shared" ref="HL270:HL280" si="1396">GZ270+HA270+HB270+HC270+HD270+HE270+HF270+HG270+HH270+HI270+HJ270+HK270</f>
        <v>41655908.810000002</v>
      </c>
      <c r="HM270" s="474">
        <f t="shared" ref="HM270:HV270" si="1397">SUM(HM271:HM280)</f>
        <v>4208927.95</v>
      </c>
      <c r="HN270" s="474">
        <f t="shared" si="1397"/>
        <v>3938776.3700000006</v>
      </c>
      <c r="HO270" s="474">
        <f t="shared" si="1397"/>
        <v>3847688.9200000004</v>
      </c>
      <c r="HP270" s="474">
        <f t="shared" si="1397"/>
        <v>149562523.78</v>
      </c>
      <c r="HQ270" s="474">
        <f t="shared" si="1397"/>
        <v>5230448.53</v>
      </c>
      <c r="HR270" s="474">
        <f t="shared" si="1397"/>
        <v>5888181.5</v>
      </c>
      <c r="HS270" s="474">
        <f t="shared" si="1397"/>
        <v>5172512.49</v>
      </c>
      <c r="HT270" s="474">
        <f t="shared" si="1397"/>
        <v>125447117.33000001</v>
      </c>
      <c r="HU270" s="474">
        <f t="shared" si="1397"/>
        <v>5049005.66</v>
      </c>
      <c r="HV270" s="474">
        <f t="shared" si="1397"/>
        <v>5709897.1700000009</v>
      </c>
      <c r="HW270" s="474">
        <f>SUM(HW271:HW280)</f>
        <v>5297407.9800000004</v>
      </c>
      <c r="HX270" s="474">
        <f>SUM(HX271:HX280)</f>
        <v>54992713.119999997</v>
      </c>
      <c r="HY270" s="474">
        <f t="shared" ref="HY270:HY280" si="1398">HM270+HN270+HO270+HP270+HQ270+HR270+HS270+HT270+HU270+HV270+HW270+HX270</f>
        <v>374345200.80000007</v>
      </c>
      <c r="HZ270" s="474">
        <f t="shared" ref="HZ270:II270" si="1399">SUM(HZ271:HZ280)</f>
        <v>224313.28999999998</v>
      </c>
      <c r="IA270" s="474">
        <f t="shared" si="1399"/>
        <v>61888.140000000007</v>
      </c>
      <c r="IB270" s="474">
        <f t="shared" si="1399"/>
        <v>555965.23</v>
      </c>
      <c r="IC270" s="474">
        <f t="shared" si="1399"/>
        <v>347061.98000000004</v>
      </c>
      <c r="ID270" s="474">
        <f t="shared" si="1399"/>
        <v>248278.46999999997</v>
      </c>
      <c r="IE270" s="474">
        <f t="shared" si="1399"/>
        <v>88901.010000000009</v>
      </c>
      <c r="IF270" s="474">
        <f t="shared" si="1399"/>
        <v>98565.09</v>
      </c>
      <c r="IG270" s="474">
        <f t="shared" si="1399"/>
        <v>150883</v>
      </c>
      <c r="IH270" s="474">
        <f t="shared" si="1399"/>
        <v>1185777.0900000001</v>
      </c>
      <c r="II270" s="474">
        <f t="shared" si="1399"/>
        <v>350375.53</v>
      </c>
      <c r="IJ270" s="474">
        <f>SUM(IJ271:IJ280)</f>
        <v>127902.68999999997</v>
      </c>
      <c r="IK270" s="474">
        <f>SUM(IK271:IK280)</f>
        <v>683244.1399999999</v>
      </c>
      <c r="IL270" s="474">
        <f t="shared" ref="IL270:IL280" si="1400">HZ270+IA270+IB270+IC270+ID270+IE270+IF270+IG270+IH270+II270+IJ270+IK270</f>
        <v>4123155.66</v>
      </c>
      <c r="IM270" s="474">
        <f t="shared" ref="IM270:IV270" si="1401">SUM(IM271:IM280)</f>
        <v>274848.55000000005</v>
      </c>
      <c r="IN270" s="474">
        <f t="shared" si="1401"/>
        <v>183036.09</v>
      </c>
      <c r="IO270" s="474">
        <f t="shared" si="1401"/>
        <v>1389845.79</v>
      </c>
      <c r="IP270" s="474">
        <f t="shared" si="1401"/>
        <v>290075.13</v>
      </c>
      <c r="IQ270" s="474">
        <f t="shared" si="1401"/>
        <v>41028.219999999994</v>
      </c>
      <c r="IR270" s="474">
        <f t="shared" si="1401"/>
        <v>101065.42</v>
      </c>
      <c r="IS270" s="474">
        <f t="shared" si="1401"/>
        <v>1018290.37</v>
      </c>
      <c r="IT270" s="474">
        <f t="shared" si="1401"/>
        <v>54082.389999999978</v>
      </c>
      <c r="IU270" s="474">
        <f t="shared" si="1401"/>
        <v>302232.87</v>
      </c>
      <c r="IV270" s="474">
        <f t="shared" si="1401"/>
        <v>794867.65</v>
      </c>
      <c r="IW270" s="474">
        <f>SUM(IW271:IW280)</f>
        <v>144294.72</v>
      </c>
      <c r="IX270" s="474">
        <f>SUM(IX271:IX280)</f>
        <v>795390.77</v>
      </c>
      <c r="IY270" s="474">
        <f t="shared" ref="IY270:IY280" si="1402">IM270+IN270+IO270+IP270+IQ270+IR270+IS270+IT270+IU270+IV270+IW270+IX270</f>
        <v>5389057.9700000007</v>
      </c>
      <c r="IZ270" s="654">
        <f t="shared" ref="IZ270:JI270" si="1403">SUM(IZ271:IZ280)</f>
        <v>104564.40999999999</v>
      </c>
      <c r="JA270" s="474">
        <f t="shared" si="1403"/>
        <v>374905.92</v>
      </c>
      <c r="JB270" s="474">
        <f t="shared" si="1403"/>
        <v>298497.51</v>
      </c>
      <c r="JC270" s="474">
        <f t="shared" si="1403"/>
        <v>442451.4</v>
      </c>
      <c r="JD270" s="474">
        <f t="shared" si="1403"/>
        <v>69734.94</v>
      </c>
      <c r="JE270" s="474">
        <f t="shared" si="1403"/>
        <v>114878.93999999999</v>
      </c>
      <c r="JF270" s="474">
        <f t="shared" si="1403"/>
        <v>323414.27</v>
      </c>
      <c r="JG270" s="474">
        <f t="shared" si="1403"/>
        <v>155195.39000000001</v>
      </c>
      <c r="JH270" s="474">
        <f t="shared" si="1403"/>
        <v>112593.92999999998</v>
      </c>
      <c r="JI270" s="474">
        <f t="shared" si="1403"/>
        <v>1176232.77</v>
      </c>
      <c r="JJ270" s="474">
        <f>SUM(JJ271:JJ280)</f>
        <v>57426.810000000005</v>
      </c>
      <c r="JK270" s="474">
        <f>SUM(JK271:JK280)</f>
        <v>63838.569999999992</v>
      </c>
      <c r="JL270" s="474">
        <f t="shared" ref="JL270:JL280" si="1404">IZ270+JA270+JB270+JC270+JD270+JE270+JF270+JG270+JH270+JI270+JJ270+JK270</f>
        <v>3293734.8599999994</v>
      </c>
      <c r="JM270" s="654">
        <f t="shared" ref="JM270:JV270" si="1405">SUM(JM271:JM280)</f>
        <v>104498.9</v>
      </c>
      <c r="JN270" s="474">
        <f t="shared" si="1405"/>
        <v>508495.95999999996</v>
      </c>
      <c r="JO270" s="474">
        <f t="shared" si="1405"/>
        <v>25536.98</v>
      </c>
      <c r="JP270" s="474">
        <f t="shared" si="1405"/>
        <v>29043.300000000007</v>
      </c>
      <c r="JQ270" s="474">
        <f t="shared" si="1405"/>
        <v>117385.35</v>
      </c>
      <c r="JR270" s="474">
        <f t="shared" si="1405"/>
        <v>939965.14</v>
      </c>
      <c r="JS270" s="474">
        <f t="shared" si="1405"/>
        <v>775788.91</v>
      </c>
      <c r="JT270" s="474">
        <f t="shared" si="1405"/>
        <v>433117.5</v>
      </c>
      <c r="JU270" s="474">
        <f t="shared" si="1405"/>
        <v>1433141.76</v>
      </c>
      <c r="JV270" s="474">
        <f t="shared" si="1405"/>
        <v>1654671.34</v>
      </c>
      <c r="JW270" s="474">
        <f>SUM(JW271:JW280)</f>
        <v>274909.53999999998</v>
      </c>
      <c r="JX270" s="474">
        <f>SUM(JX271:JX280)</f>
        <v>1421181.12</v>
      </c>
      <c r="JY270" s="474">
        <f t="shared" ref="JY270:JY280" si="1406">JM270+JN270+JO270+JP270+JQ270+JR270+JS270+JT270+JU270+JV270+JW270+JX270</f>
        <v>7717735.7999999998</v>
      </c>
      <c r="JZ270" s="654">
        <f t="shared" ref="JZ270:KI270" si="1407">SUM(JZ271:JZ280)</f>
        <v>294507.31999999995</v>
      </c>
      <c r="KA270" s="474">
        <f t="shared" si="1407"/>
        <v>106509.19000000002</v>
      </c>
      <c r="KB270" s="474">
        <f t="shared" si="1407"/>
        <v>1817322.43</v>
      </c>
      <c r="KC270" s="474">
        <f t="shared" si="1407"/>
        <v>478890.03</v>
      </c>
      <c r="KD270" s="474">
        <f t="shared" si="1407"/>
        <v>129088.95999999998</v>
      </c>
      <c r="KE270" s="474">
        <f t="shared" si="1407"/>
        <v>2519329.02</v>
      </c>
      <c r="KF270" s="474">
        <f t="shared" si="1407"/>
        <v>217326.07999999999</v>
      </c>
      <c r="KG270" s="474">
        <f t="shared" si="1407"/>
        <v>86150.669999999984</v>
      </c>
      <c r="KH270" s="474">
        <f t="shared" si="1407"/>
        <v>2999831.9299999997</v>
      </c>
      <c r="KI270" s="474">
        <f t="shared" si="1407"/>
        <v>629381.82000000007</v>
      </c>
      <c r="KJ270" s="474">
        <f>SUM(KJ271:KJ280)</f>
        <v>82685.309999999983</v>
      </c>
      <c r="KK270" s="474">
        <f>SUM(KK271:KK280)</f>
        <v>4382408.18</v>
      </c>
      <c r="KL270" s="474">
        <f t="shared" ref="KL270:KL280" si="1408">JZ270+KA270+KB270+KC270+KD270+KE270+KF270+KG270+KH270+KI270+KJ270+KK270</f>
        <v>13743430.939999999</v>
      </c>
      <c r="KM270" s="654">
        <f t="shared" ref="KM270:KV270" si="1409">SUM(KM271:KM280)</f>
        <v>2490407.4499999993</v>
      </c>
      <c r="KN270" s="474">
        <f t="shared" si="1409"/>
        <v>244459.68</v>
      </c>
      <c r="KO270" s="474">
        <f t="shared" si="1409"/>
        <v>3366020.65</v>
      </c>
      <c r="KP270" s="474">
        <f t="shared" si="1409"/>
        <v>519964.67</v>
      </c>
      <c r="KQ270" s="474">
        <f t="shared" si="1409"/>
        <v>55783.11000000003</v>
      </c>
      <c r="KR270" s="474">
        <f t="shared" si="1409"/>
        <v>4448749.2300000004</v>
      </c>
      <c r="KS270" s="474">
        <f t="shared" si="1409"/>
        <v>569605.57999999984</v>
      </c>
      <c r="KT270" s="474">
        <f t="shared" si="1409"/>
        <v>80239.429999999978</v>
      </c>
      <c r="KU270" s="474">
        <f t="shared" si="1409"/>
        <v>3402229.59</v>
      </c>
      <c r="KV270" s="474">
        <f t="shared" si="1409"/>
        <v>33413.420000000006</v>
      </c>
      <c r="KW270" s="474">
        <f>SUM(KW271:KW280)</f>
        <v>60641.400000000016</v>
      </c>
      <c r="KX270" s="474">
        <f>SUM(KX271:KX280)</f>
        <v>16524955.169999998</v>
      </c>
      <c r="KY270" s="474">
        <f t="shared" ref="KY270:KY280" si="1410">KM270+KN270+KO270+KP270+KQ270+KR270+KS270+KT270+KU270+KV270+KW270+KX270</f>
        <v>31796469.379999995</v>
      </c>
      <c r="KZ270" s="654">
        <f t="shared" ref="KZ270:LI270" si="1411">SUM(KZ271:KZ280)</f>
        <v>79305.56</v>
      </c>
      <c r="LA270" s="474">
        <f t="shared" si="1411"/>
        <v>13114.57</v>
      </c>
      <c r="LB270" s="474">
        <f t="shared" si="1411"/>
        <v>0</v>
      </c>
      <c r="LC270" s="474">
        <f t="shared" si="1411"/>
        <v>0</v>
      </c>
      <c r="LD270" s="474">
        <f t="shared" si="1411"/>
        <v>0</v>
      </c>
      <c r="LE270" s="474">
        <f t="shared" si="1411"/>
        <v>0</v>
      </c>
      <c r="LF270" s="474">
        <f t="shared" si="1411"/>
        <v>0</v>
      </c>
      <c r="LG270" s="474">
        <f t="shared" si="1411"/>
        <v>0</v>
      </c>
      <c r="LH270" s="474">
        <f t="shared" si="1411"/>
        <v>0</v>
      </c>
      <c r="LI270" s="474">
        <f t="shared" si="1411"/>
        <v>0</v>
      </c>
      <c r="LJ270" s="474">
        <f>SUM(LJ271:LJ280)</f>
        <v>0</v>
      </c>
      <c r="LK270" s="474">
        <f>SUM(LK271:LK280)</f>
        <v>0</v>
      </c>
      <c r="LL270" s="515">
        <f t="shared" ref="LL270:LL280" si="1412">KZ270+LA270+LB270+LC270+LD270+LE270+LF270+LG270+LH270+LI270+LJ270+LK270</f>
        <v>92420.13</v>
      </c>
    </row>
    <row r="271" spans="1:324" ht="15.75" x14ac:dyDescent="0.25">
      <c r="A271" s="419">
        <v>7500</v>
      </c>
      <c r="B271" s="420"/>
      <c r="C271" s="418" t="s">
        <v>882</v>
      </c>
      <c r="D271" s="418" t="s">
        <v>705</v>
      </c>
      <c r="E271" s="466">
        <v>0</v>
      </c>
      <c r="F271" s="466">
        <v>0</v>
      </c>
      <c r="G271" s="466">
        <v>0</v>
      </c>
      <c r="H271" s="466">
        <v>0</v>
      </c>
      <c r="I271" s="466">
        <v>0</v>
      </c>
      <c r="J271" s="466">
        <v>0</v>
      </c>
      <c r="K271" s="466">
        <v>0</v>
      </c>
      <c r="L271" s="466">
        <v>1958500.2503755633</v>
      </c>
      <c r="M271" s="466">
        <v>185630.79410782841</v>
      </c>
      <c r="N271" s="466">
        <v>184678.77774995827</v>
      </c>
      <c r="O271" s="466">
        <v>164905.47028876652</v>
      </c>
      <c r="P271" s="466">
        <v>252499.67033884159</v>
      </c>
      <c r="Q271" s="466">
        <v>202112.25588382574</v>
      </c>
      <c r="R271" s="466">
        <v>191071.38207310968</v>
      </c>
      <c r="S271" s="466">
        <v>173520.82707394424</v>
      </c>
      <c r="T271" s="466">
        <v>194512.35186112503</v>
      </c>
      <c r="U271" s="466">
        <v>189164.67200801201</v>
      </c>
      <c r="V271" s="466">
        <v>205567.12151560676</v>
      </c>
      <c r="W271" s="466">
        <v>259589.76548155566</v>
      </c>
      <c r="X271" s="466">
        <v>1046841.8335837089</v>
      </c>
      <c r="Y271" s="466">
        <f t="shared" si="1366"/>
        <v>3250094.9219662827</v>
      </c>
      <c r="Z271" s="466">
        <v>219947.32519612752</v>
      </c>
      <c r="AA271" s="466">
        <v>362138.0569187114</v>
      </c>
      <c r="AB271" s="466">
        <v>279577.19024369895</v>
      </c>
      <c r="AC271" s="466">
        <v>261159.34355700223</v>
      </c>
      <c r="AD271" s="466">
        <v>374631.33316641633</v>
      </c>
      <c r="AE271" s="466">
        <v>247557.28492739107</v>
      </c>
      <c r="AF271" s="466">
        <v>245912.00842931043</v>
      </c>
      <c r="AG271" s="466">
        <v>400303.79623602063</v>
      </c>
      <c r="AH271" s="466">
        <v>614849.40811216843</v>
      </c>
      <c r="AI271" s="466">
        <v>51523.230762811152</v>
      </c>
      <c r="AJ271" s="466">
        <v>237500.14934902391</v>
      </c>
      <c r="AK271" s="466">
        <v>303274.73577032174</v>
      </c>
      <c r="AL271" s="466">
        <f t="shared" si="1368"/>
        <v>3598373.8626690041</v>
      </c>
      <c r="AM271" s="466">
        <v>161534.04006009016</v>
      </c>
      <c r="AN271" s="466">
        <v>343403.80537472881</v>
      </c>
      <c r="AO271" s="466">
        <v>338797.7387748289</v>
      </c>
      <c r="AP271" s="466">
        <v>202066.06806042392</v>
      </c>
      <c r="AQ271" s="466">
        <v>269064.6860707727</v>
      </c>
      <c r="AR271" s="466">
        <v>379574.4943248207</v>
      </c>
      <c r="AS271" s="466">
        <v>229198.78951760975</v>
      </c>
      <c r="AT271" s="466">
        <v>273967.96703388443</v>
      </c>
      <c r="AU271" s="466">
        <v>293601.58287431143</v>
      </c>
      <c r="AV271" s="466">
        <v>283213.04602737422</v>
      </c>
      <c r="AW271" s="466">
        <v>325118.27124019427</v>
      </c>
      <c r="AX271" s="466">
        <v>-178610.06518110569</v>
      </c>
      <c r="AY271" s="466">
        <f t="shared" si="1370"/>
        <v>2920930.4241779339</v>
      </c>
      <c r="AZ271" s="466">
        <v>189282.42117342682</v>
      </c>
      <c r="BA271" s="466">
        <v>238159.45534969115</v>
      </c>
      <c r="BB271" s="466">
        <v>171904.33091303636</v>
      </c>
      <c r="BC271" s="466">
        <v>220352.03263228174</v>
      </c>
      <c r="BD271" s="466">
        <v>264470.51694207976</v>
      </c>
      <c r="BE271" s="466">
        <v>229217.38461859463</v>
      </c>
      <c r="BF271" s="466">
        <v>102147.61863628763</v>
      </c>
      <c r="BG271" s="466">
        <v>199453.31826907033</v>
      </c>
      <c r="BH271" s="466">
        <v>176632.77946085797</v>
      </c>
      <c r="BI271" s="466">
        <v>279032.86496411293</v>
      </c>
      <c r="BJ271" s="466">
        <v>183061.75187781674</v>
      </c>
      <c r="BK271" s="466">
        <v>480579.535678518</v>
      </c>
      <c r="BL271" s="466">
        <f t="shared" si="1372"/>
        <v>2734294.0105157737</v>
      </c>
      <c r="BM271" s="466">
        <v>142328.31372058086</v>
      </c>
      <c r="BN271" s="466">
        <v>159645.61483892507</v>
      </c>
      <c r="BO271" s="466">
        <v>198067.90001669168</v>
      </c>
      <c r="BP271" s="466">
        <v>194260.26243531954</v>
      </c>
      <c r="BQ271" s="466">
        <v>174256.47467033903</v>
      </c>
      <c r="BR271" s="466">
        <v>170839.81939576028</v>
      </c>
      <c r="BS271" s="466">
        <v>282867.16362043063</v>
      </c>
      <c r="BT271" s="466">
        <v>118312.68824069438</v>
      </c>
      <c r="BU271" s="466">
        <v>207450.49073610426</v>
      </c>
      <c r="BV271" s="466">
        <v>123924.85307127345</v>
      </c>
      <c r="BW271" s="466">
        <v>271301.27453680534</v>
      </c>
      <c r="BX271" s="466">
        <v>226535.44913203144</v>
      </c>
      <c r="BY271" s="466">
        <f t="shared" si="1374"/>
        <v>2269790.3044149559</v>
      </c>
      <c r="BZ271" s="466">
        <v>131977.37118177267</v>
      </c>
      <c r="CA271" s="466">
        <v>158656.5633867468</v>
      </c>
      <c r="CB271" s="466">
        <v>139895.39596895341</v>
      </c>
      <c r="CC271" s="466">
        <v>117670.69207978636</v>
      </c>
      <c r="CD271" s="466">
        <v>108107.60928893337</v>
      </c>
      <c r="CE271" s="466">
        <v>175016.67622266751</v>
      </c>
      <c r="CF271" s="466">
        <v>161336.51973794019</v>
      </c>
      <c r="CG271" s="466">
        <v>225425.96824403279</v>
      </c>
      <c r="CH271" s="466">
        <v>173800.25121014862</v>
      </c>
      <c r="CI271" s="466">
        <v>136415.35974795508</v>
      </c>
      <c r="CJ271" s="466">
        <v>138925.73852445345</v>
      </c>
      <c r="CK271" s="466">
        <v>278926.02941912884</v>
      </c>
      <c r="CL271" s="466">
        <f t="shared" si="1376"/>
        <v>1946154.1750125191</v>
      </c>
      <c r="CM271" s="466">
        <v>114300.08024536807</v>
      </c>
      <c r="CN271" s="466">
        <v>162345.25333834084</v>
      </c>
      <c r="CO271" s="466">
        <v>138939.99524286424</v>
      </c>
      <c r="CP271" s="466">
        <v>115304.07774161237</v>
      </c>
      <c r="CQ271" s="466">
        <v>144254.96594892332</v>
      </c>
      <c r="CR271" s="466">
        <v>178337.48935903885</v>
      </c>
      <c r="CS271" s="466">
        <v>133314.1458854948</v>
      </c>
      <c r="CT271" s="466">
        <v>60929.533508596287</v>
      </c>
      <c r="CU271" s="466">
        <v>204525.13954264738</v>
      </c>
      <c r="CV271" s="466">
        <v>139480.22805040886</v>
      </c>
      <c r="CW271" s="466">
        <v>258657.69149557661</v>
      </c>
      <c r="CX271" s="466">
        <v>197547.39559339019</v>
      </c>
      <c r="CY271" s="466">
        <f t="shared" si="1378"/>
        <v>1847935.9959522618</v>
      </c>
      <c r="CZ271" s="466">
        <v>144215.11971457189</v>
      </c>
      <c r="DA271" s="466">
        <v>112537.89028542813</v>
      </c>
      <c r="DB271" s="466">
        <v>78564.7</v>
      </c>
      <c r="DC271" s="466">
        <v>100732.08</v>
      </c>
      <c r="DD271" s="466">
        <v>71835.490000000005</v>
      </c>
      <c r="DE271" s="466">
        <v>206500.26</v>
      </c>
      <c r="DF271" s="466">
        <v>84868.01</v>
      </c>
      <c r="DG271" s="466">
        <v>114840.23</v>
      </c>
      <c r="DH271" s="466">
        <v>93154.7</v>
      </c>
      <c r="DI271" s="466">
        <v>162560.99</v>
      </c>
      <c r="DJ271" s="466">
        <v>87504.88</v>
      </c>
      <c r="DK271" s="466">
        <v>164666.73000000001</v>
      </c>
      <c r="DL271" s="466">
        <f t="shared" si="1380"/>
        <v>1421981.08</v>
      </c>
      <c r="DM271" s="466">
        <v>104550.62</v>
      </c>
      <c r="DN271" s="466">
        <v>87561.94</v>
      </c>
      <c r="DO271" s="466">
        <v>94508.12</v>
      </c>
      <c r="DP271" s="466">
        <v>82560.97</v>
      </c>
      <c r="DQ271" s="466">
        <v>94179.6</v>
      </c>
      <c r="DR271" s="466">
        <v>78900.47</v>
      </c>
      <c r="DS271" s="466">
        <v>96462.810000000056</v>
      </c>
      <c r="DT271" s="466">
        <v>76785.400000000052</v>
      </c>
      <c r="DU271" s="466">
        <v>96863</v>
      </c>
      <c r="DV271" s="466">
        <v>88696.93</v>
      </c>
      <c r="DW271" s="466">
        <v>67225.589999999924</v>
      </c>
      <c r="DX271" s="466">
        <v>145588.49</v>
      </c>
      <c r="DY271" s="466">
        <f t="shared" si="1382"/>
        <v>1113883.94</v>
      </c>
      <c r="DZ271" s="466">
        <v>61123.35</v>
      </c>
      <c r="EA271" s="466">
        <v>59662.720000000001</v>
      </c>
      <c r="EB271" s="466">
        <v>120033.46</v>
      </c>
      <c r="EC271" s="466">
        <v>58705.06</v>
      </c>
      <c r="ED271" s="466">
        <v>57783.53</v>
      </c>
      <c r="EE271" s="466">
        <v>89006.75</v>
      </c>
      <c r="EF271" s="466">
        <v>60587.12</v>
      </c>
      <c r="EG271" s="466">
        <v>54230.58</v>
      </c>
      <c r="EH271" s="466">
        <v>58883.73</v>
      </c>
      <c r="EI271" s="466">
        <v>87929.13</v>
      </c>
      <c r="EJ271" s="466">
        <v>91119.489999999918</v>
      </c>
      <c r="EK271" s="466">
        <v>84898.230000000112</v>
      </c>
      <c r="EL271" s="466">
        <f t="shared" si="1384"/>
        <v>883963.14999999991</v>
      </c>
      <c r="EM271" s="466">
        <v>42376.9</v>
      </c>
      <c r="EN271" s="466">
        <v>45503.01</v>
      </c>
      <c r="EO271" s="466">
        <v>53471.66</v>
      </c>
      <c r="EP271" s="466">
        <v>57986.879999999997</v>
      </c>
      <c r="EQ271" s="466">
        <v>43751.82</v>
      </c>
      <c r="ER271" s="466">
        <v>48032.88</v>
      </c>
      <c r="ES271" s="466">
        <v>68202.509999999995</v>
      </c>
      <c r="ET271" s="466">
        <v>92590.91</v>
      </c>
      <c r="EU271" s="466">
        <v>38777.72</v>
      </c>
      <c r="EV271" s="466">
        <v>47291.26</v>
      </c>
      <c r="EW271" s="466">
        <v>47051.459999999934</v>
      </c>
      <c r="EX271" s="466">
        <v>123571.36</v>
      </c>
      <c r="EY271" s="466">
        <f t="shared" si="1386"/>
        <v>708608.37</v>
      </c>
      <c r="EZ271" s="466">
        <v>48503.62</v>
      </c>
      <c r="FA271" s="466">
        <v>35139.269999999997</v>
      </c>
      <c r="FB271" s="466">
        <v>35820.93</v>
      </c>
      <c r="FC271" s="466">
        <v>41777.919999999998</v>
      </c>
      <c r="FD271" s="466">
        <v>55030.48</v>
      </c>
      <c r="FE271" s="466">
        <v>46871.54</v>
      </c>
      <c r="FF271" s="466">
        <v>43075.77</v>
      </c>
      <c r="FG271" s="466">
        <v>38042.980000000003</v>
      </c>
      <c r="FH271" s="466">
        <v>46745.09</v>
      </c>
      <c r="FI271" s="466">
        <v>52502.29</v>
      </c>
      <c r="FJ271" s="466">
        <v>50354.07</v>
      </c>
      <c r="FK271" s="466">
        <v>111185.21</v>
      </c>
      <c r="FL271" s="466">
        <f t="shared" si="1388"/>
        <v>605049.16999999993</v>
      </c>
      <c r="FM271" s="466">
        <v>36759.15</v>
      </c>
      <c r="FN271" s="466">
        <v>36811.31</v>
      </c>
      <c r="FO271" s="466">
        <v>34536.89</v>
      </c>
      <c r="FP271" s="466">
        <v>34663.019999999997</v>
      </c>
      <c r="FQ271" s="466">
        <v>29526.37</v>
      </c>
      <c r="FR271" s="466">
        <v>32592.46</v>
      </c>
      <c r="FS271" s="466">
        <v>27182.11</v>
      </c>
      <c r="FT271" s="466">
        <v>59025.41</v>
      </c>
      <c r="FU271" s="466">
        <v>35092.5</v>
      </c>
      <c r="FV271" s="466">
        <v>21134.720000000001</v>
      </c>
      <c r="FW271" s="466">
        <v>36573.279999999999</v>
      </c>
      <c r="FX271" s="466">
        <v>96770.65</v>
      </c>
      <c r="FY271" s="466">
        <f t="shared" si="1390"/>
        <v>480667.87</v>
      </c>
      <c r="FZ271" s="466">
        <v>45479.44</v>
      </c>
      <c r="GA271" s="466">
        <v>30888.94000000001</v>
      </c>
      <c r="GB271" s="466">
        <v>30212.459999999995</v>
      </c>
      <c r="GC271" s="466">
        <v>30971.450000000004</v>
      </c>
      <c r="GD271" s="466">
        <v>22380.509999999991</v>
      </c>
      <c r="GE271" s="466">
        <v>49658.390000000007</v>
      </c>
      <c r="GF271" s="466">
        <v>32161.310000000049</v>
      </c>
      <c r="GG271" s="466">
        <v>19671.33999999988</v>
      </c>
      <c r="GH271" s="466">
        <v>48360.44000000001</v>
      </c>
      <c r="GI271" s="466">
        <v>35315.490000000063</v>
      </c>
      <c r="GJ271" s="466">
        <v>26290.309999999943</v>
      </c>
      <c r="GK271" s="466">
        <v>69208.230000000112</v>
      </c>
      <c r="GL271" s="466">
        <f t="shared" si="1392"/>
        <v>440598.31000000006</v>
      </c>
      <c r="GM271" s="466">
        <v>22566.530000000002</v>
      </c>
      <c r="GN271" s="466">
        <v>25499.85</v>
      </c>
      <c r="GO271" s="466">
        <v>23573.87</v>
      </c>
      <c r="GP271" s="466">
        <v>14908.669999999995</v>
      </c>
      <c r="GQ271" s="466">
        <v>16231.529999999999</v>
      </c>
      <c r="GR271" s="466">
        <v>21238.579999999984</v>
      </c>
      <c r="GS271" s="466">
        <v>53429.2</v>
      </c>
      <c r="GT271" s="466">
        <v>22696.490000000042</v>
      </c>
      <c r="GU271" s="466">
        <v>16225.089999999956</v>
      </c>
      <c r="GV271" s="466">
        <v>12375.630000000025</v>
      </c>
      <c r="GW271" s="466">
        <v>18340.110000000022</v>
      </c>
      <c r="GX271" s="466">
        <v>12655.429999999975</v>
      </c>
      <c r="GY271" s="466">
        <f t="shared" si="1394"/>
        <v>259740.98</v>
      </c>
      <c r="GZ271" s="466">
        <v>14447.91</v>
      </c>
      <c r="HA271" s="466">
        <v>52555.789999999994</v>
      </c>
      <c r="HB271" s="466">
        <v>13330.490000000014</v>
      </c>
      <c r="HC271" s="466">
        <v>12170.679999999995</v>
      </c>
      <c r="HD271" s="466">
        <v>12660.999999999987</v>
      </c>
      <c r="HE271" s="466">
        <v>14729.860000000011</v>
      </c>
      <c r="HF271" s="466">
        <v>51212.720000000008</v>
      </c>
      <c r="HG271" s="466">
        <v>12356.280000000026</v>
      </c>
      <c r="HH271" s="466">
        <v>29772.139999999992</v>
      </c>
      <c r="HI271" s="466">
        <v>10285.989999999951</v>
      </c>
      <c r="HJ271" s="466">
        <v>26674.709999999977</v>
      </c>
      <c r="HK271" s="466">
        <v>22904.190000000082</v>
      </c>
      <c r="HL271" s="466">
        <f t="shared" si="1396"/>
        <v>273101.76</v>
      </c>
      <c r="HM271" s="466">
        <v>13324.46</v>
      </c>
      <c r="HN271" s="466">
        <v>9081.09</v>
      </c>
      <c r="HO271" s="466">
        <v>6889.7499999999982</v>
      </c>
      <c r="HP271" s="466">
        <v>13462.95</v>
      </c>
      <c r="HQ271" s="466">
        <v>8628.66</v>
      </c>
      <c r="HR271" s="466">
        <v>45883.220000000008</v>
      </c>
      <c r="HS271" s="466">
        <v>11349.560000000003</v>
      </c>
      <c r="HT271" s="466">
        <v>10183.659999999985</v>
      </c>
      <c r="HU271" s="466">
        <v>8682.5199999999968</v>
      </c>
      <c r="HV271" s="466">
        <v>21231.770000000015</v>
      </c>
      <c r="HW271" s="466">
        <v>10518.070000000012</v>
      </c>
      <c r="HX271" s="466">
        <v>82316.12</v>
      </c>
      <c r="HY271" s="466">
        <f t="shared" si="1398"/>
        <v>241551.83000000002</v>
      </c>
      <c r="HZ271" s="466">
        <v>7682.09</v>
      </c>
      <c r="IA271" s="466">
        <v>6918.06</v>
      </c>
      <c r="IB271" s="466">
        <v>5563.119999999999</v>
      </c>
      <c r="IC271" s="466">
        <v>13003.310000000005</v>
      </c>
      <c r="ID271" s="466">
        <v>25658.21</v>
      </c>
      <c r="IE271" s="466">
        <v>27604.450000000008</v>
      </c>
      <c r="IF271" s="466">
        <v>5809.0499999999956</v>
      </c>
      <c r="IG271" s="466">
        <v>8759.4599999999991</v>
      </c>
      <c r="IH271" s="466">
        <v>7315.1299999999965</v>
      </c>
      <c r="II271" s="466">
        <v>-3326.6599999999935</v>
      </c>
      <c r="IJ271" s="466">
        <v>11167.609999999999</v>
      </c>
      <c r="IK271" s="466">
        <v>3284.3099999999918</v>
      </c>
      <c r="IL271" s="466">
        <f t="shared" si="1400"/>
        <v>119438.14</v>
      </c>
      <c r="IM271" s="466">
        <v>6866.2</v>
      </c>
      <c r="IN271" s="466">
        <v>2845.8700000000017</v>
      </c>
      <c r="IO271" s="466">
        <v>11476.26</v>
      </c>
      <c r="IP271" s="466">
        <v>2861.8699999999994</v>
      </c>
      <c r="IQ271" s="466">
        <v>3833.75</v>
      </c>
      <c r="IR271" s="466">
        <v>19636.020000000004</v>
      </c>
      <c r="IS271" s="466">
        <v>12572.939999999993</v>
      </c>
      <c r="IT271" s="466">
        <v>9816.840000000002</v>
      </c>
      <c r="IU271" s="466">
        <v>14377.94000000001</v>
      </c>
      <c r="IV271" s="466">
        <v>27481.939999999984</v>
      </c>
      <c r="IW271" s="466">
        <v>8040.9100000000089</v>
      </c>
      <c r="IX271" s="466">
        <v>213.06000000000699</v>
      </c>
      <c r="IY271" s="466">
        <f t="shared" si="1402"/>
        <v>120023.6</v>
      </c>
      <c r="IZ271" s="655">
        <v>3433.6800000000003</v>
      </c>
      <c r="JA271" s="466">
        <v>2214.83</v>
      </c>
      <c r="JB271" s="466">
        <v>2273.29</v>
      </c>
      <c r="JC271" s="466">
        <v>2266.9400000000005</v>
      </c>
      <c r="JD271" s="466">
        <v>2369.2600000000002</v>
      </c>
      <c r="JE271" s="466">
        <v>5064.8900000000012</v>
      </c>
      <c r="JF271" s="466">
        <v>2118.6799999999967</v>
      </c>
      <c r="JG271" s="466">
        <v>2634.8600000000006</v>
      </c>
      <c r="JH271" s="466">
        <v>77975.989999999976</v>
      </c>
      <c r="JI271" s="466">
        <v>554.77000000001863</v>
      </c>
      <c r="JJ271" s="466">
        <v>365.63000000000466</v>
      </c>
      <c r="JK271" s="466">
        <v>242.69000000000233</v>
      </c>
      <c r="JL271" s="466">
        <f t="shared" si="1404"/>
        <v>101515.51000000001</v>
      </c>
      <c r="JM271" s="655">
        <v>511.1</v>
      </c>
      <c r="JN271" s="466">
        <v>5941.5299999999988</v>
      </c>
      <c r="JO271" s="466">
        <v>7295.5599999999995</v>
      </c>
      <c r="JP271" s="466">
        <v>1659.9499999999989</v>
      </c>
      <c r="JQ271" s="466">
        <v>1721.5700000000015</v>
      </c>
      <c r="JR271" s="466">
        <v>2940.6000000000022</v>
      </c>
      <c r="JS271" s="466">
        <v>4605.4999999999927</v>
      </c>
      <c r="JT271" s="466">
        <v>1855.7100000000028</v>
      </c>
      <c r="JU271" s="466">
        <v>58089.220000000008</v>
      </c>
      <c r="JV271" s="466">
        <v>1600.1599999999889</v>
      </c>
      <c r="JW271" s="466">
        <v>4109.339999999992</v>
      </c>
      <c r="JX271" s="466">
        <v>-2305.5199999999877</v>
      </c>
      <c r="JY271" s="466">
        <f t="shared" si="1406"/>
        <v>88024.72</v>
      </c>
      <c r="JZ271" s="655">
        <v>47779.07</v>
      </c>
      <c r="KA271" s="466">
        <v>1747</v>
      </c>
      <c r="KB271" s="466">
        <v>18435.769999999997</v>
      </c>
      <c r="KC271" s="466">
        <v>6969.3700000000099</v>
      </c>
      <c r="KD271" s="466">
        <v>45703.37999999999</v>
      </c>
      <c r="KE271" s="466">
        <v>3140.1000000000058</v>
      </c>
      <c r="KF271" s="466">
        <v>3956.7399999999907</v>
      </c>
      <c r="KG271" s="466">
        <v>1457.9700000000012</v>
      </c>
      <c r="KH271" s="466">
        <v>1542.9900000000052</v>
      </c>
      <c r="KI271" s="466">
        <v>16361.330000000002</v>
      </c>
      <c r="KJ271" s="466">
        <v>-408.67000000001281</v>
      </c>
      <c r="KK271" s="466">
        <v>-3989.3499999999767</v>
      </c>
      <c r="KL271" s="466">
        <f t="shared" si="1408"/>
        <v>142695.70000000001</v>
      </c>
      <c r="KM271" s="655">
        <v>837.59</v>
      </c>
      <c r="KN271" s="466">
        <v>1026.21</v>
      </c>
      <c r="KO271" s="466">
        <v>1027.26</v>
      </c>
      <c r="KP271" s="466">
        <v>37494.590000000004</v>
      </c>
      <c r="KQ271" s="466">
        <v>2029.0599999999977</v>
      </c>
      <c r="KR271" s="466">
        <v>650.69000000000233</v>
      </c>
      <c r="KS271" s="466">
        <v>906.11000000000058</v>
      </c>
      <c r="KT271" s="466">
        <v>26138.879999999997</v>
      </c>
      <c r="KU271" s="466">
        <v>821.69999999999709</v>
      </c>
      <c r="KV271" s="466">
        <v>356.27000000000407</v>
      </c>
      <c r="KW271" s="466">
        <v>3630.0299999999988</v>
      </c>
      <c r="KX271" s="466">
        <v>959.7100000000064</v>
      </c>
      <c r="KY271" s="466">
        <f t="shared" si="1410"/>
        <v>75878.100000000006</v>
      </c>
      <c r="KZ271" s="655">
        <v>5156.6099999999997</v>
      </c>
      <c r="LA271" s="466">
        <v>-3853.5499999999993</v>
      </c>
      <c r="LB271" s="466">
        <v>0</v>
      </c>
      <c r="LC271" s="466">
        <v>0</v>
      </c>
      <c r="LD271" s="466">
        <v>0</v>
      </c>
      <c r="LE271" s="466">
        <v>0</v>
      </c>
      <c r="LF271" s="466">
        <v>0</v>
      </c>
      <c r="LG271" s="466">
        <v>0</v>
      </c>
      <c r="LH271" s="466">
        <v>0</v>
      </c>
      <c r="LI271" s="466">
        <v>0</v>
      </c>
      <c r="LJ271" s="466">
        <v>0</v>
      </c>
      <c r="LK271" s="466">
        <v>0</v>
      </c>
      <c r="LL271" s="511">
        <f t="shared" si="1412"/>
        <v>1303.0600000000004</v>
      </c>
    </row>
    <row r="272" spans="1:324" ht="15.75" x14ac:dyDescent="0.25">
      <c r="A272" s="419">
        <v>7501</v>
      </c>
      <c r="B272" s="420"/>
      <c r="C272" s="418" t="s">
        <v>883</v>
      </c>
      <c r="D272" s="418" t="s">
        <v>689</v>
      </c>
      <c r="E272" s="466">
        <v>0</v>
      </c>
      <c r="F272" s="466">
        <v>982298.44767150737</v>
      </c>
      <c r="G272" s="466">
        <v>610741.11166750127</v>
      </c>
      <c r="H272" s="466">
        <v>1157227.5079285596</v>
      </c>
      <c r="I272" s="466">
        <v>2118573.6938741449</v>
      </c>
      <c r="J272" s="466">
        <v>1415481.5556668337</v>
      </c>
      <c r="K272" s="466">
        <v>2356714.2380237025</v>
      </c>
      <c r="L272" s="466">
        <v>153768.15222834254</v>
      </c>
      <c r="M272" s="466">
        <v>2921.048239025205</v>
      </c>
      <c r="N272" s="466">
        <v>0</v>
      </c>
      <c r="O272" s="466">
        <v>20864.630278751461</v>
      </c>
      <c r="P272" s="466">
        <v>1493.9075279586048</v>
      </c>
      <c r="Q272" s="466">
        <v>0</v>
      </c>
      <c r="R272" s="466">
        <v>14388.249040227007</v>
      </c>
      <c r="S272" s="466">
        <v>0</v>
      </c>
      <c r="T272" s="466">
        <v>-972.29177098981813</v>
      </c>
      <c r="U272" s="466">
        <v>0</v>
      </c>
      <c r="V272" s="466">
        <v>1489.7346019028544</v>
      </c>
      <c r="W272" s="466">
        <v>35515.77366049074</v>
      </c>
      <c r="X272" s="466">
        <v>26777.666499749626</v>
      </c>
      <c r="Y272" s="466">
        <f t="shared" si="1366"/>
        <v>102478.71807711567</v>
      </c>
      <c r="Z272" s="466">
        <v>0</v>
      </c>
      <c r="AA272" s="466">
        <v>0</v>
      </c>
      <c r="AB272" s="466">
        <v>1126.6900350525791</v>
      </c>
      <c r="AC272" s="466">
        <v>375.56334501752633</v>
      </c>
      <c r="AD272" s="466">
        <v>12894.341512268402</v>
      </c>
      <c r="AE272" s="466">
        <v>0</v>
      </c>
      <c r="AF272" s="466">
        <v>62906.860290435659</v>
      </c>
      <c r="AG272" s="466">
        <v>6042.3969287264226</v>
      </c>
      <c r="AH272" s="466">
        <v>112.66900350525789</v>
      </c>
      <c r="AI272" s="466">
        <v>0</v>
      </c>
      <c r="AJ272" s="466">
        <v>1189.2839258888332</v>
      </c>
      <c r="AK272" s="466">
        <v>26581.538975129362</v>
      </c>
      <c r="AL272" s="466">
        <f t="shared" si="1368"/>
        <v>111229.34401602403</v>
      </c>
      <c r="AM272" s="466">
        <v>0</v>
      </c>
      <c r="AN272" s="466">
        <v>0</v>
      </c>
      <c r="AO272" s="466">
        <v>0</v>
      </c>
      <c r="AP272" s="466">
        <v>4721.4025204473392</v>
      </c>
      <c r="AQ272" s="466">
        <v>0</v>
      </c>
      <c r="AR272" s="466">
        <v>2086.4630278751465</v>
      </c>
      <c r="AS272" s="466">
        <v>3371.7242530462363</v>
      </c>
      <c r="AT272" s="466">
        <v>0</v>
      </c>
      <c r="AU272" s="466">
        <v>3496.912034718745</v>
      </c>
      <c r="AV272" s="466">
        <v>0</v>
      </c>
      <c r="AW272" s="466">
        <v>2086.4630278751465</v>
      </c>
      <c r="AX272" s="466">
        <v>60505.604656985473</v>
      </c>
      <c r="AY272" s="466">
        <f t="shared" si="1370"/>
        <v>76268.569520948091</v>
      </c>
      <c r="AZ272" s="466">
        <v>7189.9515940577539</v>
      </c>
      <c r="BA272" s="466">
        <v>0</v>
      </c>
      <c r="BB272" s="466">
        <v>0</v>
      </c>
      <c r="BC272" s="466">
        <v>0</v>
      </c>
      <c r="BD272" s="466">
        <v>0</v>
      </c>
      <c r="BE272" s="466">
        <v>2770.822901018194</v>
      </c>
      <c r="BF272" s="466">
        <v>-2770.822901018194</v>
      </c>
      <c r="BG272" s="466">
        <v>0</v>
      </c>
      <c r="BH272" s="466">
        <v>0</v>
      </c>
      <c r="BI272" s="466">
        <v>0</v>
      </c>
      <c r="BJ272" s="466">
        <v>0</v>
      </c>
      <c r="BK272" s="466">
        <v>27925.221165080955</v>
      </c>
      <c r="BL272" s="466">
        <f t="shared" si="1372"/>
        <v>35115.17275913871</v>
      </c>
      <c r="BM272" s="466">
        <v>0</v>
      </c>
      <c r="BN272" s="466">
        <v>7169.0869637790029</v>
      </c>
      <c r="BO272" s="466">
        <v>11882.762977800034</v>
      </c>
      <c r="BP272" s="466">
        <v>-12485.394758804874</v>
      </c>
      <c r="BQ272" s="466">
        <v>-292.10482390252048</v>
      </c>
      <c r="BR272" s="466">
        <v>0</v>
      </c>
      <c r="BS272" s="466">
        <v>16804.373226506428</v>
      </c>
      <c r="BT272" s="466">
        <v>0</v>
      </c>
      <c r="BU272" s="466">
        <v>8149.7245868803211</v>
      </c>
      <c r="BV272" s="466">
        <v>342.17993657152397</v>
      </c>
      <c r="BW272" s="466">
        <v>-882.92989484226405</v>
      </c>
      <c r="BX272" s="466">
        <v>33938.407611417126</v>
      </c>
      <c r="BY272" s="466">
        <f t="shared" si="1374"/>
        <v>64626.105825404775</v>
      </c>
      <c r="BZ272" s="466">
        <v>92225.00417292607</v>
      </c>
      <c r="CA272" s="466">
        <v>159232.18160574196</v>
      </c>
      <c r="CB272" s="466">
        <v>1743216.4914037725</v>
      </c>
      <c r="CC272" s="466">
        <v>38037.472875980638</v>
      </c>
      <c r="CD272" s="466">
        <v>127038.05708562845</v>
      </c>
      <c r="CE272" s="466">
        <v>146072.44199632786</v>
      </c>
      <c r="CF272" s="466">
        <v>162917.70989818062</v>
      </c>
      <c r="CG272" s="466">
        <v>53296.611584042737</v>
      </c>
      <c r="CH272" s="466">
        <v>17545703.555333003</v>
      </c>
      <c r="CI272" s="466">
        <v>274376.14755466534</v>
      </c>
      <c r="CJ272" s="466">
        <v>236280.25371390418</v>
      </c>
      <c r="CK272" s="466">
        <v>294077.7833416792</v>
      </c>
      <c r="CL272" s="466">
        <f t="shared" si="1376"/>
        <v>20872473.710565858</v>
      </c>
      <c r="CM272" s="466">
        <v>22630.19529293941</v>
      </c>
      <c r="CN272" s="466">
        <v>254232.18160574193</v>
      </c>
      <c r="CO272" s="466">
        <v>1950639.7095643466</v>
      </c>
      <c r="CP272" s="466">
        <v>272570.52245034219</v>
      </c>
      <c r="CQ272" s="466">
        <v>227071.85778668002</v>
      </c>
      <c r="CR272" s="466">
        <v>571738.02370221994</v>
      </c>
      <c r="CS272" s="466">
        <v>285224.5034217994</v>
      </c>
      <c r="CT272" s="466">
        <v>320808.29577699886</v>
      </c>
      <c r="CU272" s="466">
        <v>18977331.831079956</v>
      </c>
      <c r="CV272" s="466">
        <v>745898.84827240871</v>
      </c>
      <c r="CW272" s="466">
        <v>726718.82824236352</v>
      </c>
      <c r="CX272" s="466">
        <v>912609.33066266077</v>
      </c>
      <c r="CY272" s="466">
        <f t="shared" si="1378"/>
        <v>25267474.12785846</v>
      </c>
      <c r="CZ272" s="466">
        <v>216442.52</v>
      </c>
      <c r="DA272" s="466">
        <v>975975.62</v>
      </c>
      <c r="DB272" s="466">
        <v>2988342.08</v>
      </c>
      <c r="DC272" s="466">
        <v>1899319.06</v>
      </c>
      <c r="DD272" s="466">
        <v>1499324.8</v>
      </c>
      <c r="DE272" s="466">
        <v>771793.86</v>
      </c>
      <c r="DF272" s="466">
        <v>447826.23</v>
      </c>
      <c r="DG272" s="466">
        <v>703262.52</v>
      </c>
      <c r="DH272" s="466">
        <v>21330486.25</v>
      </c>
      <c r="DI272" s="466">
        <v>1322403.28</v>
      </c>
      <c r="DJ272" s="466">
        <v>884441.06</v>
      </c>
      <c r="DK272" s="466">
        <v>2005398.48</v>
      </c>
      <c r="DL272" s="466">
        <f t="shared" si="1380"/>
        <v>35045015.759999998</v>
      </c>
      <c r="DM272" s="466">
        <v>1848115.96</v>
      </c>
      <c r="DN272" s="466">
        <v>1977456.94</v>
      </c>
      <c r="DO272" s="466">
        <v>4988488.18</v>
      </c>
      <c r="DP272" s="466">
        <v>825678.34</v>
      </c>
      <c r="DQ272" s="466">
        <v>1593009.95</v>
      </c>
      <c r="DR272" s="466">
        <v>1344890.95</v>
      </c>
      <c r="DS272" s="466">
        <v>1528416.58</v>
      </c>
      <c r="DT272" s="466">
        <v>1312780.75</v>
      </c>
      <c r="DU272" s="466">
        <v>24112759.289999999</v>
      </c>
      <c r="DV272" s="466">
        <v>1344513.35</v>
      </c>
      <c r="DW272" s="466">
        <v>838724.26</v>
      </c>
      <c r="DX272" s="466">
        <v>675189.57</v>
      </c>
      <c r="DY272" s="466">
        <f t="shared" si="1382"/>
        <v>42390024.119999997</v>
      </c>
      <c r="DZ272" s="466">
        <v>1419321.26</v>
      </c>
      <c r="EA272" s="466">
        <v>394249.08</v>
      </c>
      <c r="EB272" s="466">
        <v>4218344.32</v>
      </c>
      <c r="EC272" s="466">
        <v>2697990.8</v>
      </c>
      <c r="ED272" s="466">
        <v>1287042.75</v>
      </c>
      <c r="EE272" s="466">
        <v>828436.49</v>
      </c>
      <c r="EF272" s="466">
        <v>225285.9</v>
      </c>
      <c r="EG272" s="466">
        <v>207534.29</v>
      </c>
      <c r="EH272" s="466">
        <v>276796.83</v>
      </c>
      <c r="EI272" s="466">
        <v>366822.47</v>
      </c>
      <c r="EJ272" s="466">
        <v>221144.38</v>
      </c>
      <c r="EK272" s="466">
        <v>258254.62</v>
      </c>
      <c r="EL272" s="466">
        <f t="shared" si="1384"/>
        <v>12401223.190000001</v>
      </c>
      <c r="EM272" s="466">
        <v>192080.55</v>
      </c>
      <c r="EN272" s="466">
        <v>100186.58</v>
      </c>
      <c r="EO272" s="466">
        <v>4845280.07</v>
      </c>
      <c r="EP272" s="466">
        <v>155504.07</v>
      </c>
      <c r="EQ272" s="466">
        <v>111314.74</v>
      </c>
      <c r="ER272" s="466">
        <v>85689.79</v>
      </c>
      <c r="ES272" s="466">
        <v>734671.59</v>
      </c>
      <c r="ET272" s="466">
        <v>89258.36</v>
      </c>
      <c r="EU272" s="466">
        <v>237997.45</v>
      </c>
      <c r="EV272" s="466">
        <v>564825.28</v>
      </c>
      <c r="EW272" s="466">
        <v>107133.99</v>
      </c>
      <c r="EX272" s="466">
        <v>109983.73</v>
      </c>
      <c r="EY272" s="466">
        <f t="shared" si="1386"/>
        <v>7333926.200000002</v>
      </c>
      <c r="EZ272" s="466">
        <v>0</v>
      </c>
      <c r="FA272" s="466">
        <v>0</v>
      </c>
      <c r="FB272" s="466">
        <v>5000</v>
      </c>
      <c r="FC272" s="466">
        <v>4789.72</v>
      </c>
      <c r="FD272" s="466">
        <v>0</v>
      </c>
      <c r="FE272" s="466">
        <v>4818.42</v>
      </c>
      <c r="FF272" s="466">
        <v>0</v>
      </c>
      <c r="FG272" s="466">
        <v>0</v>
      </c>
      <c r="FH272" s="466">
        <v>10920.34</v>
      </c>
      <c r="FI272" s="466">
        <v>461086.11</v>
      </c>
      <c r="FJ272" s="466">
        <v>0</v>
      </c>
      <c r="FK272" s="466">
        <v>59027.45000000007</v>
      </c>
      <c r="FL272" s="466">
        <f t="shared" si="1388"/>
        <v>545642.04</v>
      </c>
      <c r="FM272" s="466">
        <v>0</v>
      </c>
      <c r="FN272" s="466">
        <v>0</v>
      </c>
      <c r="FO272" s="466">
        <v>0</v>
      </c>
      <c r="FP272" s="466">
        <v>5821.68</v>
      </c>
      <c r="FQ272" s="466">
        <v>0</v>
      </c>
      <c r="FR272" s="466">
        <v>14616.78</v>
      </c>
      <c r="FS272" s="466">
        <v>0</v>
      </c>
      <c r="FT272" s="466">
        <v>0</v>
      </c>
      <c r="FU272" s="466">
        <v>14955.47</v>
      </c>
      <c r="FV272" s="466">
        <v>0</v>
      </c>
      <c r="FW272" s="466">
        <v>0</v>
      </c>
      <c r="FX272" s="466">
        <v>258503.18</v>
      </c>
      <c r="FY272" s="466">
        <f t="shared" si="1390"/>
        <v>293897.11</v>
      </c>
      <c r="FZ272" s="466">
        <v>0</v>
      </c>
      <c r="GA272" s="466">
        <v>0</v>
      </c>
      <c r="GB272" s="466">
        <v>66020.399999999994</v>
      </c>
      <c r="GC272" s="466">
        <v>0</v>
      </c>
      <c r="GD272" s="466">
        <v>0</v>
      </c>
      <c r="GE272" s="466">
        <v>5040.7000000000116</v>
      </c>
      <c r="GF272" s="466">
        <v>30000</v>
      </c>
      <c r="GG272" s="466">
        <v>0</v>
      </c>
      <c r="GH272" s="466">
        <v>0</v>
      </c>
      <c r="GI272" s="466">
        <v>10070.909999999989</v>
      </c>
      <c r="GJ272" s="466">
        <v>0</v>
      </c>
      <c r="GK272" s="466">
        <v>65884.87999999999</v>
      </c>
      <c r="GL272" s="466">
        <f t="shared" si="1392"/>
        <v>177016.88999999998</v>
      </c>
      <c r="GM272" s="466">
        <v>0</v>
      </c>
      <c r="GN272" s="466">
        <v>0</v>
      </c>
      <c r="GO272" s="466">
        <v>55466.23</v>
      </c>
      <c r="GP272" s="466">
        <v>5097.7099999999991</v>
      </c>
      <c r="GQ272" s="466">
        <v>42537.5</v>
      </c>
      <c r="GR272" s="466">
        <v>5105.7699999999895</v>
      </c>
      <c r="GS272" s="466">
        <v>0</v>
      </c>
      <c r="GT272" s="466">
        <v>0</v>
      </c>
      <c r="GU272" s="466">
        <v>0</v>
      </c>
      <c r="GV272" s="466">
        <v>65112.050000000017</v>
      </c>
      <c r="GW272" s="466">
        <v>2000</v>
      </c>
      <c r="GX272" s="466">
        <v>155112.04999999999</v>
      </c>
      <c r="GY272" s="466">
        <f t="shared" si="1394"/>
        <v>330431.31</v>
      </c>
      <c r="GZ272" s="466">
        <v>0</v>
      </c>
      <c r="HA272" s="466">
        <v>0</v>
      </c>
      <c r="HB272" s="466">
        <v>0</v>
      </c>
      <c r="HC272" s="466">
        <v>5112.05</v>
      </c>
      <c r="HD272" s="466">
        <v>0</v>
      </c>
      <c r="HE272" s="466">
        <v>0</v>
      </c>
      <c r="HF272" s="466">
        <v>65106.92</v>
      </c>
      <c r="HG272" s="466">
        <v>0</v>
      </c>
      <c r="HH272" s="466">
        <v>0</v>
      </c>
      <c r="HI272" s="466">
        <v>0</v>
      </c>
      <c r="HJ272" s="466">
        <v>25106.92</v>
      </c>
      <c r="HK272" s="466">
        <v>257233.25</v>
      </c>
      <c r="HL272" s="466">
        <f t="shared" si="1396"/>
        <v>352559.14</v>
      </c>
      <c r="HM272" s="466">
        <v>0</v>
      </c>
      <c r="HN272" s="466">
        <v>80000</v>
      </c>
      <c r="HO272" s="466">
        <v>2126.9199999999983</v>
      </c>
      <c r="HP272" s="466">
        <v>0</v>
      </c>
      <c r="HQ272" s="466">
        <v>0</v>
      </c>
      <c r="HR272" s="466">
        <v>0</v>
      </c>
      <c r="HS272" s="466">
        <v>2120.5299999999988</v>
      </c>
      <c r="HT272" s="466">
        <v>0</v>
      </c>
      <c r="HU272" s="466">
        <v>2120.4600000000064</v>
      </c>
      <c r="HV272" s="466">
        <v>0</v>
      </c>
      <c r="HW272" s="466">
        <v>0</v>
      </c>
      <c r="HX272" s="466">
        <v>38039.61</v>
      </c>
      <c r="HY272" s="466">
        <f t="shared" si="1398"/>
        <v>124407.52</v>
      </c>
      <c r="HZ272" s="466">
        <v>0</v>
      </c>
      <c r="IA272" s="466">
        <v>0</v>
      </c>
      <c r="IB272" s="466">
        <v>2128.86</v>
      </c>
      <c r="IC272" s="466">
        <v>0</v>
      </c>
      <c r="ID272" s="466">
        <v>0</v>
      </c>
      <c r="IE272" s="466">
        <v>0</v>
      </c>
      <c r="IF272" s="466">
        <v>2128.86</v>
      </c>
      <c r="IG272" s="466">
        <v>0</v>
      </c>
      <c r="IH272" s="466">
        <v>2156.8000000000002</v>
      </c>
      <c r="II272" s="466">
        <v>0</v>
      </c>
      <c r="IJ272" s="466">
        <v>10000</v>
      </c>
      <c r="IK272" s="466">
        <v>2152.5099999999984</v>
      </c>
      <c r="IL272" s="466">
        <f t="shared" si="1400"/>
        <v>18567.03</v>
      </c>
      <c r="IM272" s="466">
        <v>0</v>
      </c>
      <c r="IN272" s="466">
        <v>0</v>
      </c>
      <c r="IO272" s="466">
        <v>2163.31</v>
      </c>
      <c r="IP272" s="466">
        <v>0</v>
      </c>
      <c r="IQ272" s="466">
        <v>0</v>
      </c>
      <c r="IR272" s="466">
        <v>2171.9299999999998</v>
      </c>
      <c r="IS272" s="466">
        <v>0</v>
      </c>
      <c r="IT272" s="466">
        <v>0</v>
      </c>
      <c r="IU272" s="466">
        <v>277.21000000000004</v>
      </c>
      <c r="IV272" s="466">
        <v>1907.8100000000004</v>
      </c>
      <c r="IW272" s="466">
        <v>0</v>
      </c>
      <c r="IX272" s="466">
        <v>2198.1999999999989</v>
      </c>
      <c r="IY272" s="466">
        <f t="shared" si="1402"/>
        <v>8718.4599999999991</v>
      </c>
      <c r="IZ272" s="655">
        <v>0</v>
      </c>
      <c r="JA272" s="466">
        <v>0</v>
      </c>
      <c r="JB272" s="466">
        <v>0</v>
      </c>
      <c r="JC272" s="466">
        <v>2204.88</v>
      </c>
      <c r="JD272" s="466">
        <v>0</v>
      </c>
      <c r="JE272" s="466">
        <v>2213.7299999999996</v>
      </c>
      <c r="JF272" s="466">
        <v>0</v>
      </c>
      <c r="JG272" s="466">
        <v>0</v>
      </c>
      <c r="JH272" s="466">
        <v>2227</v>
      </c>
      <c r="JI272" s="466">
        <v>0</v>
      </c>
      <c r="JJ272" s="466">
        <v>0</v>
      </c>
      <c r="JK272" s="466">
        <v>2233.7799999999997</v>
      </c>
      <c r="JL272" s="466">
        <f t="shared" si="1404"/>
        <v>8879.39</v>
      </c>
      <c r="JM272" s="655">
        <v>0</v>
      </c>
      <c r="JN272" s="466">
        <v>0</v>
      </c>
      <c r="JO272" s="466">
        <v>2247.1799999999998</v>
      </c>
      <c r="JP272" s="466">
        <v>0</v>
      </c>
      <c r="JQ272" s="466">
        <v>0</v>
      </c>
      <c r="JR272" s="466">
        <v>0</v>
      </c>
      <c r="JS272" s="466">
        <v>165.61000000000013</v>
      </c>
      <c r="JT272" s="466">
        <v>2077.2799999999997</v>
      </c>
      <c r="JU272" s="466">
        <v>0</v>
      </c>
      <c r="JV272" s="466">
        <v>2242.8100000000004</v>
      </c>
      <c r="JW272" s="466">
        <v>0</v>
      </c>
      <c r="JX272" s="466">
        <v>2240.63</v>
      </c>
      <c r="JY272" s="466">
        <f t="shared" si="1406"/>
        <v>8973.51</v>
      </c>
      <c r="JZ272" s="655">
        <v>0</v>
      </c>
      <c r="KA272" s="466">
        <v>0</v>
      </c>
      <c r="KB272" s="466">
        <v>0</v>
      </c>
      <c r="KC272" s="466">
        <v>2233.9</v>
      </c>
      <c r="KD272" s="466">
        <v>0</v>
      </c>
      <c r="KE272" s="466">
        <v>0</v>
      </c>
      <c r="KF272" s="466">
        <v>2242.65</v>
      </c>
      <c r="KG272" s="466">
        <v>0</v>
      </c>
      <c r="KH272" s="466">
        <v>0</v>
      </c>
      <c r="KI272" s="466">
        <v>2253.92</v>
      </c>
      <c r="KJ272" s="466">
        <v>0</v>
      </c>
      <c r="KK272" s="466">
        <v>2271.9099999999989</v>
      </c>
      <c r="KL272" s="466">
        <f t="shared" si="1408"/>
        <v>9002.3799999999992</v>
      </c>
      <c r="KM272" s="655">
        <v>0</v>
      </c>
      <c r="KN272" s="466">
        <v>0</v>
      </c>
      <c r="KO272" s="466">
        <v>0</v>
      </c>
      <c r="KP272" s="466">
        <v>2303.81</v>
      </c>
      <c r="KQ272" s="466">
        <v>0</v>
      </c>
      <c r="KR272" s="466">
        <v>2343.2199999999998</v>
      </c>
      <c r="KS272" s="466">
        <v>0</v>
      </c>
      <c r="KT272" s="466">
        <v>0</v>
      </c>
      <c r="KU272" s="466">
        <v>2404.6900000000005</v>
      </c>
      <c r="KV272" s="466">
        <v>0</v>
      </c>
      <c r="KW272" s="466">
        <v>0</v>
      </c>
      <c r="KX272" s="466">
        <v>0</v>
      </c>
      <c r="KY272" s="466">
        <f t="shared" si="1410"/>
        <v>7051.72</v>
      </c>
      <c r="KZ272" s="655">
        <v>0</v>
      </c>
      <c r="LA272" s="466">
        <v>0</v>
      </c>
      <c r="LB272" s="466">
        <v>0</v>
      </c>
      <c r="LC272" s="466">
        <v>0</v>
      </c>
      <c r="LD272" s="466">
        <v>0</v>
      </c>
      <c r="LE272" s="466">
        <v>0</v>
      </c>
      <c r="LF272" s="466">
        <v>0</v>
      </c>
      <c r="LG272" s="466">
        <v>0</v>
      </c>
      <c r="LH272" s="466">
        <v>0</v>
      </c>
      <c r="LI272" s="466">
        <v>0</v>
      </c>
      <c r="LJ272" s="466">
        <v>0</v>
      </c>
      <c r="LK272" s="466">
        <v>0</v>
      </c>
      <c r="LL272" s="511">
        <f t="shared" si="1412"/>
        <v>0</v>
      </c>
    </row>
    <row r="273" spans="1:324" ht="15.75" x14ac:dyDescent="0.25">
      <c r="A273" s="419">
        <v>7502</v>
      </c>
      <c r="B273" s="420"/>
      <c r="C273" s="418" t="s">
        <v>884</v>
      </c>
      <c r="D273" s="418" t="s">
        <v>424</v>
      </c>
      <c r="E273" s="466">
        <v>0</v>
      </c>
      <c r="F273" s="466">
        <v>0</v>
      </c>
      <c r="G273" s="466">
        <v>0</v>
      </c>
      <c r="H273" s="466">
        <v>0</v>
      </c>
      <c r="I273" s="466">
        <v>0</v>
      </c>
      <c r="J273" s="466">
        <v>0</v>
      </c>
      <c r="K273" s="466">
        <v>0</v>
      </c>
      <c r="L273" s="466">
        <v>23625894.675346356</v>
      </c>
      <c r="M273" s="466">
        <v>261342.01301952932</v>
      </c>
      <c r="N273" s="466">
        <v>178096.31113336672</v>
      </c>
      <c r="O273" s="466">
        <v>501009.8481054916</v>
      </c>
      <c r="P273" s="466">
        <v>13232.348522784177</v>
      </c>
      <c r="Q273" s="466">
        <v>243181.73134702054</v>
      </c>
      <c r="R273" s="466">
        <v>977094.36250208633</v>
      </c>
      <c r="S273" s="466">
        <v>176513.82907694878</v>
      </c>
      <c r="T273" s="466">
        <v>95263.72892672343</v>
      </c>
      <c r="U273" s="466">
        <v>54227.174094475049</v>
      </c>
      <c r="V273" s="466">
        <v>339404.94074445002</v>
      </c>
      <c r="W273" s="466">
        <v>221281.92288432649</v>
      </c>
      <c r="X273" s="466">
        <v>1330505.4798864964</v>
      </c>
      <c r="Y273" s="466">
        <f t="shared" si="1366"/>
        <v>4391153.6902436987</v>
      </c>
      <c r="Z273" s="466">
        <v>418419.29561008181</v>
      </c>
      <c r="AA273" s="466">
        <v>417292.60557502927</v>
      </c>
      <c r="AB273" s="466">
        <v>466120.01335336338</v>
      </c>
      <c r="AC273" s="466">
        <v>417292.60557502927</v>
      </c>
      <c r="AD273" s="466">
        <v>544132.86596561514</v>
      </c>
      <c r="AE273" s="466">
        <v>838798.37581372051</v>
      </c>
      <c r="AF273" s="466">
        <v>417442.83091303625</v>
      </c>
      <c r="AG273" s="466">
        <v>430800.36721749289</v>
      </c>
      <c r="AH273" s="466">
        <v>442029.71123351698</v>
      </c>
      <c r="AI273" s="466">
        <v>409293.10632615589</v>
      </c>
      <c r="AJ273" s="466">
        <v>440160.24036054086</v>
      </c>
      <c r="AK273" s="466">
        <v>1030054.7316391253</v>
      </c>
      <c r="AL273" s="466">
        <f t="shared" si="1368"/>
        <v>6271836.7495827079</v>
      </c>
      <c r="AM273" s="466">
        <v>418476.97805040894</v>
      </c>
      <c r="AN273" s="466">
        <v>417292.60557502927</v>
      </c>
      <c r="AO273" s="466">
        <v>444416.62493740616</v>
      </c>
      <c r="AP273" s="466">
        <v>437050.31042396935</v>
      </c>
      <c r="AQ273" s="466">
        <v>439323.59476715076</v>
      </c>
      <c r="AR273" s="466">
        <v>782111.0094308129</v>
      </c>
      <c r="AS273" s="466">
        <v>540332.69712902687</v>
      </c>
      <c r="AT273" s="466">
        <v>282059.08137205814</v>
      </c>
      <c r="AU273" s="466">
        <v>2804.2063094641962</v>
      </c>
      <c r="AV273" s="466">
        <v>133414.46060757805</v>
      </c>
      <c r="AW273" s="466">
        <v>31597.396094141215</v>
      </c>
      <c r="AX273" s="466">
        <v>814732.12431146717</v>
      </c>
      <c r="AY273" s="466">
        <f t="shared" si="1370"/>
        <v>4743611.0890085138</v>
      </c>
      <c r="AZ273" s="466">
        <v>1988.7521699215492</v>
      </c>
      <c r="BA273" s="466">
        <v>8829.9115339676173</v>
      </c>
      <c r="BB273" s="466">
        <v>9843.9325655149405</v>
      </c>
      <c r="BC273" s="466">
        <v>73811.268819896519</v>
      </c>
      <c r="BD273" s="466">
        <v>186851.10999833082</v>
      </c>
      <c r="BE273" s="466">
        <v>384165.09480888001</v>
      </c>
      <c r="BF273" s="466">
        <v>73104.932356868638</v>
      </c>
      <c r="BG273" s="466">
        <v>146415.45651811053</v>
      </c>
      <c r="BH273" s="466">
        <v>9011.9333583708867</v>
      </c>
      <c r="BI273" s="466">
        <v>84377.173051243532</v>
      </c>
      <c r="BJ273" s="466">
        <v>85112.86880320491</v>
      </c>
      <c r="BK273" s="466">
        <v>563828.74119512609</v>
      </c>
      <c r="BL273" s="466">
        <f t="shared" si="1372"/>
        <v>1627341.1751794363</v>
      </c>
      <c r="BM273" s="466">
        <v>0</v>
      </c>
      <c r="BN273" s="466">
        <v>149941.5790352195</v>
      </c>
      <c r="BO273" s="466">
        <v>26402.1031547321</v>
      </c>
      <c r="BP273" s="466">
        <v>84792.256551493905</v>
      </c>
      <c r="BQ273" s="466">
        <v>28008.679686195963</v>
      </c>
      <c r="BR273" s="466">
        <v>409304.04481722589</v>
      </c>
      <c r="BS273" s="466">
        <v>75240.711066599921</v>
      </c>
      <c r="BT273" s="466">
        <v>19696.21098314138</v>
      </c>
      <c r="BU273" s="466">
        <v>6843.5987314304803</v>
      </c>
      <c r="BV273" s="466">
        <v>79194.348940076787</v>
      </c>
      <c r="BW273" s="466">
        <v>65331.330328826582</v>
      </c>
      <c r="BX273" s="466">
        <v>444134.60770322155</v>
      </c>
      <c r="BY273" s="466">
        <f t="shared" si="1374"/>
        <v>1388889.470998164</v>
      </c>
      <c r="BZ273" s="466">
        <v>73322.390168586207</v>
      </c>
      <c r="CA273" s="466">
        <v>15389.751293607078</v>
      </c>
      <c r="CB273" s="466">
        <v>4135.3697212485395</v>
      </c>
      <c r="CC273" s="466">
        <v>-17396.928726422968</v>
      </c>
      <c r="CD273" s="466">
        <v>128821.16316140878</v>
      </c>
      <c r="CE273" s="466">
        <v>-19383.241528960109</v>
      </c>
      <c r="CF273" s="466">
        <v>104268.49699549325</v>
      </c>
      <c r="CG273" s="466">
        <v>5378.9016858621271</v>
      </c>
      <c r="CH273" s="466">
        <v>4673.6771824403277</v>
      </c>
      <c r="CI273" s="466">
        <v>121745.11767651478</v>
      </c>
      <c r="CJ273" s="466">
        <v>27958.604573526958</v>
      </c>
      <c r="CK273" s="466">
        <v>-39310.156902019698</v>
      </c>
      <c r="CL273" s="466">
        <f t="shared" si="1376"/>
        <v>409603.14530128526</v>
      </c>
      <c r="CM273" s="466">
        <v>42058.9217159072</v>
      </c>
      <c r="CN273" s="466">
        <v>-31388.749791353701</v>
      </c>
      <c r="CO273" s="466">
        <v>2808.3792355199466</v>
      </c>
      <c r="CP273" s="466">
        <v>3175.5967284259723</v>
      </c>
      <c r="CQ273" s="466">
        <v>32194.124520113506</v>
      </c>
      <c r="CR273" s="466">
        <v>-847.10398931730936</v>
      </c>
      <c r="CS273" s="466">
        <v>-17605.575029210486</v>
      </c>
      <c r="CT273" s="466">
        <v>554.99916541478888</v>
      </c>
      <c r="CU273" s="466">
        <v>10015.022533800702</v>
      </c>
      <c r="CV273" s="466">
        <v>0</v>
      </c>
      <c r="CW273" s="466">
        <v>28393.395927224174</v>
      </c>
      <c r="CX273" s="466">
        <v>-49720.413954264739</v>
      </c>
      <c r="CY273" s="466">
        <f t="shared" si="1378"/>
        <v>19638.597062260051</v>
      </c>
      <c r="CZ273" s="466">
        <v>16615.080000000002</v>
      </c>
      <c r="DA273" s="466">
        <v>3518</v>
      </c>
      <c r="DB273" s="466">
        <v>7082.63</v>
      </c>
      <c r="DC273" s="466">
        <v>73</v>
      </c>
      <c r="DD273" s="466">
        <v>24247</v>
      </c>
      <c r="DE273" s="466">
        <v>187.7699999999968</v>
      </c>
      <c r="DF273" s="466">
        <v>18531</v>
      </c>
      <c r="DG273" s="466">
        <v>76.190000000002328</v>
      </c>
      <c r="DH273" s="466">
        <v>12360.76</v>
      </c>
      <c r="DI273" s="466">
        <v>306.72999999999593</v>
      </c>
      <c r="DJ273" s="466">
        <v>20828.07</v>
      </c>
      <c r="DK273" s="466">
        <v>55230.34</v>
      </c>
      <c r="DL273" s="466">
        <f t="shared" si="1380"/>
        <v>159056.57</v>
      </c>
      <c r="DM273" s="466">
        <v>1360.73</v>
      </c>
      <c r="DN273" s="466">
        <v>9071.27</v>
      </c>
      <c r="DO273" s="466">
        <v>5690.85</v>
      </c>
      <c r="DP273" s="466">
        <v>0</v>
      </c>
      <c r="DQ273" s="466">
        <v>24173.07</v>
      </c>
      <c r="DR273" s="466">
        <v>208.63999999999942</v>
      </c>
      <c r="DS273" s="466">
        <v>589.0199999999968</v>
      </c>
      <c r="DT273" s="466">
        <v>3971.15</v>
      </c>
      <c r="DU273" s="466">
        <v>4586.71</v>
      </c>
      <c r="DV273" s="466">
        <v>1870.94</v>
      </c>
      <c r="DW273" s="466">
        <v>-8000.16</v>
      </c>
      <c r="DX273" s="466">
        <v>5842.1000000000058</v>
      </c>
      <c r="DY273" s="466">
        <f t="shared" si="1382"/>
        <v>49364.320000000007</v>
      </c>
      <c r="DZ273" s="466">
        <v>1202.98</v>
      </c>
      <c r="EA273" s="466">
        <v>6031.6</v>
      </c>
      <c r="EB273" s="466">
        <v>29404.58</v>
      </c>
      <c r="EC273" s="466">
        <v>0</v>
      </c>
      <c r="ED273" s="466">
        <v>32518.92</v>
      </c>
      <c r="EE273" s="466">
        <v>277.75</v>
      </c>
      <c r="EF273" s="466">
        <v>698.62999999999738</v>
      </c>
      <c r="EG273" s="466">
        <v>260.52</v>
      </c>
      <c r="EH273" s="466">
        <v>2810.19</v>
      </c>
      <c r="EI273" s="466">
        <v>251.27000000000407</v>
      </c>
      <c r="EJ273" s="466">
        <v>32347.200000000001</v>
      </c>
      <c r="EK273" s="466">
        <v>308931.86</v>
      </c>
      <c r="EL273" s="466">
        <f t="shared" si="1384"/>
        <v>414735.5</v>
      </c>
      <c r="EM273" s="466">
        <v>834.58</v>
      </c>
      <c r="EN273" s="466">
        <v>1675.91</v>
      </c>
      <c r="EO273" s="466">
        <v>0</v>
      </c>
      <c r="EP273" s="466">
        <v>1829.89</v>
      </c>
      <c r="EQ273" s="466">
        <v>0</v>
      </c>
      <c r="ER273" s="466">
        <v>400000</v>
      </c>
      <c r="ES273" s="466">
        <v>594.4199999999837</v>
      </c>
      <c r="ET273" s="466">
        <v>0</v>
      </c>
      <c r="EU273" s="466">
        <v>2815.19</v>
      </c>
      <c r="EV273" s="466">
        <v>1474.9500000000116</v>
      </c>
      <c r="EW273" s="466">
        <v>19539.11</v>
      </c>
      <c r="EX273" s="466">
        <v>9598.6299999999992</v>
      </c>
      <c r="EY273" s="466">
        <f t="shared" si="1386"/>
        <v>438362.68</v>
      </c>
      <c r="EZ273" s="466">
        <v>834.4</v>
      </c>
      <c r="FA273" s="466">
        <v>0</v>
      </c>
      <c r="FB273" s="466">
        <v>70000</v>
      </c>
      <c r="FC273" s="466">
        <v>0</v>
      </c>
      <c r="FD273" s="466">
        <v>835</v>
      </c>
      <c r="FE273" s="466">
        <v>20381.419999999998</v>
      </c>
      <c r="FF273" s="466">
        <v>304.59999999999127</v>
      </c>
      <c r="FG273" s="466">
        <v>6259.39</v>
      </c>
      <c r="FH273" s="466">
        <v>50706.13</v>
      </c>
      <c r="FI273" s="466">
        <v>-50178.29</v>
      </c>
      <c r="FJ273" s="466">
        <v>271.59000000000526</v>
      </c>
      <c r="FK273" s="466">
        <v>30404.240000000002</v>
      </c>
      <c r="FL273" s="466">
        <f t="shared" si="1388"/>
        <v>129818.47999999998</v>
      </c>
      <c r="FM273" s="466">
        <v>0</v>
      </c>
      <c r="FN273" s="466">
        <v>0</v>
      </c>
      <c r="FO273" s="466">
        <v>0</v>
      </c>
      <c r="FP273" s="466">
        <v>0</v>
      </c>
      <c r="FQ273" s="466">
        <v>0</v>
      </c>
      <c r="FR273" s="466">
        <v>3427.06</v>
      </c>
      <c r="FS273" s="466">
        <v>139.96</v>
      </c>
      <c r="FT273" s="466">
        <v>0</v>
      </c>
      <c r="FU273" s="466">
        <v>0</v>
      </c>
      <c r="FV273" s="466">
        <v>225267.96</v>
      </c>
      <c r="FW273" s="466">
        <v>27037.35</v>
      </c>
      <c r="FX273" s="466">
        <v>4079.25</v>
      </c>
      <c r="FY273" s="466">
        <f t="shared" si="1390"/>
        <v>259951.58</v>
      </c>
      <c r="FZ273" s="466">
        <v>0</v>
      </c>
      <c r="GA273" s="466">
        <v>0</v>
      </c>
      <c r="GB273" s="466">
        <v>0</v>
      </c>
      <c r="GC273" s="466">
        <v>0</v>
      </c>
      <c r="GD273" s="466">
        <v>5424.8</v>
      </c>
      <c r="GE273" s="466">
        <v>30824.710000000003</v>
      </c>
      <c r="GF273" s="466">
        <v>0</v>
      </c>
      <c r="GG273" s="466">
        <v>0</v>
      </c>
      <c r="GH273" s="466">
        <v>10000</v>
      </c>
      <c r="GI273" s="466">
        <v>225263.81</v>
      </c>
      <c r="GJ273" s="466">
        <v>207.82000000000698</v>
      </c>
      <c r="GK273" s="466">
        <v>10520.460000000021</v>
      </c>
      <c r="GL273" s="466">
        <f t="shared" si="1392"/>
        <v>282241.60000000003</v>
      </c>
      <c r="GM273" s="466">
        <v>7450.68</v>
      </c>
      <c r="GN273" s="466">
        <v>9212.2799999999988</v>
      </c>
      <c r="GO273" s="466">
        <v>2413.4000000000015</v>
      </c>
      <c r="GP273" s="466">
        <v>2418.4300000000003</v>
      </c>
      <c r="GQ273" s="466">
        <v>0</v>
      </c>
      <c r="GR273" s="466">
        <v>16444.010000000002</v>
      </c>
      <c r="GS273" s="466">
        <v>0</v>
      </c>
      <c r="GT273" s="466">
        <v>0</v>
      </c>
      <c r="GU273" s="466">
        <v>0</v>
      </c>
      <c r="GV273" s="466">
        <v>225268.66999999998</v>
      </c>
      <c r="GW273" s="466">
        <v>1400.1700000000419</v>
      </c>
      <c r="GX273" s="466">
        <v>22712.229999999981</v>
      </c>
      <c r="GY273" s="466">
        <f t="shared" si="1394"/>
        <v>287319.87</v>
      </c>
      <c r="GZ273" s="466">
        <v>0</v>
      </c>
      <c r="HA273" s="466">
        <v>0</v>
      </c>
      <c r="HB273" s="466">
        <v>0</v>
      </c>
      <c r="HC273" s="466">
        <v>0</v>
      </c>
      <c r="HD273" s="466">
        <v>7200</v>
      </c>
      <c r="HE273" s="466">
        <v>627.89999999999964</v>
      </c>
      <c r="HF273" s="466">
        <v>0</v>
      </c>
      <c r="HG273" s="466">
        <v>0</v>
      </c>
      <c r="HH273" s="466">
        <v>4838.92</v>
      </c>
      <c r="HI273" s="466">
        <v>225000</v>
      </c>
      <c r="HJ273" s="466">
        <v>7258.3799999999756</v>
      </c>
      <c r="HK273" s="466">
        <v>3072.8400000000256</v>
      </c>
      <c r="HL273" s="466">
        <f t="shared" si="1396"/>
        <v>247998.04</v>
      </c>
      <c r="HM273" s="466">
        <v>2419.46</v>
      </c>
      <c r="HN273" s="466">
        <v>0</v>
      </c>
      <c r="HO273" s="466">
        <v>4838.92</v>
      </c>
      <c r="HP273" s="466">
        <v>9527.6299999999974</v>
      </c>
      <c r="HQ273" s="466">
        <v>4568.9200000000019</v>
      </c>
      <c r="HR273" s="466">
        <v>3098.3199999999997</v>
      </c>
      <c r="HS273" s="466">
        <v>7455.7900000000009</v>
      </c>
      <c r="HT273" s="466">
        <v>2419.4599999999991</v>
      </c>
      <c r="HU273" s="466">
        <v>2419.4599999999991</v>
      </c>
      <c r="HV273" s="466">
        <v>227419.46</v>
      </c>
      <c r="HW273" s="466">
        <v>2419.460000000021</v>
      </c>
      <c r="HX273" s="466">
        <v>2419.4599999999627</v>
      </c>
      <c r="HY273" s="466">
        <f t="shared" si="1398"/>
        <v>269006.33999999997</v>
      </c>
      <c r="HZ273" s="466">
        <v>2419.46</v>
      </c>
      <c r="IA273" s="466">
        <v>2419.46</v>
      </c>
      <c r="IB273" s="466">
        <v>2419.46</v>
      </c>
      <c r="IC273" s="466">
        <v>2419.46</v>
      </c>
      <c r="ID273" s="466">
        <v>2419.4599999999991</v>
      </c>
      <c r="IE273" s="466">
        <v>2419.4600000000009</v>
      </c>
      <c r="IF273" s="466">
        <v>8546.17</v>
      </c>
      <c r="IG273" s="466">
        <v>2419.4599999999991</v>
      </c>
      <c r="IH273" s="466">
        <v>2419.4599999999991</v>
      </c>
      <c r="II273" s="466">
        <v>227419.46</v>
      </c>
      <c r="IJ273" s="466">
        <v>2419.4599999999919</v>
      </c>
      <c r="IK273" s="466">
        <v>2419.4599999999919</v>
      </c>
      <c r="IL273" s="466">
        <f t="shared" si="1400"/>
        <v>260160.22999999998</v>
      </c>
      <c r="IM273" s="466">
        <v>2419.46</v>
      </c>
      <c r="IN273" s="466">
        <v>2419.46</v>
      </c>
      <c r="IO273" s="466">
        <v>2419.46</v>
      </c>
      <c r="IP273" s="466">
        <v>2419.46</v>
      </c>
      <c r="IQ273" s="466">
        <v>2419.4599999999991</v>
      </c>
      <c r="IR273" s="466">
        <v>2419.4600000000009</v>
      </c>
      <c r="IS273" s="466">
        <v>2419.4600000000009</v>
      </c>
      <c r="IT273" s="466">
        <v>2419.4599999999991</v>
      </c>
      <c r="IU273" s="466">
        <v>2419.4599999999991</v>
      </c>
      <c r="IV273" s="466">
        <v>238669.46000000002</v>
      </c>
      <c r="IW273" s="466">
        <v>2419.4599999999919</v>
      </c>
      <c r="IX273" s="466">
        <v>2419.460000000021</v>
      </c>
      <c r="IY273" s="466">
        <f t="shared" si="1402"/>
        <v>265283.52000000008</v>
      </c>
      <c r="IZ273" s="655">
        <v>0</v>
      </c>
      <c r="JA273" s="466">
        <v>4838.92</v>
      </c>
      <c r="JB273" s="466">
        <v>2419.46</v>
      </c>
      <c r="JC273" s="466">
        <v>2419.46</v>
      </c>
      <c r="JD273" s="466">
        <v>2419.4599999999991</v>
      </c>
      <c r="JE273" s="466">
        <v>2419.4600000000009</v>
      </c>
      <c r="JF273" s="466">
        <v>2419.4600000000009</v>
      </c>
      <c r="JG273" s="466">
        <v>2419.4599999999991</v>
      </c>
      <c r="JH273" s="466">
        <v>2419.4599999999991</v>
      </c>
      <c r="JI273" s="466">
        <v>227419.46000000002</v>
      </c>
      <c r="JJ273" s="466">
        <v>2419.4599999999919</v>
      </c>
      <c r="JK273" s="466">
        <v>2419.4599999999919</v>
      </c>
      <c r="JL273" s="466">
        <f t="shared" si="1404"/>
        <v>254033.52000000002</v>
      </c>
      <c r="JM273" s="655">
        <v>2419.46</v>
      </c>
      <c r="JN273" s="466">
        <v>2419.46</v>
      </c>
      <c r="JO273" s="466">
        <v>2419.46</v>
      </c>
      <c r="JP273" s="466">
        <v>2419.46</v>
      </c>
      <c r="JQ273" s="466">
        <v>27419.46</v>
      </c>
      <c r="JR273" s="466">
        <v>2419.4600000000009</v>
      </c>
      <c r="JS273" s="466">
        <v>2419.4600000000009</v>
      </c>
      <c r="JT273" s="466">
        <v>2419.4599999999991</v>
      </c>
      <c r="JU273" s="466">
        <v>2419.4599999999991</v>
      </c>
      <c r="JV273" s="466">
        <v>227419.46000000002</v>
      </c>
      <c r="JW273" s="466">
        <v>2419.4599999999919</v>
      </c>
      <c r="JX273" s="466">
        <v>15105.159999999974</v>
      </c>
      <c r="JY273" s="466">
        <f t="shared" si="1406"/>
        <v>291719.22000000003</v>
      </c>
      <c r="JZ273" s="655">
        <v>2419.46</v>
      </c>
      <c r="KA273" s="466">
        <v>2419.46</v>
      </c>
      <c r="KB273" s="466">
        <v>2415.46</v>
      </c>
      <c r="KC273" s="466">
        <v>2423.46</v>
      </c>
      <c r="KD273" s="466">
        <v>2415.4599999999991</v>
      </c>
      <c r="KE273" s="466">
        <v>2423.4600000000009</v>
      </c>
      <c r="KF273" s="466">
        <v>2419.4600000000009</v>
      </c>
      <c r="KG273" s="466">
        <v>2419.4599999999991</v>
      </c>
      <c r="KH273" s="466">
        <v>2419.4599999999991</v>
      </c>
      <c r="KI273" s="466">
        <v>228190.51</v>
      </c>
      <c r="KJ273" s="466">
        <v>0</v>
      </c>
      <c r="KK273" s="466">
        <v>4838.9200000000128</v>
      </c>
      <c r="KL273" s="466">
        <f t="shared" si="1408"/>
        <v>254804.57000000004</v>
      </c>
      <c r="KM273" s="655">
        <v>2419.46</v>
      </c>
      <c r="KN273" s="466">
        <v>2419.46</v>
      </c>
      <c r="KO273" s="466">
        <v>2517.7399999999998</v>
      </c>
      <c r="KP273" s="466">
        <v>2419.4600000000009</v>
      </c>
      <c r="KQ273" s="466">
        <v>2419.4599999999991</v>
      </c>
      <c r="KR273" s="466">
        <v>2419.4600000000009</v>
      </c>
      <c r="KS273" s="466">
        <v>2419.4599999999991</v>
      </c>
      <c r="KT273" s="466">
        <v>2419.4599999999991</v>
      </c>
      <c r="KU273" s="466">
        <v>2419.4599999999991</v>
      </c>
      <c r="KV273" s="466">
        <v>2419.4600000000028</v>
      </c>
      <c r="KW273" s="466">
        <v>2419.4599999999991</v>
      </c>
      <c r="KX273" s="466">
        <v>2419.4599999999991</v>
      </c>
      <c r="KY273" s="466">
        <f t="shared" si="1410"/>
        <v>29131.8</v>
      </c>
      <c r="KZ273" s="655">
        <v>2419.46</v>
      </c>
      <c r="LA273" s="466">
        <v>2419.46</v>
      </c>
      <c r="LB273" s="466">
        <v>0</v>
      </c>
      <c r="LC273" s="466">
        <v>0</v>
      </c>
      <c r="LD273" s="466">
        <v>0</v>
      </c>
      <c r="LE273" s="466">
        <v>0</v>
      </c>
      <c r="LF273" s="466">
        <v>0</v>
      </c>
      <c r="LG273" s="466">
        <v>0</v>
      </c>
      <c r="LH273" s="466">
        <v>0</v>
      </c>
      <c r="LI273" s="466">
        <v>0</v>
      </c>
      <c r="LJ273" s="466">
        <v>0</v>
      </c>
      <c r="LK273" s="466">
        <v>0</v>
      </c>
      <c r="LL273" s="511">
        <f t="shared" si="1412"/>
        <v>4838.92</v>
      </c>
    </row>
    <row r="274" spans="1:324" ht="15.75" x14ac:dyDescent="0.25">
      <c r="A274" s="419">
        <v>7503</v>
      </c>
      <c r="B274" s="420"/>
      <c r="C274" s="418" t="s">
        <v>885</v>
      </c>
      <c r="D274" s="418" t="s">
        <v>709</v>
      </c>
      <c r="E274" s="466">
        <v>0</v>
      </c>
      <c r="F274" s="466">
        <v>0</v>
      </c>
      <c r="G274" s="466">
        <v>0</v>
      </c>
      <c r="H274" s="466">
        <v>0</v>
      </c>
      <c r="I274" s="466">
        <v>0</v>
      </c>
      <c r="J274" s="466">
        <v>0</v>
      </c>
      <c r="K274" s="466">
        <v>4584885.6618260723</v>
      </c>
      <c r="L274" s="466">
        <v>1814947.4211316977</v>
      </c>
      <c r="M274" s="466">
        <v>55171.006551493912</v>
      </c>
      <c r="N274" s="466">
        <v>537054.87748289097</v>
      </c>
      <c r="O274" s="466">
        <v>111924.48706392923</v>
      </c>
      <c r="P274" s="466">
        <v>130478.2086463028</v>
      </c>
      <c r="Q274" s="466">
        <v>-178953.15402270074</v>
      </c>
      <c r="R274" s="466">
        <v>13137663.895468203</v>
      </c>
      <c r="S274" s="466">
        <v>36392.088132198296</v>
      </c>
      <c r="T274" s="466">
        <v>49909.038557836764</v>
      </c>
      <c r="U274" s="466">
        <v>65322.984476715079</v>
      </c>
      <c r="V274" s="466">
        <v>67910.198631280247</v>
      </c>
      <c r="W274" s="466">
        <v>6084.1261892839266</v>
      </c>
      <c r="X274" s="466">
        <v>41697757.005549997</v>
      </c>
      <c r="Y274" s="466">
        <f t="shared" si="1366"/>
        <v>55716714.762727432</v>
      </c>
      <c r="Z274" s="466">
        <v>430320.41437155736</v>
      </c>
      <c r="AA274" s="466">
        <v>20539.14204640294</v>
      </c>
      <c r="AB274" s="466">
        <v>139321.48222333501</v>
      </c>
      <c r="AC274" s="466">
        <v>370226.1725922217</v>
      </c>
      <c r="AD274" s="466">
        <v>69790.802870973159</v>
      </c>
      <c r="AE274" s="466">
        <v>8062624.0342597226</v>
      </c>
      <c r="AF274" s="466">
        <v>333434.80637623096</v>
      </c>
      <c r="AG274" s="466">
        <v>74995.889667835145</v>
      </c>
      <c r="AH274" s="466">
        <v>346019.02854281425</v>
      </c>
      <c r="AI274" s="466">
        <v>313612.08479385747</v>
      </c>
      <c r="AJ274" s="466">
        <v>403617.92689033551</v>
      </c>
      <c r="AK274" s="466">
        <v>62313469.042396933</v>
      </c>
      <c r="AL274" s="466">
        <f t="shared" si="1368"/>
        <v>72877970.827032223</v>
      </c>
      <c r="AM274" s="466">
        <v>84034.384910699388</v>
      </c>
      <c r="AN274" s="466">
        <v>49482.513770655991</v>
      </c>
      <c r="AO274" s="466">
        <v>15531.630779502588</v>
      </c>
      <c r="AP274" s="466">
        <v>75204.85478217325</v>
      </c>
      <c r="AQ274" s="466">
        <v>39175.429811383743</v>
      </c>
      <c r="AR274" s="466">
        <v>2879565.9048572863</v>
      </c>
      <c r="AS274" s="466">
        <v>152779.16875312972</v>
      </c>
      <c r="AT274" s="466">
        <v>49390.752795860455</v>
      </c>
      <c r="AU274" s="466">
        <v>251272.74244700384</v>
      </c>
      <c r="AV274" s="466">
        <v>118369.2204974128</v>
      </c>
      <c r="AW274" s="466">
        <v>468456.85194458353</v>
      </c>
      <c r="AX274" s="466">
        <v>3466181.6975880489</v>
      </c>
      <c r="AY274" s="466">
        <f t="shared" si="1370"/>
        <v>7649445.1529377401</v>
      </c>
      <c r="AZ274" s="466">
        <v>97433.65047571357</v>
      </c>
      <c r="BA274" s="466">
        <v>33732.865798698047</v>
      </c>
      <c r="BB274" s="466">
        <v>78431.213653814062</v>
      </c>
      <c r="BC274" s="466">
        <v>57226.439492572201</v>
      </c>
      <c r="BD274" s="466">
        <v>2242.0461525621818</v>
      </c>
      <c r="BE274" s="466">
        <v>2566470.5959772994</v>
      </c>
      <c r="BF274" s="466">
        <v>87760.807878484396</v>
      </c>
      <c r="BG274" s="466">
        <v>33475.212819228844</v>
      </c>
      <c r="BH274" s="466">
        <v>287102.48372558848</v>
      </c>
      <c r="BI274" s="466">
        <v>-12093.140961442223</v>
      </c>
      <c r="BJ274" s="466">
        <v>1465.4477549658548</v>
      </c>
      <c r="BK274" s="466">
        <v>2611816.9253463531</v>
      </c>
      <c r="BL274" s="466">
        <f t="shared" si="1372"/>
        <v>5845064.5481138378</v>
      </c>
      <c r="BM274" s="466">
        <v>35440.660991487232</v>
      </c>
      <c r="BN274" s="466">
        <v>3417.6264396594897</v>
      </c>
      <c r="BO274" s="466">
        <v>53158.90502420297</v>
      </c>
      <c r="BP274" s="466">
        <v>187135.72366883658</v>
      </c>
      <c r="BQ274" s="466">
        <v>-38071.643715573366</v>
      </c>
      <c r="BR274" s="466">
        <v>2447101.1281922883</v>
      </c>
      <c r="BS274" s="466">
        <v>44340.761141712566</v>
      </c>
      <c r="BT274" s="466">
        <v>81355.366382907698</v>
      </c>
      <c r="BU274" s="466">
        <v>197073.22375229513</v>
      </c>
      <c r="BV274" s="466">
        <v>42001.7095643465</v>
      </c>
      <c r="BW274" s="466">
        <v>125333.83408446003</v>
      </c>
      <c r="BX274" s="466">
        <v>2371126.2115673516</v>
      </c>
      <c r="BY274" s="466">
        <f t="shared" si="1374"/>
        <v>5549413.5070939753</v>
      </c>
      <c r="BZ274" s="466">
        <v>20489.025204473379</v>
      </c>
      <c r="CA274" s="466">
        <v>1266.3578701385413</v>
      </c>
      <c r="CB274" s="466">
        <v>53517.776664997502</v>
      </c>
      <c r="CC274" s="466">
        <v>191584.21006509766</v>
      </c>
      <c r="CD274" s="466">
        <v>-16469.157110665998</v>
      </c>
      <c r="CE274" s="466">
        <v>2471996.0101402104</v>
      </c>
      <c r="CF274" s="466">
        <v>59691.524244700384</v>
      </c>
      <c r="CG274" s="466">
        <v>94424.970789517611</v>
      </c>
      <c r="CH274" s="466">
        <v>166166.91745952264</v>
      </c>
      <c r="CI274" s="466">
        <v>141256.76518945087</v>
      </c>
      <c r="CJ274" s="466">
        <v>25934.73543648807</v>
      </c>
      <c r="CK274" s="466">
        <v>2641307.6921632458</v>
      </c>
      <c r="CL274" s="466">
        <f t="shared" si="1376"/>
        <v>5851166.8281171769</v>
      </c>
      <c r="CM274" s="466">
        <v>51196.748038724763</v>
      </c>
      <c r="CN274" s="466">
        <v>35670.171924553499</v>
      </c>
      <c r="CO274" s="466">
        <v>150589.38449340677</v>
      </c>
      <c r="CP274" s="466">
        <v>365694.37489567685</v>
      </c>
      <c r="CQ274" s="466">
        <v>19929.894842263398</v>
      </c>
      <c r="CR274" s="466">
        <v>2373410.1641211817</v>
      </c>
      <c r="CS274" s="466">
        <v>100375.56334501752</v>
      </c>
      <c r="CT274" s="466">
        <v>53523.55700216988</v>
      </c>
      <c r="CU274" s="466">
        <v>9503.4629444166858</v>
      </c>
      <c r="CV274" s="466">
        <v>26077.470121849427</v>
      </c>
      <c r="CW274" s="466">
        <v>164446.70776998831</v>
      </c>
      <c r="CX274" s="466">
        <v>4898984.6070772829</v>
      </c>
      <c r="CY274" s="466">
        <f t="shared" si="1378"/>
        <v>8249402.1065765321</v>
      </c>
      <c r="CZ274" s="466">
        <v>56815.424907361041</v>
      </c>
      <c r="DA274" s="466">
        <v>-5162.0549073610382</v>
      </c>
      <c r="DB274" s="466">
        <v>3528.73</v>
      </c>
      <c r="DC274" s="466">
        <v>6234.22</v>
      </c>
      <c r="DD274" s="466">
        <v>21346.28</v>
      </c>
      <c r="DE274" s="466">
        <v>5447.12</v>
      </c>
      <c r="DF274" s="466">
        <v>110903.58</v>
      </c>
      <c r="DG274" s="466">
        <v>591233.93000000005</v>
      </c>
      <c r="DH274" s="466">
        <v>17455</v>
      </c>
      <c r="DI274" s="466">
        <v>149395.39000000001</v>
      </c>
      <c r="DJ274" s="466">
        <v>4822.9500000000698</v>
      </c>
      <c r="DK274" s="466">
        <v>503688.22</v>
      </c>
      <c r="DL274" s="466">
        <f t="shared" si="1380"/>
        <v>1465708.79</v>
      </c>
      <c r="DM274" s="466">
        <v>83884.570000000007</v>
      </c>
      <c r="DN274" s="466">
        <v>34032.49</v>
      </c>
      <c r="DO274" s="466">
        <v>45073.02</v>
      </c>
      <c r="DP274" s="466">
        <v>29521.05</v>
      </c>
      <c r="DQ274" s="466">
        <v>79134.5</v>
      </c>
      <c r="DR274" s="466">
        <v>484918.44</v>
      </c>
      <c r="DS274" s="466">
        <v>5188.1899999999996</v>
      </c>
      <c r="DT274" s="466">
        <v>158590.82</v>
      </c>
      <c r="DU274" s="466">
        <v>105546.45</v>
      </c>
      <c r="DV274" s="466">
        <v>105764.49</v>
      </c>
      <c r="DW274" s="466">
        <v>169964.59</v>
      </c>
      <c r="DX274" s="466">
        <v>294132.43</v>
      </c>
      <c r="DY274" s="466">
        <f t="shared" si="1382"/>
        <v>1595751.04</v>
      </c>
      <c r="DZ274" s="466">
        <v>4575.34</v>
      </c>
      <c r="EA274" s="466">
        <v>5498.51</v>
      </c>
      <c r="EB274" s="466">
        <v>7817.61</v>
      </c>
      <c r="EC274" s="466">
        <v>5851.43</v>
      </c>
      <c r="ED274" s="466">
        <v>23499</v>
      </c>
      <c r="EE274" s="466">
        <v>5162.53</v>
      </c>
      <c r="EF274" s="466">
        <v>33896.629999999997</v>
      </c>
      <c r="EG274" s="466">
        <v>99036.59</v>
      </c>
      <c r="EH274" s="466">
        <v>3288.56</v>
      </c>
      <c r="EI274" s="466">
        <v>2756.929999999993</v>
      </c>
      <c r="EJ274" s="466">
        <v>9137.6200000000008</v>
      </c>
      <c r="EK274" s="466">
        <v>140870.1</v>
      </c>
      <c r="EL274" s="466">
        <f t="shared" si="1384"/>
        <v>341390.85</v>
      </c>
      <c r="EM274" s="466">
        <v>7264.96</v>
      </c>
      <c r="EN274" s="466">
        <v>4605.99</v>
      </c>
      <c r="EO274" s="466">
        <v>25880.639999999999</v>
      </c>
      <c r="EP274" s="466">
        <v>6703.88</v>
      </c>
      <c r="EQ274" s="466">
        <v>11819.42</v>
      </c>
      <c r="ER274" s="466">
        <v>38430.97</v>
      </c>
      <c r="ES274" s="466">
        <v>15057.09</v>
      </c>
      <c r="ET274" s="466">
        <v>25898.65</v>
      </c>
      <c r="EU274" s="466">
        <v>330988.96000000002</v>
      </c>
      <c r="EV274" s="466">
        <v>20732.52</v>
      </c>
      <c r="EW274" s="466">
        <v>-324382.96999999997</v>
      </c>
      <c r="EX274" s="466">
        <v>-47967.21</v>
      </c>
      <c r="EY274" s="466">
        <f t="shared" si="1386"/>
        <v>115032.90000000005</v>
      </c>
      <c r="EZ274" s="466">
        <v>972.85</v>
      </c>
      <c r="FA274" s="466">
        <v>2212.42</v>
      </c>
      <c r="FB274" s="466">
        <v>2110.54</v>
      </c>
      <c r="FC274" s="466">
        <v>800.1299999999992</v>
      </c>
      <c r="FD274" s="466">
        <v>2159.71</v>
      </c>
      <c r="FE274" s="466">
        <v>2023.67</v>
      </c>
      <c r="FF274" s="466">
        <v>-1419.99</v>
      </c>
      <c r="FG274" s="466">
        <v>3718.4</v>
      </c>
      <c r="FH274" s="466">
        <v>690.20000000000073</v>
      </c>
      <c r="FI274" s="466">
        <v>3304.35</v>
      </c>
      <c r="FJ274" s="466">
        <v>6288.81</v>
      </c>
      <c r="FK274" s="466">
        <v>4732.3599999999997</v>
      </c>
      <c r="FL274" s="466">
        <f t="shared" si="1388"/>
        <v>27593.45</v>
      </c>
      <c r="FM274" s="466">
        <v>428.95</v>
      </c>
      <c r="FN274" s="466">
        <v>15886.69</v>
      </c>
      <c r="FO274" s="466">
        <v>314.53000000000247</v>
      </c>
      <c r="FP274" s="466">
        <v>2529.54</v>
      </c>
      <c r="FQ274" s="466">
        <v>443.7599999999984</v>
      </c>
      <c r="FR274" s="466">
        <v>361.17000000000189</v>
      </c>
      <c r="FS274" s="466">
        <v>84.039999999997235</v>
      </c>
      <c r="FT274" s="466">
        <v>1744.16</v>
      </c>
      <c r="FU274" s="466">
        <v>2564.52</v>
      </c>
      <c r="FV274" s="466">
        <v>0</v>
      </c>
      <c r="FW274" s="466">
        <v>0</v>
      </c>
      <c r="FX274" s="466">
        <v>1346.75</v>
      </c>
      <c r="FY274" s="466">
        <f t="shared" si="1390"/>
        <v>25704.110000000004</v>
      </c>
      <c r="FZ274" s="466">
        <v>5575.69</v>
      </c>
      <c r="GA274" s="466">
        <v>0</v>
      </c>
      <c r="GB274" s="466">
        <v>0</v>
      </c>
      <c r="GC274" s="466">
        <v>0</v>
      </c>
      <c r="GD274" s="466">
        <v>0</v>
      </c>
      <c r="GE274" s="466">
        <v>0</v>
      </c>
      <c r="GF274" s="466">
        <v>0</v>
      </c>
      <c r="GG274" s="466">
        <v>1836.0900000000001</v>
      </c>
      <c r="GH274" s="466">
        <v>240000</v>
      </c>
      <c r="GI274" s="466">
        <v>5628.6499999999942</v>
      </c>
      <c r="GJ274" s="466">
        <v>1282.7399999999907</v>
      </c>
      <c r="GK274" s="466">
        <v>-192440</v>
      </c>
      <c r="GL274" s="466">
        <f t="shared" si="1392"/>
        <v>61883.169999999984</v>
      </c>
      <c r="GM274" s="466">
        <v>0</v>
      </c>
      <c r="GN274" s="466">
        <v>0</v>
      </c>
      <c r="GO274" s="466">
        <v>0</v>
      </c>
      <c r="GP274" s="466">
        <v>0</v>
      </c>
      <c r="GQ274" s="466">
        <v>0</v>
      </c>
      <c r="GR274" s="466">
        <v>47988.649999999994</v>
      </c>
      <c r="GS274" s="466">
        <v>0</v>
      </c>
      <c r="GT274" s="466">
        <v>0</v>
      </c>
      <c r="GU274" s="466">
        <v>0</v>
      </c>
      <c r="GV274" s="466">
        <v>0</v>
      </c>
      <c r="GW274" s="466">
        <v>0</v>
      </c>
      <c r="GX274" s="466">
        <v>852.59999999999854</v>
      </c>
      <c r="GY274" s="466">
        <f t="shared" si="1394"/>
        <v>48841.249999999993</v>
      </c>
      <c r="GZ274" s="466">
        <v>0</v>
      </c>
      <c r="HA274" s="466">
        <v>0</v>
      </c>
      <c r="HB274" s="466">
        <v>0</v>
      </c>
      <c r="HC274" s="466">
        <v>0</v>
      </c>
      <c r="HD274" s="466">
        <v>0</v>
      </c>
      <c r="HE274" s="466">
        <v>10928.890000000001</v>
      </c>
      <c r="HF274" s="466">
        <v>0</v>
      </c>
      <c r="HG274" s="466">
        <v>0</v>
      </c>
      <c r="HH274" s="466">
        <v>1589.8899999999994</v>
      </c>
      <c r="HI274" s="466">
        <v>20864.629999999997</v>
      </c>
      <c r="HJ274" s="466">
        <v>0</v>
      </c>
      <c r="HK274" s="466">
        <v>0</v>
      </c>
      <c r="HL274" s="466">
        <f t="shared" si="1396"/>
        <v>33383.409999999996</v>
      </c>
      <c r="HM274" s="466">
        <v>158621.64000000001</v>
      </c>
      <c r="HN274" s="466">
        <v>0</v>
      </c>
      <c r="HO274" s="466">
        <v>0</v>
      </c>
      <c r="HP274" s="466">
        <v>0</v>
      </c>
      <c r="HQ274" s="466">
        <v>30000</v>
      </c>
      <c r="HR274" s="466">
        <v>0</v>
      </c>
      <c r="HS274" s="466">
        <v>0</v>
      </c>
      <c r="HT274" s="466">
        <v>0</v>
      </c>
      <c r="HU274" s="466">
        <v>0</v>
      </c>
      <c r="HV274" s="466">
        <v>0</v>
      </c>
      <c r="HW274" s="466">
        <v>0</v>
      </c>
      <c r="HX274" s="466">
        <v>0</v>
      </c>
      <c r="HY274" s="466">
        <f t="shared" si="1398"/>
        <v>188621.64</v>
      </c>
      <c r="HZ274" s="466">
        <v>40000</v>
      </c>
      <c r="IA274" s="466">
        <v>0</v>
      </c>
      <c r="IB274" s="466">
        <v>0</v>
      </c>
      <c r="IC274" s="466">
        <v>0</v>
      </c>
      <c r="ID274" s="466">
        <v>0</v>
      </c>
      <c r="IE274" s="466">
        <v>0</v>
      </c>
      <c r="IF274" s="466">
        <v>0</v>
      </c>
      <c r="IG274" s="466">
        <v>0</v>
      </c>
      <c r="IH274" s="466">
        <v>0</v>
      </c>
      <c r="II274" s="466">
        <v>0</v>
      </c>
      <c r="IJ274" s="466">
        <v>0</v>
      </c>
      <c r="IK274" s="466">
        <v>242.55999999999767</v>
      </c>
      <c r="IL274" s="466">
        <f t="shared" si="1400"/>
        <v>40242.559999999998</v>
      </c>
      <c r="IM274" s="466">
        <v>0</v>
      </c>
      <c r="IN274" s="466">
        <v>0</v>
      </c>
      <c r="IO274" s="466">
        <v>0</v>
      </c>
      <c r="IP274" s="466">
        <v>0</v>
      </c>
      <c r="IQ274" s="466">
        <v>0</v>
      </c>
      <c r="IR274" s="466">
        <v>0</v>
      </c>
      <c r="IS274" s="466">
        <v>0</v>
      </c>
      <c r="IT274" s="466">
        <v>0</v>
      </c>
      <c r="IU274" s="466">
        <v>0</v>
      </c>
      <c r="IV274" s="466">
        <v>142.94</v>
      </c>
      <c r="IW274" s="466">
        <v>0</v>
      </c>
      <c r="IX274" s="466">
        <v>32497.91</v>
      </c>
      <c r="IY274" s="466">
        <f t="shared" si="1402"/>
        <v>32640.85</v>
      </c>
      <c r="IZ274" s="655">
        <v>0</v>
      </c>
      <c r="JA274" s="466">
        <v>0</v>
      </c>
      <c r="JB274" s="466">
        <v>0</v>
      </c>
      <c r="JC274" s="466">
        <v>0</v>
      </c>
      <c r="JD274" s="466">
        <v>0</v>
      </c>
      <c r="JE274" s="466">
        <v>0</v>
      </c>
      <c r="JF274" s="466">
        <v>0</v>
      </c>
      <c r="JG274" s="466">
        <v>0</v>
      </c>
      <c r="JH274" s="466">
        <v>0</v>
      </c>
      <c r="JI274" s="466">
        <v>0</v>
      </c>
      <c r="JJ274" s="466">
        <v>0</v>
      </c>
      <c r="JK274" s="466">
        <v>0</v>
      </c>
      <c r="JL274" s="466">
        <f t="shared" si="1404"/>
        <v>0</v>
      </c>
      <c r="JM274" s="655">
        <v>38000</v>
      </c>
      <c r="JN274" s="466">
        <v>109.26000000000204</v>
      </c>
      <c r="JO274" s="466">
        <v>-109.26000000000204</v>
      </c>
      <c r="JP274" s="466">
        <v>109.26000000000204</v>
      </c>
      <c r="JQ274" s="466">
        <v>41559.999999999993</v>
      </c>
      <c r="JR274" s="466">
        <v>0</v>
      </c>
      <c r="JS274" s="466">
        <v>0</v>
      </c>
      <c r="JT274" s="466">
        <v>0</v>
      </c>
      <c r="JU274" s="466">
        <v>0</v>
      </c>
      <c r="JV274" s="466">
        <v>0</v>
      </c>
      <c r="JW274" s="466">
        <v>447.16000000000349</v>
      </c>
      <c r="JX274" s="466">
        <v>109.25999999999476</v>
      </c>
      <c r="JY274" s="466">
        <f t="shared" si="1406"/>
        <v>80225.679999999993</v>
      </c>
      <c r="JZ274" s="655">
        <v>0</v>
      </c>
      <c r="KA274" s="466">
        <v>0</v>
      </c>
      <c r="KB274" s="466">
        <v>0</v>
      </c>
      <c r="KC274" s="466">
        <v>0</v>
      </c>
      <c r="KD274" s="466">
        <v>0</v>
      </c>
      <c r="KE274" s="466">
        <v>0</v>
      </c>
      <c r="KF274" s="466">
        <v>0</v>
      </c>
      <c r="KG274" s="466">
        <v>0</v>
      </c>
      <c r="KH274" s="466">
        <v>0</v>
      </c>
      <c r="KI274" s="466">
        <v>0</v>
      </c>
      <c r="KJ274" s="466">
        <v>0</v>
      </c>
      <c r="KK274" s="466">
        <v>0</v>
      </c>
      <c r="KL274" s="466">
        <f t="shared" si="1408"/>
        <v>0</v>
      </c>
      <c r="KM274" s="655">
        <v>0</v>
      </c>
      <c r="KN274" s="466">
        <v>109.26</v>
      </c>
      <c r="KO274" s="466">
        <v>0</v>
      </c>
      <c r="KP274" s="466">
        <v>0</v>
      </c>
      <c r="KQ274" s="466">
        <v>0</v>
      </c>
      <c r="KR274" s="466">
        <v>0</v>
      </c>
      <c r="KS274" s="466">
        <v>0</v>
      </c>
      <c r="KT274" s="466">
        <v>0</v>
      </c>
      <c r="KU274" s="466">
        <v>0</v>
      </c>
      <c r="KV274" s="466">
        <v>0</v>
      </c>
      <c r="KW274" s="466">
        <v>0</v>
      </c>
      <c r="KX274" s="466">
        <v>0</v>
      </c>
      <c r="KY274" s="466">
        <f t="shared" si="1410"/>
        <v>109.26</v>
      </c>
      <c r="KZ274" s="655">
        <v>0</v>
      </c>
      <c r="LA274" s="466">
        <v>109.26</v>
      </c>
      <c r="LB274" s="466">
        <v>0</v>
      </c>
      <c r="LC274" s="466">
        <v>0</v>
      </c>
      <c r="LD274" s="466">
        <v>0</v>
      </c>
      <c r="LE274" s="466">
        <v>0</v>
      </c>
      <c r="LF274" s="466">
        <v>0</v>
      </c>
      <c r="LG274" s="466">
        <v>0</v>
      </c>
      <c r="LH274" s="466">
        <v>0</v>
      </c>
      <c r="LI274" s="466">
        <v>0</v>
      </c>
      <c r="LJ274" s="466">
        <v>0</v>
      </c>
      <c r="LK274" s="466">
        <v>0</v>
      </c>
      <c r="LL274" s="511">
        <f t="shared" si="1412"/>
        <v>109.26</v>
      </c>
    </row>
    <row r="275" spans="1:324" ht="15.75" x14ac:dyDescent="0.25">
      <c r="A275" s="419">
        <v>7504</v>
      </c>
      <c r="B275" s="420"/>
      <c r="C275" s="418" t="s">
        <v>690</v>
      </c>
      <c r="D275" s="418" t="s">
        <v>711</v>
      </c>
      <c r="E275" s="466">
        <v>0</v>
      </c>
      <c r="F275" s="466">
        <v>0</v>
      </c>
      <c r="G275" s="466">
        <v>0</v>
      </c>
      <c r="H275" s="466">
        <v>0</v>
      </c>
      <c r="I275" s="466">
        <v>0</v>
      </c>
      <c r="J275" s="466">
        <v>0</v>
      </c>
      <c r="K275" s="466">
        <v>130616.7584710399</v>
      </c>
      <c r="L275" s="466">
        <v>0</v>
      </c>
      <c r="M275" s="466">
        <v>139703.79364880652</v>
      </c>
      <c r="N275" s="466">
        <v>496806.97429477551</v>
      </c>
      <c r="O275" s="466">
        <v>197405.14455015858</v>
      </c>
      <c r="P275" s="466">
        <v>230447.0307961943</v>
      </c>
      <c r="Q275" s="466">
        <v>253128.47629778003</v>
      </c>
      <c r="R275" s="466">
        <v>184764.34238858288</v>
      </c>
      <c r="S275" s="466">
        <v>340725.96565681859</v>
      </c>
      <c r="T275" s="466">
        <v>24291.988065431487</v>
      </c>
      <c r="U275" s="466">
        <v>66934.148013687212</v>
      </c>
      <c r="V275" s="466">
        <v>80342.73355867136</v>
      </c>
      <c r="W275" s="466">
        <v>41057.334835586713</v>
      </c>
      <c r="X275" s="466">
        <v>155610.63858287438</v>
      </c>
      <c r="Y275" s="466">
        <f t="shared" si="1366"/>
        <v>2211218.5706893676</v>
      </c>
      <c r="Z275" s="466">
        <v>230031.6417125689</v>
      </c>
      <c r="AA275" s="466">
        <v>52170.89922383576</v>
      </c>
      <c r="AB275" s="466">
        <v>320727.68594558508</v>
      </c>
      <c r="AC275" s="466">
        <v>756444.32678183948</v>
      </c>
      <c r="AD275" s="466">
        <v>87318.760432315132</v>
      </c>
      <c r="AE275" s="466">
        <v>441368.63758137211</v>
      </c>
      <c r="AF275" s="466">
        <v>214616.59664496753</v>
      </c>
      <c r="AG275" s="466">
        <v>104745.04990819562</v>
      </c>
      <c r="AH275" s="466">
        <v>1008632.0325905525</v>
      </c>
      <c r="AI275" s="466">
        <v>157179.1535219496</v>
      </c>
      <c r="AJ275" s="466">
        <v>61795.85999833083</v>
      </c>
      <c r="AK275" s="466">
        <v>1739134.55700217</v>
      </c>
      <c r="AL275" s="466">
        <f t="shared" si="1368"/>
        <v>5174165.2013436817</v>
      </c>
      <c r="AM275" s="466">
        <v>152131.73180604237</v>
      </c>
      <c r="AN275" s="466">
        <v>814664.95514104504</v>
      </c>
      <c r="AO275" s="466">
        <v>72775.489692872638</v>
      </c>
      <c r="AP275" s="466">
        <v>110699.7418627942</v>
      </c>
      <c r="AQ275" s="466">
        <v>67758.265773660503</v>
      </c>
      <c r="AR275" s="466">
        <v>52617.427599732939</v>
      </c>
      <c r="AS275" s="466">
        <v>81284.064137873487</v>
      </c>
      <c r="AT275" s="466">
        <v>101289.85724419964</v>
      </c>
      <c r="AU275" s="466">
        <v>161494.42480387248</v>
      </c>
      <c r="AV275" s="466">
        <v>211388.2518360875</v>
      </c>
      <c r="AW275" s="466">
        <v>294013.28104656987</v>
      </c>
      <c r="AX275" s="466">
        <v>729449.01744283095</v>
      </c>
      <c r="AY275" s="466">
        <f t="shared" si="1370"/>
        <v>2849566.5083875814</v>
      </c>
      <c r="AZ275" s="466">
        <v>358553.34117843432</v>
      </c>
      <c r="BA275" s="466">
        <v>229925.36492238357</v>
      </c>
      <c r="BB275" s="466">
        <v>521021.99908195634</v>
      </c>
      <c r="BC275" s="466">
        <v>147725.16449674516</v>
      </c>
      <c r="BD275" s="466">
        <v>276278.53179769655</v>
      </c>
      <c r="BE275" s="466">
        <v>123152.18502754132</v>
      </c>
      <c r="BF275" s="466">
        <v>823021.10478217318</v>
      </c>
      <c r="BG275" s="466">
        <v>399160.23259889841</v>
      </c>
      <c r="BH275" s="466">
        <v>258723.91892004674</v>
      </c>
      <c r="BI275" s="466">
        <v>554907.27090635954</v>
      </c>
      <c r="BJ275" s="466">
        <v>143678.47346019032</v>
      </c>
      <c r="BK275" s="466">
        <v>387576.20864630281</v>
      </c>
      <c r="BL275" s="466">
        <f t="shared" si="1372"/>
        <v>4223723.7958187284</v>
      </c>
      <c r="BM275" s="466">
        <v>692507.48760640994</v>
      </c>
      <c r="BN275" s="466">
        <v>63939.21006509765</v>
      </c>
      <c r="BO275" s="466">
        <v>238188.56572358537</v>
      </c>
      <c r="BP275" s="466">
        <v>505636.70355533296</v>
      </c>
      <c r="BQ275" s="466">
        <v>144356.67864296446</v>
      </c>
      <c r="BR275" s="466">
        <v>892547.69124520139</v>
      </c>
      <c r="BS275" s="466">
        <v>1075804.2100233685</v>
      </c>
      <c r="BT275" s="466">
        <v>24618.342764146215</v>
      </c>
      <c r="BU275" s="466">
        <v>414757.95201135043</v>
      </c>
      <c r="BV275" s="466">
        <v>137632.27119846435</v>
      </c>
      <c r="BW275" s="466">
        <v>519235.73827407788</v>
      </c>
      <c r="BX275" s="466">
        <v>595943.46653313306</v>
      </c>
      <c r="BY275" s="466">
        <f t="shared" si="1374"/>
        <v>5305168.317643133</v>
      </c>
      <c r="BZ275" s="466">
        <v>69175.414496745114</v>
      </c>
      <c r="CA275" s="466">
        <v>427910.1330328827</v>
      </c>
      <c r="CB275" s="466">
        <v>125605.2526289434</v>
      </c>
      <c r="CC275" s="466">
        <v>298051.28350859619</v>
      </c>
      <c r="CD275" s="466">
        <v>408895.8876231013</v>
      </c>
      <c r="CE275" s="466">
        <v>219115.62756634958</v>
      </c>
      <c r="CF275" s="466">
        <v>638177.33633784007</v>
      </c>
      <c r="CG275" s="466">
        <v>69401.96340343848</v>
      </c>
      <c r="CH275" s="466">
        <v>417952.29139542655</v>
      </c>
      <c r="CI275" s="466">
        <v>138209.51589884827</v>
      </c>
      <c r="CJ275" s="466">
        <v>1163965.6064513437</v>
      </c>
      <c r="CK275" s="466">
        <v>349786.82523785683</v>
      </c>
      <c r="CL275" s="466">
        <f t="shared" si="1376"/>
        <v>4326247.1375813726</v>
      </c>
      <c r="CM275" s="466">
        <v>146591.49390752797</v>
      </c>
      <c r="CN275" s="466">
        <v>688568.0219913203</v>
      </c>
      <c r="CO275" s="466">
        <v>1103206.5689367384</v>
      </c>
      <c r="CP275" s="466">
        <v>111736.45572525455</v>
      </c>
      <c r="CQ275" s="466">
        <v>399800.67618093814</v>
      </c>
      <c r="CR275" s="466">
        <v>2637332.0953096314</v>
      </c>
      <c r="CS275" s="466">
        <v>437746.64813887508</v>
      </c>
      <c r="CT275" s="466">
        <v>230904.18769821394</v>
      </c>
      <c r="CU275" s="466">
        <v>170986.79527624772</v>
      </c>
      <c r="CV275" s="466">
        <v>563629.1301118345</v>
      </c>
      <c r="CW275" s="466">
        <v>831482.79264730425</v>
      </c>
      <c r="CX275" s="466">
        <v>1427774.5675596725</v>
      </c>
      <c r="CY275" s="466">
        <f t="shared" si="1378"/>
        <v>8749759.4334835596</v>
      </c>
      <c r="CZ275" s="466">
        <v>-313.93327491237142</v>
      </c>
      <c r="DA275" s="466">
        <v>597525.43327491242</v>
      </c>
      <c r="DB275" s="466">
        <v>784864.27</v>
      </c>
      <c r="DC275" s="466">
        <v>95287.95</v>
      </c>
      <c r="DD275" s="466">
        <v>240723.44</v>
      </c>
      <c r="DE275" s="466">
        <v>776279.69</v>
      </c>
      <c r="DF275" s="466">
        <v>638187.81000000006</v>
      </c>
      <c r="DG275" s="466">
        <v>71212.09</v>
      </c>
      <c r="DH275" s="466">
        <v>265940.44</v>
      </c>
      <c r="DI275" s="466">
        <v>773412.95</v>
      </c>
      <c r="DJ275" s="466">
        <v>76007</v>
      </c>
      <c r="DK275" s="466">
        <v>259783.34</v>
      </c>
      <c r="DL275" s="466">
        <f t="shared" si="1380"/>
        <v>4578910.4799999995</v>
      </c>
      <c r="DM275" s="466">
        <v>648516.92000000004</v>
      </c>
      <c r="DN275" s="466">
        <v>39171.01</v>
      </c>
      <c r="DO275" s="466">
        <v>264053.18</v>
      </c>
      <c r="DP275" s="466">
        <v>65155.26</v>
      </c>
      <c r="DQ275" s="466">
        <v>657186.43999999994</v>
      </c>
      <c r="DR275" s="466">
        <v>1527045.29</v>
      </c>
      <c r="DS275" s="466">
        <v>458556.27</v>
      </c>
      <c r="DT275" s="466">
        <v>12044.33</v>
      </c>
      <c r="DU275" s="466">
        <v>680011.81</v>
      </c>
      <c r="DV275" s="466">
        <v>351565.38</v>
      </c>
      <c r="DW275" s="466">
        <v>148854.74</v>
      </c>
      <c r="DX275" s="466">
        <v>153897.01</v>
      </c>
      <c r="DY275" s="466">
        <f t="shared" si="1382"/>
        <v>5006057.6399999997</v>
      </c>
      <c r="DZ275" s="466">
        <v>1547028.16</v>
      </c>
      <c r="EA275" s="466">
        <v>19829.080000000002</v>
      </c>
      <c r="EB275" s="466">
        <v>246871.71</v>
      </c>
      <c r="EC275" s="466">
        <v>212965.04</v>
      </c>
      <c r="ED275" s="466">
        <v>151273</v>
      </c>
      <c r="EE275" s="466">
        <v>202620.69</v>
      </c>
      <c r="EF275" s="466">
        <v>187524.53</v>
      </c>
      <c r="EG275" s="466">
        <v>215242.71</v>
      </c>
      <c r="EH275" s="466">
        <v>471891.5</v>
      </c>
      <c r="EI275" s="466">
        <v>138589.29999999999</v>
      </c>
      <c r="EJ275" s="466">
        <v>299199.69</v>
      </c>
      <c r="EK275" s="466">
        <v>234556.93</v>
      </c>
      <c r="EL275" s="466">
        <f t="shared" si="1384"/>
        <v>3927592.34</v>
      </c>
      <c r="EM275" s="466">
        <v>305765.40000000002</v>
      </c>
      <c r="EN275" s="466">
        <v>17902.13</v>
      </c>
      <c r="EO275" s="466">
        <v>176091.38</v>
      </c>
      <c r="EP275" s="466">
        <v>1103405.49</v>
      </c>
      <c r="EQ275" s="466">
        <v>86972.45</v>
      </c>
      <c r="ER275" s="466">
        <v>45863.65</v>
      </c>
      <c r="ES275" s="466">
        <v>231215.45</v>
      </c>
      <c r="ET275" s="466">
        <v>9956.77</v>
      </c>
      <c r="EU275" s="466">
        <v>53359.27</v>
      </c>
      <c r="EV275" s="466">
        <v>150617.76999999999</v>
      </c>
      <c r="EW275" s="466">
        <v>61372.51</v>
      </c>
      <c r="EX275" s="466">
        <v>106075.62</v>
      </c>
      <c r="EY275" s="466">
        <f t="shared" si="1386"/>
        <v>2348597.8899999997</v>
      </c>
      <c r="EZ275" s="466">
        <v>1138404.55</v>
      </c>
      <c r="FA275" s="466">
        <v>6220.63</v>
      </c>
      <c r="FB275" s="466">
        <v>131891.49</v>
      </c>
      <c r="FC275" s="466">
        <v>88026.09</v>
      </c>
      <c r="FD275" s="466">
        <v>610972.06999999995</v>
      </c>
      <c r="FE275" s="466">
        <v>42990.11</v>
      </c>
      <c r="FF275" s="466">
        <v>620247.93000000005</v>
      </c>
      <c r="FG275" s="466">
        <v>9088.0999999999913</v>
      </c>
      <c r="FH275" s="466">
        <v>3477655.53</v>
      </c>
      <c r="FI275" s="466">
        <v>142102.57999999999</v>
      </c>
      <c r="FJ275" s="466">
        <v>10527.01</v>
      </c>
      <c r="FK275" s="466">
        <v>259377.53</v>
      </c>
      <c r="FL275" s="466">
        <f t="shared" si="1388"/>
        <v>6537503.6199999992</v>
      </c>
      <c r="FM275" s="466">
        <v>132465.26</v>
      </c>
      <c r="FN275" s="466">
        <v>51668.17</v>
      </c>
      <c r="FO275" s="466">
        <v>91590.5</v>
      </c>
      <c r="FP275" s="466">
        <v>128155.97</v>
      </c>
      <c r="FQ275" s="466">
        <v>520914.88</v>
      </c>
      <c r="FR275" s="466">
        <v>82830.990000000005</v>
      </c>
      <c r="FS275" s="466">
        <v>106767.55</v>
      </c>
      <c r="FT275" s="466">
        <v>90109.88</v>
      </c>
      <c r="FU275" s="466">
        <v>79516.98</v>
      </c>
      <c r="FV275" s="466">
        <v>161194.78</v>
      </c>
      <c r="FW275" s="466">
        <v>107538.64</v>
      </c>
      <c r="FX275" s="466">
        <v>675227.25</v>
      </c>
      <c r="FY275" s="466">
        <f t="shared" si="1390"/>
        <v>2227980.85</v>
      </c>
      <c r="FZ275" s="466">
        <v>126940.29999999999</v>
      </c>
      <c r="GA275" s="466">
        <v>132608.12</v>
      </c>
      <c r="GB275" s="466">
        <v>93783.75</v>
      </c>
      <c r="GC275" s="466">
        <v>124518.17</v>
      </c>
      <c r="GD275" s="466">
        <v>84351.679999999993</v>
      </c>
      <c r="GE275" s="466">
        <v>63424.98</v>
      </c>
      <c r="GF275" s="466">
        <v>161209.99000000002</v>
      </c>
      <c r="GG275" s="466">
        <v>28939.969999999976</v>
      </c>
      <c r="GH275" s="466">
        <v>436847.17000000004</v>
      </c>
      <c r="GI275" s="466">
        <v>170332.08999999997</v>
      </c>
      <c r="GJ275" s="466">
        <v>91082.499999999985</v>
      </c>
      <c r="GK275" s="466">
        <v>504936.83999999997</v>
      </c>
      <c r="GL275" s="466">
        <f t="shared" si="1392"/>
        <v>2018975.5599999996</v>
      </c>
      <c r="GM275" s="466">
        <v>115462.59000000001</v>
      </c>
      <c r="GN275" s="466">
        <v>45082.86</v>
      </c>
      <c r="GO275" s="466">
        <v>15726.019999999999</v>
      </c>
      <c r="GP275" s="466">
        <v>84115.34</v>
      </c>
      <c r="GQ275" s="466">
        <v>47634.59</v>
      </c>
      <c r="GR275" s="466">
        <v>5295.7399999999971</v>
      </c>
      <c r="GS275" s="466">
        <v>692227.17</v>
      </c>
      <c r="GT275" s="466">
        <v>9726.7899999999936</v>
      </c>
      <c r="GU275" s="466">
        <v>16528.650000000001</v>
      </c>
      <c r="GV275" s="466">
        <v>850451.47</v>
      </c>
      <c r="GW275" s="466">
        <v>7584.6999999999971</v>
      </c>
      <c r="GX275" s="466">
        <v>29057.160000000018</v>
      </c>
      <c r="GY275" s="466">
        <f t="shared" si="1394"/>
        <v>1918893.08</v>
      </c>
      <c r="GZ275" s="466">
        <v>18355.169999999998</v>
      </c>
      <c r="HA275" s="466">
        <v>473771.93</v>
      </c>
      <c r="HB275" s="466">
        <v>90859.709999999992</v>
      </c>
      <c r="HC275" s="466">
        <v>60038.629999999976</v>
      </c>
      <c r="HD275" s="466">
        <v>27831.110000000044</v>
      </c>
      <c r="HE275" s="466">
        <v>20247.97000000003</v>
      </c>
      <c r="HF275" s="466">
        <v>57030.379999999946</v>
      </c>
      <c r="HG275" s="466">
        <v>11294.969999999972</v>
      </c>
      <c r="HH275" s="466">
        <v>52527.800000000068</v>
      </c>
      <c r="HI275" s="466">
        <v>220650.59000000005</v>
      </c>
      <c r="HJ275" s="466">
        <v>687082.75</v>
      </c>
      <c r="HK275" s="466">
        <v>43411.919999999955</v>
      </c>
      <c r="HL275" s="466">
        <f t="shared" si="1396"/>
        <v>1763102.93</v>
      </c>
      <c r="HM275" s="466">
        <v>70697.989999999991</v>
      </c>
      <c r="HN275" s="466">
        <v>42306.720000000001</v>
      </c>
      <c r="HO275" s="466">
        <v>55720.900000000009</v>
      </c>
      <c r="HP275" s="466">
        <v>76853.829999999987</v>
      </c>
      <c r="HQ275" s="466">
        <v>34332.969999999987</v>
      </c>
      <c r="HR275" s="466">
        <v>827920.04999999993</v>
      </c>
      <c r="HS275" s="466">
        <v>136030.42000000001</v>
      </c>
      <c r="HT275" s="466">
        <v>504718.22</v>
      </c>
      <c r="HU275" s="466">
        <v>35229.699999999997</v>
      </c>
      <c r="HV275" s="466">
        <v>51860.34</v>
      </c>
      <c r="HW275" s="466">
        <v>95077.42</v>
      </c>
      <c r="HX275" s="466">
        <v>43095.88</v>
      </c>
      <c r="HY275" s="466">
        <f t="shared" si="1398"/>
        <v>1973844.4399999997</v>
      </c>
      <c r="HZ275" s="466">
        <v>53836.639999999999</v>
      </c>
      <c r="IA275" s="466">
        <v>27196.510000000006</v>
      </c>
      <c r="IB275" s="466">
        <v>41650.959999999999</v>
      </c>
      <c r="IC275" s="466">
        <v>27283.82</v>
      </c>
      <c r="ID275" s="466">
        <v>47322.17</v>
      </c>
      <c r="IE275" s="466">
        <v>28136.86</v>
      </c>
      <c r="IF275" s="466">
        <v>54729.500000000007</v>
      </c>
      <c r="IG275" s="466">
        <v>87936.37</v>
      </c>
      <c r="IH275" s="466">
        <v>42664.13</v>
      </c>
      <c r="II275" s="466">
        <v>49545.520000000019</v>
      </c>
      <c r="IJ275" s="466">
        <v>73147.049999999988</v>
      </c>
      <c r="IK275" s="466">
        <v>29031.520000000011</v>
      </c>
      <c r="IL275" s="466">
        <f t="shared" si="1400"/>
        <v>562481.05000000005</v>
      </c>
      <c r="IM275" s="466">
        <v>63722.619999999995</v>
      </c>
      <c r="IN275" s="466">
        <v>55917.16</v>
      </c>
      <c r="IO275" s="466">
        <v>300989.46999999997</v>
      </c>
      <c r="IP275" s="466">
        <v>97041.96</v>
      </c>
      <c r="IQ275" s="466">
        <v>26888.659999999996</v>
      </c>
      <c r="IR275" s="466">
        <v>66467.819999999992</v>
      </c>
      <c r="IS275" s="466">
        <v>1001034.45</v>
      </c>
      <c r="IT275" s="466">
        <v>40059.879999999976</v>
      </c>
      <c r="IU275" s="466">
        <v>80029.860000000015</v>
      </c>
      <c r="IV275" s="466">
        <v>182636.41999999998</v>
      </c>
      <c r="IW275" s="466">
        <v>116389.34</v>
      </c>
      <c r="IX275" s="466">
        <v>404209.54999999993</v>
      </c>
      <c r="IY275" s="466">
        <f t="shared" si="1402"/>
        <v>2435387.19</v>
      </c>
      <c r="IZ275" s="655">
        <v>53880.74</v>
      </c>
      <c r="JA275" s="466">
        <v>39659.94</v>
      </c>
      <c r="JB275" s="466">
        <v>48245.52</v>
      </c>
      <c r="JC275" s="466">
        <v>426610.52999999997</v>
      </c>
      <c r="JD275" s="466">
        <v>40769.160000000003</v>
      </c>
      <c r="JE275" s="466">
        <v>89030.099999999991</v>
      </c>
      <c r="JF275" s="466">
        <v>206236.58000000002</v>
      </c>
      <c r="JG275" s="466">
        <v>149004.88</v>
      </c>
      <c r="JH275" s="466">
        <v>25368.14</v>
      </c>
      <c r="JI275" s="466">
        <v>940995.75</v>
      </c>
      <c r="JJ275" s="466">
        <v>52258.19000000001</v>
      </c>
      <c r="JK275" s="466">
        <v>32635.65</v>
      </c>
      <c r="JL275" s="466">
        <f t="shared" si="1404"/>
        <v>2104695.1800000002</v>
      </c>
      <c r="JM275" s="655">
        <v>43383.15</v>
      </c>
      <c r="JN275" s="466">
        <v>31650.720000000001</v>
      </c>
      <c r="JO275" s="466">
        <v>13588.740000000002</v>
      </c>
      <c r="JP275" s="466">
        <v>24761.380000000005</v>
      </c>
      <c r="JQ275" s="466">
        <v>19178.010000000002</v>
      </c>
      <c r="JR275" s="466">
        <v>44630.759999999995</v>
      </c>
      <c r="JS275" s="466">
        <v>377170.79000000004</v>
      </c>
      <c r="JT275" s="466">
        <v>117162.97999999997</v>
      </c>
      <c r="JU275" s="466">
        <v>82925.100000000006</v>
      </c>
      <c r="JV275" s="466">
        <v>542582.82000000007</v>
      </c>
      <c r="JW275" s="466">
        <v>40730.180000000008</v>
      </c>
      <c r="JX275" s="466">
        <v>119963.98999999999</v>
      </c>
      <c r="JY275" s="466">
        <f t="shared" si="1406"/>
        <v>1457728.62</v>
      </c>
      <c r="JZ275" s="655">
        <v>84004.069999999992</v>
      </c>
      <c r="KA275" s="466">
        <v>101228.99</v>
      </c>
      <c r="KB275" s="466">
        <v>105921.73999999999</v>
      </c>
      <c r="KC275" s="466">
        <v>117263.30000000002</v>
      </c>
      <c r="KD275" s="466">
        <v>64563.229999999996</v>
      </c>
      <c r="KE275" s="466">
        <v>143236.48000000001</v>
      </c>
      <c r="KF275" s="466">
        <v>58367.03</v>
      </c>
      <c r="KG275" s="466">
        <v>82101.87</v>
      </c>
      <c r="KH275" s="466">
        <v>67060.509999999995</v>
      </c>
      <c r="KI275" s="466">
        <v>382417.8</v>
      </c>
      <c r="KJ275" s="466">
        <v>83093.98</v>
      </c>
      <c r="KK275" s="466">
        <v>85209.87</v>
      </c>
      <c r="KL275" s="466">
        <f t="shared" si="1408"/>
        <v>1374468.87</v>
      </c>
      <c r="KM275" s="655">
        <v>2459295.7399999998</v>
      </c>
      <c r="KN275" s="466">
        <v>239230.9</v>
      </c>
      <c r="KO275" s="466">
        <v>48345.880000000005</v>
      </c>
      <c r="KP275" s="466">
        <v>476277.68</v>
      </c>
      <c r="KQ275" s="466">
        <v>32692.100000000024</v>
      </c>
      <c r="KR275" s="466">
        <v>27133.26</v>
      </c>
      <c r="KS275" s="466">
        <v>535251.55999999994</v>
      </c>
      <c r="KT275" s="466">
        <v>51399.299999999988</v>
      </c>
      <c r="KU275" s="466">
        <v>71768.14</v>
      </c>
      <c r="KV275" s="466">
        <v>29373.63</v>
      </c>
      <c r="KW275" s="466">
        <v>53385.090000000018</v>
      </c>
      <c r="KX275" s="466">
        <v>40106.600000000006</v>
      </c>
      <c r="KY275" s="466">
        <f t="shared" si="1410"/>
        <v>4064259.8799999994</v>
      </c>
      <c r="KZ275" s="655">
        <v>41527.53</v>
      </c>
      <c r="LA275" s="466">
        <v>0</v>
      </c>
      <c r="LB275" s="466">
        <v>0</v>
      </c>
      <c r="LC275" s="466">
        <v>0</v>
      </c>
      <c r="LD275" s="466">
        <v>0</v>
      </c>
      <c r="LE275" s="466">
        <v>0</v>
      </c>
      <c r="LF275" s="466">
        <v>0</v>
      </c>
      <c r="LG275" s="466">
        <v>0</v>
      </c>
      <c r="LH275" s="466">
        <v>0</v>
      </c>
      <c r="LI275" s="466">
        <v>0</v>
      </c>
      <c r="LJ275" s="466">
        <v>0</v>
      </c>
      <c r="LK275" s="466">
        <v>0</v>
      </c>
      <c r="LL275" s="511">
        <f t="shared" si="1412"/>
        <v>41527.53</v>
      </c>
    </row>
    <row r="276" spans="1:324" ht="15.75" x14ac:dyDescent="0.25">
      <c r="A276" s="419">
        <v>7505</v>
      </c>
      <c r="B276" s="420"/>
      <c r="C276" s="418" t="s">
        <v>886</v>
      </c>
      <c r="D276" s="418" t="s">
        <v>691</v>
      </c>
      <c r="E276" s="466">
        <v>0</v>
      </c>
      <c r="F276" s="466">
        <v>0</v>
      </c>
      <c r="G276" s="466">
        <v>0</v>
      </c>
      <c r="H276" s="466">
        <v>0</v>
      </c>
      <c r="I276" s="466">
        <v>0</v>
      </c>
      <c r="J276" s="466">
        <v>0</v>
      </c>
      <c r="K276" s="466">
        <v>0</v>
      </c>
      <c r="L276" s="466">
        <v>0</v>
      </c>
      <c r="M276" s="466">
        <v>0</v>
      </c>
      <c r="N276" s="466">
        <v>0</v>
      </c>
      <c r="O276" s="466">
        <v>0</v>
      </c>
      <c r="P276" s="466">
        <v>0</v>
      </c>
      <c r="Q276" s="466">
        <v>0</v>
      </c>
      <c r="R276" s="466">
        <v>0</v>
      </c>
      <c r="S276" s="466">
        <v>0</v>
      </c>
      <c r="T276" s="466">
        <v>0</v>
      </c>
      <c r="U276" s="466">
        <v>0</v>
      </c>
      <c r="V276" s="466">
        <v>0</v>
      </c>
      <c r="W276" s="466">
        <v>0</v>
      </c>
      <c r="X276" s="466">
        <v>0</v>
      </c>
      <c r="Y276" s="466">
        <f t="shared" si="1366"/>
        <v>0</v>
      </c>
      <c r="Z276" s="466">
        <v>30249.540978133868</v>
      </c>
      <c r="AA276" s="466">
        <v>7949.4241362043067</v>
      </c>
      <c r="AB276" s="466">
        <v>-38198.965114338178</v>
      </c>
      <c r="AC276" s="466">
        <v>5220.3304957436158</v>
      </c>
      <c r="AD276" s="466">
        <v>-2558.0036721749293</v>
      </c>
      <c r="AE276" s="466">
        <v>4.1729260557502919</v>
      </c>
      <c r="AF276" s="466">
        <v>0</v>
      </c>
      <c r="AG276" s="466">
        <v>0</v>
      </c>
      <c r="AH276" s="466">
        <v>0</v>
      </c>
      <c r="AI276" s="466">
        <v>0</v>
      </c>
      <c r="AJ276" s="466">
        <v>1059.9232181605742</v>
      </c>
      <c r="AK276" s="466">
        <v>2979.4692038057087</v>
      </c>
      <c r="AL276" s="466">
        <f t="shared" si="1368"/>
        <v>6705.89217159072</v>
      </c>
      <c r="AM276" s="466">
        <v>0</v>
      </c>
      <c r="AN276" s="466">
        <v>0</v>
      </c>
      <c r="AO276" s="466">
        <v>0</v>
      </c>
      <c r="AP276" s="466">
        <v>0</v>
      </c>
      <c r="AQ276" s="466">
        <v>39413.286596561513</v>
      </c>
      <c r="AR276" s="466">
        <v>1719.2455349691204</v>
      </c>
      <c r="AS276" s="466">
        <v>0</v>
      </c>
      <c r="AT276" s="466">
        <v>0</v>
      </c>
      <c r="AU276" s="466">
        <v>1957.1023201468872</v>
      </c>
      <c r="AV276" s="466">
        <v>0</v>
      </c>
      <c r="AW276" s="466">
        <v>9180.4373226506432</v>
      </c>
      <c r="AX276" s="466">
        <v>6885.3279919879824</v>
      </c>
      <c r="AY276" s="466">
        <f t="shared" si="1370"/>
        <v>59155.399766316143</v>
      </c>
      <c r="AZ276" s="466">
        <v>0</v>
      </c>
      <c r="BA276" s="466">
        <v>1760.9747955266232</v>
      </c>
      <c r="BB276" s="466">
        <v>1306.1258554498415</v>
      </c>
      <c r="BC276" s="466">
        <v>20447.337673176433</v>
      </c>
      <c r="BD276" s="466">
        <v>-2295.1093306626608</v>
      </c>
      <c r="BE276" s="466">
        <v>0</v>
      </c>
      <c r="BF276" s="466">
        <v>30061.759305625106</v>
      </c>
      <c r="BG276" s="466">
        <v>-1047.4044399933234</v>
      </c>
      <c r="BH276" s="466">
        <v>0</v>
      </c>
      <c r="BI276" s="466">
        <v>0</v>
      </c>
      <c r="BJ276" s="466">
        <v>0</v>
      </c>
      <c r="BK276" s="466">
        <v>8692.2049741278588</v>
      </c>
      <c r="BL276" s="466">
        <f t="shared" si="1372"/>
        <v>58925.888833249883</v>
      </c>
      <c r="BM276" s="466">
        <v>31405.441495576699</v>
      </c>
      <c r="BN276" s="466">
        <v>-28221.498915039228</v>
      </c>
      <c r="BO276" s="466">
        <v>0</v>
      </c>
      <c r="BP276" s="466">
        <v>0</v>
      </c>
      <c r="BQ276" s="466">
        <v>0</v>
      </c>
      <c r="BR276" s="466">
        <v>0</v>
      </c>
      <c r="BS276" s="466">
        <v>0</v>
      </c>
      <c r="BT276" s="466">
        <v>0</v>
      </c>
      <c r="BU276" s="466">
        <v>0</v>
      </c>
      <c r="BV276" s="466">
        <v>0</v>
      </c>
      <c r="BW276" s="466">
        <v>-442.330161909531</v>
      </c>
      <c r="BX276" s="466">
        <v>1393.7573026205976</v>
      </c>
      <c r="BY276" s="466">
        <f t="shared" si="1374"/>
        <v>4135.3697212485367</v>
      </c>
      <c r="BZ276" s="466">
        <v>0</v>
      </c>
      <c r="CA276" s="466">
        <v>0</v>
      </c>
      <c r="CB276" s="466">
        <v>51222.667334334838</v>
      </c>
      <c r="CC276" s="466">
        <v>25321.315306292774</v>
      </c>
      <c r="CD276" s="466">
        <v>-8629.6110832916056</v>
      </c>
      <c r="CE276" s="466">
        <v>-7949.4241362043067</v>
      </c>
      <c r="CF276" s="466">
        <v>1397.930228676348</v>
      </c>
      <c r="CG276" s="466">
        <v>133.53363378400934</v>
      </c>
      <c r="CH276" s="466">
        <v>0</v>
      </c>
      <c r="CI276" s="466">
        <v>0</v>
      </c>
      <c r="CJ276" s="466">
        <v>13562.009681188449</v>
      </c>
      <c r="CK276" s="466">
        <v>41241.02820898014</v>
      </c>
      <c r="CL276" s="466">
        <f t="shared" si="1376"/>
        <v>116299.44917376066</v>
      </c>
      <c r="CM276" s="466">
        <v>4172.926055750293</v>
      </c>
      <c r="CN276" s="466">
        <v>0</v>
      </c>
      <c r="CO276" s="466">
        <v>550.8262393590386</v>
      </c>
      <c r="CP276" s="466">
        <v>0</v>
      </c>
      <c r="CQ276" s="466">
        <v>0</v>
      </c>
      <c r="CR276" s="466">
        <v>0</v>
      </c>
      <c r="CS276" s="466">
        <v>-2758.3041228509433</v>
      </c>
      <c r="CT276" s="466">
        <v>0</v>
      </c>
      <c r="CU276" s="466">
        <v>125558.44888165583</v>
      </c>
      <c r="CV276" s="466">
        <v>0</v>
      </c>
      <c r="CW276" s="466">
        <v>463.19479218828246</v>
      </c>
      <c r="CX276" s="466">
        <v>28542.814221331999</v>
      </c>
      <c r="CY276" s="466">
        <f t="shared" si="1378"/>
        <v>156529.90606743449</v>
      </c>
      <c r="CZ276" s="466">
        <v>0</v>
      </c>
      <c r="DA276" s="466">
        <v>0</v>
      </c>
      <c r="DB276" s="466">
        <v>0</v>
      </c>
      <c r="DC276" s="466">
        <v>0</v>
      </c>
      <c r="DD276" s="466">
        <v>0</v>
      </c>
      <c r="DE276" s="466">
        <v>0</v>
      </c>
      <c r="DF276" s="466">
        <v>0</v>
      </c>
      <c r="DG276" s="466">
        <v>0</v>
      </c>
      <c r="DH276" s="466">
        <v>0</v>
      </c>
      <c r="DI276" s="466">
        <v>0</v>
      </c>
      <c r="DJ276" s="466">
        <v>0</v>
      </c>
      <c r="DK276" s="466">
        <v>0</v>
      </c>
      <c r="DL276" s="466">
        <f t="shared" si="1380"/>
        <v>0</v>
      </c>
      <c r="DM276" s="466">
        <v>0</v>
      </c>
      <c r="DN276" s="466">
        <v>0</v>
      </c>
      <c r="DO276" s="466">
        <v>0</v>
      </c>
      <c r="DP276" s="466">
        <v>0</v>
      </c>
      <c r="DQ276" s="466">
        <v>0</v>
      </c>
      <c r="DR276" s="466">
        <v>0</v>
      </c>
      <c r="DS276" s="466">
        <v>0</v>
      </c>
      <c r="DT276" s="466">
        <v>0</v>
      </c>
      <c r="DU276" s="466">
        <v>0</v>
      </c>
      <c r="DV276" s="466">
        <v>0</v>
      </c>
      <c r="DW276" s="466">
        <v>14816.23</v>
      </c>
      <c r="DX276" s="466">
        <v>2815.34</v>
      </c>
      <c r="DY276" s="466">
        <f t="shared" si="1382"/>
        <v>17631.57</v>
      </c>
      <c r="DZ276" s="466">
        <v>0</v>
      </c>
      <c r="EA276" s="466">
        <v>0</v>
      </c>
      <c r="EB276" s="466">
        <v>0</v>
      </c>
      <c r="EC276" s="466">
        <v>0</v>
      </c>
      <c r="ED276" s="466">
        <v>0</v>
      </c>
      <c r="EE276" s="466">
        <v>0</v>
      </c>
      <c r="EF276" s="466">
        <v>0</v>
      </c>
      <c r="EG276" s="466">
        <v>0</v>
      </c>
      <c r="EH276" s="466">
        <v>0</v>
      </c>
      <c r="EI276" s="466">
        <v>0</v>
      </c>
      <c r="EJ276" s="466">
        <v>39726.17</v>
      </c>
      <c r="EK276" s="466">
        <v>-17609.66</v>
      </c>
      <c r="EL276" s="466">
        <f t="shared" si="1384"/>
        <v>22116.51</v>
      </c>
      <c r="EM276" s="466">
        <v>0</v>
      </c>
      <c r="EN276" s="466">
        <v>0</v>
      </c>
      <c r="EO276" s="466">
        <v>0</v>
      </c>
      <c r="EP276" s="466">
        <v>0</v>
      </c>
      <c r="EQ276" s="466">
        <v>0</v>
      </c>
      <c r="ER276" s="466">
        <v>0</v>
      </c>
      <c r="ES276" s="466">
        <v>0</v>
      </c>
      <c r="ET276" s="466">
        <v>0</v>
      </c>
      <c r="EU276" s="466">
        <v>0</v>
      </c>
      <c r="EV276" s="466">
        <v>0</v>
      </c>
      <c r="EW276" s="466">
        <v>0</v>
      </c>
      <c r="EX276" s="466">
        <v>0</v>
      </c>
      <c r="EY276" s="466">
        <f t="shared" si="1386"/>
        <v>0</v>
      </c>
      <c r="EZ276" s="466">
        <v>0</v>
      </c>
      <c r="FA276" s="466">
        <v>0</v>
      </c>
      <c r="FB276" s="466">
        <v>0</v>
      </c>
      <c r="FC276" s="466">
        <v>0</v>
      </c>
      <c r="FD276" s="466">
        <v>0</v>
      </c>
      <c r="FE276" s="466">
        <v>0</v>
      </c>
      <c r="FF276" s="466">
        <v>0</v>
      </c>
      <c r="FG276" s="466">
        <v>0</v>
      </c>
      <c r="FH276" s="466">
        <v>0</v>
      </c>
      <c r="FI276" s="466">
        <v>0</v>
      </c>
      <c r="FJ276" s="466">
        <v>0</v>
      </c>
      <c r="FK276" s="466">
        <v>0</v>
      </c>
      <c r="FL276" s="466">
        <f t="shared" si="1388"/>
        <v>0</v>
      </c>
      <c r="FM276" s="466">
        <v>0</v>
      </c>
      <c r="FN276" s="466">
        <v>0</v>
      </c>
      <c r="FO276" s="466">
        <v>0</v>
      </c>
      <c r="FP276" s="466">
        <v>0</v>
      </c>
      <c r="FQ276" s="466">
        <v>0</v>
      </c>
      <c r="FR276" s="466">
        <v>0</v>
      </c>
      <c r="FS276" s="466">
        <v>0</v>
      </c>
      <c r="FT276" s="466">
        <v>0</v>
      </c>
      <c r="FU276" s="466">
        <v>0</v>
      </c>
      <c r="FV276" s="466">
        <v>0</v>
      </c>
      <c r="FW276" s="466">
        <v>0</v>
      </c>
      <c r="FX276" s="466">
        <v>0</v>
      </c>
      <c r="FY276" s="466">
        <f t="shared" si="1390"/>
        <v>0</v>
      </c>
      <c r="FZ276" s="466">
        <v>0</v>
      </c>
      <c r="GA276" s="466">
        <v>0</v>
      </c>
      <c r="GB276" s="466">
        <v>0</v>
      </c>
      <c r="GC276" s="466">
        <v>0</v>
      </c>
      <c r="GD276" s="466">
        <v>0</v>
      </c>
      <c r="GE276" s="466">
        <v>0</v>
      </c>
      <c r="GF276" s="466">
        <v>0</v>
      </c>
      <c r="GG276" s="466">
        <v>0</v>
      </c>
      <c r="GH276" s="466">
        <v>0</v>
      </c>
      <c r="GI276" s="466">
        <v>0</v>
      </c>
      <c r="GJ276" s="466">
        <v>0</v>
      </c>
      <c r="GK276" s="466">
        <v>0</v>
      </c>
      <c r="GL276" s="466">
        <f t="shared" si="1392"/>
        <v>0</v>
      </c>
      <c r="GM276" s="466">
        <v>0</v>
      </c>
      <c r="GN276" s="466">
        <v>0</v>
      </c>
      <c r="GO276" s="466">
        <v>0</v>
      </c>
      <c r="GP276" s="466">
        <v>0</v>
      </c>
      <c r="GQ276" s="466">
        <v>0</v>
      </c>
      <c r="GR276" s="466">
        <v>0</v>
      </c>
      <c r="GS276" s="466">
        <v>0</v>
      </c>
      <c r="GT276" s="466">
        <v>0</v>
      </c>
      <c r="GU276" s="466">
        <v>0</v>
      </c>
      <c r="GV276" s="466">
        <v>0</v>
      </c>
      <c r="GW276" s="466">
        <v>0</v>
      </c>
      <c r="GX276" s="466">
        <v>0</v>
      </c>
      <c r="GY276" s="466">
        <f t="shared" si="1394"/>
        <v>0</v>
      </c>
      <c r="GZ276" s="466">
        <v>0</v>
      </c>
      <c r="HA276" s="466">
        <v>0</v>
      </c>
      <c r="HB276" s="466">
        <v>0</v>
      </c>
      <c r="HC276" s="466">
        <v>0</v>
      </c>
      <c r="HD276" s="466">
        <v>0</v>
      </c>
      <c r="HE276" s="466">
        <v>0</v>
      </c>
      <c r="HF276" s="466">
        <v>0</v>
      </c>
      <c r="HG276" s="466">
        <v>0</v>
      </c>
      <c r="HH276" s="466">
        <v>0</v>
      </c>
      <c r="HI276" s="466">
        <v>0</v>
      </c>
      <c r="HJ276" s="466">
        <v>0</v>
      </c>
      <c r="HK276" s="466">
        <v>0</v>
      </c>
      <c r="HL276" s="466">
        <f t="shared" si="1396"/>
        <v>0</v>
      </c>
      <c r="HM276" s="466">
        <v>0</v>
      </c>
      <c r="HN276" s="466">
        <v>0</v>
      </c>
      <c r="HO276" s="466">
        <v>0</v>
      </c>
      <c r="HP276" s="466">
        <v>0</v>
      </c>
      <c r="HQ276" s="466">
        <v>0</v>
      </c>
      <c r="HR276" s="466">
        <v>0</v>
      </c>
      <c r="HS276" s="466">
        <v>0</v>
      </c>
      <c r="HT276" s="466">
        <v>0</v>
      </c>
      <c r="HU276" s="466">
        <v>0</v>
      </c>
      <c r="HV276" s="466">
        <v>0</v>
      </c>
      <c r="HW276" s="466">
        <v>0</v>
      </c>
      <c r="HX276" s="466">
        <v>0</v>
      </c>
      <c r="HY276" s="466">
        <f t="shared" si="1398"/>
        <v>0</v>
      </c>
      <c r="HZ276" s="466">
        <v>0</v>
      </c>
      <c r="IA276" s="466">
        <v>0</v>
      </c>
      <c r="IB276" s="466">
        <v>0</v>
      </c>
      <c r="IC276" s="466">
        <v>0</v>
      </c>
      <c r="ID276" s="466">
        <v>0</v>
      </c>
      <c r="IE276" s="466">
        <v>0</v>
      </c>
      <c r="IF276" s="466">
        <v>0</v>
      </c>
      <c r="IG276" s="466">
        <v>0</v>
      </c>
      <c r="IH276" s="466">
        <v>0</v>
      </c>
      <c r="II276" s="466">
        <v>0</v>
      </c>
      <c r="IJ276" s="466">
        <v>0</v>
      </c>
      <c r="IK276" s="466">
        <v>0</v>
      </c>
      <c r="IL276" s="466">
        <f t="shared" si="1400"/>
        <v>0</v>
      </c>
      <c r="IM276" s="466">
        <v>0</v>
      </c>
      <c r="IN276" s="466">
        <v>0</v>
      </c>
      <c r="IO276" s="466">
        <v>0</v>
      </c>
      <c r="IP276" s="466">
        <v>0</v>
      </c>
      <c r="IQ276" s="466">
        <v>0</v>
      </c>
      <c r="IR276" s="466">
        <v>0</v>
      </c>
      <c r="IS276" s="466">
        <v>0</v>
      </c>
      <c r="IT276" s="466">
        <v>0</v>
      </c>
      <c r="IU276" s="466">
        <v>0</v>
      </c>
      <c r="IV276" s="466">
        <v>0</v>
      </c>
      <c r="IW276" s="466">
        <v>0</v>
      </c>
      <c r="IX276" s="466">
        <v>0</v>
      </c>
      <c r="IY276" s="466">
        <f t="shared" si="1402"/>
        <v>0</v>
      </c>
      <c r="IZ276" s="655">
        <v>0</v>
      </c>
      <c r="JA276" s="466">
        <v>0</v>
      </c>
      <c r="JB276" s="466">
        <v>0</v>
      </c>
      <c r="JC276" s="466">
        <v>0</v>
      </c>
      <c r="JD276" s="466">
        <v>0</v>
      </c>
      <c r="JE276" s="466">
        <v>0</v>
      </c>
      <c r="JF276" s="466">
        <v>0</v>
      </c>
      <c r="JG276" s="466">
        <v>0</v>
      </c>
      <c r="JH276" s="466">
        <v>0</v>
      </c>
      <c r="JI276" s="466">
        <v>0</v>
      </c>
      <c r="JJ276" s="466">
        <v>0</v>
      </c>
      <c r="JK276" s="466">
        <v>0</v>
      </c>
      <c r="JL276" s="466">
        <f t="shared" si="1404"/>
        <v>0</v>
      </c>
      <c r="JM276" s="655">
        <v>0</v>
      </c>
      <c r="JN276" s="466">
        <v>0</v>
      </c>
      <c r="JO276" s="466">
        <v>0</v>
      </c>
      <c r="JP276" s="466">
        <v>0</v>
      </c>
      <c r="JQ276" s="466">
        <v>0</v>
      </c>
      <c r="JR276" s="466">
        <v>0</v>
      </c>
      <c r="JS276" s="466">
        <v>0</v>
      </c>
      <c r="JT276" s="466">
        <v>0</v>
      </c>
      <c r="JU276" s="466">
        <v>0</v>
      </c>
      <c r="JV276" s="466">
        <v>0</v>
      </c>
      <c r="JW276" s="466">
        <v>0</v>
      </c>
      <c r="JX276" s="466">
        <v>0</v>
      </c>
      <c r="JY276" s="466">
        <f t="shared" si="1406"/>
        <v>0</v>
      </c>
      <c r="JZ276" s="655">
        <v>0</v>
      </c>
      <c r="KA276" s="466">
        <v>0</v>
      </c>
      <c r="KB276" s="466">
        <v>0</v>
      </c>
      <c r="KC276" s="466">
        <v>0</v>
      </c>
      <c r="KD276" s="466">
        <v>0</v>
      </c>
      <c r="KE276" s="466">
        <v>0</v>
      </c>
      <c r="KF276" s="466">
        <v>0</v>
      </c>
      <c r="KG276" s="466">
        <v>0</v>
      </c>
      <c r="KH276" s="466">
        <v>0</v>
      </c>
      <c r="KI276" s="466">
        <v>0</v>
      </c>
      <c r="KJ276" s="466">
        <v>0</v>
      </c>
      <c r="KK276" s="466">
        <v>0</v>
      </c>
      <c r="KL276" s="466">
        <f t="shared" si="1408"/>
        <v>0</v>
      </c>
      <c r="KM276" s="655">
        <v>0</v>
      </c>
      <c r="KN276" s="466">
        <v>0</v>
      </c>
      <c r="KO276" s="466">
        <v>0</v>
      </c>
      <c r="KP276" s="466">
        <v>0</v>
      </c>
      <c r="KQ276" s="466">
        <v>0</v>
      </c>
      <c r="KR276" s="466">
        <v>0</v>
      </c>
      <c r="KS276" s="466">
        <v>0</v>
      </c>
      <c r="KT276" s="466">
        <v>0</v>
      </c>
      <c r="KU276" s="466">
        <v>0</v>
      </c>
      <c r="KV276" s="466">
        <v>0</v>
      </c>
      <c r="KW276" s="466">
        <v>0</v>
      </c>
      <c r="KX276" s="466">
        <v>0</v>
      </c>
      <c r="KY276" s="466">
        <f t="shared" si="1410"/>
        <v>0</v>
      </c>
      <c r="KZ276" s="655">
        <v>0</v>
      </c>
      <c r="LA276" s="466">
        <v>0</v>
      </c>
      <c r="LB276" s="466">
        <v>0</v>
      </c>
      <c r="LC276" s="466">
        <v>0</v>
      </c>
      <c r="LD276" s="466">
        <v>0</v>
      </c>
      <c r="LE276" s="466">
        <v>0</v>
      </c>
      <c r="LF276" s="466">
        <v>0</v>
      </c>
      <c r="LG276" s="466">
        <v>0</v>
      </c>
      <c r="LH276" s="466">
        <v>0</v>
      </c>
      <c r="LI276" s="466">
        <v>0</v>
      </c>
      <c r="LJ276" s="466">
        <v>0</v>
      </c>
      <c r="LK276" s="466">
        <v>0</v>
      </c>
      <c r="LL276" s="511">
        <f t="shared" si="1412"/>
        <v>0</v>
      </c>
    </row>
    <row r="277" spans="1:324" ht="15.75" x14ac:dyDescent="0.25">
      <c r="A277" s="419">
        <v>7506</v>
      </c>
      <c r="B277" s="420"/>
      <c r="C277" s="418" t="s">
        <v>887</v>
      </c>
      <c r="D277" s="418" t="s">
        <v>717</v>
      </c>
      <c r="E277" s="466">
        <v>0</v>
      </c>
      <c r="F277" s="466">
        <v>0</v>
      </c>
      <c r="G277" s="466">
        <v>0</v>
      </c>
      <c r="H277" s="466">
        <v>0</v>
      </c>
      <c r="I277" s="466">
        <v>0</v>
      </c>
      <c r="J277" s="466">
        <v>0</v>
      </c>
      <c r="K277" s="466">
        <v>0</v>
      </c>
      <c r="L277" s="466">
        <v>0</v>
      </c>
      <c r="M277" s="466">
        <v>0</v>
      </c>
      <c r="N277" s="466">
        <v>0</v>
      </c>
      <c r="O277" s="466">
        <v>0</v>
      </c>
      <c r="P277" s="466">
        <v>0</v>
      </c>
      <c r="Q277" s="466">
        <v>0</v>
      </c>
      <c r="R277" s="466">
        <v>0</v>
      </c>
      <c r="S277" s="466">
        <v>0</v>
      </c>
      <c r="T277" s="466">
        <v>0</v>
      </c>
      <c r="U277" s="466">
        <v>0</v>
      </c>
      <c r="V277" s="466">
        <v>0</v>
      </c>
      <c r="W277" s="466">
        <v>0</v>
      </c>
      <c r="X277" s="466">
        <v>0</v>
      </c>
      <c r="Y277" s="466">
        <f t="shared" si="1366"/>
        <v>0</v>
      </c>
      <c r="Z277" s="466">
        <v>0</v>
      </c>
      <c r="AA277" s="466">
        <v>0</v>
      </c>
      <c r="AB277" s="466">
        <v>0</v>
      </c>
      <c r="AC277" s="466">
        <v>0</v>
      </c>
      <c r="AD277" s="466">
        <v>0</v>
      </c>
      <c r="AE277" s="466">
        <v>0</v>
      </c>
      <c r="AF277" s="466">
        <v>0</v>
      </c>
      <c r="AG277" s="466">
        <v>0</v>
      </c>
      <c r="AH277" s="466">
        <v>0</v>
      </c>
      <c r="AI277" s="466">
        <v>0</v>
      </c>
      <c r="AJ277" s="466">
        <v>0</v>
      </c>
      <c r="AK277" s="466">
        <v>0</v>
      </c>
      <c r="AL277" s="466">
        <f t="shared" si="1368"/>
        <v>0</v>
      </c>
      <c r="AM277" s="466">
        <v>0</v>
      </c>
      <c r="AN277" s="466">
        <v>0</v>
      </c>
      <c r="AO277" s="466">
        <v>0</v>
      </c>
      <c r="AP277" s="466">
        <v>0</v>
      </c>
      <c r="AQ277" s="466">
        <v>0</v>
      </c>
      <c r="AR277" s="466">
        <v>0</v>
      </c>
      <c r="AS277" s="466">
        <v>0</v>
      </c>
      <c r="AT277" s="466">
        <v>0</v>
      </c>
      <c r="AU277" s="466">
        <v>0</v>
      </c>
      <c r="AV277" s="466">
        <v>0</v>
      </c>
      <c r="AW277" s="466">
        <v>0</v>
      </c>
      <c r="AX277" s="466">
        <v>0</v>
      </c>
      <c r="AY277" s="466">
        <f t="shared" si="1370"/>
        <v>0</v>
      </c>
      <c r="AZ277" s="466">
        <v>0</v>
      </c>
      <c r="BA277" s="466">
        <v>0</v>
      </c>
      <c r="BB277" s="466">
        <v>0</v>
      </c>
      <c r="BC277" s="466">
        <v>0</v>
      </c>
      <c r="BD277" s="466">
        <v>0</v>
      </c>
      <c r="BE277" s="466">
        <v>0</v>
      </c>
      <c r="BF277" s="466">
        <v>0</v>
      </c>
      <c r="BG277" s="466">
        <v>0</v>
      </c>
      <c r="BH277" s="466">
        <v>0</v>
      </c>
      <c r="BI277" s="466">
        <v>0</v>
      </c>
      <c r="BJ277" s="466">
        <v>0</v>
      </c>
      <c r="BK277" s="466">
        <v>0</v>
      </c>
      <c r="BL277" s="466">
        <f t="shared" si="1372"/>
        <v>0</v>
      </c>
      <c r="BM277" s="466">
        <v>0</v>
      </c>
      <c r="BN277" s="466">
        <v>0</v>
      </c>
      <c r="BO277" s="466">
        <v>0</v>
      </c>
      <c r="BP277" s="466">
        <v>0</v>
      </c>
      <c r="BQ277" s="466">
        <v>0</v>
      </c>
      <c r="BR277" s="466">
        <v>0</v>
      </c>
      <c r="BS277" s="466">
        <v>0</v>
      </c>
      <c r="BT277" s="466">
        <v>0</v>
      </c>
      <c r="BU277" s="466">
        <v>0</v>
      </c>
      <c r="BV277" s="466">
        <v>0</v>
      </c>
      <c r="BW277" s="466">
        <v>0</v>
      </c>
      <c r="BX277" s="466">
        <v>0</v>
      </c>
      <c r="BY277" s="466">
        <f t="shared" si="1374"/>
        <v>0</v>
      </c>
      <c r="BZ277" s="466">
        <v>0</v>
      </c>
      <c r="CA277" s="466">
        <v>0</v>
      </c>
      <c r="CB277" s="466">
        <v>0</v>
      </c>
      <c r="CC277" s="466">
        <v>0</v>
      </c>
      <c r="CD277" s="466">
        <v>0</v>
      </c>
      <c r="CE277" s="466">
        <v>0</v>
      </c>
      <c r="CF277" s="466">
        <v>0</v>
      </c>
      <c r="CG277" s="466">
        <v>0</v>
      </c>
      <c r="CH277" s="466">
        <v>0</v>
      </c>
      <c r="CI277" s="466">
        <v>0</v>
      </c>
      <c r="CJ277" s="466">
        <v>0</v>
      </c>
      <c r="CK277" s="466">
        <v>0</v>
      </c>
      <c r="CL277" s="466">
        <f t="shared" si="1376"/>
        <v>0</v>
      </c>
      <c r="CM277" s="466">
        <v>0</v>
      </c>
      <c r="CN277" s="466">
        <v>0</v>
      </c>
      <c r="CO277" s="466">
        <v>0</v>
      </c>
      <c r="CP277" s="466">
        <v>0</v>
      </c>
      <c r="CQ277" s="466">
        <v>0</v>
      </c>
      <c r="CR277" s="466">
        <v>0</v>
      </c>
      <c r="CS277" s="466">
        <v>0</v>
      </c>
      <c r="CT277" s="466">
        <v>0</v>
      </c>
      <c r="CU277" s="466">
        <v>0</v>
      </c>
      <c r="CV277" s="466">
        <v>0</v>
      </c>
      <c r="CW277" s="466">
        <v>0</v>
      </c>
      <c r="CX277" s="466">
        <v>0</v>
      </c>
      <c r="CY277" s="466">
        <f t="shared" si="1378"/>
        <v>0</v>
      </c>
      <c r="CZ277" s="466">
        <v>0</v>
      </c>
      <c r="DA277" s="466">
        <v>0</v>
      </c>
      <c r="DB277" s="466">
        <v>0</v>
      </c>
      <c r="DC277" s="466">
        <v>0</v>
      </c>
      <c r="DD277" s="466">
        <v>0</v>
      </c>
      <c r="DE277" s="466">
        <v>0</v>
      </c>
      <c r="DF277" s="466">
        <v>0</v>
      </c>
      <c r="DG277" s="466">
        <v>0</v>
      </c>
      <c r="DH277" s="466">
        <v>0</v>
      </c>
      <c r="DI277" s="466">
        <v>0</v>
      </c>
      <c r="DJ277" s="466">
        <v>0</v>
      </c>
      <c r="DK277" s="466">
        <v>0</v>
      </c>
      <c r="DL277" s="466">
        <f t="shared" si="1380"/>
        <v>0</v>
      </c>
      <c r="DM277" s="466">
        <v>0</v>
      </c>
      <c r="DN277" s="466">
        <v>0</v>
      </c>
      <c r="DO277" s="466">
        <v>0</v>
      </c>
      <c r="DP277" s="466">
        <v>0</v>
      </c>
      <c r="DQ277" s="466">
        <v>0</v>
      </c>
      <c r="DR277" s="466">
        <v>0</v>
      </c>
      <c r="DS277" s="466">
        <v>0</v>
      </c>
      <c r="DT277" s="466">
        <v>0</v>
      </c>
      <c r="DU277" s="466">
        <v>0</v>
      </c>
      <c r="DV277" s="466">
        <v>0</v>
      </c>
      <c r="DW277" s="466">
        <v>0</v>
      </c>
      <c r="DX277" s="466">
        <v>0</v>
      </c>
      <c r="DY277" s="466">
        <f t="shared" si="1382"/>
        <v>0</v>
      </c>
      <c r="DZ277" s="466">
        <v>0</v>
      </c>
      <c r="EA277" s="466">
        <v>0</v>
      </c>
      <c r="EB277" s="466">
        <v>0</v>
      </c>
      <c r="EC277" s="466">
        <v>0</v>
      </c>
      <c r="ED277" s="466">
        <v>0</v>
      </c>
      <c r="EE277" s="466">
        <v>0</v>
      </c>
      <c r="EF277" s="466">
        <v>0</v>
      </c>
      <c r="EG277" s="466">
        <v>0</v>
      </c>
      <c r="EH277" s="466">
        <v>0</v>
      </c>
      <c r="EI277" s="466">
        <v>0</v>
      </c>
      <c r="EJ277" s="466">
        <v>0</v>
      </c>
      <c r="EK277" s="466">
        <v>0</v>
      </c>
      <c r="EL277" s="466">
        <f t="shared" si="1384"/>
        <v>0</v>
      </c>
      <c r="EM277" s="466">
        <v>0</v>
      </c>
      <c r="EN277" s="466">
        <v>0</v>
      </c>
      <c r="EO277" s="466">
        <v>0</v>
      </c>
      <c r="EP277" s="466">
        <v>16296.17</v>
      </c>
      <c r="EQ277" s="466">
        <v>0</v>
      </c>
      <c r="ER277" s="466">
        <v>0</v>
      </c>
      <c r="ES277" s="466">
        <v>0</v>
      </c>
      <c r="ET277" s="466">
        <v>0</v>
      </c>
      <c r="EU277" s="466">
        <v>0</v>
      </c>
      <c r="EV277" s="466">
        <v>16900.509999999998</v>
      </c>
      <c r="EW277" s="466">
        <v>0</v>
      </c>
      <c r="EX277" s="466">
        <v>0</v>
      </c>
      <c r="EY277" s="466">
        <f t="shared" si="1386"/>
        <v>33196.68</v>
      </c>
      <c r="EZ277" s="466">
        <v>0</v>
      </c>
      <c r="FA277" s="466">
        <v>0</v>
      </c>
      <c r="FB277" s="466">
        <v>17504.84</v>
      </c>
      <c r="FC277" s="466">
        <v>0</v>
      </c>
      <c r="FD277" s="466">
        <v>0</v>
      </c>
      <c r="FE277" s="466">
        <v>0</v>
      </c>
      <c r="FF277" s="466">
        <v>0</v>
      </c>
      <c r="FG277" s="466">
        <v>0</v>
      </c>
      <c r="FH277" s="466">
        <v>0</v>
      </c>
      <c r="FI277" s="466">
        <v>0</v>
      </c>
      <c r="FJ277" s="466">
        <v>0</v>
      </c>
      <c r="FK277" s="466">
        <v>0</v>
      </c>
      <c r="FL277" s="466">
        <f t="shared" si="1388"/>
        <v>17504.84</v>
      </c>
      <c r="FM277" s="466">
        <v>0</v>
      </c>
      <c r="FN277" s="466">
        <v>0</v>
      </c>
      <c r="FO277" s="466">
        <v>0</v>
      </c>
      <c r="FP277" s="466">
        <v>0</v>
      </c>
      <c r="FQ277" s="466">
        <v>0</v>
      </c>
      <c r="FR277" s="466">
        <v>0</v>
      </c>
      <c r="FS277" s="466">
        <v>0</v>
      </c>
      <c r="FT277" s="466">
        <v>0</v>
      </c>
      <c r="FU277" s="466">
        <v>0</v>
      </c>
      <c r="FV277" s="466">
        <v>0</v>
      </c>
      <c r="FW277" s="466">
        <v>0</v>
      </c>
      <c r="FX277" s="466">
        <v>0</v>
      </c>
      <c r="FY277" s="466">
        <f t="shared" si="1390"/>
        <v>0</v>
      </c>
      <c r="FZ277" s="466">
        <v>0</v>
      </c>
      <c r="GA277" s="466">
        <v>0</v>
      </c>
      <c r="GB277" s="466">
        <v>0</v>
      </c>
      <c r="GC277" s="466">
        <v>0</v>
      </c>
      <c r="GD277" s="466">
        <v>0</v>
      </c>
      <c r="GE277" s="466">
        <v>0</v>
      </c>
      <c r="GF277" s="466">
        <v>0</v>
      </c>
      <c r="GG277" s="466">
        <v>0</v>
      </c>
      <c r="GH277" s="466">
        <v>0</v>
      </c>
      <c r="GI277" s="466">
        <v>0</v>
      </c>
      <c r="GJ277" s="466">
        <v>0</v>
      </c>
      <c r="GK277" s="466">
        <v>0</v>
      </c>
      <c r="GL277" s="466">
        <f t="shared" si="1392"/>
        <v>0</v>
      </c>
      <c r="GM277" s="466">
        <v>0</v>
      </c>
      <c r="GN277" s="466">
        <v>0</v>
      </c>
      <c r="GO277" s="466">
        <v>0</v>
      </c>
      <c r="GP277" s="466">
        <v>0</v>
      </c>
      <c r="GQ277" s="466">
        <v>0</v>
      </c>
      <c r="GR277" s="466">
        <v>0</v>
      </c>
      <c r="GS277" s="466">
        <v>0</v>
      </c>
      <c r="GT277" s="466">
        <v>0</v>
      </c>
      <c r="GU277" s="466">
        <v>0</v>
      </c>
      <c r="GV277" s="466">
        <v>0</v>
      </c>
      <c r="GW277" s="466">
        <v>0</v>
      </c>
      <c r="GX277" s="466">
        <v>0</v>
      </c>
      <c r="GY277" s="466">
        <f t="shared" si="1394"/>
        <v>0</v>
      </c>
      <c r="GZ277" s="466">
        <v>0</v>
      </c>
      <c r="HA277" s="466">
        <v>0</v>
      </c>
      <c r="HB277" s="466">
        <v>0</v>
      </c>
      <c r="HC277" s="466">
        <v>0</v>
      </c>
      <c r="HD277" s="466">
        <v>0</v>
      </c>
      <c r="HE277" s="466">
        <v>0</v>
      </c>
      <c r="HF277" s="466">
        <v>0</v>
      </c>
      <c r="HG277" s="466">
        <v>0</v>
      </c>
      <c r="HH277" s="466">
        <v>0</v>
      </c>
      <c r="HI277" s="466">
        <v>0</v>
      </c>
      <c r="HJ277" s="466">
        <v>0</v>
      </c>
      <c r="HK277" s="466">
        <v>0</v>
      </c>
      <c r="HL277" s="466">
        <f t="shared" si="1396"/>
        <v>0</v>
      </c>
      <c r="HM277" s="466">
        <v>0</v>
      </c>
      <c r="HN277" s="466">
        <v>0</v>
      </c>
      <c r="HO277" s="466">
        <v>0</v>
      </c>
      <c r="HP277" s="466">
        <v>0</v>
      </c>
      <c r="HQ277" s="466">
        <v>0</v>
      </c>
      <c r="HR277" s="466">
        <v>0</v>
      </c>
      <c r="HS277" s="466">
        <v>0</v>
      </c>
      <c r="HT277" s="466">
        <v>0</v>
      </c>
      <c r="HU277" s="466">
        <v>0</v>
      </c>
      <c r="HV277" s="466">
        <v>0</v>
      </c>
      <c r="HW277" s="466">
        <v>0</v>
      </c>
      <c r="HX277" s="466">
        <v>0</v>
      </c>
      <c r="HY277" s="466">
        <f t="shared" si="1398"/>
        <v>0</v>
      </c>
      <c r="HZ277" s="466">
        <v>0</v>
      </c>
      <c r="IA277" s="466">
        <v>0</v>
      </c>
      <c r="IB277" s="466">
        <v>0</v>
      </c>
      <c r="IC277" s="466">
        <v>0</v>
      </c>
      <c r="ID277" s="466">
        <v>0</v>
      </c>
      <c r="IE277" s="466">
        <v>0</v>
      </c>
      <c r="IF277" s="466">
        <v>0</v>
      </c>
      <c r="IG277" s="466">
        <v>0</v>
      </c>
      <c r="IH277" s="466">
        <v>0</v>
      </c>
      <c r="II277" s="466">
        <v>0</v>
      </c>
      <c r="IJ277" s="466">
        <v>0</v>
      </c>
      <c r="IK277" s="466">
        <v>0</v>
      </c>
      <c r="IL277" s="466">
        <f t="shared" si="1400"/>
        <v>0</v>
      </c>
      <c r="IM277" s="466">
        <v>0</v>
      </c>
      <c r="IN277" s="466">
        <v>0</v>
      </c>
      <c r="IO277" s="466">
        <v>0</v>
      </c>
      <c r="IP277" s="466">
        <v>0</v>
      </c>
      <c r="IQ277" s="466">
        <v>0</v>
      </c>
      <c r="IR277" s="466">
        <v>0</v>
      </c>
      <c r="IS277" s="466">
        <v>0</v>
      </c>
      <c r="IT277" s="466">
        <v>0</v>
      </c>
      <c r="IU277" s="466">
        <v>0</v>
      </c>
      <c r="IV277" s="466">
        <v>0</v>
      </c>
      <c r="IW277" s="466">
        <v>0</v>
      </c>
      <c r="IX277" s="466">
        <v>0</v>
      </c>
      <c r="IY277" s="466">
        <f t="shared" si="1402"/>
        <v>0</v>
      </c>
      <c r="IZ277" s="655">
        <v>0</v>
      </c>
      <c r="JA277" s="466">
        <v>0</v>
      </c>
      <c r="JB277" s="466">
        <v>0</v>
      </c>
      <c r="JC277" s="466">
        <v>0</v>
      </c>
      <c r="JD277" s="466">
        <v>0</v>
      </c>
      <c r="JE277" s="466">
        <v>0</v>
      </c>
      <c r="JF277" s="466">
        <v>0</v>
      </c>
      <c r="JG277" s="466">
        <v>0</v>
      </c>
      <c r="JH277" s="466">
        <v>0</v>
      </c>
      <c r="JI277" s="466">
        <v>0</v>
      </c>
      <c r="JJ277" s="466">
        <v>0</v>
      </c>
      <c r="JK277" s="466">
        <v>0</v>
      </c>
      <c r="JL277" s="466">
        <f t="shared" si="1404"/>
        <v>0</v>
      </c>
      <c r="JM277" s="655">
        <v>0</v>
      </c>
      <c r="JN277" s="466">
        <v>0</v>
      </c>
      <c r="JO277" s="466">
        <v>0</v>
      </c>
      <c r="JP277" s="466">
        <v>0</v>
      </c>
      <c r="JQ277" s="466">
        <v>0</v>
      </c>
      <c r="JR277" s="466">
        <v>887712.79</v>
      </c>
      <c r="JS277" s="466">
        <v>25777.7</v>
      </c>
      <c r="JT277" s="466">
        <v>0</v>
      </c>
      <c r="JU277" s="466">
        <v>1285653</v>
      </c>
      <c r="JV277" s="466">
        <v>0</v>
      </c>
      <c r="JW277" s="466">
        <v>0</v>
      </c>
      <c r="JX277" s="466">
        <v>1285653</v>
      </c>
      <c r="JY277" s="466">
        <f t="shared" si="1406"/>
        <v>3484796.49</v>
      </c>
      <c r="JZ277" s="655">
        <v>24452.92</v>
      </c>
      <c r="KA277" s="466">
        <v>0</v>
      </c>
      <c r="KB277" s="466">
        <v>1690287.78</v>
      </c>
      <c r="KC277" s="466">
        <v>0</v>
      </c>
      <c r="KD277" s="466">
        <v>0</v>
      </c>
      <c r="KE277" s="466">
        <v>2368829.19</v>
      </c>
      <c r="KF277" s="466">
        <v>24980.95</v>
      </c>
      <c r="KG277" s="466">
        <v>0</v>
      </c>
      <c r="KH277" s="466">
        <v>2925167.01</v>
      </c>
      <c r="KI277" s="466">
        <v>0</v>
      </c>
      <c r="KJ277" s="466">
        <v>0</v>
      </c>
      <c r="KK277" s="466">
        <v>3296058.89</v>
      </c>
      <c r="KL277" s="466">
        <f t="shared" si="1408"/>
        <v>10329776.74</v>
      </c>
      <c r="KM277" s="655">
        <v>25952.32</v>
      </c>
      <c r="KN277" s="466">
        <v>0</v>
      </c>
      <c r="KO277" s="466">
        <v>3296058.89</v>
      </c>
      <c r="KP277" s="466">
        <v>0</v>
      </c>
      <c r="KQ277" s="466">
        <v>0</v>
      </c>
      <c r="KR277" s="466">
        <v>3296058.89</v>
      </c>
      <c r="KS277" s="466">
        <v>28949.95</v>
      </c>
      <c r="KT277" s="466">
        <v>0</v>
      </c>
      <c r="KU277" s="466">
        <v>3296058.89</v>
      </c>
      <c r="KV277" s="466">
        <v>0</v>
      </c>
      <c r="KW277" s="466">
        <v>0</v>
      </c>
      <c r="KX277" s="466">
        <v>16480294.449999999</v>
      </c>
      <c r="KY277" s="466">
        <f t="shared" si="1410"/>
        <v>26423373.390000001</v>
      </c>
      <c r="KZ277" s="655">
        <v>27216.53</v>
      </c>
      <c r="LA277" s="466">
        <v>0</v>
      </c>
      <c r="LB277" s="466">
        <v>0</v>
      </c>
      <c r="LC277" s="466">
        <v>0</v>
      </c>
      <c r="LD277" s="466">
        <v>0</v>
      </c>
      <c r="LE277" s="466">
        <v>0</v>
      </c>
      <c r="LF277" s="466">
        <v>0</v>
      </c>
      <c r="LG277" s="466">
        <v>0</v>
      </c>
      <c r="LH277" s="466">
        <v>0</v>
      </c>
      <c r="LI277" s="466">
        <v>0</v>
      </c>
      <c r="LJ277" s="466">
        <v>0</v>
      </c>
      <c r="LK277" s="466">
        <v>0</v>
      </c>
      <c r="LL277" s="511">
        <f t="shared" si="1412"/>
        <v>27216.53</v>
      </c>
    </row>
    <row r="278" spans="1:324" ht="15.75" x14ac:dyDescent="0.25">
      <c r="A278" s="419">
        <v>7507</v>
      </c>
      <c r="B278" s="420"/>
      <c r="C278" s="418" t="s">
        <v>888</v>
      </c>
      <c r="D278" s="418" t="s">
        <v>715</v>
      </c>
      <c r="E278" s="466">
        <v>0</v>
      </c>
      <c r="F278" s="466">
        <v>0</v>
      </c>
      <c r="G278" s="466">
        <v>0</v>
      </c>
      <c r="H278" s="466">
        <v>0</v>
      </c>
      <c r="I278" s="466">
        <v>0</v>
      </c>
      <c r="J278" s="466">
        <v>0</v>
      </c>
      <c r="K278" s="466">
        <v>0</v>
      </c>
      <c r="L278" s="466">
        <v>0</v>
      </c>
      <c r="M278" s="466">
        <v>0</v>
      </c>
      <c r="N278" s="466">
        <v>0</v>
      </c>
      <c r="O278" s="466">
        <v>0</v>
      </c>
      <c r="P278" s="466">
        <v>0</v>
      </c>
      <c r="Q278" s="466">
        <v>0</v>
      </c>
      <c r="R278" s="466">
        <v>0</v>
      </c>
      <c r="S278" s="466">
        <v>0</v>
      </c>
      <c r="T278" s="466">
        <v>0</v>
      </c>
      <c r="U278" s="466">
        <v>0</v>
      </c>
      <c r="V278" s="466">
        <v>0</v>
      </c>
      <c r="W278" s="466">
        <v>0</v>
      </c>
      <c r="X278" s="466">
        <v>0</v>
      </c>
      <c r="Y278" s="466">
        <v>0</v>
      </c>
      <c r="Z278" s="466">
        <v>0</v>
      </c>
      <c r="AA278" s="466">
        <v>0</v>
      </c>
      <c r="AB278" s="466">
        <v>0</v>
      </c>
      <c r="AC278" s="466">
        <v>0</v>
      </c>
      <c r="AD278" s="466">
        <v>0</v>
      </c>
      <c r="AE278" s="466">
        <v>0</v>
      </c>
      <c r="AF278" s="466">
        <v>0</v>
      </c>
      <c r="AG278" s="466">
        <v>0</v>
      </c>
      <c r="AH278" s="466">
        <v>0</v>
      </c>
      <c r="AI278" s="466">
        <v>0</v>
      </c>
      <c r="AJ278" s="466">
        <v>0</v>
      </c>
      <c r="AK278" s="466">
        <v>0</v>
      </c>
      <c r="AL278" s="466">
        <v>0</v>
      </c>
      <c r="AM278" s="466">
        <v>0</v>
      </c>
      <c r="AN278" s="466">
        <v>0</v>
      </c>
      <c r="AO278" s="466">
        <v>0</v>
      </c>
      <c r="AP278" s="466">
        <v>0</v>
      </c>
      <c r="AQ278" s="466">
        <v>0</v>
      </c>
      <c r="AR278" s="466">
        <v>0</v>
      </c>
      <c r="AS278" s="466">
        <v>0</v>
      </c>
      <c r="AT278" s="466">
        <v>0</v>
      </c>
      <c r="AU278" s="466">
        <v>0</v>
      </c>
      <c r="AV278" s="466">
        <v>0</v>
      </c>
      <c r="AW278" s="466">
        <v>0</v>
      </c>
      <c r="AX278" s="466">
        <v>0</v>
      </c>
      <c r="AY278" s="466">
        <v>0</v>
      </c>
      <c r="AZ278" s="466">
        <v>0</v>
      </c>
      <c r="BA278" s="466">
        <v>0</v>
      </c>
      <c r="BB278" s="466">
        <v>0</v>
      </c>
      <c r="BC278" s="466">
        <v>0</v>
      </c>
      <c r="BD278" s="466">
        <v>0</v>
      </c>
      <c r="BE278" s="466">
        <v>0</v>
      </c>
      <c r="BF278" s="466">
        <v>0</v>
      </c>
      <c r="BG278" s="466">
        <v>0</v>
      </c>
      <c r="BH278" s="466">
        <v>0</v>
      </c>
      <c r="BI278" s="466">
        <v>0</v>
      </c>
      <c r="BJ278" s="466">
        <v>0</v>
      </c>
      <c r="BK278" s="466">
        <v>0</v>
      </c>
      <c r="BL278" s="466">
        <v>0</v>
      </c>
      <c r="BM278" s="466">
        <v>0</v>
      </c>
      <c r="BN278" s="466">
        <v>0</v>
      </c>
      <c r="BO278" s="466">
        <v>0</v>
      </c>
      <c r="BP278" s="466">
        <v>0</v>
      </c>
      <c r="BQ278" s="466">
        <v>0</v>
      </c>
      <c r="BR278" s="466">
        <v>0</v>
      </c>
      <c r="BS278" s="466">
        <v>0</v>
      </c>
      <c r="BT278" s="466">
        <v>0</v>
      </c>
      <c r="BU278" s="466">
        <v>0</v>
      </c>
      <c r="BV278" s="466">
        <v>0</v>
      </c>
      <c r="BW278" s="466">
        <v>0</v>
      </c>
      <c r="BX278" s="466">
        <v>0</v>
      </c>
      <c r="BY278" s="466">
        <v>0</v>
      </c>
      <c r="BZ278" s="466">
        <v>0</v>
      </c>
      <c r="CA278" s="466">
        <v>0</v>
      </c>
      <c r="CB278" s="466">
        <v>0</v>
      </c>
      <c r="CC278" s="466">
        <v>0</v>
      </c>
      <c r="CD278" s="466">
        <v>0</v>
      </c>
      <c r="CE278" s="466">
        <v>0</v>
      </c>
      <c r="CF278" s="466">
        <v>0</v>
      </c>
      <c r="CG278" s="466">
        <v>0</v>
      </c>
      <c r="CH278" s="466">
        <v>0</v>
      </c>
      <c r="CI278" s="466">
        <v>0</v>
      </c>
      <c r="CJ278" s="466">
        <v>0</v>
      </c>
      <c r="CK278" s="466">
        <v>0</v>
      </c>
      <c r="CL278" s="466">
        <v>0</v>
      </c>
      <c r="CM278" s="466">
        <v>0</v>
      </c>
      <c r="CN278" s="466">
        <v>0</v>
      </c>
      <c r="CO278" s="466">
        <v>0</v>
      </c>
      <c r="CP278" s="466">
        <v>0</v>
      </c>
      <c r="CQ278" s="466">
        <v>0</v>
      </c>
      <c r="CR278" s="466">
        <v>0</v>
      </c>
      <c r="CS278" s="466">
        <v>0</v>
      </c>
      <c r="CT278" s="466">
        <v>0</v>
      </c>
      <c r="CU278" s="466">
        <v>0</v>
      </c>
      <c r="CV278" s="466">
        <v>0</v>
      </c>
      <c r="CW278" s="466">
        <v>0</v>
      </c>
      <c r="CX278" s="466">
        <v>0</v>
      </c>
      <c r="CY278" s="466">
        <f t="shared" si="1378"/>
        <v>0</v>
      </c>
      <c r="CZ278" s="466">
        <v>0</v>
      </c>
      <c r="DA278" s="466">
        <v>0</v>
      </c>
      <c r="DB278" s="466">
        <v>0</v>
      </c>
      <c r="DC278" s="466">
        <v>0</v>
      </c>
      <c r="DD278" s="466">
        <v>0</v>
      </c>
      <c r="DE278" s="466">
        <v>0</v>
      </c>
      <c r="DF278" s="466">
        <v>0</v>
      </c>
      <c r="DG278" s="466">
        <v>0</v>
      </c>
      <c r="DH278" s="466">
        <v>0</v>
      </c>
      <c r="DI278" s="466">
        <v>0</v>
      </c>
      <c r="DJ278" s="466">
        <v>0</v>
      </c>
      <c r="DK278" s="466">
        <v>0</v>
      </c>
      <c r="DL278" s="466">
        <f t="shared" si="1380"/>
        <v>0</v>
      </c>
      <c r="DM278" s="466">
        <v>0</v>
      </c>
      <c r="DN278" s="466">
        <v>0</v>
      </c>
      <c r="DO278" s="466">
        <v>0</v>
      </c>
      <c r="DP278" s="466">
        <v>0</v>
      </c>
      <c r="DQ278" s="466">
        <v>0</v>
      </c>
      <c r="DR278" s="466">
        <v>0</v>
      </c>
      <c r="DS278" s="466">
        <v>0</v>
      </c>
      <c r="DT278" s="466">
        <v>0</v>
      </c>
      <c r="DU278" s="466">
        <v>734.25</v>
      </c>
      <c r="DV278" s="466">
        <v>0</v>
      </c>
      <c r="DW278" s="466">
        <v>0</v>
      </c>
      <c r="DX278" s="466">
        <v>0</v>
      </c>
      <c r="DY278" s="466">
        <f t="shared" si="1382"/>
        <v>734.25</v>
      </c>
      <c r="DZ278" s="466">
        <v>0</v>
      </c>
      <c r="EA278" s="466">
        <v>0</v>
      </c>
      <c r="EB278" s="466">
        <v>0</v>
      </c>
      <c r="EC278" s="466">
        <v>125.19</v>
      </c>
      <c r="ED278" s="466">
        <v>0</v>
      </c>
      <c r="EE278" s="466">
        <v>99.68</v>
      </c>
      <c r="EF278" s="466">
        <v>0</v>
      </c>
      <c r="EG278" s="466">
        <v>0</v>
      </c>
      <c r="EH278" s="466">
        <v>0</v>
      </c>
      <c r="EI278" s="466">
        <v>0</v>
      </c>
      <c r="EJ278" s="466">
        <v>500.75</v>
      </c>
      <c r="EK278" s="466">
        <v>107.52</v>
      </c>
      <c r="EL278" s="466">
        <f t="shared" si="1384"/>
        <v>833.14</v>
      </c>
      <c r="EM278" s="466">
        <v>676.5</v>
      </c>
      <c r="EN278" s="466">
        <v>0</v>
      </c>
      <c r="EO278" s="466">
        <v>0</v>
      </c>
      <c r="EP278" s="466">
        <v>393100</v>
      </c>
      <c r="EQ278" s="466">
        <v>0</v>
      </c>
      <c r="ER278" s="466">
        <v>228.66</v>
      </c>
      <c r="ES278" s="466">
        <v>0</v>
      </c>
      <c r="ET278" s="466">
        <v>0</v>
      </c>
      <c r="EU278" s="466">
        <v>0</v>
      </c>
      <c r="EV278" s="466">
        <v>0</v>
      </c>
      <c r="EW278" s="466">
        <v>0</v>
      </c>
      <c r="EX278" s="466">
        <v>244.2</v>
      </c>
      <c r="EY278" s="466">
        <f t="shared" si="1386"/>
        <v>394249.36</v>
      </c>
      <c r="EZ278" s="466">
        <v>0</v>
      </c>
      <c r="FA278" s="466">
        <v>0</v>
      </c>
      <c r="FB278" s="466">
        <v>0</v>
      </c>
      <c r="FC278" s="466">
        <v>0</v>
      </c>
      <c r="FD278" s="466">
        <v>0</v>
      </c>
      <c r="FE278" s="466">
        <v>2134.08</v>
      </c>
      <c r="FF278" s="466">
        <v>0</v>
      </c>
      <c r="FG278" s="466">
        <v>0</v>
      </c>
      <c r="FH278" s="466">
        <v>0</v>
      </c>
      <c r="FI278" s="466">
        <v>0</v>
      </c>
      <c r="FJ278" s="466">
        <v>0</v>
      </c>
      <c r="FK278" s="466">
        <v>2261.7600000000002</v>
      </c>
      <c r="FL278" s="466">
        <f t="shared" si="1388"/>
        <v>4395.84</v>
      </c>
      <c r="FM278" s="466">
        <v>0</v>
      </c>
      <c r="FN278" s="466">
        <v>0</v>
      </c>
      <c r="FO278" s="466">
        <v>0</v>
      </c>
      <c r="FP278" s="466">
        <v>0</v>
      </c>
      <c r="FQ278" s="466">
        <v>0</v>
      </c>
      <c r="FR278" s="466">
        <v>2389.44</v>
      </c>
      <c r="FS278" s="466">
        <v>245.77</v>
      </c>
      <c r="FT278" s="466">
        <v>-245.77</v>
      </c>
      <c r="FU278" s="466">
        <v>1137.8499999999999</v>
      </c>
      <c r="FV278" s="466">
        <v>-69.699999999999818</v>
      </c>
      <c r="FW278" s="466">
        <v>-1068.1500000000001</v>
      </c>
      <c r="FX278" s="466">
        <v>2517.12</v>
      </c>
      <c r="FY278" s="466">
        <f t="shared" si="1390"/>
        <v>4906.5599999999995</v>
      </c>
      <c r="FZ278" s="466">
        <v>0</v>
      </c>
      <c r="GA278" s="466">
        <v>0</v>
      </c>
      <c r="GB278" s="466">
        <v>0</v>
      </c>
      <c r="GC278" s="466">
        <v>0</v>
      </c>
      <c r="GD278" s="466">
        <v>0</v>
      </c>
      <c r="GE278" s="466">
        <v>2635.68</v>
      </c>
      <c r="GF278" s="466">
        <v>0</v>
      </c>
      <c r="GG278" s="466">
        <v>0</v>
      </c>
      <c r="GH278" s="466">
        <v>0</v>
      </c>
      <c r="GI278" s="466">
        <v>0</v>
      </c>
      <c r="GJ278" s="466">
        <v>0</v>
      </c>
      <c r="GK278" s="466">
        <v>2763.36</v>
      </c>
      <c r="GL278" s="466">
        <f t="shared" si="1392"/>
        <v>5399.04</v>
      </c>
      <c r="GM278" s="466">
        <v>0</v>
      </c>
      <c r="GN278" s="466">
        <v>0</v>
      </c>
      <c r="GO278" s="466">
        <v>0</v>
      </c>
      <c r="GP278" s="466">
        <v>1251.8800000000001</v>
      </c>
      <c r="GQ278" s="466">
        <v>2919</v>
      </c>
      <c r="GR278" s="466">
        <v>4380.9399999999996</v>
      </c>
      <c r="GS278" s="466">
        <v>0</v>
      </c>
      <c r="GT278" s="466">
        <v>0</v>
      </c>
      <c r="GU278" s="466">
        <v>0</v>
      </c>
      <c r="GV278" s="466">
        <v>0</v>
      </c>
      <c r="GW278" s="466">
        <v>0</v>
      </c>
      <c r="GX278" s="466">
        <v>4574.42</v>
      </c>
      <c r="GY278" s="466">
        <f t="shared" si="1394"/>
        <v>13126.24</v>
      </c>
      <c r="GZ278" s="466">
        <v>0</v>
      </c>
      <c r="HA278" s="466">
        <v>0</v>
      </c>
      <c r="HB278" s="466">
        <v>0</v>
      </c>
      <c r="HC278" s="466">
        <v>0</v>
      </c>
      <c r="HD278" s="466">
        <v>0</v>
      </c>
      <c r="HE278" s="466">
        <v>5250.9</v>
      </c>
      <c r="HF278" s="466">
        <v>0</v>
      </c>
      <c r="HG278" s="466">
        <v>256.2</v>
      </c>
      <c r="HH278" s="466">
        <v>0</v>
      </c>
      <c r="HI278" s="466">
        <v>0</v>
      </c>
      <c r="HJ278" s="466">
        <v>0</v>
      </c>
      <c r="HK278" s="466">
        <v>5338.33</v>
      </c>
      <c r="HL278" s="466">
        <f t="shared" si="1396"/>
        <v>10845.43</v>
      </c>
      <c r="HM278" s="466">
        <v>0</v>
      </c>
      <c r="HN278" s="466">
        <v>13.52</v>
      </c>
      <c r="HO278" s="466">
        <v>0</v>
      </c>
      <c r="HP278" s="466">
        <v>0</v>
      </c>
      <c r="HQ278" s="466">
        <v>0</v>
      </c>
      <c r="HR278" s="466">
        <v>5550.24</v>
      </c>
      <c r="HS278" s="466">
        <v>0</v>
      </c>
      <c r="HT278" s="466">
        <v>0</v>
      </c>
      <c r="HU278" s="466">
        <v>0</v>
      </c>
      <c r="HV278" s="466">
        <v>0</v>
      </c>
      <c r="HW278" s="466">
        <v>0</v>
      </c>
      <c r="HX278" s="466">
        <v>0</v>
      </c>
      <c r="HY278" s="466">
        <f t="shared" si="1398"/>
        <v>5563.76</v>
      </c>
      <c r="HZ278" s="466">
        <v>0</v>
      </c>
      <c r="IA278" s="466">
        <v>0</v>
      </c>
      <c r="IB278" s="466">
        <v>0</v>
      </c>
      <c r="IC278" s="466">
        <v>0</v>
      </c>
      <c r="ID278" s="466">
        <v>0</v>
      </c>
      <c r="IE278" s="466">
        <v>0</v>
      </c>
      <c r="IF278" s="466">
        <v>0</v>
      </c>
      <c r="IG278" s="466">
        <v>0</v>
      </c>
      <c r="IH278" s="466">
        <v>0</v>
      </c>
      <c r="II278" s="466">
        <v>0</v>
      </c>
      <c r="IJ278" s="466">
        <v>0</v>
      </c>
      <c r="IK278" s="466">
        <v>0</v>
      </c>
      <c r="IL278" s="466">
        <f t="shared" si="1400"/>
        <v>0</v>
      </c>
      <c r="IM278" s="466">
        <v>0</v>
      </c>
      <c r="IN278" s="466">
        <v>0</v>
      </c>
      <c r="IO278" s="466">
        <v>0</v>
      </c>
      <c r="IP278" s="466">
        <v>0</v>
      </c>
      <c r="IQ278" s="466">
        <v>0</v>
      </c>
      <c r="IR278" s="466">
        <v>0</v>
      </c>
      <c r="IS278" s="466">
        <v>0</v>
      </c>
      <c r="IT278" s="466">
        <v>0</v>
      </c>
      <c r="IU278" s="466">
        <v>0</v>
      </c>
      <c r="IV278" s="466">
        <v>0</v>
      </c>
      <c r="IW278" s="466">
        <v>0</v>
      </c>
      <c r="IX278" s="466">
        <v>0</v>
      </c>
      <c r="IY278" s="466">
        <f t="shared" si="1402"/>
        <v>0</v>
      </c>
      <c r="IZ278" s="655">
        <v>0</v>
      </c>
      <c r="JA278" s="466">
        <v>0</v>
      </c>
      <c r="JB278" s="466">
        <v>0</v>
      </c>
      <c r="JC278" s="466">
        <v>0</v>
      </c>
      <c r="JD278" s="466">
        <v>0</v>
      </c>
      <c r="JE278" s="466">
        <v>0</v>
      </c>
      <c r="JF278" s="466">
        <v>0</v>
      </c>
      <c r="JG278" s="466">
        <v>0</v>
      </c>
      <c r="JH278" s="466">
        <v>0</v>
      </c>
      <c r="JI278" s="466">
        <v>0</v>
      </c>
      <c r="JJ278" s="466">
        <v>0</v>
      </c>
      <c r="JK278" s="466">
        <v>0</v>
      </c>
      <c r="JL278" s="466">
        <f t="shared" si="1404"/>
        <v>0</v>
      </c>
      <c r="JM278" s="655">
        <v>0</v>
      </c>
      <c r="JN278" s="466">
        <v>0</v>
      </c>
      <c r="JO278" s="466">
        <v>0</v>
      </c>
      <c r="JP278" s="466">
        <v>0</v>
      </c>
      <c r="JQ278" s="466">
        <v>0</v>
      </c>
      <c r="JR278" s="466">
        <v>0</v>
      </c>
      <c r="JS278" s="466">
        <v>0</v>
      </c>
      <c r="JT278" s="466">
        <v>0</v>
      </c>
      <c r="JU278" s="466">
        <v>0</v>
      </c>
      <c r="JV278" s="466">
        <v>0</v>
      </c>
      <c r="JW278" s="466">
        <v>0</v>
      </c>
      <c r="JX278" s="466">
        <v>0</v>
      </c>
      <c r="JY278" s="466">
        <f t="shared" si="1406"/>
        <v>0</v>
      </c>
      <c r="JZ278" s="655">
        <v>0</v>
      </c>
      <c r="KA278" s="466">
        <v>0</v>
      </c>
      <c r="KB278" s="466">
        <v>0</v>
      </c>
      <c r="KC278" s="466">
        <v>0</v>
      </c>
      <c r="KD278" s="466">
        <v>0</v>
      </c>
      <c r="KE278" s="466">
        <v>0</v>
      </c>
      <c r="KF278" s="466">
        <v>0</v>
      </c>
      <c r="KG278" s="466">
        <v>0</v>
      </c>
      <c r="KH278" s="466">
        <v>0</v>
      </c>
      <c r="KI278" s="466">
        <v>0</v>
      </c>
      <c r="KJ278" s="466">
        <v>0</v>
      </c>
      <c r="KK278" s="466">
        <v>0</v>
      </c>
      <c r="KL278" s="466">
        <f t="shared" si="1408"/>
        <v>0</v>
      </c>
      <c r="KM278" s="655">
        <v>0</v>
      </c>
      <c r="KN278" s="466">
        <v>0</v>
      </c>
      <c r="KO278" s="466">
        <v>0</v>
      </c>
      <c r="KP278" s="466">
        <v>0</v>
      </c>
      <c r="KQ278" s="466">
        <v>0</v>
      </c>
      <c r="KR278" s="466">
        <v>0</v>
      </c>
      <c r="KS278" s="466">
        <v>0</v>
      </c>
      <c r="KT278" s="466">
        <v>0</v>
      </c>
      <c r="KU278" s="466">
        <v>0</v>
      </c>
      <c r="KV278" s="466">
        <v>0</v>
      </c>
      <c r="KW278" s="466">
        <v>0</v>
      </c>
      <c r="KX278" s="466">
        <v>0</v>
      </c>
      <c r="KY278" s="466">
        <f t="shared" si="1410"/>
        <v>0</v>
      </c>
      <c r="KZ278" s="655">
        <v>0</v>
      </c>
      <c r="LA278" s="466">
        <v>0</v>
      </c>
      <c r="LB278" s="466">
        <v>0</v>
      </c>
      <c r="LC278" s="466">
        <v>0</v>
      </c>
      <c r="LD278" s="466">
        <v>0</v>
      </c>
      <c r="LE278" s="466">
        <v>0</v>
      </c>
      <c r="LF278" s="466">
        <v>0</v>
      </c>
      <c r="LG278" s="466">
        <v>0</v>
      </c>
      <c r="LH278" s="466">
        <v>0</v>
      </c>
      <c r="LI278" s="466">
        <v>0</v>
      </c>
      <c r="LJ278" s="466">
        <v>0</v>
      </c>
      <c r="LK278" s="466">
        <v>0</v>
      </c>
      <c r="LL278" s="511">
        <f t="shared" si="1412"/>
        <v>0</v>
      </c>
    </row>
    <row r="279" spans="1:324" ht="15.75" x14ac:dyDescent="0.25">
      <c r="A279" s="419">
        <v>7508</v>
      </c>
      <c r="B279" s="420"/>
      <c r="C279" s="418" t="s">
        <v>889</v>
      </c>
      <c r="D279" s="418" t="s">
        <v>692</v>
      </c>
      <c r="E279" s="466">
        <v>0</v>
      </c>
      <c r="F279" s="466">
        <v>0</v>
      </c>
      <c r="G279" s="466">
        <v>0</v>
      </c>
      <c r="H279" s="466">
        <v>0</v>
      </c>
      <c r="I279" s="466">
        <v>0</v>
      </c>
      <c r="J279" s="466">
        <v>0</v>
      </c>
      <c r="K279" s="466">
        <v>0</v>
      </c>
      <c r="L279" s="466">
        <v>0</v>
      </c>
      <c r="M279" s="466">
        <v>0</v>
      </c>
      <c r="N279" s="466">
        <v>0</v>
      </c>
      <c r="O279" s="466">
        <v>0</v>
      </c>
      <c r="P279" s="466">
        <v>0</v>
      </c>
      <c r="Q279" s="466">
        <v>0</v>
      </c>
      <c r="R279" s="466">
        <v>0</v>
      </c>
      <c r="S279" s="466">
        <v>0</v>
      </c>
      <c r="T279" s="466">
        <v>0</v>
      </c>
      <c r="U279" s="466">
        <v>0</v>
      </c>
      <c r="V279" s="466">
        <v>0</v>
      </c>
      <c r="W279" s="466">
        <v>0</v>
      </c>
      <c r="X279" s="466">
        <v>0</v>
      </c>
      <c r="Y279" s="466">
        <v>0</v>
      </c>
      <c r="Z279" s="466">
        <v>0</v>
      </c>
      <c r="AA279" s="466">
        <v>0</v>
      </c>
      <c r="AB279" s="466">
        <v>0</v>
      </c>
      <c r="AC279" s="466">
        <v>0</v>
      </c>
      <c r="AD279" s="466">
        <v>0</v>
      </c>
      <c r="AE279" s="466">
        <v>0</v>
      </c>
      <c r="AF279" s="466">
        <v>0</v>
      </c>
      <c r="AG279" s="466">
        <v>0</v>
      </c>
      <c r="AH279" s="466">
        <v>0</v>
      </c>
      <c r="AI279" s="466">
        <v>0</v>
      </c>
      <c r="AJ279" s="466">
        <v>0</v>
      </c>
      <c r="AK279" s="466">
        <v>0</v>
      </c>
      <c r="AL279" s="466">
        <v>0</v>
      </c>
      <c r="AM279" s="466">
        <v>0</v>
      </c>
      <c r="AN279" s="466">
        <v>0</v>
      </c>
      <c r="AO279" s="466">
        <v>0</v>
      </c>
      <c r="AP279" s="466">
        <v>0</v>
      </c>
      <c r="AQ279" s="466">
        <v>0</v>
      </c>
      <c r="AR279" s="466">
        <v>0</v>
      </c>
      <c r="AS279" s="466">
        <v>0</v>
      </c>
      <c r="AT279" s="466">
        <v>0</v>
      </c>
      <c r="AU279" s="466">
        <v>0</v>
      </c>
      <c r="AV279" s="466">
        <v>0</v>
      </c>
      <c r="AW279" s="466">
        <v>0</v>
      </c>
      <c r="AX279" s="466">
        <v>0</v>
      </c>
      <c r="AY279" s="466">
        <v>0</v>
      </c>
      <c r="AZ279" s="466">
        <v>0</v>
      </c>
      <c r="BA279" s="466">
        <v>0</v>
      </c>
      <c r="BB279" s="466">
        <v>0</v>
      </c>
      <c r="BC279" s="466">
        <v>0</v>
      </c>
      <c r="BD279" s="466">
        <v>0</v>
      </c>
      <c r="BE279" s="466">
        <v>0</v>
      </c>
      <c r="BF279" s="466">
        <v>0</v>
      </c>
      <c r="BG279" s="466">
        <v>0</v>
      </c>
      <c r="BH279" s="466">
        <v>0</v>
      </c>
      <c r="BI279" s="466">
        <v>0</v>
      </c>
      <c r="BJ279" s="466">
        <v>0</v>
      </c>
      <c r="BK279" s="466">
        <v>0</v>
      </c>
      <c r="BL279" s="466">
        <v>0</v>
      </c>
      <c r="BM279" s="466">
        <v>0</v>
      </c>
      <c r="BN279" s="466">
        <v>0</v>
      </c>
      <c r="BO279" s="466">
        <v>0</v>
      </c>
      <c r="BP279" s="466">
        <v>0</v>
      </c>
      <c r="BQ279" s="466">
        <v>0</v>
      </c>
      <c r="BR279" s="466">
        <v>0</v>
      </c>
      <c r="BS279" s="466">
        <v>0</v>
      </c>
      <c r="BT279" s="466">
        <v>0</v>
      </c>
      <c r="BU279" s="466">
        <v>0</v>
      </c>
      <c r="BV279" s="466">
        <v>0</v>
      </c>
      <c r="BW279" s="466">
        <v>0</v>
      </c>
      <c r="BX279" s="466">
        <v>0</v>
      </c>
      <c r="BY279" s="466">
        <v>0</v>
      </c>
      <c r="BZ279" s="466">
        <v>0</v>
      </c>
      <c r="CA279" s="466">
        <v>0</v>
      </c>
      <c r="CB279" s="466">
        <v>0</v>
      </c>
      <c r="CC279" s="466">
        <v>0</v>
      </c>
      <c r="CD279" s="466">
        <v>0</v>
      </c>
      <c r="CE279" s="466">
        <v>0</v>
      </c>
      <c r="CF279" s="466">
        <v>0</v>
      </c>
      <c r="CG279" s="466">
        <v>0</v>
      </c>
      <c r="CH279" s="466">
        <v>0</v>
      </c>
      <c r="CI279" s="466">
        <v>0</v>
      </c>
      <c r="CJ279" s="466">
        <v>0</v>
      </c>
      <c r="CK279" s="466">
        <v>0</v>
      </c>
      <c r="CL279" s="466">
        <v>0</v>
      </c>
      <c r="CM279" s="466">
        <v>0</v>
      </c>
      <c r="CN279" s="466">
        <v>0</v>
      </c>
      <c r="CO279" s="466">
        <v>0</v>
      </c>
      <c r="CP279" s="466">
        <v>0</v>
      </c>
      <c r="CQ279" s="466">
        <v>0</v>
      </c>
      <c r="CR279" s="466">
        <v>0</v>
      </c>
      <c r="CS279" s="466">
        <v>0</v>
      </c>
      <c r="CT279" s="466">
        <v>0</v>
      </c>
      <c r="CU279" s="466">
        <v>1180.9380737773326</v>
      </c>
      <c r="CV279" s="466">
        <v>0</v>
      </c>
      <c r="CW279" s="466">
        <v>0</v>
      </c>
      <c r="CX279" s="466">
        <v>29978.300784510102</v>
      </c>
      <c r="CY279" s="466">
        <f t="shared" si="1378"/>
        <v>31159.238858287434</v>
      </c>
      <c r="CZ279" s="466">
        <v>0</v>
      </c>
      <c r="DA279" s="466">
        <v>0</v>
      </c>
      <c r="DB279" s="466">
        <v>0</v>
      </c>
      <c r="DC279" s="466">
        <v>0</v>
      </c>
      <c r="DD279" s="466">
        <v>0</v>
      </c>
      <c r="DE279" s="466">
        <v>0</v>
      </c>
      <c r="DF279" s="466">
        <v>0</v>
      </c>
      <c r="DG279" s="466">
        <v>0</v>
      </c>
      <c r="DH279" s="466">
        <v>0</v>
      </c>
      <c r="DI279" s="466">
        <v>0</v>
      </c>
      <c r="DJ279" s="466">
        <v>0</v>
      </c>
      <c r="DK279" s="466">
        <v>0</v>
      </c>
      <c r="DL279" s="466">
        <f t="shared" si="1380"/>
        <v>0</v>
      </c>
      <c r="DM279" s="466">
        <v>0</v>
      </c>
      <c r="DN279" s="466">
        <v>0</v>
      </c>
      <c r="DO279" s="466">
        <v>0</v>
      </c>
      <c r="DP279" s="466">
        <v>0</v>
      </c>
      <c r="DQ279" s="466">
        <v>0</v>
      </c>
      <c r="DR279" s="466">
        <v>0</v>
      </c>
      <c r="DS279" s="466">
        <v>0</v>
      </c>
      <c r="DT279" s="466">
        <v>0</v>
      </c>
      <c r="DU279" s="466">
        <v>0</v>
      </c>
      <c r="DV279" s="466">
        <v>0</v>
      </c>
      <c r="DW279" s="466">
        <v>0</v>
      </c>
      <c r="DX279" s="466">
        <v>0</v>
      </c>
      <c r="DY279" s="466">
        <f t="shared" si="1382"/>
        <v>0</v>
      </c>
      <c r="DZ279" s="466">
        <v>0</v>
      </c>
      <c r="EA279" s="466">
        <v>0</v>
      </c>
      <c r="EB279" s="466">
        <v>0</v>
      </c>
      <c r="EC279" s="466">
        <v>0</v>
      </c>
      <c r="ED279" s="466">
        <v>0</v>
      </c>
      <c r="EE279" s="466">
        <v>0</v>
      </c>
      <c r="EF279" s="466">
        <v>0</v>
      </c>
      <c r="EG279" s="466">
        <v>0</v>
      </c>
      <c r="EH279" s="466">
        <v>0</v>
      </c>
      <c r="EI279" s="466">
        <v>0</v>
      </c>
      <c r="EJ279" s="466">
        <v>0</v>
      </c>
      <c r="EK279" s="466">
        <v>0</v>
      </c>
      <c r="EL279" s="466">
        <f t="shared" si="1384"/>
        <v>0</v>
      </c>
      <c r="EM279" s="466">
        <v>0</v>
      </c>
      <c r="EN279" s="466">
        <v>0</v>
      </c>
      <c r="EO279" s="466">
        <v>0</v>
      </c>
      <c r="EP279" s="466">
        <v>0</v>
      </c>
      <c r="EQ279" s="466">
        <v>0</v>
      </c>
      <c r="ER279" s="466">
        <v>0</v>
      </c>
      <c r="ES279" s="466">
        <v>0</v>
      </c>
      <c r="ET279" s="466">
        <v>0</v>
      </c>
      <c r="EU279" s="466">
        <v>0</v>
      </c>
      <c r="EV279" s="466">
        <v>0</v>
      </c>
      <c r="EW279" s="466">
        <v>0</v>
      </c>
      <c r="EX279" s="466">
        <v>0</v>
      </c>
      <c r="EY279" s="466">
        <f t="shared" si="1386"/>
        <v>0</v>
      </c>
      <c r="EZ279" s="466">
        <v>0</v>
      </c>
      <c r="FA279" s="466">
        <v>0</v>
      </c>
      <c r="FB279" s="466">
        <v>0</v>
      </c>
      <c r="FC279" s="466">
        <v>0</v>
      </c>
      <c r="FD279" s="466">
        <v>0</v>
      </c>
      <c r="FE279" s="466">
        <v>0</v>
      </c>
      <c r="FF279" s="466">
        <v>0</v>
      </c>
      <c r="FG279" s="466">
        <v>0</v>
      </c>
      <c r="FH279" s="466">
        <v>0</v>
      </c>
      <c r="FI279" s="466">
        <v>50706.13</v>
      </c>
      <c r="FJ279" s="466">
        <v>0</v>
      </c>
      <c r="FK279" s="466">
        <v>0</v>
      </c>
      <c r="FL279" s="466">
        <f t="shared" si="1388"/>
        <v>50706.13</v>
      </c>
      <c r="FM279" s="466">
        <v>0</v>
      </c>
      <c r="FN279" s="466">
        <v>0</v>
      </c>
      <c r="FO279" s="466">
        <v>0</v>
      </c>
      <c r="FP279" s="466">
        <v>0</v>
      </c>
      <c r="FQ279" s="466">
        <v>0</v>
      </c>
      <c r="FR279" s="466">
        <v>0</v>
      </c>
      <c r="FS279" s="466">
        <v>0</v>
      </c>
      <c r="FT279" s="466">
        <v>0</v>
      </c>
      <c r="FU279" s="466">
        <v>0</v>
      </c>
      <c r="FV279" s="466">
        <v>0</v>
      </c>
      <c r="FW279" s="466">
        <v>0</v>
      </c>
      <c r="FX279" s="466">
        <v>0</v>
      </c>
      <c r="FY279" s="466">
        <f t="shared" si="1390"/>
        <v>0</v>
      </c>
      <c r="FZ279" s="466">
        <v>0</v>
      </c>
      <c r="GA279" s="466">
        <v>0</v>
      </c>
      <c r="GB279" s="466">
        <v>0</v>
      </c>
      <c r="GC279" s="466">
        <v>0</v>
      </c>
      <c r="GD279" s="466">
        <v>0</v>
      </c>
      <c r="GE279" s="466">
        <v>0</v>
      </c>
      <c r="GF279" s="466">
        <v>0</v>
      </c>
      <c r="GG279" s="466">
        <v>0</v>
      </c>
      <c r="GH279" s="466">
        <v>0</v>
      </c>
      <c r="GI279" s="466">
        <v>0</v>
      </c>
      <c r="GJ279" s="466">
        <v>0</v>
      </c>
      <c r="GK279" s="466">
        <v>0</v>
      </c>
      <c r="GL279" s="466">
        <f t="shared" si="1392"/>
        <v>0</v>
      </c>
      <c r="GM279" s="466">
        <v>0</v>
      </c>
      <c r="GN279" s="466">
        <v>0</v>
      </c>
      <c r="GO279" s="466">
        <v>0</v>
      </c>
      <c r="GP279" s="466">
        <v>0</v>
      </c>
      <c r="GQ279" s="466">
        <v>0</v>
      </c>
      <c r="GR279" s="466">
        <v>0</v>
      </c>
      <c r="GS279" s="466">
        <v>0</v>
      </c>
      <c r="GT279" s="466">
        <v>0</v>
      </c>
      <c r="GU279" s="466">
        <v>0</v>
      </c>
      <c r="GV279" s="466">
        <v>0</v>
      </c>
      <c r="GW279" s="466">
        <v>0</v>
      </c>
      <c r="GX279" s="466">
        <v>0</v>
      </c>
      <c r="GY279" s="466">
        <f t="shared" si="1394"/>
        <v>0</v>
      </c>
      <c r="GZ279" s="466">
        <v>0</v>
      </c>
      <c r="HA279" s="466">
        <v>0</v>
      </c>
      <c r="HB279" s="466">
        <v>0</v>
      </c>
      <c r="HC279" s="466">
        <v>0</v>
      </c>
      <c r="HD279" s="466">
        <v>0</v>
      </c>
      <c r="HE279" s="466">
        <v>0</v>
      </c>
      <c r="HF279" s="466">
        <v>0</v>
      </c>
      <c r="HG279" s="466">
        <v>0</v>
      </c>
      <c r="HH279" s="466">
        <v>0</v>
      </c>
      <c r="HI279" s="466">
        <v>0</v>
      </c>
      <c r="HJ279" s="466">
        <v>0</v>
      </c>
      <c r="HK279" s="466">
        <v>0</v>
      </c>
      <c r="HL279" s="466">
        <f t="shared" si="1396"/>
        <v>0</v>
      </c>
      <c r="HM279" s="466">
        <v>0</v>
      </c>
      <c r="HN279" s="466">
        <v>0</v>
      </c>
      <c r="HO279" s="466">
        <v>0</v>
      </c>
      <c r="HP279" s="466">
        <v>0</v>
      </c>
      <c r="HQ279" s="466">
        <v>0</v>
      </c>
      <c r="HR279" s="466">
        <v>0</v>
      </c>
      <c r="HS279" s="466">
        <v>0</v>
      </c>
      <c r="HT279" s="466">
        <v>0</v>
      </c>
      <c r="HU279" s="466">
        <v>0</v>
      </c>
      <c r="HV279" s="466">
        <v>0</v>
      </c>
      <c r="HW279" s="466">
        <v>0</v>
      </c>
      <c r="HX279" s="466">
        <v>0</v>
      </c>
      <c r="HY279" s="466">
        <f t="shared" si="1398"/>
        <v>0</v>
      </c>
      <c r="HZ279" s="466">
        <v>0</v>
      </c>
      <c r="IA279" s="466">
        <v>0</v>
      </c>
      <c r="IB279" s="466">
        <v>0</v>
      </c>
      <c r="IC279" s="466">
        <v>0</v>
      </c>
      <c r="ID279" s="466">
        <v>0</v>
      </c>
      <c r="IE279" s="466">
        <v>0</v>
      </c>
      <c r="IF279" s="466">
        <v>0</v>
      </c>
      <c r="IG279" s="466">
        <v>0</v>
      </c>
      <c r="IH279" s="466">
        <v>0</v>
      </c>
      <c r="II279" s="466">
        <v>0</v>
      </c>
      <c r="IJ279" s="466">
        <v>0</v>
      </c>
      <c r="IK279" s="466">
        <v>0</v>
      </c>
      <c r="IL279" s="466">
        <f t="shared" si="1400"/>
        <v>0</v>
      </c>
      <c r="IM279" s="466">
        <v>0</v>
      </c>
      <c r="IN279" s="466">
        <v>0</v>
      </c>
      <c r="IO279" s="466">
        <v>0</v>
      </c>
      <c r="IP279" s="466">
        <v>0</v>
      </c>
      <c r="IQ279" s="466">
        <v>0</v>
      </c>
      <c r="IR279" s="466">
        <v>0</v>
      </c>
      <c r="IS279" s="466">
        <v>0</v>
      </c>
      <c r="IT279" s="466">
        <v>0</v>
      </c>
      <c r="IU279" s="466">
        <v>0</v>
      </c>
      <c r="IV279" s="466">
        <v>0</v>
      </c>
      <c r="IW279" s="466">
        <v>0</v>
      </c>
      <c r="IX279" s="466">
        <v>0</v>
      </c>
      <c r="IY279" s="466">
        <f t="shared" si="1402"/>
        <v>0</v>
      </c>
      <c r="IZ279" s="655">
        <v>0</v>
      </c>
      <c r="JA279" s="466">
        <v>0</v>
      </c>
      <c r="JB279" s="466">
        <v>0</v>
      </c>
      <c r="JC279" s="466">
        <v>0</v>
      </c>
      <c r="JD279" s="466">
        <v>0</v>
      </c>
      <c r="JE279" s="466">
        <v>0</v>
      </c>
      <c r="JF279" s="466">
        <v>0</v>
      </c>
      <c r="JG279" s="466">
        <v>0</v>
      </c>
      <c r="JH279" s="466">
        <v>0</v>
      </c>
      <c r="JI279" s="466">
        <v>0</v>
      </c>
      <c r="JJ279" s="466">
        <v>0</v>
      </c>
      <c r="JK279" s="466">
        <v>0</v>
      </c>
      <c r="JL279" s="466">
        <f t="shared" si="1404"/>
        <v>0</v>
      </c>
      <c r="JM279" s="655">
        <v>0</v>
      </c>
      <c r="JN279" s="466">
        <v>0</v>
      </c>
      <c r="JO279" s="466">
        <v>0</v>
      </c>
      <c r="JP279" s="466">
        <v>0</v>
      </c>
      <c r="JQ279" s="466">
        <v>0</v>
      </c>
      <c r="JR279" s="466">
        <v>0</v>
      </c>
      <c r="JS279" s="466">
        <v>0</v>
      </c>
      <c r="JT279" s="466">
        <v>0</v>
      </c>
      <c r="JU279" s="466">
        <v>0</v>
      </c>
      <c r="JV279" s="466">
        <v>0</v>
      </c>
      <c r="JW279" s="466">
        <v>0</v>
      </c>
      <c r="JX279" s="466">
        <v>0</v>
      </c>
      <c r="JY279" s="466">
        <f t="shared" si="1406"/>
        <v>0</v>
      </c>
      <c r="JZ279" s="655">
        <v>0</v>
      </c>
      <c r="KA279" s="466">
        <v>0</v>
      </c>
      <c r="KB279" s="466">
        <v>0</v>
      </c>
      <c r="KC279" s="466">
        <v>0</v>
      </c>
      <c r="KD279" s="466">
        <v>0</v>
      </c>
      <c r="KE279" s="466">
        <v>0</v>
      </c>
      <c r="KF279" s="466">
        <v>0</v>
      </c>
      <c r="KG279" s="466">
        <v>0</v>
      </c>
      <c r="KH279" s="466">
        <v>0</v>
      </c>
      <c r="KI279" s="466">
        <v>0</v>
      </c>
      <c r="KJ279" s="466">
        <v>0</v>
      </c>
      <c r="KK279" s="466">
        <v>0</v>
      </c>
      <c r="KL279" s="466">
        <f t="shared" si="1408"/>
        <v>0</v>
      </c>
      <c r="KM279" s="655">
        <v>0</v>
      </c>
      <c r="KN279" s="466">
        <v>0</v>
      </c>
      <c r="KO279" s="466">
        <v>0</v>
      </c>
      <c r="KP279" s="466">
        <v>0</v>
      </c>
      <c r="KQ279" s="466">
        <v>0</v>
      </c>
      <c r="KR279" s="466">
        <v>0</v>
      </c>
      <c r="KS279" s="466">
        <v>0</v>
      </c>
      <c r="KT279" s="466">
        <v>0</v>
      </c>
      <c r="KU279" s="466">
        <v>0</v>
      </c>
      <c r="KV279" s="466">
        <v>0</v>
      </c>
      <c r="KW279" s="466">
        <v>0</v>
      </c>
      <c r="KX279" s="466">
        <v>0</v>
      </c>
      <c r="KY279" s="466">
        <f t="shared" si="1410"/>
        <v>0</v>
      </c>
      <c r="KZ279" s="655">
        <v>0</v>
      </c>
      <c r="LA279" s="466">
        <v>0</v>
      </c>
      <c r="LB279" s="466">
        <v>0</v>
      </c>
      <c r="LC279" s="466">
        <v>0</v>
      </c>
      <c r="LD279" s="466">
        <v>0</v>
      </c>
      <c r="LE279" s="466">
        <v>0</v>
      </c>
      <c r="LF279" s="466">
        <v>0</v>
      </c>
      <c r="LG279" s="466">
        <v>0</v>
      </c>
      <c r="LH279" s="466">
        <v>0</v>
      </c>
      <c r="LI279" s="466">
        <v>0</v>
      </c>
      <c r="LJ279" s="466">
        <v>0</v>
      </c>
      <c r="LK279" s="466">
        <v>0</v>
      </c>
      <c r="LL279" s="511">
        <f t="shared" si="1412"/>
        <v>0</v>
      </c>
    </row>
    <row r="280" spans="1:324" ht="15.75" x14ac:dyDescent="0.25">
      <c r="A280" s="419">
        <v>7509</v>
      </c>
      <c r="B280" s="420"/>
      <c r="C280" s="418" t="s">
        <v>890</v>
      </c>
      <c r="D280" s="418" t="s">
        <v>425</v>
      </c>
      <c r="E280" s="466">
        <v>0</v>
      </c>
      <c r="F280" s="466">
        <v>0</v>
      </c>
      <c r="G280" s="466">
        <v>0</v>
      </c>
      <c r="H280" s="466">
        <v>0</v>
      </c>
      <c r="I280" s="466">
        <v>0</v>
      </c>
      <c r="J280" s="466">
        <v>0</v>
      </c>
      <c r="K280" s="466">
        <v>0</v>
      </c>
      <c r="L280" s="466">
        <v>0</v>
      </c>
      <c r="M280" s="466">
        <v>0</v>
      </c>
      <c r="N280" s="466">
        <v>0</v>
      </c>
      <c r="O280" s="466">
        <v>0</v>
      </c>
      <c r="P280" s="466">
        <v>0</v>
      </c>
      <c r="Q280" s="466">
        <v>0</v>
      </c>
      <c r="R280" s="466">
        <v>0</v>
      </c>
      <c r="S280" s="466">
        <v>0</v>
      </c>
      <c r="T280" s="466">
        <v>0</v>
      </c>
      <c r="U280" s="466">
        <v>0</v>
      </c>
      <c r="V280" s="466">
        <v>0</v>
      </c>
      <c r="W280" s="466">
        <v>0</v>
      </c>
      <c r="X280" s="466">
        <v>0</v>
      </c>
      <c r="Y280" s="466">
        <v>0</v>
      </c>
      <c r="Z280" s="466">
        <v>0</v>
      </c>
      <c r="AA280" s="466">
        <v>0</v>
      </c>
      <c r="AB280" s="466">
        <v>0</v>
      </c>
      <c r="AC280" s="466">
        <v>0</v>
      </c>
      <c r="AD280" s="466">
        <v>0</v>
      </c>
      <c r="AE280" s="466">
        <v>0</v>
      </c>
      <c r="AF280" s="466">
        <v>0</v>
      </c>
      <c r="AG280" s="466">
        <v>0</v>
      </c>
      <c r="AH280" s="466">
        <v>0</v>
      </c>
      <c r="AI280" s="466">
        <v>0</v>
      </c>
      <c r="AJ280" s="466">
        <v>0</v>
      </c>
      <c r="AK280" s="466">
        <v>0</v>
      </c>
      <c r="AL280" s="466">
        <v>0</v>
      </c>
      <c r="AM280" s="466">
        <v>0</v>
      </c>
      <c r="AN280" s="466">
        <v>0</v>
      </c>
      <c r="AO280" s="466">
        <v>0</v>
      </c>
      <c r="AP280" s="466">
        <v>0</v>
      </c>
      <c r="AQ280" s="466">
        <v>0</v>
      </c>
      <c r="AR280" s="466">
        <v>0</v>
      </c>
      <c r="AS280" s="466">
        <v>0</v>
      </c>
      <c r="AT280" s="466">
        <v>0</v>
      </c>
      <c r="AU280" s="466">
        <v>0</v>
      </c>
      <c r="AV280" s="466">
        <v>0</v>
      </c>
      <c r="AW280" s="466">
        <v>0</v>
      </c>
      <c r="AX280" s="466">
        <v>0</v>
      </c>
      <c r="AY280" s="466">
        <v>0</v>
      </c>
      <c r="AZ280" s="466">
        <v>0</v>
      </c>
      <c r="BA280" s="466">
        <v>0</v>
      </c>
      <c r="BB280" s="466">
        <v>0</v>
      </c>
      <c r="BC280" s="466">
        <v>0</v>
      </c>
      <c r="BD280" s="466">
        <v>0</v>
      </c>
      <c r="BE280" s="466">
        <v>0</v>
      </c>
      <c r="BF280" s="466">
        <v>0</v>
      </c>
      <c r="BG280" s="466">
        <v>0</v>
      </c>
      <c r="BH280" s="466">
        <v>0</v>
      </c>
      <c r="BI280" s="466">
        <v>0</v>
      </c>
      <c r="BJ280" s="466">
        <v>0</v>
      </c>
      <c r="BK280" s="466">
        <v>0</v>
      </c>
      <c r="BL280" s="466">
        <v>0</v>
      </c>
      <c r="BM280" s="466">
        <v>0</v>
      </c>
      <c r="BN280" s="466">
        <v>0</v>
      </c>
      <c r="BO280" s="466">
        <v>0</v>
      </c>
      <c r="BP280" s="466">
        <v>0</v>
      </c>
      <c r="BQ280" s="466">
        <v>0</v>
      </c>
      <c r="BR280" s="466">
        <v>0</v>
      </c>
      <c r="BS280" s="466">
        <v>0</v>
      </c>
      <c r="BT280" s="466">
        <v>0</v>
      </c>
      <c r="BU280" s="466">
        <v>0</v>
      </c>
      <c r="BV280" s="466">
        <v>0</v>
      </c>
      <c r="BW280" s="466">
        <v>0</v>
      </c>
      <c r="BX280" s="466">
        <v>0</v>
      </c>
      <c r="BY280" s="466">
        <v>0</v>
      </c>
      <c r="BZ280" s="466">
        <v>425.47988649641132</v>
      </c>
      <c r="CA280" s="466">
        <v>543.13553663829077</v>
      </c>
      <c r="CB280" s="466">
        <v>491.90035052578867</v>
      </c>
      <c r="CC280" s="466">
        <v>493.49440827908541</v>
      </c>
      <c r="CD280" s="466">
        <v>494.81722583875802</v>
      </c>
      <c r="CE280" s="466">
        <v>496.42797529627802</v>
      </c>
      <c r="CF280" s="466">
        <v>5856509.5160240373</v>
      </c>
      <c r="CG280" s="466">
        <v>445.68102153229842</v>
      </c>
      <c r="CH280" s="466">
        <v>486.10415623435154</v>
      </c>
      <c r="CI280" s="466">
        <v>170675.15473209816</v>
      </c>
      <c r="CJ280" s="466">
        <v>396427.97529627779</v>
      </c>
      <c r="CK280" s="466">
        <v>149554.97788349193</v>
      </c>
      <c r="CL280" s="466">
        <f>BZ280+CA280+CB280+CC280+CD280+CE280+CF280+CG280+CH280+CI280+CJ280+CK280</f>
        <v>6577044.664496745</v>
      </c>
      <c r="CM280" s="466">
        <v>79682.901059923228</v>
      </c>
      <c r="CN280" s="466">
        <v>644.58270739442492</v>
      </c>
      <c r="CO280" s="466">
        <v>385.45443164747138</v>
      </c>
      <c r="CP280" s="466">
        <v>494.65114338173913</v>
      </c>
      <c r="CQ280" s="466">
        <v>355352.86304456682</v>
      </c>
      <c r="CR280" s="466">
        <v>1252322.0676848607</v>
      </c>
      <c r="CS280" s="466">
        <v>42315.216574862301</v>
      </c>
      <c r="CT280" s="466">
        <v>-3730.2449507594729</v>
      </c>
      <c r="CU280" s="466">
        <v>0</v>
      </c>
      <c r="CV280" s="466">
        <v>659461.55712735793</v>
      </c>
      <c r="CW280" s="466">
        <v>354698.71473877487</v>
      </c>
      <c r="CX280" s="466">
        <v>275413.11967951932</v>
      </c>
      <c r="CY280" s="466">
        <f t="shared" si="1378"/>
        <v>3017040.8832415296</v>
      </c>
      <c r="CZ280" s="466">
        <v>0</v>
      </c>
      <c r="DA280" s="466">
        <v>1070.52</v>
      </c>
      <c r="DB280" s="466">
        <v>585.20000000000005</v>
      </c>
      <c r="DC280" s="466">
        <v>473.28</v>
      </c>
      <c r="DD280" s="466">
        <v>0</v>
      </c>
      <c r="DE280" s="466">
        <v>1122.77</v>
      </c>
      <c r="DF280" s="466">
        <v>96748.23</v>
      </c>
      <c r="DG280" s="466">
        <v>0</v>
      </c>
      <c r="DH280" s="466">
        <v>0</v>
      </c>
      <c r="DI280" s="466">
        <v>1562396.63</v>
      </c>
      <c r="DJ280" s="466">
        <v>141106.65</v>
      </c>
      <c r="DK280" s="466">
        <v>311041.7</v>
      </c>
      <c r="DL280" s="466">
        <f t="shared" si="1380"/>
        <v>2114544.98</v>
      </c>
      <c r="DM280" s="466">
        <v>0</v>
      </c>
      <c r="DN280" s="466">
        <v>127684.97</v>
      </c>
      <c r="DO280" s="466">
        <v>0</v>
      </c>
      <c r="DP280" s="466">
        <v>0</v>
      </c>
      <c r="DQ280" s="466">
        <v>0</v>
      </c>
      <c r="DR280" s="466">
        <v>57705.63</v>
      </c>
      <c r="DS280" s="466">
        <v>0</v>
      </c>
      <c r="DT280" s="466">
        <v>0</v>
      </c>
      <c r="DU280" s="466">
        <v>0</v>
      </c>
      <c r="DV280" s="466">
        <v>31861.98</v>
      </c>
      <c r="DW280" s="466">
        <v>0</v>
      </c>
      <c r="DX280" s="466">
        <v>0</v>
      </c>
      <c r="DY280" s="466">
        <f t="shared" si="1382"/>
        <v>217252.58000000002</v>
      </c>
      <c r="DZ280" s="466">
        <v>1000000</v>
      </c>
      <c r="EA280" s="466">
        <v>67875.08</v>
      </c>
      <c r="EB280" s="466">
        <v>40760.68</v>
      </c>
      <c r="EC280" s="466">
        <v>0</v>
      </c>
      <c r="ED280" s="466">
        <v>86108.87</v>
      </c>
      <c r="EE280" s="466">
        <v>16674.349999999999</v>
      </c>
      <c r="EF280" s="466">
        <v>19.62</v>
      </c>
      <c r="EG280" s="466">
        <v>0</v>
      </c>
      <c r="EH280" s="466">
        <v>95571.45</v>
      </c>
      <c r="EI280" s="466">
        <v>0</v>
      </c>
      <c r="EJ280" s="466">
        <v>0</v>
      </c>
      <c r="EK280" s="466">
        <v>497812.7</v>
      </c>
      <c r="EL280" s="466">
        <f t="shared" si="1384"/>
        <v>1804822.75</v>
      </c>
      <c r="EM280" s="466">
        <v>0</v>
      </c>
      <c r="EN280" s="466">
        <v>0</v>
      </c>
      <c r="EO280" s="466">
        <v>555197.47</v>
      </c>
      <c r="EP280" s="466">
        <v>22246.15</v>
      </c>
      <c r="EQ280" s="466">
        <v>20131.2</v>
      </c>
      <c r="ER280" s="466">
        <v>20168.39</v>
      </c>
      <c r="ES280" s="466">
        <v>20205.66</v>
      </c>
      <c r="ET280" s="466">
        <v>20243</v>
      </c>
      <c r="EU280" s="466">
        <v>159684.03</v>
      </c>
      <c r="EV280" s="466">
        <v>20317.87</v>
      </c>
      <c r="EW280" s="466">
        <v>20355.419999999998</v>
      </c>
      <c r="EX280" s="466">
        <v>32847.589999999997</v>
      </c>
      <c r="EY280" s="466">
        <f t="shared" si="1386"/>
        <v>891396.78</v>
      </c>
      <c r="EZ280" s="466">
        <v>162781.23000000001</v>
      </c>
      <c r="FA280" s="466">
        <v>436.66</v>
      </c>
      <c r="FB280" s="466">
        <v>13385.67</v>
      </c>
      <c r="FC280" s="466">
        <v>0</v>
      </c>
      <c r="FD280" s="466">
        <v>14802.32</v>
      </c>
      <c r="FE280" s="466">
        <v>5.66</v>
      </c>
      <c r="FF280" s="466">
        <v>188.31</v>
      </c>
      <c r="FG280" s="466">
        <v>44755.66</v>
      </c>
      <c r="FH280" s="466">
        <v>22477.01</v>
      </c>
      <c r="FI280" s="466">
        <v>19411.490000000002</v>
      </c>
      <c r="FJ280" s="466">
        <v>385.52</v>
      </c>
      <c r="FK280" s="466">
        <v>88682.03</v>
      </c>
      <c r="FL280" s="466">
        <f t="shared" si="1388"/>
        <v>367311.56000000006</v>
      </c>
      <c r="FM280" s="466">
        <v>302.36</v>
      </c>
      <c r="FN280" s="466">
        <v>2663.45</v>
      </c>
      <c r="FO280" s="466">
        <v>4921.74</v>
      </c>
      <c r="FP280" s="466">
        <v>68824.289999999994</v>
      </c>
      <c r="FQ280" s="466">
        <v>155.27000000000001</v>
      </c>
      <c r="FR280" s="466">
        <v>746.41</v>
      </c>
      <c r="FS280" s="466">
        <v>27375.37</v>
      </c>
      <c r="FT280" s="466">
        <v>445.25</v>
      </c>
      <c r="FU280" s="466">
        <v>1502.07</v>
      </c>
      <c r="FV280" s="466">
        <v>821.63</v>
      </c>
      <c r="FW280" s="466">
        <v>32526.58</v>
      </c>
      <c r="FX280" s="466">
        <v>115532.92</v>
      </c>
      <c r="FY280" s="466">
        <f t="shared" si="1390"/>
        <v>255817.34000000003</v>
      </c>
      <c r="FZ280" s="466">
        <v>9748.5499999999993</v>
      </c>
      <c r="GA280" s="466">
        <v>2032.92</v>
      </c>
      <c r="GB280" s="466">
        <v>24597.500000000004</v>
      </c>
      <c r="GC280" s="466">
        <v>1351.28</v>
      </c>
      <c r="GD280" s="466">
        <v>1975.5300000000002</v>
      </c>
      <c r="GE280" s="466">
        <v>35323.11</v>
      </c>
      <c r="GF280" s="466">
        <v>65505.63</v>
      </c>
      <c r="GG280" s="466">
        <v>963.47</v>
      </c>
      <c r="GH280" s="466">
        <v>21346.309999999998</v>
      </c>
      <c r="GI280" s="466">
        <v>86754.06</v>
      </c>
      <c r="GJ280" s="466">
        <v>26111.88</v>
      </c>
      <c r="GK280" s="466">
        <v>674226.59999999986</v>
      </c>
      <c r="GL280" s="466">
        <f t="shared" si="1392"/>
        <v>949936.83999999985</v>
      </c>
      <c r="GM280" s="466">
        <v>1240.6100000000001</v>
      </c>
      <c r="GN280" s="466">
        <v>30615.640000000003</v>
      </c>
      <c r="GO280" s="466">
        <v>254626.55</v>
      </c>
      <c r="GP280" s="466">
        <v>7612.3600000000006</v>
      </c>
      <c r="GQ280" s="466">
        <v>87021.260000000009</v>
      </c>
      <c r="GR280" s="466">
        <v>469745.71999999991</v>
      </c>
      <c r="GS280" s="466">
        <v>207748.76</v>
      </c>
      <c r="GT280" s="466">
        <v>84123.04</v>
      </c>
      <c r="GU280" s="466">
        <v>3014050.28</v>
      </c>
      <c r="GV280" s="466">
        <v>3817938.3499999996</v>
      </c>
      <c r="GW280" s="466">
        <v>4323899.5500000007</v>
      </c>
      <c r="GX280" s="466">
        <v>14925349.799999999</v>
      </c>
      <c r="GY280" s="466">
        <f t="shared" si="1394"/>
        <v>27223971.920000002</v>
      </c>
      <c r="GZ280" s="466">
        <v>749046.37</v>
      </c>
      <c r="HA280" s="466">
        <v>1097780.51</v>
      </c>
      <c r="HB280" s="466">
        <v>1490598.9700000002</v>
      </c>
      <c r="HC280" s="466">
        <v>3752839.3400000003</v>
      </c>
      <c r="HD280" s="466">
        <v>4051696.5300000003</v>
      </c>
      <c r="HE280" s="466">
        <v>3745711.08</v>
      </c>
      <c r="HF280" s="466">
        <v>3834143.3600000003</v>
      </c>
      <c r="HG280" s="466">
        <v>3799203.92</v>
      </c>
      <c r="HH280" s="466">
        <v>3748070.47</v>
      </c>
      <c r="HI280" s="466">
        <v>4488529.72</v>
      </c>
      <c r="HJ280" s="466">
        <v>4266504.8</v>
      </c>
      <c r="HK280" s="466">
        <v>3950793.0300000003</v>
      </c>
      <c r="HL280" s="466">
        <f t="shared" si="1396"/>
        <v>38974918.099999994</v>
      </c>
      <c r="HM280" s="466">
        <v>3963864.4</v>
      </c>
      <c r="HN280" s="466">
        <v>3807375.0400000005</v>
      </c>
      <c r="HO280" s="466">
        <v>3778112.43</v>
      </c>
      <c r="HP280" s="466">
        <v>149462679.37</v>
      </c>
      <c r="HQ280" s="466">
        <v>5152917.9800000004</v>
      </c>
      <c r="HR280" s="466">
        <v>5005729.67</v>
      </c>
      <c r="HS280" s="466">
        <v>5015556.1900000004</v>
      </c>
      <c r="HT280" s="466">
        <v>124929795.99000001</v>
      </c>
      <c r="HU280" s="466">
        <v>5000553.5200000005</v>
      </c>
      <c r="HV280" s="466">
        <v>5409385.6000000006</v>
      </c>
      <c r="HW280" s="466">
        <v>5189393.03</v>
      </c>
      <c r="HX280" s="466">
        <v>54826842.049999997</v>
      </c>
      <c r="HY280" s="466">
        <f t="shared" si="1398"/>
        <v>371542205.26999998</v>
      </c>
      <c r="HZ280" s="466">
        <v>120375.09999999999</v>
      </c>
      <c r="IA280" s="466">
        <v>25354.11</v>
      </c>
      <c r="IB280" s="466">
        <v>504202.83</v>
      </c>
      <c r="IC280" s="466">
        <v>304355.39</v>
      </c>
      <c r="ID280" s="466">
        <v>172878.62999999998</v>
      </c>
      <c r="IE280" s="466">
        <v>30740.239999999998</v>
      </c>
      <c r="IF280" s="466">
        <v>27351.510000000002</v>
      </c>
      <c r="IG280" s="466">
        <v>51767.71</v>
      </c>
      <c r="IH280" s="466">
        <v>1131221.57</v>
      </c>
      <c r="II280" s="466">
        <v>76737.209999999992</v>
      </c>
      <c r="IJ280" s="466">
        <v>31168.57</v>
      </c>
      <c r="IK280" s="466">
        <v>646113.77999999991</v>
      </c>
      <c r="IL280" s="466">
        <f t="shared" si="1400"/>
        <v>3122266.6499999994</v>
      </c>
      <c r="IM280" s="466">
        <v>201840.27000000002</v>
      </c>
      <c r="IN280" s="466">
        <v>121853.59999999999</v>
      </c>
      <c r="IO280" s="466">
        <v>1072797.29</v>
      </c>
      <c r="IP280" s="466">
        <v>187751.84</v>
      </c>
      <c r="IQ280" s="466">
        <v>7886.35</v>
      </c>
      <c r="IR280" s="466">
        <v>10370.19</v>
      </c>
      <c r="IS280" s="466">
        <v>2263.52</v>
      </c>
      <c r="IT280" s="466">
        <v>1786.21</v>
      </c>
      <c r="IU280" s="466">
        <v>205128.4</v>
      </c>
      <c r="IV280" s="466">
        <v>344029.08</v>
      </c>
      <c r="IW280" s="466">
        <v>17445.009999999998</v>
      </c>
      <c r="IX280" s="466">
        <v>353852.59</v>
      </c>
      <c r="IY280" s="466">
        <f t="shared" si="1402"/>
        <v>2527004.3499999996</v>
      </c>
      <c r="IZ280" s="655">
        <v>47249.989999999991</v>
      </c>
      <c r="JA280" s="466">
        <v>328192.23</v>
      </c>
      <c r="JB280" s="466">
        <v>245559.24</v>
      </c>
      <c r="JC280" s="466">
        <v>8949.59</v>
      </c>
      <c r="JD280" s="466">
        <v>24177.06</v>
      </c>
      <c r="JE280" s="466">
        <v>16150.76</v>
      </c>
      <c r="JF280" s="466">
        <v>112639.55</v>
      </c>
      <c r="JG280" s="466">
        <v>1136.19</v>
      </c>
      <c r="JH280" s="466">
        <v>4603.3400000000011</v>
      </c>
      <c r="JI280" s="466">
        <v>7262.79</v>
      </c>
      <c r="JJ280" s="466">
        <v>2383.5299999999997</v>
      </c>
      <c r="JK280" s="466">
        <v>26306.989999999998</v>
      </c>
      <c r="JL280" s="466">
        <f t="shared" si="1404"/>
        <v>824611.26</v>
      </c>
      <c r="JM280" s="655">
        <v>20185.189999999999</v>
      </c>
      <c r="JN280" s="466">
        <v>468374.99</v>
      </c>
      <c r="JO280" s="466">
        <v>95.3</v>
      </c>
      <c r="JP280" s="466">
        <v>93.25</v>
      </c>
      <c r="JQ280" s="466">
        <v>27506.31</v>
      </c>
      <c r="JR280" s="466">
        <v>2261.5299999999997</v>
      </c>
      <c r="JS280" s="466">
        <v>365649.85</v>
      </c>
      <c r="JT280" s="466">
        <v>309602.07</v>
      </c>
      <c r="JU280" s="466">
        <v>4054.98</v>
      </c>
      <c r="JV280" s="466">
        <v>880826.09</v>
      </c>
      <c r="JW280" s="466">
        <v>227203.4</v>
      </c>
      <c r="JX280" s="466">
        <v>414.6</v>
      </c>
      <c r="JY280" s="466">
        <f t="shared" si="1406"/>
        <v>2306267.56</v>
      </c>
      <c r="JZ280" s="655">
        <v>135851.79999999999</v>
      </c>
      <c r="KA280" s="466">
        <v>1113.74</v>
      </c>
      <c r="KB280" s="466">
        <v>261.68</v>
      </c>
      <c r="KC280" s="466">
        <v>350000</v>
      </c>
      <c r="KD280" s="466">
        <v>16406.89</v>
      </c>
      <c r="KE280" s="466">
        <v>1699.79</v>
      </c>
      <c r="KF280" s="466">
        <v>125359.25</v>
      </c>
      <c r="KG280" s="466">
        <v>171.37</v>
      </c>
      <c r="KH280" s="466">
        <v>3641.96</v>
      </c>
      <c r="KI280" s="466">
        <v>158.26</v>
      </c>
      <c r="KJ280" s="466">
        <v>0</v>
      </c>
      <c r="KK280" s="466">
        <v>998017.94</v>
      </c>
      <c r="KL280" s="466">
        <f t="shared" si="1408"/>
        <v>1632682.6799999997</v>
      </c>
      <c r="KM280" s="655">
        <v>1902.34</v>
      </c>
      <c r="KN280" s="466">
        <v>1673.85</v>
      </c>
      <c r="KO280" s="466">
        <v>18070.88</v>
      </c>
      <c r="KP280" s="466">
        <v>1469.13</v>
      </c>
      <c r="KQ280" s="466">
        <v>18642.490000000002</v>
      </c>
      <c r="KR280" s="466">
        <v>1120143.71</v>
      </c>
      <c r="KS280" s="466">
        <v>2078.5</v>
      </c>
      <c r="KT280" s="466">
        <v>281.79000000000002</v>
      </c>
      <c r="KU280" s="466">
        <v>28756.71</v>
      </c>
      <c r="KV280" s="466">
        <v>1264.06</v>
      </c>
      <c r="KW280" s="466">
        <v>1206.82</v>
      </c>
      <c r="KX280" s="466">
        <v>1174.95</v>
      </c>
      <c r="KY280" s="466">
        <f t="shared" si="1410"/>
        <v>1196665.23</v>
      </c>
      <c r="KZ280" s="655">
        <v>2985.43</v>
      </c>
      <c r="LA280" s="466">
        <v>14439.4</v>
      </c>
      <c r="LB280" s="466">
        <v>0</v>
      </c>
      <c r="LC280" s="466">
        <v>0</v>
      </c>
      <c r="LD280" s="466">
        <v>0</v>
      </c>
      <c r="LE280" s="466">
        <v>0</v>
      </c>
      <c r="LF280" s="466">
        <v>0</v>
      </c>
      <c r="LG280" s="466">
        <v>0</v>
      </c>
      <c r="LH280" s="466">
        <v>0</v>
      </c>
      <c r="LI280" s="466">
        <v>0</v>
      </c>
      <c r="LJ280" s="466">
        <v>0</v>
      </c>
      <c r="LK280" s="466">
        <v>0</v>
      </c>
      <c r="LL280" s="511">
        <f t="shared" si="1412"/>
        <v>17424.829999999998</v>
      </c>
    </row>
    <row r="281" spans="1:324" x14ac:dyDescent="0.2">
      <c r="A281" s="436"/>
      <c r="B281" s="437"/>
      <c r="C281" s="421" t="s">
        <v>1062</v>
      </c>
      <c r="D281" s="421" t="s">
        <v>1062</v>
      </c>
      <c r="E281" s="442"/>
      <c r="F281" s="442"/>
      <c r="G281" s="442"/>
      <c r="H281" s="442"/>
      <c r="I281" s="442"/>
      <c r="J281" s="442"/>
      <c r="K281" s="442"/>
      <c r="L281" s="442"/>
      <c r="M281" s="442"/>
      <c r="N281" s="442"/>
      <c r="O281" s="442"/>
      <c r="P281" s="442"/>
      <c r="Q281" s="442"/>
      <c r="R281" s="442"/>
      <c r="S281" s="442"/>
      <c r="T281" s="442"/>
      <c r="U281" s="442"/>
      <c r="V281" s="442"/>
      <c r="W281" s="442"/>
      <c r="X281" s="442"/>
      <c r="Y281" s="442"/>
      <c r="Z281" s="442"/>
      <c r="AA281" s="442"/>
      <c r="AB281" s="442"/>
      <c r="AC281" s="442"/>
      <c r="AD281" s="442"/>
      <c r="AE281" s="442"/>
      <c r="AF281" s="442"/>
      <c r="AG281" s="442"/>
      <c r="AH281" s="442"/>
      <c r="AI281" s="442"/>
      <c r="AJ281" s="442"/>
      <c r="AK281" s="442"/>
      <c r="AL281" s="442"/>
      <c r="AM281" s="442"/>
      <c r="AN281" s="442"/>
      <c r="AO281" s="442"/>
      <c r="AP281" s="442"/>
      <c r="AQ281" s="442"/>
      <c r="AR281" s="442"/>
      <c r="AS281" s="442"/>
      <c r="AT281" s="442"/>
      <c r="AU281" s="442"/>
      <c r="AV281" s="442"/>
      <c r="AW281" s="442"/>
      <c r="AX281" s="442"/>
      <c r="AY281" s="442"/>
      <c r="AZ281" s="442"/>
      <c r="BA281" s="442"/>
      <c r="BB281" s="442"/>
      <c r="BC281" s="442"/>
      <c r="BD281" s="442"/>
      <c r="BE281" s="442"/>
      <c r="BF281" s="442"/>
      <c r="BG281" s="442"/>
      <c r="BH281" s="442"/>
      <c r="BI281" s="442"/>
      <c r="BJ281" s="442"/>
      <c r="BK281" s="442"/>
      <c r="BL281" s="442"/>
      <c r="BM281" s="442"/>
      <c r="BN281" s="442"/>
      <c r="BO281" s="442"/>
      <c r="BP281" s="442"/>
      <c r="BQ281" s="442"/>
      <c r="BR281" s="442"/>
      <c r="BS281" s="442"/>
      <c r="BT281" s="442"/>
      <c r="BU281" s="442"/>
      <c r="BV281" s="442"/>
      <c r="BW281" s="442"/>
      <c r="BX281" s="442"/>
      <c r="BY281" s="442"/>
      <c r="BZ281" s="442"/>
      <c r="CA281" s="442"/>
      <c r="CB281" s="442"/>
      <c r="CC281" s="442"/>
      <c r="CD281" s="442"/>
      <c r="CE281" s="442"/>
      <c r="CF281" s="442"/>
      <c r="CG281" s="442"/>
      <c r="CH281" s="442"/>
      <c r="CI281" s="442"/>
      <c r="CJ281" s="442"/>
      <c r="CK281" s="442"/>
      <c r="CL281" s="442"/>
      <c r="CM281" s="442"/>
      <c r="CN281" s="442"/>
      <c r="CO281" s="442"/>
      <c r="CP281" s="442"/>
      <c r="CQ281" s="442"/>
      <c r="CR281" s="442"/>
      <c r="CS281" s="442"/>
      <c r="CT281" s="442"/>
      <c r="CU281" s="442"/>
      <c r="CV281" s="442"/>
      <c r="CW281" s="442"/>
      <c r="CX281" s="442"/>
      <c r="CY281" s="442"/>
      <c r="CZ281" s="442"/>
      <c r="DA281" s="442"/>
      <c r="DB281" s="442"/>
      <c r="DC281" s="442"/>
      <c r="DD281" s="442"/>
      <c r="DE281" s="442"/>
      <c r="DF281" s="442"/>
      <c r="DG281" s="442"/>
      <c r="DH281" s="442"/>
      <c r="DI281" s="442"/>
      <c r="DJ281" s="442"/>
      <c r="DK281" s="442"/>
      <c r="DL281" s="442"/>
      <c r="DM281" s="442"/>
      <c r="DN281" s="442"/>
      <c r="DO281" s="442"/>
      <c r="DP281" s="442"/>
      <c r="DQ281" s="442"/>
      <c r="DR281" s="442"/>
      <c r="DS281" s="442"/>
      <c r="DT281" s="442"/>
      <c r="DU281" s="442"/>
      <c r="DV281" s="442"/>
      <c r="DW281" s="442"/>
      <c r="DX281" s="442"/>
      <c r="DY281" s="442"/>
      <c r="DZ281" s="442"/>
      <c r="EA281" s="442"/>
      <c r="EB281" s="442"/>
      <c r="EC281" s="442"/>
      <c r="ED281" s="442"/>
      <c r="EE281" s="442"/>
      <c r="EF281" s="442"/>
      <c r="EG281" s="442"/>
      <c r="EH281" s="442"/>
      <c r="EI281" s="442"/>
      <c r="EJ281" s="442"/>
      <c r="EK281" s="442"/>
      <c r="EL281" s="442"/>
      <c r="EM281" s="442"/>
      <c r="EN281" s="442"/>
      <c r="EO281" s="442"/>
      <c r="EP281" s="442"/>
      <c r="EQ281" s="442"/>
      <c r="ER281" s="442"/>
      <c r="ES281" s="442"/>
      <c r="ET281" s="442"/>
      <c r="EU281" s="442"/>
      <c r="EV281" s="442"/>
      <c r="EW281" s="442"/>
      <c r="EX281" s="442"/>
      <c r="EY281" s="442"/>
      <c r="EZ281" s="442"/>
      <c r="FA281" s="442"/>
      <c r="FB281" s="442"/>
      <c r="FC281" s="442"/>
      <c r="FD281" s="442"/>
      <c r="FE281" s="442"/>
      <c r="FF281" s="442"/>
      <c r="FG281" s="442"/>
      <c r="FH281" s="442"/>
      <c r="FI281" s="442"/>
      <c r="FJ281" s="442"/>
      <c r="FK281" s="442"/>
      <c r="FL281" s="442"/>
      <c r="FM281" s="442"/>
      <c r="FN281" s="442"/>
      <c r="FO281" s="442"/>
      <c r="FP281" s="442"/>
      <c r="FQ281" s="442"/>
      <c r="FR281" s="442"/>
      <c r="FS281" s="442"/>
      <c r="FT281" s="442"/>
      <c r="FU281" s="442"/>
      <c r="FV281" s="442"/>
      <c r="FW281" s="442"/>
      <c r="FX281" s="442"/>
      <c r="FY281" s="442"/>
      <c r="FZ281" s="442"/>
      <c r="GA281" s="442"/>
      <c r="GB281" s="442"/>
      <c r="GC281" s="442"/>
      <c r="GD281" s="442"/>
      <c r="GE281" s="442"/>
      <c r="GF281" s="442"/>
      <c r="GG281" s="442"/>
      <c r="GH281" s="442"/>
      <c r="GI281" s="442"/>
      <c r="GJ281" s="442"/>
      <c r="GK281" s="442"/>
      <c r="GL281" s="442"/>
      <c r="GM281" s="442"/>
      <c r="GN281" s="442"/>
      <c r="GO281" s="442"/>
      <c r="GP281" s="442"/>
      <c r="GQ281" s="442"/>
      <c r="GR281" s="442"/>
      <c r="GS281" s="442"/>
      <c r="GT281" s="442"/>
      <c r="GU281" s="442"/>
      <c r="GV281" s="442"/>
      <c r="GW281" s="442"/>
      <c r="GX281" s="442"/>
      <c r="GY281" s="442"/>
      <c r="GZ281" s="442"/>
      <c r="HA281" s="442"/>
      <c r="HB281" s="442"/>
      <c r="HC281" s="442"/>
      <c r="HD281" s="442"/>
      <c r="HE281" s="442"/>
      <c r="HF281" s="442"/>
      <c r="HG281" s="442"/>
      <c r="HH281" s="442"/>
      <c r="HI281" s="442"/>
      <c r="HJ281" s="442"/>
      <c r="HK281" s="442"/>
      <c r="HL281" s="442"/>
      <c r="HM281" s="442"/>
      <c r="HN281" s="442"/>
      <c r="HO281" s="442"/>
      <c r="HP281" s="442"/>
      <c r="HQ281" s="442"/>
      <c r="HR281" s="442"/>
      <c r="HS281" s="442"/>
      <c r="HT281" s="442"/>
      <c r="HU281" s="442"/>
      <c r="HV281" s="442"/>
      <c r="HW281" s="442"/>
      <c r="HX281" s="442"/>
      <c r="HY281" s="442"/>
      <c r="HZ281" s="442"/>
      <c r="IA281" s="442"/>
      <c r="IB281" s="442"/>
      <c r="IC281" s="442"/>
      <c r="ID281" s="442"/>
      <c r="IE281" s="442"/>
      <c r="IF281" s="442"/>
      <c r="IG281" s="442"/>
      <c r="IH281" s="442"/>
      <c r="II281" s="442"/>
      <c r="IJ281" s="442"/>
      <c r="IK281" s="442"/>
      <c r="IL281" s="442"/>
      <c r="IM281" s="442"/>
      <c r="IN281" s="442"/>
      <c r="IO281" s="442"/>
      <c r="IP281" s="442"/>
      <c r="IQ281" s="442"/>
      <c r="IR281" s="442"/>
      <c r="IS281" s="442"/>
      <c r="IT281" s="442"/>
      <c r="IU281" s="442"/>
      <c r="IV281" s="442"/>
      <c r="IW281" s="442"/>
      <c r="IX281" s="442"/>
      <c r="IY281" s="442"/>
      <c r="IZ281" s="653"/>
      <c r="JA281" s="442"/>
      <c r="JB281" s="442"/>
      <c r="JC281" s="442"/>
      <c r="JD281" s="442"/>
      <c r="JE281" s="442"/>
      <c r="JF281" s="442"/>
      <c r="JG281" s="442"/>
      <c r="JH281" s="442"/>
      <c r="JI281" s="442"/>
      <c r="JJ281" s="442"/>
      <c r="JK281" s="442"/>
      <c r="JL281" s="442"/>
      <c r="JM281" s="653"/>
      <c r="JN281" s="442"/>
      <c r="JO281" s="442"/>
      <c r="JP281" s="442"/>
      <c r="JQ281" s="442"/>
      <c r="JR281" s="442"/>
      <c r="JS281" s="442"/>
      <c r="JT281" s="442"/>
      <c r="JU281" s="442"/>
      <c r="JV281" s="442"/>
      <c r="JW281" s="442"/>
      <c r="JX281" s="442"/>
      <c r="JY281" s="442"/>
      <c r="JZ281" s="653"/>
      <c r="KA281" s="442"/>
      <c r="KB281" s="442"/>
      <c r="KC281" s="442"/>
      <c r="KD281" s="442"/>
      <c r="KE281" s="442"/>
      <c r="KF281" s="442"/>
      <c r="KG281" s="442"/>
      <c r="KH281" s="442"/>
      <c r="KI281" s="442"/>
      <c r="KJ281" s="442"/>
      <c r="KK281" s="442"/>
      <c r="KL281" s="442"/>
      <c r="KM281" s="653"/>
      <c r="KN281" s="442"/>
      <c r="KO281" s="442"/>
      <c r="KP281" s="442"/>
      <c r="KQ281" s="442"/>
      <c r="KR281" s="442"/>
      <c r="KS281" s="442"/>
      <c r="KT281" s="442"/>
      <c r="KU281" s="442"/>
      <c r="KV281" s="442"/>
      <c r="KW281" s="442"/>
      <c r="KX281" s="442"/>
      <c r="KY281" s="442"/>
      <c r="KZ281" s="653"/>
      <c r="LA281" s="442"/>
      <c r="LB281" s="442"/>
      <c r="LC281" s="442"/>
      <c r="LD281" s="442"/>
      <c r="LE281" s="442"/>
      <c r="LF281" s="442"/>
      <c r="LG281" s="442"/>
      <c r="LH281" s="442"/>
      <c r="LI281" s="442"/>
      <c r="LJ281" s="442"/>
      <c r="LK281" s="442"/>
      <c r="LL281" s="512"/>
    </row>
    <row r="282" spans="1:324" ht="18" x14ac:dyDescent="0.25">
      <c r="A282" s="461">
        <v>751</v>
      </c>
      <c r="B282" s="462"/>
      <c r="C282" s="463" t="s">
        <v>426</v>
      </c>
      <c r="D282" s="463" t="s">
        <v>427</v>
      </c>
      <c r="E282" s="474">
        <f t="shared" ref="E282:AJ282" si="1413">SUM(E283:E286)</f>
        <v>221565.68185611753</v>
      </c>
      <c r="F282" s="474">
        <f t="shared" si="1413"/>
        <v>1006789.3506927057</v>
      </c>
      <c r="G282" s="474">
        <f t="shared" si="1413"/>
        <v>836675.84710398933</v>
      </c>
      <c r="H282" s="474">
        <f t="shared" si="1413"/>
        <v>2024365.715239526</v>
      </c>
      <c r="I282" s="474">
        <f t="shared" si="1413"/>
        <v>1787360.2069771325</v>
      </c>
      <c r="J282" s="474">
        <f t="shared" si="1413"/>
        <v>788966.78350859624</v>
      </c>
      <c r="K282" s="474">
        <f t="shared" si="1413"/>
        <v>47320726.923718914</v>
      </c>
      <c r="L282" s="474">
        <f t="shared" si="1413"/>
        <v>2570831.2468703054</v>
      </c>
      <c r="M282" s="474">
        <f t="shared" si="1413"/>
        <v>0</v>
      </c>
      <c r="N282" s="474">
        <f t="shared" si="1413"/>
        <v>0</v>
      </c>
      <c r="O282" s="474">
        <f t="shared" si="1413"/>
        <v>0</v>
      </c>
      <c r="P282" s="474">
        <f t="shared" si="1413"/>
        <v>0</v>
      </c>
      <c r="Q282" s="474">
        <f t="shared" si="1413"/>
        <v>0</v>
      </c>
      <c r="R282" s="474">
        <f t="shared" si="1413"/>
        <v>0</v>
      </c>
      <c r="S282" s="474">
        <f t="shared" si="1413"/>
        <v>0</v>
      </c>
      <c r="T282" s="474">
        <f t="shared" si="1413"/>
        <v>0</v>
      </c>
      <c r="U282" s="474">
        <f t="shared" si="1413"/>
        <v>0</v>
      </c>
      <c r="V282" s="474">
        <f t="shared" si="1413"/>
        <v>0</v>
      </c>
      <c r="W282" s="474">
        <f t="shared" si="1413"/>
        <v>0</v>
      </c>
      <c r="X282" s="474">
        <f t="shared" si="1413"/>
        <v>0</v>
      </c>
      <c r="Y282" s="474">
        <f t="shared" si="1413"/>
        <v>0</v>
      </c>
      <c r="Z282" s="474">
        <f t="shared" si="1413"/>
        <v>863486.77353530307</v>
      </c>
      <c r="AA282" s="474">
        <f t="shared" si="1413"/>
        <v>126539.80971457186</v>
      </c>
      <c r="AB282" s="474">
        <f t="shared" si="1413"/>
        <v>-72158.237356034064</v>
      </c>
      <c r="AC282" s="474">
        <f t="shared" si="1413"/>
        <v>165218.66132532133</v>
      </c>
      <c r="AD282" s="474">
        <f t="shared" si="1413"/>
        <v>8551733.8507761657</v>
      </c>
      <c r="AE282" s="474">
        <f t="shared" si="1413"/>
        <v>187043.06459689533</v>
      </c>
      <c r="AF282" s="474">
        <f t="shared" si="1413"/>
        <v>-43928.392588883326</v>
      </c>
      <c r="AG282" s="474">
        <f t="shared" si="1413"/>
        <v>583500.2503755634</v>
      </c>
      <c r="AH282" s="474">
        <f t="shared" si="1413"/>
        <v>29206.309464196296</v>
      </c>
      <c r="AI282" s="474">
        <f t="shared" si="1413"/>
        <v>242776.66499749623</v>
      </c>
      <c r="AJ282" s="474">
        <f t="shared" si="1413"/>
        <v>172675.68018694708</v>
      </c>
      <c r="AK282" s="474">
        <f t="shared" ref="AK282:BP282" si="1414">SUM(AK283:AK286)</f>
        <v>133575.36304456685</v>
      </c>
      <c r="AL282" s="474">
        <f t="shared" si="1414"/>
        <v>10939669.798072109</v>
      </c>
      <c r="AM282" s="474">
        <f t="shared" si="1414"/>
        <v>303099.79552662332</v>
      </c>
      <c r="AN282" s="474">
        <f t="shared" si="1414"/>
        <v>0</v>
      </c>
      <c r="AO282" s="474">
        <f t="shared" si="1414"/>
        <v>959772.99490903027</v>
      </c>
      <c r="AP282" s="474">
        <f t="shared" si="1414"/>
        <v>0</v>
      </c>
      <c r="AQ282" s="474">
        <f t="shared" si="1414"/>
        <v>3889.1670839592725</v>
      </c>
      <c r="AR282" s="474">
        <f t="shared" si="1414"/>
        <v>86091.637456184253</v>
      </c>
      <c r="AS282" s="474">
        <f t="shared" si="1414"/>
        <v>291775.16274411621</v>
      </c>
      <c r="AT282" s="474">
        <f t="shared" si="1414"/>
        <v>3801.5356367885165</v>
      </c>
      <c r="AU282" s="474">
        <f t="shared" si="1414"/>
        <v>472627008.17184108</v>
      </c>
      <c r="AV282" s="474">
        <f t="shared" si="1414"/>
        <v>-995525.304122851</v>
      </c>
      <c r="AW282" s="474">
        <f t="shared" si="1414"/>
        <v>-1929673.3529043566</v>
      </c>
      <c r="AX282" s="474">
        <f t="shared" si="1414"/>
        <v>1577197.2005508265</v>
      </c>
      <c r="AY282" s="474">
        <f t="shared" si="1414"/>
        <v>472927437.00872141</v>
      </c>
      <c r="AZ282" s="474">
        <f t="shared" si="1414"/>
        <v>3250227.6331163412</v>
      </c>
      <c r="BA282" s="474">
        <f t="shared" si="1414"/>
        <v>116.84192956100819</v>
      </c>
      <c r="BB282" s="474">
        <f t="shared" si="1414"/>
        <v>29623.744199632783</v>
      </c>
      <c r="BC282" s="474">
        <f t="shared" si="1414"/>
        <v>394446.70910532464</v>
      </c>
      <c r="BD282" s="474">
        <f t="shared" si="1414"/>
        <v>942718.2440327158</v>
      </c>
      <c r="BE282" s="474">
        <f t="shared" si="1414"/>
        <v>1138057.0856284427</v>
      </c>
      <c r="BF282" s="474">
        <f t="shared" si="1414"/>
        <v>-144049.40744450007</v>
      </c>
      <c r="BG282" s="474">
        <f t="shared" si="1414"/>
        <v>8024.5368052078129</v>
      </c>
      <c r="BH282" s="474">
        <f t="shared" si="1414"/>
        <v>18231.513937573029</v>
      </c>
      <c r="BI282" s="474">
        <f t="shared" si="1414"/>
        <v>26936.237689868136</v>
      </c>
      <c r="BJ282" s="474">
        <f t="shared" si="1414"/>
        <v>283975.96394591889</v>
      </c>
      <c r="BK282" s="474">
        <f t="shared" si="1414"/>
        <v>724126.76660824567</v>
      </c>
      <c r="BL282" s="474">
        <f t="shared" si="1414"/>
        <v>6672435.8695543315</v>
      </c>
      <c r="BM282" s="474">
        <f t="shared" si="1414"/>
        <v>792242.90185277932</v>
      </c>
      <c r="BN282" s="474">
        <f t="shared" si="1414"/>
        <v>5696.0440660991489</v>
      </c>
      <c r="BO282" s="474">
        <f t="shared" si="1414"/>
        <v>15989.233683859122</v>
      </c>
      <c r="BP282" s="474">
        <f t="shared" si="1414"/>
        <v>183.60874645301286</v>
      </c>
      <c r="BQ282" s="474">
        <f t="shared" ref="BQ282:BX282" si="1415">SUM(BQ283:BQ286)</f>
        <v>256910.3655483225</v>
      </c>
      <c r="BR282" s="474">
        <f t="shared" si="1415"/>
        <v>404214.65531630779</v>
      </c>
      <c r="BS282" s="474">
        <f t="shared" si="1415"/>
        <v>790010.64930729428</v>
      </c>
      <c r="BT282" s="474">
        <f t="shared" si="1415"/>
        <v>6025.705224503422</v>
      </c>
      <c r="BU282" s="474">
        <f t="shared" si="1415"/>
        <v>204723.27449507595</v>
      </c>
      <c r="BV282" s="474">
        <f t="shared" si="1415"/>
        <v>0</v>
      </c>
      <c r="BW282" s="474">
        <f t="shared" si="1415"/>
        <v>195405.60841261892</v>
      </c>
      <c r="BX282" s="474">
        <f t="shared" si="1415"/>
        <v>1682097.1039893175</v>
      </c>
      <c r="BY282" s="474">
        <f>BM282+BN282+BO282+BP282+BQ282+BR282+BS282+BT282+BU282+BV282+BW282+BX282</f>
        <v>4353499.1506426306</v>
      </c>
      <c r="BZ282" s="474">
        <f t="shared" ref="BZ282:CK282" si="1416">SUM(BZ283:BZ286)</f>
        <v>5291811.6918711402</v>
      </c>
      <c r="CA282" s="474">
        <f t="shared" si="1416"/>
        <v>0</v>
      </c>
      <c r="CB282" s="474">
        <f t="shared" si="1416"/>
        <v>0</v>
      </c>
      <c r="CC282" s="474">
        <f t="shared" si="1416"/>
        <v>3094192.419921549</v>
      </c>
      <c r="CD282" s="474">
        <f t="shared" si="1416"/>
        <v>39167.083959272248</v>
      </c>
      <c r="CE282" s="474">
        <f t="shared" si="1416"/>
        <v>73731.430479051909</v>
      </c>
      <c r="CF282" s="474">
        <f t="shared" si="1416"/>
        <v>3321.6491403772379</v>
      </c>
      <c r="CG282" s="474">
        <f t="shared" si="1416"/>
        <v>233022.03304957438</v>
      </c>
      <c r="CH282" s="474">
        <f t="shared" si="1416"/>
        <v>0</v>
      </c>
      <c r="CI282" s="474">
        <f t="shared" si="1416"/>
        <v>102420.55516608243</v>
      </c>
      <c r="CJ282" s="474">
        <f t="shared" si="1416"/>
        <v>1277653.9809714572</v>
      </c>
      <c r="CK282" s="474">
        <f t="shared" si="1416"/>
        <v>11435113.011183441</v>
      </c>
      <c r="CL282" s="474">
        <f>BZ282+CA282+CB282+CC282+CD282+CE282+CF282+CG282+CH282+CI282+CJ282+CK282</f>
        <v>21550433.855741944</v>
      </c>
      <c r="CM282" s="474">
        <f t="shared" ref="CM282:CX282" si="1417">SUM(CM283:CM286)</f>
        <v>2100162.7441161745</v>
      </c>
      <c r="CN282" s="474">
        <f t="shared" si="1417"/>
        <v>12519808.879986648</v>
      </c>
      <c r="CO282" s="474">
        <f t="shared" si="1417"/>
        <v>241320.31380403941</v>
      </c>
      <c r="CP282" s="474">
        <f t="shared" si="1417"/>
        <v>551285.26122517115</v>
      </c>
      <c r="CQ282" s="474">
        <f t="shared" si="1417"/>
        <v>869772.66566516447</v>
      </c>
      <c r="CR282" s="474">
        <f t="shared" si="1417"/>
        <v>41270.238691370454</v>
      </c>
      <c r="CS282" s="474">
        <f t="shared" si="1417"/>
        <v>48593.784217993656</v>
      </c>
      <c r="CT282" s="474">
        <f t="shared" si="1417"/>
        <v>29837.66524787181</v>
      </c>
      <c r="CU282" s="474">
        <f t="shared" si="1417"/>
        <v>38991.821064930737</v>
      </c>
      <c r="CV282" s="474">
        <f t="shared" si="1417"/>
        <v>3332421.1553163086</v>
      </c>
      <c r="CW282" s="474">
        <f t="shared" si="1417"/>
        <v>555411.48806543148</v>
      </c>
      <c r="CX282" s="474">
        <f t="shared" si="1417"/>
        <v>9737156.3783174772</v>
      </c>
      <c r="CY282" s="474">
        <f>CM282+CN282+CO282+CP282+CQ282+CR282+CS282+CT282+CU282+CV282+CW282+CX282</f>
        <v>30066032.395718582</v>
      </c>
      <c r="CZ282" s="474">
        <f t="shared" ref="CZ282:DK282" si="1418">SUM(CZ283:CZ286)</f>
        <v>12650204.92</v>
      </c>
      <c r="DA282" s="474">
        <f t="shared" si="1418"/>
        <v>541.20999999996275</v>
      </c>
      <c r="DB282" s="474">
        <f t="shared" si="1418"/>
        <v>45871.52000000004</v>
      </c>
      <c r="DC282" s="474">
        <f t="shared" si="1418"/>
        <v>126785250.88</v>
      </c>
      <c r="DD282" s="474">
        <f t="shared" si="1418"/>
        <v>73635.20000000007</v>
      </c>
      <c r="DE282" s="474">
        <f t="shared" si="1418"/>
        <v>3527.61</v>
      </c>
      <c r="DF282" s="474">
        <f t="shared" si="1418"/>
        <v>30969776.780000001</v>
      </c>
      <c r="DG282" s="474">
        <f t="shared" si="1418"/>
        <v>83327.629999999903</v>
      </c>
      <c r="DH282" s="474">
        <f t="shared" si="1418"/>
        <v>122051.03</v>
      </c>
      <c r="DI282" s="474">
        <f t="shared" si="1418"/>
        <v>21146839.150000002</v>
      </c>
      <c r="DJ282" s="474">
        <f t="shared" si="1418"/>
        <v>926762.02</v>
      </c>
      <c r="DK282" s="474">
        <f t="shared" si="1418"/>
        <v>304421556.17000002</v>
      </c>
      <c r="DL282" s="474">
        <f>CZ282+DA282+DB282+DC282+DD282+DE282+DF282+DG282+DH282+DI282+DJ282+DK282</f>
        <v>497229344.12</v>
      </c>
      <c r="DM282" s="474">
        <f t="shared" ref="DM282:DX282" si="1419">SUM(DM283:DM286)</f>
        <v>8120946.5299999993</v>
      </c>
      <c r="DN282" s="474">
        <f t="shared" si="1419"/>
        <v>45717</v>
      </c>
      <c r="DO282" s="474">
        <f t="shared" si="1419"/>
        <v>72161.960000000006</v>
      </c>
      <c r="DP282" s="474">
        <f t="shared" si="1419"/>
        <v>136211.53999999998</v>
      </c>
      <c r="DQ282" s="474">
        <f t="shared" si="1419"/>
        <v>1826588.15</v>
      </c>
      <c r="DR282" s="474">
        <f t="shared" si="1419"/>
        <v>0</v>
      </c>
      <c r="DS282" s="474">
        <f t="shared" si="1419"/>
        <v>7301.08</v>
      </c>
      <c r="DT282" s="474">
        <f t="shared" si="1419"/>
        <v>208522.36</v>
      </c>
      <c r="DU282" s="474">
        <f t="shared" si="1419"/>
        <v>6467165.3700000001</v>
      </c>
      <c r="DV282" s="474">
        <f t="shared" si="1419"/>
        <v>2265394.0699999998</v>
      </c>
      <c r="DW282" s="474">
        <f t="shared" si="1419"/>
        <v>23287.409999999822</v>
      </c>
      <c r="DX282" s="474">
        <f t="shared" si="1419"/>
        <v>1077021.7800000003</v>
      </c>
      <c r="DY282" s="474">
        <f>DM282+DN282+DO282+DP282+DQ282+DR282+DS282+DT282+DU282+DV282+DW282+DX282</f>
        <v>20250317.25</v>
      </c>
      <c r="DZ282" s="474">
        <f t="shared" ref="DZ282:EK282" si="1420">SUM(DZ283:DZ286)</f>
        <v>10000</v>
      </c>
      <c r="EA282" s="474">
        <f t="shared" si="1420"/>
        <v>0</v>
      </c>
      <c r="EB282" s="474">
        <f t="shared" si="1420"/>
        <v>36257</v>
      </c>
      <c r="EC282" s="474">
        <f t="shared" si="1420"/>
        <v>2950000</v>
      </c>
      <c r="ED282" s="474">
        <f t="shared" si="1420"/>
        <v>0</v>
      </c>
      <c r="EE282" s="474">
        <f t="shared" si="1420"/>
        <v>286857.54999999987</v>
      </c>
      <c r="EF282" s="474">
        <f t="shared" si="1420"/>
        <v>46593.280000000064</v>
      </c>
      <c r="EG282" s="474">
        <f t="shared" si="1420"/>
        <v>773438.97000000009</v>
      </c>
      <c r="EH282" s="474">
        <f t="shared" si="1420"/>
        <v>1202034.6700000002</v>
      </c>
      <c r="EI282" s="474">
        <f t="shared" si="1420"/>
        <v>764604.64999999991</v>
      </c>
      <c r="EJ282" s="474">
        <f t="shared" si="1420"/>
        <v>327408</v>
      </c>
      <c r="EK282" s="474">
        <f t="shared" si="1420"/>
        <v>17016811.100000001</v>
      </c>
      <c r="EL282" s="474">
        <f>DZ282+EA282+EB282+EC282+ED282+EE282+EF282+EG282+EH282+EI282+EJ282+EK282</f>
        <v>23414005.220000003</v>
      </c>
      <c r="EM282" s="474">
        <f t="shared" ref="EM282:EX282" si="1421">SUM(EM283:EM286)</f>
        <v>44</v>
      </c>
      <c r="EN282" s="474">
        <f t="shared" si="1421"/>
        <v>12940.1</v>
      </c>
      <c r="EO282" s="474">
        <f t="shared" si="1421"/>
        <v>0</v>
      </c>
      <c r="EP282" s="474">
        <f t="shared" si="1421"/>
        <v>1250000</v>
      </c>
      <c r="EQ282" s="474">
        <f t="shared" si="1421"/>
        <v>0</v>
      </c>
      <c r="ER282" s="474">
        <f t="shared" si="1421"/>
        <v>9589.0500000000011</v>
      </c>
      <c r="ES282" s="474">
        <f t="shared" si="1421"/>
        <v>1396745</v>
      </c>
      <c r="ET282" s="474">
        <f t="shared" si="1421"/>
        <v>0</v>
      </c>
      <c r="EU282" s="474">
        <f t="shared" si="1421"/>
        <v>15550004.33</v>
      </c>
      <c r="EV282" s="474">
        <f t="shared" si="1421"/>
        <v>1417</v>
      </c>
      <c r="EW282" s="474">
        <f t="shared" si="1421"/>
        <v>11894.54</v>
      </c>
      <c r="EX282" s="474">
        <f t="shared" si="1421"/>
        <v>1332</v>
      </c>
      <c r="EY282" s="474">
        <f>EM282+EN282+EO282+EP282+EQ282+ER282+ES282+ET282+EU282+EV282+EW282+EX282</f>
        <v>18233966.02</v>
      </c>
      <c r="EZ282" s="474">
        <f t="shared" ref="EZ282:FH282" si="1422">SUM(EZ283:EZ286)</f>
        <v>0</v>
      </c>
      <c r="FA282" s="474">
        <f t="shared" si="1422"/>
        <v>3865.46</v>
      </c>
      <c r="FB282" s="474">
        <f t="shared" si="1422"/>
        <v>414.62</v>
      </c>
      <c r="FC282" s="474">
        <f t="shared" si="1422"/>
        <v>19331462.440000001</v>
      </c>
      <c r="FD282" s="474">
        <f t="shared" si="1422"/>
        <v>0</v>
      </c>
      <c r="FE282" s="474">
        <f t="shared" si="1422"/>
        <v>940</v>
      </c>
      <c r="FF282" s="474">
        <f t="shared" si="1422"/>
        <v>2959.34</v>
      </c>
      <c r="FG282" s="474">
        <f t="shared" si="1422"/>
        <v>7743.7</v>
      </c>
      <c r="FH282" s="474">
        <f t="shared" si="1422"/>
        <v>46979.1</v>
      </c>
      <c r="FI282" s="474">
        <f>SUM(FI283:FI286)</f>
        <v>11219.68</v>
      </c>
      <c r="FJ282" s="474">
        <f>SUM(FJ283:FJ286)</f>
        <v>3708.7599999999998</v>
      </c>
      <c r="FK282" s="474">
        <f>SUM(FK283:FK286)</f>
        <v>18666.32</v>
      </c>
      <c r="FL282" s="474">
        <f>FA282+FB282+FC282+FD282+FE282+FF282+FG282+FH282+EZ282+FI282+FK282+FJ282</f>
        <v>19427959.420000002</v>
      </c>
      <c r="FM282" s="474">
        <f t="shared" ref="FM282:FX282" si="1423">SUM(FM283:FM287)</f>
        <v>14371.16</v>
      </c>
      <c r="FN282" s="474">
        <f t="shared" si="1423"/>
        <v>654.95000000000005</v>
      </c>
      <c r="FO282" s="474">
        <f t="shared" si="1423"/>
        <v>13500.84</v>
      </c>
      <c r="FP282" s="474">
        <f t="shared" si="1423"/>
        <v>5000</v>
      </c>
      <c r="FQ282" s="474">
        <f t="shared" si="1423"/>
        <v>245777.5</v>
      </c>
      <c r="FR282" s="474">
        <f t="shared" si="1423"/>
        <v>253265.31</v>
      </c>
      <c r="FS282" s="474">
        <f t="shared" si="1423"/>
        <v>0</v>
      </c>
      <c r="FT282" s="474">
        <f t="shared" si="1423"/>
        <v>0</v>
      </c>
      <c r="FU282" s="474">
        <f t="shared" si="1423"/>
        <v>1045.3199999999779</v>
      </c>
      <c r="FV282" s="474">
        <f t="shared" si="1423"/>
        <v>18125.25</v>
      </c>
      <c r="FW282" s="474">
        <f t="shared" si="1423"/>
        <v>6883</v>
      </c>
      <c r="FX282" s="474">
        <f t="shared" si="1423"/>
        <v>-5883</v>
      </c>
      <c r="FY282" s="474">
        <f t="shared" ref="FY282:FY287" si="1424">FM282+FN282+FO282+FP282+FQ282+FR282+FS282+FT282+FU282+FV282+FW282+FX282</f>
        <v>552740.32999999996</v>
      </c>
      <c r="FZ282" s="474">
        <f t="shared" ref="FZ282:GK282" si="1425">SUM(FZ283:FZ287)</f>
        <v>7326212.1799999997</v>
      </c>
      <c r="GA282" s="474">
        <f t="shared" si="1425"/>
        <v>3720.27</v>
      </c>
      <c r="GB282" s="474">
        <f t="shared" si="1425"/>
        <v>37300.769999999997</v>
      </c>
      <c r="GC282" s="474">
        <f t="shared" si="1425"/>
        <v>1256.1400000000001</v>
      </c>
      <c r="GD282" s="474">
        <f t="shared" si="1425"/>
        <v>0</v>
      </c>
      <c r="GE282" s="474">
        <f t="shared" si="1425"/>
        <v>1564.69</v>
      </c>
      <c r="GF282" s="474">
        <f t="shared" si="1425"/>
        <v>0</v>
      </c>
      <c r="GG282" s="474">
        <f t="shared" si="1425"/>
        <v>4750.1899999999996</v>
      </c>
      <c r="GH282" s="474">
        <f t="shared" si="1425"/>
        <v>2000</v>
      </c>
      <c r="GI282" s="474">
        <f t="shared" si="1425"/>
        <v>32100</v>
      </c>
      <c r="GJ282" s="474">
        <f t="shared" si="1425"/>
        <v>4200</v>
      </c>
      <c r="GK282" s="474">
        <f t="shared" si="1425"/>
        <v>244290.4</v>
      </c>
      <c r="GL282" s="474">
        <f t="shared" ref="GL282:GL287" si="1426">FZ282+GA282+GB282+GC282+GD282+GE282+GF282+GG282+GH282+GI282+GJ282+GK282</f>
        <v>7657394.6399999997</v>
      </c>
      <c r="GM282" s="474">
        <f t="shared" ref="GM282:GX282" si="1427">SUM(GM283:GM287)</f>
        <v>0</v>
      </c>
      <c r="GN282" s="474">
        <f t="shared" si="1427"/>
        <v>0</v>
      </c>
      <c r="GO282" s="474">
        <f t="shared" si="1427"/>
        <v>1176.21</v>
      </c>
      <c r="GP282" s="474">
        <f t="shared" si="1427"/>
        <v>2352.4</v>
      </c>
      <c r="GQ282" s="474">
        <f t="shared" si="1427"/>
        <v>268422.64999999997</v>
      </c>
      <c r="GR282" s="474">
        <f t="shared" si="1427"/>
        <v>25483.91</v>
      </c>
      <c r="GS282" s="474">
        <f t="shared" si="1427"/>
        <v>0</v>
      </c>
      <c r="GT282" s="474">
        <f t="shared" si="1427"/>
        <v>0</v>
      </c>
      <c r="GU282" s="474">
        <f t="shared" si="1427"/>
        <v>55575.320000000007</v>
      </c>
      <c r="GV282" s="474">
        <f t="shared" si="1427"/>
        <v>118807972.45</v>
      </c>
      <c r="GW282" s="474">
        <f t="shared" si="1427"/>
        <v>11100</v>
      </c>
      <c r="GX282" s="474">
        <f t="shared" si="1427"/>
        <v>30930.929999999993</v>
      </c>
      <c r="GY282" s="474">
        <f t="shared" ref="GY282:GY287" si="1428">GM282+GN282+GO282+GP282+GQ282+GR282+GS282+GT282+GU282+GV282+GW282+GX282</f>
        <v>119203013.87</v>
      </c>
      <c r="GZ282" s="474">
        <f t="shared" ref="GZ282:HK282" si="1429">SUM(GZ283:GZ287)</f>
        <v>10000</v>
      </c>
      <c r="HA282" s="474">
        <f t="shared" si="1429"/>
        <v>10000</v>
      </c>
      <c r="HB282" s="474">
        <f t="shared" si="1429"/>
        <v>10000</v>
      </c>
      <c r="HC282" s="474">
        <f t="shared" si="1429"/>
        <v>10000</v>
      </c>
      <c r="HD282" s="474">
        <f t="shared" si="1429"/>
        <v>27200</v>
      </c>
      <c r="HE282" s="474">
        <f t="shared" si="1429"/>
        <v>102809.70000000001</v>
      </c>
      <c r="HF282" s="474">
        <f t="shared" si="1429"/>
        <v>10004.700000000001</v>
      </c>
      <c r="HG282" s="474">
        <f t="shared" si="1429"/>
        <v>10007.799999999999</v>
      </c>
      <c r="HH282" s="474">
        <f t="shared" si="1429"/>
        <v>26237.309999999998</v>
      </c>
      <c r="HI282" s="474">
        <f t="shared" si="1429"/>
        <v>410514.45999999996</v>
      </c>
      <c r="HJ282" s="474">
        <f t="shared" si="1429"/>
        <v>602</v>
      </c>
      <c r="HK282" s="474">
        <f t="shared" si="1429"/>
        <v>324722.80999999994</v>
      </c>
      <c r="HL282" s="474">
        <f t="shared" ref="HL282:HL287" si="1430">GZ282+HA282+HB282+HC282+HD282+HE282+HF282+HG282+HH282+HI282+HJ282+HK282</f>
        <v>952098.77999999991</v>
      </c>
      <c r="HM282" s="474">
        <f t="shared" ref="HM282:HX282" si="1431">SUM(HM283:HM287)</f>
        <v>522800</v>
      </c>
      <c r="HN282" s="474">
        <f t="shared" si="1431"/>
        <v>65237.229999999996</v>
      </c>
      <c r="HO282" s="474">
        <f t="shared" si="1431"/>
        <v>2547917.81</v>
      </c>
      <c r="HP282" s="474">
        <f t="shared" si="1431"/>
        <v>250010360</v>
      </c>
      <c r="HQ282" s="474">
        <f t="shared" si="1431"/>
        <v>23814.060000000005</v>
      </c>
      <c r="HR282" s="474">
        <f t="shared" si="1431"/>
        <v>17938</v>
      </c>
      <c r="HS282" s="474">
        <f t="shared" si="1431"/>
        <v>129828.64</v>
      </c>
      <c r="HT282" s="474">
        <f t="shared" si="1431"/>
        <v>668950</v>
      </c>
      <c r="HU282" s="474">
        <f t="shared" si="1431"/>
        <v>179421.87</v>
      </c>
      <c r="HV282" s="474">
        <f t="shared" si="1431"/>
        <v>77779.719999999972</v>
      </c>
      <c r="HW282" s="474">
        <f t="shared" si="1431"/>
        <v>28773.460000000043</v>
      </c>
      <c r="HX282" s="474">
        <f t="shared" si="1431"/>
        <v>110551.65999999997</v>
      </c>
      <c r="HY282" s="474">
        <f t="shared" ref="HY282:HY287" si="1432">HM282+HN282+HO282+HP282+HQ282+HR282+HS282+HT282+HU282+HV282+HW282+HX282</f>
        <v>254383372.44999999</v>
      </c>
      <c r="HZ282" s="474">
        <f t="shared" ref="HZ282:IK282" si="1433">SUM(HZ283:HZ287)</f>
        <v>326367.39</v>
      </c>
      <c r="IA282" s="474">
        <f t="shared" si="1433"/>
        <v>5207.5</v>
      </c>
      <c r="IB282" s="474">
        <f t="shared" si="1433"/>
        <v>5290.0099999999975</v>
      </c>
      <c r="IC282" s="474">
        <f t="shared" si="1433"/>
        <v>30000</v>
      </c>
      <c r="ID282" s="474">
        <f t="shared" si="1433"/>
        <v>510172.19</v>
      </c>
      <c r="IE282" s="474">
        <f t="shared" si="1433"/>
        <v>1376</v>
      </c>
      <c r="IF282" s="474">
        <f t="shared" si="1433"/>
        <v>2929.1500000000233</v>
      </c>
      <c r="IG282" s="474">
        <f t="shared" si="1433"/>
        <v>7086.8800000000138</v>
      </c>
      <c r="IH282" s="474">
        <f t="shared" si="1433"/>
        <v>3934.7299999999768</v>
      </c>
      <c r="II282" s="474">
        <f t="shared" si="1433"/>
        <v>5149.5000000000291</v>
      </c>
      <c r="IJ282" s="474">
        <f t="shared" si="1433"/>
        <v>1119.7900000000004</v>
      </c>
      <c r="IK282" s="474">
        <f t="shared" si="1433"/>
        <v>1117515.5999999996</v>
      </c>
      <c r="IL282" s="474">
        <f t="shared" ref="IL282:IL287" si="1434">HZ282+IA282+IB282+IC282+ID282+IE282+IF282+IG282+IH282+II282+IJ282+IK282</f>
        <v>2016148.7399999998</v>
      </c>
      <c r="IM282" s="474">
        <f t="shared" ref="IM282:IX282" si="1435">SUM(IM283:IM287)</f>
        <v>0</v>
      </c>
      <c r="IN282" s="474">
        <f t="shared" si="1435"/>
        <v>16742</v>
      </c>
      <c r="IO282" s="474">
        <f t="shared" si="1435"/>
        <v>217620.23</v>
      </c>
      <c r="IP282" s="474">
        <f t="shared" si="1435"/>
        <v>11800</v>
      </c>
      <c r="IQ282" s="474">
        <f t="shared" si="1435"/>
        <v>454.44000000000347</v>
      </c>
      <c r="IR282" s="474">
        <f t="shared" si="1435"/>
        <v>1431.68</v>
      </c>
      <c r="IS282" s="474">
        <f t="shared" si="1435"/>
        <v>864</v>
      </c>
      <c r="IT282" s="474">
        <f t="shared" si="1435"/>
        <v>1380</v>
      </c>
      <c r="IU282" s="474">
        <f t="shared" si="1435"/>
        <v>280068.59999999998</v>
      </c>
      <c r="IV282" s="474">
        <f t="shared" si="1435"/>
        <v>38797.639999999985</v>
      </c>
      <c r="IW282" s="474">
        <f t="shared" si="1435"/>
        <v>608637453.41999996</v>
      </c>
      <c r="IX282" s="474">
        <f t="shared" si="1435"/>
        <v>61231259.869999997</v>
      </c>
      <c r="IY282" s="474">
        <f t="shared" ref="IY282:IY287" si="1436">IM282+IN282+IO282+IP282+IQ282+IR282+IS282+IT282+IU282+IV282+IW282+IX282</f>
        <v>670437871.88</v>
      </c>
      <c r="IZ282" s="654">
        <f t="shared" ref="IZ282:JK282" si="1437">SUM(IZ283:IZ287)</f>
        <v>0</v>
      </c>
      <c r="JA282" s="474">
        <f t="shared" si="1437"/>
        <v>202117.53</v>
      </c>
      <c r="JB282" s="474">
        <f t="shared" si="1437"/>
        <v>1602780.9500000002</v>
      </c>
      <c r="JC282" s="474">
        <f t="shared" si="1437"/>
        <v>143336.6</v>
      </c>
      <c r="JD282" s="474">
        <f t="shared" si="1437"/>
        <v>43229.680000000051</v>
      </c>
      <c r="JE282" s="474">
        <f t="shared" si="1437"/>
        <v>109659556.89</v>
      </c>
      <c r="JF282" s="474">
        <f t="shared" si="1437"/>
        <v>3106598.34</v>
      </c>
      <c r="JG282" s="474">
        <f t="shared" si="1437"/>
        <v>1071421.6400000004</v>
      </c>
      <c r="JH282" s="474">
        <f t="shared" si="1437"/>
        <v>115341.02999999987</v>
      </c>
      <c r="JI282" s="474">
        <f t="shared" si="1437"/>
        <v>37279.349999999067</v>
      </c>
      <c r="JJ282" s="474">
        <f t="shared" si="1437"/>
        <v>18338.680000000168</v>
      </c>
      <c r="JK282" s="474">
        <f t="shared" si="1437"/>
        <v>19396.770000000775</v>
      </c>
      <c r="JL282" s="474">
        <f t="shared" ref="JL282:JL287" si="1438">IZ282+JA282+JB282+JC282+JD282+JE282+JF282+JG282+JH282+JI282+JJ282+JK282</f>
        <v>116019397.46000001</v>
      </c>
      <c r="JM282" s="654">
        <f t="shared" ref="JM282:JX282" si="1439">SUM(JM283:JM287)</f>
        <v>1193.18</v>
      </c>
      <c r="JN282" s="474">
        <f t="shared" si="1439"/>
        <v>444273602.14999998</v>
      </c>
      <c r="JO282" s="474">
        <f t="shared" si="1439"/>
        <v>712075.4</v>
      </c>
      <c r="JP282" s="474">
        <f t="shared" si="1439"/>
        <v>0</v>
      </c>
      <c r="JQ282" s="474">
        <f t="shared" si="1439"/>
        <v>0</v>
      </c>
      <c r="JR282" s="474">
        <f t="shared" si="1439"/>
        <v>22167.78</v>
      </c>
      <c r="JS282" s="474">
        <f t="shared" si="1439"/>
        <v>763.43</v>
      </c>
      <c r="JT282" s="474">
        <f t="shared" si="1439"/>
        <v>5953.7300000000005</v>
      </c>
      <c r="JU282" s="474">
        <f t="shared" si="1439"/>
        <v>0</v>
      </c>
      <c r="JV282" s="474">
        <f t="shared" si="1439"/>
        <v>105401.1</v>
      </c>
      <c r="JW282" s="474">
        <f t="shared" si="1439"/>
        <v>200</v>
      </c>
      <c r="JX282" s="474">
        <f t="shared" si="1439"/>
        <v>55285.76000000006</v>
      </c>
      <c r="JY282" s="474">
        <f t="shared" ref="JY282:JY287" si="1440">JM282+JN282+JO282+JP282+JQ282+JR282+JS282+JT282+JU282+JV282+JW282+JX282</f>
        <v>445176642.52999997</v>
      </c>
      <c r="JZ282" s="654">
        <f t="shared" ref="JZ282:KK282" si="1441">SUM(JZ283:JZ287)</f>
        <v>0</v>
      </c>
      <c r="KA282" s="474">
        <f t="shared" si="1441"/>
        <v>2727.86</v>
      </c>
      <c r="KB282" s="474">
        <f t="shared" si="1441"/>
        <v>249.64</v>
      </c>
      <c r="KC282" s="474">
        <f t="shared" si="1441"/>
        <v>30823.51</v>
      </c>
      <c r="KD282" s="474">
        <f t="shared" si="1441"/>
        <v>2578.0499999999993</v>
      </c>
      <c r="KE282" s="474">
        <f t="shared" si="1441"/>
        <v>301638.52</v>
      </c>
      <c r="KF282" s="474">
        <f t="shared" si="1441"/>
        <v>866.40000000000146</v>
      </c>
      <c r="KG282" s="474">
        <f t="shared" si="1441"/>
        <v>2112</v>
      </c>
      <c r="KH282" s="474">
        <f t="shared" si="1441"/>
        <v>2459.56</v>
      </c>
      <c r="KI282" s="474">
        <f t="shared" si="1441"/>
        <v>389.44</v>
      </c>
      <c r="KJ282" s="474">
        <f t="shared" si="1441"/>
        <v>13534.040000000005</v>
      </c>
      <c r="KK282" s="474">
        <f t="shared" si="1441"/>
        <v>47582.830000000016</v>
      </c>
      <c r="KL282" s="474">
        <f t="shared" ref="KL282:KL287" si="1442">JZ282+KA282+KB282+KC282+KD282+KE282+KF282+KG282+KH282+KI282+KJ282+KK282</f>
        <v>404961.85000000003</v>
      </c>
      <c r="KM282" s="654">
        <f t="shared" ref="KM282:KX282" si="1443">SUM(KM283:KM287)</f>
        <v>389.44</v>
      </c>
      <c r="KN282" s="474">
        <f t="shared" si="1443"/>
        <v>89094.37000000001</v>
      </c>
      <c r="KO282" s="474">
        <f t="shared" si="1443"/>
        <v>241608.93</v>
      </c>
      <c r="KP282" s="474">
        <f t="shared" si="1443"/>
        <v>1459.5</v>
      </c>
      <c r="KQ282" s="474">
        <f t="shared" si="1443"/>
        <v>7500</v>
      </c>
      <c r="KR282" s="474">
        <f t="shared" si="1443"/>
        <v>580</v>
      </c>
      <c r="KS282" s="474">
        <f t="shared" si="1443"/>
        <v>21.390000000001237</v>
      </c>
      <c r="KT282" s="474">
        <f t="shared" si="1443"/>
        <v>0</v>
      </c>
      <c r="KU282" s="474">
        <f t="shared" si="1443"/>
        <v>359.77000000000044</v>
      </c>
      <c r="KV282" s="474">
        <f t="shared" si="1443"/>
        <v>0</v>
      </c>
      <c r="KW282" s="474">
        <f t="shared" si="1443"/>
        <v>20382</v>
      </c>
      <c r="KX282" s="474">
        <f t="shared" si="1443"/>
        <v>1908.06</v>
      </c>
      <c r="KY282" s="474">
        <f t="shared" ref="KY282:KY287" si="1444">KM282+KN282+KO282+KP282+KQ282+KR282+KS282+KT282+KU282+KV282+KW282+KX282</f>
        <v>363303.46</v>
      </c>
      <c r="KZ282" s="654">
        <f t="shared" ref="KZ282:LK282" si="1445">SUM(KZ283:KZ287)</f>
        <v>0</v>
      </c>
      <c r="LA282" s="474">
        <f t="shared" si="1445"/>
        <v>0</v>
      </c>
      <c r="LB282" s="474">
        <f t="shared" si="1445"/>
        <v>0</v>
      </c>
      <c r="LC282" s="474">
        <f t="shared" si="1445"/>
        <v>0</v>
      </c>
      <c r="LD282" s="474">
        <f t="shared" si="1445"/>
        <v>0</v>
      </c>
      <c r="LE282" s="474">
        <f t="shared" si="1445"/>
        <v>0</v>
      </c>
      <c r="LF282" s="474">
        <f t="shared" si="1445"/>
        <v>0</v>
      </c>
      <c r="LG282" s="474">
        <f t="shared" si="1445"/>
        <v>0</v>
      </c>
      <c r="LH282" s="474">
        <f t="shared" si="1445"/>
        <v>0</v>
      </c>
      <c r="LI282" s="474">
        <f t="shared" si="1445"/>
        <v>0</v>
      </c>
      <c r="LJ282" s="474">
        <f t="shared" si="1445"/>
        <v>0</v>
      </c>
      <c r="LK282" s="474">
        <f t="shared" si="1445"/>
        <v>0</v>
      </c>
      <c r="LL282" s="515">
        <f t="shared" ref="LL282:LL287" si="1446">KZ282+LA282+LB282+LC282+LD282+LE282+LF282+LG282+LH282+LI282+LJ282+LK282</f>
        <v>0</v>
      </c>
    </row>
    <row r="283" spans="1:324" ht="15.75" x14ac:dyDescent="0.25">
      <c r="A283" s="419">
        <v>7510</v>
      </c>
      <c r="B283" s="420"/>
      <c r="C283" s="418" t="s">
        <v>693</v>
      </c>
      <c r="D283" s="418" t="s">
        <v>428</v>
      </c>
      <c r="E283" s="466">
        <v>221565.68185611753</v>
      </c>
      <c r="F283" s="466">
        <v>1006789.3506927057</v>
      </c>
      <c r="G283" s="466">
        <v>836675.84710398933</v>
      </c>
      <c r="H283" s="466">
        <v>2024365.715239526</v>
      </c>
      <c r="I283" s="466">
        <v>1787360.2069771325</v>
      </c>
      <c r="J283" s="466">
        <v>788966.78350859624</v>
      </c>
      <c r="K283" s="466">
        <v>2146807.7115673516</v>
      </c>
      <c r="L283" s="466">
        <v>102274.24470038392</v>
      </c>
      <c r="M283" s="466">
        <v>0</v>
      </c>
      <c r="N283" s="466">
        <v>0</v>
      </c>
      <c r="O283" s="466">
        <v>0</v>
      </c>
      <c r="P283" s="466">
        <v>0</v>
      </c>
      <c r="Q283" s="466">
        <v>0</v>
      </c>
      <c r="R283" s="466">
        <v>0</v>
      </c>
      <c r="S283" s="466">
        <v>0</v>
      </c>
      <c r="T283" s="466">
        <v>0</v>
      </c>
      <c r="U283" s="466">
        <v>0</v>
      </c>
      <c r="V283" s="466">
        <v>0</v>
      </c>
      <c r="W283" s="466">
        <v>0</v>
      </c>
      <c r="X283" s="466">
        <v>0</v>
      </c>
      <c r="Y283" s="466">
        <f>M283+N283+O283+P283+Q283+R283+S283+T283+U283+V283+W283+X283</f>
        <v>0</v>
      </c>
      <c r="Z283" s="466">
        <v>59159.572692371898</v>
      </c>
      <c r="AA283" s="466">
        <v>-59159.572692371898</v>
      </c>
      <c r="AB283" s="466">
        <v>64087.798364212984</v>
      </c>
      <c r="AC283" s="466">
        <v>8842.4303121348694</v>
      </c>
      <c r="AD283" s="466">
        <v>0</v>
      </c>
      <c r="AE283" s="466">
        <v>2178.2674011016529</v>
      </c>
      <c r="AF283" s="466">
        <v>-59092.805875479891</v>
      </c>
      <c r="AG283" s="466">
        <v>59096.978801535639</v>
      </c>
      <c r="AH283" s="466">
        <v>13228.175596728426</v>
      </c>
      <c r="AI283" s="466">
        <v>0</v>
      </c>
      <c r="AJ283" s="466">
        <v>6468.0353864129529</v>
      </c>
      <c r="AK283" s="466">
        <v>113428.47604740445</v>
      </c>
      <c r="AL283" s="466">
        <f>Z283+AA283+AB283+AC283+AD283+AE283+AF283+AG283+AH283+AI283+AJ283+AK283</f>
        <v>208237.35603405107</v>
      </c>
      <c r="AM283" s="466">
        <v>301698.38090469042</v>
      </c>
      <c r="AN283" s="466">
        <v>0</v>
      </c>
      <c r="AO283" s="466">
        <v>959772.99282256723</v>
      </c>
      <c r="AP283" s="466">
        <v>0</v>
      </c>
      <c r="AQ283" s="466">
        <v>0</v>
      </c>
      <c r="AR283" s="466">
        <v>-956881.15506593231</v>
      </c>
      <c r="AS283" s="466">
        <v>0</v>
      </c>
      <c r="AT283" s="466">
        <v>0</v>
      </c>
      <c r="AU283" s="466">
        <v>0</v>
      </c>
      <c r="AV283" s="466">
        <v>0</v>
      </c>
      <c r="AW283" s="466">
        <v>37.55633450175263</v>
      </c>
      <c r="AX283" s="466">
        <v>149394.92572191622</v>
      </c>
      <c r="AY283" s="466">
        <f>AM283+AN283+AO283+AP283+AQ283+AR283+AS283+AT283+AU283+AV283+AW283+AX283</f>
        <v>454022.70071774325</v>
      </c>
      <c r="AZ283" s="466">
        <v>0</v>
      </c>
      <c r="BA283" s="466">
        <v>0</v>
      </c>
      <c r="BB283" s="466">
        <v>0</v>
      </c>
      <c r="BC283" s="466">
        <v>0</v>
      </c>
      <c r="BD283" s="466">
        <v>0</v>
      </c>
      <c r="BE283" s="466">
        <v>0</v>
      </c>
      <c r="BF283" s="466">
        <v>0</v>
      </c>
      <c r="BG283" s="466">
        <v>0</v>
      </c>
      <c r="BH283" s="466">
        <v>22500.417292605576</v>
      </c>
      <c r="BI283" s="466">
        <v>6634.9524286429651</v>
      </c>
      <c r="BJ283" s="466">
        <v>128288.26573193123</v>
      </c>
      <c r="BK283" s="466">
        <v>0</v>
      </c>
      <c r="BL283" s="466">
        <f>AZ283+BA283+BB283+BC283+BD283+BE283+BF283+BG283+BH283+BI283+BJ283+BK283</f>
        <v>157423.63545317977</v>
      </c>
      <c r="BM283" s="466">
        <v>3213.1530629277249</v>
      </c>
      <c r="BN283" s="466">
        <v>1648.3057920213655</v>
      </c>
      <c r="BO283" s="466">
        <v>9216.5746953763974</v>
      </c>
      <c r="BP283" s="466">
        <v>0</v>
      </c>
      <c r="BQ283" s="466">
        <v>0</v>
      </c>
      <c r="BR283" s="466">
        <v>0</v>
      </c>
      <c r="BS283" s="466">
        <v>14692.872642296779</v>
      </c>
      <c r="BT283" s="466">
        <v>6142.5471540644303</v>
      </c>
      <c r="BU283" s="466">
        <v>-6142.5471540644303</v>
      </c>
      <c r="BV283" s="466">
        <v>0</v>
      </c>
      <c r="BW283" s="466">
        <v>166670.83959272242</v>
      </c>
      <c r="BX283" s="466">
        <v>26239.359038557839</v>
      </c>
      <c r="BY283" s="466">
        <f>BM283+BN283+BO283+BP283+BQ283+BR283+BS283+BT283+BU283+BV283+BW283+BX283</f>
        <v>221681.10482390251</v>
      </c>
      <c r="BZ283" s="466">
        <v>0</v>
      </c>
      <c r="CA283" s="466">
        <v>0</v>
      </c>
      <c r="CB283" s="466">
        <v>0</v>
      </c>
      <c r="CC283" s="466">
        <v>0</v>
      </c>
      <c r="CD283" s="466">
        <v>0</v>
      </c>
      <c r="CE283" s="466">
        <v>0</v>
      </c>
      <c r="CF283" s="466">
        <v>0</v>
      </c>
      <c r="CG283" s="466">
        <v>209720.41395426475</v>
      </c>
      <c r="CH283" s="466">
        <v>0</v>
      </c>
      <c r="CI283" s="466">
        <v>5839.6010682690485</v>
      </c>
      <c r="CJ283" s="466">
        <v>0</v>
      </c>
      <c r="CK283" s="466">
        <v>10458192.33850776</v>
      </c>
      <c r="CL283" s="466">
        <f>BZ283+CA283+CB283+CC283+CD283+CE283+CF283+CG283+CH283+CI283+CJ283+CK283</f>
        <v>10673752.353530293</v>
      </c>
      <c r="CM283" s="466">
        <v>0</v>
      </c>
      <c r="CN283" s="466">
        <v>0</v>
      </c>
      <c r="CO283" s="466">
        <v>212819.22884326492</v>
      </c>
      <c r="CP283" s="466">
        <v>0</v>
      </c>
      <c r="CQ283" s="466">
        <v>193566.69737940247</v>
      </c>
      <c r="CR283" s="466">
        <v>0</v>
      </c>
      <c r="CS283" s="466">
        <v>0</v>
      </c>
      <c r="CT283" s="466">
        <v>0</v>
      </c>
      <c r="CU283" s="466">
        <v>0</v>
      </c>
      <c r="CV283" s="466">
        <v>1673.3433483558672</v>
      </c>
      <c r="CW283" s="466">
        <v>94262.22667334335</v>
      </c>
      <c r="CX283" s="466">
        <v>98572.859288933396</v>
      </c>
      <c r="CY283" s="466">
        <f>CM283+CN283+CO283+CP283+CQ283+CR283+CS283+CT283+CU283+CV283+CW283+CX283</f>
        <v>600894.35553329997</v>
      </c>
      <c r="CZ283" s="466">
        <v>0</v>
      </c>
      <c r="DA283" s="466">
        <v>0</v>
      </c>
      <c r="DB283" s="466">
        <v>0</v>
      </c>
      <c r="DC283" s="466">
        <v>0</v>
      </c>
      <c r="DD283" s="466">
        <v>9600.67</v>
      </c>
      <c r="DE283" s="466">
        <v>0</v>
      </c>
      <c r="DF283" s="466">
        <v>0</v>
      </c>
      <c r="DG283" s="466">
        <v>0.32999999999992724</v>
      </c>
      <c r="DH283" s="466">
        <v>0</v>
      </c>
      <c r="DI283" s="466">
        <v>150364.51</v>
      </c>
      <c r="DJ283" s="466">
        <v>0</v>
      </c>
      <c r="DK283" s="466">
        <v>409758</v>
      </c>
      <c r="DL283" s="466">
        <f>CZ283+DA283+DB283+DC283+DD283+DE283+DF283+DG283+DH283+DI283+DJ283+DK283</f>
        <v>569723.51</v>
      </c>
      <c r="DM283" s="466">
        <v>0</v>
      </c>
      <c r="DN283" s="466">
        <v>0</v>
      </c>
      <c r="DO283" s="466">
        <v>71969.100000000006</v>
      </c>
      <c r="DP283" s="466">
        <v>9345</v>
      </c>
      <c r="DQ283" s="466">
        <v>327</v>
      </c>
      <c r="DR283" s="466">
        <v>0</v>
      </c>
      <c r="DS283" s="466">
        <v>0</v>
      </c>
      <c r="DT283" s="466">
        <v>2665.5099999999948</v>
      </c>
      <c r="DU283" s="466">
        <v>2975479.7</v>
      </c>
      <c r="DV283" s="466">
        <v>4809</v>
      </c>
      <c r="DW283" s="466">
        <v>-7644.1400000001304</v>
      </c>
      <c r="DX283" s="466">
        <v>714271.42</v>
      </c>
      <c r="DY283" s="466">
        <f>DM283+DN283+DO283+DP283+DQ283+DR283+DS283+DT283+DU283+DV283+DW283+DX283</f>
        <v>3771222.59</v>
      </c>
      <c r="DZ283" s="466">
        <v>0</v>
      </c>
      <c r="EA283" s="466">
        <v>0</v>
      </c>
      <c r="EB283" s="466">
        <v>0</v>
      </c>
      <c r="EC283" s="466">
        <v>1950000</v>
      </c>
      <c r="ED283" s="466">
        <v>0</v>
      </c>
      <c r="EE283" s="466">
        <v>6659.8799999998882</v>
      </c>
      <c r="EF283" s="466">
        <v>0</v>
      </c>
      <c r="EG283" s="466">
        <v>107.83000000007451</v>
      </c>
      <c r="EH283" s="466">
        <v>18477.90000000014</v>
      </c>
      <c r="EI283" s="466">
        <v>368081.99</v>
      </c>
      <c r="EJ283" s="466">
        <v>0</v>
      </c>
      <c r="EK283" s="466">
        <v>12330585.720000001</v>
      </c>
      <c r="EL283" s="466">
        <f>DZ283+EA283+EB283+EC283+ED283+EE283+EF283+EG283+EH283+EI283+EJ283+EK283</f>
        <v>14673913.32</v>
      </c>
      <c r="EM283" s="466">
        <v>0</v>
      </c>
      <c r="EN283" s="466">
        <v>0</v>
      </c>
      <c r="EO283" s="466">
        <v>0</v>
      </c>
      <c r="EP283" s="466">
        <v>0</v>
      </c>
      <c r="EQ283" s="466">
        <v>0</v>
      </c>
      <c r="ER283" s="466">
        <v>27.16</v>
      </c>
      <c r="ES283" s="466">
        <v>0</v>
      </c>
      <c r="ET283" s="466">
        <v>0</v>
      </c>
      <c r="EU283" s="466">
        <v>15550000</v>
      </c>
      <c r="EV283" s="466">
        <v>0</v>
      </c>
      <c r="EW283" s="466">
        <v>0</v>
      </c>
      <c r="EX283" s="466">
        <v>0</v>
      </c>
      <c r="EY283" s="466">
        <f>EM283+EN283+EO283+EP283+EQ283+ER283+ES283+ET283+EU283+EV283+EW283+EX283</f>
        <v>15550027.16</v>
      </c>
      <c r="EZ283" s="466">
        <v>0</v>
      </c>
      <c r="FA283" s="466">
        <v>83.46</v>
      </c>
      <c r="FB283" s="466">
        <v>0</v>
      </c>
      <c r="FC283" s="466">
        <v>0</v>
      </c>
      <c r="FD283" s="466">
        <v>0</v>
      </c>
      <c r="FE283" s="466">
        <v>0</v>
      </c>
      <c r="FF283" s="466">
        <v>0</v>
      </c>
      <c r="FG283" s="466">
        <v>7448.7</v>
      </c>
      <c r="FH283" s="466">
        <v>0</v>
      </c>
      <c r="FI283" s="466">
        <v>3749.82</v>
      </c>
      <c r="FJ283" s="466">
        <v>3267.1</v>
      </c>
      <c r="FK283" s="466">
        <v>0</v>
      </c>
      <c r="FL283" s="466">
        <f>FA283+FB283+FC283+FD283+FE283+FF283+FG283+FH283+EZ283+FI283+FK283+FJ283</f>
        <v>14549.08</v>
      </c>
      <c r="FM283" s="466">
        <v>1081.98</v>
      </c>
      <c r="FN283" s="466">
        <v>654.95000000000005</v>
      </c>
      <c r="FO283" s="466">
        <v>0</v>
      </c>
      <c r="FP283" s="466">
        <v>0</v>
      </c>
      <c r="FQ283" s="466">
        <v>238800</v>
      </c>
      <c r="FR283" s="466">
        <v>0</v>
      </c>
      <c r="FS283" s="466">
        <v>0</v>
      </c>
      <c r="FT283" s="466">
        <v>0</v>
      </c>
      <c r="FU283" s="466">
        <v>1045.3199999999779</v>
      </c>
      <c r="FV283" s="466">
        <v>0</v>
      </c>
      <c r="FW283" s="466">
        <v>6883</v>
      </c>
      <c r="FX283" s="466">
        <v>-6883</v>
      </c>
      <c r="FY283" s="466">
        <f t="shared" si="1424"/>
        <v>241582.24999999997</v>
      </c>
      <c r="FZ283" s="466">
        <v>0</v>
      </c>
      <c r="GA283" s="466">
        <v>0</v>
      </c>
      <c r="GB283" s="466">
        <v>0</v>
      </c>
      <c r="GC283" s="466">
        <v>0</v>
      </c>
      <c r="GD283" s="466">
        <v>0</v>
      </c>
      <c r="GE283" s="466">
        <v>0</v>
      </c>
      <c r="GF283" s="466">
        <v>0</v>
      </c>
      <c r="GG283" s="466">
        <v>0</v>
      </c>
      <c r="GH283" s="466">
        <v>2000</v>
      </c>
      <c r="GI283" s="466">
        <v>30800</v>
      </c>
      <c r="GJ283" s="466">
        <v>0</v>
      </c>
      <c r="GK283" s="466">
        <v>80588</v>
      </c>
      <c r="GL283" s="466">
        <f t="shared" si="1426"/>
        <v>113388</v>
      </c>
      <c r="GM283" s="466">
        <v>0</v>
      </c>
      <c r="GN283" s="466">
        <v>0</v>
      </c>
      <c r="GO283" s="466">
        <v>0</v>
      </c>
      <c r="GP283" s="466">
        <v>0</v>
      </c>
      <c r="GQ283" s="466">
        <v>262129.93</v>
      </c>
      <c r="GR283" s="466">
        <v>0</v>
      </c>
      <c r="GS283" s="466">
        <v>0</v>
      </c>
      <c r="GT283" s="466">
        <v>0</v>
      </c>
      <c r="GU283" s="466">
        <v>0</v>
      </c>
      <c r="GV283" s="466">
        <v>0</v>
      </c>
      <c r="GW283" s="466">
        <v>0</v>
      </c>
      <c r="GX283" s="466">
        <v>0</v>
      </c>
      <c r="GY283" s="466">
        <f t="shared" si="1428"/>
        <v>262129.93</v>
      </c>
      <c r="GZ283" s="466">
        <v>0</v>
      </c>
      <c r="HA283" s="466">
        <v>0</v>
      </c>
      <c r="HB283" s="466">
        <v>0</v>
      </c>
      <c r="HC283" s="466">
        <v>0</v>
      </c>
      <c r="HD283" s="466">
        <v>0</v>
      </c>
      <c r="HE283" s="466">
        <v>80989.66</v>
      </c>
      <c r="HF283" s="466">
        <v>0</v>
      </c>
      <c r="HG283" s="466">
        <v>0</v>
      </c>
      <c r="HH283" s="466">
        <v>0</v>
      </c>
      <c r="HI283" s="466">
        <v>400514.45999999996</v>
      </c>
      <c r="HJ283" s="466">
        <v>-13000</v>
      </c>
      <c r="HK283" s="466">
        <v>304524.95999999996</v>
      </c>
      <c r="HL283" s="466">
        <f t="shared" si="1430"/>
        <v>773029.08</v>
      </c>
      <c r="HM283" s="466">
        <v>0</v>
      </c>
      <c r="HN283" s="466">
        <v>0</v>
      </c>
      <c r="HO283" s="466">
        <v>2534881.81</v>
      </c>
      <c r="HP283" s="466">
        <v>0</v>
      </c>
      <c r="HQ283" s="466">
        <v>712.64999999999964</v>
      </c>
      <c r="HR283" s="466">
        <v>0</v>
      </c>
      <c r="HS283" s="466">
        <v>0</v>
      </c>
      <c r="HT283" s="466">
        <v>0</v>
      </c>
      <c r="HU283" s="466">
        <v>0</v>
      </c>
      <c r="HV283" s="466">
        <v>396.30000000000018</v>
      </c>
      <c r="HW283" s="466">
        <v>356.32999999999993</v>
      </c>
      <c r="HX283" s="466">
        <v>31791.949999999997</v>
      </c>
      <c r="HY283" s="466">
        <f t="shared" si="1432"/>
        <v>2568139.04</v>
      </c>
      <c r="HZ283" s="466">
        <v>1106.27</v>
      </c>
      <c r="IA283" s="466">
        <v>0</v>
      </c>
      <c r="IB283" s="466">
        <v>0</v>
      </c>
      <c r="IC283" s="466">
        <v>0</v>
      </c>
      <c r="ID283" s="466">
        <v>0</v>
      </c>
      <c r="IE283" s="466">
        <v>0</v>
      </c>
      <c r="IF283" s="466">
        <v>0</v>
      </c>
      <c r="IG283" s="466">
        <v>0</v>
      </c>
      <c r="IH283" s="466">
        <v>0</v>
      </c>
      <c r="II283" s="466">
        <v>0</v>
      </c>
      <c r="IJ283" s="466">
        <v>127.40000000000009</v>
      </c>
      <c r="IK283" s="466">
        <v>0</v>
      </c>
      <c r="IL283" s="466">
        <f t="shared" si="1434"/>
        <v>1233.67</v>
      </c>
      <c r="IM283" s="466">
        <v>0</v>
      </c>
      <c r="IN283" s="466">
        <v>0</v>
      </c>
      <c r="IO283" s="466">
        <v>0</v>
      </c>
      <c r="IP283" s="466">
        <v>0</v>
      </c>
      <c r="IQ283" s="466">
        <v>0</v>
      </c>
      <c r="IR283" s="466">
        <v>0</v>
      </c>
      <c r="IS283" s="466">
        <v>0</v>
      </c>
      <c r="IT283" s="466">
        <v>0</v>
      </c>
      <c r="IU283" s="466">
        <v>0</v>
      </c>
      <c r="IV283" s="466">
        <v>773.73</v>
      </c>
      <c r="IW283" s="466">
        <v>0</v>
      </c>
      <c r="IX283" s="466">
        <v>0</v>
      </c>
      <c r="IY283" s="466">
        <f t="shared" si="1436"/>
        <v>773.73</v>
      </c>
      <c r="IZ283" s="655">
        <v>0</v>
      </c>
      <c r="JA283" s="466">
        <v>0</v>
      </c>
      <c r="JB283" s="466">
        <v>101618</v>
      </c>
      <c r="JC283" s="466">
        <v>0</v>
      </c>
      <c r="JD283" s="466">
        <v>-43210</v>
      </c>
      <c r="JE283" s="466">
        <v>0</v>
      </c>
      <c r="JF283" s="466">
        <v>0</v>
      </c>
      <c r="JG283" s="466">
        <v>0</v>
      </c>
      <c r="JH283" s="466">
        <v>0</v>
      </c>
      <c r="JI283" s="466">
        <v>2000</v>
      </c>
      <c r="JJ283" s="466">
        <v>0</v>
      </c>
      <c r="JK283" s="466">
        <v>0</v>
      </c>
      <c r="JL283" s="466">
        <f t="shared" si="1438"/>
        <v>60408</v>
      </c>
      <c r="JM283" s="655">
        <v>0</v>
      </c>
      <c r="JN283" s="466">
        <v>0</v>
      </c>
      <c r="JO283" s="466">
        <v>0</v>
      </c>
      <c r="JP283" s="466">
        <v>0</v>
      </c>
      <c r="JQ283" s="466">
        <v>0</v>
      </c>
      <c r="JR283" s="466">
        <v>0</v>
      </c>
      <c r="JS283" s="466">
        <v>0</v>
      </c>
      <c r="JT283" s="466">
        <v>0</v>
      </c>
      <c r="JU283" s="466">
        <v>0</v>
      </c>
      <c r="JV283" s="466">
        <v>104031.22</v>
      </c>
      <c r="JW283" s="466">
        <v>0</v>
      </c>
      <c r="JX283" s="466">
        <v>1705.7200000000012</v>
      </c>
      <c r="JY283" s="466">
        <f t="shared" si="1440"/>
        <v>105736.94</v>
      </c>
      <c r="JZ283" s="655">
        <v>0</v>
      </c>
      <c r="KA283" s="466">
        <v>0</v>
      </c>
      <c r="KB283" s="466">
        <v>0</v>
      </c>
      <c r="KC283" s="466">
        <v>0</v>
      </c>
      <c r="KD283" s="466">
        <v>0</v>
      </c>
      <c r="KE283" s="466">
        <v>0</v>
      </c>
      <c r="KF283" s="466">
        <v>0</v>
      </c>
      <c r="KG283" s="466">
        <v>0</v>
      </c>
      <c r="KH283" s="466">
        <v>390.56</v>
      </c>
      <c r="KI283" s="466">
        <v>389.44</v>
      </c>
      <c r="KJ283" s="466">
        <v>0</v>
      </c>
      <c r="KK283" s="466">
        <v>0</v>
      </c>
      <c r="KL283" s="466">
        <f t="shared" si="1442"/>
        <v>780</v>
      </c>
      <c r="KM283" s="655">
        <v>0</v>
      </c>
      <c r="KN283" s="466">
        <v>80000</v>
      </c>
      <c r="KO283" s="466">
        <v>0</v>
      </c>
      <c r="KP283" s="466">
        <v>0</v>
      </c>
      <c r="KQ283" s="466">
        <v>7500</v>
      </c>
      <c r="KR283" s="466">
        <v>0</v>
      </c>
      <c r="KS283" s="466">
        <v>0</v>
      </c>
      <c r="KT283" s="466">
        <v>0</v>
      </c>
      <c r="KU283" s="466">
        <v>0</v>
      </c>
      <c r="KV283" s="466">
        <v>0</v>
      </c>
      <c r="KW283" s="466">
        <v>0</v>
      </c>
      <c r="KX283" s="466">
        <v>0</v>
      </c>
      <c r="KY283" s="466">
        <f t="shared" si="1444"/>
        <v>87500</v>
      </c>
      <c r="KZ283" s="655">
        <v>0</v>
      </c>
      <c r="LA283" s="466">
        <v>0</v>
      </c>
      <c r="LB283" s="466">
        <v>0</v>
      </c>
      <c r="LC283" s="466">
        <v>0</v>
      </c>
      <c r="LD283" s="466">
        <v>0</v>
      </c>
      <c r="LE283" s="466">
        <v>0</v>
      </c>
      <c r="LF283" s="466">
        <v>0</v>
      </c>
      <c r="LG283" s="466">
        <v>0</v>
      </c>
      <c r="LH283" s="466">
        <v>0</v>
      </c>
      <c r="LI283" s="466">
        <v>0</v>
      </c>
      <c r="LJ283" s="466">
        <v>0</v>
      </c>
      <c r="LK283" s="466">
        <v>0</v>
      </c>
      <c r="LL283" s="511">
        <f t="shared" si="1446"/>
        <v>0</v>
      </c>
    </row>
    <row r="284" spans="1:324" ht="15.75" x14ac:dyDescent="0.25">
      <c r="A284" s="419">
        <v>7511</v>
      </c>
      <c r="B284" s="420"/>
      <c r="C284" s="418" t="s">
        <v>694</v>
      </c>
      <c r="D284" s="418" t="s">
        <v>429</v>
      </c>
      <c r="E284" s="466">
        <v>0</v>
      </c>
      <c r="F284" s="466">
        <v>0</v>
      </c>
      <c r="G284" s="466">
        <v>0</v>
      </c>
      <c r="H284" s="466">
        <v>0</v>
      </c>
      <c r="I284" s="466">
        <v>0</v>
      </c>
      <c r="J284" s="466">
        <v>0</v>
      </c>
      <c r="K284" s="466">
        <v>0</v>
      </c>
      <c r="L284" s="466">
        <v>270898.01368719747</v>
      </c>
      <c r="M284" s="466">
        <v>0</v>
      </c>
      <c r="N284" s="466">
        <v>0</v>
      </c>
      <c r="O284" s="466">
        <v>0</v>
      </c>
      <c r="P284" s="466">
        <v>0</v>
      </c>
      <c r="Q284" s="466">
        <v>0</v>
      </c>
      <c r="R284" s="466">
        <v>0</v>
      </c>
      <c r="S284" s="466">
        <v>0</v>
      </c>
      <c r="T284" s="466">
        <v>0</v>
      </c>
      <c r="U284" s="466">
        <v>0</v>
      </c>
      <c r="V284" s="466">
        <v>0</v>
      </c>
      <c r="W284" s="466">
        <v>0</v>
      </c>
      <c r="X284" s="466">
        <v>0</v>
      </c>
      <c r="Y284" s="466">
        <f>M284+N284+O284+P284+Q284+R284+S284+T284+U284+V284+W284+X284</f>
        <v>0</v>
      </c>
      <c r="Z284" s="466">
        <v>82431.98130529128</v>
      </c>
      <c r="AA284" s="466">
        <v>185699.38240694377</v>
      </c>
      <c r="AB284" s="466">
        <v>0</v>
      </c>
      <c r="AC284" s="466">
        <v>164805.54164580203</v>
      </c>
      <c r="AD284" s="466">
        <v>7502282.5905524958</v>
      </c>
      <c r="AE284" s="466">
        <v>154999.16541478885</v>
      </c>
      <c r="AF284" s="466">
        <v>0</v>
      </c>
      <c r="AG284" s="466">
        <v>0</v>
      </c>
      <c r="AH284" s="466">
        <v>15978.13386746787</v>
      </c>
      <c r="AI284" s="466">
        <v>80166.082457018856</v>
      </c>
      <c r="AJ284" s="466">
        <v>144571.02320146887</v>
      </c>
      <c r="AK284" s="466">
        <v>-30704.389918210651</v>
      </c>
      <c r="AL284" s="466">
        <f>Z284+AA284+AB284+AC284+AD284+AE284+AF284+AG284+AH284+AI284+AJ284+AK284</f>
        <v>8300229.5109330667</v>
      </c>
      <c r="AM284" s="466">
        <v>0</v>
      </c>
      <c r="AN284" s="466">
        <v>0</v>
      </c>
      <c r="AO284" s="466">
        <v>0</v>
      </c>
      <c r="AP284" s="466">
        <v>0</v>
      </c>
      <c r="AQ284" s="466">
        <v>3300.7845100984814</v>
      </c>
      <c r="AR284" s="466">
        <v>81280.253713904181</v>
      </c>
      <c r="AS284" s="466">
        <v>291616.59155399771</v>
      </c>
      <c r="AT284" s="466">
        <v>3801.5356367885165</v>
      </c>
      <c r="AU284" s="466">
        <v>472624024.52971125</v>
      </c>
      <c r="AV284" s="466">
        <v>-996714.58804873982</v>
      </c>
      <c r="AW284" s="466">
        <v>-2559096.6545234518</v>
      </c>
      <c r="AX284" s="466">
        <v>1260221.7373560343</v>
      </c>
      <c r="AY284" s="466">
        <f>AM284+AN284+AO284+AP284+AQ284+AR284+AS284+AT284+AU284+AV284+AW284+AX284</f>
        <v>470708434.18990988</v>
      </c>
      <c r="AZ284" s="466">
        <v>3249881.280253714</v>
      </c>
      <c r="BA284" s="466">
        <v>112.66900350525789</v>
      </c>
      <c r="BB284" s="466">
        <v>4.1729260557502919</v>
      </c>
      <c r="BC284" s="466">
        <v>75455.722625605064</v>
      </c>
      <c r="BD284" s="466">
        <v>0</v>
      </c>
      <c r="BE284" s="466">
        <v>2808.3792355199466</v>
      </c>
      <c r="BF284" s="466">
        <v>40423.134702053081</v>
      </c>
      <c r="BG284" s="466">
        <v>0</v>
      </c>
      <c r="BH284" s="466">
        <v>0</v>
      </c>
      <c r="BI284" s="466">
        <v>12260.056751794358</v>
      </c>
      <c r="BJ284" s="466">
        <v>155858.78818227342</v>
      </c>
      <c r="BK284" s="466">
        <v>99361.542313470214</v>
      </c>
      <c r="BL284" s="466">
        <f>AZ284+BA284+BB284+BC284+BD284+BE284+BF284+BG284+BH284+BI284+BJ284+BK284</f>
        <v>3636165.7459939909</v>
      </c>
      <c r="BM284" s="466">
        <v>789029.74878985155</v>
      </c>
      <c r="BN284" s="466">
        <v>4047.7382740777834</v>
      </c>
      <c r="BO284" s="466">
        <v>0</v>
      </c>
      <c r="BP284" s="466">
        <v>0</v>
      </c>
      <c r="BQ284" s="466">
        <v>256910.3655483225</v>
      </c>
      <c r="BR284" s="466">
        <v>404214.65531630779</v>
      </c>
      <c r="BS284" s="466">
        <v>104.32315139375731</v>
      </c>
      <c r="BT284" s="466">
        <v>0</v>
      </c>
      <c r="BU284" s="466">
        <v>191.47679853113004</v>
      </c>
      <c r="BV284" s="466">
        <v>0</v>
      </c>
      <c r="BW284" s="466">
        <v>13136.371223501919</v>
      </c>
      <c r="BX284" s="466">
        <v>1475737.564680354</v>
      </c>
      <c r="BY284" s="466">
        <f>BM284+BN284+BO284+BP284+BQ284+BR284+BS284+BT284+BU284+BV284+BW284+BX284</f>
        <v>2943372.2437823405</v>
      </c>
      <c r="BZ284" s="466">
        <v>5291811.6918711402</v>
      </c>
      <c r="CA284" s="466">
        <v>0</v>
      </c>
      <c r="CB284" s="466">
        <v>0</v>
      </c>
      <c r="CC284" s="466">
        <v>3004040.5254131197</v>
      </c>
      <c r="CD284" s="466">
        <v>0</v>
      </c>
      <c r="CE284" s="466">
        <v>73731.430479051909</v>
      </c>
      <c r="CF284" s="466">
        <v>-73731.430479051909</v>
      </c>
      <c r="CG284" s="466">
        <v>0</v>
      </c>
      <c r="CH284" s="466">
        <v>0</v>
      </c>
      <c r="CI284" s="466">
        <v>32529.460190285427</v>
      </c>
      <c r="CJ284" s="466">
        <v>14621.932899349025</v>
      </c>
      <c r="CK284" s="466">
        <v>431551.493907528</v>
      </c>
      <c r="CL284" s="466">
        <f>BZ284+CA284+CB284+CC284+CD284+CE284+CF284+CG284+CH284+CI284+CJ284+CK284</f>
        <v>8774555.1042814218</v>
      </c>
      <c r="CM284" s="466">
        <v>0</v>
      </c>
      <c r="CN284" s="466">
        <v>0</v>
      </c>
      <c r="CO284" s="466">
        <v>27124.019362376897</v>
      </c>
      <c r="CP284" s="466">
        <v>0</v>
      </c>
      <c r="CQ284" s="466">
        <v>518995.15206142556</v>
      </c>
      <c r="CR284" s="466">
        <v>10390.585878818289</v>
      </c>
      <c r="CS284" s="466">
        <v>48593.784217993656</v>
      </c>
      <c r="CT284" s="466">
        <v>5433.1497245868804</v>
      </c>
      <c r="CU284" s="466">
        <v>6513.9375730262063</v>
      </c>
      <c r="CV284" s="466">
        <v>3298825.6787681524</v>
      </c>
      <c r="CW284" s="466">
        <v>0</v>
      </c>
      <c r="CX284" s="466">
        <v>-3771.6804373225295</v>
      </c>
      <c r="CY284" s="466">
        <f>CM284+CN284+CO284+CP284+CQ284+CR284+CS284+CT284+CU284+CV284+CW284+CX284</f>
        <v>3912104.6271490571</v>
      </c>
      <c r="CZ284" s="466">
        <v>12646213.560000001</v>
      </c>
      <c r="DA284" s="466">
        <v>0.2099999999627471</v>
      </c>
      <c r="DB284" s="466">
        <v>-0.2099999999627471</v>
      </c>
      <c r="DC284" s="466">
        <v>21785250.879999999</v>
      </c>
      <c r="DD284" s="466">
        <v>5419.0700000000652</v>
      </c>
      <c r="DE284" s="466">
        <v>3051.61</v>
      </c>
      <c r="DF284" s="466">
        <v>30726386.780000001</v>
      </c>
      <c r="DG284" s="466">
        <v>-4660.8600000001024</v>
      </c>
      <c r="DH284" s="466">
        <v>-4821</v>
      </c>
      <c r="DI284" s="466">
        <v>19592831.210000001</v>
      </c>
      <c r="DJ284" s="466">
        <v>613004.82999999996</v>
      </c>
      <c r="DK284" s="466">
        <v>303903420.16000003</v>
      </c>
      <c r="DL284" s="466">
        <f>CZ284+DA284+DB284+DC284+DD284+DE284+DF284+DG284+DH284+DI284+DJ284+DK284</f>
        <v>389266096.24000001</v>
      </c>
      <c r="DM284" s="466">
        <v>8115896.9299999997</v>
      </c>
      <c r="DN284" s="466">
        <v>0</v>
      </c>
      <c r="DO284" s="466">
        <v>-192</v>
      </c>
      <c r="DP284" s="466">
        <v>126866.54</v>
      </c>
      <c r="DQ284" s="466">
        <v>0.1499999999996362</v>
      </c>
      <c r="DR284" s="466">
        <v>0</v>
      </c>
      <c r="DS284" s="466">
        <v>2100.16</v>
      </c>
      <c r="DT284" s="466">
        <v>-0.1499999999996362</v>
      </c>
      <c r="DU284" s="466">
        <v>96235.65</v>
      </c>
      <c r="DV284" s="466">
        <v>1361153.63</v>
      </c>
      <c r="DW284" s="466">
        <v>0.15000000000873115</v>
      </c>
      <c r="DX284" s="466">
        <v>6575.81</v>
      </c>
      <c r="DY284" s="466">
        <f>DM284+DN284+DO284+DP284+DQ284+DR284+DS284+DT284+DU284+DV284+DW284+DX284</f>
        <v>9708636.870000001</v>
      </c>
      <c r="DZ284" s="466">
        <v>0</v>
      </c>
      <c r="EA284" s="466">
        <v>0</v>
      </c>
      <c r="EB284" s="466">
        <v>0</v>
      </c>
      <c r="EC284" s="466">
        <v>0</v>
      </c>
      <c r="ED284" s="466">
        <v>0</v>
      </c>
      <c r="EE284" s="466">
        <v>0</v>
      </c>
      <c r="EF284" s="466">
        <v>45081.71</v>
      </c>
      <c r="EG284" s="466">
        <v>0</v>
      </c>
      <c r="EH284" s="466">
        <v>9203.9</v>
      </c>
      <c r="EI284" s="466">
        <v>389421.66</v>
      </c>
      <c r="EJ284" s="466">
        <v>0</v>
      </c>
      <c r="EK284" s="466">
        <v>215931.42</v>
      </c>
      <c r="EL284" s="466">
        <f>DZ284+EA284+EB284+EC284+ED284+EE284+EF284+EG284+EH284+EI284+EJ284+EK284</f>
        <v>659638.68999999994</v>
      </c>
      <c r="EM284" s="466">
        <v>44</v>
      </c>
      <c r="EN284" s="466">
        <v>1878</v>
      </c>
      <c r="EO284" s="466">
        <v>0</v>
      </c>
      <c r="EP284" s="466">
        <v>0</v>
      </c>
      <c r="EQ284" s="466">
        <v>0</v>
      </c>
      <c r="ER284" s="466">
        <v>41.7</v>
      </c>
      <c r="ES284" s="466">
        <v>1929</v>
      </c>
      <c r="ET284" s="466">
        <v>0</v>
      </c>
      <c r="EU284" s="466">
        <v>0</v>
      </c>
      <c r="EV284" s="466">
        <v>0</v>
      </c>
      <c r="EW284" s="466">
        <v>0</v>
      </c>
      <c r="EX284" s="466">
        <v>1332</v>
      </c>
      <c r="EY284" s="466">
        <f>EM284+EN284+EO284+EP284+EQ284+ER284+ES284+ET284+EU284+EV284+EW284+EX284</f>
        <v>5224.7</v>
      </c>
      <c r="EZ284" s="466">
        <v>0</v>
      </c>
      <c r="FA284" s="466">
        <v>0</v>
      </c>
      <c r="FB284" s="466">
        <v>414.62</v>
      </c>
      <c r="FC284" s="466">
        <v>508.8</v>
      </c>
      <c r="FD284" s="466">
        <v>0</v>
      </c>
      <c r="FE284" s="466">
        <v>0</v>
      </c>
      <c r="FF284" s="466">
        <v>2119.33</v>
      </c>
      <c r="FG284" s="466">
        <v>295</v>
      </c>
      <c r="FH284" s="466">
        <v>60.85</v>
      </c>
      <c r="FI284" s="466">
        <v>6341.55</v>
      </c>
      <c r="FJ284" s="466">
        <v>441.66</v>
      </c>
      <c r="FK284" s="466">
        <v>383.14</v>
      </c>
      <c r="FL284" s="466">
        <f>FA284+FB284+FC284+FD284+FE284+FF284+FG284+FH284+EZ284+FI284+FK284+FJ284</f>
        <v>10564.949999999999</v>
      </c>
      <c r="FM284" s="466">
        <v>0</v>
      </c>
      <c r="FN284" s="466">
        <v>0</v>
      </c>
      <c r="FO284" s="466">
        <v>0</v>
      </c>
      <c r="FP284" s="466">
        <v>0</v>
      </c>
      <c r="FQ284" s="466">
        <v>0</v>
      </c>
      <c r="FR284" s="466">
        <v>153334.79</v>
      </c>
      <c r="FS284" s="466">
        <v>0</v>
      </c>
      <c r="FT284" s="466">
        <v>0</v>
      </c>
      <c r="FU284" s="466">
        <v>0</v>
      </c>
      <c r="FV284" s="466">
        <v>0</v>
      </c>
      <c r="FW284" s="466">
        <v>0</v>
      </c>
      <c r="FX284" s="466">
        <v>0</v>
      </c>
      <c r="FY284" s="466">
        <f t="shared" si="1424"/>
        <v>153334.79</v>
      </c>
      <c r="FZ284" s="466">
        <v>0</v>
      </c>
      <c r="GA284" s="466">
        <v>0</v>
      </c>
      <c r="GB284" s="466">
        <v>36150.06</v>
      </c>
      <c r="GC284" s="466">
        <v>1256.1400000000001</v>
      </c>
      <c r="GD284" s="466">
        <v>0</v>
      </c>
      <c r="GE284" s="466">
        <v>0</v>
      </c>
      <c r="GF284" s="466">
        <v>0</v>
      </c>
      <c r="GG284" s="466">
        <v>4750.1899999999996</v>
      </c>
      <c r="GH284" s="466">
        <v>0</v>
      </c>
      <c r="GI284" s="466">
        <v>0</v>
      </c>
      <c r="GJ284" s="466">
        <v>0</v>
      </c>
      <c r="GK284" s="466">
        <v>0</v>
      </c>
      <c r="GL284" s="466">
        <f t="shared" si="1426"/>
        <v>42156.39</v>
      </c>
      <c r="GM284" s="466">
        <v>0</v>
      </c>
      <c r="GN284" s="466">
        <v>0</v>
      </c>
      <c r="GO284" s="466">
        <v>1090.01</v>
      </c>
      <c r="GP284" s="466">
        <v>834.93000000000006</v>
      </c>
      <c r="GQ284" s="466">
        <v>0</v>
      </c>
      <c r="GR284" s="466">
        <v>523.91</v>
      </c>
      <c r="GS284" s="466">
        <v>0</v>
      </c>
      <c r="GT284" s="466">
        <v>0</v>
      </c>
      <c r="GU284" s="466">
        <v>22594.27</v>
      </c>
      <c r="GV284" s="466">
        <v>0</v>
      </c>
      <c r="GW284" s="466">
        <v>0</v>
      </c>
      <c r="GX284" s="466">
        <v>10971.25</v>
      </c>
      <c r="GY284" s="466">
        <f t="shared" si="1428"/>
        <v>36014.369999999995</v>
      </c>
      <c r="GZ284" s="466">
        <v>0</v>
      </c>
      <c r="HA284" s="466">
        <v>0</v>
      </c>
      <c r="HB284" s="466">
        <v>0</v>
      </c>
      <c r="HC284" s="466">
        <v>0</v>
      </c>
      <c r="HD284" s="466">
        <v>0</v>
      </c>
      <c r="HE284" s="466">
        <v>0</v>
      </c>
      <c r="HF284" s="466">
        <v>0</v>
      </c>
      <c r="HG284" s="466">
        <v>0</v>
      </c>
      <c r="HH284" s="466">
        <v>16237.31</v>
      </c>
      <c r="HI284" s="466">
        <v>0</v>
      </c>
      <c r="HJ284" s="466">
        <v>2881.6000000000004</v>
      </c>
      <c r="HK284" s="466">
        <v>13116.25</v>
      </c>
      <c r="HL284" s="466">
        <f t="shared" si="1430"/>
        <v>32235.16</v>
      </c>
      <c r="HM284" s="466">
        <v>0</v>
      </c>
      <c r="HN284" s="466">
        <v>5786.3</v>
      </c>
      <c r="HO284" s="466">
        <v>0</v>
      </c>
      <c r="HP284" s="466">
        <v>250000000</v>
      </c>
      <c r="HQ284" s="466">
        <v>13052.34</v>
      </c>
      <c r="HR284" s="466">
        <v>0</v>
      </c>
      <c r="HS284" s="466">
        <v>10535.939999999999</v>
      </c>
      <c r="HT284" s="466">
        <v>0</v>
      </c>
      <c r="HU284" s="466">
        <v>0</v>
      </c>
      <c r="HV284" s="466">
        <v>2437.8199999999997</v>
      </c>
      <c r="HW284" s="466">
        <v>14471.680000000004</v>
      </c>
      <c r="HX284" s="466">
        <v>10358.550000000003</v>
      </c>
      <c r="HY284" s="466">
        <f t="shared" si="1432"/>
        <v>250056642.63000003</v>
      </c>
      <c r="HZ284" s="466">
        <v>0.55000000000000004</v>
      </c>
      <c r="IA284" s="466">
        <v>5197.5</v>
      </c>
      <c r="IB284" s="466">
        <v>146</v>
      </c>
      <c r="IC284" s="466">
        <v>0</v>
      </c>
      <c r="ID284" s="466">
        <v>0</v>
      </c>
      <c r="IE284" s="466">
        <v>23</v>
      </c>
      <c r="IF284" s="466">
        <v>0</v>
      </c>
      <c r="IG284" s="466">
        <v>0</v>
      </c>
      <c r="IH284" s="466">
        <v>516.88000000000011</v>
      </c>
      <c r="II284" s="466">
        <v>0</v>
      </c>
      <c r="IJ284" s="466">
        <v>234.39000000000033</v>
      </c>
      <c r="IK284" s="466">
        <v>20811.390000000003</v>
      </c>
      <c r="IL284" s="466">
        <f t="shared" si="1434"/>
        <v>26929.710000000003</v>
      </c>
      <c r="IM284" s="466">
        <v>0</v>
      </c>
      <c r="IN284" s="466">
        <v>2130</v>
      </c>
      <c r="IO284" s="466">
        <v>0</v>
      </c>
      <c r="IP284" s="466">
        <v>0</v>
      </c>
      <c r="IQ284" s="466">
        <v>338.28</v>
      </c>
      <c r="IR284" s="466">
        <v>163.68000000000006</v>
      </c>
      <c r="IS284" s="466">
        <v>0</v>
      </c>
      <c r="IT284" s="466">
        <v>0</v>
      </c>
      <c r="IU284" s="466">
        <v>0</v>
      </c>
      <c r="IV284" s="466">
        <v>673.86</v>
      </c>
      <c r="IW284" s="466">
        <v>608636363.74000001</v>
      </c>
      <c r="IX284" s="466">
        <v>60880326.869999997</v>
      </c>
      <c r="IY284" s="466">
        <f t="shared" si="1436"/>
        <v>669519996.43000007</v>
      </c>
      <c r="IZ284" s="655">
        <v>0</v>
      </c>
      <c r="JA284" s="466">
        <v>0</v>
      </c>
      <c r="JB284" s="466">
        <v>1283542.7200000002</v>
      </c>
      <c r="JC284" s="466">
        <v>0</v>
      </c>
      <c r="JD284" s="466">
        <v>86061.680000000051</v>
      </c>
      <c r="JE284" s="466">
        <v>109633476.29000001</v>
      </c>
      <c r="JF284" s="466">
        <v>0</v>
      </c>
      <c r="JG284" s="466">
        <v>64.640000000363216</v>
      </c>
      <c r="JH284" s="466">
        <v>103253.46999999987</v>
      </c>
      <c r="JI284" s="466">
        <v>5486</v>
      </c>
      <c r="JJ284" s="466">
        <v>309.68000000016764</v>
      </c>
      <c r="JK284" s="466">
        <v>60.319999999832362</v>
      </c>
      <c r="JL284" s="466">
        <f t="shared" si="1438"/>
        <v>111112254.80000001</v>
      </c>
      <c r="JM284" s="655">
        <v>1193.18</v>
      </c>
      <c r="JN284" s="466">
        <v>444242000</v>
      </c>
      <c r="JO284" s="466">
        <v>0</v>
      </c>
      <c r="JP284" s="466">
        <v>0</v>
      </c>
      <c r="JQ284" s="466">
        <v>0</v>
      </c>
      <c r="JR284" s="466">
        <v>5286.78</v>
      </c>
      <c r="JS284" s="466">
        <v>0</v>
      </c>
      <c r="JT284" s="466">
        <v>3452.7300000000005</v>
      </c>
      <c r="JU284" s="466">
        <v>0</v>
      </c>
      <c r="JV284" s="466">
        <v>1369.8799999999992</v>
      </c>
      <c r="JW284" s="466">
        <v>0</v>
      </c>
      <c r="JX284" s="466">
        <v>4206.0399999999991</v>
      </c>
      <c r="JY284" s="466">
        <f t="shared" si="1440"/>
        <v>444257508.61000001</v>
      </c>
      <c r="JZ284" s="655">
        <v>0</v>
      </c>
      <c r="KA284" s="466">
        <v>251.5</v>
      </c>
      <c r="KB284" s="466">
        <v>0</v>
      </c>
      <c r="KC284" s="466">
        <v>27775.57</v>
      </c>
      <c r="KD284" s="466">
        <v>578.04999999999927</v>
      </c>
      <c r="KE284" s="466">
        <v>0</v>
      </c>
      <c r="KF284" s="466">
        <v>398.40000000000146</v>
      </c>
      <c r="KG284" s="466">
        <v>0</v>
      </c>
      <c r="KH284" s="466">
        <v>2069</v>
      </c>
      <c r="KI284" s="466">
        <v>0</v>
      </c>
      <c r="KJ284" s="466">
        <v>8702.130000000001</v>
      </c>
      <c r="KK284" s="466">
        <v>390.55999999999767</v>
      </c>
      <c r="KL284" s="466">
        <f t="shared" si="1442"/>
        <v>40165.21</v>
      </c>
      <c r="KM284" s="655">
        <v>389.44</v>
      </c>
      <c r="KN284" s="466">
        <v>7657.5700000000006</v>
      </c>
      <c r="KO284" s="466">
        <v>6869.6999999999989</v>
      </c>
      <c r="KP284" s="466">
        <v>1125.5</v>
      </c>
      <c r="KQ284" s="466">
        <v>0</v>
      </c>
      <c r="KR284" s="466">
        <v>0</v>
      </c>
      <c r="KS284" s="466">
        <v>21.390000000001237</v>
      </c>
      <c r="KT284" s="466">
        <v>0</v>
      </c>
      <c r="KU284" s="466">
        <v>0</v>
      </c>
      <c r="KV284" s="466">
        <v>0</v>
      </c>
      <c r="KW284" s="466">
        <v>20382</v>
      </c>
      <c r="KX284" s="466">
        <v>0</v>
      </c>
      <c r="KY284" s="466">
        <f t="shared" si="1444"/>
        <v>36445.599999999999</v>
      </c>
      <c r="KZ284" s="655">
        <v>0</v>
      </c>
      <c r="LA284" s="466">
        <v>0</v>
      </c>
      <c r="LB284" s="466">
        <v>0</v>
      </c>
      <c r="LC284" s="466">
        <v>0</v>
      </c>
      <c r="LD284" s="466">
        <v>0</v>
      </c>
      <c r="LE284" s="466">
        <v>0</v>
      </c>
      <c r="LF284" s="466">
        <v>0</v>
      </c>
      <c r="LG284" s="466">
        <v>0</v>
      </c>
      <c r="LH284" s="466">
        <v>0</v>
      </c>
      <c r="LI284" s="466">
        <v>0</v>
      </c>
      <c r="LJ284" s="466">
        <v>0</v>
      </c>
      <c r="LK284" s="466">
        <v>0</v>
      </c>
      <c r="LL284" s="511">
        <f t="shared" si="1446"/>
        <v>0</v>
      </c>
    </row>
    <row r="285" spans="1:324" ht="15.75" x14ac:dyDescent="0.25">
      <c r="A285" s="419">
        <v>7512</v>
      </c>
      <c r="B285" s="420"/>
      <c r="C285" s="418" t="s">
        <v>695</v>
      </c>
      <c r="D285" s="418" t="s">
        <v>430</v>
      </c>
      <c r="E285" s="466">
        <v>0</v>
      </c>
      <c r="F285" s="466">
        <v>0</v>
      </c>
      <c r="G285" s="466">
        <v>0</v>
      </c>
      <c r="H285" s="466">
        <v>0</v>
      </c>
      <c r="I285" s="466">
        <v>0</v>
      </c>
      <c r="J285" s="466">
        <v>0</v>
      </c>
      <c r="K285" s="466">
        <v>45173919.212151565</v>
      </c>
      <c r="L285" s="466">
        <v>2197658.9884827239</v>
      </c>
      <c r="M285" s="466">
        <v>0</v>
      </c>
      <c r="N285" s="466">
        <v>0</v>
      </c>
      <c r="O285" s="466">
        <v>0</v>
      </c>
      <c r="P285" s="466">
        <v>0</v>
      </c>
      <c r="Q285" s="466">
        <v>0</v>
      </c>
      <c r="R285" s="466">
        <v>0</v>
      </c>
      <c r="S285" s="466">
        <v>0</v>
      </c>
      <c r="T285" s="466">
        <v>0</v>
      </c>
      <c r="U285" s="466">
        <v>0</v>
      </c>
      <c r="V285" s="466">
        <v>0</v>
      </c>
      <c r="W285" s="466">
        <v>0</v>
      </c>
      <c r="X285" s="466">
        <v>0</v>
      </c>
      <c r="Y285" s="466">
        <f>M285+N285+O285+P285+Q285+R285+S285+T285+U285+V285+W285+X285</f>
        <v>0</v>
      </c>
      <c r="Z285" s="466">
        <v>721895.21953763987</v>
      </c>
      <c r="AA285" s="466">
        <v>0</v>
      </c>
      <c r="AB285" s="466">
        <v>-136246.03572024705</v>
      </c>
      <c r="AC285" s="466">
        <v>-8429.3106326155903</v>
      </c>
      <c r="AD285" s="466">
        <v>1049451.260223669</v>
      </c>
      <c r="AE285" s="466">
        <v>29865.631781004842</v>
      </c>
      <c r="AF285" s="466">
        <v>15164.413286596564</v>
      </c>
      <c r="AG285" s="466">
        <v>524403.27157402772</v>
      </c>
      <c r="AH285" s="466">
        <v>0</v>
      </c>
      <c r="AI285" s="466">
        <v>162610.58254047739</v>
      </c>
      <c r="AJ285" s="466">
        <v>21636.621599065264</v>
      </c>
      <c r="AK285" s="466">
        <v>50851.276915373062</v>
      </c>
      <c r="AL285" s="466">
        <f>Z285+AA285+AB285+AC285+AD285+AE285+AF285+AG285+AH285+AI285+AJ285+AK285</f>
        <v>2431202.9311049916</v>
      </c>
      <c r="AM285" s="466">
        <v>1401.4146219328993</v>
      </c>
      <c r="AN285" s="466">
        <v>0</v>
      </c>
      <c r="AO285" s="466">
        <v>2.0864630280630113E-3</v>
      </c>
      <c r="AP285" s="466">
        <v>0</v>
      </c>
      <c r="AQ285" s="466">
        <v>588.38257386079113</v>
      </c>
      <c r="AR285" s="466">
        <v>961692.53880821238</v>
      </c>
      <c r="AS285" s="466">
        <v>158.57119011851111</v>
      </c>
      <c r="AT285" s="466">
        <v>0</v>
      </c>
      <c r="AU285" s="466">
        <v>2983.6421298614591</v>
      </c>
      <c r="AV285" s="466">
        <v>1189.2839258888332</v>
      </c>
      <c r="AW285" s="466">
        <v>629385.74528459355</v>
      </c>
      <c r="AX285" s="466">
        <v>167580.53747287599</v>
      </c>
      <c r="AY285" s="466">
        <f>AM285+AN285+AO285+AP285+AQ285+AR285+AS285+AT285+AU285+AV285+AW285+AX285</f>
        <v>1764980.1180938075</v>
      </c>
      <c r="AZ285" s="466">
        <v>346.35286262727425</v>
      </c>
      <c r="BA285" s="466">
        <v>4.1729260557502919</v>
      </c>
      <c r="BB285" s="466">
        <v>29619.571273577032</v>
      </c>
      <c r="BC285" s="466">
        <v>318990.98647971958</v>
      </c>
      <c r="BD285" s="466">
        <v>942718.2440327158</v>
      </c>
      <c r="BE285" s="466">
        <v>1135248.7063929227</v>
      </c>
      <c r="BF285" s="466">
        <v>-184472.54214655317</v>
      </c>
      <c r="BG285" s="466">
        <v>8024.5368052078129</v>
      </c>
      <c r="BH285" s="466">
        <v>-4268.9033550325494</v>
      </c>
      <c r="BI285" s="466">
        <v>8041.2285094308127</v>
      </c>
      <c r="BJ285" s="466">
        <v>-171.08996828576198</v>
      </c>
      <c r="BK285" s="466">
        <v>624765.22429477551</v>
      </c>
      <c r="BL285" s="466">
        <f>AZ285+BA285+BB285+BC285+BD285+BE285+BF285+BG285+BH285+BI285+BJ285+BK285</f>
        <v>2878846.4881071602</v>
      </c>
      <c r="BM285" s="466">
        <v>0</v>
      </c>
      <c r="BN285" s="466">
        <v>0</v>
      </c>
      <c r="BO285" s="466">
        <v>6772.6589884827245</v>
      </c>
      <c r="BP285" s="466">
        <v>183.60874645301286</v>
      </c>
      <c r="BQ285" s="466">
        <v>0</v>
      </c>
      <c r="BR285" s="466">
        <v>0</v>
      </c>
      <c r="BS285" s="466">
        <v>775213.45351360377</v>
      </c>
      <c r="BT285" s="466">
        <v>-116.84192956100819</v>
      </c>
      <c r="BU285" s="466">
        <v>210674.34485060925</v>
      </c>
      <c r="BV285" s="466">
        <v>0</v>
      </c>
      <c r="BW285" s="466">
        <v>15598.397596394592</v>
      </c>
      <c r="BX285" s="466">
        <v>180120.18027040563</v>
      </c>
      <c r="BY285" s="466">
        <f>BM285+BN285+BO285+BP285+BQ285+BR285+BS285+BT285+BU285+BV285+BW285+BX285</f>
        <v>1188445.8020363881</v>
      </c>
      <c r="BZ285" s="466">
        <v>0</v>
      </c>
      <c r="CA285" s="466">
        <v>0</v>
      </c>
      <c r="CB285" s="466">
        <v>0</v>
      </c>
      <c r="CC285" s="466">
        <v>90151.894508429323</v>
      </c>
      <c r="CD285" s="466">
        <v>39167.083959272248</v>
      </c>
      <c r="CE285" s="466">
        <v>0</v>
      </c>
      <c r="CF285" s="466">
        <v>77053.079619429147</v>
      </c>
      <c r="CG285" s="466">
        <v>23301.619095309634</v>
      </c>
      <c r="CH285" s="466">
        <v>0</v>
      </c>
      <c r="CI285" s="466">
        <v>64051.493907527954</v>
      </c>
      <c r="CJ285" s="466">
        <v>1263032.0480721081</v>
      </c>
      <c r="CK285" s="466">
        <v>461746.78684693709</v>
      </c>
      <c r="CL285" s="466">
        <f>BZ285+CA285+CB285+CC285+CD285+CE285+CF285+CG285+CH285+CI285+CJ285+CK285</f>
        <v>2018504.0060090134</v>
      </c>
      <c r="CM285" s="466">
        <v>2091816.8920046738</v>
      </c>
      <c r="CN285" s="466">
        <v>12519808.879986648</v>
      </c>
      <c r="CO285" s="466">
        <v>1377.0655983975967</v>
      </c>
      <c r="CP285" s="466">
        <v>66766.816892004688</v>
      </c>
      <c r="CQ285" s="466">
        <v>157210.81622433654</v>
      </c>
      <c r="CR285" s="466">
        <v>30879.652812552162</v>
      </c>
      <c r="CS285" s="466">
        <v>0</v>
      </c>
      <c r="CT285" s="466">
        <v>24404.515523284928</v>
      </c>
      <c r="CU285" s="466">
        <v>0</v>
      </c>
      <c r="CV285" s="466">
        <v>31922.133199800479</v>
      </c>
      <c r="CW285" s="466">
        <v>3692.2425304623607</v>
      </c>
      <c r="CX285" s="466">
        <v>10091950.42563846</v>
      </c>
      <c r="CY285" s="466">
        <f>CM285+CN285+CO285+CP285+CQ285+CR285+CS285+CT285+CU285+CV285+CW285+CX285</f>
        <v>25019829.440410621</v>
      </c>
      <c r="CZ285" s="466">
        <v>3991.36</v>
      </c>
      <c r="DA285" s="466">
        <v>541</v>
      </c>
      <c r="DB285" s="466">
        <v>0</v>
      </c>
      <c r="DC285" s="466">
        <v>105000000</v>
      </c>
      <c r="DD285" s="466">
        <v>40823.68</v>
      </c>
      <c r="DE285" s="466">
        <v>0</v>
      </c>
      <c r="DF285" s="466">
        <v>243390</v>
      </c>
      <c r="DG285" s="466">
        <v>100360.67</v>
      </c>
      <c r="DH285" s="466">
        <v>111521.03</v>
      </c>
      <c r="DI285" s="466">
        <v>1313350.3799999999</v>
      </c>
      <c r="DJ285" s="466">
        <v>312173.68</v>
      </c>
      <c r="DK285" s="466">
        <v>12737.01</v>
      </c>
      <c r="DL285" s="466">
        <f>CZ285+DA285+DB285+DC285+DD285+DE285+DF285+DG285+DH285+DI285+DJ285+DK285</f>
        <v>107138888.81000002</v>
      </c>
      <c r="DM285" s="466">
        <v>0</v>
      </c>
      <c r="DN285" s="466">
        <v>45717</v>
      </c>
      <c r="DO285" s="466">
        <v>0</v>
      </c>
      <c r="DP285" s="466">
        <v>0</v>
      </c>
      <c r="DQ285" s="466">
        <v>1826261</v>
      </c>
      <c r="DR285" s="466">
        <v>0</v>
      </c>
      <c r="DS285" s="466">
        <v>5200.92</v>
      </c>
      <c r="DT285" s="466">
        <v>205857</v>
      </c>
      <c r="DU285" s="466">
        <v>3395450.02</v>
      </c>
      <c r="DV285" s="466">
        <v>557132.04</v>
      </c>
      <c r="DW285" s="466">
        <v>30931.399999999943</v>
      </c>
      <c r="DX285" s="466">
        <v>28425.950000000186</v>
      </c>
      <c r="DY285" s="466">
        <f>DM285+DN285+DO285+DP285+DQ285+DR285+DS285+DT285+DU285+DV285+DW285+DX285</f>
        <v>6094975.3300000001</v>
      </c>
      <c r="DZ285" s="466">
        <v>10000</v>
      </c>
      <c r="EA285" s="466">
        <v>0</v>
      </c>
      <c r="EB285" s="466">
        <v>36257</v>
      </c>
      <c r="EC285" s="466">
        <v>1000000</v>
      </c>
      <c r="ED285" s="466">
        <v>0</v>
      </c>
      <c r="EE285" s="466">
        <v>280197.67</v>
      </c>
      <c r="EF285" s="466">
        <v>1511.5700000000652</v>
      </c>
      <c r="EG285" s="466">
        <v>773331.14</v>
      </c>
      <c r="EH285" s="466">
        <v>1174352.8700000001</v>
      </c>
      <c r="EI285" s="466">
        <v>7101</v>
      </c>
      <c r="EJ285" s="466">
        <v>327408</v>
      </c>
      <c r="EK285" s="466">
        <v>4426123.07</v>
      </c>
      <c r="EL285" s="466">
        <f>DZ285+EA285+EB285+EC285+ED285+EE285+EF285+EG285+EH285+EI285+EJ285+EK285</f>
        <v>8036282.3200000003</v>
      </c>
      <c r="EM285" s="466">
        <v>0</v>
      </c>
      <c r="EN285" s="466">
        <v>0</v>
      </c>
      <c r="EO285" s="466">
        <v>0</v>
      </c>
      <c r="EP285" s="466">
        <v>1250000</v>
      </c>
      <c r="EQ285" s="466">
        <v>0</v>
      </c>
      <c r="ER285" s="466">
        <v>8470</v>
      </c>
      <c r="ES285" s="466">
        <v>1394816</v>
      </c>
      <c r="ET285" s="466">
        <v>0</v>
      </c>
      <c r="EU285" s="466">
        <v>0</v>
      </c>
      <c r="EV285" s="466">
        <v>1417</v>
      </c>
      <c r="EW285" s="466">
        <v>0</v>
      </c>
      <c r="EX285" s="466">
        <v>0</v>
      </c>
      <c r="EY285" s="466">
        <f>EM285+EN285+EO285+EP285+EQ285+ER285+ES285+ET285+EU285+EV285+EW285+EX285</f>
        <v>2654703</v>
      </c>
      <c r="EZ285" s="466">
        <v>0</v>
      </c>
      <c r="FA285" s="466">
        <v>3782</v>
      </c>
      <c r="FB285" s="466">
        <v>0</v>
      </c>
      <c r="FC285" s="466">
        <v>19330953.640000001</v>
      </c>
      <c r="FD285" s="466">
        <v>0</v>
      </c>
      <c r="FE285" s="466">
        <v>940</v>
      </c>
      <c r="FF285" s="466">
        <v>362.09</v>
      </c>
      <c r="FG285" s="466">
        <v>0</v>
      </c>
      <c r="FH285" s="466">
        <v>46918.25</v>
      </c>
      <c r="FI285" s="466">
        <v>0</v>
      </c>
      <c r="FJ285" s="466">
        <v>0</v>
      </c>
      <c r="FK285" s="466">
        <v>18000</v>
      </c>
      <c r="FL285" s="466">
        <f>FA285+FB285+FC285+FD285+FE285+FF285+FG285+FH285+EZ285+FI285+FK285+FJ285</f>
        <v>19400955.98</v>
      </c>
      <c r="FM285" s="466">
        <v>13289.18</v>
      </c>
      <c r="FN285" s="466">
        <v>0</v>
      </c>
      <c r="FO285" s="466">
        <v>1446.75</v>
      </c>
      <c r="FP285" s="466">
        <v>5000</v>
      </c>
      <c r="FQ285" s="466">
        <v>6977.5</v>
      </c>
      <c r="FR285" s="466">
        <v>99930.52</v>
      </c>
      <c r="FS285" s="466">
        <v>0</v>
      </c>
      <c r="FT285" s="466">
        <v>0</v>
      </c>
      <c r="FU285" s="466">
        <v>0</v>
      </c>
      <c r="FV285" s="466">
        <v>18125.25</v>
      </c>
      <c r="FW285" s="466">
        <v>0</v>
      </c>
      <c r="FX285" s="466">
        <v>1000</v>
      </c>
      <c r="FY285" s="466">
        <f t="shared" si="1424"/>
        <v>145769.20000000001</v>
      </c>
      <c r="FZ285" s="466">
        <v>7326212.1799999997</v>
      </c>
      <c r="GA285" s="466">
        <v>3720.27</v>
      </c>
      <c r="GB285" s="466">
        <v>1150.7100000000005</v>
      </c>
      <c r="GC285" s="466">
        <v>0</v>
      </c>
      <c r="GD285" s="466">
        <v>0</v>
      </c>
      <c r="GE285" s="466">
        <v>0</v>
      </c>
      <c r="GF285" s="466">
        <v>0</v>
      </c>
      <c r="GG285" s="466">
        <v>0</v>
      </c>
      <c r="GH285" s="466">
        <v>0</v>
      </c>
      <c r="GI285" s="466">
        <v>1300</v>
      </c>
      <c r="GJ285" s="466">
        <v>0</v>
      </c>
      <c r="GK285" s="466">
        <v>163702.39999999999</v>
      </c>
      <c r="GL285" s="466">
        <f t="shared" si="1426"/>
        <v>7496085.5599999996</v>
      </c>
      <c r="GM285" s="466">
        <v>0</v>
      </c>
      <c r="GN285" s="466">
        <v>0</v>
      </c>
      <c r="GO285" s="466">
        <v>86.2</v>
      </c>
      <c r="GP285" s="466">
        <v>1118.8499999999999</v>
      </c>
      <c r="GQ285" s="466">
        <v>6292.7199999999993</v>
      </c>
      <c r="GR285" s="466">
        <v>24960</v>
      </c>
      <c r="GS285" s="466">
        <v>0</v>
      </c>
      <c r="GT285" s="466">
        <v>0</v>
      </c>
      <c r="GU285" s="466">
        <v>32981.050000000003</v>
      </c>
      <c r="GV285" s="466">
        <v>118807972.45</v>
      </c>
      <c r="GW285" s="466">
        <v>11100</v>
      </c>
      <c r="GX285" s="466">
        <v>10249.999999999993</v>
      </c>
      <c r="GY285" s="466">
        <f t="shared" si="1428"/>
        <v>118894761.27</v>
      </c>
      <c r="GZ285" s="466">
        <v>10000</v>
      </c>
      <c r="HA285" s="466">
        <v>10000</v>
      </c>
      <c r="HB285" s="466">
        <v>10000</v>
      </c>
      <c r="HC285" s="466">
        <v>10000</v>
      </c>
      <c r="HD285" s="466">
        <v>27200</v>
      </c>
      <c r="HE285" s="466">
        <v>21820.040000000008</v>
      </c>
      <c r="HF285" s="466">
        <v>10000</v>
      </c>
      <c r="HG285" s="466">
        <v>10007.799999999999</v>
      </c>
      <c r="HH285" s="466">
        <v>10000</v>
      </c>
      <c r="HI285" s="466">
        <v>10000</v>
      </c>
      <c r="HJ285" s="466">
        <v>10720.4</v>
      </c>
      <c r="HK285" s="466">
        <v>2881.6000000000058</v>
      </c>
      <c r="HL285" s="466">
        <f t="shared" si="1430"/>
        <v>142629.84000000003</v>
      </c>
      <c r="HM285" s="466">
        <v>20000</v>
      </c>
      <c r="HN285" s="466">
        <v>59450.929999999993</v>
      </c>
      <c r="HO285" s="466">
        <v>13036</v>
      </c>
      <c r="HP285" s="466">
        <v>10360</v>
      </c>
      <c r="HQ285" s="466">
        <v>10049.070000000007</v>
      </c>
      <c r="HR285" s="466">
        <v>17938</v>
      </c>
      <c r="HS285" s="466">
        <v>119292.7</v>
      </c>
      <c r="HT285" s="466">
        <v>668950</v>
      </c>
      <c r="HU285" s="466">
        <v>179421.87</v>
      </c>
      <c r="HV285" s="466">
        <v>74945.599999999977</v>
      </c>
      <c r="HW285" s="466">
        <v>13945.450000000041</v>
      </c>
      <c r="HX285" s="466">
        <v>68401.159999999974</v>
      </c>
      <c r="HY285" s="466">
        <f t="shared" si="1432"/>
        <v>1255790.7799999998</v>
      </c>
      <c r="HZ285" s="466">
        <v>200113.68</v>
      </c>
      <c r="IA285" s="466">
        <v>10</v>
      </c>
      <c r="IB285" s="466">
        <v>1747.7</v>
      </c>
      <c r="IC285" s="466">
        <v>30000</v>
      </c>
      <c r="ID285" s="466">
        <v>293259.92000000004</v>
      </c>
      <c r="IE285" s="466">
        <v>1353</v>
      </c>
      <c r="IF285" s="466">
        <v>0</v>
      </c>
      <c r="IG285" s="466">
        <v>7010.24</v>
      </c>
      <c r="IH285" s="466">
        <v>3417.8499999999767</v>
      </c>
      <c r="II285" s="466">
        <v>5149.5000000000291</v>
      </c>
      <c r="IJ285" s="466">
        <v>0</v>
      </c>
      <c r="IK285" s="466">
        <v>1096485.3499999999</v>
      </c>
      <c r="IL285" s="466">
        <f t="shared" si="1434"/>
        <v>1638547.2399999998</v>
      </c>
      <c r="IM285" s="466">
        <v>0</v>
      </c>
      <c r="IN285" s="466">
        <v>14612</v>
      </c>
      <c r="IO285" s="466">
        <v>0</v>
      </c>
      <c r="IP285" s="466">
        <v>11800</v>
      </c>
      <c r="IQ285" s="466">
        <v>110</v>
      </c>
      <c r="IR285" s="466">
        <v>1268</v>
      </c>
      <c r="IS285" s="466">
        <v>864</v>
      </c>
      <c r="IT285" s="466">
        <v>1380</v>
      </c>
      <c r="IU285" s="466">
        <v>280068.59999999998</v>
      </c>
      <c r="IV285" s="466">
        <v>15532.5</v>
      </c>
      <c r="IW285" s="466">
        <v>1089.6800000000512</v>
      </c>
      <c r="IX285" s="466">
        <v>349933</v>
      </c>
      <c r="IY285" s="466">
        <f t="shared" si="1436"/>
        <v>676657.78</v>
      </c>
      <c r="IZ285" s="655">
        <v>0</v>
      </c>
      <c r="JA285" s="466">
        <v>0</v>
      </c>
      <c r="JB285" s="466">
        <v>0</v>
      </c>
      <c r="JC285" s="466">
        <v>143336.6</v>
      </c>
      <c r="JD285" s="466">
        <v>378</v>
      </c>
      <c r="JE285" s="466">
        <v>26080.600000000006</v>
      </c>
      <c r="JF285" s="466">
        <v>3100100</v>
      </c>
      <c r="JG285" s="466">
        <v>1071357</v>
      </c>
      <c r="JH285" s="466">
        <v>12087.560000000001</v>
      </c>
      <c r="JI285" s="466">
        <v>29793.349999999067</v>
      </c>
      <c r="JJ285" s="466">
        <v>18029</v>
      </c>
      <c r="JK285" s="466">
        <v>3102.0000000009313</v>
      </c>
      <c r="JL285" s="466">
        <f t="shared" si="1438"/>
        <v>4404264.1099999994</v>
      </c>
      <c r="JM285" s="655">
        <v>0</v>
      </c>
      <c r="JN285" s="466">
        <v>31602.15</v>
      </c>
      <c r="JO285" s="466">
        <v>494455.17</v>
      </c>
      <c r="JP285" s="466">
        <v>0</v>
      </c>
      <c r="JQ285" s="466">
        <v>0</v>
      </c>
      <c r="JR285" s="466">
        <v>0</v>
      </c>
      <c r="JS285" s="466">
        <v>0</v>
      </c>
      <c r="JT285" s="466">
        <v>2501</v>
      </c>
      <c r="JU285" s="466">
        <v>0</v>
      </c>
      <c r="JV285" s="466">
        <v>0</v>
      </c>
      <c r="JW285" s="466">
        <v>200</v>
      </c>
      <c r="JX285" s="466">
        <v>49374.000000000058</v>
      </c>
      <c r="JY285" s="466">
        <f t="shared" si="1440"/>
        <v>578132.32000000007</v>
      </c>
      <c r="JZ285" s="655">
        <v>0</v>
      </c>
      <c r="KA285" s="466">
        <v>2476.36</v>
      </c>
      <c r="KB285" s="466">
        <v>249.64</v>
      </c>
      <c r="KC285" s="466">
        <v>3047.94</v>
      </c>
      <c r="KD285" s="466">
        <v>2000</v>
      </c>
      <c r="KE285" s="466">
        <v>83747.87</v>
      </c>
      <c r="KF285" s="466">
        <v>468</v>
      </c>
      <c r="KG285" s="466">
        <v>2112</v>
      </c>
      <c r="KH285" s="466">
        <v>0</v>
      </c>
      <c r="KI285" s="466">
        <v>0</v>
      </c>
      <c r="KJ285" s="466">
        <v>780</v>
      </c>
      <c r="KK285" s="466">
        <v>47192.270000000019</v>
      </c>
      <c r="KL285" s="466">
        <f t="shared" si="1442"/>
        <v>142074.08000000002</v>
      </c>
      <c r="KM285" s="655">
        <v>0</v>
      </c>
      <c r="KN285" s="466">
        <v>1436.8</v>
      </c>
      <c r="KO285" s="466">
        <v>17119</v>
      </c>
      <c r="KP285" s="466">
        <v>334</v>
      </c>
      <c r="KQ285" s="466">
        <v>0</v>
      </c>
      <c r="KR285" s="466">
        <v>580</v>
      </c>
      <c r="KS285" s="466">
        <v>0</v>
      </c>
      <c r="KT285" s="466">
        <v>0</v>
      </c>
      <c r="KU285" s="466">
        <v>359.77000000000044</v>
      </c>
      <c r="KV285" s="466">
        <v>0</v>
      </c>
      <c r="KW285" s="466">
        <v>0</v>
      </c>
      <c r="KX285" s="466">
        <v>1908.06</v>
      </c>
      <c r="KY285" s="466">
        <f t="shared" si="1444"/>
        <v>21737.63</v>
      </c>
      <c r="KZ285" s="655">
        <v>0</v>
      </c>
      <c r="LA285" s="466">
        <v>0</v>
      </c>
      <c r="LB285" s="466">
        <v>0</v>
      </c>
      <c r="LC285" s="466">
        <v>0</v>
      </c>
      <c r="LD285" s="466">
        <v>0</v>
      </c>
      <c r="LE285" s="466">
        <v>0</v>
      </c>
      <c r="LF285" s="466">
        <v>0</v>
      </c>
      <c r="LG285" s="466">
        <v>0</v>
      </c>
      <c r="LH285" s="466">
        <v>0</v>
      </c>
      <c r="LI285" s="466">
        <v>0</v>
      </c>
      <c r="LJ285" s="466">
        <v>0</v>
      </c>
      <c r="LK285" s="466">
        <v>0</v>
      </c>
      <c r="LL285" s="511">
        <f t="shared" si="1446"/>
        <v>0</v>
      </c>
    </row>
    <row r="286" spans="1:324" ht="15.75" x14ac:dyDescent="0.25">
      <c r="A286" s="419">
        <v>7513</v>
      </c>
      <c r="B286" s="420"/>
      <c r="C286" s="418" t="s">
        <v>696</v>
      </c>
      <c r="D286" s="418" t="s">
        <v>431</v>
      </c>
      <c r="E286" s="466">
        <v>0</v>
      </c>
      <c r="F286" s="466">
        <v>0</v>
      </c>
      <c r="G286" s="466">
        <v>0</v>
      </c>
      <c r="H286" s="466">
        <v>0</v>
      </c>
      <c r="I286" s="466">
        <v>0</v>
      </c>
      <c r="J286" s="466">
        <v>0</v>
      </c>
      <c r="K286" s="466">
        <v>0</v>
      </c>
      <c r="L286" s="466">
        <v>0</v>
      </c>
      <c r="M286" s="466">
        <v>0</v>
      </c>
      <c r="N286" s="466">
        <v>0</v>
      </c>
      <c r="O286" s="466">
        <v>0</v>
      </c>
      <c r="P286" s="466">
        <v>0</v>
      </c>
      <c r="Q286" s="466">
        <v>0</v>
      </c>
      <c r="R286" s="466">
        <v>0</v>
      </c>
      <c r="S286" s="466">
        <v>0</v>
      </c>
      <c r="T286" s="466">
        <v>0</v>
      </c>
      <c r="U286" s="466">
        <v>0</v>
      </c>
      <c r="V286" s="466">
        <v>0</v>
      </c>
      <c r="W286" s="466">
        <v>0</v>
      </c>
      <c r="X286" s="466">
        <v>0</v>
      </c>
      <c r="Y286" s="466">
        <v>0</v>
      </c>
      <c r="Z286" s="466">
        <v>0</v>
      </c>
      <c r="AA286" s="466">
        <v>0</v>
      </c>
      <c r="AB286" s="466">
        <v>0</v>
      </c>
      <c r="AC286" s="466">
        <v>0</v>
      </c>
      <c r="AD286" s="466">
        <v>0</v>
      </c>
      <c r="AE286" s="466">
        <v>0</v>
      </c>
      <c r="AF286" s="466">
        <v>0</v>
      </c>
      <c r="AG286" s="466">
        <v>0</v>
      </c>
      <c r="AH286" s="466">
        <v>0</v>
      </c>
      <c r="AI286" s="466">
        <v>0</v>
      </c>
      <c r="AJ286" s="466">
        <v>0</v>
      </c>
      <c r="AK286" s="466">
        <v>0</v>
      </c>
      <c r="AL286" s="466">
        <v>0</v>
      </c>
      <c r="AM286" s="466">
        <v>0</v>
      </c>
      <c r="AN286" s="466">
        <v>0</v>
      </c>
      <c r="AO286" s="466">
        <v>0</v>
      </c>
      <c r="AP286" s="466">
        <v>0</v>
      </c>
      <c r="AQ286" s="466">
        <v>0</v>
      </c>
      <c r="AR286" s="466">
        <v>0</v>
      </c>
      <c r="AS286" s="466">
        <v>0</v>
      </c>
      <c r="AT286" s="466">
        <v>0</v>
      </c>
      <c r="AU286" s="466">
        <v>0</v>
      </c>
      <c r="AV286" s="466">
        <v>0</v>
      </c>
      <c r="AW286" s="466">
        <v>0</v>
      </c>
      <c r="AX286" s="466">
        <v>0</v>
      </c>
      <c r="AY286" s="466">
        <v>0</v>
      </c>
      <c r="AZ286" s="466">
        <v>0</v>
      </c>
      <c r="BA286" s="466">
        <v>0</v>
      </c>
      <c r="BB286" s="466">
        <v>0</v>
      </c>
      <c r="BC286" s="466">
        <v>0</v>
      </c>
      <c r="BD286" s="466">
        <v>0</v>
      </c>
      <c r="BE286" s="466">
        <v>0</v>
      </c>
      <c r="BF286" s="466">
        <v>0</v>
      </c>
      <c r="BG286" s="466">
        <v>0</v>
      </c>
      <c r="BH286" s="466">
        <v>0</v>
      </c>
      <c r="BI286" s="466">
        <v>0</v>
      </c>
      <c r="BJ286" s="466">
        <v>0</v>
      </c>
      <c r="BK286" s="466">
        <v>0</v>
      </c>
      <c r="BL286" s="466">
        <v>0</v>
      </c>
      <c r="BM286" s="466">
        <v>0</v>
      </c>
      <c r="BN286" s="466">
        <v>0</v>
      </c>
      <c r="BO286" s="466">
        <v>0</v>
      </c>
      <c r="BP286" s="466">
        <v>0</v>
      </c>
      <c r="BQ286" s="466">
        <v>0</v>
      </c>
      <c r="BR286" s="466">
        <v>0</v>
      </c>
      <c r="BS286" s="466">
        <v>0</v>
      </c>
      <c r="BT286" s="466">
        <v>0</v>
      </c>
      <c r="BU286" s="466">
        <v>0</v>
      </c>
      <c r="BV286" s="466">
        <v>0</v>
      </c>
      <c r="BW286" s="466">
        <v>0</v>
      </c>
      <c r="BX286" s="466">
        <v>0</v>
      </c>
      <c r="BY286" s="466">
        <v>0</v>
      </c>
      <c r="BZ286" s="466">
        <v>0</v>
      </c>
      <c r="CA286" s="466">
        <v>0</v>
      </c>
      <c r="CB286" s="466">
        <v>0</v>
      </c>
      <c r="CC286" s="466">
        <v>0</v>
      </c>
      <c r="CD286" s="466">
        <v>0</v>
      </c>
      <c r="CE286" s="466">
        <v>0</v>
      </c>
      <c r="CF286" s="466">
        <v>0</v>
      </c>
      <c r="CG286" s="466">
        <v>0</v>
      </c>
      <c r="CH286" s="466">
        <v>0</v>
      </c>
      <c r="CI286" s="466">
        <v>0</v>
      </c>
      <c r="CJ286" s="466">
        <v>0</v>
      </c>
      <c r="CK286" s="466">
        <v>83622.391921215167</v>
      </c>
      <c r="CL286" s="466">
        <f>BZ286+CA286+CB286+CC286+CD286+CE286+CF286+CG286+CH286+CI286+CJ286+CK286</f>
        <v>83622.391921215167</v>
      </c>
      <c r="CM286" s="466">
        <v>8345.852111500586</v>
      </c>
      <c r="CN286" s="466">
        <v>0</v>
      </c>
      <c r="CO286" s="466">
        <v>0</v>
      </c>
      <c r="CP286" s="466">
        <v>484518.44433316641</v>
      </c>
      <c r="CQ286" s="466">
        <v>0</v>
      </c>
      <c r="CR286" s="466">
        <v>0</v>
      </c>
      <c r="CS286" s="466">
        <v>0</v>
      </c>
      <c r="CT286" s="466">
        <v>0</v>
      </c>
      <c r="CU286" s="466">
        <v>32477.883491904529</v>
      </c>
      <c r="CV286" s="466">
        <v>0</v>
      </c>
      <c r="CW286" s="466">
        <v>457457.01886162581</v>
      </c>
      <c r="CX286" s="466">
        <v>-449595.2261725922</v>
      </c>
      <c r="CY286" s="466">
        <f>CM286+CN286+CO286+CP286+CQ286+CR286+CS286+CT286+CU286+CV286+CW286+CX286</f>
        <v>533203.97262560506</v>
      </c>
      <c r="CZ286" s="466">
        <v>0</v>
      </c>
      <c r="DA286" s="466">
        <v>0</v>
      </c>
      <c r="DB286" s="466">
        <v>45871.73</v>
      </c>
      <c r="DC286" s="466">
        <v>0</v>
      </c>
      <c r="DD286" s="466">
        <v>17791.78</v>
      </c>
      <c r="DE286" s="466">
        <v>476</v>
      </c>
      <c r="DF286" s="466">
        <v>0</v>
      </c>
      <c r="DG286" s="466">
        <v>-12372.51</v>
      </c>
      <c r="DH286" s="466">
        <v>15351</v>
      </c>
      <c r="DI286" s="466">
        <v>90293.05</v>
      </c>
      <c r="DJ286" s="466">
        <v>1583.5100000000093</v>
      </c>
      <c r="DK286" s="466">
        <v>95641</v>
      </c>
      <c r="DL286" s="466">
        <f>CZ286+DA286+DB286+DC286+DD286+DE286+DF286+DG286+DH286+DI286+DJ286+DK286</f>
        <v>254635.56</v>
      </c>
      <c r="DM286" s="466">
        <v>5049.6000000000004</v>
      </c>
      <c r="DN286" s="466">
        <v>0</v>
      </c>
      <c r="DO286" s="466">
        <v>384.86</v>
      </c>
      <c r="DP286" s="466">
        <v>0</v>
      </c>
      <c r="DQ286" s="466">
        <v>0</v>
      </c>
      <c r="DR286" s="466">
        <v>0</v>
      </c>
      <c r="DS286" s="466">
        <v>0</v>
      </c>
      <c r="DT286" s="466">
        <v>0</v>
      </c>
      <c r="DU286" s="466">
        <v>0</v>
      </c>
      <c r="DV286" s="466">
        <v>342299.4</v>
      </c>
      <c r="DW286" s="466">
        <v>0</v>
      </c>
      <c r="DX286" s="466">
        <v>327748.59999999998</v>
      </c>
      <c r="DY286" s="466">
        <f>DM286+DN286+DO286+DP286+DQ286+DR286+DS286+DT286+DU286+DV286+DW286+DX286</f>
        <v>675482.46</v>
      </c>
      <c r="DZ286" s="466">
        <v>0</v>
      </c>
      <c r="EA286" s="466">
        <v>0</v>
      </c>
      <c r="EB286" s="466">
        <v>0</v>
      </c>
      <c r="EC286" s="466">
        <v>0</v>
      </c>
      <c r="ED286" s="466">
        <v>0</v>
      </c>
      <c r="EE286" s="466">
        <v>0</v>
      </c>
      <c r="EF286" s="466">
        <v>0</v>
      </c>
      <c r="EG286" s="466">
        <v>0</v>
      </c>
      <c r="EH286" s="466">
        <v>0</v>
      </c>
      <c r="EI286" s="466">
        <v>0</v>
      </c>
      <c r="EJ286" s="466">
        <v>0</v>
      </c>
      <c r="EK286" s="466">
        <v>44170.89</v>
      </c>
      <c r="EL286" s="466">
        <f>DZ286+EA286+EB286+EC286+ED286+EE286+EF286+EG286+EH286+EI286+EJ286+EK286</f>
        <v>44170.89</v>
      </c>
      <c r="EM286" s="466">
        <v>0</v>
      </c>
      <c r="EN286" s="466">
        <v>11062.1</v>
      </c>
      <c r="EO286" s="466">
        <v>0</v>
      </c>
      <c r="EP286" s="466">
        <v>0</v>
      </c>
      <c r="EQ286" s="466">
        <v>0</v>
      </c>
      <c r="ER286" s="466">
        <v>1050.19</v>
      </c>
      <c r="ES286" s="466">
        <v>0</v>
      </c>
      <c r="ET286" s="466">
        <v>0</v>
      </c>
      <c r="EU286" s="466">
        <v>4.3299999999999272</v>
      </c>
      <c r="EV286" s="466">
        <v>0</v>
      </c>
      <c r="EW286" s="466">
        <v>11894.54</v>
      </c>
      <c r="EX286" s="466">
        <v>0</v>
      </c>
      <c r="EY286" s="466">
        <f>EM286+EN286+EO286+EP286+EQ286+ER286+ES286+ET286+EU286+EV286+EW286+EX286</f>
        <v>24011.160000000003</v>
      </c>
      <c r="EZ286" s="466">
        <v>0</v>
      </c>
      <c r="FA286" s="466">
        <v>0</v>
      </c>
      <c r="FB286" s="466">
        <v>0</v>
      </c>
      <c r="FC286" s="466">
        <v>0</v>
      </c>
      <c r="FD286" s="466">
        <v>0</v>
      </c>
      <c r="FE286" s="466">
        <v>0</v>
      </c>
      <c r="FF286" s="466">
        <v>477.92</v>
      </c>
      <c r="FG286" s="466">
        <v>0</v>
      </c>
      <c r="FH286" s="466">
        <v>0</v>
      </c>
      <c r="FI286" s="466">
        <v>1128.31</v>
      </c>
      <c r="FJ286" s="466">
        <v>0</v>
      </c>
      <c r="FK286" s="466">
        <v>283.18</v>
      </c>
      <c r="FL286" s="466">
        <f>FA286+FB286+FC286+FD286+FE286+FF286+FG286+FH286+EZ286+FI286+FK286+FJ286</f>
        <v>1889.41</v>
      </c>
      <c r="FM286" s="466">
        <v>0</v>
      </c>
      <c r="FN286" s="466">
        <v>0</v>
      </c>
      <c r="FO286" s="466">
        <v>4554.09</v>
      </c>
      <c r="FP286" s="466">
        <v>0</v>
      </c>
      <c r="FQ286" s="466">
        <v>0</v>
      </c>
      <c r="FR286" s="466">
        <v>0</v>
      </c>
      <c r="FS286" s="466">
        <v>0</v>
      </c>
      <c r="FT286" s="466">
        <v>0</v>
      </c>
      <c r="FU286" s="466">
        <v>0</v>
      </c>
      <c r="FV286" s="466">
        <v>0</v>
      </c>
      <c r="FW286" s="466">
        <v>0</v>
      </c>
      <c r="FX286" s="466">
        <v>0</v>
      </c>
      <c r="FY286" s="466">
        <f t="shared" si="1424"/>
        <v>4554.09</v>
      </c>
      <c r="FZ286" s="466">
        <v>0</v>
      </c>
      <c r="GA286" s="466">
        <v>0</v>
      </c>
      <c r="GB286" s="466">
        <v>0</v>
      </c>
      <c r="GC286" s="466">
        <v>0</v>
      </c>
      <c r="GD286" s="466">
        <v>0</v>
      </c>
      <c r="GE286" s="466">
        <v>1564.69</v>
      </c>
      <c r="GF286" s="466">
        <v>0</v>
      </c>
      <c r="GG286" s="466">
        <v>0</v>
      </c>
      <c r="GH286" s="466">
        <v>0</v>
      </c>
      <c r="GI286" s="466">
        <v>0</v>
      </c>
      <c r="GJ286" s="466">
        <v>4200</v>
      </c>
      <c r="GK286" s="466">
        <v>0</v>
      </c>
      <c r="GL286" s="466">
        <f t="shared" si="1426"/>
        <v>5764.6900000000005</v>
      </c>
      <c r="GM286" s="466">
        <v>0</v>
      </c>
      <c r="GN286" s="466">
        <v>0</v>
      </c>
      <c r="GO286" s="466">
        <v>0</v>
      </c>
      <c r="GP286" s="466">
        <v>398.62</v>
      </c>
      <c r="GQ286" s="466">
        <v>0</v>
      </c>
      <c r="GR286" s="466">
        <v>0</v>
      </c>
      <c r="GS286" s="466">
        <v>0</v>
      </c>
      <c r="GT286" s="466">
        <v>0</v>
      </c>
      <c r="GU286" s="466">
        <v>0</v>
      </c>
      <c r="GV286" s="466">
        <v>0</v>
      </c>
      <c r="GW286" s="466">
        <v>0</v>
      </c>
      <c r="GX286" s="466">
        <v>9709.68</v>
      </c>
      <c r="GY286" s="466">
        <f t="shared" si="1428"/>
        <v>10108.300000000001</v>
      </c>
      <c r="GZ286" s="466">
        <v>0</v>
      </c>
      <c r="HA286" s="466">
        <v>0</v>
      </c>
      <c r="HB286" s="466">
        <v>0</v>
      </c>
      <c r="HC286" s="466">
        <v>0</v>
      </c>
      <c r="HD286" s="466">
        <v>0</v>
      </c>
      <c r="HE286" s="466">
        <v>0</v>
      </c>
      <c r="HF286" s="466">
        <v>4.7</v>
      </c>
      <c r="HG286" s="466">
        <v>0</v>
      </c>
      <c r="HH286" s="466">
        <v>0</v>
      </c>
      <c r="HI286" s="466">
        <v>0</v>
      </c>
      <c r="HJ286" s="466">
        <v>0</v>
      </c>
      <c r="HK286" s="466">
        <v>4200</v>
      </c>
      <c r="HL286" s="466">
        <f t="shared" si="1430"/>
        <v>4204.7</v>
      </c>
      <c r="HM286" s="466">
        <v>502800</v>
      </c>
      <c r="HN286" s="466">
        <v>0</v>
      </c>
      <c r="HO286" s="466">
        <v>0</v>
      </c>
      <c r="HP286" s="466">
        <v>0</v>
      </c>
      <c r="HQ286" s="466">
        <v>0</v>
      </c>
      <c r="HR286" s="466">
        <v>0</v>
      </c>
      <c r="HS286" s="466">
        <v>0</v>
      </c>
      <c r="HT286" s="466">
        <v>0</v>
      </c>
      <c r="HU286" s="466">
        <v>0</v>
      </c>
      <c r="HV286" s="466">
        <v>0</v>
      </c>
      <c r="HW286" s="466">
        <v>0</v>
      </c>
      <c r="HX286" s="466">
        <v>0</v>
      </c>
      <c r="HY286" s="466">
        <f t="shared" si="1432"/>
        <v>502800</v>
      </c>
      <c r="HZ286" s="466">
        <v>125146.89</v>
      </c>
      <c r="IA286" s="466">
        <v>0</v>
      </c>
      <c r="IB286" s="466">
        <v>3396.3099999999977</v>
      </c>
      <c r="IC286" s="466">
        <v>0</v>
      </c>
      <c r="ID286" s="466">
        <v>216912.26999999996</v>
      </c>
      <c r="IE286" s="466">
        <v>0</v>
      </c>
      <c r="IF286" s="466">
        <v>2929.1500000000233</v>
      </c>
      <c r="IG286" s="466">
        <v>76.64000000001397</v>
      </c>
      <c r="IH286" s="466">
        <v>0</v>
      </c>
      <c r="II286" s="466">
        <v>0</v>
      </c>
      <c r="IJ286" s="466">
        <v>758</v>
      </c>
      <c r="IK286" s="466">
        <v>218.85999999998603</v>
      </c>
      <c r="IL286" s="466">
        <f t="shared" si="1434"/>
        <v>349438.12</v>
      </c>
      <c r="IM286" s="466">
        <v>0</v>
      </c>
      <c r="IN286" s="466">
        <v>0</v>
      </c>
      <c r="IO286" s="466">
        <v>217620.23</v>
      </c>
      <c r="IP286" s="466">
        <v>0</v>
      </c>
      <c r="IQ286" s="466">
        <v>6.1600000000034925</v>
      </c>
      <c r="IR286" s="466">
        <v>0</v>
      </c>
      <c r="IS286" s="466">
        <v>0</v>
      </c>
      <c r="IT286" s="466">
        <v>0</v>
      </c>
      <c r="IU286" s="466">
        <v>0</v>
      </c>
      <c r="IV286" s="466">
        <v>21817.549999999988</v>
      </c>
      <c r="IW286" s="466">
        <v>0</v>
      </c>
      <c r="IX286" s="466">
        <v>1000</v>
      </c>
      <c r="IY286" s="466">
        <f t="shared" si="1436"/>
        <v>240443.94</v>
      </c>
      <c r="IZ286" s="655">
        <v>0</v>
      </c>
      <c r="JA286" s="466">
        <v>202117.53</v>
      </c>
      <c r="JB286" s="466">
        <v>217620.23</v>
      </c>
      <c r="JC286" s="466">
        <v>0</v>
      </c>
      <c r="JD286" s="466">
        <v>0</v>
      </c>
      <c r="JE286" s="466">
        <v>0</v>
      </c>
      <c r="JF286" s="466">
        <v>6498.3400000000256</v>
      </c>
      <c r="JG286" s="466">
        <v>0</v>
      </c>
      <c r="JH286" s="466">
        <v>0</v>
      </c>
      <c r="JI286" s="466">
        <v>0</v>
      </c>
      <c r="JJ286" s="466">
        <v>0</v>
      </c>
      <c r="JK286" s="466">
        <v>16234.450000000012</v>
      </c>
      <c r="JL286" s="466">
        <f t="shared" si="1438"/>
        <v>442470.55000000005</v>
      </c>
      <c r="JM286" s="655">
        <v>0</v>
      </c>
      <c r="JN286" s="466">
        <v>0</v>
      </c>
      <c r="JO286" s="466">
        <v>217620.23</v>
      </c>
      <c r="JP286" s="466">
        <v>0</v>
      </c>
      <c r="JQ286" s="466">
        <v>0</v>
      </c>
      <c r="JR286" s="466">
        <v>16881</v>
      </c>
      <c r="JS286" s="466">
        <v>0</v>
      </c>
      <c r="JT286" s="466">
        <v>0</v>
      </c>
      <c r="JU286" s="466">
        <v>0</v>
      </c>
      <c r="JV286" s="466">
        <v>0</v>
      </c>
      <c r="JW286" s="466">
        <v>0</v>
      </c>
      <c r="JX286" s="466">
        <v>0</v>
      </c>
      <c r="JY286" s="466">
        <f t="shared" si="1440"/>
        <v>234501.23</v>
      </c>
      <c r="JZ286" s="655">
        <v>0</v>
      </c>
      <c r="KA286" s="466">
        <v>0</v>
      </c>
      <c r="KB286" s="466">
        <v>0</v>
      </c>
      <c r="KC286" s="466">
        <v>0</v>
      </c>
      <c r="KD286" s="466">
        <v>0</v>
      </c>
      <c r="KE286" s="466">
        <v>217890.65</v>
      </c>
      <c r="KF286" s="466">
        <v>0</v>
      </c>
      <c r="KG286" s="466">
        <v>0</v>
      </c>
      <c r="KH286" s="466">
        <v>0</v>
      </c>
      <c r="KI286" s="466">
        <v>0</v>
      </c>
      <c r="KJ286" s="466">
        <v>4051.9100000000035</v>
      </c>
      <c r="KK286" s="466">
        <v>0</v>
      </c>
      <c r="KL286" s="466">
        <f t="shared" si="1442"/>
        <v>221942.56</v>
      </c>
      <c r="KM286" s="655">
        <v>0</v>
      </c>
      <c r="KN286" s="466">
        <v>0</v>
      </c>
      <c r="KO286" s="466">
        <v>217620.23</v>
      </c>
      <c r="KP286" s="466">
        <v>0</v>
      </c>
      <c r="KQ286" s="466">
        <v>0</v>
      </c>
      <c r="KR286" s="466">
        <v>0</v>
      </c>
      <c r="KS286" s="466">
        <v>0</v>
      </c>
      <c r="KT286" s="466">
        <v>0</v>
      </c>
      <c r="KU286" s="466">
        <v>0</v>
      </c>
      <c r="KV286" s="466">
        <v>0</v>
      </c>
      <c r="KW286" s="466">
        <v>0</v>
      </c>
      <c r="KX286" s="466">
        <v>0</v>
      </c>
      <c r="KY286" s="466">
        <f t="shared" si="1444"/>
        <v>217620.23</v>
      </c>
      <c r="KZ286" s="655">
        <v>0</v>
      </c>
      <c r="LA286" s="466">
        <v>0</v>
      </c>
      <c r="LB286" s="466">
        <v>0</v>
      </c>
      <c r="LC286" s="466">
        <v>0</v>
      </c>
      <c r="LD286" s="466">
        <v>0</v>
      </c>
      <c r="LE286" s="466">
        <v>0</v>
      </c>
      <c r="LF286" s="466">
        <v>0</v>
      </c>
      <c r="LG286" s="466">
        <v>0</v>
      </c>
      <c r="LH286" s="466">
        <v>0</v>
      </c>
      <c r="LI286" s="466">
        <v>0</v>
      </c>
      <c r="LJ286" s="466">
        <v>0</v>
      </c>
      <c r="LK286" s="466">
        <v>0</v>
      </c>
      <c r="LL286" s="511">
        <f t="shared" si="1446"/>
        <v>0</v>
      </c>
    </row>
    <row r="287" spans="1:324" ht="15.75" x14ac:dyDescent="0.25">
      <c r="A287" s="419">
        <v>7514</v>
      </c>
      <c r="B287" s="420"/>
      <c r="C287" s="418" t="s">
        <v>176</v>
      </c>
      <c r="D287" s="418" t="s">
        <v>177</v>
      </c>
      <c r="E287" s="466"/>
      <c r="F287" s="466"/>
      <c r="G287" s="466"/>
      <c r="H287" s="466"/>
      <c r="I287" s="466"/>
      <c r="J287" s="466"/>
      <c r="K287" s="466"/>
      <c r="L287" s="466"/>
      <c r="M287" s="466"/>
      <c r="N287" s="466"/>
      <c r="O287" s="466"/>
      <c r="P287" s="466"/>
      <c r="Q287" s="466"/>
      <c r="R287" s="466"/>
      <c r="S287" s="466"/>
      <c r="T287" s="466"/>
      <c r="U287" s="466"/>
      <c r="V287" s="466"/>
      <c r="W287" s="466"/>
      <c r="X287" s="466"/>
      <c r="Y287" s="466"/>
      <c r="Z287" s="466"/>
      <c r="AA287" s="466"/>
      <c r="AB287" s="466"/>
      <c r="AC287" s="466"/>
      <c r="AD287" s="466"/>
      <c r="AE287" s="466"/>
      <c r="AF287" s="466"/>
      <c r="AG287" s="466"/>
      <c r="AH287" s="466"/>
      <c r="AI287" s="466"/>
      <c r="AJ287" s="466"/>
      <c r="AK287" s="466"/>
      <c r="AL287" s="466"/>
      <c r="AM287" s="466"/>
      <c r="AN287" s="466"/>
      <c r="AO287" s="466"/>
      <c r="AP287" s="466"/>
      <c r="AQ287" s="466"/>
      <c r="AR287" s="466"/>
      <c r="AS287" s="466"/>
      <c r="AT287" s="466"/>
      <c r="AU287" s="466"/>
      <c r="AV287" s="466"/>
      <c r="AW287" s="466"/>
      <c r="AX287" s="466"/>
      <c r="AY287" s="466"/>
      <c r="AZ287" s="466"/>
      <c r="BA287" s="466"/>
      <c r="BB287" s="466"/>
      <c r="BC287" s="466"/>
      <c r="BD287" s="466"/>
      <c r="BE287" s="466"/>
      <c r="BF287" s="466"/>
      <c r="BG287" s="466"/>
      <c r="BH287" s="466"/>
      <c r="BI287" s="466"/>
      <c r="BJ287" s="466"/>
      <c r="BK287" s="466"/>
      <c r="BL287" s="466"/>
      <c r="BM287" s="466"/>
      <c r="BN287" s="466"/>
      <c r="BO287" s="466"/>
      <c r="BP287" s="466"/>
      <c r="BQ287" s="466"/>
      <c r="BR287" s="466"/>
      <c r="BS287" s="466"/>
      <c r="BT287" s="466"/>
      <c r="BU287" s="466"/>
      <c r="BV287" s="466"/>
      <c r="BW287" s="466"/>
      <c r="BX287" s="466"/>
      <c r="BY287" s="466"/>
      <c r="BZ287" s="466"/>
      <c r="CA287" s="466"/>
      <c r="CB287" s="466"/>
      <c r="CC287" s="466"/>
      <c r="CD287" s="466"/>
      <c r="CE287" s="466"/>
      <c r="CF287" s="466"/>
      <c r="CG287" s="466"/>
      <c r="CH287" s="466"/>
      <c r="CI287" s="466"/>
      <c r="CJ287" s="466"/>
      <c r="CK287" s="466"/>
      <c r="CL287" s="466"/>
      <c r="CM287" s="466"/>
      <c r="CN287" s="466"/>
      <c r="CO287" s="466"/>
      <c r="CP287" s="466"/>
      <c r="CQ287" s="466"/>
      <c r="CR287" s="466"/>
      <c r="CS287" s="466"/>
      <c r="CT287" s="466"/>
      <c r="CU287" s="466"/>
      <c r="CV287" s="466"/>
      <c r="CW287" s="466"/>
      <c r="CX287" s="466"/>
      <c r="CY287" s="466"/>
      <c r="CZ287" s="466"/>
      <c r="DA287" s="466"/>
      <c r="DB287" s="466"/>
      <c r="DC287" s="466"/>
      <c r="DD287" s="466"/>
      <c r="DE287" s="466"/>
      <c r="DF287" s="466"/>
      <c r="DG287" s="466"/>
      <c r="DH287" s="466"/>
      <c r="DI287" s="466"/>
      <c r="DJ287" s="466"/>
      <c r="DK287" s="466"/>
      <c r="DL287" s="466"/>
      <c r="DM287" s="466"/>
      <c r="DN287" s="466"/>
      <c r="DO287" s="466"/>
      <c r="DP287" s="466"/>
      <c r="DQ287" s="466"/>
      <c r="DR287" s="466"/>
      <c r="DS287" s="466"/>
      <c r="DT287" s="466"/>
      <c r="DU287" s="466"/>
      <c r="DV287" s="466"/>
      <c r="DW287" s="466"/>
      <c r="DX287" s="466"/>
      <c r="DY287" s="466"/>
      <c r="DZ287" s="466"/>
      <c r="EA287" s="466"/>
      <c r="EB287" s="466"/>
      <c r="EC287" s="466"/>
      <c r="ED287" s="466"/>
      <c r="EE287" s="466"/>
      <c r="EF287" s="466"/>
      <c r="EG287" s="466"/>
      <c r="EH287" s="466"/>
      <c r="EI287" s="466"/>
      <c r="EJ287" s="466"/>
      <c r="EK287" s="466"/>
      <c r="EL287" s="466"/>
      <c r="EM287" s="466"/>
      <c r="EN287" s="466"/>
      <c r="EO287" s="466"/>
      <c r="EP287" s="466"/>
      <c r="EQ287" s="466"/>
      <c r="ER287" s="466"/>
      <c r="ES287" s="466"/>
      <c r="ET287" s="466"/>
      <c r="EU287" s="466"/>
      <c r="EV287" s="466"/>
      <c r="EW287" s="466"/>
      <c r="EX287" s="466"/>
      <c r="EY287" s="466"/>
      <c r="EZ287" s="466"/>
      <c r="FA287" s="466"/>
      <c r="FB287" s="466"/>
      <c r="FC287" s="466"/>
      <c r="FD287" s="466"/>
      <c r="FE287" s="466"/>
      <c r="FF287" s="466"/>
      <c r="FG287" s="466"/>
      <c r="FH287" s="466"/>
      <c r="FI287" s="466"/>
      <c r="FJ287" s="466"/>
      <c r="FK287" s="466"/>
      <c r="FL287" s="466"/>
      <c r="FM287" s="466">
        <v>0</v>
      </c>
      <c r="FN287" s="466">
        <v>0</v>
      </c>
      <c r="FO287" s="466">
        <v>7500</v>
      </c>
      <c r="FP287" s="466">
        <v>0</v>
      </c>
      <c r="FQ287" s="466">
        <v>0</v>
      </c>
      <c r="FR287" s="466">
        <v>0</v>
      </c>
      <c r="FS287" s="466">
        <v>0</v>
      </c>
      <c r="FT287" s="466">
        <v>0</v>
      </c>
      <c r="FU287" s="466">
        <v>0</v>
      </c>
      <c r="FV287" s="466">
        <v>0</v>
      </c>
      <c r="FW287" s="466">
        <v>0</v>
      </c>
      <c r="FX287" s="466">
        <v>0</v>
      </c>
      <c r="FY287" s="466">
        <f t="shared" si="1424"/>
        <v>7500</v>
      </c>
      <c r="FZ287" s="466">
        <v>0</v>
      </c>
      <c r="GA287" s="466">
        <v>0</v>
      </c>
      <c r="GB287" s="466">
        <v>0</v>
      </c>
      <c r="GC287" s="466">
        <v>0</v>
      </c>
      <c r="GD287" s="466">
        <v>0</v>
      </c>
      <c r="GE287" s="466">
        <v>0</v>
      </c>
      <c r="GF287" s="466">
        <v>0</v>
      </c>
      <c r="GG287" s="466">
        <v>0</v>
      </c>
      <c r="GH287" s="466">
        <v>0</v>
      </c>
      <c r="GI287" s="466">
        <v>0</v>
      </c>
      <c r="GJ287" s="466">
        <v>0</v>
      </c>
      <c r="GK287" s="466">
        <v>0</v>
      </c>
      <c r="GL287" s="466">
        <f t="shared" si="1426"/>
        <v>0</v>
      </c>
      <c r="GM287" s="466">
        <v>0</v>
      </c>
      <c r="GN287" s="466">
        <v>0</v>
      </c>
      <c r="GO287" s="466">
        <v>0</v>
      </c>
      <c r="GP287" s="466">
        <v>0</v>
      </c>
      <c r="GQ287" s="466">
        <v>0</v>
      </c>
      <c r="GR287" s="466">
        <v>0</v>
      </c>
      <c r="GS287" s="466">
        <v>0</v>
      </c>
      <c r="GT287" s="466">
        <v>0</v>
      </c>
      <c r="GU287" s="466">
        <v>0</v>
      </c>
      <c r="GV287" s="466">
        <v>0</v>
      </c>
      <c r="GW287" s="466">
        <v>0</v>
      </c>
      <c r="GX287" s="466">
        <v>0</v>
      </c>
      <c r="GY287" s="466">
        <f t="shared" si="1428"/>
        <v>0</v>
      </c>
      <c r="GZ287" s="466">
        <v>0</v>
      </c>
      <c r="HA287" s="466">
        <v>0</v>
      </c>
      <c r="HB287" s="466">
        <v>0</v>
      </c>
      <c r="HC287" s="466">
        <v>0</v>
      </c>
      <c r="HD287" s="466">
        <v>0</v>
      </c>
      <c r="HE287" s="466">
        <v>0</v>
      </c>
      <c r="HF287" s="466">
        <v>0</v>
      </c>
      <c r="HG287" s="466">
        <v>0</v>
      </c>
      <c r="HH287" s="466">
        <v>0</v>
      </c>
      <c r="HI287" s="466">
        <v>0</v>
      </c>
      <c r="HJ287" s="466">
        <v>0</v>
      </c>
      <c r="HK287" s="466">
        <v>0</v>
      </c>
      <c r="HL287" s="466">
        <f t="shared" si="1430"/>
        <v>0</v>
      </c>
      <c r="HM287" s="466">
        <v>0</v>
      </c>
      <c r="HN287" s="466">
        <v>0</v>
      </c>
      <c r="HO287" s="466">
        <v>0</v>
      </c>
      <c r="HP287" s="466">
        <v>0</v>
      </c>
      <c r="HQ287" s="466">
        <v>0</v>
      </c>
      <c r="HR287" s="466">
        <v>0</v>
      </c>
      <c r="HS287" s="466">
        <v>0</v>
      </c>
      <c r="HT287" s="466">
        <v>0</v>
      </c>
      <c r="HU287" s="466">
        <v>0</v>
      </c>
      <c r="HV287" s="466">
        <v>0</v>
      </c>
      <c r="HW287" s="466">
        <v>0</v>
      </c>
      <c r="HX287" s="466">
        <v>0</v>
      </c>
      <c r="HY287" s="466">
        <f t="shared" si="1432"/>
        <v>0</v>
      </c>
      <c r="HZ287" s="466">
        <v>0</v>
      </c>
      <c r="IA287" s="466">
        <v>0</v>
      </c>
      <c r="IB287" s="466">
        <v>0</v>
      </c>
      <c r="IC287" s="466">
        <v>0</v>
      </c>
      <c r="ID287" s="466">
        <v>0</v>
      </c>
      <c r="IE287" s="466">
        <v>0</v>
      </c>
      <c r="IF287" s="466">
        <v>0</v>
      </c>
      <c r="IG287" s="466">
        <v>0</v>
      </c>
      <c r="IH287" s="466">
        <v>0</v>
      </c>
      <c r="II287" s="466">
        <v>0</v>
      </c>
      <c r="IJ287" s="466">
        <v>0</v>
      </c>
      <c r="IK287" s="466">
        <v>0</v>
      </c>
      <c r="IL287" s="466">
        <f t="shared" si="1434"/>
        <v>0</v>
      </c>
      <c r="IM287" s="466">
        <v>0</v>
      </c>
      <c r="IN287" s="466">
        <v>0</v>
      </c>
      <c r="IO287" s="466">
        <v>0</v>
      </c>
      <c r="IP287" s="466">
        <v>0</v>
      </c>
      <c r="IQ287" s="466">
        <v>0</v>
      </c>
      <c r="IR287" s="466">
        <v>0</v>
      </c>
      <c r="IS287" s="466">
        <v>0</v>
      </c>
      <c r="IT287" s="466">
        <v>0</v>
      </c>
      <c r="IU287" s="466">
        <v>0</v>
      </c>
      <c r="IV287" s="466">
        <v>0</v>
      </c>
      <c r="IW287" s="466">
        <v>0</v>
      </c>
      <c r="IX287" s="466">
        <v>0</v>
      </c>
      <c r="IY287" s="466">
        <f t="shared" si="1436"/>
        <v>0</v>
      </c>
      <c r="IZ287" s="655">
        <v>0</v>
      </c>
      <c r="JA287" s="466">
        <v>0</v>
      </c>
      <c r="JB287" s="466">
        <v>0</v>
      </c>
      <c r="JC287" s="466">
        <v>0</v>
      </c>
      <c r="JD287" s="466">
        <v>0</v>
      </c>
      <c r="JE287" s="466">
        <v>0</v>
      </c>
      <c r="JF287" s="466">
        <v>0</v>
      </c>
      <c r="JG287" s="466">
        <v>0</v>
      </c>
      <c r="JH287" s="466">
        <v>0</v>
      </c>
      <c r="JI287" s="466">
        <v>0</v>
      </c>
      <c r="JJ287" s="466">
        <v>0</v>
      </c>
      <c r="JK287" s="466">
        <v>0</v>
      </c>
      <c r="JL287" s="466">
        <f t="shared" si="1438"/>
        <v>0</v>
      </c>
      <c r="JM287" s="655">
        <v>0</v>
      </c>
      <c r="JN287" s="466">
        <v>0</v>
      </c>
      <c r="JO287" s="466">
        <v>0</v>
      </c>
      <c r="JP287" s="466">
        <v>0</v>
      </c>
      <c r="JQ287" s="466">
        <v>0</v>
      </c>
      <c r="JR287" s="466">
        <v>0</v>
      </c>
      <c r="JS287" s="466">
        <v>763.43</v>
      </c>
      <c r="JT287" s="466">
        <v>0</v>
      </c>
      <c r="JU287" s="466">
        <v>0</v>
      </c>
      <c r="JV287" s="466">
        <v>0</v>
      </c>
      <c r="JW287" s="466">
        <v>0</v>
      </c>
      <c r="JX287" s="466">
        <v>0</v>
      </c>
      <c r="JY287" s="466">
        <f t="shared" si="1440"/>
        <v>763.43</v>
      </c>
      <c r="JZ287" s="655">
        <v>0</v>
      </c>
      <c r="KA287" s="466">
        <v>0</v>
      </c>
      <c r="KB287" s="466">
        <v>0</v>
      </c>
      <c r="KC287" s="466">
        <v>0</v>
      </c>
      <c r="KD287" s="466">
        <v>0</v>
      </c>
      <c r="KE287" s="466">
        <v>0</v>
      </c>
      <c r="KF287" s="466">
        <v>0</v>
      </c>
      <c r="KG287" s="466">
        <v>0</v>
      </c>
      <c r="KH287" s="466">
        <v>0</v>
      </c>
      <c r="KI287" s="466">
        <v>0</v>
      </c>
      <c r="KJ287" s="466">
        <v>0</v>
      </c>
      <c r="KK287" s="466">
        <v>0</v>
      </c>
      <c r="KL287" s="466">
        <f t="shared" si="1442"/>
        <v>0</v>
      </c>
      <c r="KM287" s="655">
        <v>0</v>
      </c>
      <c r="KN287" s="466">
        <v>0</v>
      </c>
      <c r="KO287" s="466">
        <v>0</v>
      </c>
      <c r="KP287" s="466">
        <v>0</v>
      </c>
      <c r="KQ287" s="466">
        <v>0</v>
      </c>
      <c r="KR287" s="466">
        <v>0</v>
      </c>
      <c r="KS287" s="466">
        <v>0</v>
      </c>
      <c r="KT287" s="466">
        <v>0</v>
      </c>
      <c r="KU287" s="466">
        <v>0</v>
      </c>
      <c r="KV287" s="466">
        <v>0</v>
      </c>
      <c r="KW287" s="466">
        <v>0</v>
      </c>
      <c r="KX287" s="466">
        <v>0</v>
      </c>
      <c r="KY287" s="466">
        <f t="shared" si="1444"/>
        <v>0</v>
      </c>
      <c r="KZ287" s="655">
        <v>0</v>
      </c>
      <c r="LA287" s="466">
        <v>0</v>
      </c>
      <c r="LB287" s="466">
        <v>0</v>
      </c>
      <c r="LC287" s="466">
        <v>0</v>
      </c>
      <c r="LD287" s="466">
        <v>0</v>
      </c>
      <c r="LE287" s="466">
        <v>0</v>
      </c>
      <c r="LF287" s="466">
        <v>0</v>
      </c>
      <c r="LG287" s="466">
        <v>0</v>
      </c>
      <c r="LH287" s="466">
        <v>0</v>
      </c>
      <c r="LI287" s="466">
        <v>0</v>
      </c>
      <c r="LJ287" s="466">
        <v>0</v>
      </c>
      <c r="LK287" s="466">
        <v>0</v>
      </c>
      <c r="LL287" s="511">
        <f t="shared" si="1446"/>
        <v>0</v>
      </c>
    </row>
    <row r="288" spans="1:324" x14ac:dyDescent="0.2">
      <c r="A288" s="436"/>
      <c r="B288" s="437"/>
      <c r="C288" s="421" t="s">
        <v>1062</v>
      </c>
      <c r="D288" s="421" t="s">
        <v>1062</v>
      </c>
      <c r="E288" s="442"/>
      <c r="F288" s="442"/>
      <c r="G288" s="442"/>
      <c r="H288" s="442"/>
      <c r="I288" s="442"/>
      <c r="J288" s="442"/>
      <c r="K288" s="442"/>
      <c r="L288" s="442"/>
      <c r="M288" s="442"/>
      <c r="N288" s="442"/>
      <c r="O288" s="442"/>
      <c r="P288" s="442"/>
      <c r="Q288" s="442"/>
      <c r="R288" s="442"/>
      <c r="S288" s="442"/>
      <c r="T288" s="442"/>
      <c r="U288" s="442"/>
      <c r="V288" s="442"/>
      <c r="W288" s="442"/>
      <c r="X288" s="442"/>
      <c r="Y288" s="442"/>
      <c r="Z288" s="442"/>
      <c r="AA288" s="442"/>
      <c r="AB288" s="442"/>
      <c r="AC288" s="442"/>
      <c r="AD288" s="442"/>
      <c r="AE288" s="442"/>
      <c r="AF288" s="442"/>
      <c r="AG288" s="442"/>
      <c r="AH288" s="442"/>
      <c r="AI288" s="442"/>
      <c r="AJ288" s="442"/>
      <c r="AK288" s="442"/>
      <c r="AL288" s="442"/>
      <c r="AM288" s="442"/>
      <c r="AN288" s="442"/>
      <c r="AO288" s="442"/>
      <c r="AP288" s="442"/>
      <c r="AQ288" s="442"/>
      <c r="AR288" s="442"/>
      <c r="AS288" s="442"/>
      <c r="AT288" s="442"/>
      <c r="AU288" s="442"/>
      <c r="AV288" s="442"/>
      <c r="AW288" s="442"/>
      <c r="AX288" s="442"/>
      <c r="AY288" s="442"/>
      <c r="AZ288" s="442"/>
      <c r="BA288" s="442"/>
      <c r="BB288" s="442"/>
      <c r="BC288" s="442"/>
      <c r="BD288" s="442"/>
      <c r="BE288" s="442"/>
      <c r="BF288" s="442"/>
      <c r="BG288" s="442"/>
      <c r="BH288" s="442"/>
      <c r="BI288" s="442"/>
      <c r="BJ288" s="442"/>
      <c r="BK288" s="442"/>
      <c r="BL288" s="442"/>
      <c r="BM288" s="442"/>
      <c r="BN288" s="442"/>
      <c r="BO288" s="442"/>
      <c r="BP288" s="442"/>
      <c r="BQ288" s="442"/>
      <c r="BR288" s="442"/>
      <c r="BS288" s="442"/>
      <c r="BT288" s="442"/>
      <c r="BU288" s="442"/>
      <c r="BV288" s="442"/>
      <c r="BW288" s="442"/>
      <c r="BX288" s="442"/>
      <c r="BY288" s="442"/>
      <c r="BZ288" s="442"/>
      <c r="CA288" s="442"/>
      <c r="CB288" s="442"/>
      <c r="CC288" s="442"/>
      <c r="CD288" s="442"/>
      <c r="CE288" s="442"/>
      <c r="CF288" s="442"/>
      <c r="CG288" s="442"/>
      <c r="CH288" s="442"/>
      <c r="CI288" s="442"/>
      <c r="CJ288" s="442"/>
      <c r="CK288" s="442"/>
      <c r="CL288" s="442"/>
      <c r="CM288" s="442"/>
      <c r="CN288" s="442"/>
      <c r="CO288" s="442"/>
      <c r="CP288" s="442"/>
      <c r="CQ288" s="442"/>
      <c r="CR288" s="442"/>
      <c r="CS288" s="442"/>
      <c r="CT288" s="442"/>
      <c r="CU288" s="442"/>
      <c r="CV288" s="442"/>
      <c r="CW288" s="442"/>
      <c r="CX288" s="442"/>
      <c r="CY288" s="442"/>
      <c r="CZ288" s="442"/>
      <c r="DA288" s="442"/>
      <c r="DB288" s="442"/>
      <c r="DC288" s="442"/>
      <c r="DD288" s="442"/>
      <c r="DE288" s="442"/>
      <c r="DF288" s="442"/>
      <c r="DG288" s="442"/>
      <c r="DH288" s="442"/>
      <c r="DI288" s="442"/>
      <c r="DJ288" s="442"/>
      <c r="DK288" s="442"/>
      <c r="DL288" s="442"/>
      <c r="DM288" s="442"/>
      <c r="DN288" s="442"/>
      <c r="DO288" s="442"/>
      <c r="DP288" s="442"/>
      <c r="DQ288" s="442"/>
      <c r="DR288" s="442"/>
      <c r="DS288" s="442"/>
      <c r="DT288" s="442"/>
      <c r="DU288" s="442"/>
      <c r="DV288" s="442"/>
      <c r="DW288" s="442"/>
      <c r="DX288" s="442"/>
      <c r="DY288" s="442"/>
      <c r="DZ288" s="442"/>
      <c r="EA288" s="442"/>
      <c r="EB288" s="442"/>
      <c r="EC288" s="442"/>
      <c r="ED288" s="442"/>
      <c r="EE288" s="442"/>
      <c r="EF288" s="442"/>
      <c r="EG288" s="442"/>
      <c r="EH288" s="442"/>
      <c r="EI288" s="442"/>
      <c r="EJ288" s="442"/>
      <c r="EK288" s="442"/>
      <c r="EL288" s="442"/>
      <c r="EM288" s="442"/>
      <c r="EN288" s="442"/>
      <c r="EO288" s="442"/>
      <c r="EP288" s="442"/>
      <c r="EQ288" s="442"/>
      <c r="ER288" s="442"/>
      <c r="ES288" s="442"/>
      <c r="ET288" s="442"/>
      <c r="EU288" s="442"/>
      <c r="EV288" s="442"/>
      <c r="EW288" s="442"/>
      <c r="EX288" s="442"/>
      <c r="EY288" s="442"/>
      <c r="EZ288" s="442"/>
      <c r="FA288" s="442"/>
      <c r="FB288" s="442"/>
      <c r="FC288" s="442"/>
      <c r="FD288" s="442"/>
      <c r="FE288" s="442"/>
      <c r="FF288" s="442"/>
      <c r="FG288" s="442"/>
      <c r="FH288" s="442"/>
      <c r="FI288" s="442"/>
      <c r="FJ288" s="442"/>
      <c r="FK288" s="442"/>
      <c r="FL288" s="442"/>
      <c r="FM288" s="442"/>
      <c r="FN288" s="442"/>
      <c r="FO288" s="442"/>
      <c r="FP288" s="442"/>
      <c r="FQ288" s="442"/>
      <c r="FR288" s="442"/>
      <c r="FS288" s="442"/>
      <c r="FT288" s="442"/>
      <c r="FU288" s="442"/>
      <c r="FV288" s="442"/>
      <c r="FW288" s="442"/>
      <c r="FX288" s="442"/>
      <c r="FY288" s="442"/>
      <c r="FZ288" s="442"/>
      <c r="GA288" s="442"/>
      <c r="GB288" s="442"/>
      <c r="GC288" s="442"/>
      <c r="GD288" s="442"/>
      <c r="GE288" s="442"/>
      <c r="GF288" s="442"/>
      <c r="GG288" s="442"/>
      <c r="GH288" s="442"/>
      <c r="GI288" s="442"/>
      <c r="GJ288" s="442"/>
      <c r="GK288" s="442"/>
      <c r="GL288" s="442"/>
      <c r="GM288" s="442"/>
      <c r="GN288" s="442"/>
      <c r="GO288" s="442"/>
      <c r="GP288" s="442"/>
      <c r="GQ288" s="442"/>
      <c r="GR288" s="442"/>
      <c r="GS288" s="442"/>
      <c r="GT288" s="442"/>
      <c r="GU288" s="442"/>
      <c r="GV288" s="442"/>
      <c r="GW288" s="442"/>
      <c r="GX288" s="442"/>
      <c r="GY288" s="442"/>
      <c r="GZ288" s="442"/>
      <c r="HA288" s="442"/>
      <c r="HB288" s="442"/>
      <c r="HC288" s="442"/>
      <c r="HD288" s="442"/>
      <c r="HE288" s="442"/>
      <c r="HF288" s="442"/>
      <c r="HG288" s="442"/>
      <c r="HH288" s="442"/>
      <c r="HI288" s="442"/>
      <c r="HJ288" s="442"/>
      <c r="HK288" s="442"/>
      <c r="HL288" s="442"/>
      <c r="HM288" s="442"/>
      <c r="HN288" s="442"/>
      <c r="HO288" s="442"/>
      <c r="HP288" s="442"/>
      <c r="HQ288" s="442"/>
      <c r="HR288" s="442"/>
      <c r="HS288" s="442"/>
      <c r="HT288" s="442"/>
      <c r="HU288" s="442"/>
      <c r="HV288" s="442"/>
      <c r="HW288" s="442"/>
      <c r="HX288" s="442"/>
      <c r="HY288" s="442"/>
      <c r="HZ288" s="442"/>
      <c r="IA288" s="442"/>
      <c r="IB288" s="442"/>
      <c r="IC288" s="442"/>
      <c r="ID288" s="442"/>
      <c r="IE288" s="442"/>
      <c r="IF288" s="442"/>
      <c r="IG288" s="442"/>
      <c r="IH288" s="442"/>
      <c r="II288" s="442"/>
      <c r="IJ288" s="442"/>
      <c r="IK288" s="442"/>
      <c r="IL288" s="442"/>
      <c r="IM288" s="442"/>
      <c r="IN288" s="442"/>
      <c r="IO288" s="442"/>
      <c r="IP288" s="442"/>
      <c r="IQ288" s="442"/>
      <c r="IR288" s="442"/>
      <c r="IS288" s="442"/>
      <c r="IT288" s="442"/>
      <c r="IU288" s="442"/>
      <c r="IV288" s="442"/>
      <c r="IW288" s="442"/>
      <c r="IX288" s="442"/>
      <c r="IY288" s="442"/>
      <c r="IZ288" s="653"/>
      <c r="JA288" s="442"/>
      <c r="JB288" s="442"/>
      <c r="JC288" s="442"/>
      <c r="JD288" s="442"/>
      <c r="JE288" s="442"/>
      <c r="JF288" s="442"/>
      <c r="JG288" s="442"/>
      <c r="JH288" s="442"/>
      <c r="JI288" s="442"/>
      <c r="JJ288" s="442"/>
      <c r="JK288" s="442"/>
      <c r="JL288" s="442"/>
      <c r="JM288" s="653"/>
      <c r="JN288" s="442"/>
      <c r="JO288" s="442"/>
      <c r="JP288" s="442"/>
      <c r="JQ288" s="442"/>
      <c r="JR288" s="442"/>
      <c r="JS288" s="442"/>
      <c r="JT288" s="442"/>
      <c r="JU288" s="442"/>
      <c r="JV288" s="442"/>
      <c r="JW288" s="442"/>
      <c r="JX288" s="442"/>
      <c r="JY288" s="442"/>
      <c r="JZ288" s="653"/>
      <c r="KA288" s="442"/>
      <c r="KB288" s="442"/>
      <c r="KC288" s="442"/>
      <c r="KD288" s="442"/>
      <c r="KE288" s="442"/>
      <c r="KF288" s="442"/>
      <c r="KG288" s="442"/>
      <c r="KH288" s="442"/>
      <c r="KI288" s="442"/>
      <c r="KJ288" s="442"/>
      <c r="KK288" s="442"/>
      <c r="KL288" s="442"/>
      <c r="KM288" s="653"/>
      <c r="KN288" s="442"/>
      <c r="KO288" s="442"/>
      <c r="KP288" s="442"/>
      <c r="KQ288" s="442"/>
      <c r="KR288" s="442"/>
      <c r="KS288" s="442"/>
      <c r="KT288" s="442"/>
      <c r="KU288" s="442"/>
      <c r="KV288" s="442"/>
      <c r="KW288" s="442"/>
      <c r="KX288" s="442"/>
      <c r="KY288" s="442"/>
      <c r="KZ288" s="653"/>
      <c r="LA288" s="442"/>
      <c r="LB288" s="442"/>
      <c r="LC288" s="442"/>
      <c r="LD288" s="442"/>
      <c r="LE288" s="442"/>
      <c r="LF288" s="442"/>
      <c r="LG288" s="442"/>
      <c r="LH288" s="442"/>
      <c r="LI288" s="442"/>
      <c r="LJ288" s="442"/>
      <c r="LK288" s="442"/>
      <c r="LL288" s="512"/>
    </row>
    <row r="289" spans="1:324" ht="18" x14ac:dyDescent="0.25">
      <c r="A289" s="461">
        <v>752</v>
      </c>
      <c r="B289" s="462"/>
      <c r="C289" s="463" t="s">
        <v>432</v>
      </c>
      <c r="D289" s="463" t="s">
        <v>433</v>
      </c>
      <c r="E289" s="474">
        <f t="shared" ref="E289:X289" si="1447">E290</f>
        <v>0</v>
      </c>
      <c r="F289" s="474">
        <f t="shared" si="1447"/>
        <v>0</v>
      </c>
      <c r="G289" s="474">
        <f t="shared" si="1447"/>
        <v>0</v>
      </c>
      <c r="H289" s="474">
        <f t="shared" si="1447"/>
        <v>35701652.47871808</v>
      </c>
      <c r="I289" s="474">
        <f t="shared" si="1447"/>
        <v>43235206.977132365</v>
      </c>
      <c r="J289" s="474">
        <f t="shared" si="1447"/>
        <v>65854769.654481731</v>
      </c>
      <c r="K289" s="474">
        <f t="shared" si="1447"/>
        <v>56753138.040393926</v>
      </c>
      <c r="L289" s="474">
        <f t="shared" si="1447"/>
        <v>39174104.490068443</v>
      </c>
      <c r="M289" s="474">
        <f t="shared" si="1447"/>
        <v>1215204.2035553332</v>
      </c>
      <c r="N289" s="474">
        <f t="shared" si="1447"/>
        <v>0</v>
      </c>
      <c r="O289" s="474">
        <f t="shared" si="1447"/>
        <v>191864.32857619767</v>
      </c>
      <c r="P289" s="474">
        <f t="shared" si="1447"/>
        <v>3572373.9448756468</v>
      </c>
      <c r="Q289" s="474">
        <f t="shared" si="1447"/>
        <v>92912.046236020717</v>
      </c>
      <c r="R289" s="474">
        <f t="shared" si="1447"/>
        <v>72818.315389751311</v>
      </c>
      <c r="S289" s="474">
        <f t="shared" si="1447"/>
        <v>3946983.9069437487</v>
      </c>
      <c r="T289" s="474">
        <f t="shared" si="1447"/>
        <v>49189.405775329673</v>
      </c>
      <c r="U289" s="474">
        <f t="shared" si="1447"/>
        <v>58886.425471540657</v>
      </c>
      <c r="V289" s="474">
        <f t="shared" si="1447"/>
        <v>4427720.0121432142</v>
      </c>
      <c r="W289" s="474">
        <f t="shared" si="1447"/>
        <v>31590.678935069274</v>
      </c>
      <c r="X289" s="474">
        <f t="shared" si="1447"/>
        <v>23736.905775329658</v>
      </c>
      <c r="Y289" s="474">
        <f>M289+N289+O289+P289+Q289+R289+S289+T289+U289+V289+W289+X289</f>
        <v>13683280.173677182</v>
      </c>
      <c r="Z289" s="474">
        <f t="shared" ref="Z289:AK289" si="1448">Z290</f>
        <v>5327617.1830662657</v>
      </c>
      <c r="AA289" s="474">
        <f t="shared" si="1448"/>
        <v>106655.99399098649</v>
      </c>
      <c r="AB289" s="474">
        <f t="shared" si="1448"/>
        <v>659621.1237689869</v>
      </c>
      <c r="AC289" s="474">
        <f t="shared" si="1448"/>
        <v>1799131.9838090469</v>
      </c>
      <c r="AD289" s="474">
        <f t="shared" si="1448"/>
        <v>383955.06676681695</v>
      </c>
      <c r="AE289" s="474">
        <f t="shared" si="1448"/>
        <v>282685.50617593061</v>
      </c>
      <c r="AF289" s="474">
        <f t="shared" si="1448"/>
        <v>1208831.3516107495</v>
      </c>
      <c r="AG289" s="474">
        <f t="shared" si="1448"/>
        <v>155812.88599566018</v>
      </c>
      <c r="AH289" s="474">
        <f t="shared" si="1448"/>
        <v>148702.21999666165</v>
      </c>
      <c r="AI289" s="474">
        <f t="shared" si="1448"/>
        <v>3306175.6627023867</v>
      </c>
      <c r="AJ289" s="474">
        <f t="shared" si="1448"/>
        <v>194679.51927891836</v>
      </c>
      <c r="AK289" s="474">
        <f t="shared" si="1448"/>
        <v>222525.45484894008</v>
      </c>
      <c r="AL289" s="474">
        <f>Z289+AA289+AB289+AC289+AD289+AE289+AF289+AG289+AH289+AI289+AJ289+AK289</f>
        <v>13796393.952011351</v>
      </c>
      <c r="AM289" s="474">
        <f t="shared" ref="AM289:AX289" si="1449">AM290</f>
        <v>1897098.6538140543</v>
      </c>
      <c r="AN289" s="474">
        <f t="shared" si="1449"/>
        <v>166466.09414121183</v>
      </c>
      <c r="AO289" s="474">
        <f t="shared" si="1449"/>
        <v>231756.46803538644</v>
      </c>
      <c r="AP289" s="474">
        <f t="shared" si="1449"/>
        <v>3616013.3017860125</v>
      </c>
      <c r="AQ289" s="474">
        <f t="shared" si="1449"/>
        <v>249615.79869804709</v>
      </c>
      <c r="AR289" s="474">
        <f t="shared" si="1449"/>
        <v>159908.94675346353</v>
      </c>
      <c r="AS289" s="474">
        <f t="shared" si="1449"/>
        <v>1111834.8243198132</v>
      </c>
      <c r="AT289" s="474">
        <f t="shared" si="1449"/>
        <v>133696.37790018361</v>
      </c>
      <c r="AU289" s="474">
        <f t="shared" si="1449"/>
        <v>175221.16508095476</v>
      </c>
      <c r="AV289" s="474">
        <f t="shared" si="1449"/>
        <v>2571316.9810131867</v>
      </c>
      <c r="AW289" s="474">
        <f t="shared" si="1449"/>
        <v>152787.51460524119</v>
      </c>
      <c r="AX289" s="474">
        <f t="shared" si="1449"/>
        <v>-511135.99461692554</v>
      </c>
      <c r="AY289" s="474">
        <f>AM289+AN289+AO289+AP289+AQ289+AR289+AS289+AT289+AU289+AV289+AW289+AX289</f>
        <v>9954580.1315306295</v>
      </c>
      <c r="AZ289" s="474">
        <f t="shared" ref="AZ289:BK289" si="1450">AZ290</f>
        <v>3293046.9011016525</v>
      </c>
      <c r="BA289" s="474">
        <f t="shared" si="1450"/>
        <v>219097.7341011517</v>
      </c>
      <c r="BB289" s="474">
        <f t="shared" si="1450"/>
        <v>178010.78284092812</v>
      </c>
      <c r="BC289" s="474">
        <f t="shared" si="1450"/>
        <v>1367924.8307043898</v>
      </c>
      <c r="BD289" s="474">
        <f t="shared" si="1450"/>
        <v>-415014.46753463522</v>
      </c>
      <c r="BE289" s="474">
        <f t="shared" si="1450"/>
        <v>10568130.156735104</v>
      </c>
      <c r="BF289" s="474">
        <f t="shared" si="1450"/>
        <v>1597755.4113253211</v>
      </c>
      <c r="BG289" s="474">
        <f t="shared" si="1450"/>
        <v>58482.939409113649</v>
      </c>
      <c r="BH289" s="474">
        <f t="shared" si="1450"/>
        <v>51108.156776831878</v>
      </c>
      <c r="BI289" s="474">
        <f t="shared" si="1450"/>
        <v>3580291.5857536304</v>
      </c>
      <c r="BJ289" s="474">
        <f t="shared" si="1450"/>
        <v>38788.19896511433</v>
      </c>
      <c r="BK289" s="474">
        <f t="shared" si="1450"/>
        <v>83813.770655983913</v>
      </c>
      <c r="BL289" s="474">
        <f>AZ289+BA289+BB289+BC289+BD289+BE289+BF289+BG289+BH289+BI289+BJ289+BK289</f>
        <v>20621436.000834584</v>
      </c>
      <c r="BM289" s="474">
        <f t="shared" ref="BM289:BX289" si="1451">BM290</f>
        <v>1697644.6113336671</v>
      </c>
      <c r="BN289" s="474">
        <f t="shared" si="1451"/>
        <v>31296.102487063919</v>
      </c>
      <c r="BO289" s="474">
        <f t="shared" si="1451"/>
        <v>216903.48439325657</v>
      </c>
      <c r="BP289" s="474">
        <f t="shared" si="1451"/>
        <v>794601.67359372403</v>
      </c>
      <c r="BQ289" s="474">
        <f t="shared" si="1451"/>
        <v>117416.68244032713</v>
      </c>
      <c r="BR289" s="474">
        <f t="shared" si="1451"/>
        <v>152594.37322650634</v>
      </c>
      <c r="BS289" s="474">
        <f t="shared" si="1451"/>
        <v>419029.26969621103</v>
      </c>
      <c r="BT289" s="474">
        <f t="shared" si="1451"/>
        <v>42871.731764313248</v>
      </c>
      <c r="BU289" s="474">
        <f t="shared" si="1451"/>
        <v>160197.44771323644</v>
      </c>
      <c r="BV289" s="474">
        <f t="shared" si="1451"/>
        <v>2761722.8236938738</v>
      </c>
      <c r="BW289" s="474">
        <f t="shared" si="1451"/>
        <v>93560.546820230433</v>
      </c>
      <c r="BX289" s="474">
        <f t="shared" si="1451"/>
        <v>-464456.01585711911</v>
      </c>
      <c r="BY289" s="474">
        <f>BM289+BN289+BO289+BP289+BQ289+BR289+BS289+BT289+BU289+BV289+BW289+BX289</f>
        <v>6023382.7313052909</v>
      </c>
      <c r="BZ289" s="474">
        <f t="shared" ref="BZ289:CK289" si="1452">BZ290</f>
        <v>1031184.3624603573</v>
      </c>
      <c r="CA289" s="474">
        <f t="shared" si="1452"/>
        <v>41125.712193289932</v>
      </c>
      <c r="CB289" s="474">
        <f t="shared" si="1452"/>
        <v>57661.760015022541</v>
      </c>
      <c r="CC289" s="474">
        <f t="shared" si="1452"/>
        <v>259074.28851610751</v>
      </c>
      <c r="CD289" s="474">
        <f t="shared" si="1452"/>
        <v>73201.213361709262</v>
      </c>
      <c r="CE289" s="474">
        <f t="shared" si="1452"/>
        <v>60506.65360540813</v>
      </c>
      <c r="CF289" s="474">
        <f t="shared" si="1452"/>
        <v>1047152.1530211985</v>
      </c>
      <c r="CG289" s="474">
        <f t="shared" si="1452"/>
        <v>50917.162618928385</v>
      </c>
      <c r="CH289" s="474">
        <f t="shared" si="1452"/>
        <v>31787.832373560366</v>
      </c>
      <c r="CI289" s="474">
        <f t="shared" si="1452"/>
        <v>1248213.1516858623</v>
      </c>
      <c r="CJ289" s="474">
        <f t="shared" si="1452"/>
        <v>27129.056084126169</v>
      </c>
      <c r="CK289" s="474">
        <f t="shared" si="1452"/>
        <v>717427.42847604747</v>
      </c>
      <c r="CL289" s="474">
        <f>BZ289+CA289+CB289+CC289+CD289+CE289+CF289+CG289+CH289+CI289+CJ289+CK289</f>
        <v>4645380.7744116178</v>
      </c>
      <c r="CM289" s="474">
        <f t="shared" ref="CM289:CX289" si="1453">CM290</f>
        <v>1205424.9313136372</v>
      </c>
      <c r="CN289" s="474">
        <f t="shared" si="1453"/>
        <v>51441.001293607078</v>
      </c>
      <c r="CO289" s="474">
        <f t="shared" si="1453"/>
        <v>58327.627566349525</v>
      </c>
      <c r="CP289" s="474">
        <f t="shared" si="1453"/>
        <v>1167190.236354532</v>
      </c>
      <c r="CQ289" s="474">
        <f t="shared" si="1453"/>
        <v>40225.163453513596</v>
      </c>
      <c r="CR289" s="474">
        <f t="shared" si="1453"/>
        <v>40164.582999499289</v>
      </c>
      <c r="CS289" s="474">
        <f t="shared" si="1453"/>
        <v>723252.56059088628</v>
      </c>
      <c r="CT289" s="474">
        <f t="shared" si="1453"/>
        <v>63083.170589217174</v>
      </c>
      <c r="CU289" s="474">
        <f t="shared" si="1453"/>
        <v>40495.632490402277</v>
      </c>
      <c r="CV289" s="474">
        <f t="shared" si="1453"/>
        <v>6925770.802870973</v>
      </c>
      <c r="CW289" s="474">
        <f t="shared" si="1453"/>
        <v>38636.047154064421</v>
      </c>
      <c r="CX289" s="474">
        <f t="shared" si="1453"/>
        <v>264688.21148389252</v>
      </c>
      <c r="CY289" s="474">
        <f>CM289+CN289+CO289+CP289+CQ289+CR289+CS289+CT289+CU289+CV289+CW289+CX289</f>
        <v>10618699.968160573</v>
      </c>
      <c r="CZ289" s="474">
        <f t="shared" ref="CZ289:DK289" si="1454">CZ290</f>
        <v>1750364.33</v>
      </c>
      <c r="DA289" s="474">
        <f t="shared" si="1454"/>
        <v>65548.789999999994</v>
      </c>
      <c r="DB289" s="474">
        <f t="shared" si="1454"/>
        <v>57973.19</v>
      </c>
      <c r="DC289" s="474">
        <f t="shared" si="1454"/>
        <v>969181.34</v>
      </c>
      <c r="DD289" s="474">
        <f t="shared" si="1454"/>
        <v>80546.679999999993</v>
      </c>
      <c r="DE289" s="474">
        <f t="shared" si="1454"/>
        <v>77176.11</v>
      </c>
      <c r="DF289" s="474">
        <f t="shared" si="1454"/>
        <v>1305497.0900000001</v>
      </c>
      <c r="DG289" s="474">
        <f t="shared" si="1454"/>
        <v>41501.81</v>
      </c>
      <c r="DH289" s="474">
        <f t="shared" si="1454"/>
        <v>67373.399999999994</v>
      </c>
      <c r="DI289" s="474">
        <f t="shared" si="1454"/>
        <v>3785265.25</v>
      </c>
      <c r="DJ289" s="474">
        <f t="shared" si="1454"/>
        <v>44866.070000000065</v>
      </c>
      <c r="DK289" s="474">
        <f t="shared" si="1454"/>
        <v>86698.46</v>
      </c>
      <c r="DL289" s="474">
        <f>CZ289+DA289+DB289+DC289+DD289+DE289+DF289+DG289+DH289+DI289+DJ289+DK289</f>
        <v>8331992.5200000005</v>
      </c>
      <c r="DM289" s="474">
        <f t="shared" ref="DM289:DX289" si="1455">DM290</f>
        <v>4675742.68</v>
      </c>
      <c r="DN289" s="474">
        <f t="shared" si="1455"/>
        <v>61429.9</v>
      </c>
      <c r="DO289" s="474">
        <f t="shared" si="1455"/>
        <v>59325.43</v>
      </c>
      <c r="DP289" s="474">
        <f t="shared" si="1455"/>
        <v>1419904.16</v>
      </c>
      <c r="DQ289" s="474">
        <f t="shared" si="1455"/>
        <v>70897.27</v>
      </c>
      <c r="DR289" s="474">
        <f t="shared" si="1455"/>
        <v>61654.85</v>
      </c>
      <c r="DS289" s="474">
        <f t="shared" si="1455"/>
        <v>727589.86</v>
      </c>
      <c r="DT289" s="474">
        <f t="shared" si="1455"/>
        <v>47871.77</v>
      </c>
      <c r="DU289" s="474">
        <f t="shared" si="1455"/>
        <v>66454.42</v>
      </c>
      <c r="DV289" s="474">
        <f t="shared" si="1455"/>
        <v>1051688.95</v>
      </c>
      <c r="DW289" s="474">
        <f t="shared" si="1455"/>
        <v>55782.89</v>
      </c>
      <c r="DX289" s="474">
        <f t="shared" si="1455"/>
        <v>1703125.12</v>
      </c>
      <c r="DY289" s="474">
        <f>DM289+DN289+DO289+DP289+DQ289+DR289+DS289+DT289+DU289+DV289+DW289+DX289</f>
        <v>10001467.299999999</v>
      </c>
      <c r="DZ289" s="474">
        <f t="shared" ref="DZ289:EK289" si="1456">DZ290</f>
        <v>379381.92</v>
      </c>
      <c r="EA289" s="474">
        <f t="shared" si="1456"/>
        <v>32457.54</v>
      </c>
      <c r="EB289" s="474">
        <f t="shared" si="1456"/>
        <v>44922.59</v>
      </c>
      <c r="EC289" s="474">
        <f t="shared" si="1456"/>
        <v>734847.03</v>
      </c>
      <c r="ED289" s="474">
        <f t="shared" si="1456"/>
        <v>39926.35</v>
      </c>
      <c r="EE289" s="474">
        <f t="shared" si="1456"/>
        <v>45314.22</v>
      </c>
      <c r="EF289" s="474">
        <f t="shared" si="1456"/>
        <v>280403.75</v>
      </c>
      <c r="EG289" s="474">
        <f t="shared" si="1456"/>
        <v>30760.04</v>
      </c>
      <c r="EH289" s="474">
        <f t="shared" si="1456"/>
        <v>45884.67</v>
      </c>
      <c r="EI289" s="474">
        <f t="shared" si="1456"/>
        <v>4007227.21</v>
      </c>
      <c r="EJ289" s="474">
        <f t="shared" si="1456"/>
        <v>32087.79</v>
      </c>
      <c r="EK289" s="474">
        <f t="shared" si="1456"/>
        <v>59486.89</v>
      </c>
      <c r="EL289" s="474">
        <f>DZ289+EA289+EB289+EC289+ED289+EE289+EF289+EG289+EH289+EI289+EJ289+EK289</f>
        <v>5732700</v>
      </c>
      <c r="EM289" s="474">
        <f t="shared" ref="EM289:FK289" si="1457">EM290</f>
        <v>564128.26</v>
      </c>
      <c r="EN289" s="474">
        <f t="shared" si="1457"/>
        <v>38060.230000000003</v>
      </c>
      <c r="EO289" s="474">
        <f t="shared" si="1457"/>
        <v>21004.87</v>
      </c>
      <c r="EP289" s="474">
        <f t="shared" si="1457"/>
        <v>325494.48</v>
      </c>
      <c r="EQ289" s="474">
        <f t="shared" si="1457"/>
        <v>41794.79</v>
      </c>
      <c r="ER289" s="474">
        <f t="shared" si="1457"/>
        <v>46559.81</v>
      </c>
      <c r="ES289" s="474">
        <f t="shared" si="1457"/>
        <v>88442.13</v>
      </c>
      <c r="ET289" s="474">
        <f t="shared" si="1457"/>
        <v>33696.82</v>
      </c>
      <c r="EU289" s="474">
        <f t="shared" si="1457"/>
        <v>34192.019999999997</v>
      </c>
      <c r="EV289" s="474">
        <f t="shared" si="1457"/>
        <v>1844211.09</v>
      </c>
      <c r="EW289" s="474">
        <f t="shared" si="1457"/>
        <v>47418.26</v>
      </c>
      <c r="EX289" s="474">
        <f t="shared" si="1457"/>
        <v>55460.46</v>
      </c>
      <c r="EY289" s="474">
        <f>EM289+EN289+EO289+EP289+EQ289+ER289+ES289+ET289+EU289+EV289+EW289+EX289</f>
        <v>3140463.2199999997</v>
      </c>
      <c r="EZ289" s="474">
        <f t="shared" si="1457"/>
        <v>262070.32</v>
      </c>
      <c r="FA289" s="474">
        <f t="shared" si="1457"/>
        <v>39869.339999999997</v>
      </c>
      <c r="FB289" s="474">
        <f t="shared" si="1457"/>
        <v>44976.78</v>
      </c>
      <c r="FC289" s="474">
        <f t="shared" si="1457"/>
        <v>101500.22</v>
      </c>
      <c r="FD289" s="474">
        <f t="shared" si="1457"/>
        <v>34560.79</v>
      </c>
      <c r="FE289" s="474">
        <f t="shared" si="1457"/>
        <v>57765.98</v>
      </c>
      <c r="FF289" s="474">
        <f t="shared" si="1457"/>
        <v>1302386.58</v>
      </c>
      <c r="FG289" s="474">
        <f t="shared" si="1457"/>
        <v>29351.47</v>
      </c>
      <c r="FH289" s="474">
        <f t="shared" si="1457"/>
        <v>37840.74</v>
      </c>
      <c r="FI289" s="474">
        <f t="shared" si="1457"/>
        <v>836027.89</v>
      </c>
      <c r="FJ289" s="474">
        <f t="shared" si="1457"/>
        <v>40410.81</v>
      </c>
      <c r="FK289" s="474">
        <f t="shared" si="1457"/>
        <v>55715.88</v>
      </c>
      <c r="FL289" s="474">
        <f>FA289+FB289+FC289+FD289+FE289+FF289+FG289+FH289+EZ289+FI289+FK289+FJ289</f>
        <v>2842476.8</v>
      </c>
      <c r="FM289" s="474">
        <f t="shared" ref="FM289:HZ289" si="1458">FM290</f>
        <v>416855.15</v>
      </c>
      <c r="FN289" s="474">
        <f t="shared" si="1458"/>
        <v>25120.12</v>
      </c>
      <c r="FO289" s="474">
        <f t="shared" si="1458"/>
        <v>20896.099999999999</v>
      </c>
      <c r="FP289" s="474">
        <f t="shared" si="1458"/>
        <v>256978.34</v>
      </c>
      <c r="FQ289" s="474">
        <f t="shared" si="1458"/>
        <v>39069.4</v>
      </c>
      <c r="FR289" s="474">
        <f t="shared" si="1458"/>
        <v>24696.58</v>
      </c>
      <c r="FS289" s="474">
        <f t="shared" si="1458"/>
        <v>350125.52</v>
      </c>
      <c r="FT289" s="474">
        <f t="shared" si="1458"/>
        <v>28301.89</v>
      </c>
      <c r="FU289" s="474">
        <f t="shared" si="1458"/>
        <v>17433.25</v>
      </c>
      <c r="FV289" s="474">
        <f t="shared" si="1458"/>
        <v>796039.39</v>
      </c>
      <c r="FW289" s="474">
        <f t="shared" si="1458"/>
        <v>22917.96</v>
      </c>
      <c r="FX289" s="474">
        <f t="shared" si="1458"/>
        <v>573776.05000000005</v>
      </c>
      <c r="FY289" s="474">
        <f>FM289+FN289+FO289+FP289+FQ289+FR289+FS289+FT289+FU289+FV289+FW289+FX289</f>
        <v>2572209.75</v>
      </c>
      <c r="FZ289" s="474">
        <f t="shared" si="1458"/>
        <v>422708.61000000004</v>
      </c>
      <c r="GA289" s="474">
        <f t="shared" si="1458"/>
        <v>12606.61</v>
      </c>
      <c r="GB289" s="474">
        <f t="shared" si="1458"/>
        <v>24392.639999999999</v>
      </c>
      <c r="GC289" s="474">
        <f t="shared" si="1458"/>
        <v>454251.17</v>
      </c>
      <c r="GD289" s="474">
        <f t="shared" si="1458"/>
        <v>13666.330000000002</v>
      </c>
      <c r="GE289" s="474">
        <f t="shared" si="1458"/>
        <v>21794.199999999997</v>
      </c>
      <c r="GF289" s="474">
        <f t="shared" si="1458"/>
        <v>255193.13000000003</v>
      </c>
      <c r="GG289" s="474">
        <f t="shared" si="1458"/>
        <v>13544.389999999956</v>
      </c>
      <c r="GH289" s="474">
        <f t="shared" si="1458"/>
        <v>17837.319999999978</v>
      </c>
      <c r="GI289" s="474">
        <f t="shared" si="1458"/>
        <v>933576.23</v>
      </c>
      <c r="GJ289" s="474">
        <f t="shared" si="1458"/>
        <v>13057.660000000033</v>
      </c>
      <c r="GK289" s="474">
        <f t="shared" si="1458"/>
        <v>12550.54999999993</v>
      </c>
      <c r="GL289" s="474">
        <f>FZ289+GA289+GB289+GC289+GD289+GE289+GF289+GG289+GH289+GI289+GJ289+GK289</f>
        <v>2195178.84</v>
      </c>
      <c r="GM289" s="474">
        <f t="shared" si="1458"/>
        <v>377632.38</v>
      </c>
      <c r="GN289" s="474">
        <f t="shared" si="1458"/>
        <v>6208.1600000000017</v>
      </c>
      <c r="GO289" s="474">
        <f t="shared" si="1458"/>
        <v>3756.8200000000015</v>
      </c>
      <c r="GP289" s="474">
        <f t="shared" si="1458"/>
        <v>372154.45</v>
      </c>
      <c r="GQ289" s="474">
        <f t="shared" si="1458"/>
        <v>9521.4399999999987</v>
      </c>
      <c r="GR289" s="474">
        <f t="shared" si="1458"/>
        <v>5677.23</v>
      </c>
      <c r="GS289" s="474">
        <f t="shared" si="1458"/>
        <v>747041.45</v>
      </c>
      <c r="GT289" s="474">
        <f t="shared" si="1458"/>
        <v>11738.739999999998</v>
      </c>
      <c r="GU289" s="474">
        <f t="shared" si="1458"/>
        <v>5422.739999999998</v>
      </c>
      <c r="GV289" s="474">
        <f t="shared" si="1458"/>
        <v>625504.53999999992</v>
      </c>
      <c r="GW289" s="474">
        <f t="shared" si="1458"/>
        <v>-3390.2999999999884</v>
      </c>
      <c r="GX289" s="474">
        <f t="shared" si="1458"/>
        <v>1703.9000000000087</v>
      </c>
      <c r="GY289" s="474">
        <f>GM289+GN289+GO289+GP289+GQ289+GR289+GS289+GT289+GU289+GV289+GW289+GX289</f>
        <v>2162971.5499999998</v>
      </c>
      <c r="GZ289" s="474">
        <f t="shared" si="1458"/>
        <v>248407.97</v>
      </c>
      <c r="HA289" s="474">
        <f t="shared" si="1458"/>
        <v>9989.380000000001</v>
      </c>
      <c r="HB289" s="474">
        <f t="shared" si="1458"/>
        <v>8728.029999999997</v>
      </c>
      <c r="HC289" s="474">
        <f t="shared" si="1458"/>
        <v>163738.16</v>
      </c>
      <c r="HD289" s="474">
        <f t="shared" si="1458"/>
        <v>1134.2799999999988</v>
      </c>
      <c r="HE289" s="474">
        <f t="shared" si="1458"/>
        <v>5082.7099999999955</v>
      </c>
      <c r="HF289" s="474">
        <f t="shared" si="1458"/>
        <v>570558.05000000005</v>
      </c>
      <c r="HG289" s="474">
        <f t="shared" si="1458"/>
        <v>4793.0699999999961</v>
      </c>
      <c r="HH289" s="474">
        <f t="shared" si="1458"/>
        <v>3136.8900000000067</v>
      </c>
      <c r="HI289" s="474">
        <f t="shared" si="1458"/>
        <v>1028233.9199999999</v>
      </c>
      <c r="HJ289" s="474">
        <f t="shared" si="1458"/>
        <v>2790.5800000000017</v>
      </c>
      <c r="HK289" s="474">
        <f t="shared" si="1458"/>
        <v>2871.7999999999956</v>
      </c>
      <c r="HL289" s="474">
        <f>GZ289+HA289+HB289+HC289+HD289+HE289+HF289+HG289+HH289+HI289+HJ289+HK289</f>
        <v>2049464.84</v>
      </c>
      <c r="HM289" s="474">
        <f t="shared" si="1458"/>
        <v>151542.5</v>
      </c>
      <c r="HN289" s="474">
        <f t="shared" si="1458"/>
        <v>3168.1300000000006</v>
      </c>
      <c r="HO289" s="474">
        <f t="shared" si="1458"/>
        <v>646.29</v>
      </c>
      <c r="HP289" s="474">
        <f t="shared" si="1458"/>
        <v>1088220.6000000001</v>
      </c>
      <c r="HQ289" s="474">
        <f t="shared" si="1458"/>
        <v>867.78000000000065</v>
      </c>
      <c r="HR289" s="474">
        <f t="shared" si="1458"/>
        <v>8812.6299999999992</v>
      </c>
      <c r="HS289" s="474">
        <f t="shared" si="1458"/>
        <v>1547286.3599999999</v>
      </c>
      <c r="HT289" s="474">
        <f t="shared" si="1458"/>
        <v>6771.7799999999988</v>
      </c>
      <c r="HU289" s="474">
        <f t="shared" si="1458"/>
        <v>2180.369999999999</v>
      </c>
      <c r="HV289" s="474">
        <f t="shared" si="1458"/>
        <v>155561.65000000002</v>
      </c>
      <c r="HW289" s="474">
        <f t="shared" si="1458"/>
        <v>15284.940000000002</v>
      </c>
      <c r="HX289" s="474">
        <f t="shared" si="1458"/>
        <v>6284.4400000000023</v>
      </c>
      <c r="HY289" s="474">
        <f>HM289+HN289+HO289+HP289+HQ289+HR289+HS289+HT289+HU289+HV289+HW289+HX289</f>
        <v>2986627.4699999997</v>
      </c>
      <c r="HZ289" s="474">
        <f t="shared" si="1458"/>
        <v>521794.74</v>
      </c>
      <c r="IA289" s="474">
        <f t="shared" ref="IA289:IK289" si="1459">IA290</f>
        <v>1176.7600000000002</v>
      </c>
      <c r="IB289" s="474">
        <f t="shared" si="1459"/>
        <v>982.25999999999931</v>
      </c>
      <c r="IC289" s="474">
        <f t="shared" si="1459"/>
        <v>36641.9</v>
      </c>
      <c r="ID289" s="474">
        <f t="shared" si="1459"/>
        <v>645.14999999999964</v>
      </c>
      <c r="IE289" s="474">
        <f t="shared" si="1459"/>
        <v>397.69999999999982</v>
      </c>
      <c r="IF289" s="474">
        <f t="shared" si="1459"/>
        <v>729051.95</v>
      </c>
      <c r="IG289" s="474">
        <f t="shared" si="1459"/>
        <v>1291.5599999999995</v>
      </c>
      <c r="IH289" s="474">
        <f t="shared" si="1459"/>
        <v>697.8799999999992</v>
      </c>
      <c r="II289" s="474">
        <f t="shared" si="1459"/>
        <v>883796.38</v>
      </c>
      <c r="IJ289" s="474">
        <f t="shared" si="1459"/>
        <v>2820.7099999999991</v>
      </c>
      <c r="IK289" s="474">
        <f t="shared" si="1459"/>
        <v>2857.2199999999975</v>
      </c>
      <c r="IL289" s="474">
        <f>HZ289+IA289+IB289+IC289+ID289+IE289+IF289+IG289+IH289+II289+IJ289+IK289</f>
        <v>2182154.21</v>
      </c>
      <c r="IM289" s="474">
        <f t="shared" ref="IM289:KZ289" si="1460">IM290</f>
        <v>959200.94000000006</v>
      </c>
      <c r="IN289" s="474">
        <f t="shared" si="1460"/>
        <v>2182.3900000000003</v>
      </c>
      <c r="IO289" s="474">
        <f t="shared" si="1460"/>
        <v>1507.0600000000004</v>
      </c>
      <c r="IP289" s="474">
        <f t="shared" si="1460"/>
        <v>1097525.6200000001</v>
      </c>
      <c r="IQ289" s="474">
        <f t="shared" si="1460"/>
        <v>1088.6200000000008</v>
      </c>
      <c r="IR289" s="474">
        <f t="shared" si="1460"/>
        <v>341.69999999999891</v>
      </c>
      <c r="IS289" s="474">
        <f t="shared" si="1460"/>
        <v>74603.19</v>
      </c>
      <c r="IT289" s="474">
        <f t="shared" si="1460"/>
        <v>721.21000000000276</v>
      </c>
      <c r="IU289" s="474">
        <f t="shared" si="1460"/>
        <v>5055.9000000000015</v>
      </c>
      <c r="IV289" s="474">
        <f t="shared" si="1460"/>
        <v>88221.41</v>
      </c>
      <c r="IW289" s="474">
        <f t="shared" si="1460"/>
        <v>947.81999999999607</v>
      </c>
      <c r="IX289" s="474">
        <f t="shared" si="1460"/>
        <v>2484.1400000000067</v>
      </c>
      <c r="IY289" s="474">
        <f>IM289+IN289+IO289+IP289+IQ289+IR289+IS289+IT289+IU289+IV289+IW289+IX289</f>
        <v>2233880.0000000005</v>
      </c>
      <c r="IZ289" s="654">
        <f t="shared" si="1460"/>
        <v>1819629.21</v>
      </c>
      <c r="JA289" s="474">
        <f t="shared" si="1460"/>
        <v>2986.18</v>
      </c>
      <c r="JB289" s="474">
        <f t="shared" si="1460"/>
        <v>48.369999999999891</v>
      </c>
      <c r="JC289" s="474">
        <f t="shared" si="1460"/>
        <v>1148363.04</v>
      </c>
      <c r="JD289" s="474">
        <f t="shared" si="1460"/>
        <v>187.14000000000033</v>
      </c>
      <c r="JE289" s="474">
        <f t="shared" si="1460"/>
        <v>288.64000000000033</v>
      </c>
      <c r="JF289" s="474">
        <f t="shared" si="1460"/>
        <v>367235.37</v>
      </c>
      <c r="JG289" s="474">
        <f t="shared" si="1460"/>
        <v>880.90999999999985</v>
      </c>
      <c r="JH289" s="474">
        <f t="shared" si="1460"/>
        <v>900.42000000000189</v>
      </c>
      <c r="JI289" s="474">
        <f t="shared" si="1460"/>
        <v>108577.06999999999</v>
      </c>
      <c r="JJ289" s="474">
        <f t="shared" si="1460"/>
        <v>291.28999999999905</v>
      </c>
      <c r="JK289" s="474">
        <f t="shared" si="1460"/>
        <v>191.48000000000138</v>
      </c>
      <c r="JL289" s="474">
        <f>IZ289+JA289+JB289+JC289+JD289+JE289+JF289+JG289+JH289+JI289+JJ289+JK289</f>
        <v>3449579.12</v>
      </c>
      <c r="JM289" s="654">
        <f t="shared" si="1460"/>
        <v>747998.03999999992</v>
      </c>
      <c r="JN289" s="474">
        <f t="shared" si="1460"/>
        <v>149.11999999999998</v>
      </c>
      <c r="JO289" s="474">
        <f t="shared" si="1460"/>
        <v>189.57</v>
      </c>
      <c r="JP289" s="474">
        <f t="shared" si="1460"/>
        <v>512968.65</v>
      </c>
      <c r="JQ289" s="474">
        <f t="shared" si="1460"/>
        <v>290.89999999999998</v>
      </c>
      <c r="JR289" s="474">
        <f t="shared" si="1460"/>
        <v>289.18000000000006</v>
      </c>
      <c r="JS289" s="474">
        <f t="shared" si="1460"/>
        <v>416678.49</v>
      </c>
      <c r="JT289" s="474">
        <f t="shared" si="1460"/>
        <v>193.3599999999999</v>
      </c>
      <c r="JU289" s="474">
        <f t="shared" si="1460"/>
        <v>3216.1800000000003</v>
      </c>
      <c r="JV289" s="474">
        <f t="shared" si="1460"/>
        <v>180474.83000000002</v>
      </c>
      <c r="JW289" s="474">
        <f t="shared" si="1460"/>
        <v>243.17000000000007</v>
      </c>
      <c r="JX289" s="474">
        <f t="shared" si="1460"/>
        <v>193.75</v>
      </c>
      <c r="JY289" s="474">
        <f>JM289+JN289+JO289+JP289+JQ289+JR289+JS289+JT289+JU289+JV289+JW289+JX289</f>
        <v>1862885.2399999998</v>
      </c>
      <c r="JZ289" s="654">
        <f t="shared" si="1460"/>
        <v>506617.78</v>
      </c>
      <c r="KA289" s="474">
        <f t="shared" si="1460"/>
        <v>199.35000000000002</v>
      </c>
      <c r="KB289" s="474">
        <f t="shared" si="1460"/>
        <v>1201.8000000000002</v>
      </c>
      <c r="KC289" s="474">
        <f t="shared" si="1460"/>
        <v>1047601.0599999999</v>
      </c>
      <c r="KD289" s="474">
        <f t="shared" si="1460"/>
        <v>244.90999999999985</v>
      </c>
      <c r="KE289" s="474">
        <f t="shared" si="1460"/>
        <v>196.86000000000013</v>
      </c>
      <c r="KF289" s="474">
        <f t="shared" si="1460"/>
        <v>237083.52000000002</v>
      </c>
      <c r="KG289" s="474">
        <f t="shared" si="1460"/>
        <v>199.81999999999971</v>
      </c>
      <c r="KH289" s="474">
        <f t="shared" si="1460"/>
        <v>1705.5200000000004</v>
      </c>
      <c r="KI289" s="474">
        <f t="shared" si="1460"/>
        <v>452883.13</v>
      </c>
      <c r="KJ289" s="474">
        <f t="shared" si="1460"/>
        <v>1123.2699999999995</v>
      </c>
      <c r="KK289" s="474">
        <f t="shared" si="1460"/>
        <v>602.46</v>
      </c>
      <c r="KL289" s="474">
        <f>JZ289+KA289+KB289+KC289+KD289+KE289+KF289+KG289+KH289+KI289+KJ289+KK289</f>
        <v>2249659.48</v>
      </c>
      <c r="KM289" s="654">
        <f t="shared" si="1460"/>
        <v>1251170.71</v>
      </c>
      <c r="KN289" s="474">
        <f t="shared" si="1460"/>
        <v>250.82</v>
      </c>
      <c r="KO289" s="474">
        <f t="shared" si="1460"/>
        <v>945.11</v>
      </c>
      <c r="KP289" s="474">
        <f t="shared" si="1460"/>
        <v>463135.91000000003</v>
      </c>
      <c r="KQ289" s="474">
        <f t="shared" si="1460"/>
        <v>254.57999999999993</v>
      </c>
      <c r="KR289" s="474">
        <f t="shared" si="1460"/>
        <v>382.01</v>
      </c>
      <c r="KS289" s="474">
        <f t="shared" si="1460"/>
        <v>483016.34</v>
      </c>
      <c r="KT289" s="474">
        <f t="shared" si="1460"/>
        <v>0</v>
      </c>
      <c r="KU289" s="474">
        <f t="shared" si="1460"/>
        <v>483.98</v>
      </c>
      <c r="KV289" s="474">
        <f t="shared" si="1460"/>
        <v>59041.87</v>
      </c>
      <c r="KW289" s="474">
        <f t="shared" si="1460"/>
        <v>222.07999999999993</v>
      </c>
      <c r="KX289" s="474">
        <f t="shared" si="1460"/>
        <v>444.16000000000031</v>
      </c>
      <c r="KY289" s="474">
        <f>KM289+KN289+KO289+KP289+KQ289+KR289+KS289+KT289+KU289+KV289+KW289+KX289</f>
        <v>2259347.5700000008</v>
      </c>
      <c r="KZ289" s="654">
        <f t="shared" si="1460"/>
        <v>332425.12</v>
      </c>
      <c r="LA289" s="474">
        <f t="shared" ref="LA289:LK289" si="1461">LA290</f>
        <v>452.17</v>
      </c>
      <c r="LB289" s="474">
        <f t="shared" si="1461"/>
        <v>0</v>
      </c>
      <c r="LC289" s="474">
        <f t="shared" si="1461"/>
        <v>0</v>
      </c>
      <c r="LD289" s="474">
        <f t="shared" si="1461"/>
        <v>0</v>
      </c>
      <c r="LE289" s="474">
        <f t="shared" si="1461"/>
        <v>0</v>
      </c>
      <c r="LF289" s="474">
        <f t="shared" si="1461"/>
        <v>0</v>
      </c>
      <c r="LG289" s="474">
        <f t="shared" si="1461"/>
        <v>0</v>
      </c>
      <c r="LH289" s="474">
        <f t="shared" si="1461"/>
        <v>0</v>
      </c>
      <c r="LI289" s="474">
        <f t="shared" si="1461"/>
        <v>0</v>
      </c>
      <c r="LJ289" s="474">
        <f t="shared" si="1461"/>
        <v>0</v>
      </c>
      <c r="LK289" s="474">
        <f t="shared" si="1461"/>
        <v>0</v>
      </c>
      <c r="LL289" s="515">
        <f>KZ289+LA289+LB289+LC289+LD289+LE289+LF289+LG289+LH289+LI289+LJ289+LK289</f>
        <v>332877.28999999998</v>
      </c>
    </row>
    <row r="290" spans="1:324" ht="15.75" x14ac:dyDescent="0.25">
      <c r="A290" s="419">
        <v>7520</v>
      </c>
      <c r="B290" s="420"/>
      <c r="C290" s="418" t="s">
        <v>697</v>
      </c>
      <c r="D290" s="418" t="s">
        <v>175</v>
      </c>
      <c r="E290" s="466">
        <v>0</v>
      </c>
      <c r="F290" s="466">
        <v>0</v>
      </c>
      <c r="G290" s="466">
        <v>0</v>
      </c>
      <c r="H290" s="466">
        <v>35701652.47871808</v>
      </c>
      <c r="I290" s="466">
        <v>43235206.977132365</v>
      </c>
      <c r="J290" s="466">
        <v>65854769.654481731</v>
      </c>
      <c r="K290" s="466">
        <v>56753138.040393926</v>
      </c>
      <c r="L290" s="466">
        <v>39174104.490068443</v>
      </c>
      <c r="M290" s="466">
        <v>1215204.2035553332</v>
      </c>
      <c r="N290" s="466">
        <v>0</v>
      </c>
      <c r="O290" s="466">
        <v>191864.32857619767</v>
      </c>
      <c r="P290" s="466">
        <v>3572373.9448756468</v>
      </c>
      <c r="Q290" s="466">
        <v>92912.046236020717</v>
      </c>
      <c r="R290" s="466">
        <v>72818.315389751311</v>
      </c>
      <c r="S290" s="466">
        <v>3946983.9069437487</v>
      </c>
      <c r="T290" s="466">
        <v>49189.405775329673</v>
      </c>
      <c r="U290" s="466">
        <v>58886.425471540657</v>
      </c>
      <c r="V290" s="466">
        <v>4427720.0121432142</v>
      </c>
      <c r="W290" s="466">
        <v>31590.678935069274</v>
      </c>
      <c r="X290" s="466">
        <v>23736.905775329658</v>
      </c>
      <c r="Y290" s="466">
        <f>M290+N290+O290+P290+Q290+R290+S290+T290+U290+V290+W290+X290</f>
        <v>13683280.173677182</v>
      </c>
      <c r="Z290" s="466">
        <v>5327617.1830662657</v>
      </c>
      <c r="AA290" s="466">
        <v>106655.99399098649</v>
      </c>
      <c r="AB290" s="466">
        <v>659621.1237689869</v>
      </c>
      <c r="AC290" s="466">
        <v>1799131.9838090469</v>
      </c>
      <c r="AD290" s="466">
        <v>383955.06676681695</v>
      </c>
      <c r="AE290" s="466">
        <v>282685.50617593061</v>
      </c>
      <c r="AF290" s="466">
        <v>1208831.3516107495</v>
      </c>
      <c r="AG290" s="466">
        <v>155812.88599566018</v>
      </c>
      <c r="AH290" s="466">
        <v>148702.21999666165</v>
      </c>
      <c r="AI290" s="466">
        <v>3306175.6627023867</v>
      </c>
      <c r="AJ290" s="466">
        <v>194679.51927891836</v>
      </c>
      <c r="AK290" s="466">
        <v>222525.45484894008</v>
      </c>
      <c r="AL290" s="466">
        <f>Z290+AA290+AB290+AC290+AD290+AE290+AF290+AG290+AH290+AI290+AJ290+AK290</f>
        <v>13796393.952011351</v>
      </c>
      <c r="AM290" s="466">
        <v>1897098.6538140543</v>
      </c>
      <c r="AN290" s="466">
        <v>166466.09414121183</v>
      </c>
      <c r="AO290" s="466">
        <v>231756.46803538644</v>
      </c>
      <c r="AP290" s="466">
        <v>3616013.3017860125</v>
      </c>
      <c r="AQ290" s="466">
        <v>249615.79869804709</v>
      </c>
      <c r="AR290" s="466">
        <v>159908.94675346353</v>
      </c>
      <c r="AS290" s="466">
        <v>1111834.8243198132</v>
      </c>
      <c r="AT290" s="466">
        <v>133696.37790018361</v>
      </c>
      <c r="AU290" s="466">
        <v>175221.16508095476</v>
      </c>
      <c r="AV290" s="466">
        <v>2571316.9810131867</v>
      </c>
      <c r="AW290" s="466">
        <v>152787.51460524119</v>
      </c>
      <c r="AX290" s="466">
        <v>-511135.99461692554</v>
      </c>
      <c r="AY290" s="466">
        <f>AM290+AN290+AO290+AP290+AQ290+AR290+AS290+AT290+AU290+AV290+AW290+AX290</f>
        <v>9954580.1315306295</v>
      </c>
      <c r="AZ290" s="466">
        <v>3293046.9011016525</v>
      </c>
      <c r="BA290" s="466">
        <v>219097.7341011517</v>
      </c>
      <c r="BB290" s="466">
        <v>178010.78284092812</v>
      </c>
      <c r="BC290" s="466">
        <v>1367924.8307043898</v>
      </c>
      <c r="BD290" s="466">
        <v>-415014.46753463522</v>
      </c>
      <c r="BE290" s="466">
        <v>10568130.156735104</v>
      </c>
      <c r="BF290" s="466">
        <v>1597755.4113253211</v>
      </c>
      <c r="BG290" s="466">
        <v>58482.939409113649</v>
      </c>
      <c r="BH290" s="466">
        <v>51108.156776831878</v>
      </c>
      <c r="BI290" s="466">
        <v>3580291.5857536304</v>
      </c>
      <c r="BJ290" s="466">
        <v>38788.19896511433</v>
      </c>
      <c r="BK290" s="466">
        <v>83813.770655983913</v>
      </c>
      <c r="BL290" s="466">
        <f>AZ290+BA290+BB290+BC290+BD290+BE290+BF290+BG290+BH290+BI290+BJ290+BK290</f>
        <v>20621436.000834584</v>
      </c>
      <c r="BM290" s="466">
        <v>1697644.6113336671</v>
      </c>
      <c r="BN290" s="466">
        <v>31296.102487063919</v>
      </c>
      <c r="BO290" s="466">
        <v>216903.48439325657</v>
      </c>
      <c r="BP290" s="466">
        <v>794601.67359372403</v>
      </c>
      <c r="BQ290" s="466">
        <v>117416.68244032713</v>
      </c>
      <c r="BR290" s="466">
        <v>152594.37322650634</v>
      </c>
      <c r="BS290" s="466">
        <v>419029.26969621103</v>
      </c>
      <c r="BT290" s="466">
        <v>42871.731764313248</v>
      </c>
      <c r="BU290" s="466">
        <v>160197.44771323644</v>
      </c>
      <c r="BV290" s="466">
        <v>2761722.8236938738</v>
      </c>
      <c r="BW290" s="466">
        <v>93560.546820230433</v>
      </c>
      <c r="BX290" s="466">
        <v>-464456.01585711911</v>
      </c>
      <c r="BY290" s="466">
        <f>BM290+BN290+BO290+BP290+BQ290+BR290+BS290+BT290+BU290+BV290+BW290+BX290</f>
        <v>6023382.7313052909</v>
      </c>
      <c r="BZ290" s="466">
        <v>1031184.3624603573</v>
      </c>
      <c r="CA290" s="466">
        <v>41125.712193289932</v>
      </c>
      <c r="CB290" s="466">
        <v>57661.760015022541</v>
      </c>
      <c r="CC290" s="466">
        <v>259074.28851610751</v>
      </c>
      <c r="CD290" s="466">
        <v>73201.213361709262</v>
      </c>
      <c r="CE290" s="466">
        <v>60506.65360540813</v>
      </c>
      <c r="CF290" s="466">
        <v>1047152.1530211985</v>
      </c>
      <c r="CG290" s="466">
        <v>50917.162618928385</v>
      </c>
      <c r="CH290" s="466">
        <v>31787.832373560366</v>
      </c>
      <c r="CI290" s="466">
        <v>1248213.1516858623</v>
      </c>
      <c r="CJ290" s="466">
        <v>27129.056084126169</v>
      </c>
      <c r="CK290" s="466">
        <v>717427.42847604747</v>
      </c>
      <c r="CL290" s="466">
        <f>BZ290+CA290+CB290+CC290+CD290+CE290+CF290+CG290+CH290+CI290+CJ290+CK290</f>
        <v>4645380.7744116178</v>
      </c>
      <c r="CM290" s="466">
        <v>1205424.9313136372</v>
      </c>
      <c r="CN290" s="466">
        <v>51441.001293607078</v>
      </c>
      <c r="CO290" s="466">
        <v>58327.627566349525</v>
      </c>
      <c r="CP290" s="466">
        <v>1167190.236354532</v>
      </c>
      <c r="CQ290" s="466">
        <v>40225.163453513596</v>
      </c>
      <c r="CR290" s="466">
        <v>40164.582999499289</v>
      </c>
      <c r="CS290" s="466">
        <v>723252.56059088628</v>
      </c>
      <c r="CT290" s="466">
        <v>63083.170589217174</v>
      </c>
      <c r="CU290" s="466">
        <v>40495.632490402277</v>
      </c>
      <c r="CV290" s="466">
        <v>6925770.802870973</v>
      </c>
      <c r="CW290" s="466">
        <v>38636.047154064421</v>
      </c>
      <c r="CX290" s="466">
        <v>264688.21148389252</v>
      </c>
      <c r="CY290" s="466">
        <f>CM290+CN290+CO290+CP290+CQ290+CR290+CS290+CT290+CU290+CV290+CW290+CX290</f>
        <v>10618699.968160573</v>
      </c>
      <c r="CZ290" s="466">
        <v>1750364.33</v>
      </c>
      <c r="DA290" s="466">
        <v>65548.789999999994</v>
      </c>
      <c r="DB290" s="466">
        <v>57973.19</v>
      </c>
      <c r="DC290" s="466">
        <v>969181.34</v>
      </c>
      <c r="DD290" s="466">
        <v>80546.679999999993</v>
      </c>
      <c r="DE290" s="466">
        <v>77176.11</v>
      </c>
      <c r="DF290" s="466">
        <v>1305497.0900000001</v>
      </c>
      <c r="DG290" s="466">
        <v>41501.81</v>
      </c>
      <c r="DH290" s="466">
        <v>67373.399999999994</v>
      </c>
      <c r="DI290" s="466">
        <v>3785265.25</v>
      </c>
      <c r="DJ290" s="466">
        <v>44866.070000000065</v>
      </c>
      <c r="DK290" s="466">
        <v>86698.46</v>
      </c>
      <c r="DL290" s="466">
        <f>CZ290+DA290+DB290+DC290+DD290+DE290+DF290+DG290+DH290+DI290+DJ290+DK290</f>
        <v>8331992.5200000005</v>
      </c>
      <c r="DM290" s="466">
        <v>4675742.68</v>
      </c>
      <c r="DN290" s="466">
        <v>61429.9</v>
      </c>
      <c r="DO290" s="466">
        <v>59325.43</v>
      </c>
      <c r="DP290" s="466">
        <v>1419904.16</v>
      </c>
      <c r="DQ290" s="466">
        <v>70897.27</v>
      </c>
      <c r="DR290" s="466">
        <v>61654.85</v>
      </c>
      <c r="DS290" s="466">
        <v>727589.86</v>
      </c>
      <c r="DT290" s="466">
        <v>47871.77</v>
      </c>
      <c r="DU290" s="466">
        <v>66454.42</v>
      </c>
      <c r="DV290" s="466">
        <v>1051688.95</v>
      </c>
      <c r="DW290" s="466">
        <v>55782.89</v>
      </c>
      <c r="DX290" s="466">
        <v>1703125.12</v>
      </c>
      <c r="DY290" s="466">
        <f>DM290+DN290+DO290+DP290+DQ290+DR290+DS290+DT290+DU290+DV290+DW290+DX290</f>
        <v>10001467.299999999</v>
      </c>
      <c r="DZ290" s="466">
        <v>379381.92</v>
      </c>
      <c r="EA290" s="466">
        <v>32457.54</v>
      </c>
      <c r="EB290" s="466">
        <v>44922.59</v>
      </c>
      <c r="EC290" s="466">
        <v>734847.03</v>
      </c>
      <c r="ED290" s="466">
        <v>39926.35</v>
      </c>
      <c r="EE290" s="466">
        <v>45314.22</v>
      </c>
      <c r="EF290" s="466">
        <v>280403.75</v>
      </c>
      <c r="EG290" s="466">
        <v>30760.04</v>
      </c>
      <c r="EH290" s="466">
        <v>45884.67</v>
      </c>
      <c r="EI290" s="466">
        <v>4007227.21</v>
      </c>
      <c r="EJ290" s="466">
        <v>32087.79</v>
      </c>
      <c r="EK290" s="466">
        <v>59486.89</v>
      </c>
      <c r="EL290" s="466">
        <f>DZ290+EA290+EB290+EC290+ED290+EE290+EF290+EG290+EH290+EI290+EJ290+EK290</f>
        <v>5732700</v>
      </c>
      <c r="EM290" s="466">
        <v>564128.26</v>
      </c>
      <c r="EN290" s="466">
        <v>38060.230000000003</v>
      </c>
      <c r="EO290" s="466">
        <v>21004.87</v>
      </c>
      <c r="EP290" s="466">
        <v>325494.48</v>
      </c>
      <c r="EQ290" s="466">
        <v>41794.79</v>
      </c>
      <c r="ER290" s="466">
        <v>46559.81</v>
      </c>
      <c r="ES290" s="466">
        <v>88442.13</v>
      </c>
      <c r="ET290" s="466">
        <v>33696.82</v>
      </c>
      <c r="EU290" s="466">
        <v>34192.019999999997</v>
      </c>
      <c r="EV290" s="466">
        <v>1844211.09</v>
      </c>
      <c r="EW290" s="466">
        <v>47418.26</v>
      </c>
      <c r="EX290" s="466">
        <v>55460.46</v>
      </c>
      <c r="EY290" s="466">
        <f>EM290+EN290+EO290+EP290+EQ290+ER290+ES290+ET290+EU290+EV290+EW290+EX290</f>
        <v>3140463.2199999997</v>
      </c>
      <c r="EZ290" s="466">
        <v>262070.32</v>
      </c>
      <c r="FA290" s="466">
        <v>39869.339999999997</v>
      </c>
      <c r="FB290" s="466">
        <v>44976.78</v>
      </c>
      <c r="FC290" s="466">
        <v>101500.22</v>
      </c>
      <c r="FD290" s="466">
        <v>34560.79</v>
      </c>
      <c r="FE290" s="466">
        <v>57765.98</v>
      </c>
      <c r="FF290" s="466">
        <v>1302386.58</v>
      </c>
      <c r="FG290" s="466">
        <v>29351.47</v>
      </c>
      <c r="FH290" s="466">
        <v>37840.74</v>
      </c>
      <c r="FI290" s="466">
        <v>836027.89</v>
      </c>
      <c r="FJ290" s="466">
        <v>40410.81</v>
      </c>
      <c r="FK290" s="466">
        <v>55715.88</v>
      </c>
      <c r="FL290" s="466">
        <f>FA290+FB290+FC290+FD290+FE290+FF290+FG290+FH290+EZ290+FI290+FK290+FJ290</f>
        <v>2842476.8</v>
      </c>
      <c r="FM290" s="466">
        <v>416855.15</v>
      </c>
      <c r="FN290" s="466">
        <v>25120.12</v>
      </c>
      <c r="FO290" s="466">
        <v>20896.099999999999</v>
      </c>
      <c r="FP290" s="466">
        <v>256978.34</v>
      </c>
      <c r="FQ290" s="466">
        <v>39069.4</v>
      </c>
      <c r="FR290" s="466">
        <v>24696.58</v>
      </c>
      <c r="FS290" s="466">
        <v>350125.52</v>
      </c>
      <c r="FT290" s="466">
        <v>28301.89</v>
      </c>
      <c r="FU290" s="466">
        <v>17433.25</v>
      </c>
      <c r="FV290" s="466">
        <v>796039.39</v>
      </c>
      <c r="FW290" s="466">
        <v>22917.96</v>
      </c>
      <c r="FX290" s="466">
        <v>573776.05000000005</v>
      </c>
      <c r="FY290" s="466">
        <f>FM290+FN290+FO290+FP290+FQ290+FR290+FS290+FT290+FU290+FV290+FW290+FX290</f>
        <v>2572209.75</v>
      </c>
      <c r="FZ290" s="466">
        <v>422708.61000000004</v>
      </c>
      <c r="GA290" s="466">
        <v>12606.61</v>
      </c>
      <c r="GB290" s="466">
        <v>24392.639999999999</v>
      </c>
      <c r="GC290" s="466">
        <v>454251.17</v>
      </c>
      <c r="GD290" s="466">
        <v>13666.330000000002</v>
      </c>
      <c r="GE290" s="466">
        <v>21794.199999999997</v>
      </c>
      <c r="GF290" s="466">
        <v>255193.13000000003</v>
      </c>
      <c r="GG290" s="466">
        <v>13544.389999999956</v>
      </c>
      <c r="GH290" s="466">
        <v>17837.319999999978</v>
      </c>
      <c r="GI290" s="466">
        <v>933576.23</v>
      </c>
      <c r="GJ290" s="466">
        <v>13057.660000000033</v>
      </c>
      <c r="GK290" s="466">
        <v>12550.54999999993</v>
      </c>
      <c r="GL290" s="466">
        <f>FZ290+GA290+GB290+GC290+GD290+GE290+GF290+GG290+GH290+GI290+GJ290+GK290</f>
        <v>2195178.84</v>
      </c>
      <c r="GM290" s="466">
        <v>377632.38</v>
      </c>
      <c r="GN290" s="466">
        <v>6208.1600000000017</v>
      </c>
      <c r="GO290" s="466">
        <v>3756.8200000000015</v>
      </c>
      <c r="GP290" s="466">
        <v>372154.45</v>
      </c>
      <c r="GQ290" s="466">
        <v>9521.4399999999987</v>
      </c>
      <c r="GR290" s="466">
        <v>5677.23</v>
      </c>
      <c r="GS290" s="466">
        <v>747041.45</v>
      </c>
      <c r="GT290" s="466">
        <v>11738.739999999998</v>
      </c>
      <c r="GU290" s="466">
        <v>5422.739999999998</v>
      </c>
      <c r="GV290" s="466">
        <v>625504.53999999992</v>
      </c>
      <c r="GW290" s="466">
        <v>-3390.2999999999884</v>
      </c>
      <c r="GX290" s="466">
        <v>1703.9000000000087</v>
      </c>
      <c r="GY290" s="466">
        <f>GM290+GN290+GO290+GP290+GQ290+GR290+GS290+GT290+GU290+GV290+GW290+GX290</f>
        <v>2162971.5499999998</v>
      </c>
      <c r="GZ290" s="466">
        <v>248407.97</v>
      </c>
      <c r="HA290" s="466">
        <v>9989.380000000001</v>
      </c>
      <c r="HB290" s="466">
        <v>8728.029999999997</v>
      </c>
      <c r="HC290" s="466">
        <v>163738.16</v>
      </c>
      <c r="HD290" s="466">
        <v>1134.2799999999988</v>
      </c>
      <c r="HE290" s="466">
        <v>5082.7099999999955</v>
      </c>
      <c r="HF290" s="466">
        <v>570558.05000000005</v>
      </c>
      <c r="HG290" s="466">
        <v>4793.0699999999961</v>
      </c>
      <c r="HH290" s="466">
        <v>3136.8900000000067</v>
      </c>
      <c r="HI290" s="466">
        <v>1028233.9199999999</v>
      </c>
      <c r="HJ290" s="466">
        <v>2790.5800000000017</v>
      </c>
      <c r="HK290" s="466">
        <v>2871.7999999999956</v>
      </c>
      <c r="HL290" s="466">
        <f>GZ290+HA290+HB290+HC290+HD290+HE290+HF290+HG290+HH290+HI290+HJ290+HK290</f>
        <v>2049464.84</v>
      </c>
      <c r="HM290" s="466">
        <v>151542.5</v>
      </c>
      <c r="HN290" s="466">
        <v>3168.1300000000006</v>
      </c>
      <c r="HO290" s="466">
        <v>646.29</v>
      </c>
      <c r="HP290" s="466">
        <v>1088220.6000000001</v>
      </c>
      <c r="HQ290" s="466">
        <v>867.78000000000065</v>
      </c>
      <c r="HR290" s="466">
        <v>8812.6299999999992</v>
      </c>
      <c r="HS290" s="466">
        <v>1547286.3599999999</v>
      </c>
      <c r="HT290" s="466">
        <v>6771.7799999999988</v>
      </c>
      <c r="HU290" s="466">
        <v>2180.369999999999</v>
      </c>
      <c r="HV290" s="466">
        <v>155561.65000000002</v>
      </c>
      <c r="HW290" s="466">
        <v>15284.940000000002</v>
      </c>
      <c r="HX290" s="466">
        <v>6284.4400000000023</v>
      </c>
      <c r="HY290" s="466">
        <f>HM290+HN290+HO290+HP290+HQ290+HR290+HS290+HT290+HU290+HV290+HW290+HX290</f>
        <v>2986627.4699999997</v>
      </c>
      <c r="HZ290" s="466">
        <v>521794.74</v>
      </c>
      <c r="IA290" s="466">
        <v>1176.7600000000002</v>
      </c>
      <c r="IB290" s="466">
        <v>982.25999999999931</v>
      </c>
      <c r="IC290" s="466">
        <v>36641.9</v>
      </c>
      <c r="ID290" s="466">
        <v>645.14999999999964</v>
      </c>
      <c r="IE290" s="466">
        <v>397.69999999999982</v>
      </c>
      <c r="IF290" s="466">
        <v>729051.95</v>
      </c>
      <c r="IG290" s="466">
        <v>1291.5599999999995</v>
      </c>
      <c r="IH290" s="466">
        <v>697.8799999999992</v>
      </c>
      <c r="II290" s="466">
        <v>883796.38</v>
      </c>
      <c r="IJ290" s="466">
        <v>2820.7099999999991</v>
      </c>
      <c r="IK290" s="466">
        <v>2857.2199999999975</v>
      </c>
      <c r="IL290" s="466">
        <f>HZ290+IA290+IB290+IC290+ID290+IE290+IF290+IG290+IH290+II290+IJ290+IK290</f>
        <v>2182154.21</v>
      </c>
      <c r="IM290" s="466">
        <v>959200.94000000006</v>
      </c>
      <c r="IN290" s="466">
        <v>2182.3900000000003</v>
      </c>
      <c r="IO290" s="466">
        <v>1507.0600000000004</v>
      </c>
      <c r="IP290" s="466">
        <v>1097525.6200000001</v>
      </c>
      <c r="IQ290" s="466">
        <v>1088.6200000000008</v>
      </c>
      <c r="IR290" s="466">
        <v>341.69999999999891</v>
      </c>
      <c r="IS290" s="466">
        <v>74603.19</v>
      </c>
      <c r="IT290" s="466">
        <v>721.21000000000276</v>
      </c>
      <c r="IU290" s="466">
        <v>5055.9000000000015</v>
      </c>
      <c r="IV290" s="466">
        <v>88221.41</v>
      </c>
      <c r="IW290" s="466">
        <v>947.81999999999607</v>
      </c>
      <c r="IX290" s="466">
        <v>2484.1400000000067</v>
      </c>
      <c r="IY290" s="466">
        <f>IM290+IN290+IO290+IP290+IQ290+IR290+IS290+IT290+IU290+IV290+IW290+IX290</f>
        <v>2233880.0000000005</v>
      </c>
      <c r="IZ290" s="655">
        <v>1819629.21</v>
      </c>
      <c r="JA290" s="466">
        <v>2986.18</v>
      </c>
      <c r="JB290" s="466">
        <v>48.369999999999891</v>
      </c>
      <c r="JC290" s="466">
        <v>1148363.04</v>
      </c>
      <c r="JD290" s="466">
        <v>187.14000000000033</v>
      </c>
      <c r="JE290" s="466">
        <v>288.64000000000033</v>
      </c>
      <c r="JF290" s="466">
        <v>367235.37</v>
      </c>
      <c r="JG290" s="466">
        <v>880.90999999999985</v>
      </c>
      <c r="JH290" s="466">
        <v>900.42000000000189</v>
      </c>
      <c r="JI290" s="466">
        <v>108577.06999999999</v>
      </c>
      <c r="JJ290" s="466">
        <v>291.28999999999905</v>
      </c>
      <c r="JK290" s="466">
        <v>191.48000000000138</v>
      </c>
      <c r="JL290" s="466">
        <f>IZ290+JA290+JB290+JC290+JD290+JE290+JF290+JG290+JH290+JI290+JJ290+JK290</f>
        <v>3449579.12</v>
      </c>
      <c r="JM290" s="655">
        <v>747998.03999999992</v>
      </c>
      <c r="JN290" s="466">
        <v>149.11999999999998</v>
      </c>
      <c r="JO290" s="466">
        <v>189.57</v>
      </c>
      <c r="JP290" s="466">
        <v>512968.65</v>
      </c>
      <c r="JQ290" s="466">
        <v>290.89999999999998</v>
      </c>
      <c r="JR290" s="466">
        <v>289.18000000000006</v>
      </c>
      <c r="JS290" s="466">
        <v>416678.49</v>
      </c>
      <c r="JT290" s="466">
        <v>193.3599999999999</v>
      </c>
      <c r="JU290" s="466">
        <v>3216.1800000000003</v>
      </c>
      <c r="JV290" s="466">
        <v>180474.83000000002</v>
      </c>
      <c r="JW290" s="466">
        <v>243.17000000000007</v>
      </c>
      <c r="JX290" s="466">
        <v>193.75</v>
      </c>
      <c r="JY290" s="466">
        <f>JM290+JN290+JO290+JP290+JQ290+JR290+JS290+JT290+JU290+JV290+JW290+JX290</f>
        <v>1862885.2399999998</v>
      </c>
      <c r="JZ290" s="655">
        <v>506617.78</v>
      </c>
      <c r="KA290" s="466">
        <v>199.35000000000002</v>
      </c>
      <c r="KB290" s="466">
        <v>1201.8000000000002</v>
      </c>
      <c r="KC290" s="466">
        <v>1047601.0599999999</v>
      </c>
      <c r="KD290" s="466">
        <v>244.90999999999985</v>
      </c>
      <c r="KE290" s="466">
        <v>196.86000000000013</v>
      </c>
      <c r="KF290" s="466">
        <v>237083.52000000002</v>
      </c>
      <c r="KG290" s="466">
        <v>199.81999999999971</v>
      </c>
      <c r="KH290" s="466">
        <v>1705.5200000000004</v>
      </c>
      <c r="KI290" s="466">
        <v>452883.13</v>
      </c>
      <c r="KJ290" s="466">
        <v>1123.2699999999995</v>
      </c>
      <c r="KK290" s="466">
        <v>602.46</v>
      </c>
      <c r="KL290" s="466">
        <f>JZ290+KA290+KB290+KC290+KD290+KE290+KF290+KG290+KH290+KI290+KJ290+KK290</f>
        <v>2249659.48</v>
      </c>
      <c r="KM290" s="655">
        <v>1251170.71</v>
      </c>
      <c r="KN290" s="466">
        <v>250.82</v>
      </c>
      <c r="KO290" s="466">
        <v>945.11</v>
      </c>
      <c r="KP290" s="466">
        <v>463135.91000000003</v>
      </c>
      <c r="KQ290" s="466">
        <v>254.57999999999993</v>
      </c>
      <c r="KR290" s="466">
        <v>382.01</v>
      </c>
      <c r="KS290" s="466">
        <v>483016.34</v>
      </c>
      <c r="KT290" s="466">
        <v>0</v>
      </c>
      <c r="KU290" s="466">
        <v>483.98</v>
      </c>
      <c r="KV290" s="466">
        <v>59041.87</v>
      </c>
      <c r="KW290" s="466">
        <v>222.07999999999993</v>
      </c>
      <c r="KX290" s="466">
        <v>444.16000000000031</v>
      </c>
      <c r="KY290" s="466">
        <f>KM290+KN290+KO290+KP290+KQ290+KR290+KS290+KT290+KU290+KV290+KW290+KX290</f>
        <v>2259347.5700000008</v>
      </c>
      <c r="KZ290" s="655">
        <v>332425.12</v>
      </c>
      <c r="LA290" s="466">
        <v>452.17</v>
      </c>
      <c r="LB290" s="466">
        <v>0</v>
      </c>
      <c r="LC290" s="466">
        <v>0</v>
      </c>
      <c r="LD290" s="466">
        <v>0</v>
      </c>
      <c r="LE290" s="466">
        <v>0</v>
      </c>
      <c r="LF290" s="466">
        <v>0</v>
      </c>
      <c r="LG290" s="466">
        <v>0</v>
      </c>
      <c r="LH290" s="466">
        <v>0</v>
      </c>
      <c r="LI290" s="466">
        <v>0</v>
      </c>
      <c r="LJ290" s="466">
        <v>0</v>
      </c>
      <c r="LK290" s="466">
        <v>0</v>
      </c>
      <c r="LL290" s="511">
        <f>KZ290+LA290+LB290+LC290+LD290+LE290+LF290+LG290+LH290+LI290+LJ290+LK290</f>
        <v>332877.28999999998</v>
      </c>
    </row>
    <row r="291" spans="1:324" ht="15.75" thickBot="1" x14ac:dyDescent="0.25">
      <c r="A291" s="454"/>
      <c r="B291" s="455"/>
      <c r="C291" s="456"/>
      <c r="D291" s="456"/>
      <c r="E291" s="570"/>
      <c r="F291" s="570"/>
      <c r="G291" s="570"/>
      <c r="H291" s="570"/>
      <c r="I291" s="570"/>
      <c r="J291" s="570"/>
      <c r="K291" s="570"/>
      <c r="L291" s="570"/>
      <c r="M291" s="570"/>
      <c r="N291" s="570"/>
      <c r="O291" s="570"/>
      <c r="P291" s="570"/>
      <c r="Q291" s="570"/>
      <c r="R291" s="570"/>
      <c r="S291" s="570"/>
      <c r="T291" s="570"/>
      <c r="U291" s="570"/>
      <c r="V291" s="570"/>
      <c r="W291" s="570"/>
      <c r="X291" s="570"/>
      <c r="Y291" s="570"/>
      <c r="Z291" s="570"/>
      <c r="AA291" s="570"/>
      <c r="AB291" s="570"/>
      <c r="AC291" s="570"/>
      <c r="AD291" s="570"/>
      <c r="AE291" s="570"/>
      <c r="AF291" s="570"/>
      <c r="AG291" s="570"/>
      <c r="AH291" s="570"/>
      <c r="AI291" s="570"/>
      <c r="AJ291" s="570"/>
      <c r="AK291" s="570"/>
      <c r="AL291" s="570"/>
      <c r="AM291" s="570"/>
      <c r="AN291" s="570"/>
      <c r="AO291" s="570"/>
      <c r="AP291" s="570"/>
      <c r="AQ291" s="570"/>
      <c r="AR291" s="570"/>
      <c r="AS291" s="570"/>
      <c r="AT291" s="570"/>
      <c r="AU291" s="570"/>
      <c r="AV291" s="570"/>
      <c r="AW291" s="570"/>
      <c r="AX291" s="570"/>
      <c r="AY291" s="570"/>
      <c r="AZ291" s="570"/>
      <c r="BA291" s="570"/>
      <c r="BB291" s="570"/>
      <c r="BC291" s="570"/>
      <c r="BD291" s="570"/>
      <c r="BE291" s="570"/>
      <c r="BF291" s="570"/>
      <c r="BG291" s="570"/>
      <c r="BH291" s="570"/>
      <c r="BI291" s="570"/>
      <c r="BJ291" s="570"/>
      <c r="BK291" s="570"/>
      <c r="BL291" s="570"/>
      <c r="BM291" s="570"/>
      <c r="BN291" s="570"/>
      <c r="BO291" s="570"/>
      <c r="BP291" s="570"/>
      <c r="BQ291" s="570"/>
      <c r="BR291" s="570"/>
      <c r="BS291" s="570"/>
      <c r="BT291" s="570"/>
      <c r="BU291" s="570"/>
      <c r="BV291" s="570"/>
      <c r="BW291" s="570"/>
      <c r="BX291" s="570"/>
      <c r="BY291" s="570"/>
      <c r="BZ291" s="570"/>
      <c r="CA291" s="570"/>
      <c r="CB291" s="570"/>
      <c r="CC291" s="570"/>
      <c r="CD291" s="570"/>
      <c r="CE291" s="570"/>
      <c r="CF291" s="570"/>
      <c r="CG291" s="570"/>
      <c r="CH291" s="570"/>
      <c r="CI291" s="570"/>
      <c r="CJ291" s="570"/>
      <c r="CK291" s="570"/>
      <c r="CL291" s="570"/>
      <c r="CM291" s="570"/>
      <c r="CN291" s="570"/>
      <c r="CO291" s="570"/>
      <c r="CP291" s="570"/>
      <c r="CQ291" s="570"/>
      <c r="CR291" s="570"/>
      <c r="CS291" s="570"/>
      <c r="CT291" s="570"/>
      <c r="CU291" s="570"/>
      <c r="CV291" s="570"/>
      <c r="CW291" s="570"/>
      <c r="CX291" s="570"/>
      <c r="CY291" s="570"/>
      <c r="CZ291" s="570"/>
      <c r="DA291" s="570"/>
      <c r="DB291" s="570"/>
      <c r="DC291" s="570"/>
      <c r="DD291" s="570"/>
      <c r="DE291" s="570"/>
      <c r="DF291" s="570"/>
      <c r="DG291" s="570"/>
      <c r="DH291" s="570"/>
      <c r="DI291" s="570"/>
      <c r="DJ291" s="570"/>
      <c r="DK291" s="570"/>
      <c r="DL291" s="570"/>
      <c r="DM291" s="570"/>
      <c r="DN291" s="570"/>
      <c r="DO291" s="570"/>
      <c r="DP291" s="570"/>
      <c r="DQ291" s="570"/>
      <c r="DR291" s="570"/>
      <c r="DS291" s="570"/>
      <c r="DT291" s="570"/>
      <c r="DU291" s="570"/>
      <c r="DV291" s="570"/>
      <c r="DW291" s="570"/>
      <c r="DX291" s="570"/>
      <c r="DY291" s="570"/>
      <c r="DZ291" s="570"/>
      <c r="EA291" s="570"/>
      <c r="EB291" s="570"/>
      <c r="EC291" s="570"/>
      <c r="ED291" s="570"/>
      <c r="EE291" s="570"/>
      <c r="EF291" s="570"/>
      <c r="EG291" s="570"/>
      <c r="EH291" s="570"/>
      <c r="EI291" s="570"/>
      <c r="EJ291" s="570"/>
      <c r="EK291" s="570"/>
      <c r="EL291" s="570"/>
      <c r="EM291" s="570"/>
      <c r="EN291" s="570"/>
      <c r="EO291" s="570"/>
      <c r="EP291" s="570"/>
      <c r="EQ291" s="570"/>
      <c r="ER291" s="570"/>
      <c r="ES291" s="570"/>
      <c r="ET291" s="570"/>
      <c r="EU291" s="570"/>
      <c r="EV291" s="570"/>
      <c r="EW291" s="570"/>
      <c r="EX291" s="570"/>
      <c r="EY291" s="570"/>
      <c r="EZ291" s="570"/>
      <c r="FA291" s="570"/>
      <c r="FB291" s="570"/>
      <c r="FC291" s="570"/>
      <c r="FD291" s="570"/>
      <c r="FE291" s="570"/>
      <c r="FF291" s="570"/>
      <c r="FG291" s="570"/>
      <c r="FH291" s="570"/>
      <c r="FI291" s="570"/>
      <c r="FJ291" s="570"/>
      <c r="FK291" s="570"/>
      <c r="FL291" s="570"/>
      <c r="FM291" s="570"/>
      <c r="FN291" s="570"/>
      <c r="FO291" s="570"/>
      <c r="FP291" s="570"/>
      <c r="FQ291" s="570"/>
      <c r="FR291" s="570"/>
      <c r="FS291" s="570"/>
      <c r="FT291" s="570"/>
      <c r="FU291" s="570"/>
      <c r="FV291" s="570"/>
      <c r="FW291" s="570"/>
      <c r="FX291" s="570"/>
      <c r="FY291" s="570"/>
      <c r="FZ291" s="570"/>
      <c r="GA291" s="570"/>
      <c r="GB291" s="570"/>
      <c r="GC291" s="570"/>
      <c r="GD291" s="570"/>
      <c r="GE291" s="570"/>
      <c r="GF291" s="570"/>
      <c r="GG291" s="570"/>
      <c r="GH291" s="570"/>
      <c r="GI291" s="570"/>
      <c r="GJ291" s="570"/>
      <c r="GK291" s="570"/>
      <c r="GL291" s="570"/>
      <c r="GM291" s="570"/>
      <c r="GN291" s="570"/>
      <c r="GO291" s="570"/>
      <c r="GP291" s="570"/>
      <c r="GQ291" s="570"/>
      <c r="GR291" s="570"/>
      <c r="GS291" s="570"/>
      <c r="GT291" s="570"/>
      <c r="GU291" s="570"/>
      <c r="GV291" s="570"/>
      <c r="GW291" s="570"/>
      <c r="GX291" s="570"/>
      <c r="GY291" s="570"/>
      <c r="GZ291" s="570"/>
      <c r="HA291" s="570"/>
      <c r="HB291" s="570"/>
      <c r="HC291" s="570"/>
      <c r="HD291" s="570"/>
      <c r="HE291" s="570"/>
      <c r="HF291" s="570"/>
      <c r="HG291" s="570"/>
      <c r="HH291" s="570"/>
      <c r="HI291" s="570"/>
      <c r="HJ291" s="570"/>
      <c r="HK291" s="570"/>
      <c r="HL291" s="570"/>
      <c r="HM291" s="570"/>
      <c r="HN291" s="570"/>
      <c r="HO291" s="570"/>
      <c r="HP291" s="570"/>
      <c r="HQ291" s="570"/>
      <c r="HR291" s="570"/>
      <c r="HS291" s="570"/>
      <c r="HT291" s="570"/>
      <c r="HU291" s="570"/>
      <c r="HV291" s="570"/>
      <c r="HW291" s="570"/>
      <c r="HX291" s="570"/>
      <c r="HY291" s="570"/>
      <c r="HZ291" s="570"/>
      <c r="IA291" s="570"/>
      <c r="IB291" s="570"/>
      <c r="IC291" s="570"/>
      <c r="ID291" s="570"/>
      <c r="IE291" s="570"/>
      <c r="IF291" s="570"/>
      <c r="IG291" s="570"/>
      <c r="IH291" s="570"/>
      <c r="II291" s="570"/>
      <c r="IJ291" s="570"/>
      <c r="IK291" s="570"/>
      <c r="IL291" s="570"/>
      <c r="IM291" s="570"/>
      <c r="IN291" s="570"/>
      <c r="IO291" s="570"/>
      <c r="IP291" s="570"/>
      <c r="IQ291" s="570"/>
      <c r="IR291" s="570"/>
      <c r="IS291" s="570"/>
      <c r="IT291" s="570"/>
      <c r="IU291" s="570"/>
      <c r="IV291" s="570"/>
      <c r="IW291" s="570"/>
      <c r="IX291" s="570"/>
      <c r="IY291" s="570"/>
      <c r="IZ291" s="656"/>
      <c r="JA291" s="570"/>
      <c r="JB291" s="570"/>
      <c r="JC291" s="570"/>
      <c r="JD291" s="570"/>
      <c r="JE291" s="570"/>
      <c r="JF291" s="570"/>
      <c r="JG291" s="570"/>
      <c r="JH291" s="570"/>
      <c r="JI291" s="570"/>
      <c r="JJ291" s="570"/>
      <c r="JK291" s="570"/>
      <c r="JL291" s="570"/>
      <c r="JM291" s="656"/>
      <c r="JN291" s="570"/>
      <c r="JO291" s="570"/>
      <c r="JP291" s="570"/>
      <c r="JQ291" s="570"/>
      <c r="JR291" s="570"/>
      <c r="JS291" s="570"/>
      <c r="JT291" s="570"/>
      <c r="JU291" s="570"/>
      <c r="JV291" s="570"/>
      <c r="JW291" s="570"/>
      <c r="JX291" s="570"/>
      <c r="JY291" s="570"/>
      <c r="JZ291" s="656"/>
      <c r="KA291" s="570"/>
      <c r="KB291" s="570"/>
      <c r="KC291" s="570"/>
      <c r="KD291" s="570"/>
      <c r="KE291" s="570"/>
      <c r="KF291" s="570"/>
      <c r="KG291" s="570"/>
      <c r="KH291" s="570"/>
      <c r="KI291" s="570"/>
      <c r="KJ291" s="570"/>
      <c r="KK291" s="570"/>
      <c r="KL291" s="570"/>
      <c r="KM291" s="656"/>
      <c r="KN291" s="570"/>
      <c r="KO291" s="570"/>
      <c r="KP291" s="570"/>
      <c r="KQ291" s="570"/>
      <c r="KR291" s="570"/>
      <c r="KS291" s="570"/>
      <c r="KT291" s="570"/>
      <c r="KU291" s="570"/>
      <c r="KV291" s="570"/>
      <c r="KW291" s="570"/>
      <c r="KX291" s="570"/>
      <c r="KY291" s="570"/>
      <c r="KZ291" s="656"/>
      <c r="LA291" s="570"/>
      <c r="LB291" s="570"/>
      <c r="LC291" s="570"/>
      <c r="LD291" s="570"/>
      <c r="LE291" s="570"/>
      <c r="LF291" s="570"/>
      <c r="LG291" s="570"/>
      <c r="LH291" s="570"/>
      <c r="LI291" s="570"/>
      <c r="LJ291" s="570"/>
      <c r="LK291" s="570"/>
      <c r="LL291" s="571"/>
    </row>
    <row r="292" spans="1:324" ht="15.75" thickTop="1" x14ac:dyDescent="0.2">
      <c r="A292" s="451"/>
      <c r="B292" s="452"/>
      <c r="C292" s="453"/>
      <c r="D292" s="453"/>
      <c r="E292" s="572"/>
      <c r="F292" s="572"/>
      <c r="G292" s="572"/>
      <c r="H292" s="572"/>
      <c r="I292" s="572"/>
      <c r="J292" s="572"/>
      <c r="K292" s="572"/>
      <c r="L292" s="572"/>
      <c r="M292" s="572"/>
      <c r="N292" s="572"/>
      <c r="O292" s="572"/>
      <c r="P292" s="572"/>
      <c r="Q292" s="572"/>
      <c r="R292" s="572"/>
      <c r="S292" s="572"/>
      <c r="T292" s="572"/>
      <c r="U292" s="572"/>
      <c r="V292" s="572"/>
      <c r="W292" s="572"/>
      <c r="X292" s="572"/>
      <c r="Y292" s="572"/>
      <c r="Z292" s="572"/>
      <c r="AA292" s="572"/>
      <c r="AB292" s="572"/>
      <c r="AC292" s="572"/>
      <c r="AD292" s="572"/>
      <c r="AE292" s="572"/>
      <c r="AF292" s="572"/>
      <c r="AG292" s="572"/>
      <c r="AH292" s="572"/>
      <c r="AI292" s="572"/>
      <c r="AJ292" s="572"/>
      <c r="AK292" s="572"/>
      <c r="AL292" s="572"/>
      <c r="AM292" s="572"/>
      <c r="AN292" s="572"/>
      <c r="AO292" s="572"/>
      <c r="AP292" s="572"/>
      <c r="AQ292" s="572"/>
      <c r="AR292" s="572"/>
      <c r="AS292" s="572"/>
      <c r="AT292" s="572"/>
      <c r="AU292" s="572"/>
      <c r="AV292" s="572"/>
      <c r="AW292" s="572"/>
      <c r="AX292" s="572"/>
      <c r="AY292" s="572"/>
      <c r="AZ292" s="572"/>
      <c r="BA292" s="572"/>
      <c r="BB292" s="572"/>
      <c r="BC292" s="572"/>
      <c r="BD292" s="572"/>
      <c r="BE292" s="572"/>
      <c r="BF292" s="572"/>
      <c r="BG292" s="572"/>
      <c r="BH292" s="572"/>
      <c r="BI292" s="572"/>
      <c r="BJ292" s="572"/>
      <c r="BK292" s="572"/>
      <c r="BL292" s="572"/>
      <c r="BM292" s="572"/>
      <c r="BN292" s="572"/>
      <c r="BO292" s="572"/>
      <c r="BP292" s="572"/>
      <c r="BQ292" s="572"/>
      <c r="BR292" s="572"/>
      <c r="BS292" s="572"/>
      <c r="BT292" s="572"/>
      <c r="BU292" s="572"/>
      <c r="BV292" s="572"/>
      <c r="BW292" s="572"/>
      <c r="BX292" s="572"/>
      <c r="BY292" s="572"/>
      <c r="BZ292" s="572"/>
      <c r="CA292" s="572"/>
      <c r="CB292" s="572"/>
      <c r="CC292" s="572"/>
      <c r="CD292" s="572"/>
      <c r="CE292" s="572"/>
      <c r="CF292" s="572"/>
      <c r="CG292" s="572"/>
      <c r="CH292" s="572"/>
      <c r="CI292" s="572"/>
      <c r="CJ292" s="572"/>
      <c r="CK292" s="572"/>
      <c r="CL292" s="572"/>
      <c r="CM292" s="572"/>
      <c r="CN292" s="572"/>
      <c r="CO292" s="572"/>
      <c r="CP292" s="572"/>
      <c r="CQ292" s="572"/>
      <c r="CR292" s="572"/>
      <c r="CS292" s="572"/>
      <c r="CT292" s="572"/>
      <c r="CU292" s="572"/>
      <c r="CV292" s="572"/>
      <c r="CW292" s="572"/>
      <c r="CX292" s="572"/>
      <c r="CY292" s="572"/>
      <c r="CZ292" s="572"/>
      <c r="DA292" s="572"/>
      <c r="DB292" s="572"/>
      <c r="DC292" s="572"/>
      <c r="DD292" s="572"/>
      <c r="DE292" s="572"/>
      <c r="DF292" s="572"/>
      <c r="DG292" s="572"/>
      <c r="DH292" s="572"/>
      <c r="DI292" s="572"/>
      <c r="DJ292" s="572"/>
      <c r="DK292" s="572"/>
      <c r="DL292" s="572"/>
      <c r="DM292" s="572"/>
      <c r="DN292" s="572"/>
      <c r="DO292" s="572"/>
      <c r="DP292" s="572"/>
      <c r="DQ292" s="572"/>
      <c r="DR292" s="572"/>
      <c r="DS292" s="572"/>
      <c r="DT292" s="572"/>
      <c r="DU292" s="572"/>
      <c r="DV292" s="572"/>
      <c r="DW292" s="572"/>
      <c r="DX292" s="572"/>
      <c r="DY292" s="572"/>
      <c r="DZ292" s="572"/>
      <c r="EA292" s="572"/>
      <c r="EB292" s="572"/>
      <c r="EC292" s="572"/>
      <c r="ED292" s="572"/>
      <c r="EE292" s="572"/>
      <c r="EF292" s="572"/>
      <c r="EG292" s="572"/>
      <c r="EH292" s="572"/>
      <c r="EI292" s="572"/>
      <c r="EJ292" s="572"/>
      <c r="EK292" s="572"/>
      <c r="EL292" s="572"/>
      <c r="EM292" s="572"/>
      <c r="EN292" s="572"/>
      <c r="EO292" s="572"/>
      <c r="EP292" s="572"/>
      <c r="EQ292" s="572"/>
      <c r="ER292" s="572"/>
      <c r="ES292" s="572"/>
      <c r="ET292" s="572"/>
      <c r="EU292" s="572"/>
      <c r="EV292" s="572"/>
      <c r="EW292" s="572"/>
      <c r="EX292" s="572"/>
      <c r="EY292" s="572"/>
      <c r="EZ292" s="572"/>
      <c r="FA292" s="572"/>
      <c r="FB292" s="572"/>
      <c r="FC292" s="572"/>
      <c r="FD292" s="572"/>
      <c r="FE292" s="572"/>
      <c r="FF292" s="572"/>
      <c r="FG292" s="572"/>
      <c r="FH292" s="572"/>
      <c r="FI292" s="572"/>
      <c r="FJ292" s="572"/>
      <c r="FK292" s="572"/>
      <c r="FL292" s="572"/>
      <c r="FM292" s="572"/>
      <c r="FN292" s="572"/>
      <c r="FO292" s="572"/>
      <c r="FP292" s="572"/>
      <c r="FQ292" s="572"/>
      <c r="FR292" s="572"/>
      <c r="FS292" s="572"/>
      <c r="FT292" s="572"/>
      <c r="FU292" s="572"/>
      <c r="FV292" s="572"/>
      <c r="FW292" s="572"/>
      <c r="FX292" s="572"/>
      <c r="FY292" s="572"/>
      <c r="FZ292" s="572"/>
      <c r="GA292" s="572"/>
      <c r="GB292" s="572"/>
      <c r="GC292" s="572"/>
      <c r="GD292" s="572"/>
      <c r="GE292" s="572"/>
      <c r="GF292" s="572"/>
      <c r="GG292" s="572"/>
      <c r="GH292" s="572"/>
      <c r="GI292" s="572"/>
      <c r="GJ292" s="572"/>
      <c r="GK292" s="572"/>
      <c r="GL292" s="572"/>
      <c r="GM292" s="572"/>
      <c r="GN292" s="572"/>
      <c r="GO292" s="572"/>
      <c r="GP292" s="572"/>
      <c r="GQ292" s="572"/>
      <c r="GR292" s="572"/>
      <c r="GS292" s="572"/>
      <c r="GT292" s="572"/>
      <c r="GU292" s="572"/>
      <c r="GV292" s="572"/>
      <c r="GW292" s="572"/>
      <c r="GX292" s="572"/>
      <c r="GY292" s="572"/>
      <c r="GZ292" s="572"/>
      <c r="HA292" s="572"/>
      <c r="HB292" s="572"/>
      <c r="HC292" s="572"/>
      <c r="HD292" s="572"/>
      <c r="HE292" s="572"/>
      <c r="HF292" s="572"/>
      <c r="HG292" s="572"/>
      <c r="HH292" s="572"/>
      <c r="HI292" s="572"/>
      <c r="HJ292" s="572"/>
      <c r="HK292" s="572"/>
      <c r="HL292" s="572"/>
      <c r="HM292" s="572"/>
      <c r="HN292" s="572"/>
      <c r="HO292" s="572"/>
      <c r="HP292" s="572"/>
      <c r="HQ292" s="572"/>
      <c r="HR292" s="572"/>
      <c r="HS292" s="572"/>
      <c r="HT292" s="572"/>
      <c r="HU292" s="572"/>
      <c r="HV292" s="572"/>
      <c r="HW292" s="572"/>
      <c r="HX292" s="572"/>
      <c r="HY292" s="572"/>
      <c r="HZ292" s="572"/>
      <c r="IA292" s="572"/>
      <c r="IB292" s="572"/>
      <c r="IC292" s="572"/>
      <c r="ID292" s="572"/>
      <c r="IE292" s="572"/>
      <c r="IF292" s="572"/>
      <c r="IG292" s="572"/>
      <c r="IH292" s="572"/>
      <c r="II292" s="572"/>
      <c r="IJ292" s="572"/>
      <c r="IK292" s="572"/>
      <c r="IL292" s="572"/>
      <c r="IM292" s="572"/>
      <c r="IN292" s="572"/>
      <c r="IO292" s="572"/>
      <c r="IP292" s="572"/>
      <c r="IQ292" s="572"/>
      <c r="IR292" s="572"/>
      <c r="IS292" s="572"/>
      <c r="IT292" s="572"/>
      <c r="IU292" s="572"/>
      <c r="IV292" s="572"/>
      <c r="IW292" s="572"/>
      <c r="IX292" s="572"/>
      <c r="IY292" s="572"/>
      <c r="IZ292" s="657"/>
      <c r="JA292" s="572"/>
      <c r="JB292" s="572"/>
      <c r="JC292" s="572"/>
      <c r="JD292" s="572"/>
      <c r="JE292" s="572"/>
      <c r="JF292" s="572"/>
      <c r="JG292" s="572"/>
      <c r="JH292" s="572"/>
      <c r="JI292" s="572"/>
      <c r="JJ292" s="572"/>
      <c r="JK292" s="572"/>
      <c r="JL292" s="572"/>
      <c r="JM292" s="657"/>
      <c r="JN292" s="572"/>
      <c r="JO292" s="572"/>
      <c r="JP292" s="572"/>
      <c r="JQ292" s="572"/>
      <c r="JR292" s="572"/>
      <c r="JS292" s="572"/>
      <c r="JT292" s="572"/>
      <c r="JU292" s="572"/>
      <c r="JV292" s="572"/>
      <c r="JW292" s="572"/>
      <c r="JX292" s="572"/>
      <c r="JY292" s="572"/>
      <c r="JZ292" s="657"/>
      <c r="KA292" s="572"/>
      <c r="KB292" s="572"/>
      <c r="KC292" s="572"/>
      <c r="KD292" s="572"/>
      <c r="KE292" s="572"/>
      <c r="KF292" s="572"/>
      <c r="KG292" s="572"/>
      <c r="KH292" s="572"/>
      <c r="KI292" s="572"/>
      <c r="KJ292" s="572"/>
      <c r="KK292" s="572"/>
      <c r="KL292" s="572"/>
      <c r="KM292" s="657"/>
      <c r="KN292" s="572"/>
      <c r="KO292" s="572"/>
      <c r="KP292" s="572"/>
      <c r="KQ292" s="572"/>
      <c r="KR292" s="572"/>
      <c r="KS292" s="572"/>
      <c r="KT292" s="572"/>
      <c r="KU292" s="572"/>
      <c r="KV292" s="572"/>
      <c r="KW292" s="572"/>
      <c r="KX292" s="572"/>
      <c r="KY292" s="572"/>
      <c r="KZ292" s="657"/>
      <c r="LA292" s="572"/>
      <c r="LB292" s="572"/>
      <c r="LC292" s="572"/>
      <c r="LD292" s="572"/>
      <c r="LE292" s="572"/>
      <c r="LF292" s="572"/>
      <c r="LG292" s="572"/>
      <c r="LH292" s="572"/>
      <c r="LI292" s="572"/>
      <c r="LJ292" s="572"/>
      <c r="LK292" s="572"/>
      <c r="LL292" s="573"/>
    </row>
    <row r="293" spans="1:324" ht="20.25" x14ac:dyDescent="0.3">
      <c r="A293" s="467">
        <v>44</v>
      </c>
      <c r="B293" s="468" t="s">
        <v>105</v>
      </c>
      <c r="C293" s="469" t="s">
        <v>158</v>
      </c>
      <c r="D293" s="469" t="s">
        <v>159</v>
      </c>
      <c r="E293" s="568">
        <f t="shared" ref="E293:L293" si="1462">E295+E307+E315</f>
        <v>39023122.18327491</v>
      </c>
      <c r="F293" s="568">
        <f t="shared" si="1462"/>
        <v>18865961.442163244</v>
      </c>
      <c r="G293" s="568">
        <f t="shared" si="1462"/>
        <v>18836070.772825904</v>
      </c>
      <c r="H293" s="568">
        <f t="shared" si="1462"/>
        <v>29418022.867634788</v>
      </c>
      <c r="I293" s="568">
        <f t="shared" si="1462"/>
        <v>59039742.947754964</v>
      </c>
      <c r="J293" s="568">
        <f t="shared" si="1462"/>
        <v>69327048.906693369</v>
      </c>
      <c r="K293" s="568">
        <f t="shared" si="1462"/>
        <v>94832749.123685524</v>
      </c>
      <c r="L293" s="568">
        <f t="shared" si="1462"/>
        <v>74335581.705892175</v>
      </c>
      <c r="M293" s="568">
        <f t="shared" ref="M293:X293" si="1463">M295+M307+M315+M320</f>
        <v>4754834.2415289599</v>
      </c>
      <c r="N293" s="568">
        <f t="shared" si="1463"/>
        <v>7165159.90469037</v>
      </c>
      <c r="O293" s="568">
        <f t="shared" si="1463"/>
        <v>5433075.7814221336</v>
      </c>
      <c r="P293" s="568">
        <f t="shared" si="1463"/>
        <v>3075329.2561759306</v>
      </c>
      <c r="Q293" s="568">
        <f t="shared" si="1463"/>
        <v>4225556.8811133374</v>
      </c>
      <c r="R293" s="568">
        <f t="shared" si="1463"/>
        <v>4824940.7723668842</v>
      </c>
      <c r="S293" s="568">
        <f t="shared" si="1463"/>
        <v>6731447.6055333009</v>
      </c>
      <c r="T293" s="568">
        <f t="shared" si="1463"/>
        <v>2328564.6275663497</v>
      </c>
      <c r="U293" s="568">
        <f t="shared" si="1463"/>
        <v>2006884.4127023872</v>
      </c>
      <c r="V293" s="568">
        <f t="shared" si="1463"/>
        <v>6866979.3893340016</v>
      </c>
      <c r="W293" s="568">
        <f t="shared" si="1463"/>
        <v>5974201.8606659994</v>
      </c>
      <c r="X293" s="568">
        <f t="shared" si="1463"/>
        <v>7838547.3998497743</v>
      </c>
      <c r="Y293" s="568">
        <f>M293+N293+O293+P293+Q293+R293+S293+T293+U293+V293+W293+X293</f>
        <v>61225522.132949427</v>
      </c>
      <c r="Z293" s="568">
        <f t="shared" ref="Z293:AK293" si="1464">Z295+Z307+Z315+Z320</f>
        <v>6758543.3304122854</v>
      </c>
      <c r="AA293" s="568">
        <f t="shared" si="1464"/>
        <v>3410196.9862710736</v>
      </c>
      <c r="AB293" s="568">
        <f t="shared" si="1464"/>
        <v>1483436.880988149</v>
      </c>
      <c r="AC293" s="568">
        <f t="shared" si="1464"/>
        <v>8619848.804414954</v>
      </c>
      <c r="AD293" s="568">
        <f t="shared" si="1464"/>
        <v>3403451.7367718243</v>
      </c>
      <c r="AE293" s="568">
        <f t="shared" si="1464"/>
        <v>902553.81217659835</v>
      </c>
      <c r="AF293" s="568">
        <f t="shared" si="1464"/>
        <v>7066326.2918961784</v>
      </c>
      <c r="AG293" s="568">
        <f t="shared" si="1464"/>
        <v>1262252.0833333335</v>
      </c>
      <c r="AH293" s="568">
        <f t="shared" si="1464"/>
        <v>1491032.3076281087</v>
      </c>
      <c r="AI293" s="568">
        <f t="shared" si="1464"/>
        <v>5847586.9018945098</v>
      </c>
      <c r="AJ293" s="568">
        <f t="shared" si="1464"/>
        <v>3099010.6782256719</v>
      </c>
      <c r="AK293" s="568">
        <f t="shared" si="1464"/>
        <v>6836360.6754298117</v>
      </c>
      <c r="AL293" s="568">
        <f>Z293+AA293+AB293+AC293+AD293+AE293+AF293+AG293+AH293+AI293+AJ293+AK293</f>
        <v>50180600.489442505</v>
      </c>
      <c r="AM293" s="568">
        <f t="shared" ref="AM293:AX293" si="1465">AM295+AM307+AM315+AM320</f>
        <v>3196095.7683608751</v>
      </c>
      <c r="AN293" s="568">
        <f t="shared" si="1465"/>
        <v>1952825.2724503425</v>
      </c>
      <c r="AO293" s="568">
        <f t="shared" si="1465"/>
        <v>7587763.4160824586</v>
      </c>
      <c r="AP293" s="568">
        <f t="shared" si="1465"/>
        <v>8634542.6455099322</v>
      </c>
      <c r="AQ293" s="568">
        <f t="shared" si="1465"/>
        <v>7815889.7190786172</v>
      </c>
      <c r="AR293" s="568">
        <f t="shared" si="1465"/>
        <v>5657237.6228092145</v>
      </c>
      <c r="AS293" s="568">
        <f t="shared" si="1465"/>
        <v>8333691.1005675187</v>
      </c>
      <c r="AT293" s="568">
        <f t="shared" si="1465"/>
        <v>5899798.3342931066</v>
      </c>
      <c r="AU293" s="568">
        <f t="shared" si="1465"/>
        <v>2924047.3337506261</v>
      </c>
      <c r="AV293" s="568">
        <f t="shared" si="1465"/>
        <v>2483344.5417292602</v>
      </c>
      <c r="AW293" s="568">
        <f t="shared" si="1465"/>
        <v>9901061.9373643808</v>
      </c>
      <c r="AX293" s="568">
        <f t="shared" si="1465"/>
        <v>3664592.2221248541</v>
      </c>
      <c r="AY293" s="568">
        <f>AM293+AN293+AO293+AP293+AQ293+AR293+AS293+AT293+AU293+AV293+AW293+AX293</f>
        <v>68050889.914121196</v>
      </c>
      <c r="AZ293" s="568">
        <f t="shared" ref="AZ293:BK293" si="1466">AZ295+AZ307+AZ315+AZ320</f>
        <v>3354988.9977883492</v>
      </c>
      <c r="BA293" s="568">
        <f t="shared" si="1466"/>
        <v>1299413.5434401603</v>
      </c>
      <c r="BB293" s="568">
        <f t="shared" si="1466"/>
        <v>4330536.2329327334</v>
      </c>
      <c r="BC293" s="568">
        <f t="shared" si="1466"/>
        <v>2429061.6068686363</v>
      </c>
      <c r="BD293" s="568">
        <f t="shared" si="1466"/>
        <v>689725.1622850945</v>
      </c>
      <c r="BE293" s="568">
        <f t="shared" si="1466"/>
        <v>3358628.2433233187</v>
      </c>
      <c r="BF293" s="568">
        <f t="shared" si="1466"/>
        <v>3401415.3922133199</v>
      </c>
      <c r="BG293" s="568">
        <f t="shared" si="1466"/>
        <v>4199365.1642880999</v>
      </c>
      <c r="BH293" s="568">
        <f t="shared" si="1466"/>
        <v>4443959.0679352367</v>
      </c>
      <c r="BI293" s="568">
        <f t="shared" si="1466"/>
        <v>940111.8615840429</v>
      </c>
      <c r="BJ293" s="568">
        <f t="shared" si="1466"/>
        <v>3843486.7133199805</v>
      </c>
      <c r="BK293" s="568">
        <f t="shared" si="1466"/>
        <v>15305680.870514106</v>
      </c>
      <c r="BL293" s="568">
        <f>AZ293+BA293+BB293+BC293+BD293+BE293+BF293+BG293+BH293+BI293+BJ293+BK293</f>
        <v>47596372.856493071</v>
      </c>
      <c r="BM293" s="568">
        <f t="shared" ref="BM293:BX293" si="1467">BM295+BM307+BM315+BM320</f>
        <v>3501842.6082874313</v>
      </c>
      <c r="BN293" s="568">
        <f t="shared" si="1467"/>
        <v>-552120.69821398787</v>
      </c>
      <c r="BO293" s="568">
        <f t="shared" si="1467"/>
        <v>1043219.7979469204</v>
      </c>
      <c r="BP293" s="568">
        <f t="shared" si="1467"/>
        <v>3542763.8946336173</v>
      </c>
      <c r="BQ293" s="568">
        <f t="shared" si="1467"/>
        <v>27669534.858412616</v>
      </c>
      <c r="BR293" s="568">
        <f t="shared" si="1467"/>
        <v>918586.69792188285</v>
      </c>
      <c r="BS293" s="568">
        <f t="shared" si="1467"/>
        <v>1275309.6198464364</v>
      </c>
      <c r="BT293" s="568">
        <f t="shared" si="1467"/>
        <v>4562273.137497914</v>
      </c>
      <c r="BU293" s="568">
        <f t="shared" si="1467"/>
        <v>9162657.757886827</v>
      </c>
      <c r="BV293" s="568">
        <f t="shared" si="1467"/>
        <v>3937189.2067684862</v>
      </c>
      <c r="BW293" s="568">
        <f t="shared" si="1467"/>
        <v>562516.70585044229</v>
      </c>
      <c r="BX293" s="568">
        <f t="shared" si="1467"/>
        <v>3565605.1311550662</v>
      </c>
      <c r="BY293" s="568">
        <f>BM293+BN293+BO293+BP293+BQ293+BR293+BS293+BT293+BU293+BV293+BW293+BX293</f>
        <v>59189378.717993647</v>
      </c>
      <c r="BZ293" s="568">
        <f t="shared" ref="BZ293:CK293" si="1468">BZ295+BZ307+BZ315+BZ320</f>
        <v>837848.59380737785</v>
      </c>
      <c r="CA293" s="568">
        <f t="shared" si="1468"/>
        <v>2811172.0741528962</v>
      </c>
      <c r="CB293" s="568">
        <f t="shared" si="1468"/>
        <v>7955856.9392004684</v>
      </c>
      <c r="CC293" s="568">
        <f t="shared" si="1468"/>
        <v>2243103.9305625106</v>
      </c>
      <c r="CD293" s="568">
        <f t="shared" si="1468"/>
        <v>473227.10202804208</v>
      </c>
      <c r="CE293" s="568">
        <f t="shared" si="1468"/>
        <v>12134285.798531132</v>
      </c>
      <c r="CF293" s="568">
        <f t="shared" si="1468"/>
        <v>1409291.4528042064</v>
      </c>
      <c r="CG293" s="568">
        <f t="shared" si="1468"/>
        <v>697018.39117008867</v>
      </c>
      <c r="CH293" s="568">
        <f t="shared" si="1468"/>
        <v>9204492.3879152052</v>
      </c>
      <c r="CI293" s="568">
        <f t="shared" si="1468"/>
        <v>480716.34752128198</v>
      </c>
      <c r="CJ293" s="568">
        <f t="shared" si="1468"/>
        <v>588517.27186613262</v>
      </c>
      <c r="CK293" s="568">
        <f t="shared" si="1468"/>
        <v>2094245.0047988649</v>
      </c>
      <c r="CL293" s="568">
        <f>BZ293+CA293+CB293+CC293+CD293+CE293+CF293+CG293+CH293+CI293+CJ293+CK293</f>
        <v>40929775.294358216</v>
      </c>
      <c r="CM293" s="568">
        <f t="shared" ref="CM293:CX293" si="1469">CM295+CM307+CM315+CM320</f>
        <v>938825.38032048079</v>
      </c>
      <c r="CN293" s="568">
        <f t="shared" si="1469"/>
        <v>2678944.3333750633</v>
      </c>
      <c r="CO293" s="568">
        <f t="shared" si="1469"/>
        <v>2118959.6256468035</v>
      </c>
      <c r="CP293" s="568">
        <f t="shared" si="1469"/>
        <v>1069762.505549992</v>
      </c>
      <c r="CQ293" s="568">
        <f t="shared" si="1469"/>
        <v>445174.86621599062</v>
      </c>
      <c r="CR293" s="568">
        <f t="shared" si="1469"/>
        <v>4551025.2947754972</v>
      </c>
      <c r="CS293" s="568">
        <f t="shared" si="1469"/>
        <v>455442.39780504094</v>
      </c>
      <c r="CT293" s="568">
        <f t="shared" si="1469"/>
        <v>623772.31071607419</v>
      </c>
      <c r="CU293" s="568">
        <f t="shared" si="1469"/>
        <v>9683933.4779252205</v>
      </c>
      <c r="CV293" s="568">
        <f t="shared" si="1469"/>
        <v>13425333.35336338</v>
      </c>
      <c r="CW293" s="568">
        <f t="shared" si="1469"/>
        <v>4155718.7524202978</v>
      </c>
      <c r="CX293" s="568">
        <f t="shared" si="1469"/>
        <v>1575926.2169921545</v>
      </c>
      <c r="CY293" s="568">
        <f>CM293+CN293+CO293+CP293+CQ293+CR293+CS293+CT293+CU293+CV293+CW293+CX293</f>
        <v>41722818.515106</v>
      </c>
      <c r="CZ293" s="568">
        <f t="shared" ref="CZ293:DK293" si="1470">CZ295+CZ307+CZ315+CZ320</f>
        <v>530559.53</v>
      </c>
      <c r="DA293" s="568">
        <f t="shared" si="1470"/>
        <v>1200864.7</v>
      </c>
      <c r="DB293" s="568">
        <f t="shared" si="1470"/>
        <v>9198522.0099999998</v>
      </c>
      <c r="DC293" s="568">
        <f t="shared" si="1470"/>
        <v>126843.58</v>
      </c>
      <c r="DD293" s="568">
        <f t="shared" si="1470"/>
        <v>1463952.28</v>
      </c>
      <c r="DE293" s="568">
        <f t="shared" si="1470"/>
        <v>3614450.89</v>
      </c>
      <c r="DF293" s="568">
        <f t="shared" si="1470"/>
        <v>4094058.24</v>
      </c>
      <c r="DG293" s="568">
        <f t="shared" si="1470"/>
        <v>390509.95</v>
      </c>
      <c r="DH293" s="568">
        <f t="shared" si="1470"/>
        <v>44485295.060000002</v>
      </c>
      <c r="DI293" s="568">
        <f t="shared" si="1470"/>
        <v>7644829.3799999999</v>
      </c>
      <c r="DJ293" s="568">
        <f t="shared" si="1470"/>
        <v>9170875.3399999999</v>
      </c>
      <c r="DK293" s="568">
        <f t="shared" si="1470"/>
        <v>5074142.17</v>
      </c>
      <c r="DL293" s="568">
        <f>CZ293+DA293+DB293+DC293+DD293+DE293+DF293+DG293+DH293+DI293+DJ293+DK293</f>
        <v>86994903.13000001</v>
      </c>
      <c r="DM293" s="568">
        <f t="shared" ref="DM293:DX293" si="1471">DM295+DM307+DM315+DM320</f>
        <v>939561.01</v>
      </c>
      <c r="DN293" s="568">
        <f t="shared" si="1471"/>
        <v>4192115.2100000004</v>
      </c>
      <c r="DO293" s="568">
        <f t="shared" si="1471"/>
        <v>9648016.6999999993</v>
      </c>
      <c r="DP293" s="568">
        <f t="shared" si="1471"/>
        <v>36526480.909999996</v>
      </c>
      <c r="DQ293" s="568">
        <f t="shared" si="1471"/>
        <v>455127.41000000003</v>
      </c>
      <c r="DR293" s="568">
        <f t="shared" si="1471"/>
        <v>381238.24</v>
      </c>
      <c r="DS293" s="568">
        <f t="shared" si="1471"/>
        <v>1025405.1099999999</v>
      </c>
      <c r="DT293" s="568">
        <f t="shared" si="1471"/>
        <v>7455622.6100000003</v>
      </c>
      <c r="DU293" s="568">
        <f t="shared" si="1471"/>
        <v>118649962.56</v>
      </c>
      <c r="DV293" s="568">
        <f t="shared" si="1471"/>
        <v>-17814836.760000002</v>
      </c>
      <c r="DW293" s="568">
        <f t="shared" si="1471"/>
        <v>268901.27</v>
      </c>
      <c r="DX293" s="568">
        <f t="shared" si="1471"/>
        <v>5024107.47</v>
      </c>
      <c r="DY293" s="568">
        <f>DM293+DN293+DO293+DP293+DQ293+DR293+DS293+DT293+DU293+DV293+DW293+DX293</f>
        <v>166751701.74000001</v>
      </c>
      <c r="DZ293" s="568">
        <f t="shared" ref="DZ293:EK293" si="1472">DZ295+DZ307+DZ315+DZ320</f>
        <v>436718.45</v>
      </c>
      <c r="EA293" s="568">
        <f t="shared" si="1472"/>
        <v>455877.88</v>
      </c>
      <c r="EB293" s="568">
        <f t="shared" si="1472"/>
        <v>9188630.1999999993</v>
      </c>
      <c r="EC293" s="568">
        <f t="shared" si="1472"/>
        <v>1056542.3799999999</v>
      </c>
      <c r="ED293" s="568">
        <f t="shared" si="1472"/>
        <v>160850397.61000001</v>
      </c>
      <c r="EE293" s="568">
        <f t="shared" si="1472"/>
        <v>511573.36</v>
      </c>
      <c r="EF293" s="568">
        <f t="shared" si="1472"/>
        <v>13658382.220000001</v>
      </c>
      <c r="EG293" s="568">
        <f t="shared" si="1472"/>
        <v>9292606.8399999999</v>
      </c>
      <c r="EH293" s="568">
        <f t="shared" si="1472"/>
        <v>7197352.0899999999</v>
      </c>
      <c r="EI293" s="568">
        <f t="shared" si="1472"/>
        <v>3559547.95</v>
      </c>
      <c r="EJ293" s="568">
        <f t="shared" si="1472"/>
        <v>45230021.239999995</v>
      </c>
      <c r="EK293" s="568">
        <f t="shared" si="1472"/>
        <v>60999546.200000003</v>
      </c>
      <c r="EL293" s="568">
        <f>DZ293+EA293+EB293+EC293+ED293+EE293+EF293+EG293+EH293+EI293+EJ293+EK293</f>
        <v>312437196.42000002</v>
      </c>
      <c r="EM293" s="568">
        <f t="shared" ref="EM293:EX293" si="1473">EM295+EM307+EM315+EM320</f>
        <v>1210753.29</v>
      </c>
      <c r="EN293" s="568">
        <f t="shared" si="1473"/>
        <v>1116179.74</v>
      </c>
      <c r="EO293" s="568">
        <f t="shared" si="1473"/>
        <v>380611.49</v>
      </c>
      <c r="EP293" s="568">
        <f t="shared" si="1473"/>
        <v>190027.51</v>
      </c>
      <c r="EQ293" s="568">
        <f t="shared" si="1473"/>
        <v>327379.78999999998</v>
      </c>
      <c r="ER293" s="568">
        <f t="shared" si="1473"/>
        <v>481125.45999999996</v>
      </c>
      <c r="ES293" s="568">
        <f t="shared" si="1473"/>
        <v>4105651.24</v>
      </c>
      <c r="ET293" s="568">
        <f t="shared" si="1473"/>
        <v>5495361.1699999999</v>
      </c>
      <c r="EU293" s="568">
        <f t="shared" si="1473"/>
        <v>104844142.19</v>
      </c>
      <c r="EV293" s="568">
        <f t="shared" si="1473"/>
        <v>1985472.14</v>
      </c>
      <c r="EW293" s="568">
        <f t="shared" si="1473"/>
        <v>20344480.530000001</v>
      </c>
      <c r="EX293" s="568">
        <f t="shared" si="1473"/>
        <v>57685563.969999991</v>
      </c>
      <c r="EY293" s="568">
        <f>EM293+EN293+EO293+EP293+EQ293+ER293+ES293+ET293+EU293+EV293+EW293+EX293</f>
        <v>198166748.52000001</v>
      </c>
      <c r="EZ293" s="568">
        <f t="shared" ref="EZ293:FH293" si="1474">EZ295+EZ307+EZ315+EZ320</f>
        <v>33719834.650000006</v>
      </c>
      <c r="FA293" s="568">
        <f t="shared" si="1474"/>
        <v>2987786.3400000003</v>
      </c>
      <c r="FB293" s="568">
        <f t="shared" si="1474"/>
        <v>322735126.41000003</v>
      </c>
      <c r="FC293" s="568">
        <f t="shared" si="1474"/>
        <v>20984657.170000002</v>
      </c>
      <c r="FD293" s="568">
        <f t="shared" si="1474"/>
        <v>8528960.4100000001</v>
      </c>
      <c r="FE293" s="568">
        <f t="shared" si="1474"/>
        <v>8318342.7599999998</v>
      </c>
      <c r="FF293" s="568">
        <f t="shared" si="1474"/>
        <v>29729127.679999996</v>
      </c>
      <c r="FG293" s="568">
        <f t="shared" si="1474"/>
        <v>4924029.1500000004</v>
      </c>
      <c r="FH293" s="568">
        <f t="shared" si="1474"/>
        <v>54660451.400000006</v>
      </c>
      <c r="FI293" s="568">
        <f>FI295+FI307+FI315+FI320</f>
        <v>9850712.709999999</v>
      </c>
      <c r="FJ293" s="568">
        <f>FJ295+FJ307+FJ315+FJ320</f>
        <v>6871545.96</v>
      </c>
      <c r="FK293" s="568">
        <f>FK295+FK307+FK315+FK320</f>
        <v>223744600.42000002</v>
      </c>
      <c r="FL293" s="568">
        <f>FA293+FB293+FC293+FD293+FE293+FF293+FG293+FH293+EZ293+FI293+FK293+FJ293</f>
        <v>727055175.06000006</v>
      </c>
      <c r="FM293" s="568">
        <f t="shared" ref="FM293:FV293" si="1475">FM295+FM307+FM315+FM320</f>
        <v>552302.51</v>
      </c>
      <c r="FN293" s="568">
        <f t="shared" si="1475"/>
        <v>1112724.5699999998</v>
      </c>
      <c r="FO293" s="568">
        <f t="shared" si="1475"/>
        <v>2833214.54</v>
      </c>
      <c r="FP293" s="568">
        <f t="shared" si="1475"/>
        <v>8516430.7599999998</v>
      </c>
      <c r="FQ293" s="568">
        <f t="shared" si="1475"/>
        <v>4548935.72</v>
      </c>
      <c r="FR293" s="568">
        <f t="shared" si="1475"/>
        <v>22164253.919999994</v>
      </c>
      <c r="FS293" s="568">
        <f t="shared" si="1475"/>
        <v>324351877.97999996</v>
      </c>
      <c r="FT293" s="568">
        <f t="shared" si="1475"/>
        <v>6587238.2399999993</v>
      </c>
      <c r="FU293" s="568">
        <f t="shared" si="1475"/>
        <v>196828.59</v>
      </c>
      <c r="FV293" s="568">
        <f t="shared" si="1475"/>
        <v>137296002.28999999</v>
      </c>
      <c r="FW293" s="568">
        <f>FW295+FW307+FW315+FW320</f>
        <v>179139.96000000008</v>
      </c>
      <c r="FX293" s="568">
        <f>FX295+FX307+FX315+FX320</f>
        <v>11613142.550000001</v>
      </c>
      <c r="FY293" s="568">
        <f>FM293+FN293+FO293+FP293+FQ293+FR293+FS293+FT293+FU293+FV293+FW293+FX293</f>
        <v>519952091.62999988</v>
      </c>
      <c r="FZ293" s="568">
        <f t="shared" ref="FZ293:GI293" si="1476">FZ295+FZ307+FZ315+FZ320</f>
        <v>101334751.83</v>
      </c>
      <c r="GA293" s="568">
        <f t="shared" si="1476"/>
        <v>2945015.3200000003</v>
      </c>
      <c r="GB293" s="568">
        <f t="shared" si="1476"/>
        <v>19067724.940000001</v>
      </c>
      <c r="GC293" s="568">
        <f t="shared" si="1476"/>
        <v>75529730.540000007</v>
      </c>
      <c r="GD293" s="568">
        <f t="shared" si="1476"/>
        <v>1142035.51</v>
      </c>
      <c r="GE293" s="568">
        <f t="shared" si="1476"/>
        <v>10692463.780000003</v>
      </c>
      <c r="GF293" s="568">
        <f t="shared" si="1476"/>
        <v>3015129.04</v>
      </c>
      <c r="GG293" s="568">
        <f t="shared" si="1476"/>
        <v>1887285.3300000005</v>
      </c>
      <c r="GH293" s="568">
        <f t="shared" si="1476"/>
        <v>1281740.3899999999</v>
      </c>
      <c r="GI293" s="568">
        <f t="shared" si="1476"/>
        <v>82400448.090000004</v>
      </c>
      <c r="GJ293" s="568">
        <f>GJ295+GJ307+GJ315+GJ320</f>
        <v>4479789.38</v>
      </c>
      <c r="GK293" s="568">
        <f>GK295+GK307+GK315+GK320</f>
        <v>3454538930.5900006</v>
      </c>
      <c r="GL293" s="568">
        <f>FZ293+GA293+GB293+GC293+GD293+GE293+GF293+GG293+GH293+GI293+GJ293+GK293</f>
        <v>3758315044.7400007</v>
      </c>
      <c r="GM293" s="568">
        <f t="shared" ref="GM293:GV293" si="1477">GM295+GM307+GM315+GM320</f>
        <v>13946278.659999998</v>
      </c>
      <c r="GN293" s="568">
        <f t="shared" si="1477"/>
        <v>458194.56</v>
      </c>
      <c r="GO293" s="568">
        <f t="shared" si="1477"/>
        <v>6981361.7199999997</v>
      </c>
      <c r="GP293" s="568">
        <f t="shared" si="1477"/>
        <v>77438275.569999993</v>
      </c>
      <c r="GQ293" s="568">
        <f t="shared" si="1477"/>
        <v>20093274.129999999</v>
      </c>
      <c r="GR293" s="568">
        <f t="shared" si="1477"/>
        <v>433459293.88999999</v>
      </c>
      <c r="GS293" s="568">
        <f t="shared" si="1477"/>
        <v>1266821.29</v>
      </c>
      <c r="GT293" s="568">
        <f t="shared" si="1477"/>
        <v>2563424.94</v>
      </c>
      <c r="GU293" s="568">
        <f t="shared" si="1477"/>
        <v>12198842.01</v>
      </c>
      <c r="GV293" s="568">
        <f t="shared" si="1477"/>
        <v>243997013.07000002</v>
      </c>
      <c r="GW293" s="568">
        <f>GW295+GW307+GW315+GW320</f>
        <v>5671215.1899999995</v>
      </c>
      <c r="GX293" s="568">
        <f>GX295+GX307+GX315+GX320</f>
        <v>191713137.21000001</v>
      </c>
      <c r="GY293" s="568">
        <f>GM293+GN293+GO293+GP293+GQ293+GR293+GS293+GT293+GU293+GV293+GW293+GX293</f>
        <v>1009787132.2400001</v>
      </c>
      <c r="GZ293" s="568">
        <f t="shared" ref="GZ293:HI293" si="1478">GZ295+GZ307+GZ315+GZ320</f>
        <v>227534.55000000002</v>
      </c>
      <c r="HA293" s="568">
        <f t="shared" si="1478"/>
        <v>595814.45000000007</v>
      </c>
      <c r="HB293" s="568">
        <f t="shared" si="1478"/>
        <v>6788010.6599999992</v>
      </c>
      <c r="HC293" s="568">
        <f t="shared" si="1478"/>
        <v>844275.45</v>
      </c>
      <c r="HD293" s="568">
        <f t="shared" si="1478"/>
        <v>1862860.45</v>
      </c>
      <c r="HE293" s="568">
        <f t="shared" si="1478"/>
        <v>110138559.08999999</v>
      </c>
      <c r="HF293" s="568">
        <f t="shared" si="1478"/>
        <v>25396581.469999999</v>
      </c>
      <c r="HG293" s="568">
        <f t="shared" si="1478"/>
        <v>3301746.84</v>
      </c>
      <c r="HH293" s="568">
        <f t="shared" si="1478"/>
        <v>400157.34000000008</v>
      </c>
      <c r="HI293" s="568">
        <f t="shared" si="1478"/>
        <v>1762742.9900000002</v>
      </c>
      <c r="HJ293" s="568">
        <f>HJ295+HJ307+HJ315+HJ320</f>
        <v>44114234.600000001</v>
      </c>
      <c r="HK293" s="568">
        <f>HK295+HK307+HK315+HK320</f>
        <v>44703408.869999997</v>
      </c>
      <c r="HL293" s="568">
        <f>GZ293+HA293+HB293+HC293+HD293+HE293+HF293+HG293+HH293+HI293+HJ293+HK293</f>
        <v>240135926.76000002</v>
      </c>
      <c r="HM293" s="568">
        <f t="shared" ref="HM293:HV293" si="1479">HM295+HM307+HM315+HM320</f>
        <v>690847.91999999993</v>
      </c>
      <c r="HN293" s="568">
        <f t="shared" si="1479"/>
        <v>118437.9</v>
      </c>
      <c r="HO293" s="568">
        <f t="shared" si="1479"/>
        <v>32296375.740000002</v>
      </c>
      <c r="HP293" s="568">
        <f t="shared" si="1479"/>
        <v>5741640.4399999995</v>
      </c>
      <c r="HQ293" s="568">
        <f t="shared" si="1479"/>
        <v>12935638.030000001</v>
      </c>
      <c r="HR293" s="568">
        <f t="shared" si="1479"/>
        <v>13976270.069999998</v>
      </c>
      <c r="HS293" s="568">
        <f t="shared" si="1479"/>
        <v>13707585.289999997</v>
      </c>
      <c r="HT293" s="568">
        <f t="shared" si="1479"/>
        <v>17799729.610000003</v>
      </c>
      <c r="HU293" s="568">
        <f t="shared" si="1479"/>
        <v>13700783.100000001</v>
      </c>
      <c r="HV293" s="568">
        <f t="shared" si="1479"/>
        <v>17446777.639999997</v>
      </c>
      <c r="HW293" s="568">
        <f>HW295+HW307+HW315+HW320</f>
        <v>19428099.919999998</v>
      </c>
      <c r="HX293" s="568">
        <f>HX295+HX307+HX315+HX320</f>
        <v>334176634.74000001</v>
      </c>
      <c r="HY293" s="568">
        <f>HM293+HN293+HO293+HP293+HQ293+HR293+HS293+HT293+HU293+HV293+HW293+HX293</f>
        <v>482018820.39999998</v>
      </c>
      <c r="HZ293" s="568">
        <f t="shared" ref="HZ293:II293" si="1480">HZ295+HZ307+HZ315+HZ320</f>
        <v>17938703.870000001</v>
      </c>
      <c r="IA293" s="568">
        <f t="shared" si="1480"/>
        <v>37968141.010000005</v>
      </c>
      <c r="IB293" s="568">
        <f t="shared" si="1480"/>
        <v>10368477.069999998</v>
      </c>
      <c r="IC293" s="568">
        <f t="shared" si="1480"/>
        <v>12675446.459999997</v>
      </c>
      <c r="ID293" s="568">
        <f t="shared" si="1480"/>
        <v>11270482.889999999</v>
      </c>
      <c r="IE293" s="568">
        <f t="shared" si="1480"/>
        <v>9801201.8499999996</v>
      </c>
      <c r="IF293" s="568">
        <f t="shared" si="1480"/>
        <v>7701105.6000000006</v>
      </c>
      <c r="IG293" s="568">
        <f t="shared" si="1480"/>
        <v>9758510.3699999992</v>
      </c>
      <c r="IH293" s="568">
        <f t="shared" si="1480"/>
        <v>6514059.2800000012</v>
      </c>
      <c r="II293" s="568">
        <f t="shared" si="1480"/>
        <v>8444595.1600000001</v>
      </c>
      <c r="IJ293" s="568">
        <f>IJ295+IJ307+IJ315+IJ320</f>
        <v>23163248.879999999</v>
      </c>
      <c r="IK293" s="568">
        <f>IK295+IK307+IK315+IK320</f>
        <v>19764119.530000001</v>
      </c>
      <c r="IL293" s="568">
        <f>HZ293+IA293+IB293+IC293+ID293+IE293+IF293+IG293+IH293+II293+IJ293+IK293</f>
        <v>175368091.97</v>
      </c>
      <c r="IM293" s="568">
        <f t="shared" ref="IM293:IV293" si="1481">IM295+IM307+IM315+IM320</f>
        <v>6567758.5799999991</v>
      </c>
      <c r="IN293" s="568">
        <f t="shared" si="1481"/>
        <v>6594567.4000000004</v>
      </c>
      <c r="IO293" s="568">
        <f t="shared" si="1481"/>
        <v>6711821.959999999</v>
      </c>
      <c r="IP293" s="568">
        <f t="shared" si="1481"/>
        <v>18621755.229999997</v>
      </c>
      <c r="IQ293" s="568">
        <f t="shared" si="1481"/>
        <v>7102264.0600000005</v>
      </c>
      <c r="IR293" s="568">
        <f t="shared" si="1481"/>
        <v>6869792.2800000012</v>
      </c>
      <c r="IS293" s="568">
        <f t="shared" si="1481"/>
        <v>5221289.79</v>
      </c>
      <c r="IT293" s="568">
        <f t="shared" si="1481"/>
        <v>14431620.17</v>
      </c>
      <c r="IU293" s="568">
        <f t="shared" si="1481"/>
        <v>25287222.160000004</v>
      </c>
      <c r="IV293" s="568">
        <f t="shared" si="1481"/>
        <v>8145801.5899999999</v>
      </c>
      <c r="IW293" s="568">
        <f>IW295+IW307+IW315+IW320</f>
        <v>21680319.449999996</v>
      </c>
      <c r="IX293" s="568">
        <f>IX295+IX307+IX315+IX320</f>
        <v>156656480.88999999</v>
      </c>
      <c r="IY293" s="568">
        <f>IM293+IN293+IO293+IP293+IQ293+IR293+IS293+IT293+IU293+IV293+IW293+IX293</f>
        <v>283890693.55999994</v>
      </c>
      <c r="IZ293" s="651">
        <f t="shared" ref="IZ293:JI293" si="1482">IZ295+IZ307+IZ315+IZ320</f>
        <v>1950013.08</v>
      </c>
      <c r="JA293" s="568">
        <f t="shared" si="1482"/>
        <v>35641724.530000001</v>
      </c>
      <c r="JB293" s="568">
        <f t="shared" si="1482"/>
        <v>558602.01</v>
      </c>
      <c r="JC293" s="568">
        <f t="shared" si="1482"/>
        <v>1935136.28</v>
      </c>
      <c r="JD293" s="568">
        <f t="shared" si="1482"/>
        <v>16589924.51</v>
      </c>
      <c r="JE293" s="568">
        <f t="shared" si="1482"/>
        <v>2057471.44</v>
      </c>
      <c r="JF293" s="568">
        <f t="shared" si="1482"/>
        <v>1387340.0300000003</v>
      </c>
      <c r="JG293" s="568">
        <f t="shared" si="1482"/>
        <v>352863.96</v>
      </c>
      <c r="JH293" s="568">
        <f t="shared" si="1482"/>
        <v>1655245.8599999999</v>
      </c>
      <c r="JI293" s="568">
        <f t="shared" si="1482"/>
        <v>5090382.1500000004</v>
      </c>
      <c r="JJ293" s="568">
        <f>JJ295+JJ307+JJ315+JJ320</f>
        <v>57069097.68</v>
      </c>
      <c r="JK293" s="568">
        <f>JK295+JK307+JK315+JK320</f>
        <v>19947124.120000001</v>
      </c>
      <c r="JL293" s="568">
        <f>IZ293+JA293+JB293+JC293+JD293+JE293+JF293+JG293+JH293+JI293+JJ293+JK293</f>
        <v>144234925.65000001</v>
      </c>
      <c r="JM293" s="651">
        <f t="shared" ref="JM293:JV293" si="1483">JM295+JM307+JM315+JM320</f>
        <v>202442.35</v>
      </c>
      <c r="JN293" s="568">
        <f t="shared" si="1483"/>
        <v>223486.41000000003</v>
      </c>
      <c r="JO293" s="568">
        <f t="shared" si="1483"/>
        <v>12463968.24</v>
      </c>
      <c r="JP293" s="568">
        <f t="shared" si="1483"/>
        <v>325487.29000000004</v>
      </c>
      <c r="JQ293" s="568">
        <f t="shared" si="1483"/>
        <v>842069.53</v>
      </c>
      <c r="JR293" s="568">
        <f t="shared" si="1483"/>
        <v>1799912.9</v>
      </c>
      <c r="JS293" s="568">
        <f t="shared" si="1483"/>
        <v>1854637.69</v>
      </c>
      <c r="JT293" s="568">
        <f t="shared" si="1483"/>
        <v>24899803.140000001</v>
      </c>
      <c r="JU293" s="568">
        <f t="shared" si="1483"/>
        <v>41166.629999999997</v>
      </c>
      <c r="JV293" s="568">
        <f t="shared" si="1483"/>
        <v>4880425.83</v>
      </c>
      <c r="JW293" s="568">
        <f>JW295+JW307+JW315+JW320</f>
        <v>38037.74</v>
      </c>
      <c r="JX293" s="568">
        <f>JX295+JX307+JX315+JX320</f>
        <v>46331129.369999997</v>
      </c>
      <c r="JY293" s="568">
        <f>JM293+JN293+JO293+JP293+JQ293+JR293+JS293+JT293+JU293+JV293+JW293+JX293</f>
        <v>93902567.120000005</v>
      </c>
      <c r="JZ293" s="651">
        <f t="shared" ref="JZ293:KI293" si="1484">JZ295+JZ307+JZ315+JZ320</f>
        <v>78487.97</v>
      </c>
      <c r="KA293" s="568">
        <f t="shared" si="1484"/>
        <v>408024.19</v>
      </c>
      <c r="KB293" s="568">
        <f t="shared" si="1484"/>
        <v>17007746.859999999</v>
      </c>
      <c r="KC293" s="568">
        <f t="shared" si="1484"/>
        <v>2228535.2600000002</v>
      </c>
      <c r="KD293" s="568">
        <f t="shared" si="1484"/>
        <v>101916189.78</v>
      </c>
      <c r="KE293" s="568">
        <f t="shared" si="1484"/>
        <v>1175902.29</v>
      </c>
      <c r="KF293" s="568">
        <f t="shared" si="1484"/>
        <v>353464.97</v>
      </c>
      <c r="KG293" s="568">
        <f t="shared" si="1484"/>
        <v>1375011.45</v>
      </c>
      <c r="KH293" s="568">
        <f t="shared" si="1484"/>
        <v>338717.5</v>
      </c>
      <c r="KI293" s="568">
        <f t="shared" si="1484"/>
        <v>92693.2</v>
      </c>
      <c r="KJ293" s="568">
        <f>KJ295+KJ307+KJ315+KJ320</f>
        <v>1028654.8300000001</v>
      </c>
      <c r="KK293" s="568">
        <f>KK295+KK307+KK315+KK320</f>
        <v>188399522.51000002</v>
      </c>
      <c r="KL293" s="568">
        <f>JZ293+KA293+KB293+KC293+KD293+KE293+KF293+KG293+KH293+KI293+KJ293+KK293</f>
        <v>314402950.81000006</v>
      </c>
      <c r="KM293" s="651">
        <f t="shared" ref="KM293:KV293" si="1485">KM295+KM307+KM315+KM320</f>
        <v>300012.77999999997</v>
      </c>
      <c r="KN293" s="568">
        <f t="shared" si="1485"/>
        <v>41642084.409999996</v>
      </c>
      <c r="KO293" s="568">
        <f t="shared" si="1485"/>
        <v>118925.35</v>
      </c>
      <c r="KP293" s="568">
        <f t="shared" si="1485"/>
        <v>14366159.539999999</v>
      </c>
      <c r="KQ293" s="568">
        <f t="shared" si="1485"/>
        <v>151923292.38999999</v>
      </c>
      <c r="KR293" s="568">
        <f t="shared" si="1485"/>
        <v>11646241.050000001</v>
      </c>
      <c r="KS293" s="568">
        <f t="shared" si="1485"/>
        <v>2921846.1700000004</v>
      </c>
      <c r="KT293" s="568">
        <f t="shared" si="1485"/>
        <v>743579.07</v>
      </c>
      <c r="KU293" s="568">
        <f t="shared" si="1485"/>
        <v>2040294.89</v>
      </c>
      <c r="KV293" s="568">
        <f t="shared" si="1485"/>
        <v>961377.75000000012</v>
      </c>
      <c r="KW293" s="568">
        <f>KW295+KW307+KW315+KW320</f>
        <v>154982.66000000015</v>
      </c>
      <c r="KX293" s="568">
        <f>KX295+KX307+KX315+KX320</f>
        <v>678449796.99000001</v>
      </c>
      <c r="KY293" s="568">
        <f>KM293+KN293+KO293+KP293+KQ293+KR293+KS293+KT293+KU293+KV293+KW293+KX293</f>
        <v>905268593.04999995</v>
      </c>
      <c r="KZ293" s="651">
        <f t="shared" ref="KZ293:LI293" si="1486">KZ295+KZ307+KZ315+KZ320</f>
        <v>51525.89</v>
      </c>
      <c r="LA293" s="568">
        <f t="shared" si="1486"/>
        <v>136288.79</v>
      </c>
      <c r="LB293" s="568">
        <f t="shared" si="1486"/>
        <v>0</v>
      </c>
      <c r="LC293" s="568">
        <f t="shared" si="1486"/>
        <v>0</v>
      </c>
      <c r="LD293" s="568">
        <f t="shared" si="1486"/>
        <v>0</v>
      </c>
      <c r="LE293" s="568">
        <f t="shared" si="1486"/>
        <v>0</v>
      </c>
      <c r="LF293" s="568">
        <f t="shared" si="1486"/>
        <v>0</v>
      </c>
      <c r="LG293" s="568">
        <f t="shared" si="1486"/>
        <v>0</v>
      </c>
      <c r="LH293" s="568">
        <f t="shared" si="1486"/>
        <v>0</v>
      </c>
      <c r="LI293" s="568">
        <f t="shared" si="1486"/>
        <v>0</v>
      </c>
      <c r="LJ293" s="568">
        <f>LJ295+LJ307+LJ315+LJ320</f>
        <v>0</v>
      </c>
      <c r="LK293" s="568">
        <f>LK295+LK307+LK315+LK320</f>
        <v>0</v>
      </c>
      <c r="LL293" s="569">
        <f>KZ293+LA293+LB293+LC293+LD293+LE293+LF293+LG293+LH293+LI293+LJ293+LK293</f>
        <v>187814.68</v>
      </c>
    </row>
    <row r="294" spans="1:324" x14ac:dyDescent="0.2">
      <c r="A294" s="436"/>
      <c r="B294" s="437"/>
      <c r="C294" s="447"/>
      <c r="D294" s="447"/>
      <c r="E294" s="442"/>
      <c r="F294" s="442"/>
      <c r="G294" s="442"/>
      <c r="H294" s="442"/>
      <c r="I294" s="442"/>
      <c r="J294" s="442"/>
      <c r="K294" s="442"/>
      <c r="L294" s="442"/>
      <c r="M294" s="442"/>
      <c r="N294" s="442"/>
      <c r="O294" s="442"/>
      <c r="P294" s="442"/>
      <c r="Q294" s="442"/>
      <c r="R294" s="442"/>
      <c r="S294" s="442"/>
      <c r="T294" s="442"/>
      <c r="U294" s="442"/>
      <c r="V294" s="442"/>
      <c r="W294" s="442"/>
      <c r="X294" s="442"/>
      <c r="Y294" s="442"/>
      <c r="Z294" s="442"/>
      <c r="AA294" s="442"/>
      <c r="AB294" s="442"/>
      <c r="AC294" s="442"/>
      <c r="AD294" s="442"/>
      <c r="AE294" s="442"/>
      <c r="AF294" s="442"/>
      <c r="AG294" s="442"/>
      <c r="AH294" s="442"/>
      <c r="AI294" s="442"/>
      <c r="AJ294" s="442"/>
      <c r="AK294" s="442"/>
      <c r="AL294" s="442"/>
      <c r="AM294" s="442"/>
      <c r="AN294" s="442"/>
      <c r="AO294" s="442"/>
      <c r="AP294" s="442"/>
      <c r="AQ294" s="442"/>
      <c r="AR294" s="442"/>
      <c r="AS294" s="442"/>
      <c r="AT294" s="442"/>
      <c r="AU294" s="442"/>
      <c r="AV294" s="442"/>
      <c r="AW294" s="442"/>
      <c r="AX294" s="442"/>
      <c r="AY294" s="442"/>
      <c r="AZ294" s="442"/>
      <c r="BA294" s="442"/>
      <c r="BB294" s="442"/>
      <c r="BC294" s="442"/>
      <c r="BD294" s="442"/>
      <c r="BE294" s="442"/>
      <c r="BF294" s="442"/>
      <c r="BG294" s="442"/>
      <c r="BH294" s="442"/>
      <c r="BI294" s="442"/>
      <c r="BJ294" s="442"/>
      <c r="BK294" s="442"/>
      <c r="BL294" s="442"/>
      <c r="BM294" s="442"/>
      <c r="BN294" s="442"/>
      <c r="BO294" s="442"/>
      <c r="BP294" s="442"/>
      <c r="BQ294" s="442"/>
      <c r="BR294" s="442"/>
      <c r="BS294" s="442"/>
      <c r="BT294" s="442"/>
      <c r="BU294" s="442"/>
      <c r="BV294" s="442"/>
      <c r="BW294" s="442"/>
      <c r="BX294" s="442"/>
      <c r="BY294" s="442"/>
      <c r="BZ294" s="442"/>
      <c r="CA294" s="442"/>
      <c r="CB294" s="442"/>
      <c r="CC294" s="442"/>
      <c r="CD294" s="442"/>
      <c r="CE294" s="442"/>
      <c r="CF294" s="442"/>
      <c r="CG294" s="442"/>
      <c r="CH294" s="442"/>
      <c r="CI294" s="442"/>
      <c r="CJ294" s="442"/>
      <c r="CK294" s="442"/>
      <c r="CL294" s="442"/>
      <c r="CM294" s="442"/>
      <c r="CN294" s="442"/>
      <c r="CO294" s="442"/>
      <c r="CP294" s="442"/>
      <c r="CQ294" s="442"/>
      <c r="CR294" s="442"/>
      <c r="CS294" s="442"/>
      <c r="CT294" s="442"/>
      <c r="CU294" s="442"/>
      <c r="CV294" s="442"/>
      <c r="CW294" s="442"/>
      <c r="CX294" s="442"/>
      <c r="CY294" s="442"/>
      <c r="CZ294" s="442"/>
      <c r="DA294" s="442"/>
      <c r="DB294" s="442"/>
      <c r="DC294" s="442"/>
      <c r="DD294" s="442"/>
      <c r="DE294" s="442"/>
      <c r="DF294" s="442"/>
      <c r="DG294" s="442"/>
      <c r="DH294" s="442"/>
      <c r="DI294" s="442"/>
      <c r="DJ294" s="442"/>
      <c r="DK294" s="442"/>
      <c r="DL294" s="442"/>
      <c r="DM294" s="442"/>
      <c r="DN294" s="442"/>
      <c r="DO294" s="442"/>
      <c r="DP294" s="442"/>
      <c r="DQ294" s="442"/>
      <c r="DR294" s="442"/>
      <c r="DS294" s="442"/>
      <c r="DT294" s="442"/>
      <c r="DU294" s="442"/>
      <c r="DV294" s="442"/>
      <c r="DW294" s="442"/>
      <c r="DX294" s="442"/>
      <c r="DY294" s="442"/>
      <c r="DZ294" s="442"/>
      <c r="EA294" s="442"/>
      <c r="EB294" s="442"/>
      <c r="EC294" s="442"/>
      <c r="ED294" s="442"/>
      <c r="EE294" s="442"/>
      <c r="EF294" s="442"/>
      <c r="EG294" s="442"/>
      <c r="EH294" s="442"/>
      <c r="EI294" s="442"/>
      <c r="EJ294" s="442"/>
      <c r="EK294" s="442"/>
      <c r="EL294" s="442"/>
      <c r="EM294" s="442"/>
      <c r="EN294" s="442"/>
      <c r="EO294" s="442"/>
      <c r="EP294" s="442"/>
      <c r="EQ294" s="442"/>
      <c r="ER294" s="442"/>
      <c r="ES294" s="442"/>
      <c r="ET294" s="442"/>
      <c r="EU294" s="442"/>
      <c r="EV294" s="442"/>
      <c r="EW294" s="442"/>
      <c r="EX294" s="442"/>
      <c r="EY294" s="442"/>
      <c r="EZ294" s="442"/>
      <c r="FA294" s="442"/>
      <c r="FB294" s="442"/>
      <c r="FC294" s="442"/>
      <c r="FD294" s="442"/>
      <c r="FE294" s="442"/>
      <c r="FF294" s="442"/>
      <c r="FG294" s="442"/>
      <c r="FH294" s="442"/>
      <c r="FI294" s="442"/>
      <c r="FJ294" s="442"/>
      <c r="FK294" s="442"/>
      <c r="FL294" s="442"/>
      <c r="FM294" s="442"/>
      <c r="FN294" s="442"/>
      <c r="FO294" s="442"/>
      <c r="FP294" s="442"/>
      <c r="FQ294" s="442"/>
      <c r="FR294" s="442"/>
      <c r="FS294" s="442"/>
      <c r="FT294" s="442"/>
      <c r="FU294" s="442"/>
      <c r="FV294" s="442"/>
      <c r="FW294" s="442"/>
      <c r="FX294" s="442"/>
      <c r="FY294" s="442"/>
      <c r="FZ294" s="442"/>
      <c r="GA294" s="442"/>
      <c r="GB294" s="442"/>
      <c r="GC294" s="442"/>
      <c r="GD294" s="442"/>
      <c r="GE294" s="442"/>
      <c r="GF294" s="442"/>
      <c r="GG294" s="442"/>
      <c r="GH294" s="442"/>
      <c r="GI294" s="442"/>
      <c r="GJ294" s="442"/>
      <c r="GK294" s="442"/>
      <c r="GL294" s="442"/>
      <c r="GM294" s="442"/>
      <c r="GN294" s="442"/>
      <c r="GO294" s="442"/>
      <c r="GP294" s="442"/>
      <c r="GQ294" s="442"/>
      <c r="GR294" s="442"/>
      <c r="GS294" s="442"/>
      <c r="GT294" s="442"/>
      <c r="GU294" s="442"/>
      <c r="GV294" s="442"/>
      <c r="GW294" s="442"/>
      <c r="GX294" s="442"/>
      <c r="GY294" s="442"/>
      <c r="GZ294" s="442"/>
      <c r="HA294" s="442"/>
      <c r="HB294" s="442"/>
      <c r="HC294" s="442"/>
      <c r="HD294" s="442"/>
      <c r="HE294" s="442"/>
      <c r="HF294" s="442"/>
      <c r="HG294" s="442"/>
      <c r="HH294" s="442"/>
      <c r="HI294" s="442"/>
      <c r="HJ294" s="442"/>
      <c r="HK294" s="442"/>
      <c r="HL294" s="442"/>
      <c r="HM294" s="442"/>
      <c r="HN294" s="442"/>
      <c r="HO294" s="442"/>
      <c r="HP294" s="442"/>
      <c r="HQ294" s="442"/>
      <c r="HR294" s="442"/>
      <c r="HS294" s="442"/>
      <c r="HT294" s="442"/>
      <c r="HU294" s="442"/>
      <c r="HV294" s="442"/>
      <c r="HW294" s="442"/>
      <c r="HX294" s="442"/>
      <c r="HY294" s="442"/>
      <c r="HZ294" s="442"/>
      <c r="IA294" s="442"/>
      <c r="IB294" s="442"/>
      <c r="IC294" s="442"/>
      <c r="ID294" s="442"/>
      <c r="IE294" s="442"/>
      <c r="IF294" s="442"/>
      <c r="IG294" s="442"/>
      <c r="IH294" s="442"/>
      <c r="II294" s="442"/>
      <c r="IJ294" s="442"/>
      <c r="IK294" s="442"/>
      <c r="IL294" s="442"/>
      <c r="IM294" s="442"/>
      <c r="IN294" s="442"/>
      <c r="IO294" s="442"/>
      <c r="IP294" s="442"/>
      <c r="IQ294" s="442"/>
      <c r="IR294" s="442"/>
      <c r="IS294" s="442"/>
      <c r="IT294" s="442"/>
      <c r="IU294" s="442"/>
      <c r="IV294" s="442"/>
      <c r="IW294" s="442"/>
      <c r="IX294" s="442"/>
      <c r="IY294" s="442"/>
      <c r="IZ294" s="653"/>
      <c r="JA294" s="442"/>
      <c r="JB294" s="442"/>
      <c r="JC294" s="442"/>
      <c r="JD294" s="442"/>
      <c r="JE294" s="442"/>
      <c r="JF294" s="442"/>
      <c r="JG294" s="442"/>
      <c r="JH294" s="442"/>
      <c r="JI294" s="442"/>
      <c r="JJ294" s="442"/>
      <c r="JK294" s="442"/>
      <c r="JL294" s="442"/>
      <c r="JM294" s="653"/>
      <c r="JN294" s="442"/>
      <c r="JO294" s="442"/>
      <c r="JP294" s="442"/>
      <c r="JQ294" s="442"/>
      <c r="JR294" s="442"/>
      <c r="JS294" s="442"/>
      <c r="JT294" s="442"/>
      <c r="JU294" s="442"/>
      <c r="JV294" s="442"/>
      <c r="JW294" s="442"/>
      <c r="JX294" s="442"/>
      <c r="JY294" s="442"/>
      <c r="JZ294" s="653"/>
      <c r="KA294" s="442"/>
      <c r="KB294" s="442"/>
      <c r="KC294" s="442"/>
      <c r="KD294" s="442"/>
      <c r="KE294" s="442"/>
      <c r="KF294" s="442"/>
      <c r="KG294" s="442"/>
      <c r="KH294" s="442"/>
      <c r="KI294" s="442"/>
      <c r="KJ294" s="442"/>
      <c r="KK294" s="442"/>
      <c r="KL294" s="442"/>
      <c r="KM294" s="653"/>
      <c r="KN294" s="442"/>
      <c r="KO294" s="442"/>
      <c r="KP294" s="442"/>
      <c r="KQ294" s="442"/>
      <c r="KR294" s="442"/>
      <c r="KS294" s="442"/>
      <c r="KT294" s="442"/>
      <c r="KU294" s="442"/>
      <c r="KV294" s="442"/>
      <c r="KW294" s="442"/>
      <c r="KX294" s="442"/>
      <c r="KY294" s="442"/>
      <c r="KZ294" s="653"/>
      <c r="LA294" s="442"/>
      <c r="LB294" s="442"/>
      <c r="LC294" s="442"/>
      <c r="LD294" s="442"/>
      <c r="LE294" s="442"/>
      <c r="LF294" s="442"/>
      <c r="LG294" s="442"/>
      <c r="LH294" s="442"/>
      <c r="LI294" s="442"/>
      <c r="LJ294" s="442"/>
      <c r="LK294" s="442"/>
      <c r="LL294" s="512"/>
    </row>
    <row r="295" spans="1:324" ht="18" x14ac:dyDescent="0.25">
      <c r="A295" s="461">
        <v>440</v>
      </c>
      <c r="B295" s="462"/>
      <c r="C295" s="463" t="s">
        <v>110</v>
      </c>
      <c r="D295" s="463" t="s">
        <v>434</v>
      </c>
      <c r="E295" s="474">
        <f t="shared" ref="E295:AJ295" si="1487">SUM(E296:E305)</f>
        <v>37772750.792855948</v>
      </c>
      <c r="F295" s="474">
        <f t="shared" si="1487"/>
        <v>17322158.237356033</v>
      </c>
      <c r="G295" s="474">
        <f t="shared" si="1487"/>
        <v>15624094.475045903</v>
      </c>
      <c r="H295" s="474">
        <f t="shared" si="1487"/>
        <v>3896686.6967117344</v>
      </c>
      <c r="I295" s="474">
        <f t="shared" si="1487"/>
        <v>9136120.8479385749</v>
      </c>
      <c r="J295" s="474">
        <f t="shared" si="1487"/>
        <v>5859468.369220498</v>
      </c>
      <c r="K295" s="474">
        <f t="shared" si="1487"/>
        <v>14581538.975129362</v>
      </c>
      <c r="L295" s="474">
        <f t="shared" si="1487"/>
        <v>24629249.707895178</v>
      </c>
      <c r="M295" s="474">
        <f t="shared" si="1487"/>
        <v>4742169.4109497583</v>
      </c>
      <c r="N295" s="474">
        <f t="shared" si="1487"/>
        <v>2043556.66649975</v>
      </c>
      <c r="O295" s="474">
        <f t="shared" si="1487"/>
        <v>1947133.9863962613</v>
      </c>
      <c r="P295" s="474">
        <f t="shared" si="1487"/>
        <v>2392487.041019863</v>
      </c>
      <c r="Q295" s="474">
        <f t="shared" si="1487"/>
        <v>44478.884910699438</v>
      </c>
      <c r="R295" s="474">
        <f t="shared" si="1487"/>
        <v>3043111.1654565185</v>
      </c>
      <c r="S295" s="474">
        <f t="shared" si="1487"/>
        <v>5408472.1576531474</v>
      </c>
      <c r="T295" s="474">
        <f t="shared" si="1487"/>
        <v>-20537.01439659491</v>
      </c>
      <c r="U295" s="474">
        <f t="shared" si="1487"/>
        <v>1340064.4386162579</v>
      </c>
      <c r="V295" s="474">
        <f t="shared" si="1487"/>
        <v>5593766.5636788523</v>
      </c>
      <c r="W295" s="474">
        <f t="shared" si="1487"/>
        <v>606563.37184944074</v>
      </c>
      <c r="X295" s="474">
        <f t="shared" si="1487"/>
        <v>3054500.2502086465</v>
      </c>
      <c r="Y295" s="474">
        <f t="shared" si="1487"/>
        <v>30195766.922842599</v>
      </c>
      <c r="Z295" s="474">
        <f t="shared" si="1487"/>
        <v>3608328.0134368222</v>
      </c>
      <c r="AA295" s="474">
        <f t="shared" si="1487"/>
        <v>204743.86609080283</v>
      </c>
      <c r="AB295" s="474">
        <f t="shared" si="1487"/>
        <v>1393947.9377816727</v>
      </c>
      <c r="AC295" s="474">
        <f t="shared" si="1487"/>
        <v>4658127.9487147387</v>
      </c>
      <c r="AD295" s="474">
        <f t="shared" si="1487"/>
        <v>597876.75454848935</v>
      </c>
      <c r="AE295" s="474">
        <f t="shared" si="1487"/>
        <v>1026173.3560757805</v>
      </c>
      <c r="AF295" s="474">
        <f t="shared" si="1487"/>
        <v>3723179.4116174257</v>
      </c>
      <c r="AG295" s="474">
        <f t="shared" si="1487"/>
        <v>432440.86571523955</v>
      </c>
      <c r="AH295" s="474">
        <f t="shared" si="1487"/>
        <v>1386646.8502754129</v>
      </c>
      <c r="AI295" s="474">
        <f t="shared" si="1487"/>
        <v>3396676.915790352</v>
      </c>
      <c r="AJ295" s="474">
        <f t="shared" si="1487"/>
        <v>762669.97692371905</v>
      </c>
      <c r="AK295" s="474">
        <f t="shared" ref="AK295:BK295" si="1488">SUM(AK296:AK305)</f>
        <v>4913776.5511600738</v>
      </c>
      <c r="AL295" s="474">
        <f t="shared" si="1488"/>
        <v>26104588.448130533</v>
      </c>
      <c r="AM295" s="474">
        <f t="shared" si="1488"/>
        <v>2790274.6731347023</v>
      </c>
      <c r="AN295" s="474">
        <f t="shared" si="1488"/>
        <v>326688.71720080124</v>
      </c>
      <c r="AO295" s="474">
        <f t="shared" si="1488"/>
        <v>2407178.8188532805</v>
      </c>
      <c r="AP295" s="474">
        <f t="shared" si="1488"/>
        <v>4214278.2204556838</v>
      </c>
      <c r="AQ295" s="474">
        <f t="shared" si="1488"/>
        <v>645850.54394091142</v>
      </c>
      <c r="AR295" s="474">
        <f t="shared" si="1488"/>
        <v>996383.50488232356</v>
      </c>
      <c r="AS295" s="474">
        <f t="shared" si="1488"/>
        <v>3840828.5859622769</v>
      </c>
      <c r="AT295" s="474">
        <f t="shared" si="1488"/>
        <v>467977.62952762481</v>
      </c>
      <c r="AU295" s="474">
        <f t="shared" si="1488"/>
        <v>2031011.1169253881</v>
      </c>
      <c r="AV295" s="474">
        <f t="shared" si="1488"/>
        <v>2262527.3817810048</v>
      </c>
      <c r="AW295" s="474">
        <f t="shared" si="1488"/>
        <v>2195767.2108579534</v>
      </c>
      <c r="AX295" s="474">
        <f t="shared" si="1488"/>
        <v>3381723.3426389587</v>
      </c>
      <c r="AY295" s="474">
        <f t="shared" si="1488"/>
        <v>25560489.74616091</v>
      </c>
      <c r="AZ295" s="474">
        <f t="shared" si="1488"/>
        <v>3082048.4975379733</v>
      </c>
      <c r="BA295" s="474">
        <f t="shared" si="1488"/>
        <v>639826.47099816403</v>
      </c>
      <c r="BB295" s="474">
        <f t="shared" si="1488"/>
        <v>2203018.4222583878</v>
      </c>
      <c r="BC295" s="474">
        <f t="shared" si="1488"/>
        <v>1931146.3367551328</v>
      </c>
      <c r="BD295" s="474">
        <f t="shared" si="1488"/>
        <v>630298.52232515463</v>
      </c>
      <c r="BE295" s="474">
        <f t="shared" si="1488"/>
        <v>2223938.6378734768</v>
      </c>
      <c r="BF295" s="474">
        <f t="shared" si="1488"/>
        <v>2009334.2559672843</v>
      </c>
      <c r="BG295" s="474">
        <f t="shared" si="1488"/>
        <v>403530.36237689864</v>
      </c>
      <c r="BH295" s="474">
        <f t="shared" si="1488"/>
        <v>1197379.8030796193</v>
      </c>
      <c r="BI295" s="474">
        <f t="shared" si="1488"/>
        <v>583999.84355700226</v>
      </c>
      <c r="BJ295" s="474">
        <f t="shared" si="1488"/>
        <v>1783330.7822984478</v>
      </c>
      <c r="BK295" s="474">
        <f t="shared" si="1488"/>
        <v>2821738.0085127694</v>
      </c>
      <c r="BL295" s="474">
        <f t="shared" ref="BL295:BL302" si="1489">AZ295+BA295+BB295+BC295+BD295+BE295+BF295+BG295+BH295+BI295+BJ295+BK295</f>
        <v>19509589.943540309</v>
      </c>
      <c r="BM295" s="474">
        <f t="shared" ref="BM295:BX295" si="1490">SUM(BM296:BM305)</f>
        <v>944014.19900684361</v>
      </c>
      <c r="BN295" s="474">
        <f t="shared" si="1490"/>
        <v>505307.97813386749</v>
      </c>
      <c r="BO295" s="474">
        <f t="shared" si="1490"/>
        <v>842776.11154231348</v>
      </c>
      <c r="BP295" s="474">
        <f t="shared" si="1490"/>
        <v>2109931.9264730429</v>
      </c>
      <c r="BQ295" s="474">
        <f t="shared" si="1490"/>
        <v>334715.96340343851</v>
      </c>
      <c r="BR295" s="474">
        <f t="shared" si="1490"/>
        <v>418870.51865297946</v>
      </c>
      <c r="BS295" s="474">
        <f t="shared" si="1490"/>
        <v>644016.73051243555</v>
      </c>
      <c r="BT295" s="474">
        <f t="shared" si="1490"/>
        <v>3373367.5416040728</v>
      </c>
      <c r="BU295" s="474">
        <f t="shared" si="1490"/>
        <v>213185.49011016526</v>
      </c>
      <c r="BV295" s="474">
        <f t="shared" si="1490"/>
        <v>213752.65427307627</v>
      </c>
      <c r="BW295" s="474">
        <f t="shared" si="1490"/>
        <v>276559.04435820394</v>
      </c>
      <c r="BX295" s="474">
        <f t="shared" si="1490"/>
        <v>1431188.949841429</v>
      </c>
      <c r="BY295" s="474">
        <f t="shared" ref="BY295:BY302" si="1491">BM295+BN295+BO295+BP295+BQ295+BR295+BS295+BT295+BU295+BV295+BW295+BX295</f>
        <v>11307687.107911864</v>
      </c>
      <c r="BZ295" s="474">
        <f t="shared" ref="BZ295:CK295" si="1492">SUM(BZ296:BZ305)</f>
        <v>605191.37623101333</v>
      </c>
      <c r="CA295" s="474">
        <f t="shared" si="1492"/>
        <v>2110655.9582707398</v>
      </c>
      <c r="CB295" s="474">
        <f t="shared" si="1492"/>
        <v>7771997.4344433332</v>
      </c>
      <c r="CC295" s="474">
        <f t="shared" si="1492"/>
        <v>1514243.3955516606</v>
      </c>
      <c r="CD295" s="474">
        <f t="shared" si="1492"/>
        <v>332257.73126356205</v>
      </c>
      <c r="CE295" s="474">
        <f t="shared" si="1492"/>
        <v>11756076.047279254</v>
      </c>
      <c r="CF295" s="474">
        <f t="shared" si="1492"/>
        <v>948791.39855616761</v>
      </c>
      <c r="CG295" s="474">
        <f t="shared" si="1492"/>
        <v>413074.76769320655</v>
      </c>
      <c r="CH295" s="474">
        <f t="shared" si="1492"/>
        <v>279667.50338007015</v>
      </c>
      <c r="CI295" s="474">
        <f t="shared" si="1492"/>
        <v>316970.72909364052</v>
      </c>
      <c r="CJ295" s="474">
        <f t="shared" si="1492"/>
        <v>294970.27950258716</v>
      </c>
      <c r="CK295" s="474">
        <f t="shared" si="1492"/>
        <v>973267.54427474563</v>
      </c>
      <c r="CL295" s="474">
        <f t="shared" ref="CL295:CL302" si="1493">BZ295+CA295+CB295+CC295+CD295+CE295+CF295+CG295+CH295+CI295+CJ295+CK295</f>
        <v>27317164.165539984</v>
      </c>
      <c r="CM295" s="474">
        <f t="shared" ref="CM295:CX295" si="1494">SUM(CM296:CM305)</f>
        <v>752741.91545651807</v>
      </c>
      <c r="CN295" s="474">
        <f t="shared" si="1494"/>
        <v>1999153.968869972</v>
      </c>
      <c r="CO295" s="474">
        <f t="shared" si="1494"/>
        <v>2021000.1864880656</v>
      </c>
      <c r="CP295" s="474">
        <f t="shared" si="1494"/>
        <v>958428.83838257403</v>
      </c>
      <c r="CQ295" s="474">
        <f t="shared" si="1494"/>
        <v>89507.114379903185</v>
      </c>
      <c r="CR295" s="474">
        <f t="shared" si="1494"/>
        <v>1828150.9012268404</v>
      </c>
      <c r="CS295" s="474">
        <f t="shared" si="1494"/>
        <v>387657.12752462027</v>
      </c>
      <c r="CT295" s="474">
        <f t="shared" si="1494"/>
        <v>297251.18869971624</v>
      </c>
      <c r="CU295" s="474">
        <f t="shared" si="1494"/>
        <v>4704.3060423969291</v>
      </c>
      <c r="CV295" s="474">
        <f t="shared" si="1494"/>
        <v>298296.49757970293</v>
      </c>
      <c r="CW295" s="474">
        <f t="shared" si="1494"/>
        <v>1480672.4255967287</v>
      </c>
      <c r="CX295" s="474">
        <f t="shared" si="1494"/>
        <v>1500959.4732932732</v>
      </c>
      <c r="CY295" s="474">
        <f t="shared" ref="CY295:CY305" si="1495">CM295+CN295+CO295+CP295+CQ295+CR295+CS295+CT295+CU295+CV295+CW295+CX295</f>
        <v>11618523.943540312</v>
      </c>
      <c r="CZ295" s="474">
        <f t="shared" ref="CZ295:DK295" si="1496">SUM(CZ296:CZ305)</f>
        <v>5933.91</v>
      </c>
      <c r="DA295" s="474">
        <f t="shared" si="1496"/>
        <v>235214.93</v>
      </c>
      <c r="DB295" s="474">
        <f t="shared" si="1496"/>
        <v>12609.54</v>
      </c>
      <c r="DC295" s="474">
        <f t="shared" si="1496"/>
        <v>41164.25</v>
      </c>
      <c r="DD295" s="474">
        <f t="shared" si="1496"/>
        <v>1423456.1</v>
      </c>
      <c r="DE295" s="474">
        <f t="shared" si="1496"/>
        <v>12609.27</v>
      </c>
      <c r="DF295" s="474">
        <f t="shared" si="1496"/>
        <v>119009.27</v>
      </c>
      <c r="DG295" s="474">
        <f t="shared" si="1496"/>
        <v>243716.37</v>
      </c>
      <c r="DH295" s="474">
        <f t="shared" si="1496"/>
        <v>57042.600000000006</v>
      </c>
      <c r="DI295" s="474">
        <f t="shared" si="1496"/>
        <v>26677.05</v>
      </c>
      <c r="DJ295" s="474">
        <f t="shared" si="1496"/>
        <v>2385069.9</v>
      </c>
      <c r="DK295" s="474">
        <f t="shared" si="1496"/>
        <v>480901.41</v>
      </c>
      <c r="DL295" s="474">
        <f t="shared" ref="DL295:DL305" si="1497">CZ295+DA295+DB295+DC295+DD295+DE295+DF295+DG295+DH295+DI295+DJ295+DK295</f>
        <v>5043404.5999999996</v>
      </c>
      <c r="DM295" s="474">
        <f t="shared" ref="DM295:DX295" si="1498">SUM(DM296:DM305)</f>
        <v>504671.95</v>
      </c>
      <c r="DN295" s="474">
        <f t="shared" si="1498"/>
        <v>296366</v>
      </c>
      <c r="DO295" s="474">
        <f t="shared" si="1498"/>
        <v>-114614.89999999998</v>
      </c>
      <c r="DP295" s="474">
        <f t="shared" si="1498"/>
        <v>68279.399999999994</v>
      </c>
      <c r="DQ295" s="474">
        <f t="shared" si="1498"/>
        <v>327766.99</v>
      </c>
      <c r="DR295" s="474">
        <f t="shared" si="1498"/>
        <v>-14288.83</v>
      </c>
      <c r="DS295" s="474">
        <f t="shared" si="1498"/>
        <v>483369.52999999997</v>
      </c>
      <c r="DT295" s="474">
        <f t="shared" si="1498"/>
        <v>681167.3</v>
      </c>
      <c r="DU295" s="474">
        <f t="shared" si="1498"/>
        <v>1122975.97</v>
      </c>
      <c r="DV295" s="474">
        <f t="shared" si="1498"/>
        <v>792525.87</v>
      </c>
      <c r="DW295" s="474">
        <f t="shared" si="1498"/>
        <v>203060.72</v>
      </c>
      <c r="DX295" s="474">
        <f t="shared" si="1498"/>
        <v>872498.45</v>
      </c>
      <c r="DY295" s="474">
        <f t="shared" ref="DY295:DY305" si="1499">DM295+DN295+DO295+DP295+DQ295+DR295+DS295+DT295+DU295+DV295+DW295+DX295</f>
        <v>5223778.45</v>
      </c>
      <c r="DZ295" s="474">
        <f t="shared" ref="DZ295:EK295" si="1500">SUM(DZ296:DZ305)</f>
        <v>155499.35</v>
      </c>
      <c r="EA295" s="474">
        <f t="shared" si="1500"/>
        <v>291646.77</v>
      </c>
      <c r="EB295" s="474">
        <f t="shared" si="1500"/>
        <v>118532.52</v>
      </c>
      <c r="EC295" s="474">
        <f t="shared" si="1500"/>
        <v>78828.639999999999</v>
      </c>
      <c r="ED295" s="474">
        <f t="shared" si="1500"/>
        <v>563102.11</v>
      </c>
      <c r="EE295" s="474">
        <f t="shared" si="1500"/>
        <v>20751.45</v>
      </c>
      <c r="EF295" s="474">
        <f t="shared" si="1500"/>
        <v>11289902.560000001</v>
      </c>
      <c r="EG295" s="474">
        <f t="shared" si="1500"/>
        <v>798115.16</v>
      </c>
      <c r="EH295" s="474">
        <f t="shared" si="1500"/>
        <v>1103033.8500000001</v>
      </c>
      <c r="EI295" s="474">
        <f t="shared" si="1500"/>
        <v>1326155.06</v>
      </c>
      <c r="EJ295" s="474">
        <f t="shared" si="1500"/>
        <v>42968486.259999998</v>
      </c>
      <c r="EK295" s="474">
        <f t="shared" si="1500"/>
        <v>35891614</v>
      </c>
      <c r="EL295" s="474">
        <f t="shared" ref="EL295:EL305" si="1501">DZ295+EA295+EB295+EC295+ED295+EE295+EF295+EG295+EH295+EI295+EJ295+EK295</f>
        <v>94605667.729999989</v>
      </c>
      <c r="EM295" s="474">
        <f t="shared" ref="EM295:EX295" si="1502">SUM(EM296:EM305)</f>
        <v>742054.09</v>
      </c>
      <c r="EN295" s="474">
        <f t="shared" si="1502"/>
        <v>940745.74</v>
      </c>
      <c r="EO295" s="474">
        <f t="shared" si="1502"/>
        <v>83920.51</v>
      </c>
      <c r="EP295" s="474">
        <f t="shared" si="1502"/>
        <v>98911.91</v>
      </c>
      <c r="EQ295" s="474">
        <f t="shared" si="1502"/>
        <v>315718.23</v>
      </c>
      <c r="ER295" s="474">
        <f t="shared" si="1502"/>
        <v>284303.51</v>
      </c>
      <c r="ES295" s="474">
        <f t="shared" si="1502"/>
        <v>3477122.64</v>
      </c>
      <c r="ET295" s="474">
        <f t="shared" si="1502"/>
        <v>308566.37</v>
      </c>
      <c r="EU295" s="474">
        <f t="shared" si="1502"/>
        <v>104651401.84999999</v>
      </c>
      <c r="EV295" s="474">
        <f t="shared" si="1502"/>
        <v>287099.03999999998</v>
      </c>
      <c r="EW295" s="474">
        <f t="shared" si="1502"/>
        <v>17071963.620000001</v>
      </c>
      <c r="EX295" s="474">
        <f t="shared" si="1502"/>
        <v>50968432.369999997</v>
      </c>
      <c r="EY295" s="474">
        <f t="shared" ref="EY295:EY305" si="1503">EM295+EN295+EO295+EP295+EQ295+ER295+ES295+ET295+EU295+EV295+EW295+EX295</f>
        <v>179230239.88</v>
      </c>
      <c r="EZ295" s="474">
        <f t="shared" ref="EZ295:FH295" si="1504">SUM(EZ296:EZ305)</f>
        <v>32574950.790000003</v>
      </c>
      <c r="FA295" s="474">
        <f t="shared" si="1504"/>
        <v>2807635.45</v>
      </c>
      <c r="FB295" s="474">
        <f t="shared" si="1504"/>
        <v>75628821.709999993</v>
      </c>
      <c r="FC295" s="474">
        <f t="shared" si="1504"/>
        <v>1575682.44</v>
      </c>
      <c r="FD295" s="474">
        <f t="shared" si="1504"/>
        <v>1463856.73</v>
      </c>
      <c r="FE295" s="474">
        <f t="shared" si="1504"/>
        <v>1585722.69</v>
      </c>
      <c r="FF295" s="474">
        <f t="shared" si="1504"/>
        <v>29488750.559999999</v>
      </c>
      <c r="FG295" s="474">
        <f t="shared" si="1504"/>
        <v>4819091.42</v>
      </c>
      <c r="FH295" s="474">
        <f t="shared" si="1504"/>
        <v>1802357.86</v>
      </c>
      <c r="FI295" s="474">
        <f>SUM(FI296:FI305)</f>
        <v>9773790.1799999997</v>
      </c>
      <c r="FJ295" s="474">
        <f>SUM(FJ296:FJ305)</f>
        <v>2881509.5</v>
      </c>
      <c r="FK295" s="474">
        <f>SUM(FK296:FK305)</f>
        <v>60252693.850000001</v>
      </c>
      <c r="FL295" s="474">
        <f t="shared" ref="FL295:FL305" si="1505">FA295+FB295+FC295+FD295+FE295+FF295+FG295+FH295+EZ295+FI295+FK295+FJ295</f>
        <v>224654863.18000001</v>
      </c>
      <c r="FM295" s="474">
        <f t="shared" ref="FM295:FV295" si="1506">SUM(FM296:FM305)</f>
        <v>486586.05</v>
      </c>
      <c r="FN295" s="474">
        <f t="shared" si="1506"/>
        <v>780588.58</v>
      </c>
      <c r="FO295" s="474">
        <f t="shared" si="1506"/>
        <v>2547795.5499999998</v>
      </c>
      <c r="FP295" s="474">
        <f t="shared" si="1506"/>
        <v>8291415.8399999999</v>
      </c>
      <c r="FQ295" s="474">
        <f t="shared" si="1506"/>
        <v>3970427.87</v>
      </c>
      <c r="FR295" s="474">
        <f t="shared" si="1506"/>
        <v>20138718.259999998</v>
      </c>
      <c r="FS295" s="474">
        <f t="shared" si="1506"/>
        <v>321146455.28999996</v>
      </c>
      <c r="FT295" s="474">
        <f t="shared" si="1506"/>
        <v>6383764.0599999996</v>
      </c>
      <c r="FU295" s="474">
        <f t="shared" si="1506"/>
        <v>102290.2</v>
      </c>
      <c r="FV295" s="474">
        <f t="shared" si="1506"/>
        <v>227333.25</v>
      </c>
      <c r="FW295" s="474">
        <f>SUM(FW296:FW305)</f>
        <v>94778.89</v>
      </c>
      <c r="FX295" s="474">
        <f>SUM(FX296:FX305)</f>
        <v>7146780.0899999999</v>
      </c>
      <c r="FY295" s="474">
        <f t="shared" ref="FY295:FY305" si="1507">FM295+FN295+FO295+FP295+FQ295+FR295+FS295+FT295+FU295+FV295+FW295+FX295</f>
        <v>371316933.92999989</v>
      </c>
      <c r="FZ295" s="474">
        <f t="shared" ref="FZ295:GI295" si="1508">SUM(FZ296:FZ305)</f>
        <v>100959179.05</v>
      </c>
      <c r="GA295" s="474">
        <f t="shared" si="1508"/>
        <v>2015407.3300000003</v>
      </c>
      <c r="GB295" s="474">
        <f t="shared" si="1508"/>
        <v>482989.12</v>
      </c>
      <c r="GC295" s="474">
        <f t="shared" si="1508"/>
        <v>6064352.0099999998</v>
      </c>
      <c r="GD295" s="474">
        <f t="shared" si="1508"/>
        <v>47156.150000000016</v>
      </c>
      <c r="GE295" s="474">
        <f t="shared" si="1508"/>
        <v>9322823.7900000028</v>
      </c>
      <c r="GF295" s="474">
        <f t="shared" si="1508"/>
        <v>2469698.06</v>
      </c>
      <c r="GG295" s="474">
        <f t="shared" si="1508"/>
        <v>1507234.6300000004</v>
      </c>
      <c r="GH295" s="474">
        <f t="shared" si="1508"/>
        <v>760408.09999999986</v>
      </c>
      <c r="GI295" s="474">
        <f t="shared" si="1508"/>
        <v>13161956.970000001</v>
      </c>
      <c r="GJ295" s="474">
        <f>SUM(GJ296:GJ305)</f>
        <v>2588455.91</v>
      </c>
      <c r="GK295" s="474">
        <f>SUM(GK296:GK305)</f>
        <v>35429841.089999996</v>
      </c>
      <c r="GL295" s="474">
        <f t="shared" ref="GL295:GL305" si="1509">FZ295+GA295+GB295+GC295+GD295+GE295+GF295+GG295+GH295+GI295+GJ295+GK295</f>
        <v>174809502.21000001</v>
      </c>
      <c r="GM295" s="474">
        <f t="shared" ref="GM295:GV295" si="1510">SUM(GM296:GM305)</f>
        <v>13076005.890000001</v>
      </c>
      <c r="GN295" s="474">
        <f t="shared" si="1510"/>
        <v>93903.859999999986</v>
      </c>
      <c r="GO295" s="474">
        <f t="shared" si="1510"/>
        <v>448392.67</v>
      </c>
      <c r="GP295" s="474">
        <f t="shared" si="1510"/>
        <v>8385000.8799999999</v>
      </c>
      <c r="GQ295" s="474">
        <f t="shared" si="1510"/>
        <v>19810967.050000001</v>
      </c>
      <c r="GR295" s="474">
        <f t="shared" si="1510"/>
        <v>432308180.31999999</v>
      </c>
      <c r="GS295" s="474">
        <f t="shared" si="1510"/>
        <v>133228.39000000001</v>
      </c>
      <c r="GT295" s="474">
        <f t="shared" si="1510"/>
        <v>1129462.6299999999</v>
      </c>
      <c r="GU295" s="474">
        <f t="shared" si="1510"/>
        <v>11019823.52</v>
      </c>
      <c r="GV295" s="474">
        <f t="shared" si="1510"/>
        <v>78158.22</v>
      </c>
      <c r="GW295" s="474">
        <f>SUM(GW296:GW305)</f>
        <v>5263846.17</v>
      </c>
      <c r="GX295" s="474">
        <f>SUM(GX296:GX305)</f>
        <v>93768.540000000008</v>
      </c>
      <c r="GY295" s="474">
        <f t="shared" ref="GY295:GY305" si="1511">GM295+GN295+GO295+GP295+GQ295+GR295+GS295+GT295+GU295+GV295+GW295+GX295</f>
        <v>491840738.14000005</v>
      </c>
      <c r="GZ295" s="474">
        <f t="shared" ref="GZ295:HI295" si="1512">SUM(GZ296:GZ305)</f>
        <v>206538.46000000002</v>
      </c>
      <c r="HA295" s="474">
        <f t="shared" si="1512"/>
        <v>228517.01</v>
      </c>
      <c r="HB295" s="474">
        <f t="shared" si="1512"/>
        <v>-23052.57</v>
      </c>
      <c r="HC295" s="474">
        <f t="shared" si="1512"/>
        <v>37268.699999999997</v>
      </c>
      <c r="HD295" s="474">
        <f t="shared" si="1512"/>
        <v>170054.58</v>
      </c>
      <c r="HE295" s="474">
        <f t="shared" si="1512"/>
        <v>120474.28</v>
      </c>
      <c r="HF295" s="474">
        <f t="shared" si="1512"/>
        <v>5146576.7699999996</v>
      </c>
      <c r="HG295" s="474">
        <f t="shared" si="1512"/>
        <v>20379.770000000011</v>
      </c>
      <c r="HH295" s="474">
        <f t="shared" si="1512"/>
        <v>92490.26</v>
      </c>
      <c r="HI295" s="474">
        <f t="shared" si="1512"/>
        <v>146593.49</v>
      </c>
      <c r="HJ295" s="474">
        <f>SUM(HJ296:HJ305)</f>
        <v>43837122.100000001</v>
      </c>
      <c r="HK295" s="474">
        <f>SUM(HK296:HK305)</f>
        <v>36595573.439999998</v>
      </c>
      <c r="HL295" s="474">
        <f t="shared" ref="HL295:HL305" si="1513">GZ295+HA295+HB295+HC295+HD295+HE295+HF295+HG295+HH295+HI295+HJ295+HK295</f>
        <v>86578536.289999992</v>
      </c>
      <c r="HM295" s="474">
        <f t="shared" ref="HM295:HV295" si="1514">SUM(HM296:HM305)</f>
        <v>96837.66</v>
      </c>
      <c r="HN295" s="474">
        <f t="shared" si="1514"/>
        <v>57837.899999999994</v>
      </c>
      <c r="HO295" s="474">
        <f t="shared" si="1514"/>
        <v>5808353.1900000004</v>
      </c>
      <c r="HP295" s="474">
        <f t="shared" si="1514"/>
        <v>5259415.2899999991</v>
      </c>
      <c r="HQ295" s="474">
        <f t="shared" si="1514"/>
        <v>12883175.380000001</v>
      </c>
      <c r="HR295" s="474">
        <f t="shared" si="1514"/>
        <v>12749466.839999998</v>
      </c>
      <c r="HS295" s="474">
        <f t="shared" si="1514"/>
        <v>13097314.899999999</v>
      </c>
      <c r="HT295" s="474">
        <f t="shared" si="1514"/>
        <v>15976783.520000001</v>
      </c>
      <c r="HU295" s="474">
        <f t="shared" si="1514"/>
        <v>13437363.140000002</v>
      </c>
      <c r="HV295" s="474">
        <f t="shared" si="1514"/>
        <v>11626325.529999999</v>
      </c>
      <c r="HW295" s="474">
        <f>SUM(HW296:HW305)</f>
        <v>18739885.5</v>
      </c>
      <c r="HX295" s="474">
        <f>SUM(HX296:HX305)</f>
        <v>72170322.069999993</v>
      </c>
      <c r="HY295" s="474">
        <f t="shared" ref="HY295:HY305" si="1515">HM295+HN295+HO295+HP295+HQ295+HR295+HS295+HT295+HU295+HV295+HW295+HX295</f>
        <v>181903080.92000002</v>
      </c>
      <c r="HZ295" s="474">
        <f t="shared" ref="HZ295:II295" si="1516">SUM(HZ296:HZ305)</f>
        <v>17843863.540000003</v>
      </c>
      <c r="IA295" s="474">
        <f t="shared" si="1516"/>
        <v>17875947.010000002</v>
      </c>
      <c r="IB295" s="474">
        <f t="shared" si="1516"/>
        <v>10368477.069999998</v>
      </c>
      <c r="IC295" s="474">
        <f t="shared" si="1516"/>
        <v>12591142.839999998</v>
      </c>
      <c r="ID295" s="474">
        <f t="shared" si="1516"/>
        <v>10970358.029999999</v>
      </c>
      <c r="IE295" s="474">
        <f t="shared" si="1516"/>
        <v>9801201.8499999996</v>
      </c>
      <c r="IF295" s="474">
        <f t="shared" si="1516"/>
        <v>7570233.6800000006</v>
      </c>
      <c r="IG295" s="474">
        <f t="shared" si="1516"/>
        <v>9729010.3699999992</v>
      </c>
      <c r="IH295" s="474">
        <f t="shared" si="1516"/>
        <v>6405084.5500000007</v>
      </c>
      <c r="II295" s="474">
        <f t="shared" si="1516"/>
        <v>8297600.7800000003</v>
      </c>
      <c r="IJ295" s="474">
        <f>SUM(IJ296:IJ305)</f>
        <v>23139192.109999999</v>
      </c>
      <c r="IK295" s="474">
        <f>SUM(IK296:IK305)</f>
        <v>12384209.33</v>
      </c>
      <c r="IL295" s="474">
        <f t="shared" ref="IL295:IL305" si="1517">HZ295+IA295+IB295+IC295+ID295+IE295+IF295+IG295+IH295+II295+IJ295+IK295</f>
        <v>146976321.16</v>
      </c>
      <c r="IM295" s="474">
        <f t="shared" ref="IM295:IV295" si="1518">SUM(IM296:IM305)</f>
        <v>5382060.8599999994</v>
      </c>
      <c r="IN295" s="474">
        <f t="shared" si="1518"/>
        <v>6157365.3400000008</v>
      </c>
      <c r="IO295" s="474">
        <f t="shared" si="1518"/>
        <v>6711821.959999999</v>
      </c>
      <c r="IP295" s="474">
        <f t="shared" si="1518"/>
        <v>9722735.1500000004</v>
      </c>
      <c r="IQ295" s="474">
        <f t="shared" si="1518"/>
        <v>6802743.9400000004</v>
      </c>
      <c r="IR295" s="474">
        <f t="shared" si="1518"/>
        <v>6368542.2800000012</v>
      </c>
      <c r="IS295" s="474">
        <f t="shared" si="1518"/>
        <v>4608061.32</v>
      </c>
      <c r="IT295" s="474">
        <f t="shared" si="1518"/>
        <v>3978593.27</v>
      </c>
      <c r="IU295" s="474">
        <f t="shared" si="1518"/>
        <v>3339813.9200000004</v>
      </c>
      <c r="IV295" s="474">
        <f t="shared" si="1518"/>
        <v>5009555.28</v>
      </c>
      <c r="IW295" s="474">
        <f>SUM(IW296:IW305)</f>
        <v>21470472.149999999</v>
      </c>
      <c r="IX295" s="474">
        <f>SUM(IX296:IX305)</f>
        <v>1885720.24</v>
      </c>
      <c r="IY295" s="474">
        <f t="shared" ref="IY295:IY305" si="1519">IM295+IN295+IO295+IP295+IQ295+IR295+IS295+IT295+IU295+IV295+IW295+IX295</f>
        <v>81437485.709999993</v>
      </c>
      <c r="IZ295" s="654">
        <f t="shared" ref="IZ295:JI295" si="1520">SUM(IZ296:IZ305)</f>
        <v>1168092.53</v>
      </c>
      <c r="JA295" s="474">
        <f t="shared" si="1520"/>
        <v>841734.53</v>
      </c>
      <c r="JB295" s="474">
        <f t="shared" si="1520"/>
        <v>439952.5</v>
      </c>
      <c r="JC295" s="474">
        <f t="shared" si="1520"/>
        <v>1584378.81</v>
      </c>
      <c r="JD295" s="474">
        <f t="shared" si="1520"/>
        <v>5404924.5099999998</v>
      </c>
      <c r="JE295" s="474">
        <f t="shared" si="1520"/>
        <v>631488.5</v>
      </c>
      <c r="JF295" s="474">
        <f t="shared" si="1520"/>
        <v>1219688.7000000002</v>
      </c>
      <c r="JG295" s="474">
        <f t="shared" si="1520"/>
        <v>351863.96</v>
      </c>
      <c r="JH295" s="474">
        <f t="shared" si="1520"/>
        <v>180976.01</v>
      </c>
      <c r="JI295" s="474">
        <f t="shared" si="1520"/>
        <v>4756768.3600000003</v>
      </c>
      <c r="JJ295" s="474">
        <f>SUM(JJ296:JJ305)</f>
        <v>152446.89000000001</v>
      </c>
      <c r="JK295" s="474">
        <f>SUM(JK296:JK305)</f>
        <v>139380.05000000002</v>
      </c>
      <c r="JL295" s="474">
        <f t="shared" ref="JL295:JL305" si="1521">IZ295+JA295+JB295+JC295+JD295+JE295+JF295+JG295+JH295+JI295+JJ295+JK295</f>
        <v>16871695.350000001</v>
      </c>
      <c r="JM295" s="654">
        <f t="shared" ref="JM295:JV295" si="1522">SUM(JM296:JM305)</f>
        <v>76251.790000000008</v>
      </c>
      <c r="JN295" s="474">
        <f t="shared" si="1522"/>
        <v>110486.41000000002</v>
      </c>
      <c r="JO295" s="474">
        <f t="shared" si="1522"/>
        <v>82317.899999999994</v>
      </c>
      <c r="JP295" s="474">
        <f t="shared" si="1522"/>
        <v>3898.47</v>
      </c>
      <c r="JQ295" s="474">
        <f t="shared" si="1522"/>
        <v>133935.62</v>
      </c>
      <c r="JR295" s="474">
        <f t="shared" si="1522"/>
        <v>-10000</v>
      </c>
      <c r="JS295" s="474">
        <f t="shared" si="1522"/>
        <v>699806.08</v>
      </c>
      <c r="JT295" s="474">
        <f t="shared" si="1522"/>
        <v>122345.06999999999</v>
      </c>
      <c r="JU295" s="474">
        <f t="shared" si="1522"/>
        <v>41166.629999999997</v>
      </c>
      <c r="JV295" s="474">
        <f t="shared" si="1522"/>
        <v>4613282.75</v>
      </c>
      <c r="JW295" s="474">
        <f>SUM(JW296:JW305)</f>
        <v>38037.74</v>
      </c>
      <c r="JX295" s="474">
        <f>SUM(JX296:JX305)</f>
        <v>22087.390000000003</v>
      </c>
      <c r="JY295" s="474">
        <f t="shared" ref="JY295:JY305" si="1523">JM295+JN295+JO295+JP295+JQ295+JR295+JS295+JT295+JU295+JV295+JW295+JX295</f>
        <v>5933615.8499999996</v>
      </c>
      <c r="JZ295" s="654">
        <f t="shared" ref="JZ295:KI295" si="1524">SUM(JZ296:JZ305)</f>
        <v>0</v>
      </c>
      <c r="KA295" s="474">
        <f t="shared" si="1524"/>
        <v>0</v>
      </c>
      <c r="KB295" s="474">
        <f t="shared" si="1524"/>
        <v>21832.52</v>
      </c>
      <c r="KC295" s="474">
        <f t="shared" si="1524"/>
        <v>653.08000000000004</v>
      </c>
      <c r="KD295" s="474">
        <f t="shared" si="1524"/>
        <v>10019308.789999999</v>
      </c>
      <c r="KE295" s="474">
        <f t="shared" si="1524"/>
        <v>15825.39</v>
      </c>
      <c r="KF295" s="474">
        <f t="shared" si="1524"/>
        <v>316747.81</v>
      </c>
      <c r="KG295" s="474">
        <f t="shared" si="1524"/>
        <v>67109.240000000005</v>
      </c>
      <c r="KH295" s="474">
        <f t="shared" si="1524"/>
        <v>0</v>
      </c>
      <c r="KI295" s="474">
        <f t="shared" si="1524"/>
        <v>0</v>
      </c>
      <c r="KJ295" s="474">
        <f>SUM(KJ296:KJ305)</f>
        <v>26805.3</v>
      </c>
      <c r="KK295" s="474">
        <f>SUM(KK296:KK305)</f>
        <v>84525.72</v>
      </c>
      <c r="KL295" s="474">
        <f t="shared" ref="KL295:KL305" si="1525">JZ295+KA295+KB295+KC295+KD295+KE295+KF295+KG295+KH295+KI295+KJ295+KK295</f>
        <v>10552807.850000001</v>
      </c>
      <c r="KM295" s="654">
        <f t="shared" ref="KM295:KV295" si="1526">SUM(KM296:KM305)</f>
        <v>15612.95</v>
      </c>
      <c r="KN295" s="474">
        <f t="shared" si="1526"/>
        <v>0</v>
      </c>
      <c r="KO295" s="474">
        <f t="shared" si="1526"/>
        <v>0</v>
      </c>
      <c r="KP295" s="474">
        <f t="shared" si="1526"/>
        <v>4573.99</v>
      </c>
      <c r="KQ295" s="474">
        <f t="shared" si="1526"/>
        <v>4292.3900000000003</v>
      </c>
      <c r="KR295" s="474">
        <f t="shared" si="1526"/>
        <v>13111.29</v>
      </c>
      <c r="KS295" s="474">
        <f t="shared" si="1526"/>
        <v>10519.36</v>
      </c>
      <c r="KT295" s="474">
        <f t="shared" si="1526"/>
        <v>0</v>
      </c>
      <c r="KU295" s="474">
        <f t="shared" si="1526"/>
        <v>17294.890000000003</v>
      </c>
      <c r="KV295" s="474">
        <f t="shared" si="1526"/>
        <v>-40.380000000000003</v>
      </c>
      <c r="KW295" s="474">
        <f>SUM(KW296:KW305)</f>
        <v>0</v>
      </c>
      <c r="KX295" s="474">
        <f>SUM(KX296:KX305)</f>
        <v>0</v>
      </c>
      <c r="KY295" s="474">
        <f t="shared" ref="KY295:KY305" si="1527">KM295+KN295+KO295+KP295+KQ295+KR295+KS295+KT295+KU295+KV295+KW295+KX295</f>
        <v>65364.490000000013</v>
      </c>
      <c r="KZ295" s="654">
        <f t="shared" ref="KZ295:LI295" si="1528">SUM(KZ296:KZ305)</f>
        <v>0</v>
      </c>
      <c r="LA295" s="474">
        <f t="shared" si="1528"/>
        <v>0</v>
      </c>
      <c r="LB295" s="474">
        <f t="shared" si="1528"/>
        <v>0</v>
      </c>
      <c r="LC295" s="474">
        <f t="shared" si="1528"/>
        <v>0</v>
      </c>
      <c r="LD295" s="474">
        <f t="shared" si="1528"/>
        <v>0</v>
      </c>
      <c r="LE295" s="474">
        <f t="shared" si="1528"/>
        <v>0</v>
      </c>
      <c r="LF295" s="474">
        <f t="shared" si="1528"/>
        <v>0</v>
      </c>
      <c r="LG295" s="474">
        <f t="shared" si="1528"/>
        <v>0</v>
      </c>
      <c r="LH295" s="474">
        <f t="shared" si="1528"/>
        <v>0</v>
      </c>
      <c r="LI295" s="474">
        <f t="shared" si="1528"/>
        <v>0</v>
      </c>
      <c r="LJ295" s="474">
        <f>SUM(LJ296:LJ305)</f>
        <v>0</v>
      </c>
      <c r="LK295" s="474">
        <f>SUM(LK296:LK305)</f>
        <v>0</v>
      </c>
      <c r="LL295" s="515">
        <f t="shared" ref="LL295:LL305" si="1529">KZ295+LA295+LB295+LC295+LD295+LE295+LF295+LG295+LH295+LI295+LJ295+LK295</f>
        <v>0</v>
      </c>
    </row>
    <row r="296" spans="1:324" ht="15.75" x14ac:dyDescent="0.25">
      <c r="A296" s="419">
        <v>4400</v>
      </c>
      <c r="B296" s="420"/>
      <c r="C296" s="418" t="s">
        <v>647</v>
      </c>
      <c r="D296" s="418" t="s">
        <v>113</v>
      </c>
      <c r="E296" s="466">
        <v>0</v>
      </c>
      <c r="F296" s="466">
        <v>0</v>
      </c>
      <c r="G296" s="466">
        <v>0</v>
      </c>
      <c r="H296" s="466">
        <v>0</v>
      </c>
      <c r="I296" s="466">
        <v>0</v>
      </c>
      <c r="J296" s="466">
        <v>0</v>
      </c>
      <c r="K296" s="466">
        <v>49808.045401435491</v>
      </c>
      <c r="L296" s="466">
        <v>1186087.4645301285</v>
      </c>
      <c r="M296" s="466">
        <v>13966.783508596227</v>
      </c>
      <c r="N296" s="466">
        <v>41729.260557502923</v>
      </c>
      <c r="O296" s="466">
        <v>638.45768652979473</v>
      </c>
      <c r="P296" s="466">
        <v>67906.025705224514</v>
      </c>
      <c r="Q296" s="466">
        <v>10640.961442163245</v>
      </c>
      <c r="R296" s="466">
        <v>48036.738440994828</v>
      </c>
      <c r="S296" s="466">
        <v>56317.810048405947</v>
      </c>
      <c r="T296" s="466">
        <v>30003.743114672008</v>
      </c>
      <c r="U296" s="466">
        <v>35829.147888499414</v>
      </c>
      <c r="V296" s="466">
        <v>21403.342513770658</v>
      </c>
      <c r="W296" s="466">
        <v>28764.384076114173</v>
      </c>
      <c r="X296" s="466">
        <v>79545.180270405603</v>
      </c>
      <c r="Y296" s="466">
        <f t="shared" ref="Y296:Y302" si="1530">M296+N296+O296+P296+Q296+R296+S296+T296+U296+V296+W296+X296</f>
        <v>434781.83525287936</v>
      </c>
      <c r="Z296" s="466">
        <v>23476.881989651145</v>
      </c>
      <c r="AA296" s="466">
        <v>-7457.0188616257719</v>
      </c>
      <c r="AB296" s="466">
        <v>4047.7382740777834</v>
      </c>
      <c r="AC296" s="466">
        <v>14425.805374728761</v>
      </c>
      <c r="AD296" s="466">
        <v>28755.633450175264</v>
      </c>
      <c r="AE296" s="466">
        <v>83262.393590385589</v>
      </c>
      <c r="AF296" s="466">
        <v>12101.485561675847</v>
      </c>
      <c r="AG296" s="466">
        <v>64492.572191620769</v>
      </c>
      <c r="AH296" s="466">
        <v>7406.943748956769</v>
      </c>
      <c r="AI296" s="466">
        <v>22533.800701051579</v>
      </c>
      <c r="AJ296" s="466">
        <v>26804.719579369055</v>
      </c>
      <c r="AK296" s="466">
        <v>197027.0655983976</v>
      </c>
      <c r="AL296" s="466">
        <f t="shared" ref="AL296:AL302" si="1531">Z296+AA296+AB296+AC296+AD296+AE296+AF296+AG296+AH296+AI296+AJ296+AK296</f>
        <v>476878.02119846444</v>
      </c>
      <c r="AM296" s="466">
        <v>0</v>
      </c>
      <c r="AN296" s="466">
        <v>0</v>
      </c>
      <c r="AO296" s="466">
        <v>14951.594057753297</v>
      </c>
      <c r="AP296" s="466">
        <v>45508.041228509435</v>
      </c>
      <c r="AQ296" s="466">
        <v>25037.556334501754</v>
      </c>
      <c r="AR296" s="466">
        <v>97921.882824236367</v>
      </c>
      <c r="AS296" s="466">
        <v>25559.17209147054</v>
      </c>
      <c r="AT296" s="466">
        <v>64263.061258554502</v>
      </c>
      <c r="AU296" s="466">
        <v>16691.704223001172</v>
      </c>
      <c r="AV296" s="466">
        <v>161175.09597729929</v>
      </c>
      <c r="AW296" s="466">
        <v>0</v>
      </c>
      <c r="AX296" s="466">
        <v>11316.975463194793</v>
      </c>
      <c r="AY296" s="466">
        <f t="shared" ref="AY296:AY302" si="1532">AM296+AN296+AO296+AP296+AQ296+AR296+AS296+AT296+AU296+AV296+AW296+AX296</f>
        <v>462425.08345852105</v>
      </c>
      <c r="AZ296" s="466">
        <v>10891.337005508263</v>
      </c>
      <c r="BA296" s="466">
        <v>9013.5202804206328</v>
      </c>
      <c r="BB296" s="466">
        <v>0</v>
      </c>
      <c r="BC296" s="466">
        <v>15064.263061258556</v>
      </c>
      <c r="BD296" s="466">
        <v>834.58521115005851</v>
      </c>
      <c r="BE296" s="466">
        <v>9339.0085127691545</v>
      </c>
      <c r="BF296" s="466">
        <v>36721.749290602573</v>
      </c>
      <c r="BG296" s="466">
        <v>116.84192956100819</v>
      </c>
      <c r="BH296" s="466">
        <v>37013.854114505091</v>
      </c>
      <c r="BI296" s="466">
        <v>35327.991987981972</v>
      </c>
      <c r="BJ296" s="466">
        <v>0</v>
      </c>
      <c r="BK296" s="466">
        <v>86609.080287097313</v>
      </c>
      <c r="BL296" s="466">
        <f t="shared" si="1489"/>
        <v>240932.23168085463</v>
      </c>
      <c r="BM296" s="466">
        <v>5883.8257386079122</v>
      </c>
      <c r="BN296" s="466">
        <v>0</v>
      </c>
      <c r="BO296" s="466">
        <v>29957.436154231349</v>
      </c>
      <c r="BP296" s="466">
        <v>-15894.675346352864</v>
      </c>
      <c r="BQ296" s="466">
        <v>13353.363378400936</v>
      </c>
      <c r="BR296" s="466">
        <v>21720.080120180271</v>
      </c>
      <c r="BS296" s="466">
        <v>52687.364379903192</v>
      </c>
      <c r="BT296" s="466">
        <v>709.39742947754974</v>
      </c>
      <c r="BU296" s="466">
        <v>7440.3271574027713</v>
      </c>
      <c r="BV296" s="466">
        <v>6968.7865131029885</v>
      </c>
      <c r="BW296" s="466">
        <v>4139.5426473042899</v>
      </c>
      <c r="BX296" s="466">
        <v>34923.218160574193</v>
      </c>
      <c r="BY296" s="466">
        <f t="shared" si="1491"/>
        <v>161888.6663328326</v>
      </c>
      <c r="BZ296" s="466">
        <v>0</v>
      </c>
      <c r="CA296" s="466">
        <v>5191.1200133533639</v>
      </c>
      <c r="CB296" s="466">
        <v>0</v>
      </c>
      <c r="CC296" s="466">
        <v>2595.560006676682</v>
      </c>
      <c r="CD296" s="466">
        <v>2086.4630278751465</v>
      </c>
      <c r="CE296" s="466">
        <v>7511.2669003505262</v>
      </c>
      <c r="CF296" s="466">
        <v>65928.058754798869</v>
      </c>
      <c r="CG296" s="466">
        <v>3477.4369888165529</v>
      </c>
      <c r="CH296" s="466">
        <v>1217.1048239025261</v>
      </c>
      <c r="CI296" s="466">
        <v>-7302.6205975630119</v>
      </c>
      <c r="CJ296" s="466">
        <v>0</v>
      </c>
      <c r="CK296" s="466">
        <v>29382.216241028218</v>
      </c>
      <c r="CL296" s="466">
        <f t="shared" si="1493"/>
        <v>110086.60615923887</v>
      </c>
      <c r="CM296" s="466">
        <v>0</v>
      </c>
      <c r="CN296" s="466">
        <v>31150.893006175931</v>
      </c>
      <c r="CO296" s="466">
        <v>0</v>
      </c>
      <c r="CP296" s="466">
        <v>0</v>
      </c>
      <c r="CQ296" s="466">
        <v>0</v>
      </c>
      <c r="CR296" s="466">
        <v>37556.33450175263</v>
      </c>
      <c r="CS296" s="466">
        <v>0</v>
      </c>
      <c r="CT296" s="466">
        <v>0</v>
      </c>
      <c r="CU296" s="466">
        <v>0</v>
      </c>
      <c r="CV296" s="466">
        <v>1360.3738941745953</v>
      </c>
      <c r="CW296" s="466">
        <v>838.75813720580868</v>
      </c>
      <c r="CX296" s="466">
        <v>7093.9742947754967</v>
      </c>
      <c r="CY296" s="466">
        <f t="shared" si="1495"/>
        <v>78000.333834084464</v>
      </c>
      <c r="CZ296" s="466">
        <v>2595.91</v>
      </c>
      <c r="DA296" s="466">
        <v>0</v>
      </c>
      <c r="DB296" s="466">
        <v>0</v>
      </c>
      <c r="DC296" s="466">
        <v>28554.98</v>
      </c>
      <c r="DD296" s="466">
        <v>0</v>
      </c>
      <c r="DE296" s="466">
        <v>0</v>
      </c>
      <c r="DF296" s="466">
        <v>0</v>
      </c>
      <c r="DG296" s="466">
        <v>11500.11</v>
      </c>
      <c r="DH296" s="466">
        <v>2333.33</v>
      </c>
      <c r="DI296" s="466">
        <v>0</v>
      </c>
      <c r="DJ296" s="466">
        <v>347035.67</v>
      </c>
      <c r="DK296" s="466">
        <v>-339117.67</v>
      </c>
      <c r="DL296" s="466">
        <f t="shared" si="1497"/>
        <v>52902.330000000016</v>
      </c>
      <c r="DM296" s="466">
        <v>0</v>
      </c>
      <c r="DN296" s="466">
        <v>31151</v>
      </c>
      <c r="DO296" s="466">
        <v>0</v>
      </c>
      <c r="DP296" s="466">
        <v>0</v>
      </c>
      <c r="DQ296" s="466">
        <v>0</v>
      </c>
      <c r="DR296" s="466">
        <v>-0.11000000000058208</v>
      </c>
      <c r="DS296" s="466">
        <v>0</v>
      </c>
      <c r="DT296" s="466">
        <v>8132</v>
      </c>
      <c r="DU296" s="466">
        <v>4000</v>
      </c>
      <c r="DV296" s="466">
        <v>0</v>
      </c>
      <c r="DW296" s="466">
        <v>7250</v>
      </c>
      <c r="DX296" s="466">
        <v>7094</v>
      </c>
      <c r="DY296" s="466">
        <f t="shared" si="1499"/>
        <v>57626.89</v>
      </c>
      <c r="DZ296" s="466">
        <v>31150.89</v>
      </c>
      <c r="EA296" s="466">
        <v>0</v>
      </c>
      <c r="EB296" s="466">
        <v>0</v>
      </c>
      <c r="EC296" s="466">
        <v>11273.11</v>
      </c>
      <c r="ED296" s="466">
        <v>0</v>
      </c>
      <c r="EE296" s="466">
        <v>0</v>
      </c>
      <c r="EF296" s="466">
        <v>1211.73</v>
      </c>
      <c r="EG296" s="466">
        <v>-1211.73</v>
      </c>
      <c r="EH296" s="466">
        <v>0</v>
      </c>
      <c r="EI296" s="466">
        <v>3968</v>
      </c>
      <c r="EJ296" s="466">
        <v>6661.04</v>
      </c>
      <c r="EK296" s="466">
        <v>0</v>
      </c>
      <c r="EL296" s="466">
        <f t="shared" si="1501"/>
        <v>53053.04</v>
      </c>
      <c r="EM296" s="466">
        <v>2595.91</v>
      </c>
      <c r="EN296" s="466">
        <v>28554.98</v>
      </c>
      <c r="EO296" s="466">
        <v>0</v>
      </c>
      <c r="EP296" s="466">
        <v>70000</v>
      </c>
      <c r="EQ296" s="466">
        <v>0</v>
      </c>
      <c r="ER296" s="466">
        <v>0</v>
      </c>
      <c r="ES296" s="466">
        <v>2963</v>
      </c>
      <c r="ET296" s="466">
        <v>0</v>
      </c>
      <c r="EU296" s="466">
        <v>-70000</v>
      </c>
      <c r="EV296" s="466">
        <v>0</v>
      </c>
      <c r="EW296" s="466">
        <v>0</v>
      </c>
      <c r="EX296" s="466">
        <v>0</v>
      </c>
      <c r="EY296" s="466">
        <f t="shared" si="1503"/>
        <v>34113.89</v>
      </c>
      <c r="EZ296" s="466">
        <v>2595.91</v>
      </c>
      <c r="FA296" s="466">
        <v>12796.14</v>
      </c>
      <c r="FB296" s="466">
        <v>0</v>
      </c>
      <c r="FC296" s="466">
        <v>35118.379999999997</v>
      </c>
      <c r="FD296" s="466">
        <v>0</v>
      </c>
      <c r="FE296" s="466">
        <v>5824.55</v>
      </c>
      <c r="FF296" s="466">
        <v>0</v>
      </c>
      <c r="FG296" s="466">
        <v>0</v>
      </c>
      <c r="FH296" s="466">
        <v>0</v>
      </c>
      <c r="FI296" s="466">
        <v>0</v>
      </c>
      <c r="FJ296" s="466">
        <v>0</v>
      </c>
      <c r="FK296" s="466">
        <v>0</v>
      </c>
      <c r="FL296" s="466">
        <f t="shared" si="1505"/>
        <v>56334.979999999996</v>
      </c>
      <c r="FM296" s="466">
        <v>0</v>
      </c>
      <c r="FN296" s="466">
        <v>5356.46</v>
      </c>
      <c r="FO296" s="466">
        <v>0</v>
      </c>
      <c r="FP296" s="466">
        <v>3280</v>
      </c>
      <c r="FQ296" s="466">
        <v>0</v>
      </c>
      <c r="FR296" s="466">
        <v>0</v>
      </c>
      <c r="FS296" s="466">
        <v>0</v>
      </c>
      <c r="FT296" s="466">
        <v>0</v>
      </c>
      <c r="FU296" s="466">
        <v>0</v>
      </c>
      <c r="FV296" s="466">
        <v>0</v>
      </c>
      <c r="FW296" s="466">
        <v>0</v>
      </c>
      <c r="FX296" s="466">
        <v>0</v>
      </c>
      <c r="FY296" s="466">
        <f t="shared" si="1507"/>
        <v>8636.4599999999991</v>
      </c>
      <c r="FZ296" s="466">
        <v>0</v>
      </c>
      <c r="GA296" s="466">
        <v>0</v>
      </c>
      <c r="GB296" s="466">
        <v>0</v>
      </c>
      <c r="GC296" s="466">
        <v>5000</v>
      </c>
      <c r="GD296" s="466">
        <v>0</v>
      </c>
      <c r="GE296" s="466">
        <v>0</v>
      </c>
      <c r="GF296" s="466">
        <v>0</v>
      </c>
      <c r="GG296" s="466">
        <v>0</v>
      </c>
      <c r="GH296" s="466">
        <v>0</v>
      </c>
      <c r="GI296" s="466">
        <v>0</v>
      </c>
      <c r="GJ296" s="466">
        <v>0</v>
      </c>
      <c r="GK296" s="466">
        <v>0</v>
      </c>
      <c r="GL296" s="466">
        <f t="shared" si="1509"/>
        <v>5000</v>
      </c>
      <c r="GM296" s="466">
        <v>0</v>
      </c>
      <c r="GN296" s="466">
        <v>0</v>
      </c>
      <c r="GO296" s="466">
        <v>0</v>
      </c>
      <c r="GP296" s="466">
        <v>0</v>
      </c>
      <c r="GQ296" s="466">
        <v>10000</v>
      </c>
      <c r="GR296" s="466">
        <v>0</v>
      </c>
      <c r="GS296" s="466">
        <v>0</v>
      </c>
      <c r="GT296" s="466">
        <v>0</v>
      </c>
      <c r="GU296" s="466">
        <v>0</v>
      </c>
      <c r="GV296" s="466">
        <v>0</v>
      </c>
      <c r="GW296" s="466">
        <v>0</v>
      </c>
      <c r="GX296" s="466">
        <v>0</v>
      </c>
      <c r="GY296" s="466">
        <f t="shared" si="1511"/>
        <v>10000</v>
      </c>
      <c r="GZ296" s="466">
        <v>0</v>
      </c>
      <c r="HA296" s="466">
        <v>0</v>
      </c>
      <c r="HB296" s="466">
        <v>5000</v>
      </c>
      <c r="HC296" s="466">
        <v>0</v>
      </c>
      <c r="HD296" s="466">
        <v>0</v>
      </c>
      <c r="HE296" s="466">
        <v>0</v>
      </c>
      <c r="HF296" s="466">
        <v>9769</v>
      </c>
      <c r="HG296" s="466">
        <v>0</v>
      </c>
      <c r="HH296" s="466">
        <v>0</v>
      </c>
      <c r="HI296" s="466">
        <v>79121</v>
      </c>
      <c r="HJ296" s="466">
        <v>0</v>
      </c>
      <c r="HK296" s="466">
        <v>8150</v>
      </c>
      <c r="HL296" s="466">
        <f t="shared" si="1513"/>
        <v>102040</v>
      </c>
      <c r="HM296" s="466">
        <v>0</v>
      </c>
      <c r="HN296" s="466">
        <v>11545</v>
      </c>
      <c r="HO296" s="466">
        <v>0</v>
      </c>
      <c r="HP296" s="466">
        <v>0</v>
      </c>
      <c r="HQ296" s="466">
        <v>10000</v>
      </c>
      <c r="HR296" s="466">
        <v>0</v>
      </c>
      <c r="HS296" s="466">
        <v>0</v>
      </c>
      <c r="HT296" s="466">
        <v>0</v>
      </c>
      <c r="HU296" s="466">
        <v>0</v>
      </c>
      <c r="HV296" s="466">
        <v>0</v>
      </c>
      <c r="HW296" s="466">
        <v>0</v>
      </c>
      <c r="HX296" s="466">
        <v>0</v>
      </c>
      <c r="HY296" s="466">
        <f t="shared" si="1515"/>
        <v>21545</v>
      </c>
      <c r="HZ296" s="466">
        <v>0</v>
      </c>
      <c r="IA296" s="466">
        <v>0</v>
      </c>
      <c r="IB296" s="466">
        <v>0</v>
      </c>
      <c r="IC296" s="466">
        <v>0</v>
      </c>
      <c r="ID296" s="466">
        <v>5000</v>
      </c>
      <c r="IE296" s="466">
        <v>0</v>
      </c>
      <c r="IF296" s="466">
        <v>0</v>
      </c>
      <c r="IG296" s="466">
        <v>0</v>
      </c>
      <c r="IH296" s="466">
        <v>0</v>
      </c>
      <c r="II296" s="466">
        <v>0</v>
      </c>
      <c r="IJ296" s="466">
        <v>0</v>
      </c>
      <c r="IK296" s="466">
        <v>0</v>
      </c>
      <c r="IL296" s="466">
        <f t="shared" si="1517"/>
        <v>5000</v>
      </c>
      <c r="IM296" s="466">
        <v>0</v>
      </c>
      <c r="IN296" s="466">
        <v>0</v>
      </c>
      <c r="IO296" s="466">
        <v>0</v>
      </c>
      <c r="IP296" s="466">
        <v>0</v>
      </c>
      <c r="IQ296" s="466">
        <v>5000</v>
      </c>
      <c r="IR296" s="466">
        <v>0</v>
      </c>
      <c r="IS296" s="466">
        <v>0</v>
      </c>
      <c r="IT296" s="466">
        <v>0</v>
      </c>
      <c r="IU296" s="466">
        <v>0</v>
      </c>
      <c r="IV296" s="466">
        <v>0</v>
      </c>
      <c r="IW296" s="466">
        <v>0</v>
      </c>
      <c r="IX296" s="466">
        <v>0</v>
      </c>
      <c r="IY296" s="466">
        <f t="shared" si="1519"/>
        <v>5000</v>
      </c>
      <c r="IZ296" s="655">
        <v>0</v>
      </c>
      <c r="JA296" s="466">
        <v>0</v>
      </c>
      <c r="JB296" s="466">
        <v>0</v>
      </c>
      <c r="JC296" s="466">
        <v>0</v>
      </c>
      <c r="JD296" s="466">
        <v>3000</v>
      </c>
      <c r="JE296" s="466">
        <v>0</v>
      </c>
      <c r="JF296" s="466">
        <v>0</v>
      </c>
      <c r="JG296" s="466">
        <v>0</v>
      </c>
      <c r="JH296" s="466">
        <v>0</v>
      </c>
      <c r="JI296" s="466">
        <v>0</v>
      </c>
      <c r="JJ296" s="466">
        <v>0</v>
      </c>
      <c r="JK296" s="466">
        <v>0</v>
      </c>
      <c r="JL296" s="466">
        <f t="shared" si="1521"/>
        <v>3000</v>
      </c>
      <c r="JM296" s="655">
        <v>0</v>
      </c>
      <c r="JN296" s="466">
        <v>0</v>
      </c>
      <c r="JO296" s="466">
        <v>0</v>
      </c>
      <c r="JP296" s="466">
        <v>0</v>
      </c>
      <c r="JQ296" s="466">
        <v>49000</v>
      </c>
      <c r="JR296" s="466">
        <v>0</v>
      </c>
      <c r="JS296" s="466">
        <v>0</v>
      </c>
      <c r="JT296" s="466">
        <v>0</v>
      </c>
      <c r="JU296" s="466">
        <v>0</v>
      </c>
      <c r="JV296" s="466">
        <v>0</v>
      </c>
      <c r="JW296" s="466">
        <v>0</v>
      </c>
      <c r="JX296" s="466">
        <v>0</v>
      </c>
      <c r="JY296" s="466">
        <f t="shared" si="1523"/>
        <v>49000</v>
      </c>
      <c r="JZ296" s="655">
        <v>0</v>
      </c>
      <c r="KA296" s="466">
        <v>0</v>
      </c>
      <c r="KB296" s="466">
        <v>0</v>
      </c>
      <c r="KC296" s="466">
        <v>0</v>
      </c>
      <c r="KD296" s="466">
        <v>0</v>
      </c>
      <c r="KE296" s="466">
        <v>0</v>
      </c>
      <c r="KF296" s="466">
        <v>0</v>
      </c>
      <c r="KG296" s="466">
        <v>0</v>
      </c>
      <c r="KH296" s="466">
        <v>0</v>
      </c>
      <c r="KI296" s="466">
        <v>0</v>
      </c>
      <c r="KJ296" s="466">
        <v>0</v>
      </c>
      <c r="KK296" s="466">
        <v>0</v>
      </c>
      <c r="KL296" s="466">
        <f t="shared" si="1525"/>
        <v>0</v>
      </c>
      <c r="KM296" s="655">
        <v>0</v>
      </c>
      <c r="KN296" s="466">
        <v>0</v>
      </c>
      <c r="KO296" s="466">
        <v>0</v>
      </c>
      <c r="KP296" s="466">
        <v>0</v>
      </c>
      <c r="KQ296" s="466">
        <v>0</v>
      </c>
      <c r="KR296" s="466">
        <v>0</v>
      </c>
      <c r="KS296" s="466">
        <v>0</v>
      </c>
      <c r="KT296" s="466">
        <v>0</v>
      </c>
      <c r="KU296" s="466">
        <v>0</v>
      </c>
      <c r="KV296" s="466">
        <v>0</v>
      </c>
      <c r="KW296" s="466">
        <v>0</v>
      </c>
      <c r="KX296" s="466">
        <v>0</v>
      </c>
      <c r="KY296" s="466">
        <f t="shared" si="1527"/>
        <v>0</v>
      </c>
      <c r="KZ296" s="655">
        <v>0</v>
      </c>
      <c r="LA296" s="466">
        <v>0</v>
      </c>
      <c r="LB296" s="466">
        <v>0</v>
      </c>
      <c r="LC296" s="466">
        <v>0</v>
      </c>
      <c r="LD296" s="466">
        <v>0</v>
      </c>
      <c r="LE296" s="466">
        <v>0</v>
      </c>
      <c r="LF296" s="466">
        <v>0</v>
      </c>
      <c r="LG296" s="466">
        <v>0</v>
      </c>
      <c r="LH296" s="466">
        <v>0</v>
      </c>
      <c r="LI296" s="466">
        <v>0</v>
      </c>
      <c r="LJ296" s="466">
        <v>0</v>
      </c>
      <c r="LK296" s="466">
        <v>0</v>
      </c>
      <c r="LL296" s="511">
        <f t="shared" si="1529"/>
        <v>0</v>
      </c>
    </row>
    <row r="297" spans="1:324" ht="15.75" x14ac:dyDescent="0.25">
      <c r="A297" s="419">
        <v>4401</v>
      </c>
      <c r="B297" s="420"/>
      <c r="C297" s="418" t="s">
        <v>114</v>
      </c>
      <c r="D297" s="418" t="s">
        <v>648</v>
      </c>
      <c r="E297" s="466">
        <v>0</v>
      </c>
      <c r="F297" s="466">
        <v>0</v>
      </c>
      <c r="G297" s="466">
        <v>0</v>
      </c>
      <c r="H297" s="466">
        <v>0</v>
      </c>
      <c r="I297" s="466">
        <v>0</v>
      </c>
      <c r="J297" s="466">
        <v>0</v>
      </c>
      <c r="K297" s="466">
        <v>0</v>
      </c>
      <c r="L297" s="466">
        <v>86225.17108996828</v>
      </c>
      <c r="M297" s="466">
        <v>5842.09647805041</v>
      </c>
      <c r="N297" s="466">
        <v>3359.2054748789851</v>
      </c>
      <c r="O297" s="466">
        <v>1690.0350525788683</v>
      </c>
      <c r="P297" s="466">
        <v>1698.3809046903691</v>
      </c>
      <c r="Q297" s="466">
        <v>2040.5608412618928</v>
      </c>
      <c r="R297" s="466">
        <v>7674.0110165247879</v>
      </c>
      <c r="S297" s="466">
        <v>-10202.804206309464</v>
      </c>
      <c r="T297" s="466">
        <v>0</v>
      </c>
      <c r="U297" s="466">
        <v>4172.926055750293</v>
      </c>
      <c r="V297" s="466">
        <v>56054.915706893677</v>
      </c>
      <c r="W297" s="466">
        <v>-54203.847437823402</v>
      </c>
      <c r="X297" s="466">
        <v>40879.694541812722</v>
      </c>
      <c r="Y297" s="466">
        <f t="shared" si="1530"/>
        <v>59005.174428309139</v>
      </c>
      <c r="Z297" s="466">
        <v>0</v>
      </c>
      <c r="AA297" s="466">
        <v>0</v>
      </c>
      <c r="AB297" s="466">
        <v>0</v>
      </c>
      <c r="AC297" s="466">
        <v>1234810.2820898013</v>
      </c>
      <c r="AD297" s="466">
        <v>3338.340844600234</v>
      </c>
      <c r="AE297" s="466">
        <v>0</v>
      </c>
      <c r="AF297" s="466">
        <v>0</v>
      </c>
      <c r="AG297" s="466">
        <v>0</v>
      </c>
      <c r="AH297" s="466">
        <v>2503.7556334501755</v>
      </c>
      <c r="AI297" s="466">
        <v>8345.852111500586</v>
      </c>
      <c r="AJ297" s="466">
        <v>1669.170422300117</v>
      </c>
      <c r="AK297" s="466">
        <v>38015.356367885164</v>
      </c>
      <c r="AL297" s="466">
        <f t="shared" si="1531"/>
        <v>1288682.7574695377</v>
      </c>
      <c r="AM297" s="466">
        <v>4590.2186613253216</v>
      </c>
      <c r="AN297" s="466">
        <v>1669.170422300117</v>
      </c>
      <c r="AO297" s="466">
        <v>21699.215489901519</v>
      </c>
      <c r="AP297" s="466">
        <v>834.58521115005851</v>
      </c>
      <c r="AQ297" s="466">
        <v>0</v>
      </c>
      <c r="AR297" s="466">
        <v>6259.3890836254386</v>
      </c>
      <c r="AS297" s="466">
        <v>62593.890836254388</v>
      </c>
      <c r="AT297" s="466">
        <v>834.58521115005851</v>
      </c>
      <c r="AU297" s="466">
        <v>0</v>
      </c>
      <c r="AV297" s="466">
        <v>0</v>
      </c>
      <c r="AW297" s="466">
        <v>0</v>
      </c>
      <c r="AX297" s="466">
        <v>4544.3164747120682</v>
      </c>
      <c r="AY297" s="466">
        <f t="shared" si="1532"/>
        <v>103025.37139041896</v>
      </c>
      <c r="AZ297" s="466">
        <v>0</v>
      </c>
      <c r="BA297" s="466">
        <v>0</v>
      </c>
      <c r="BB297" s="466">
        <v>0</v>
      </c>
      <c r="BC297" s="466">
        <v>2503.7556334501755</v>
      </c>
      <c r="BD297" s="466">
        <v>46319.479218828244</v>
      </c>
      <c r="BE297" s="466">
        <v>0</v>
      </c>
      <c r="BF297" s="466">
        <v>0</v>
      </c>
      <c r="BG297" s="466">
        <v>1669.170422300117</v>
      </c>
      <c r="BH297" s="466">
        <v>834.58521115005851</v>
      </c>
      <c r="BI297" s="466">
        <v>0</v>
      </c>
      <c r="BJ297" s="466">
        <v>0</v>
      </c>
      <c r="BK297" s="466">
        <v>-23647.971957936908</v>
      </c>
      <c r="BL297" s="466">
        <f t="shared" si="1489"/>
        <v>27679.018527791686</v>
      </c>
      <c r="BM297" s="466">
        <v>0</v>
      </c>
      <c r="BN297" s="466">
        <v>0</v>
      </c>
      <c r="BO297" s="466">
        <v>0</v>
      </c>
      <c r="BP297" s="466">
        <v>1669.170422300117</v>
      </c>
      <c r="BQ297" s="466">
        <v>0</v>
      </c>
      <c r="BR297" s="466">
        <v>0</v>
      </c>
      <c r="BS297" s="466">
        <v>521.61575696878663</v>
      </c>
      <c r="BT297" s="466">
        <v>32477.883491904529</v>
      </c>
      <c r="BU297" s="466">
        <v>0</v>
      </c>
      <c r="BV297" s="466">
        <v>0</v>
      </c>
      <c r="BW297" s="466">
        <v>-15089.300617593057</v>
      </c>
      <c r="BX297" s="466">
        <v>38703.889167083966</v>
      </c>
      <c r="BY297" s="466">
        <f t="shared" si="1491"/>
        <v>58283.258220664342</v>
      </c>
      <c r="BZ297" s="466">
        <v>6605.7419462527123</v>
      </c>
      <c r="CA297" s="466">
        <v>0</v>
      </c>
      <c r="CB297" s="466">
        <v>0</v>
      </c>
      <c r="CC297" s="466">
        <v>45902.186613253216</v>
      </c>
      <c r="CD297" s="466">
        <v>0</v>
      </c>
      <c r="CE297" s="466">
        <v>24828.91003171424</v>
      </c>
      <c r="CF297" s="466">
        <v>5633.4501752628948</v>
      </c>
      <c r="CG297" s="466">
        <v>-7302.6205975630119</v>
      </c>
      <c r="CH297" s="466">
        <v>9055.249540978135</v>
      </c>
      <c r="CI297" s="466">
        <v>0</v>
      </c>
      <c r="CJ297" s="466">
        <v>-21135.870472375231</v>
      </c>
      <c r="CK297" s="466">
        <v>-13645.468202303457</v>
      </c>
      <c r="CL297" s="466">
        <f t="shared" si="1493"/>
        <v>49941.579035219504</v>
      </c>
      <c r="CM297" s="466">
        <v>0</v>
      </c>
      <c r="CN297" s="466">
        <v>0</v>
      </c>
      <c r="CO297" s="466">
        <v>0</v>
      </c>
      <c r="CP297" s="466">
        <v>5424.8038724753796</v>
      </c>
      <c r="CQ297" s="466">
        <v>6956.2677349357373</v>
      </c>
      <c r="CR297" s="466">
        <v>2503.7556334501755</v>
      </c>
      <c r="CS297" s="466">
        <v>1669.170422300117</v>
      </c>
      <c r="CT297" s="466">
        <v>834.58521115005851</v>
      </c>
      <c r="CU297" s="466">
        <v>0</v>
      </c>
      <c r="CV297" s="466">
        <v>2503.7556334501755</v>
      </c>
      <c r="CW297" s="466">
        <v>0</v>
      </c>
      <c r="CX297" s="466">
        <v>112251.71089968286</v>
      </c>
      <c r="CY297" s="466">
        <f t="shared" si="1495"/>
        <v>132144.04940744449</v>
      </c>
      <c r="CZ297" s="466">
        <v>0</v>
      </c>
      <c r="DA297" s="466">
        <v>0</v>
      </c>
      <c r="DB297" s="466">
        <v>0</v>
      </c>
      <c r="DC297" s="466">
        <v>0</v>
      </c>
      <c r="DD297" s="466">
        <v>0.4</v>
      </c>
      <c r="DE297" s="466">
        <v>0</v>
      </c>
      <c r="DF297" s="466">
        <v>106400</v>
      </c>
      <c r="DG297" s="466">
        <v>-2998.3999999999942</v>
      </c>
      <c r="DH297" s="466">
        <v>42100</v>
      </c>
      <c r="DI297" s="466">
        <v>11009.93</v>
      </c>
      <c r="DJ297" s="466">
        <v>6800</v>
      </c>
      <c r="DK297" s="466">
        <v>21709.69</v>
      </c>
      <c r="DL297" s="466">
        <f t="shared" si="1497"/>
        <v>185021.62</v>
      </c>
      <c r="DM297" s="466">
        <v>0</v>
      </c>
      <c r="DN297" s="466">
        <v>0</v>
      </c>
      <c r="DO297" s="466">
        <v>0</v>
      </c>
      <c r="DP297" s="466">
        <v>3333.33</v>
      </c>
      <c r="DQ297" s="466">
        <v>17164.89</v>
      </c>
      <c r="DR297" s="466">
        <v>0</v>
      </c>
      <c r="DS297" s="466">
        <v>7093.79</v>
      </c>
      <c r="DT297" s="466">
        <v>-332.61999999999898</v>
      </c>
      <c r="DU297" s="466">
        <v>85000</v>
      </c>
      <c r="DV297" s="466">
        <v>0</v>
      </c>
      <c r="DW297" s="466">
        <v>0</v>
      </c>
      <c r="DX297" s="466">
        <v>193700</v>
      </c>
      <c r="DY297" s="466">
        <f t="shared" si="1499"/>
        <v>305959.39</v>
      </c>
      <c r="DZ297" s="466">
        <v>0</v>
      </c>
      <c r="EA297" s="466">
        <v>0</v>
      </c>
      <c r="EB297" s="466">
        <v>0</v>
      </c>
      <c r="EC297" s="466">
        <v>0</v>
      </c>
      <c r="ED297" s="466">
        <v>0</v>
      </c>
      <c r="EE297" s="466">
        <v>0</v>
      </c>
      <c r="EF297" s="466">
        <v>10247700</v>
      </c>
      <c r="EG297" s="466">
        <v>0</v>
      </c>
      <c r="EH297" s="466">
        <v>0</v>
      </c>
      <c r="EI297" s="466">
        <v>0</v>
      </c>
      <c r="EJ297" s="466">
        <v>42660664.799999997</v>
      </c>
      <c r="EK297" s="466">
        <v>34926595.530000001</v>
      </c>
      <c r="EL297" s="466">
        <f t="shared" si="1501"/>
        <v>87834960.329999998</v>
      </c>
      <c r="EM297" s="466">
        <v>3000</v>
      </c>
      <c r="EN297" s="466">
        <v>0</v>
      </c>
      <c r="EO297" s="466">
        <v>0</v>
      </c>
      <c r="EP297" s="466">
        <v>0</v>
      </c>
      <c r="EQ297" s="466">
        <v>-3000</v>
      </c>
      <c r="ER297" s="466">
        <v>37650</v>
      </c>
      <c r="ES297" s="466">
        <v>0</v>
      </c>
      <c r="ET297" s="466">
        <v>0</v>
      </c>
      <c r="EU297" s="466">
        <v>0</v>
      </c>
      <c r="EV297" s="466">
        <v>0</v>
      </c>
      <c r="EW297" s="466">
        <v>13797338.82</v>
      </c>
      <c r="EX297" s="466">
        <v>22000</v>
      </c>
      <c r="EY297" s="466">
        <f t="shared" si="1503"/>
        <v>13856988.82</v>
      </c>
      <c r="EZ297" s="466">
        <v>0</v>
      </c>
      <c r="FA297" s="466">
        <v>0</v>
      </c>
      <c r="FB297" s="466">
        <v>16000</v>
      </c>
      <c r="FC297" s="466">
        <v>0</v>
      </c>
      <c r="FD297" s="466">
        <v>0</v>
      </c>
      <c r="FE297" s="466">
        <v>0</v>
      </c>
      <c r="FF297" s="466">
        <v>0</v>
      </c>
      <c r="FG297" s="466">
        <v>0</v>
      </c>
      <c r="FH297" s="466">
        <v>463086.21</v>
      </c>
      <c r="FI297" s="466">
        <v>7700000</v>
      </c>
      <c r="FJ297" s="466">
        <v>0</v>
      </c>
      <c r="FK297" s="466">
        <v>4500</v>
      </c>
      <c r="FL297" s="466">
        <f t="shared" si="1505"/>
        <v>8183586.21</v>
      </c>
      <c r="FM297" s="466">
        <v>0</v>
      </c>
      <c r="FN297" s="466">
        <v>0</v>
      </c>
      <c r="FO297" s="466">
        <v>0</v>
      </c>
      <c r="FP297" s="466">
        <v>22225.88</v>
      </c>
      <c r="FQ297" s="466">
        <v>0</v>
      </c>
      <c r="FR297" s="466">
        <v>85703.95</v>
      </c>
      <c r="FS297" s="466">
        <v>33882.269999999997</v>
      </c>
      <c r="FT297" s="466">
        <v>30000</v>
      </c>
      <c r="FU297" s="466">
        <v>0</v>
      </c>
      <c r="FV297" s="466">
        <v>0</v>
      </c>
      <c r="FW297" s="466">
        <v>0</v>
      </c>
      <c r="FX297" s="466">
        <v>6626968.5499999998</v>
      </c>
      <c r="FY297" s="466">
        <f t="shared" si="1507"/>
        <v>6798780.6499999994</v>
      </c>
      <c r="FZ297" s="466">
        <v>0</v>
      </c>
      <c r="GA297" s="466">
        <v>0</v>
      </c>
      <c r="GB297" s="466">
        <v>21774.86</v>
      </c>
      <c r="GC297" s="466">
        <v>0</v>
      </c>
      <c r="GD297" s="466">
        <v>0</v>
      </c>
      <c r="GE297" s="466">
        <v>0</v>
      </c>
      <c r="GF297" s="466">
        <v>32805.870000000003</v>
      </c>
      <c r="GG297" s="466">
        <v>0</v>
      </c>
      <c r="GH297" s="466">
        <v>0</v>
      </c>
      <c r="GI297" s="466">
        <v>69075</v>
      </c>
      <c r="GJ297" s="466">
        <v>0</v>
      </c>
      <c r="GK297" s="466">
        <v>27450.000000000015</v>
      </c>
      <c r="GL297" s="466">
        <f t="shared" si="1509"/>
        <v>151105.73000000004</v>
      </c>
      <c r="GM297" s="466">
        <v>0</v>
      </c>
      <c r="GN297" s="466">
        <v>0</v>
      </c>
      <c r="GO297" s="466">
        <v>0</v>
      </c>
      <c r="GP297" s="466">
        <v>57000</v>
      </c>
      <c r="GQ297" s="466">
        <v>17784291</v>
      </c>
      <c r="GR297" s="466">
        <v>0</v>
      </c>
      <c r="GS297" s="466">
        <v>0</v>
      </c>
      <c r="GT297" s="466">
        <v>0</v>
      </c>
      <c r="GU297" s="466">
        <v>60000</v>
      </c>
      <c r="GV297" s="466">
        <v>0</v>
      </c>
      <c r="GW297" s="466">
        <v>0</v>
      </c>
      <c r="GX297" s="466">
        <v>0</v>
      </c>
      <c r="GY297" s="466">
        <f t="shared" si="1511"/>
        <v>17901291</v>
      </c>
      <c r="GZ297" s="466">
        <v>80000</v>
      </c>
      <c r="HA297" s="466">
        <v>40000</v>
      </c>
      <c r="HB297" s="466">
        <v>70000</v>
      </c>
      <c r="HC297" s="466">
        <v>0</v>
      </c>
      <c r="HD297" s="466">
        <v>0</v>
      </c>
      <c r="HE297" s="466">
        <v>60000</v>
      </c>
      <c r="HF297" s="466">
        <v>0</v>
      </c>
      <c r="HG297" s="466">
        <v>0</v>
      </c>
      <c r="HH297" s="466">
        <v>0</v>
      </c>
      <c r="HI297" s="466">
        <v>20000</v>
      </c>
      <c r="HJ297" s="466">
        <v>43764705.880000003</v>
      </c>
      <c r="HK297" s="466">
        <v>12000000</v>
      </c>
      <c r="HL297" s="466">
        <f t="shared" si="1513"/>
        <v>56034705.880000003</v>
      </c>
      <c r="HM297" s="466">
        <v>80000</v>
      </c>
      <c r="HN297" s="466">
        <v>0</v>
      </c>
      <c r="HO297" s="466">
        <v>0</v>
      </c>
      <c r="HP297" s="466">
        <v>0</v>
      </c>
      <c r="HQ297" s="466">
        <v>0</v>
      </c>
      <c r="HR297" s="466">
        <v>0</v>
      </c>
      <c r="HS297" s="466">
        <v>0</v>
      </c>
      <c r="HT297" s="466">
        <v>0</v>
      </c>
      <c r="HU297" s="466">
        <v>0</v>
      </c>
      <c r="HV297" s="466">
        <v>0</v>
      </c>
      <c r="HW297" s="466">
        <v>0</v>
      </c>
      <c r="HX297" s="466">
        <v>22000000</v>
      </c>
      <c r="HY297" s="466">
        <f t="shared" si="1515"/>
        <v>22080000</v>
      </c>
      <c r="HZ297" s="466">
        <v>0</v>
      </c>
      <c r="IA297" s="466">
        <v>0</v>
      </c>
      <c r="IB297" s="466">
        <v>0</v>
      </c>
      <c r="IC297" s="466">
        <v>0</v>
      </c>
      <c r="ID297" s="466">
        <v>0</v>
      </c>
      <c r="IE297" s="466">
        <v>0</v>
      </c>
      <c r="IF297" s="466">
        <v>0</v>
      </c>
      <c r="IG297" s="466">
        <v>0</v>
      </c>
      <c r="IH297" s="466">
        <v>2160000</v>
      </c>
      <c r="II297" s="466">
        <v>0</v>
      </c>
      <c r="IJ297" s="466">
        <v>15510000</v>
      </c>
      <c r="IK297" s="466">
        <v>4330000</v>
      </c>
      <c r="IL297" s="466">
        <f t="shared" si="1517"/>
        <v>22000000</v>
      </c>
      <c r="IM297" s="466">
        <v>0</v>
      </c>
      <c r="IN297" s="466">
        <v>0</v>
      </c>
      <c r="IO297" s="466">
        <v>0</v>
      </c>
      <c r="IP297" s="466">
        <v>0</v>
      </c>
      <c r="IQ297" s="466">
        <v>0</v>
      </c>
      <c r="IR297" s="466">
        <v>0</v>
      </c>
      <c r="IS297" s="466">
        <v>0</v>
      </c>
      <c r="IT297" s="466">
        <v>0</v>
      </c>
      <c r="IU297" s="466">
        <v>0</v>
      </c>
      <c r="IV297" s="466">
        <v>0</v>
      </c>
      <c r="IW297" s="466">
        <v>16050000</v>
      </c>
      <c r="IX297" s="466">
        <v>0</v>
      </c>
      <c r="IY297" s="466">
        <f t="shared" si="1519"/>
        <v>16050000</v>
      </c>
      <c r="IZ297" s="655">
        <v>0</v>
      </c>
      <c r="JA297" s="466">
        <v>0</v>
      </c>
      <c r="JB297" s="466">
        <v>0</v>
      </c>
      <c r="JC297" s="466">
        <v>0</v>
      </c>
      <c r="JD297" s="466">
        <v>4280000</v>
      </c>
      <c r="JE297" s="466">
        <v>0</v>
      </c>
      <c r="JF297" s="466">
        <v>0</v>
      </c>
      <c r="JG297" s="466">
        <v>0</v>
      </c>
      <c r="JH297" s="466">
        <v>0</v>
      </c>
      <c r="JI297" s="466">
        <v>4540000</v>
      </c>
      <c r="JJ297" s="466">
        <v>0</v>
      </c>
      <c r="JK297" s="466">
        <v>0</v>
      </c>
      <c r="JL297" s="466">
        <f t="shared" si="1521"/>
        <v>8820000</v>
      </c>
      <c r="JM297" s="655">
        <v>0</v>
      </c>
      <c r="JN297" s="466">
        <v>0</v>
      </c>
      <c r="JO297" s="466">
        <v>0</v>
      </c>
      <c r="JP297" s="466">
        <v>0</v>
      </c>
      <c r="JQ297" s="466">
        <v>0</v>
      </c>
      <c r="JR297" s="466">
        <v>0</v>
      </c>
      <c r="JS297" s="466">
        <v>0</v>
      </c>
      <c r="JT297" s="466">
        <v>0</v>
      </c>
      <c r="JU297" s="466">
        <v>0</v>
      </c>
      <c r="JV297" s="466">
        <v>4540000</v>
      </c>
      <c r="JW297" s="466">
        <v>0</v>
      </c>
      <c r="JX297" s="466">
        <v>0</v>
      </c>
      <c r="JY297" s="466">
        <f t="shared" si="1523"/>
        <v>4540000</v>
      </c>
      <c r="JZ297" s="655">
        <v>0</v>
      </c>
      <c r="KA297" s="466">
        <v>0</v>
      </c>
      <c r="KB297" s="466">
        <v>0</v>
      </c>
      <c r="KC297" s="466">
        <v>0</v>
      </c>
      <c r="KD297" s="466">
        <v>0</v>
      </c>
      <c r="KE297" s="466">
        <v>0</v>
      </c>
      <c r="KF297" s="466">
        <v>0</v>
      </c>
      <c r="KG297" s="466">
        <v>0</v>
      </c>
      <c r="KH297" s="466">
        <v>0</v>
      </c>
      <c r="KI297" s="466">
        <v>0</v>
      </c>
      <c r="KJ297" s="466">
        <v>0</v>
      </c>
      <c r="KK297" s="466">
        <v>0</v>
      </c>
      <c r="KL297" s="466">
        <f t="shared" si="1525"/>
        <v>0</v>
      </c>
      <c r="KM297" s="655">
        <v>0</v>
      </c>
      <c r="KN297" s="466">
        <v>0</v>
      </c>
      <c r="KO297" s="466">
        <v>0</v>
      </c>
      <c r="KP297" s="466">
        <v>0</v>
      </c>
      <c r="KQ297" s="466">
        <v>0</v>
      </c>
      <c r="KR297" s="466">
        <v>0</v>
      </c>
      <c r="KS297" s="466">
        <v>0</v>
      </c>
      <c r="KT297" s="466">
        <v>0</v>
      </c>
      <c r="KU297" s="466">
        <v>0</v>
      </c>
      <c r="KV297" s="466">
        <v>0</v>
      </c>
      <c r="KW297" s="466">
        <v>0</v>
      </c>
      <c r="KX297" s="466">
        <v>0</v>
      </c>
      <c r="KY297" s="466">
        <f t="shared" si="1527"/>
        <v>0</v>
      </c>
      <c r="KZ297" s="655">
        <v>0</v>
      </c>
      <c r="LA297" s="466">
        <v>0</v>
      </c>
      <c r="LB297" s="466">
        <v>0</v>
      </c>
      <c r="LC297" s="466">
        <v>0</v>
      </c>
      <c r="LD297" s="466">
        <v>0</v>
      </c>
      <c r="LE297" s="466">
        <v>0</v>
      </c>
      <c r="LF297" s="466">
        <v>0</v>
      </c>
      <c r="LG297" s="466">
        <v>0</v>
      </c>
      <c r="LH297" s="466">
        <v>0</v>
      </c>
      <c r="LI297" s="466">
        <v>0</v>
      </c>
      <c r="LJ297" s="466">
        <v>0</v>
      </c>
      <c r="LK297" s="466">
        <v>0</v>
      </c>
      <c r="LL297" s="511">
        <f t="shared" si="1529"/>
        <v>0</v>
      </c>
    </row>
    <row r="298" spans="1:324" ht="15.75" x14ac:dyDescent="0.25">
      <c r="A298" s="419">
        <v>4402</v>
      </c>
      <c r="B298" s="420"/>
      <c r="C298" s="418" t="s">
        <v>649</v>
      </c>
      <c r="D298" s="418" t="s">
        <v>435</v>
      </c>
      <c r="E298" s="466">
        <v>7486.2293440160247</v>
      </c>
      <c r="F298" s="466">
        <v>101619.09530963111</v>
      </c>
      <c r="G298" s="466">
        <v>65131.029878150555</v>
      </c>
      <c r="H298" s="466">
        <v>120580.87130696044</v>
      </c>
      <c r="I298" s="466">
        <v>88904.189617759985</v>
      </c>
      <c r="J298" s="466">
        <v>34664.496745117678</v>
      </c>
      <c r="K298" s="466">
        <v>0</v>
      </c>
      <c r="L298" s="466">
        <v>492947.75496578205</v>
      </c>
      <c r="M298" s="466">
        <v>0</v>
      </c>
      <c r="N298" s="466">
        <v>118440.16024036054</v>
      </c>
      <c r="O298" s="466">
        <v>112218.32749123687</v>
      </c>
      <c r="P298" s="466">
        <v>0</v>
      </c>
      <c r="Q298" s="466">
        <v>0</v>
      </c>
      <c r="R298" s="466">
        <v>0</v>
      </c>
      <c r="S298" s="466">
        <v>0</v>
      </c>
      <c r="T298" s="466">
        <v>0</v>
      </c>
      <c r="U298" s="466">
        <v>12810.882991153398</v>
      </c>
      <c r="V298" s="466">
        <v>0</v>
      </c>
      <c r="W298" s="466">
        <v>-12518.778167250877</v>
      </c>
      <c r="X298" s="466">
        <v>180963.11133366718</v>
      </c>
      <c r="Y298" s="466">
        <f t="shared" si="1530"/>
        <v>411913.70388916705</v>
      </c>
      <c r="Z298" s="466">
        <v>83458.521115005846</v>
      </c>
      <c r="AA298" s="466">
        <v>0</v>
      </c>
      <c r="AB298" s="466">
        <v>200300.45067601404</v>
      </c>
      <c r="AC298" s="466">
        <v>-250375.56334501755</v>
      </c>
      <c r="AD298" s="466">
        <v>6259.3890836254386</v>
      </c>
      <c r="AE298" s="466">
        <v>0</v>
      </c>
      <c r="AF298" s="466">
        <v>78592.889334000996</v>
      </c>
      <c r="AG298" s="466">
        <v>0</v>
      </c>
      <c r="AH298" s="466">
        <v>18360.874645301286</v>
      </c>
      <c r="AI298" s="466">
        <v>-16691.704223001172</v>
      </c>
      <c r="AJ298" s="466">
        <v>0</v>
      </c>
      <c r="AK298" s="466">
        <v>171824.40327157403</v>
      </c>
      <c r="AL298" s="466">
        <f t="shared" si="1531"/>
        <v>291729.26055750292</v>
      </c>
      <c r="AM298" s="466">
        <v>7260.8913370055088</v>
      </c>
      <c r="AN298" s="466">
        <v>0</v>
      </c>
      <c r="AO298" s="466">
        <v>-7260.8913370055088</v>
      </c>
      <c r="AP298" s="466">
        <v>0</v>
      </c>
      <c r="AQ298" s="466">
        <v>0</v>
      </c>
      <c r="AR298" s="466">
        <v>0</v>
      </c>
      <c r="AS298" s="466">
        <v>30070.105157736605</v>
      </c>
      <c r="AT298" s="466">
        <v>1001.5022533800701</v>
      </c>
      <c r="AU298" s="466">
        <v>-1001.5022533800701</v>
      </c>
      <c r="AV298" s="466">
        <v>1043.2315139375733</v>
      </c>
      <c r="AW298" s="466">
        <v>0</v>
      </c>
      <c r="AX298" s="466">
        <v>14521.782674011018</v>
      </c>
      <c r="AY298" s="466">
        <f t="shared" si="1532"/>
        <v>45635.119345685198</v>
      </c>
      <c r="AZ298" s="466">
        <v>28997.663161408782</v>
      </c>
      <c r="BA298" s="466">
        <v>0</v>
      </c>
      <c r="BB298" s="466">
        <v>0</v>
      </c>
      <c r="BC298" s="466">
        <v>12518.778167250877</v>
      </c>
      <c r="BD298" s="466">
        <v>0</v>
      </c>
      <c r="BE298" s="466">
        <v>8345.852111500586</v>
      </c>
      <c r="BF298" s="466">
        <v>12518.778167250877</v>
      </c>
      <c r="BG298" s="466">
        <v>0</v>
      </c>
      <c r="BH298" s="466">
        <v>0</v>
      </c>
      <c r="BI298" s="466">
        <v>0</v>
      </c>
      <c r="BJ298" s="466">
        <v>0</v>
      </c>
      <c r="BK298" s="466">
        <v>2090.6359539308964</v>
      </c>
      <c r="BL298" s="466">
        <f t="shared" si="1489"/>
        <v>64471.707561342024</v>
      </c>
      <c r="BM298" s="466">
        <v>0</v>
      </c>
      <c r="BN298" s="466">
        <v>8345.852111500586</v>
      </c>
      <c r="BO298" s="466">
        <v>0</v>
      </c>
      <c r="BP298" s="466">
        <v>41729.260557502923</v>
      </c>
      <c r="BQ298" s="466">
        <v>8345.852111500586</v>
      </c>
      <c r="BR298" s="466">
        <v>4172.926055750293</v>
      </c>
      <c r="BS298" s="466">
        <v>-11684.19295610082</v>
      </c>
      <c r="BT298" s="466">
        <v>-42563.84576865298</v>
      </c>
      <c r="BU298" s="466">
        <v>0</v>
      </c>
      <c r="BV298" s="466">
        <v>0</v>
      </c>
      <c r="BW298" s="466">
        <v>0</v>
      </c>
      <c r="BX298" s="466">
        <v>7511.2669003505262</v>
      </c>
      <c r="BY298" s="466">
        <f t="shared" si="1491"/>
        <v>15857.119011851111</v>
      </c>
      <c r="BZ298" s="466">
        <v>0</v>
      </c>
      <c r="CA298" s="466">
        <v>0</v>
      </c>
      <c r="CB298" s="466">
        <v>0</v>
      </c>
      <c r="CC298" s="466">
        <v>0</v>
      </c>
      <c r="CD298" s="466">
        <v>0</v>
      </c>
      <c r="CE298" s="466">
        <v>0</v>
      </c>
      <c r="CF298" s="466">
        <v>0</v>
      </c>
      <c r="CG298" s="466">
        <v>0</v>
      </c>
      <c r="CH298" s="466">
        <v>0</v>
      </c>
      <c r="CI298" s="466">
        <v>0</v>
      </c>
      <c r="CJ298" s="466">
        <v>0</v>
      </c>
      <c r="CK298" s="466">
        <v>47629.778000333834</v>
      </c>
      <c r="CL298" s="466">
        <f t="shared" si="1493"/>
        <v>47629.778000333834</v>
      </c>
      <c r="CM298" s="466">
        <v>74974.962443665499</v>
      </c>
      <c r="CN298" s="466">
        <v>6851.9445835419792</v>
      </c>
      <c r="CO298" s="466">
        <v>8345.852111500586</v>
      </c>
      <c r="CP298" s="466">
        <v>0</v>
      </c>
      <c r="CQ298" s="466">
        <v>47988.649641128359</v>
      </c>
      <c r="CR298" s="466">
        <v>-8345.852111500586</v>
      </c>
      <c r="CS298" s="466">
        <v>-4170.6476381238444</v>
      </c>
      <c r="CT298" s="466">
        <v>-4172.926055750293</v>
      </c>
      <c r="CU298" s="466">
        <v>4590.2186613253216</v>
      </c>
      <c r="CV298" s="466">
        <v>-41072.216658320809</v>
      </c>
      <c r="CW298" s="466">
        <v>-417.29260557502926</v>
      </c>
      <c r="CX298" s="466">
        <v>32548.82323485228</v>
      </c>
      <c r="CY298" s="466">
        <f t="shared" si="1495"/>
        <v>117121.51560674349</v>
      </c>
      <c r="CZ298" s="466">
        <v>3338</v>
      </c>
      <c r="DA298" s="466">
        <v>0</v>
      </c>
      <c r="DB298" s="466">
        <v>0.34000000000014552</v>
      </c>
      <c r="DC298" s="466">
        <v>0</v>
      </c>
      <c r="DD298" s="466">
        <v>0</v>
      </c>
      <c r="DE298" s="466">
        <v>0</v>
      </c>
      <c r="DF298" s="466">
        <v>0</v>
      </c>
      <c r="DG298" s="466">
        <v>-0.34000000000014552</v>
      </c>
      <c r="DH298" s="466">
        <v>0</v>
      </c>
      <c r="DI298" s="466">
        <v>4800</v>
      </c>
      <c r="DJ298" s="466">
        <v>0</v>
      </c>
      <c r="DK298" s="466">
        <v>16065</v>
      </c>
      <c r="DL298" s="466">
        <f t="shared" si="1497"/>
        <v>24203</v>
      </c>
      <c r="DM298" s="466">
        <v>0</v>
      </c>
      <c r="DN298" s="466">
        <v>0</v>
      </c>
      <c r="DO298" s="466">
        <v>0</v>
      </c>
      <c r="DP298" s="466">
        <v>0</v>
      </c>
      <c r="DQ298" s="466">
        <v>0</v>
      </c>
      <c r="DR298" s="466">
        <v>0</v>
      </c>
      <c r="DS298" s="466">
        <v>0</v>
      </c>
      <c r="DT298" s="466">
        <v>0</v>
      </c>
      <c r="DU298" s="466">
        <v>0</v>
      </c>
      <c r="DV298" s="466">
        <v>0</v>
      </c>
      <c r="DW298" s="466">
        <v>0</v>
      </c>
      <c r="DX298" s="466">
        <v>7000</v>
      </c>
      <c r="DY298" s="466">
        <f t="shared" si="1499"/>
        <v>7000</v>
      </c>
      <c r="DZ298" s="466">
        <v>0</v>
      </c>
      <c r="EA298" s="466">
        <v>0</v>
      </c>
      <c r="EB298" s="466">
        <v>0</v>
      </c>
      <c r="EC298" s="466">
        <v>0</v>
      </c>
      <c r="ED298" s="466">
        <v>0</v>
      </c>
      <c r="EE298" s="466">
        <v>0</v>
      </c>
      <c r="EF298" s="466">
        <v>0</v>
      </c>
      <c r="EG298" s="466">
        <v>0</v>
      </c>
      <c r="EH298" s="466">
        <v>0</v>
      </c>
      <c r="EI298" s="466">
        <v>0</v>
      </c>
      <c r="EJ298" s="466">
        <v>0</v>
      </c>
      <c r="EK298" s="466">
        <v>625000</v>
      </c>
      <c r="EL298" s="466">
        <f t="shared" si="1501"/>
        <v>625000</v>
      </c>
      <c r="EM298" s="466">
        <v>0</v>
      </c>
      <c r="EN298" s="466">
        <v>0</v>
      </c>
      <c r="EO298" s="466">
        <v>0</v>
      </c>
      <c r="EP298" s="466">
        <v>0</v>
      </c>
      <c r="EQ298" s="466">
        <v>0</v>
      </c>
      <c r="ER298" s="466">
        <v>122000</v>
      </c>
      <c r="ES298" s="466">
        <v>0</v>
      </c>
      <c r="ET298" s="466">
        <v>0</v>
      </c>
      <c r="EU298" s="466">
        <v>0</v>
      </c>
      <c r="EV298" s="466">
        <v>0</v>
      </c>
      <c r="EW298" s="466">
        <v>38000</v>
      </c>
      <c r="EX298" s="466">
        <v>70000</v>
      </c>
      <c r="EY298" s="466">
        <f t="shared" si="1503"/>
        <v>230000</v>
      </c>
      <c r="EZ298" s="466">
        <v>0</v>
      </c>
      <c r="FA298" s="466">
        <v>0</v>
      </c>
      <c r="FB298" s="466">
        <v>5000</v>
      </c>
      <c r="FC298" s="466">
        <v>0</v>
      </c>
      <c r="FD298" s="466">
        <v>0</v>
      </c>
      <c r="FE298" s="466">
        <v>11000</v>
      </c>
      <c r="FF298" s="466">
        <v>0</v>
      </c>
      <c r="FG298" s="466">
        <v>0</v>
      </c>
      <c r="FH298" s="466">
        <v>56706.13</v>
      </c>
      <c r="FI298" s="466">
        <v>-50706.13</v>
      </c>
      <c r="FJ298" s="466">
        <v>0</v>
      </c>
      <c r="FK298" s="466">
        <v>40000</v>
      </c>
      <c r="FL298" s="466">
        <f t="shared" si="1505"/>
        <v>62000.000000000007</v>
      </c>
      <c r="FM298" s="466">
        <v>0</v>
      </c>
      <c r="FN298" s="466">
        <v>0</v>
      </c>
      <c r="FO298" s="466">
        <v>0</v>
      </c>
      <c r="FP298" s="466">
        <v>7000</v>
      </c>
      <c r="FQ298" s="466">
        <v>0</v>
      </c>
      <c r="FR298" s="466">
        <v>18500</v>
      </c>
      <c r="FS298" s="466">
        <v>0</v>
      </c>
      <c r="FT298" s="466">
        <v>0</v>
      </c>
      <c r="FU298" s="466">
        <v>0</v>
      </c>
      <c r="FV298" s="466">
        <v>0</v>
      </c>
      <c r="FW298" s="466">
        <v>0</v>
      </c>
      <c r="FX298" s="466">
        <v>22000</v>
      </c>
      <c r="FY298" s="466">
        <f t="shared" si="1507"/>
        <v>47500</v>
      </c>
      <c r="FZ298" s="466">
        <v>0</v>
      </c>
      <c r="GA298" s="466">
        <v>0</v>
      </c>
      <c r="GB298" s="466">
        <v>0</v>
      </c>
      <c r="GC298" s="466">
        <v>0</v>
      </c>
      <c r="GD298" s="466">
        <v>0</v>
      </c>
      <c r="GE298" s="466">
        <v>0</v>
      </c>
      <c r="GF298" s="466">
        <v>12726.369999999999</v>
      </c>
      <c r="GG298" s="466">
        <v>0</v>
      </c>
      <c r="GH298" s="466">
        <v>0</v>
      </c>
      <c r="GI298" s="466">
        <v>2174.9699999999993</v>
      </c>
      <c r="GJ298" s="466">
        <v>0</v>
      </c>
      <c r="GK298" s="466">
        <v>17402.710000000006</v>
      </c>
      <c r="GL298" s="466">
        <f t="shared" si="1509"/>
        <v>32304.050000000003</v>
      </c>
      <c r="GM298" s="466">
        <v>0</v>
      </c>
      <c r="GN298" s="466">
        <v>0</v>
      </c>
      <c r="GO298" s="466">
        <v>0</v>
      </c>
      <c r="GP298" s="466">
        <v>0</v>
      </c>
      <c r="GQ298" s="466">
        <v>0</v>
      </c>
      <c r="GR298" s="466">
        <v>0</v>
      </c>
      <c r="GS298" s="466">
        <v>0</v>
      </c>
      <c r="GT298" s="466">
        <v>0</v>
      </c>
      <c r="GU298" s="466">
        <v>0</v>
      </c>
      <c r="GV298" s="466">
        <v>22302.61</v>
      </c>
      <c r="GW298" s="466">
        <v>224400.71000000002</v>
      </c>
      <c r="GX298" s="466">
        <v>42496.679999999993</v>
      </c>
      <c r="GY298" s="466">
        <f t="shared" si="1511"/>
        <v>289200</v>
      </c>
      <c r="GZ298" s="466">
        <v>18336.169999999998</v>
      </c>
      <c r="HA298" s="466">
        <v>136674.75</v>
      </c>
      <c r="HB298" s="466">
        <v>-145786.41</v>
      </c>
      <c r="HC298" s="466">
        <v>4968.369999999999</v>
      </c>
      <c r="HD298" s="466">
        <v>31.630000000001019</v>
      </c>
      <c r="HE298" s="466">
        <v>-31.630000000001019</v>
      </c>
      <c r="HF298" s="466">
        <v>0</v>
      </c>
      <c r="HG298" s="466">
        <v>-5000</v>
      </c>
      <c r="HH298" s="466">
        <v>0</v>
      </c>
      <c r="HI298" s="466">
        <v>0</v>
      </c>
      <c r="HJ298" s="466">
        <v>0</v>
      </c>
      <c r="HK298" s="466">
        <v>2000</v>
      </c>
      <c r="HL298" s="466">
        <f t="shared" si="1513"/>
        <v>11192.879999999979</v>
      </c>
      <c r="HM298" s="466">
        <v>0</v>
      </c>
      <c r="HN298" s="466">
        <v>0</v>
      </c>
      <c r="HO298" s="466">
        <v>0</v>
      </c>
      <c r="HP298" s="466">
        <v>0</v>
      </c>
      <c r="HQ298" s="466">
        <v>0</v>
      </c>
      <c r="HR298" s="466">
        <v>0</v>
      </c>
      <c r="HS298" s="466">
        <v>0</v>
      </c>
      <c r="HT298" s="466">
        <v>0</v>
      </c>
      <c r="HU298" s="466">
        <v>0</v>
      </c>
      <c r="HV298" s="466">
        <v>0</v>
      </c>
      <c r="HW298" s="466">
        <v>0</v>
      </c>
      <c r="HX298" s="466">
        <v>2000</v>
      </c>
      <c r="HY298" s="466">
        <f t="shared" si="1515"/>
        <v>2000</v>
      </c>
      <c r="HZ298" s="466">
        <v>0</v>
      </c>
      <c r="IA298" s="466">
        <v>0</v>
      </c>
      <c r="IB298" s="466">
        <v>0</v>
      </c>
      <c r="IC298" s="466">
        <v>0</v>
      </c>
      <c r="ID298" s="466">
        <v>0</v>
      </c>
      <c r="IE298" s="466">
        <v>0</v>
      </c>
      <c r="IF298" s="466">
        <v>0</v>
      </c>
      <c r="IG298" s="466">
        <v>0</v>
      </c>
      <c r="IH298" s="466">
        <v>0</v>
      </c>
      <c r="II298" s="466">
        <v>0</v>
      </c>
      <c r="IJ298" s="466">
        <v>0</v>
      </c>
      <c r="IK298" s="466">
        <v>2000</v>
      </c>
      <c r="IL298" s="466">
        <f t="shared" si="1517"/>
        <v>2000</v>
      </c>
      <c r="IM298" s="466">
        <v>0</v>
      </c>
      <c r="IN298" s="466">
        <v>0</v>
      </c>
      <c r="IO298" s="466">
        <v>0</v>
      </c>
      <c r="IP298" s="466">
        <v>0</v>
      </c>
      <c r="IQ298" s="466">
        <v>0</v>
      </c>
      <c r="IR298" s="466">
        <v>0</v>
      </c>
      <c r="IS298" s="466">
        <v>0</v>
      </c>
      <c r="IT298" s="466">
        <v>0</v>
      </c>
      <c r="IU298" s="466">
        <v>0</v>
      </c>
      <c r="IV298" s="466">
        <v>0</v>
      </c>
      <c r="IW298" s="466">
        <v>0</v>
      </c>
      <c r="IX298" s="466">
        <v>0</v>
      </c>
      <c r="IY298" s="466">
        <f t="shared" si="1519"/>
        <v>0</v>
      </c>
      <c r="IZ298" s="655">
        <v>0</v>
      </c>
      <c r="JA298" s="466">
        <v>0</v>
      </c>
      <c r="JB298" s="466">
        <v>0</v>
      </c>
      <c r="JC298" s="466">
        <v>0</v>
      </c>
      <c r="JD298" s="466">
        <v>0</v>
      </c>
      <c r="JE298" s="466">
        <v>0</v>
      </c>
      <c r="JF298" s="466">
        <v>0</v>
      </c>
      <c r="JG298" s="466">
        <v>0</v>
      </c>
      <c r="JH298" s="466">
        <v>0</v>
      </c>
      <c r="JI298" s="466">
        <v>0</v>
      </c>
      <c r="JJ298" s="466">
        <v>0</v>
      </c>
      <c r="JK298" s="466">
        <v>0</v>
      </c>
      <c r="JL298" s="466">
        <f t="shared" si="1521"/>
        <v>0</v>
      </c>
      <c r="JM298" s="655">
        <v>0</v>
      </c>
      <c r="JN298" s="466">
        <v>0</v>
      </c>
      <c r="JO298" s="466">
        <v>0</v>
      </c>
      <c r="JP298" s="466">
        <v>0</v>
      </c>
      <c r="JQ298" s="466">
        <v>0</v>
      </c>
      <c r="JR298" s="466">
        <v>0</v>
      </c>
      <c r="JS298" s="466">
        <v>0</v>
      </c>
      <c r="JT298" s="466">
        <v>0</v>
      </c>
      <c r="JU298" s="466">
        <v>0</v>
      </c>
      <c r="JV298" s="466">
        <v>0</v>
      </c>
      <c r="JW298" s="466">
        <v>0</v>
      </c>
      <c r="JX298" s="466">
        <v>0</v>
      </c>
      <c r="JY298" s="466">
        <f t="shared" si="1523"/>
        <v>0</v>
      </c>
      <c r="JZ298" s="655">
        <v>0</v>
      </c>
      <c r="KA298" s="466">
        <v>0</v>
      </c>
      <c r="KB298" s="466">
        <v>0</v>
      </c>
      <c r="KC298" s="466">
        <v>0</v>
      </c>
      <c r="KD298" s="466">
        <v>0</v>
      </c>
      <c r="KE298" s="466">
        <v>0</v>
      </c>
      <c r="KF298" s="466">
        <v>0</v>
      </c>
      <c r="KG298" s="466">
        <v>0</v>
      </c>
      <c r="KH298" s="466">
        <v>0</v>
      </c>
      <c r="KI298" s="466">
        <v>0</v>
      </c>
      <c r="KJ298" s="466">
        <v>0</v>
      </c>
      <c r="KK298" s="466">
        <v>0</v>
      </c>
      <c r="KL298" s="466">
        <f t="shared" si="1525"/>
        <v>0</v>
      </c>
      <c r="KM298" s="655">
        <v>0</v>
      </c>
      <c r="KN298" s="466">
        <v>0</v>
      </c>
      <c r="KO298" s="466">
        <v>0</v>
      </c>
      <c r="KP298" s="466">
        <v>0</v>
      </c>
      <c r="KQ298" s="466">
        <v>0</v>
      </c>
      <c r="KR298" s="466">
        <v>0</v>
      </c>
      <c r="KS298" s="466">
        <v>0</v>
      </c>
      <c r="KT298" s="466">
        <v>0</v>
      </c>
      <c r="KU298" s="466">
        <v>0</v>
      </c>
      <c r="KV298" s="466">
        <v>0</v>
      </c>
      <c r="KW298" s="466">
        <v>0</v>
      </c>
      <c r="KX298" s="466">
        <v>0</v>
      </c>
      <c r="KY298" s="466">
        <f t="shared" si="1527"/>
        <v>0</v>
      </c>
      <c r="KZ298" s="655">
        <v>0</v>
      </c>
      <c r="LA298" s="466">
        <v>0</v>
      </c>
      <c r="LB298" s="466">
        <v>0</v>
      </c>
      <c r="LC298" s="466">
        <v>0</v>
      </c>
      <c r="LD298" s="466">
        <v>0</v>
      </c>
      <c r="LE298" s="466">
        <v>0</v>
      </c>
      <c r="LF298" s="466">
        <v>0</v>
      </c>
      <c r="LG298" s="466">
        <v>0</v>
      </c>
      <c r="LH298" s="466">
        <v>0</v>
      </c>
      <c r="LI298" s="466">
        <v>0</v>
      </c>
      <c r="LJ298" s="466">
        <v>0</v>
      </c>
      <c r="LK298" s="466">
        <v>0</v>
      </c>
      <c r="LL298" s="511">
        <f t="shared" si="1529"/>
        <v>0</v>
      </c>
    </row>
    <row r="299" spans="1:324" ht="15.75" x14ac:dyDescent="0.25">
      <c r="A299" s="419">
        <v>4403</v>
      </c>
      <c r="B299" s="420"/>
      <c r="C299" s="418" t="s">
        <v>118</v>
      </c>
      <c r="D299" s="418" t="s">
        <v>119</v>
      </c>
      <c r="E299" s="466">
        <v>0</v>
      </c>
      <c r="F299" s="466">
        <v>0</v>
      </c>
      <c r="G299" s="466">
        <v>0</v>
      </c>
      <c r="H299" s="466">
        <v>0</v>
      </c>
      <c r="I299" s="466">
        <v>0</v>
      </c>
      <c r="J299" s="466">
        <v>0</v>
      </c>
      <c r="K299" s="466">
        <v>0</v>
      </c>
      <c r="L299" s="466">
        <v>1131063.2615590051</v>
      </c>
      <c r="M299" s="466">
        <v>244116.17426139209</v>
      </c>
      <c r="N299" s="466">
        <v>346352.86262727424</v>
      </c>
      <c r="O299" s="466">
        <v>62593.890836254388</v>
      </c>
      <c r="P299" s="466">
        <v>181522.28342513772</v>
      </c>
      <c r="Q299" s="466">
        <v>199595.22617259223</v>
      </c>
      <c r="R299" s="466">
        <v>375383.90919712908</v>
      </c>
      <c r="S299" s="466">
        <v>280975.63011183444</v>
      </c>
      <c r="T299" s="466">
        <v>-308796.52812552167</v>
      </c>
      <c r="U299" s="466">
        <v>468740.6109163746</v>
      </c>
      <c r="V299" s="466">
        <v>140489.90151894509</v>
      </c>
      <c r="W299" s="466">
        <v>192547.15406443001</v>
      </c>
      <c r="X299" s="466">
        <v>756989.65114338184</v>
      </c>
      <c r="Y299" s="466">
        <f t="shared" si="1530"/>
        <v>2940510.7661492242</v>
      </c>
      <c r="Z299" s="466">
        <v>321315.30629277253</v>
      </c>
      <c r="AA299" s="466">
        <v>-91804.373226506432</v>
      </c>
      <c r="AB299" s="466">
        <v>330078.45100984816</v>
      </c>
      <c r="AC299" s="466">
        <v>242029.71123351695</v>
      </c>
      <c r="AD299" s="466">
        <v>262894.34151226841</v>
      </c>
      <c r="AE299" s="466">
        <v>240176.93206476382</v>
      </c>
      <c r="AF299" s="466">
        <v>64559.339008512776</v>
      </c>
      <c r="AG299" s="466">
        <v>-36375.396427975298</v>
      </c>
      <c r="AH299" s="466">
        <v>181522.28342513772</v>
      </c>
      <c r="AI299" s="466">
        <v>83458.521115005846</v>
      </c>
      <c r="AJ299" s="466">
        <v>52908.529460857957</v>
      </c>
      <c r="AK299" s="466">
        <v>481376.23101318651</v>
      </c>
      <c r="AL299" s="466">
        <f t="shared" si="1531"/>
        <v>2132139.8764813887</v>
      </c>
      <c r="AM299" s="466">
        <v>400600.90135202807</v>
      </c>
      <c r="AN299" s="466">
        <v>16274.41161742614</v>
      </c>
      <c r="AO299" s="466">
        <v>76114.171256885325</v>
      </c>
      <c r="AP299" s="466">
        <v>129360.70772825906</v>
      </c>
      <c r="AQ299" s="466">
        <v>206559.83975963946</v>
      </c>
      <c r="AR299" s="466">
        <v>124653.64713737273</v>
      </c>
      <c r="AS299" s="466">
        <v>73026.205975630117</v>
      </c>
      <c r="AT299" s="466">
        <v>-1706.7267568018697</v>
      </c>
      <c r="AU299" s="466">
        <v>47704.890669337343</v>
      </c>
      <c r="AV299" s="466">
        <v>113027.87514605242</v>
      </c>
      <c r="AW299" s="466">
        <v>490973.96094141214</v>
      </c>
      <c r="AX299" s="466">
        <v>858725.58838257391</v>
      </c>
      <c r="AY299" s="466">
        <f t="shared" si="1532"/>
        <v>2535315.4732098146</v>
      </c>
      <c r="AZ299" s="466">
        <v>136049.90819562678</v>
      </c>
      <c r="BA299" s="466">
        <v>95213.653814054429</v>
      </c>
      <c r="BB299" s="466">
        <v>116841.92956100819</v>
      </c>
      <c r="BC299" s="466">
        <v>42563.84576865298</v>
      </c>
      <c r="BD299" s="466">
        <v>19124.52011350359</v>
      </c>
      <c r="BE299" s="466">
        <v>56405.441495576706</v>
      </c>
      <c r="BF299" s="466">
        <v>12518.778167250877</v>
      </c>
      <c r="BG299" s="466">
        <v>0</v>
      </c>
      <c r="BH299" s="466">
        <v>221165.08095476549</v>
      </c>
      <c r="BI299" s="466">
        <v>-62260.056751794356</v>
      </c>
      <c r="BJ299" s="466">
        <v>0</v>
      </c>
      <c r="BK299" s="466">
        <v>150171.08996828576</v>
      </c>
      <c r="BL299" s="466">
        <f t="shared" si="1489"/>
        <v>787794.19128693035</v>
      </c>
      <c r="BM299" s="466">
        <v>0</v>
      </c>
      <c r="BN299" s="466">
        <v>0</v>
      </c>
      <c r="BO299" s="466">
        <v>0</v>
      </c>
      <c r="BP299" s="466">
        <v>0</v>
      </c>
      <c r="BQ299" s="466">
        <v>0</v>
      </c>
      <c r="BR299" s="466">
        <v>2086.4630278751465</v>
      </c>
      <c r="BS299" s="466">
        <v>7999.4992488733105</v>
      </c>
      <c r="BT299" s="466">
        <v>25872.141545651812</v>
      </c>
      <c r="BU299" s="466">
        <v>4519.2789183775667</v>
      </c>
      <c r="BV299" s="466">
        <v>2573.3057920213632</v>
      </c>
      <c r="BW299" s="466">
        <v>82010.515773660503</v>
      </c>
      <c r="BX299" s="466">
        <v>125550.82623935904</v>
      </c>
      <c r="BY299" s="466">
        <f t="shared" si="1491"/>
        <v>250612.03054581874</v>
      </c>
      <c r="BZ299" s="466">
        <v>0</v>
      </c>
      <c r="CA299" s="466">
        <v>5216.1575696878654</v>
      </c>
      <c r="CB299" s="466">
        <v>0</v>
      </c>
      <c r="CC299" s="466">
        <v>0</v>
      </c>
      <c r="CD299" s="466">
        <v>13562.009681188449</v>
      </c>
      <c r="CE299" s="466">
        <v>12518.778167250877</v>
      </c>
      <c r="CF299" s="466">
        <v>0</v>
      </c>
      <c r="CG299" s="466">
        <v>118719.74628609582</v>
      </c>
      <c r="CH299" s="466">
        <v>0</v>
      </c>
      <c r="CI299" s="466">
        <v>32248.372558838262</v>
      </c>
      <c r="CJ299" s="466">
        <v>10364.158738107166</v>
      </c>
      <c r="CK299" s="466">
        <v>159514.27140711067</v>
      </c>
      <c r="CL299" s="466">
        <f t="shared" si="1493"/>
        <v>352143.49440827908</v>
      </c>
      <c r="CM299" s="466">
        <v>0</v>
      </c>
      <c r="CN299" s="466">
        <v>25037.556334501754</v>
      </c>
      <c r="CO299" s="466">
        <v>0</v>
      </c>
      <c r="CP299" s="466">
        <v>0</v>
      </c>
      <c r="CQ299" s="466">
        <v>0</v>
      </c>
      <c r="CR299" s="466">
        <v>48927.558003672173</v>
      </c>
      <c r="CS299" s="466">
        <v>0</v>
      </c>
      <c r="CT299" s="466">
        <v>0</v>
      </c>
      <c r="CU299" s="466">
        <v>0</v>
      </c>
      <c r="CV299" s="466">
        <v>-417.29260557502926</v>
      </c>
      <c r="CW299" s="466">
        <v>0</v>
      </c>
      <c r="CX299" s="466">
        <v>8345.852111500586</v>
      </c>
      <c r="CY299" s="466">
        <f t="shared" si="1495"/>
        <v>81893.673844099481</v>
      </c>
      <c r="CZ299" s="466">
        <v>0</v>
      </c>
      <c r="DA299" s="466">
        <v>0</v>
      </c>
      <c r="DB299" s="466">
        <v>0</v>
      </c>
      <c r="DC299" s="466">
        <v>0</v>
      </c>
      <c r="DD299" s="466">
        <v>0</v>
      </c>
      <c r="DE299" s="466">
        <v>0</v>
      </c>
      <c r="DF299" s="466">
        <v>0</v>
      </c>
      <c r="DG299" s="466">
        <v>0</v>
      </c>
      <c r="DH299" s="466">
        <v>0</v>
      </c>
      <c r="DI299" s="466">
        <v>38000</v>
      </c>
      <c r="DJ299" s="466">
        <v>0</v>
      </c>
      <c r="DK299" s="466">
        <v>30000</v>
      </c>
      <c r="DL299" s="466">
        <f t="shared" si="1497"/>
        <v>68000</v>
      </c>
      <c r="DM299" s="466">
        <v>450000</v>
      </c>
      <c r="DN299" s="466">
        <v>30000</v>
      </c>
      <c r="DO299" s="466">
        <v>-450000</v>
      </c>
      <c r="DP299" s="466">
        <v>0</v>
      </c>
      <c r="DQ299" s="466">
        <v>5010</v>
      </c>
      <c r="DR299" s="466">
        <v>0</v>
      </c>
      <c r="DS299" s="466">
        <v>0</v>
      </c>
      <c r="DT299" s="466">
        <v>835</v>
      </c>
      <c r="DU299" s="466">
        <v>0</v>
      </c>
      <c r="DV299" s="466">
        <v>0</v>
      </c>
      <c r="DW299" s="466">
        <v>0</v>
      </c>
      <c r="DX299" s="466">
        <v>50300</v>
      </c>
      <c r="DY299" s="466">
        <f t="shared" si="1499"/>
        <v>86145</v>
      </c>
      <c r="DZ299" s="466">
        <v>0</v>
      </c>
      <c r="EA299" s="466">
        <v>0</v>
      </c>
      <c r="EB299" s="466">
        <v>0</v>
      </c>
      <c r="EC299" s="466">
        <v>0</v>
      </c>
      <c r="ED299" s="466">
        <v>90000</v>
      </c>
      <c r="EE299" s="466">
        <v>0</v>
      </c>
      <c r="EF299" s="466">
        <v>0</v>
      </c>
      <c r="EG299" s="466">
        <v>0</v>
      </c>
      <c r="EH299" s="466">
        <v>0</v>
      </c>
      <c r="EI299" s="466">
        <v>0</v>
      </c>
      <c r="EJ299" s="466">
        <v>0</v>
      </c>
      <c r="EK299" s="466">
        <v>41560</v>
      </c>
      <c r="EL299" s="466">
        <f t="shared" si="1501"/>
        <v>131560</v>
      </c>
      <c r="EM299" s="466">
        <v>0</v>
      </c>
      <c r="EN299" s="466">
        <v>0</v>
      </c>
      <c r="EO299" s="466">
        <v>0</v>
      </c>
      <c r="EP299" s="466">
        <v>0</v>
      </c>
      <c r="EQ299" s="466">
        <v>0</v>
      </c>
      <c r="ER299" s="466">
        <v>0</v>
      </c>
      <c r="ES299" s="466">
        <v>0</v>
      </c>
      <c r="ET299" s="466">
        <v>0</v>
      </c>
      <c r="EU299" s="466">
        <v>32260</v>
      </c>
      <c r="EV299" s="466">
        <v>0</v>
      </c>
      <c r="EW299" s="466">
        <v>0</v>
      </c>
      <c r="EX299" s="466">
        <v>0</v>
      </c>
      <c r="EY299" s="466">
        <f t="shared" si="1503"/>
        <v>32260</v>
      </c>
      <c r="EZ299" s="466">
        <v>0</v>
      </c>
      <c r="FA299" s="466">
        <v>0</v>
      </c>
      <c r="FB299" s="466">
        <v>0</v>
      </c>
      <c r="FC299" s="466">
        <v>0</v>
      </c>
      <c r="FD299" s="466">
        <v>0</v>
      </c>
      <c r="FE299" s="466">
        <v>0</v>
      </c>
      <c r="FF299" s="466">
        <v>0</v>
      </c>
      <c r="FG299" s="466">
        <v>0</v>
      </c>
      <c r="FH299" s="466">
        <v>0</v>
      </c>
      <c r="FI299" s="466">
        <v>0</v>
      </c>
      <c r="FJ299" s="466">
        <v>0</v>
      </c>
      <c r="FK299" s="466">
        <v>0</v>
      </c>
      <c r="FL299" s="466">
        <f t="shared" si="1505"/>
        <v>0</v>
      </c>
      <c r="FM299" s="466">
        <v>0</v>
      </c>
      <c r="FN299" s="466">
        <v>0</v>
      </c>
      <c r="FO299" s="466">
        <v>0</v>
      </c>
      <c r="FP299" s="466">
        <v>0</v>
      </c>
      <c r="FQ299" s="466">
        <v>0</v>
      </c>
      <c r="FR299" s="466">
        <v>0</v>
      </c>
      <c r="FS299" s="466">
        <v>320000000</v>
      </c>
      <c r="FT299" s="466">
        <v>0</v>
      </c>
      <c r="FU299" s="466">
        <v>0</v>
      </c>
      <c r="FV299" s="466">
        <v>0</v>
      </c>
      <c r="FW299" s="466">
        <v>0</v>
      </c>
      <c r="FX299" s="466">
        <v>0</v>
      </c>
      <c r="FY299" s="466">
        <f t="shared" si="1507"/>
        <v>320000000</v>
      </c>
      <c r="FZ299" s="466">
        <v>100000000</v>
      </c>
      <c r="GA299" s="466">
        <v>0</v>
      </c>
      <c r="GB299" s="466">
        <v>0</v>
      </c>
      <c r="GC299" s="466">
        <v>0</v>
      </c>
      <c r="GD299" s="466">
        <v>0</v>
      </c>
      <c r="GE299" s="466">
        <v>0</v>
      </c>
      <c r="GF299" s="466">
        <v>0</v>
      </c>
      <c r="GG299" s="466">
        <v>0</v>
      </c>
      <c r="GH299" s="466">
        <v>0</v>
      </c>
      <c r="GI299" s="466">
        <v>12000000</v>
      </c>
      <c r="GJ299" s="466">
        <v>0</v>
      </c>
      <c r="GK299" s="466">
        <v>0</v>
      </c>
      <c r="GL299" s="466">
        <f t="shared" si="1509"/>
        <v>112000000</v>
      </c>
      <c r="GM299" s="466">
        <v>12000000</v>
      </c>
      <c r="GN299" s="466">
        <v>0</v>
      </c>
      <c r="GO299" s="466">
        <v>0</v>
      </c>
      <c r="GP299" s="466">
        <v>8000000</v>
      </c>
      <c r="GQ299" s="466">
        <v>0</v>
      </c>
      <c r="GR299" s="466">
        <v>0</v>
      </c>
      <c r="GS299" s="466">
        <v>0</v>
      </c>
      <c r="GT299" s="466">
        <v>0</v>
      </c>
      <c r="GU299" s="466">
        <v>10000000</v>
      </c>
      <c r="GV299" s="466">
        <v>0</v>
      </c>
      <c r="GW299" s="466">
        <v>5000000</v>
      </c>
      <c r="GX299" s="466">
        <v>0</v>
      </c>
      <c r="GY299" s="466">
        <f t="shared" si="1511"/>
        <v>35000000</v>
      </c>
      <c r="GZ299" s="466">
        <v>0</v>
      </c>
      <c r="HA299" s="466">
        <v>0</v>
      </c>
      <c r="HB299" s="466">
        <v>0</v>
      </c>
      <c r="HC299" s="466">
        <v>0</v>
      </c>
      <c r="HD299" s="466">
        <v>0</v>
      </c>
      <c r="HE299" s="466">
        <v>0</v>
      </c>
      <c r="HF299" s="466">
        <v>0</v>
      </c>
      <c r="HG299" s="466">
        <v>0</v>
      </c>
      <c r="HH299" s="466">
        <v>0</v>
      </c>
      <c r="HI299" s="466">
        <v>0</v>
      </c>
      <c r="HJ299" s="466">
        <v>0</v>
      </c>
      <c r="HK299" s="466">
        <v>23000000</v>
      </c>
      <c r="HL299" s="466">
        <f t="shared" si="1513"/>
        <v>23000000</v>
      </c>
      <c r="HM299" s="466">
        <v>0</v>
      </c>
      <c r="HN299" s="466">
        <v>0</v>
      </c>
      <c r="HO299" s="466">
        <v>5100000</v>
      </c>
      <c r="HP299" s="466">
        <v>0</v>
      </c>
      <c r="HQ299" s="466">
        <v>3000000</v>
      </c>
      <c r="HR299" s="466">
        <v>0</v>
      </c>
      <c r="HS299" s="466">
        <v>0</v>
      </c>
      <c r="HT299" s="466">
        <v>2500000</v>
      </c>
      <c r="HU299" s="466">
        <v>0</v>
      </c>
      <c r="HV299" s="466">
        <v>0</v>
      </c>
      <c r="HW299" s="466">
        <v>5000000</v>
      </c>
      <c r="HX299" s="466">
        <v>34400000</v>
      </c>
      <c r="HY299" s="466">
        <f t="shared" si="1515"/>
        <v>50000000</v>
      </c>
      <c r="HZ299" s="466">
        <v>0</v>
      </c>
      <c r="IA299" s="466">
        <v>0</v>
      </c>
      <c r="IB299" s="466">
        <v>0</v>
      </c>
      <c r="IC299" s="466">
        <v>0</v>
      </c>
      <c r="ID299" s="466">
        <v>0</v>
      </c>
      <c r="IE299" s="466">
        <v>0</v>
      </c>
      <c r="IF299" s="466">
        <v>0</v>
      </c>
      <c r="IG299" s="466">
        <v>0</v>
      </c>
      <c r="IH299" s="466">
        <v>0</v>
      </c>
      <c r="II299" s="466">
        <v>0</v>
      </c>
      <c r="IJ299" s="466">
        <v>0</v>
      </c>
      <c r="IK299" s="466">
        <v>0</v>
      </c>
      <c r="IL299" s="466">
        <f t="shared" si="1517"/>
        <v>0</v>
      </c>
      <c r="IM299" s="466">
        <v>0</v>
      </c>
      <c r="IN299" s="466">
        <v>0</v>
      </c>
      <c r="IO299" s="466">
        <v>0</v>
      </c>
      <c r="IP299" s="466">
        <v>0</v>
      </c>
      <c r="IQ299" s="466">
        <v>0</v>
      </c>
      <c r="IR299" s="466">
        <v>0</v>
      </c>
      <c r="IS299" s="466">
        <v>0</v>
      </c>
      <c r="IT299" s="466">
        <v>0</v>
      </c>
      <c r="IU299" s="466">
        <v>0</v>
      </c>
      <c r="IV299" s="466">
        <v>0</v>
      </c>
      <c r="IW299" s="466">
        <v>0</v>
      </c>
      <c r="IX299" s="466">
        <v>0</v>
      </c>
      <c r="IY299" s="466">
        <f t="shared" si="1519"/>
        <v>0</v>
      </c>
      <c r="IZ299" s="655">
        <v>0</v>
      </c>
      <c r="JA299" s="466">
        <v>0</v>
      </c>
      <c r="JB299" s="466">
        <v>0</v>
      </c>
      <c r="JC299" s="466">
        <v>0</v>
      </c>
      <c r="JD299" s="466">
        <v>0</v>
      </c>
      <c r="JE299" s="466">
        <v>0</v>
      </c>
      <c r="JF299" s="466">
        <v>0</v>
      </c>
      <c r="JG299" s="466">
        <v>0</v>
      </c>
      <c r="JH299" s="466">
        <v>0</v>
      </c>
      <c r="JI299" s="466">
        <v>0</v>
      </c>
      <c r="JJ299" s="466">
        <v>0</v>
      </c>
      <c r="JK299" s="466">
        <v>0</v>
      </c>
      <c r="JL299" s="466">
        <f t="shared" si="1521"/>
        <v>0</v>
      </c>
      <c r="JM299" s="655">
        <v>0</v>
      </c>
      <c r="JN299" s="466">
        <v>0</v>
      </c>
      <c r="JO299" s="466">
        <v>0</v>
      </c>
      <c r="JP299" s="466">
        <v>0</v>
      </c>
      <c r="JQ299" s="466">
        <v>0</v>
      </c>
      <c r="JR299" s="466">
        <v>0</v>
      </c>
      <c r="JS299" s="466">
        <v>0</v>
      </c>
      <c r="JT299" s="466">
        <v>0</v>
      </c>
      <c r="JU299" s="466">
        <v>0</v>
      </c>
      <c r="JV299" s="466">
        <v>0</v>
      </c>
      <c r="JW299" s="466">
        <v>0</v>
      </c>
      <c r="JX299" s="466">
        <v>0</v>
      </c>
      <c r="JY299" s="466">
        <f t="shared" si="1523"/>
        <v>0</v>
      </c>
      <c r="JZ299" s="655">
        <v>0</v>
      </c>
      <c r="KA299" s="466">
        <v>0</v>
      </c>
      <c r="KB299" s="466">
        <v>0</v>
      </c>
      <c r="KC299" s="466">
        <v>0</v>
      </c>
      <c r="KD299" s="466">
        <v>10000000</v>
      </c>
      <c r="KE299" s="466">
        <v>0</v>
      </c>
      <c r="KF299" s="466">
        <v>0</v>
      </c>
      <c r="KG299" s="466">
        <v>0</v>
      </c>
      <c r="KH299" s="466">
        <v>0</v>
      </c>
      <c r="KI299" s="466">
        <v>0</v>
      </c>
      <c r="KJ299" s="466">
        <v>0</v>
      </c>
      <c r="KK299" s="466">
        <v>0</v>
      </c>
      <c r="KL299" s="466">
        <f t="shared" si="1525"/>
        <v>10000000</v>
      </c>
      <c r="KM299" s="655">
        <v>0</v>
      </c>
      <c r="KN299" s="466">
        <v>0</v>
      </c>
      <c r="KO299" s="466">
        <v>0</v>
      </c>
      <c r="KP299" s="466">
        <v>0</v>
      </c>
      <c r="KQ299" s="466">
        <v>0</v>
      </c>
      <c r="KR299" s="466">
        <v>0</v>
      </c>
      <c r="KS299" s="466">
        <v>0</v>
      </c>
      <c r="KT299" s="466">
        <v>0</v>
      </c>
      <c r="KU299" s="466">
        <v>0</v>
      </c>
      <c r="KV299" s="466">
        <v>0</v>
      </c>
      <c r="KW299" s="466">
        <v>0</v>
      </c>
      <c r="KX299" s="466">
        <v>0</v>
      </c>
      <c r="KY299" s="466">
        <f t="shared" si="1527"/>
        <v>0</v>
      </c>
      <c r="KZ299" s="655">
        <v>0</v>
      </c>
      <c r="LA299" s="466">
        <v>0</v>
      </c>
      <c r="LB299" s="466">
        <v>0</v>
      </c>
      <c r="LC299" s="466">
        <v>0</v>
      </c>
      <c r="LD299" s="466">
        <v>0</v>
      </c>
      <c r="LE299" s="466">
        <v>0</v>
      </c>
      <c r="LF299" s="466">
        <v>0</v>
      </c>
      <c r="LG299" s="466">
        <v>0</v>
      </c>
      <c r="LH299" s="466">
        <v>0</v>
      </c>
      <c r="LI299" s="466">
        <v>0</v>
      </c>
      <c r="LJ299" s="466">
        <v>0</v>
      </c>
      <c r="LK299" s="466">
        <v>0</v>
      </c>
      <c r="LL299" s="511">
        <f t="shared" si="1529"/>
        <v>0</v>
      </c>
    </row>
    <row r="300" spans="1:324" ht="15.75" x14ac:dyDescent="0.25">
      <c r="A300" s="419">
        <v>4404</v>
      </c>
      <c r="B300" s="420"/>
      <c r="C300" s="418" t="s">
        <v>120</v>
      </c>
      <c r="D300" s="418" t="s">
        <v>121</v>
      </c>
      <c r="E300" s="466">
        <v>37765264.56351193</v>
      </c>
      <c r="F300" s="466">
        <v>17220539.142046403</v>
      </c>
      <c r="G300" s="466">
        <v>15558963.445167752</v>
      </c>
      <c r="H300" s="466">
        <v>3776105.8254047739</v>
      </c>
      <c r="I300" s="466">
        <v>9047216.6583208144</v>
      </c>
      <c r="J300" s="466">
        <v>5824803.8724753801</v>
      </c>
      <c r="K300" s="466">
        <v>14531730.929727927</v>
      </c>
      <c r="L300" s="466">
        <v>21732926.055750296</v>
      </c>
      <c r="M300" s="466">
        <v>4379880.1437155735</v>
      </c>
      <c r="N300" s="466">
        <v>1417396.5930562513</v>
      </c>
      <c r="O300" s="466">
        <v>1659385.697295944</v>
      </c>
      <c r="P300" s="466">
        <v>2134199.609873143</v>
      </c>
      <c r="Q300" s="466">
        <v>-163624.93748956764</v>
      </c>
      <c r="R300" s="466">
        <v>2251454.8309547659</v>
      </c>
      <c r="S300" s="466">
        <v>5073035.6695877155</v>
      </c>
      <c r="T300" s="466">
        <v>266601.62272575533</v>
      </c>
      <c r="U300" s="466">
        <v>818510.87076448009</v>
      </c>
      <c r="V300" s="466">
        <v>4819396.2707394427</v>
      </c>
      <c r="W300" s="466">
        <v>1008396.5925137707</v>
      </c>
      <c r="X300" s="466">
        <v>1989028.6386246034</v>
      </c>
      <c r="Y300" s="466">
        <f t="shared" si="1530"/>
        <v>25653661.60236188</v>
      </c>
      <c r="Z300" s="466">
        <v>3179242.7188282427</v>
      </c>
      <c r="AA300" s="466">
        <v>304839.84339008509</v>
      </c>
      <c r="AB300" s="466">
        <v>859521.2978217327</v>
      </c>
      <c r="AC300" s="466">
        <v>3415994.1813970958</v>
      </c>
      <c r="AD300" s="466">
        <v>297872.58162243367</v>
      </c>
      <c r="AE300" s="466">
        <v>673523.548030379</v>
      </c>
      <c r="AF300" s="466">
        <v>3597136.1801034883</v>
      </c>
      <c r="AG300" s="466">
        <v>404323.6899515941</v>
      </c>
      <c r="AH300" s="466">
        <v>1176852.992822567</v>
      </c>
      <c r="AI300" s="466">
        <v>3299030.4460857953</v>
      </c>
      <c r="AJ300" s="466">
        <v>639558.29690368893</v>
      </c>
      <c r="AK300" s="466">
        <v>4005202.9991654153</v>
      </c>
      <c r="AL300" s="466">
        <f t="shared" si="1531"/>
        <v>21853098.776122518</v>
      </c>
      <c r="AM300" s="466">
        <v>2377822.6617843434</v>
      </c>
      <c r="AN300" s="466">
        <v>308745.13516107498</v>
      </c>
      <c r="AO300" s="466">
        <v>2301674.7293857457</v>
      </c>
      <c r="AP300" s="466">
        <v>4038574.8862877651</v>
      </c>
      <c r="AQ300" s="466">
        <v>414253.14784677018</v>
      </c>
      <c r="AR300" s="466">
        <v>767548.58583708899</v>
      </c>
      <c r="AS300" s="466">
        <v>3649579.2119011851</v>
      </c>
      <c r="AT300" s="466">
        <v>401290.0982306794</v>
      </c>
      <c r="AU300" s="466">
        <v>1954262.6609080287</v>
      </c>
      <c r="AV300" s="466">
        <v>1987281.1791437154</v>
      </c>
      <c r="AW300" s="466">
        <v>1704793.2499165414</v>
      </c>
      <c r="AX300" s="466">
        <v>2427149.8156818561</v>
      </c>
      <c r="AY300" s="466">
        <f t="shared" si="1532"/>
        <v>22332975.362084795</v>
      </c>
      <c r="AZ300" s="466">
        <v>2906109.5891754297</v>
      </c>
      <c r="BA300" s="466">
        <v>535599.29690368893</v>
      </c>
      <c r="BB300" s="466">
        <v>2086176.4926973798</v>
      </c>
      <c r="BC300" s="466">
        <v>1858495.6941245203</v>
      </c>
      <c r="BD300" s="466">
        <v>564019.93778167269</v>
      </c>
      <c r="BE300" s="466">
        <v>2116469.1002336838</v>
      </c>
      <c r="BF300" s="466">
        <v>1947574.95034218</v>
      </c>
      <c r="BG300" s="466">
        <v>401744.35002503754</v>
      </c>
      <c r="BH300" s="466">
        <v>938366.28279919876</v>
      </c>
      <c r="BI300" s="466">
        <v>610931.9083208146</v>
      </c>
      <c r="BJ300" s="466">
        <v>1783330.7822984478</v>
      </c>
      <c r="BK300" s="466">
        <v>2555463.5968953432</v>
      </c>
      <c r="BL300" s="466">
        <f t="shared" si="1489"/>
        <v>18304281.981597397</v>
      </c>
      <c r="BM300" s="466">
        <v>10566.032173259891</v>
      </c>
      <c r="BN300" s="466">
        <v>14421.63244867301</v>
      </c>
      <c r="BO300" s="466">
        <v>104323.15139375732</v>
      </c>
      <c r="BP300" s="466">
        <v>1534451.6775162744</v>
      </c>
      <c r="BQ300" s="466">
        <v>0</v>
      </c>
      <c r="BR300" s="466">
        <v>0</v>
      </c>
      <c r="BS300" s="466">
        <v>0</v>
      </c>
      <c r="BT300" s="466">
        <v>872141.54565181106</v>
      </c>
      <c r="BU300" s="466">
        <v>0</v>
      </c>
      <c r="BV300" s="466">
        <v>40556.668335837086</v>
      </c>
      <c r="BW300" s="466">
        <v>0</v>
      </c>
      <c r="BX300" s="466">
        <v>0</v>
      </c>
      <c r="BY300" s="466">
        <f t="shared" si="1491"/>
        <v>2576460.7075196132</v>
      </c>
      <c r="BZ300" s="466">
        <v>0</v>
      </c>
      <c r="CA300" s="466">
        <v>0</v>
      </c>
      <c r="CB300" s="466">
        <v>0</v>
      </c>
      <c r="CC300" s="466">
        <v>0</v>
      </c>
      <c r="CD300" s="466">
        <v>8345.852111500586</v>
      </c>
      <c r="CE300" s="466">
        <v>0</v>
      </c>
      <c r="CF300" s="466">
        <v>255773.05458187283</v>
      </c>
      <c r="CG300" s="466">
        <v>10015.022533800702</v>
      </c>
      <c r="CH300" s="466">
        <v>0</v>
      </c>
      <c r="CI300" s="466">
        <v>33933.369137038899</v>
      </c>
      <c r="CJ300" s="466">
        <v>-3407.891003171429</v>
      </c>
      <c r="CK300" s="466">
        <v>462429.75713570358</v>
      </c>
      <c r="CL300" s="466">
        <f t="shared" si="1493"/>
        <v>767089.1644967451</v>
      </c>
      <c r="CM300" s="466">
        <v>0</v>
      </c>
      <c r="CN300" s="466">
        <v>491570.68936738442</v>
      </c>
      <c r="CO300" s="466">
        <v>1001502.2533800702</v>
      </c>
      <c r="CP300" s="466">
        <v>830495.74361542321</v>
      </c>
      <c r="CQ300" s="466">
        <v>0</v>
      </c>
      <c r="CR300" s="466">
        <v>1251877.8167250878</v>
      </c>
      <c r="CS300" s="466">
        <v>0</v>
      </c>
      <c r="CT300" s="466">
        <v>300450.67601402104</v>
      </c>
      <c r="CU300" s="466">
        <v>0</v>
      </c>
      <c r="CV300" s="466">
        <v>335801.3164329828</v>
      </c>
      <c r="CW300" s="466">
        <v>1480136.8719746289</v>
      </c>
      <c r="CX300" s="466">
        <v>1296210.9831413787</v>
      </c>
      <c r="CY300" s="466">
        <f t="shared" si="1495"/>
        <v>6988046.3506509764</v>
      </c>
      <c r="CZ300" s="466">
        <v>0</v>
      </c>
      <c r="DA300" s="466">
        <v>0</v>
      </c>
      <c r="DB300" s="466">
        <v>0</v>
      </c>
      <c r="DC300" s="466">
        <v>0</v>
      </c>
      <c r="DD300" s="466">
        <v>1251877.82</v>
      </c>
      <c r="DE300" s="466">
        <v>0</v>
      </c>
      <c r="DF300" s="466">
        <v>0</v>
      </c>
      <c r="DG300" s="466">
        <v>0</v>
      </c>
      <c r="DH300" s="466">
        <v>0</v>
      </c>
      <c r="DI300" s="466">
        <v>0</v>
      </c>
      <c r="DJ300" s="466">
        <v>675000</v>
      </c>
      <c r="DK300" s="466">
        <v>394536.66</v>
      </c>
      <c r="DL300" s="466">
        <f t="shared" si="1497"/>
        <v>2321414.48</v>
      </c>
      <c r="DM300" s="466">
        <v>0</v>
      </c>
      <c r="DN300" s="466">
        <v>0</v>
      </c>
      <c r="DO300" s="466">
        <v>322775.83</v>
      </c>
      <c r="DP300" s="466">
        <v>0</v>
      </c>
      <c r="DQ300" s="466">
        <v>0</v>
      </c>
      <c r="DR300" s="466">
        <v>0</v>
      </c>
      <c r="DS300" s="466">
        <v>385500</v>
      </c>
      <c r="DT300" s="466">
        <v>0</v>
      </c>
      <c r="DU300" s="466">
        <v>1000000</v>
      </c>
      <c r="DV300" s="466">
        <v>710000</v>
      </c>
      <c r="DW300" s="466">
        <v>0</v>
      </c>
      <c r="DX300" s="466">
        <v>500000</v>
      </c>
      <c r="DY300" s="466">
        <f t="shared" si="1499"/>
        <v>2918275.83</v>
      </c>
      <c r="DZ300" s="466">
        <v>77000</v>
      </c>
      <c r="EA300" s="466">
        <v>0</v>
      </c>
      <c r="EB300" s="466">
        <v>20000</v>
      </c>
      <c r="EC300" s="466">
        <v>0</v>
      </c>
      <c r="ED300" s="466">
        <v>151000</v>
      </c>
      <c r="EE300" s="466">
        <v>0</v>
      </c>
      <c r="EF300" s="466">
        <v>839000</v>
      </c>
      <c r="EG300" s="466">
        <v>500000</v>
      </c>
      <c r="EH300" s="466">
        <v>950000</v>
      </c>
      <c r="EI300" s="466">
        <v>358346</v>
      </c>
      <c r="EJ300" s="466">
        <v>0</v>
      </c>
      <c r="EK300" s="466">
        <v>220487</v>
      </c>
      <c r="EL300" s="466">
        <f t="shared" si="1501"/>
        <v>3115833</v>
      </c>
      <c r="EM300" s="466">
        <v>708503.6</v>
      </c>
      <c r="EN300" s="466">
        <v>641255.6</v>
      </c>
      <c r="EO300" s="466">
        <v>0</v>
      </c>
      <c r="EP300" s="466">
        <v>0</v>
      </c>
      <c r="EQ300" s="466">
        <v>0</v>
      </c>
      <c r="ER300" s="466">
        <v>27000</v>
      </c>
      <c r="ES300" s="466">
        <v>0</v>
      </c>
      <c r="ET300" s="466">
        <v>0</v>
      </c>
      <c r="EU300" s="466">
        <v>0</v>
      </c>
      <c r="EV300" s="466">
        <v>0</v>
      </c>
      <c r="EW300" s="466">
        <v>1864068.02</v>
      </c>
      <c r="EX300" s="466">
        <v>50185000</v>
      </c>
      <c r="EY300" s="466">
        <f t="shared" si="1503"/>
        <v>53425827.219999999</v>
      </c>
      <c r="EZ300" s="466">
        <v>103119.98</v>
      </c>
      <c r="FA300" s="466">
        <v>0</v>
      </c>
      <c r="FB300" s="466">
        <v>1020000</v>
      </c>
      <c r="FC300" s="466">
        <v>34156</v>
      </c>
      <c r="FD300" s="466">
        <v>25000</v>
      </c>
      <c r="FE300" s="466">
        <v>885000</v>
      </c>
      <c r="FF300" s="466">
        <v>2579886</v>
      </c>
      <c r="FG300" s="466">
        <v>0</v>
      </c>
      <c r="FH300" s="466">
        <v>0</v>
      </c>
      <c r="FI300" s="466">
        <v>0</v>
      </c>
      <c r="FJ300" s="466">
        <v>0</v>
      </c>
      <c r="FK300" s="466">
        <v>50000000</v>
      </c>
      <c r="FL300" s="466">
        <f t="shared" si="1505"/>
        <v>54647161.980000004</v>
      </c>
      <c r="FM300" s="466">
        <v>0</v>
      </c>
      <c r="FN300" s="466">
        <v>0</v>
      </c>
      <c r="FO300" s="466">
        <v>0</v>
      </c>
      <c r="FP300" s="466">
        <v>47156.45</v>
      </c>
      <c r="FQ300" s="466">
        <v>303331</v>
      </c>
      <c r="FR300" s="466">
        <v>0</v>
      </c>
      <c r="FS300" s="466">
        <v>43500</v>
      </c>
      <c r="FT300" s="466">
        <v>0</v>
      </c>
      <c r="FU300" s="466">
        <v>0</v>
      </c>
      <c r="FV300" s="466">
        <v>20000</v>
      </c>
      <c r="FW300" s="466">
        <v>70000</v>
      </c>
      <c r="FX300" s="466">
        <v>0</v>
      </c>
      <c r="FY300" s="466">
        <f t="shared" si="1507"/>
        <v>483987.45</v>
      </c>
      <c r="FZ300" s="466">
        <v>0</v>
      </c>
      <c r="GA300" s="466">
        <v>0</v>
      </c>
      <c r="GB300" s="466">
        <v>0</v>
      </c>
      <c r="GC300" s="466">
        <v>50100</v>
      </c>
      <c r="GD300" s="466">
        <v>0</v>
      </c>
      <c r="GE300" s="466">
        <v>596548.04</v>
      </c>
      <c r="GF300" s="466">
        <v>1987900</v>
      </c>
      <c r="GG300" s="466">
        <v>0</v>
      </c>
      <c r="GH300" s="466">
        <v>0</v>
      </c>
      <c r="GI300" s="466">
        <v>0</v>
      </c>
      <c r="GJ300" s="466">
        <v>910000</v>
      </c>
      <c r="GK300" s="466">
        <v>0</v>
      </c>
      <c r="GL300" s="466">
        <f t="shared" si="1509"/>
        <v>3544548.04</v>
      </c>
      <c r="GM300" s="466">
        <v>800000</v>
      </c>
      <c r="GN300" s="466">
        <v>0</v>
      </c>
      <c r="GO300" s="466">
        <v>0</v>
      </c>
      <c r="GP300" s="466">
        <v>0</v>
      </c>
      <c r="GQ300" s="466">
        <v>1840100</v>
      </c>
      <c r="GR300" s="466">
        <v>2700229.37</v>
      </c>
      <c r="GS300" s="466">
        <v>0</v>
      </c>
      <c r="GT300" s="466">
        <v>947500.11</v>
      </c>
      <c r="GU300" s="466">
        <v>0</v>
      </c>
      <c r="GV300" s="466">
        <v>10000</v>
      </c>
      <c r="GW300" s="466">
        <v>0</v>
      </c>
      <c r="GX300" s="466">
        <v>0</v>
      </c>
      <c r="GY300" s="466">
        <f t="shared" si="1511"/>
        <v>6297829.4800000004</v>
      </c>
      <c r="GZ300" s="466">
        <v>0</v>
      </c>
      <c r="HA300" s="466">
        <v>0</v>
      </c>
      <c r="HB300" s="466">
        <v>30000</v>
      </c>
      <c r="HC300" s="466">
        <v>0</v>
      </c>
      <c r="HD300" s="466">
        <v>5000</v>
      </c>
      <c r="HE300" s="466">
        <v>0</v>
      </c>
      <c r="HF300" s="466">
        <v>0</v>
      </c>
      <c r="HG300" s="466">
        <v>5000</v>
      </c>
      <c r="HH300" s="466">
        <v>0</v>
      </c>
      <c r="HI300" s="466">
        <v>0</v>
      </c>
      <c r="HJ300" s="466">
        <v>25000</v>
      </c>
      <c r="HK300" s="466">
        <v>5000</v>
      </c>
      <c r="HL300" s="466">
        <f t="shared" si="1513"/>
        <v>70000</v>
      </c>
      <c r="HM300" s="466">
        <v>0</v>
      </c>
      <c r="HN300" s="466">
        <v>0</v>
      </c>
      <c r="HO300" s="466">
        <v>0</v>
      </c>
      <c r="HP300" s="466">
        <v>0</v>
      </c>
      <c r="HQ300" s="466">
        <v>45000</v>
      </c>
      <c r="HR300" s="466">
        <v>800000</v>
      </c>
      <c r="HS300" s="466">
        <v>0</v>
      </c>
      <c r="HT300" s="466">
        <v>0</v>
      </c>
      <c r="HU300" s="466">
        <v>0</v>
      </c>
      <c r="HV300" s="466">
        <v>0</v>
      </c>
      <c r="HW300" s="466">
        <v>0</v>
      </c>
      <c r="HX300" s="466">
        <v>0</v>
      </c>
      <c r="HY300" s="466">
        <f t="shared" si="1515"/>
        <v>845000</v>
      </c>
      <c r="HZ300" s="466">
        <v>0</v>
      </c>
      <c r="IA300" s="466">
        <v>0</v>
      </c>
      <c r="IB300" s="466">
        <v>0</v>
      </c>
      <c r="IC300" s="466">
        <v>0</v>
      </c>
      <c r="ID300" s="466">
        <v>55000</v>
      </c>
      <c r="IE300" s="466">
        <v>0</v>
      </c>
      <c r="IF300" s="466">
        <v>0</v>
      </c>
      <c r="IG300" s="466">
        <v>650000</v>
      </c>
      <c r="IH300" s="466">
        <v>0</v>
      </c>
      <c r="II300" s="466">
        <v>0</v>
      </c>
      <c r="IJ300" s="466">
        <v>0</v>
      </c>
      <c r="IK300" s="466">
        <v>0</v>
      </c>
      <c r="IL300" s="466">
        <f t="shared" si="1517"/>
        <v>705000</v>
      </c>
      <c r="IM300" s="466">
        <v>0</v>
      </c>
      <c r="IN300" s="466">
        <v>0</v>
      </c>
      <c r="IO300" s="466">
        <v>700000</v>
      </c>
      <c r="IP300" s="466">
        <v>0</v>
      </c>
      <c r="IQ300" s="466">
        <v>55000</v>
      </c>
      <c r="IR300" s="466">
        <v>0</v>
      </c>
      <c r="IS300" s="466">
        <v>0</v>
      </c>
      <c r="IT300" s="466">
        <v>0</v>
      </c>
      <c r="IU300" s="466">
        <v>0</v>
      </c>
      <c r="IV300" s="466">
        <v>0</v>
      </c>
      <c r="IW300" s="466">
        <v>3000000</v>
      </c>
      <c r="IX300" s="466">
        <v>0</v>
      </c>
      <c r="IY300" s="466">
        <f t="shared" si="1519"/>
        <v>3755000</v>
      </c>
      <c r="IZ300" s="655">
        <v>0</v>
      </c>
      <c r="JA300" s="466">
        <v>0</v>
      </c>
      <c r="JB300" s="466">
        <v>0</v>
      </c>
      <c r="JC300" s="466">
        <v>0</v>
      </c>
      <c r="JD300" s="466">
        <v>55000</v>
      </c>
      <c r="JE300" s="466">
        <v>0</v>
      </c>
      <c r="JF300" s="466">
        <v>0</v>
      </c>
      <c r="JG300" s="466">
        <v>0</v>
      </c>
      <c r="JH300" s="466">
        <v>0</v>
      </c>
      <c r="JI300" s="466">
        <v>0</v>
      </c>
      <c r="JJ300" s="466">
        <v>0</v>
      </c>
      <c r="JK300" s="466">
        <v>0</v>
      </c>
      <c r="JL300" s="466">
        <f t="shared" si="1521"/>
        <v>55000</v>
      </c>
      <c r="JM300" s="655">
        <v>0</v>
      </c>
      <c r="JN300" s="466">
        <v>0</v>
      </c>
      <c r="JO300" s="466">
        <v>0</v>
      </c>
      <c r="JP300" s="466">
        <v>0</v>
      </c>
      <c r="JQ300" s="466">
        <v>65000</v>
      </c>
      <c r="JR300" s="466">
        <v>-10000</v>
      </c>
      <c r="JS300" s="466">
        <v>530000</v>
      </c>
      <c r="JT300" s="466">
        <v>0</v>
      </c>
      <c r="JU300" s="466">
        <v>0</v>
      </c>
      <c r="JV300" s="466">
        <v>0</v>
      </c>
      <c r="JW300" s="466">
        <v>0</v>
      </c>
      <c r="JX300" s="466">
        <v>0</v>
      </c>
      <c r="JY300" s="466">
        <f t="shared" si="1523"/>
        <v>585000</v>
      </c>
      <c r="JZ300" s="655">
        <v>0</v>
      </c>
      <c r="KA300" s="466">
        <v>0</v>
      </c>
      <c r="KB300" s="466">
        <v>0</v>
      </c>
      <c r="KC300" s="466">
        <v>0</v>
      </c>
      <c r="KD300" s="466">
        <v>0</v>
      </c>
      <c r="KE300" s="466">
        <v>0</v>
      </c>
      <c r="KF300" s="466">
        <v>0</v>
      </c>
      <c r="KG300" s="466">
        <v>0</v>
      </c>
      <c r="KH300" s="466">
        <v>0</v>
      </c>
      <c r="KI300" s="466">
        <v>0</v>
      </c>
      <c r="KJ300" s="466">
        <v>0</v>
      </c>
      <c r="KK300" s="466">
        <v>0</v>
      </c>
      <c r="KL300" s="466">
        <f t="shared" si="1525"/>
        <v>0</v>
      </c>
      <c r="KM300" s="655">
        <v>0</v>
      </c>
      <c r="KN300" s="466">
        <v>0</v>
      </c>
      <c r="KO300" s="466">
        <v>0</v>
      </c>
      <c r="KP300" s="466">
        <v>0</v>
      </c>
      <c r="KQ300" s="466">
        <v>0</v>
      </c>
      <c r="KR300" s="466">
        <v>0</v>
      </c>
      <c r="KS300" s="466">
        <v>0</v>
      </c>
      <c r="KT300" s="466">
        <v>0</v>
      </c>
      <c r="KU300" s="466">
        <v>0</v>
      </c>
      <c r="KV300" s="466">
        <v>0</v>
      </c>
      <c r="KW300" s="466">
        <v>0</v>
      </c>
      <c r="KX300" s="466">
        <v>0</v>
      </c>
      <c r="KY300" s="466">
        <f t="shared" si="1527"/>
        <v>0</v>
      </c>
      <c r="KZ300" s="655">
        <v>0</v>
      </c>
      <c r="LA300" s="466">
        <v>0</v>
      </c>
      <c r="LB300" s="466">
        <v>0</v>
      </c>
      <c r="LC300" s="466">
        <v>0</v>
      </c>
      <c r="LD300" s="466">
        <v>0</v>
      </c>
      <c r="LE300" s="466">
        <v>0</v>
      </c>
      <c r="LF300" s="466">
        <v>0</v>
      </c>
      <c r="LG300" s="466">
        <v>0</v>
      </c>
      <c r="LH300" s="466">
        <v>0</v>
      </c>
      <c r="LI300" s="466">
        <v>0</v>
      </c>
      <c r="LJ300" s="466">
        <v>0</v>
      </c>
      <c r="LK300" s="466">
        <v>0</v>
      </c>
      <c r="LL300" s="511">
        <f t="shared" si="1529"/>
        <v>0</v>
      </c>
    </row>
    <row r="301" spans="1:324" ht="15.75" x14ac:dyDescent="0.25">
      <c r="A301" s="419">
        <v>4405</v>
      </c>
      <c r="B301" s="420"/>
      <c r="C301" s="418" t="s">
        <v>650</v>
      </c>
      <c r="D301" s="418" t="s">
        <v>651</v>
      </c>
      <c r="E301" s="466">
        <v>0</v>
      </c>
      <c r="F301" s="466">
        <v>0</v>
      </c>
      <c r="G301" s="466">
        <v>0</v>
      </c>
      <c r="H301" s="466">
        <v>0</v>
      </c>
      <c r="I301" s="466">
        <v>0</v>
      </c>
      <c r="J301" s="466">
        <v>0</v>
      </c>
      <c r="K301" s="466">
        <v>0</v>
      </c>
      <c r="L301" s="466">
        <v>0</v>
      </c>
      <c r="M301" s="466">
        <v>98364.212986145882</v>
      </c>
      <c r="N301" s="466">
        <v>116278.58454348189</v>
      </c>
      <c r="O301" s="466">
        <v>110607.57803371725</v>
      </c>
      <c r="P301" s="466">
        <v>7160.7411116675021</v>
      </c>
      <c r="Q301" s="466">
        <v>-4172.926055750293</v>
      </c>
      <c r="R301" s="466">
        <v>360561.67584710405</v>
      </c>
      <c r="S301" s="466">
        <v>8345.852111500586</v>
      </c>
      <c r="T301" s="466">
        <v>-8345.852111500586</v>
      </c>
      <c r="U301" s="466">
        <v>0</v>
      </c>
      <c r="V301" s="466">
        <v>556422.13319979981</v>
      </c>
      <c r="W301" s="466">
        <v>-556422.13319979981</v>
      </c>
      <c r="X301" s="466">
        <v>7093.9742947754967</v>
      </c>
      <c r="Y301" s="466">
        <f t="shared" si="1530"/>
        <v>695893.84076114174</v>
      </c>
      <c r="Z301" s="466">
        <v>834.58521115005851</v>
      </c>
      <c r="AA301" s="466">
        <v>-834.58521115005851</v>
      </c>
      <c r="AB301" s="466">
        <v>0</v>
      </c>
      <c r="AC301" s="466">
        <v>1243.5319646135872</v>
      </c>
      <c r="AD301" s="466">
        <v>-1243.5319646135872</v>
      </c>
      <c r="AE301" s="466">
        <v>29210.482390252047</v>
      </c>
      <c r="AF301" s="466">
        <v>-29210.482390252047</v>
      </c>
      <c r="AG301" s="466">
        <v>0</v>
      </c>
      <c r="AH301" s="466">
        <v>0</v>
      </c>
      <c r="AI301" s="466">
        <v>0</v>
      </c>
      <c r="AJ301" s="466">
        <v>41729.260557502923</v>
      </c>
      <c r="AK301" s="466">
        <v>20330.495743615422</v>
      </c>
      <c r="AL301" s="466">
        <f t="shared" si="1531"/>
        <v>62059.756301118345</v>
      </c>
      <c r="AM301" s="466">
        <v>0</v>
      </c>
      <c r="AN301" s="466">
        <v>0</v>
      </c>
      <c r="AO301" s="466">
        <v>0</v>
      </c>
      <c r="AP301" s="466">
        <v>0</v>
      </c>
      <c r="AQ301" s="466">
        <v>0</v>
      </c>
      <c r="AR301" s="466">
        <v>0</v>
      </c>
      <c r="AS301" s="466">
        <v>0</v>
      </c>
      <c r="AT301" s="466">
        <v>2295.1093306626608</v>
      </c>
      <c r="AU301" s="466">
        <v>13353.363378400936</v>
      </c>
      <c r="AV301" s="466">
        <v>0</v>
      </c>
      <c r="AW301" s="466">
        <v>0</v>
      </c>
      <c r="AX301" s="466">
        <v>65464.863962610594</v>
      </c>
      <c r="AY301" s="466">
        <f t="shared" si="1532"/>
        <v>81113.336671674188</v>
      </c>
      <c r="AZ301" s="466">
        <v>0</v>
      </c>
      <c r="BA301" s="466">
        <v>0</v>
      </c>
      <c r="BB301" s="466">
        <v>0</v>
      </c>
      <c r="BC301" s="466">
        <v>0</v>
      </c>
      <c r="BD301" s="466">
        <v>0</v>
      </c>
      <c r="BE301" s="466">
        <v>33379.235519946589</v>
      </c>
      <c r="BF301" s="466">
        <v>0</v>
      </c>
      <c r="BG301" s="466">
        <v>0</v>
      </c>
      <c r="BH301" s="466">
        <v>0</v>
      </c>
      <c r="BI301" s="466">
        <v>0</v>
      </c>
      <c r="BJ301" s="466">
        <v>0</v>
      </c>
      <c r="BK301" s="466">
        <v>51051.577366049074</v>
      </c>
      <c r="BL301" s="466">
        <f t="shared" si="1489"/>
        <v>84430.812885995663</v>
      </c>
      <c r="BM301" s="466">
        <v>0</v>
      </c>
      <c r="BN301" s="466">
        <v>0</v>
      </c>
      <c r="BO301" s="466">
        <v>0</v>
      </c>
      <c r="BP301" s="466">
        <v>0</v>
      </c>
      <c r="BQ301" s="466">
        <v>0</v>
      </c>
      <c r="BR301" s="466">
        <v>0</v>
      </c>
      <c r="BS301" s="466">
        <v>0</v>
      </c>
      <c r="BT301" s="466">
        <v>17526.289434151226</v>
      </c>
      <c r="BU301" s="466">
        <v>0</v>
      </c>
      <c r="BV301" s="466">
        <v>8345.852111500586</v>
      </c>
      <c r="BW301" s="466">
        <v>0</v>
      </c>
      <c r="BX301" s="466">
        <v>0</v>
      </c>
      <c r="BY301" s="466">
        <f t="shared" si="1491"/>
        <v>25872.141545651812</v>
      </c>
      <c r="BZ301" s="466">
        <v>0</v>
      </c>
      <c r="CA301" s="466">
        <v>0</v>
      </c>
      <c r="CB301" s="466">
        <v>0</v>
      </c>
      <c r="CC301" s="466">
        <v>0</v>
      </c>
      <c r="CD301" s="466">
        <v>0</v>
      </c>
      <c r="CE301" s="466">
        <v>0</v>
      </c>
      <c r="CF301" s="466">
        <v>0</v>
      </c>
      <c r="CG301" s="466">
        <v>0</v>
      </c>
      <c r="CH301" s="466">
        <v>0</v>
      </c>
      <c r="CI301" s="466">
        <v>0</v>
      </c>
      <c r="CJ301" s="466">
        <v>4172.926055750293</v>
      </c>
      <c r="CK301" s="466">
        <v>0</v>
      </c>
      <c r="CL301" s="466">
        <f t="shared" si="1493"/>
        <v>4172.926055750293</v>
      </c>
      <c r="CM301" s="466">
        <v>17943.582039726254</v>
      </c>
      <c r="CN301" s="466">
        <v>0</v>
      </c>
      <c r="CO301" s="466">
        <v>0</v>
      </c>
      <c r="CP301" s="466">
        <v>0</v>
      </c>
      <c r="CQ301" s="466">
        <v>0</v>
      </c>
      <c r="CR301" s="466">
        <v>5424.8038724753796</v>
      </c>
      <c r="CS301" s="466">
        <v>0</v>
      </c>
      <c r="CT301" s="466">
        <v>0</v>
      </c>
      <c r="CU301" s="466">
        <v>0</v>
      </c>
      <c r="CV301" s="466">
        <v>0</v>
      </c>
      <c r="CW301" s="466">
        <v>0</v>
      </c>
      <c r="CX301" s="466">
        <v>22716.792897679854</v>
      </c>
      <c r="CY301" s="466">
        <f t="shared" si="1495"/>
        <v>46085.178809881487</v>
      </c>
      <c r="CZ301" s="466">
        <v>0</v>
      </c>
      <c r="DA301" s="466">
        <v>0</v>
      </c>
      <c r="DB301" s="466">
        <v>0</v>
      </c>
      <c r="DC301" s="466">
        <v>0</v>
      </c>
      <c r="DD301" s="466">
        <v>0</v>
      </c>
      <c r="DE301" s="466">
        <v>0</v>
      </c>
      <c r="DF301" s="466">
        <v>0</v>
      </c>
      <c r="DG301" s="466">
        <v>0</v>
      </c>
      <c r="DH301" s="466">
        <v>0</v>
      </c>
      <c r="DI301" s="466">
        <v>0</v>
      </c>
      <c r="DJ301" s="466">
        <v>0</v>
      </c>
      <c r="DK301" s="466">
        <v>0</v>
      </c>
      <c r="DL301" s="466">
        <f t="shared" si="1497"/>
        <v>0</v>
      </c>
      <c r="DM301" s="466">
        <v>0</v>
      </c>
      <c r="DN301" s="466">
        <v>0</v>
      </c>
      <c r="DO301" s="466">
        <v>0</v>
      </c>
      <c r="DP301" s="466">
        <v>0</v>
      </c>
      <c r="DQ301" s="466">
        <v>0</v>
      </c>
      <c r="DR301" s="466">
        <v>0</v>
      </c>
      <c r="DS301" s="466">
        <v>0</v>
      </c>
      <c r="DT301" s="466">
        <v>0</v>
      </c>
      <c r="DU301" s="466">
        <v>0</v>
      </c>
      <c r="DV301" s="466">
        <v>0</v>
      </c>
      <c r="DW301" s="466">
        <v>0</v>
      </c>
      <c r="DX301" s="466">
        <v>0</v>
      </c>
      <c r="DY301" s="466">
        <f t="shared" si="1499"/>
        <v>0</v>
      </c>
      <c r="DZ301" s="466">
        <v>0</v>
      </c>
      <c r="EA301" s="466">
        <v>0</v>
      </c>
      <c r="EB301" s="466">
        <v>0</v>
      </c>
      <c r="EC301" s="466">
        <v>0</v>
      </c>
      <c r="ED301" s="466">
        <v>0</v>
      </c>
      <c r="EE301" s="466">
        <v>0</v>
      </c>
      <c r="EF301" s="466">
        <v>0</v>
      </c>
      <c r="EG301" s="466">
        <v>0</v>
      </c>
      <c r="EH301" s="466">
        <v>0</v>
      </c>
      <c r="EI301" s="466">
        <v>0</v>
      </c>
      <c r="EJ301" s="466">
        <v>0</v>
      </c>
      <c r="EK301" s="466">
        <v>0</v>
      </c>
      <c r="EL301" s="466">
        <f t="shared" si="1501"/>
        <v>0</v>
      </c>
      <c r="EM301" s="466">
        <v>0</v>
      </c>
      <c r="EN301" s="466">
        <v>0</v>
      </c>
      <c r="EO301" s="466">
        <v>0</v>
      </c>
      <c r="EP301" s="466">
        <v>0</v>
      </c>
      <c r="EQ301" s="466">
        <v>0</v>
      </c>
      <c r="ER301" s="466">
        <v>0</v>
      </c>
      <c r="ES301" s="466">
        <v>0</v>
      </c>
      <c r="ET301" s="466">
        <v>0</v>
      </c>
      <c r="EU301" s="466">
        <v>0</v>
      </c>
      <c r="EV301" s="466">
        <v>0</v>
      </c>
      <c r="EW301" s="466">
        <v>0</v>
      </c>
      <c r="EX301" s="466">
        <v>0</v>
      </c>
      <c r="EY301" s="466">
        <f t="shared" si="1503"/>
        <v>0</v>
      </c>
      <c r="EZ301" s="466">
        <v>0</v>
      </c>
      <c r="FA301" s="466">
        <v>0</v>
      </c>
      <c r="FB301" s="466">
        <v>0</v>
      </c>
      <c r="FC301" s="466">
        <v>0</v>
      </c>
      <c r="FD301" s="466">
        <v>0</v>
      </c>
      <c r="FE301" s="466">
        <v>0</v>
      </c>
      <c r="FF301" s="466">
        <v>0</v>
      </c>
      <c r="FG301" s="466">
        <v>0</v>
      </c>
      <c r="FH301" s="466">
        <v>0</v>
      </c>
      <c r="FI301" s="466">
        <v>0</v>
      </c>
      <c r="FJ301" s="466">
        <v>0</v>
      </c>
      <c r="FK301" s="466">
        <v>0</v>
      </c>
      <c r="FL301" s="466">
        <f t="shared" si="1505"/>
        <v>0</v>
      </c>
      <c r="FM301" s="466">
        <v>0</v>
      </c>
      <c r="FN301" s="466">
        <v>0</v>
      </c>
      <c r="FO301" s="466">
        <v>0</v>
      </c>
      <c r="FP301" s="466">
        <v>0</v>
      </c>
      <c r="FQ301" s="466">
        <v>0</v>
      </c>
      <c r="FR301" s="466">
        <v>0</v>
      </c>
      <c r="FS301" s="466">
        <v>0</v>
      </c>
      <c r="FT301" s="466">
        <v>0</v>
      </c>
      <c r="FU301" s="466">
        <v>0</v>
      </c>
      <c r="FV301" s="466">
        <v>0</v>
      </c>
      <c r="FW301" s="466">
        <v>0</v>
      </c>
      <c r="FX301" s="466">
        <v>0</v>
      </c>
      <c r="FY301" s="466">
        <f t="shared" si="1507"/>
        <v>0</v>
      </c>
      <c r="FZ301" s="466">
        <v>0</v>
      </c>
      <c r="GA301" s="466">
        <v>0</v>
      </c>
      <c r="GB301" s="466">
        <v>0</v>
      </c>
      <c r="GC301" s="466">
        <v>0</v>
      </c>
      <c r="GD301" s="466">
        <v>0</v>
      </c>
      <c r="GE301" s="466">
        <v>0</v>
      </c>
      <c r="GF301" s="466">
        <v>0</v>
      </c>
      <c r="GG301" s="466">
        <v>0</v>
      </c>
      <c r="GH301" s="466">
        <v>0</v>
      </c>
      <c r="GI301" s="466">
        <v>0</v>
      </c>
      <c r="GJ301" s="466">
        <v>0</v>
      </c>
      <c r="GK301" s="466">
        <v>122628.5</v>
      </c>
      <c r="GL301" s="466">
        <f t="shared" si="1509"/>
        <v>122628.5</v>
      </c>
      <c r="GM301" s="466">
        <v>0</v>
      </c>
      <c r="GN301" s="466">
        <v>0</v>
      </c>
      <c r="GO301" s="466">
        <v>0</v>
      </c>
      <c r="GP301" s="466">
        <v>0</v>
      </c>
      <c r="GQ301" s="466">
        <v>0</v>
      </c>
      <c r="GR301" s="466">
        <v>0</v>
      </c>
      <c r="GS301" s="466">
        <v>0</v>
      </c>
      <c r="GT301" s="466">
        <v>0</v>
      </c>
      <c r="GU301" s="466">
        <v>0</v>
      </c>
      <c r="GV301" s="466">
        <v>0</v>
      </c>
      <c r="GW301" s="466">
        <v>0</v>
      </c>
      <c r="GX301" s="466">
        <v>0</v>
      </c>
      <c r="GY301" s="466">
        <f t="shared" si="1511"/>
        <v>0</v>
      </c>
      <c r="GZ301" s="466">
        <v>0</v>
      </c>
      <c r="HA301" s="466">
        <v>0</v>
      </c>
      <c r="HB301" s="466">
        <v>0</v>
      </c>
      <c r="HC301" s="466">
        <v>0</v>
      </c>
      <c r="HD301" s="466">
        <v>0</v>
      </c>
      <c r="HE301" s="466">
        <v>0</v>
      </c>
      <c r="HF301" s="466">
        <v>0</v>
      </c>
      <c r="HG301" s="466">
        <v>0</v>
      </c>
      <c r="HH301" s="466">
        <v>0</v>
      </c>
      <c r="HI301" s="466">
        <v>0</v>
      </c>
      <c r="HJ301" s="466">
        <v>0</v>
      </c>
      <c r="HK301" s="466">
        <v>0</v>
      </c>
      <c r="HL301" s="466">
        <f t="shared" si="1513"/>
        <v>0</v>
      </c>
      <c r="HM301" s="466">
        <v>0</v>
      </c>
      <c r="HN301" s="466">
        <v>0</v>
      </c>
      <c r="HO301" s="466">
        <v>0</v>
      </c>
      <c r="HP301" s="466">
        <v>0</v>
      </c>
      <c r="HQ301" s="466">
        <v>0</v>
      </c>
      <c r="HR301" s="466">
        <v>0</v>
      </c>
      <c r="HS301" s="466">
        <v>0</v>
      </c>
      <c r="HT301" s="466">
        <v>0</v>
      </c>
      <c r="HU301" s="466">
        <v>0</v>
      </c>
      <c r="HV301" s="466">
        <v>0</v>
      </c>
      <c r="HW301" s="466">
        <v>0</v>
      </c>
      <c r="HX301" s="466">
        <v>0</v>
      </c>
      <c r="HY301" s="466">
        <f t="shared" si="1515"/>
        <v>0</v>
      </c>
      <c r="HZ301" s="466">
        <v>0</v>
      </c>
      <c r="IA301" s="466">
        <v>0</v>
      </c>
      <c r="IB301" s="466">
        <v>0</v>
      </c>
      <c r="IC301" s="466">
        <v>0</v>
      </c>
      <c r="ID301" s="466">
        <v>0</v>
      </c>
      <c r="IE301" s="466">
        <v>0</v>
      </c>
      <c r="IF301" s="466">
        <v>0</v>
      </c>
      <c r="IG301" s="466">
        <v>0</v>
      </c>
      <c r="IH301" s="466">
        <v>0</v>
      </c>
      <c r="II301" s="466">
        <v>0</v>
      </c>
      <c r="IJ301" s="466">
        <v>0</v>
      </c>
      <c r="IK301" s="466">
        <v>0</v>
      </c>
      <c r="IL301" s="466">
        <f t="shared" si="1517"/>
        <v>0</v>
      </c>
      <c r="IM301" s="466">
        <v>0</v>
      </c>
      <c r="IN301" s="466">
        <v>0</v>
      </c>
      <c r="IO301" s="466">
        <v>0</v>
      </c>
      <c r="IP301" s="466">
        <v>0</v>
      </c>
      <c r="IQ301" s="466">
        <v>0</v>
      </c>
      <c r="IR301" s="466">
        <v>0</v>
      </c>
      <c r="IS301" s="466">
        <v>0</v>
      </c>
      <c r="IT301" s="466">
        <v>0</v>
      </c>
      <c r="IU301" s="466">
        <v>0</v>
      </c>
      <c r="IV301" s="466">
        <v>0</v>
      </c>
      <c r="IW301" s="466">
        <v>0</v>
      </c>
      <c r="IX301" s="466">
        <v>0</v>
      </c>
      <c r="IY301" s="466">
        <f t="shared" si="1519"/>
        <v>0</v>
      </c>
      <c r="IZ301" s="655">
        <v>0</v>
      </c>
      <c r="JA301" s="466">
        <v>0</v>
      </c>
      <c r="JB301" s="466">
        <v>0</v>
      </c>
      <c r="JC301" s="466">
        <v>0</v>
      </c>
      <c r="JD301" s="466">
        <v>0</v>
      </c>
      <c r="JE301" s="466">
        <v>0</v>
      </c>
      <c r="JF301" s="466">
        <v>0</v>
      </c>
      <c r="JG301" s="466">
        <v>0</v>
      </c>
      <c r="JH301" s="466">
        <v>0</v>
      </c>
      <c r="JI301" s="466">
        <v>0</v>
      </c>
      <c r="JJ301" s="466">
        <v>0</v>
      </c>
      <c r="JK301" s="466">
        <v>0</v>
      </c>
      <c r="JL301" s="466">
        <f t="shared" si="1521"/>
        <v>0</v>
      </c>
      <c r="JM301" s="655">
        <v>0</v>
      </c>
      <c r="JN301" s="466">
        <v>0</v>
      </c>
      <c r="JO301" s="466">
        <v>0</v>
      </c>
      <c r="JP301" s="466">
        <v>0</v>
      </c>
      <c r="JQ301" s="466">
        <v>0</v>
      </c>
      <c r="JR301" s="466">
        <v>0</v>
      </c>
      <c r="JS301" s="466">
        <v>0</v>
      </c>
      <c r="JT301" s="466">
        <v>0</v>
      </c>
      <c r="JU301" s="466">
        <v>0</v>
      </c>
      <c r="JV301" s="466">
        <v>0</v>
      </c>
      <c r="JW301" s="466">
        <v>0</v>
      </c>
      <c r="JX301" s="466">
        <v>0</v>
      </c>
      <c r="JY301" s="466">
        <f t="shared" si="1523"/>
        <v>0</v>
      </c>
      <c r="JZ301" s="655">
        <v>0</v>
      </c>
      <c r="KA301" s="466">
        <v>0</v>
      </c>
      <c r="KB301" s="466">
        <v>0</v>
      </c>
      <c r="KC301" s="466">
        <v>0</v>
      </c>
      <c r="KD301" s="466">
        <v>0</v>
      </c>
      <c r="KE301" s="466">
        <v>0</v>
      </c>
      <c r="KF301" s="466">
        <v>0</v>
      </c>
      <c r="KG301" s="466">
        <v>0</v>
      </c>
      <c r="KH301" s="466">
        <v>0</v>
      </c>
      <c r="KI301" s="466">
        <v>0</v>
      </c>
      <c r="KJ301" s="466">
        <v>0</v>
      </c>
      <c r="KK301" s="466">
        <v>0</v>
      </c>
      <c r="KL301" s="466">
        <f t="shared" si="1525"/>
        <v>0</v>
      </c>
      <c r="KM301" s="655">
        <v>0</v>
      </c>
      <c r="KN301" s="466">
        <v>0</v>
      </c>
      <c r="KO301" s="466">
        <v>0</v>
      </c>
      <c r="KP301" s="466">
        <v>0</v>
      </c>
      <c r="KQ301" s="466">
        <v>0</v>
      </c>
      <c r="KR301" s="466">
        <v>0</v>
      </c>
      <c r="KS301" s="466">
        <v>0</v>
      </c>
      <c r="KT301" s="466">
        <v>0</v>
      </c>
      <c r="KU301" s="466">
        <v>0</v>
      </c>
      <c r="KV301" s="466">
        <v>0</v>
      </c>
      <c r="KW301" s="466">
        <v>0</v>
      </c>
      <c r="KX301" s="466">
        <v>0</v>
      </c>
      <c r="KY301" s="466">
        <f t="shared" si="1527"/>
        <v>0</v>
      </c>
      <c r="KZ301" s="655">
        <v>0</v>
      </c>
      <c r="LA301" s="466">
        <v>0</v>
      </c>
      <c r="LB301" s="466">
        <v>0</v>
      </c>
      <c r="LC301" s="466">
        <v>0</v>
      </c>
      <c r="LD301" s="466">
        <v>0</v>
      </c>
      <c r="LE301" s="466">
        <v>0</v>
      </c>
      <c r="LF301" s="466">
        <v>0</v>
      </c>
      <c r="LG301" s="466">
        <v>0</v>
      </c>
      <c r="LH301" s="466">
        <v>0</v>
      </c>
      <c r="LI301" s="466">
        <v>0</v>
      </c>
      <c r="LJ301" s="466">
        <v>0</v>
      </c>
      <c r="LK301" s="466">
        <v>0</v>
      </c>
      <c r="LL301" s="511">
        <f t="shared" si="1529"/>
        <v>0</v>
      </c>
    </row>
    <row r="302" spans="1:324" ht="15.75" x14ac:dyDescent="0.25">
      <c r="A302" s="419">
        <v>4406</v>
      </c>
      <c r="B302" s="420"/>
      <c r="C302" s="418" t="s">
        <v>124</v>
      </c>
      <c r="D302" s="418" t="s">
        <v>125</v>
      </c>
      <c r="E302" s="466">
        <v>0</v>
      </c>
      <c r="F302" s="466">
        <v>0</v>
      </c>
      <c r="G302" s="466">
        <v>0</v>
      </c>
      <c r="H302" s="466">
        <v>0</v>
      </c>
      <c r="I302" s="466">
        <v>0</v>
      </c>
      <c r="J302" s="466">
        <v>0</v>
      </c>
      <c r="K302" s="466">
        <v>0</v>
      </c>
      <c r="L302" s="466">
        <v>0</v>
      </c>
      <c r="M302" s="466">
        <v>0</v>
      </c>
      <c r="N302" s="466">
        <v>0</v>
      </c>
      <c r="O302" s="466">
        <v>0</v>
      </c>
      <c r="P302" s="466">
        <v>0</v>
      </c>
      <c r="Q302" s="466">
        <v>0</v>
      </c>
      <c r="R302" s="466">
        <v>0</v>
      </c>
      <c r="S302" s="466">
        <v>0</v>
      </c>
      <c r="T302" s="466">
        <v>0</v>
      </c>
      <c r="U302" s="466">
        <v>0</v>
      </c>
      <c r="V302" s="466">
        <v>0</v>
      </c>
      <c r="W302" s="466">
        <v>0</v>
      </c>
      <c r="X302" s="466">
        <v>0</v>
      </c>
      <c r="Y302" s="466">
        <f t="shared" si="1530"/>
        <v>0</v>
      </c>
      <c r="Z302" s="466">
        <v>0</v>
      </c>
      <c r="AA302" s="466">
        <v>0</v>
      </c>
      <c r="AB302" s="466">
        <v>0</v>
      </c>
      <c r="AC302" s="466">
        <v>0</v>
      </c>
      <c r="AD302" s="466">
        <v>0</v>
      </c>
      <c r="AE302" s="466">
        <v>0</v>
      </c>
      <c r="AF302" s="466">
        <v>0</v>
      </c>
      <c r="AG302" s="466">
        <v>0</v>
      </c>
      <c r="AH302" s="466">
        <v>0</v>
      </c>
      <c r="AI302" s="466">
        <v>0</v>
      </c>
      <c r="AJ302" s="466">
        <v>0</v>
      </c>
      <c r="AK302" s="466">
        <v>0</v>
      </c>
      <c r="AL302" s="466">
        <f t="shared" si="1531"/>
        <v>0</v>
      </c>
      <c r="AM302" s="466">
        <v>0</v>
      </c>
      <c r="AN302" s="466">
        <v>0</v>
      </c>
      <c r="AO302" s="466">
        <v>0</v>
      </c>
      <c r="AP302" s="466">
        <v>0</v>
      </c>
      <c r="AQ302" s="466">
        <v>0</v>
      </c>
      <c r="AR302" s="466">
        <v>0</v>
      </c>
      <c r="AS302" s="466">
        <v>0</v>
      </c>
      <c r="AT302" s="466">
        <v>0</v>
      </c>
      <c r="AU302" s="466">
        <v>0</v>
      </c>
      <c r="AV302" s="466">
        <v>0</v>
      </c>
      <c r="AW302" s="466">
        <v>0</v>
      </c>
      <c r="AX302" s="466">
        <v>0</v>
      </c>
      <c r="AY302" s="466">
        <f t="shared" si="1532"/>
        <v>0</v>
      </c>
      <c r="AZ302" s="466">
        <v>0</v>
      </c>
      <c r="BA302" s="466">
        <v>0</v>
      </c>
      <c r="BB302" s="466">
        <v>0</v>
      </c>
      <c r="BC302" s="466">
        <v>0</v>
      </c>
      <c r="BD302" s="466">
        <v>0</v>
      </c>
      <c r="BE302" s="466">
        <v>0</v>
      </c>
      <c r="BF302" s="466">
        <v>0</v>
      </c>
      <c r="BG302" s="466">
        <v>0</v>
      </c>
      <c r="BH302" s="466">
        <v>0</v>
      </c>
      <c r="BI302" s="466">
        <v>0</v>
      </c>
      <c r="BJ302" s="466">
        <v>0</v>
      </c>
      <c r="BK302" s="466">
        <v>0</v>
      </c>
      <c r="BL302" s="466">
        <f t="shared" si="1489"/>
        <v>0</v>
      </c>
      <c r="BM302" s="466">
        <v>0</v>
      </c>
      <c r="BN302" s="466">
        <v>0</v>
      </c>
      <c r="BO302" s="466">
        <v>0</v>
      </c>
      <c r="BP302" s="466">
        <v>0</v>
      </c>
      <c r="BQ302" s="466">
        <v>0</v>
      </c>
      <c r="BR302" s="466">
        <v>0</v>
      </c>
      <c r="BS302" s="466">
        <v>0</v>
      </c>
      <c r="BT302" s="466">
        <v>0</v>
      </c>
      <c r="BU302" s="466">
        <v>0</v>
      </c>
      <c r="BV302" s="466">
        <v>0</v>
      </c>
      <c r="BW302" s="466">
        <v>0</v>
      </c>
      <c r="BX302" s="466">
        <v>0</v>
      </c>
      <c r="BY302" s="466">
        <f t="shared" si="1491"/>
        <v>0</v>
      </c>
      <c r="BZ302" s="466">
        <v>0</v>
      </c>
      <c r="CA302" s="466">
        <v>0</v>
      </c>
      <c r="CB302" s="466">
        <v>0</v>
      </c>
      <c r="CC302" s="466">
        <v>0</v>
      </c>
      <c r="CD302" s="466">
        <v>0</v>
      </c>
      <c r="CE302" s="466">
        <v>0</v>
      </c>
      <c r="CF302" s="466">
        <v>0</v>
      </c>
      <c r="CG302" s="466">
        <v>0</v>
      </c>
      <c r="CH302" s="466">
        <v>0</v>
      </c>
      <c r="CI302" s="466">
        <v>0</v>
      </c>
      <c r="CJ302" s="466">
        <v>0</v>
      </c>
      <c r="CK302" s="466">
        <v>0</v>
      </c>
      <c r="CL302" s="466">
        <f t="shared" si="1493"/>
        <v>0</v>
      </c>
      <c r="CM302" s="466">
        <v>0</v>
      </c>
      <c r="CN302" s="466">
        <v>0</v>
      </c>
      <c r="CO302" s="466">
        <v>0</v>
      </c>
      <c r="CP302" s="466">
        <v>0</v>
      </c>
      <c r="CQ302" s="466">
        <v>0</v>
      </c>
      <c r="CR302" s="466">
        <v>0</v>
      </c>
      <c r="CS302" s="466">
        <v>0</v>
      </c>
      <c r="CT302" s="466">
        <v>0</v>
      </c>
      <c r="CU302" s="466">
        <v>0</v>
      </c>
      <c r="CV302" s="466">
        <v>0</v>
      </c>
      <c r="CW302" s="466">
        <v>0</v>
      </c>
      <c r="CX302" s="466">
        <v>0</v>
      </c>
      <c r="CY302" s="466">
        <f t="shared" si="1495"/>
        <v>0</v>
      </c>
      <c r="CZ302" s="466">
        <v>0</v>
      </c>
      <c r="DA302" s="466">
        <v>0</v>
      </c>
      <c r="DB302" s="466">
        <v>0</v>
      </c>
      <c r="DC302" s="466">
        <v>0</v>
      </c>
      <c r="DD302" s="466">
        <v>0</v>
      </c>
      <c r="DE302" s="466">
        <v>0</v>
      </c>
      <c r="DF302" s="466">
        <v>0</v>
      </c>
      <c r="DG302" s="466">
        <v>0</v>
      </c>
      <c r="DH302" s="466">
        <v>0</v>
      </c>
      <c r="DI302" s="466">
        <v>0</v>
      </c>
      <c r="DJ302" s="466">
        <v>0</v>
      </c>
      <c r="DK302" s="466">
        <v>0</v>
      </c>
      <c r="DL302" s="466">
        <f t="shared" si="1497"/>
        <v>0</v>
      </c>
      <c r="DM302" s="466">
        <v>0</v>
      </c>
      <c r="DN302" s="466">
        <v>0</v>
      </c>
      <c r="DO302" s="466">
        <v>0</v>
      </c>
      <c r="DP302" s="466">
        <v>0</v>
      </c>
      <c r="DQ302" s="466">
        <v>0</v>
      </c>
      <c r="DR302" s="466">
        <v>0</v>
      </c>
      <c r="DS302" s="466">
        <v>0</v>
      </c>
      <c r="DT302" s="466">
        <v>0</v>
      </c>
      <c r="DU302" s="466">
        <v>0</v>
      </c>
      <c r="DV302" s="466">
        <v>0</v>
      </c>
      <c r="DW302" s="466">
        <v>0</v>
      </c>
      <c r="DX302" s="466">
        <v>0</v>
      </c>
      <c r="DY302" s="466">
        <f t="shared" si="1499"/>
        <v>0</v>
      </c>
      <c r="DZ302" s="466">
        <v>0</v>
      </c>
      <c r="EA302" s="466">
        <v>0</v>
      </c>
      <c r="EB302" s="466">
        <v>0</v>
      </c>
      <c r="EC302" s="466">
        <v>0</v>
      </c>
      <c r="ED302" s="466">
        <v>0</v>
      </c>
      <c r="EE302" s="466">
        <v>0</v>
      </c>
      <c r="EF302" s="466">
        <v>0</v>
      </c>
      <c r="EG302" s="466">
        <v>0</v>
      </c>
      <c r="EH302" s="466">
        <v>0</v>
      </c>
      <c r="EI302" s="466">
        <v>0</v>
      </c>
      <c r="EJ302" s="466">
        <v>0</v>
      </c>
      <c r="EK302" s="466">
        <v>0</v>
      </c>
      <c r="EL302" s="466">
        <f t="shared" si="1501"/>
        <v>0</v>
      </c>
      <c r="EM302" s="466">
        <v>0</v>
      </c>
      <c r="EN302" s="466">
        <v>0</v>
      </c>
      <c r="EO302" s="466">
        <v>0</v>
      </c>
      <c r="EP302" s="466">
        <v>0</v>
      </c>
      <c r="EQ302" s="466">
        <v>0</v>
      </c>
      <c r="ER302" s="466">
        <v>0</v>
      </c>
      <c r="ES302" s="466">
        <v>0</v>
      </c>
      <c r="ET302" s="466">
        <v>0</v>
      </c>
      <c r="EU302" s="466">
        <v>102852240.02</v>
      </c>
      <c r="EV302" s="466">
        <v>0</v>
      </c>
      <c r="EW302" s="466">
        <v>0</v>
      </c>
      <c r="EX302" s="466">
        <v>0</v>
      </c>
      <c r="EY302" s="466">
        <f t="shared" si="1503"/>
        <v>102852240.02</v>
      </c>
      <c r="EZ302" s="466">
        <v>32370782.690000001</v>
      </c>
      <c r="FA302" s="466">
        <v>0</v>
      </c>
      <c r="FB302" s="466">
        <v>71843359.439999998</v>
      </c>
      <c r="FC302" s="466">
        <v>0</v>
      </c>
      <c r="FD302" s="466">
        <v>0</v>
      </c>
      <c r="FE302" s="466">
        <v>0</v>
      </c>
      <c r="FF302" s="466">
        <v>26468744.629999999</v>
      </c>
      <c r="FG302" s="466">
        <v>0</v>
      </c>
      <c r="FH302" s="466">
        <v>0</v>
      </c>
      <c r="FI302" s="466">
        <v>0</v>
      </c>
      <c r="FJ302" s="466">
        <v>0</v>
      </c>
      <c r="FK302" s="466">
        <v>9917113.2400000002</v>
      </c>
      <c r="FL302" s="466">
        <f t="shared" si="1505"/>
        <v>140600000</v>
      </c>
      <c r="FM302" s="466">
        <v>0</v>
      </c>
      <c r="FN302" s="466">
        <v>0</v>
      </c>
      <c r="FO302" s="466">
        <v>0</v>
      </c>
      <c r="FP302" s="466">
        <v>0</v>
      </c>
      <c r="FQ302" s="466">
        <v>0</v>
      </c>
      <c r="FR302" s="466">
        <v>19754237.16</v>
      </c>
      <c r="FS302" s="466">
        <v>0</v>
      </c>
      <c r="FT302" s="466">
        <v>0</v>
      </c>
      <c r="FU302" s="466">
        <v>0</v>
      </c>
      <c r="FV302" s="466">
        <v>0</v>
      </c>
      <c r="FW302" s="466">
        <v>0</v>
      </c>
      <c r="FX302" s="466">
        <v>478234.04</v>
      </c>
      <c r="FY302" s="466">
        <f t="shared" si="1507"/>
        <v>20232471.199999999</v>
      </c>
      <c r="FZ302" s="466">
        <v>0</v>
      </c>
      <c r="GA302" s="466">
        <v>0</v>
      </c>
      <c r="GB302" s="466">
        <v>0</v>
      </c>
      <c r="GC302" s="466">
        <v>0</v>
      </c>
      <c r="GD302" s="466">
        <v>0</v>
      </c>
      <c r="GE302" s="466">
        <v>0</v>
      </c>
      <c r="GF302" s="466">
        <v>0</v>
      </c>
      <c r="GG302" s="466">
        <v>0</v>
      </c>
      <c r="GH302" s="466">
        <v>0</v>
      </c>
      <c r="GI302" s="466">
        <v>0</v>
      </c>
      <c r="GJ302" s="466">
        <v>0</v>
      </c>
      <c r="GK302" s="466">
        <v>0</v>
      </c>
      <c r="GL302" s="466">
        <f t="shared" si="1509"/>
        <v>0</v>
      </c>
      <c r="GM302" s="466">
        <v>0</v>
      </c>
      <c r="GN302" s="466">
        <v>0</v>
      </c>
      <c r="GO302" s="466">
        <v>0</v>
      </c>
      <c r="GP302" s="466">
        <v>0</v>
      </c>
      <c r="GQ302" s="466">
        <v>0</v>
      </c>
      <c r="GR302" s="466">
        <v>0</v>
      </c>
      <c r="GS302" s="466">
        <v>0</v>
      </c>
      <c r="GT302" s="466">
        <v>0</v>
      </c>
      <c r="GU302" s="466">
        <v>0</v>
      </c>
      <c r="GV302" s="466">
        <v>0</v>
      </c>
      <c r="GW302" s="466">
        <v>0</v>
      </c>
      <c r="GX302" s="466">
        <v>0</v>
      </c>
      <c r="GY302" s="466">
        <f t="shared" si="1511"/>
        <v>0</v>
      </c>
      <c r="GZ302" s="466">
        <v>0</v>
      </c>
      <c r="HA302" s="466">
        <v>0</v>
      </c>
      <c r="HB302" s="466">
        <v>0</v>
      </c>
      <c r="HC302" s="466">
        <v>0</v>
      </c>
      <c r="HD302" s="466">
        <v>0</v>
      </c>
      <c r="HE302" s="466">
        <v>0</v>
      </c>
      <c r="HF302" s="466">
        <v>0</v>
      </c>
      <c r="HG302" s="466">
        <v>0</v>
      </c>
      <c r="HH302" s="466">
        <v>0</v>
      </c>
      <c r="HI302" s="466">
        <v>0</v>
      </c>
      <c r="HJ302" s="466">
        <v>0</v>
      </c>
      <c r="HK302" s="466">
        <v>0</v>
      </c>
      <c r="HL302" s="466">
        <f t="shared" si="1513"/>
        <v>0</v>
      </c>
      <c r="HM302" s="466">
        <v>0</v>
      </c>
      <c r="HN302" s="466">
        <v>0</v>
      </c>
      <c r="HO302" s="466">
        <v>0</v>
      </c>
      <c r="HP302" s="466">
        <v>0</v>
      </c>
      <c r="HQ302" s="466">
        <v>0</v>
      </c>
      <c r="HR302" s="466">
        <v>0</v>
      </c>
      <c r="HS302" s="466">
        <v>0</v>
      </c>
      <c r="HT302" s="466">
        <v>0</v>
      </c>
      <c r="HU302" s="466">
        <v>0</v>
      </c>
      <c r="HV302" s="466">
        <v>0</v>
      </c>
      <c r="HW302" s="466">
        <v>0</v>
      </c>
      <c r="HX302" s="466">
        <v>0</v>
      </c>
      <c r="HY302" s="466">
        <f t="shared" si="1515"/>
        <v>0</v>
      </c>
      <c r="HZ302" s="466">
        <v>0</v>
      </c>
      <c r="IA302" s="466">
        <v>0</v>
      </c>
      <c r="IB302" s="466">
        <v>0</v>
      </c>
      <c r="IC302" s="466">
        <v>0</v>
      </c>
      <c r="ID302" s="466">
        <v>0</v>
      </c>
      <c r="IE302" s="466">
        <v>0</v>
      </c>
      <c r="IF302" s="466">
        <v>0</v>
      </c>
      <c r="IG302" s="466">
        <v>0</v>
      </c>
      <c r="IH302" s="466">
        <v>0</v>
      </c>
      <c r="II302" s="466">
        <v>0</v>
      </c>
      <c r="IJ302" s="466">
        <v>0</v>
      </c>
      <c r="IK302" s="466">
        <v>0</v>
      </c>
      <c r="IL302" s="466">
        <f t="shared" si="1517"/>
        <v>0</v>
      </c>
      <c r="IM302" s="466">
        <v>0</v>
      </c>
      <c r="IN302" s="466">
        <v>0</v>
      </c>
      <c r="IO302" s="466">
        <v>0</v>
      </c>
      <c r="IP302" s="466">
        <v>0</v>
      </c>
      <c r="IQ302" s="466">
        <v>0</v>
      </c>
      <c r="IR302" s="466">
        <v>0</v>
      </c>
      <c r="IS302" s="466">
        <v>0</v>
      </c>
      <c r="IT302" s="466">
        <v>0</v>
      </c>
      <c r="IU302" s="466">
        <v>0</v>
      </c>
      <c r="IV302" s="466">
        <v>0</v>
      </c>
      <c r="IW302" s="466">
        <v>0</v>
      </c>
      <c r="IX302" s="466">
        <v>0</v>
      </c>
      <c r="IY302" s="466">
        <f t="shared" si="1519"/>
        <v>0</v>
      </c>
      <c r="IZ302" s="655">
        <v>0</v>
      </c>
      <c r="JA302" s="466">
        <v>0</v>
      </c>
      <c r="JB302" s="466">
        <v>0</v>
      </c>
      <c r="JC302" s="466">
        <v>0</v>
      </c>
      <c r="JD302" s="466">
        <v>0</v>
      </c>
      <c r="JE302" s="466">
        <v>0</v>
      </c>
      <c r="JF302" s="466">
        <v>0</v>
      </c>
      <c r="JG302" s="466">
        <v>0</v>
      </c>
      <c r="JH302" s="466">
        <v>0</v>
      </c>
      <c r="JI302" s="466">
        <v>0</v>
      </c>
      <c r="JJ302" s="466">
        <v>0</v>
      </c>
      <c r="JK302" s="466">
        <v>0</v>
      </c>
      <c r="JL302" s="466">
        <f t="shared" si="1521"/>
        <v>0</v>
      </c>
      <c r="JM302" s="655">
        <v>0</v>
      </c>
      <c r="JN302" s="466">
        <v>0</v>
      </c>
      <c r="JO302" s="466">
        <v>0</v>
      </c>
      <c r="JP302" s="466">
        <v>0</v>
      </c>
      <c r="JQ302" s="466">
        <v>0</v>
      </c>
      <c r="JR302" s="466">
        <v>0</v>
      </c>
      <c r="JS302" s="466">
        <v>0</v>
      </c>
      <c r="JT302" s="466">
        <v>0</v>
      </c>
      <c r="JU302" s="466">
        <v>0</v>
      </c>
      <c r="JV302" s="466">
        <v>0</v>
      </c>
      <c r="JW302" s="466">
        <v>0</v>
      </c>
      <c r="JX302" s="466">
        <v>0</v>
      </c>
      <c r="JY302" s="466">
        <f t="shared" si="1523"/>
        <v>0</v>
      </c>
      <c r="JZ302" s="655">
        <v>0</v>
      </c>
      <c r="KA302" s="466">
        <v>0</v>
      </c>
      <c r="KB302" s="466">
        <v>0</v>
      </c>
      <c r="KC302" s="466">
        <v>0</v>
      </c>
      <c r="KD302" s="466">
        <v>0</v>
      </c>
      <c r="KE302" s="466">
        <v>0</v>
      </c>
      <c r="KF302" s="466">
        <v>0</v>
      </c>
      <c r="KG302" s="466">
        <v>0</v>
      </c>
      <c r="KH302" s="466">
        <v>0</v>
      </c>
      <c r="KI302" s="466">
        <v>0</v>
      </c>
      <c r="KJ302" s="466">
        <v>0</v>
      </c>
      <c r="KK302" s="466">
        <v>0</v>
      </c>
      <c r="KL302" s="466">
        <f t="shared" si="1525"/>
        <v>0</v>
      </c>
      <c r="KM302" s="655">
        <v>0</v>
      </c>
      <c r="KN302" s="466">
        <v>0</v>
      </c>
      <c r="KO302" s="466">
        <v>0</v>
      </c>
      <c r="KP302" s="466">
        <v>0</v>
      </c>
      <c r="KQ302" s="466">
        <v>0</v>
      </c>
      <c r="KR302" s="466">
        <v>0</v>
      </c>
      <c r="KS302" s="466">
        <v>0</v>
      </c>
      <c r="KT302" s="466">
        <v>0</v>
      </c>
      <c r="KU302" s="466">
        <v>0</v>
      </c>
      <c r="KV302" s="466">
        <v>0</v>
      </c>
      <c r="KW302" s="466">
        <v>0</v>
      </c>
      <c r="KX302" s="466">
        <v>0</v>
      </c>
      <c r="KY302" s="466">
        <f t="shared" si="1527"/>
        <v>0</v>
      </c>
      <c r="KZ302" s="655">
        <v>0</v>
      </c>
      <c r="LA302" s="466">
        <v>0</v>
      </c>
      <c r="LB302" s="466">
        <v>0</v>
      </c>
      <c r="LC302" s="466">
        <v>0</v>
      </c>
      <c r="LD302" s="466">
        <v>0</v>
      </c>
      <c r="LE302" s="466">
        <v>0</v>
      </c>
      <c r="LF302" s="466">
        <v>0</v>
      </c>
      <c r="LG302" s="466">
        <v>0</v>
      </c>
      <c r="LH302" s="466">
        <v>0</v>
      </c>
      <c r="LI302" s="466">
        <v>0</v>
      </c>
      <c r="LJ302" s="466">
        <v>0</v>
      </c>
      <c r="LK302" s="466">
        <v>0</v>
      </c>
      <c r="LL302" s="511">
        <f t="shared" si="1529"/>
        <v>0</v>
      </c>
    </row>
    <row r="303" spans="1:324" ht="15.75" x14ac:dyDescent="0.25">
      <c r="A303" s="419">
        <v>4407</v>
      </c>
      <c r="B303" s="420"/>
      <c r="C303" s="418" t="s">
        <v>122</v>
      </c>
      <c r="D303" s="418" t="s">
        <v>1060</v>
      </c>
      <c r="E303" s="466">
        <v>0</v>
      </c>
      <c r="F303" s="466">
        <v>0</v>
      </c>
      <c r="G303" s="466">
        <v>0</v>
      </c>
      <c r="H303" s="466">
        <v>0</v>
      </c>
      <c r="I303" s="466">
        <v>0</v>
      </c>
      <c r="J303" s="466">
        <v>0</v>
      </c>
      <c r="K303" s="466">
        <v>0</v>
      </c>
      <c r="L303" s="466">
        <v>0</v>
      </c>
      <c r="M303" s="466">
        <v>0</v>
      </c>
      <c r="N303" s="466">
        <v>0</v>
      </c>
      <c r="O303" s="466">
        <v>0</v>
      </c>
      <c r="P303" s="466">
        <v>0</v>
      </c>
      <c r="Q303" s="466">
        <v>0</v>
      </c>
      <c r="R303" s="466">
        <v>0</v>
      </c>
      <c r="S303" s="466">
        <v>0</v>
      </c>
      <c r="T303" s="466">
        <v>0</v>
      </c>
      <c r="U303" s="466">
        <v>0</v>
      </c>
      <c r="V303" s="466">
        <v>0</v>
      </c>
      <c r="W303" s="466">
        <v>0</v>
      </c>
      <c r="X303" s="466">
        <v>0</v>
      </c>
      <c r="Y303" s="466">
        <v>0</v>
      </c>
      <c r="Z303" s="466">
        <v>0</v>
      </c>
      <c r="AA303" s="466">
        <v>0</v>
      </c>
      <c r="AB303" s="466">
        <v>0</v>
      </c>
      <c r="AC303" s="466">
        <v>0</v>
      </c>
      <c r="AD303" s="466">
        <v>0</v>
      </c>
      <c r="AE303" s="466">
        <v>0</v>
      </c>
      <c r="AF303" s="466">
        <v>0</v>
      </c>
      <c r="AG303" s="466">
        <v>0</v>
      </c>
      <c r="AH303" s="466">
        <v>0</v>
      </c>
      <c r="AI303" s="466">
        <v>0</v>
      </c>
      <c r="AJ303" s="466">
        <v>0</v>
      </c>
      <c r="AK303" s="466">
        <v>0</v>
      </c>
      <c r="AL303" s="466">
        <v>0</v>
      </c>
      <c r="AM303" s="466">
        <v>0</v>
      </c>
      <c r="AN303" s="466">
        <v>0</v>
      </c>
      <c r="AO303" s="466">
        <v>0</v>
      </c>
      <c r="AP303" s="466">
        <v>0</v>
      </c>
      <c r="AQ303" s="466">
        <v>0</v>
      </c>
      <c r="AR303" s="466">
        <v>0</v>
      </c>
      <c r="AS303" s="466">
        <v>0</v>
      </c>
      <c r="AT303" s="466">
        <v>0</v>
      </c>
      <c r="AU303" s="466">
        <v>0</v>
      </c>
      <c r="AV303" s="466">
        <v>0</v>
      </c>
      <c r="AW303" s="466">
        <v>0</v>
      </c>
      <c r="AX303" s="466">
        <v>0</v>
      </c>
      <c r="AY303" s="466">
        <v>0</v>
      </c>
      <c r="AZ303" s="466">
        <v>0</v>
      </c>
      <c r="BA303" s="466">
        <v>0</v>
      </c>
      <c r="BB303" s="466">
        <v>0</v>
      </c>
      <c r="BC303" s="466">
        <v>0</v>
      </c>
      <c r="BD303" s="466">
        <v>0</v>
      </c>
      <c r="BE303" s="466">
        <v>0</v>
      </c>
      <c r="BF303" s="466">
        <v>0</v>
      </c>
      <c r="BG303" s="466">
        <v>0</v>
      </c>
      <c r="BH303" s="466">
        <v>0</v>
      </c>
      <c r="BI303" s="466">
        <v>0</v>
      </c>
      <c r="BJ303" s="466">
        <v>0</v>
      </c>
      <c r="BK303" s="466">
        <v>0</v>
      </c>
      <c r="BL303" s="466">
        <v>0</v>
      </c>
      <c r="BM303" s="466">
        <v>0</v>
      </c>
      <c r="BN303" s="466">
        <v>0</v>
      </c>
      <c r="BO303" s="466">
        <v>0</v>
      </c>
      <c r="BP303" s="466">
        <v>0</v>
      </c>
      <c r="BQ303" s="466">
        <v>0</v>
      </c>
      <c r="BR303" s="466">
        <v>0</v>
      </c>
      <c r="BS303" s="466">
        <v>0</v>
      </c>
      <c r="BT303" s="466">
        <v>0</v>
      </c>
      <c r="BU303" s="466">
        <v>0</v>
      </c>
      <c r="BV303" s="466">
        <v>0</v>
      </c>
      <c r="BW303" s="466">
        <v>0</v>
      </c>
      <c r="BX303" s="466">
        <v>0</v>
      </c>
      <c r="BY303" s="466">
        <v>0</v>
      </c>
      <c r="BZ303" s="466">
        <v>0</v>
      </c>
      <c r="CA303" s="466">
        <v>0</v>
      </c>
      <c r="CB303" s="466">
        <v>0</v>
      </c>
      <c r="CC303" s="466">
        <v>0</v>
      </c>
      <c r="CD303" s="466">
        <v>0</v>
      </c>
      <c r="CE303" s="466">
        <v>0</v>
      </c>
      <c r="CF303" s="466">
        <v>0</v>
      </c>
      <c r="CG303" s="466">
        <v>0</v>
      </c>
      <c r="CH303" s="466">
        <v>0</v>
      </c>
      <c r="CI303" s="466">
        <v>0</v>
      </c>
      <c r="CJ303" s="466">
        <v>0</v>
      </c>
      <c r="CK303" s="466">
        <v>0</v>
      </c>
      <c r="CL303" s="466">
        <v>0</v>
      </c>
      <c r="CM303" s="466">
        <v>0</v>
      </c>
      <c r="CN303" s="466">
        <v>0</v>
      </c>
      <c r="CO303" s="466">
        <v>0</v>
      </c>
      <c r="CP303" s="466">
        <v>0</v>
      </c>
      <c r="CQ303" s="466">
        <v>0</v>
      </c>
      <c r="CR303" s="466">
        <v>0</v>
      </c>
      <c r="CS303" s="466">
        <v>0</v>
      </c>
      <c r="CT303" s="466">
        <v>0</v>
      </c>
      <c r="CU303" s="466">
        <v>0</v>
      </c>
      <c r="CV303" s="466">
        <v>0</v>
      </c>
      <c r="CW303" s="466">
        <v>0</v>
      </c>
      <c r="CX303" s="466">
        <v>0</v>
      </c>
      <c r="CY303" s="466">
        <f t="shared" si="1495"/>
        <v>0</v>
      </c>
      <c r="CZ303" s="466">
        <v>0</v>
      </c>
      <c r="DA303" s="466">
        <v>0</v>
      </c>
      <c r="DB303" s="466">
        <v>0</v>
      </c>
      <c r="DC303" s="466">
        <v>0</v>
      </c>
      <c r="DD303" s="466">
        <v>0</v>
      </c>
      <c r="DE303" s="466">
        <v>0</v>
      </c>
      <c r="DF303" s="466">
        <v>0</v>
      </c>
      <c r="DG303" s="466">
        <v>0</v>
      </c>
      <c r="DH303" s="466">
        <v>0</v>
      </c>
      <c r="DI303" s="466">
        <v>0</v>
      </c>
      <c r="DJ303" s="466">
        <v>0</v>
      </c>
      <c r="DK303" s="466">
        <v>0</v>
      </c>
      <c r="DL303" s="466">
        <f t="shared" si="1497"/>
        <v>0</v>
      </c>
      <c r="DM303" s="466">
        <v>0</v>
      </c>
      <c r="DN303" s="466">
        <v>0</v>
      </c>
      <c r="DO303" s="466">
        <v>0</v>
      </c>
      <c r="DP303" s="466">
        <v>0</v>
      </c>
      <c r="DQ303" s="466">
        <v>0</v>
      </c>
      <c r="DR303" s="466">
        <v>0</v>
      </c>
      <c r="DS303" s="466">
        <v>0</v>
      </c>
      <c r="DT303" s="466">
        <v>0</v>
      </c>
      <c r="DU303" s="466">
        <v>0</v>
      </c>
      <c r="DV303" s="466">
        <v>0</v>
      </c>
      <c r="DW303" s="466">
        <v>0</v>
      </c>
      <c r="DX303" s="466">
        <v>0</v>
      </c>
      <c r="DY303" s="466">
        <f t="shared" si="1499"/>
        <v>0</v>
      </c>
      <c r="DZ303" s="466">
        <v>0</v>
      </c>
      <c r="EA303" s="466">
        <v>0</v>
      </c>
      <c r="EB303" s="466">
        <v>0</v>
      </c>
      <c r="EC303" s="466">
        <v>0</v>
      </c>
      <c r="ED303" s="466">
        <v>0</v>
      </c>
      <c r="EE303" s="466">
        <v>0</v>
      </c>
      <c r="EF303" s="466">
        <v>0</v>
      </c>
      <c r="EG303" s="466">
        <v>0</v>
      </c>
      <c r="EH303" s="466">
        <v>0</v>
      </c>
      <c r="EI303" s="466">
        <v>0</v>
      </c>
      <c r="EJ303" s="466">
        <v>0</v>
      </c>
      <c r="EK303" s="466">
        <v>0</v>
      </c>
      <c r="EL303" s="466">
        <f t="shared" si="1501"/>
        <v>0</v>
      </c>
      <c r="EM303" s="466">
        <v>0</v>
      </c>
      <c r="EN303" s="466">
        <v>0</v>
      </c>
      <c r="EO303" s="466">
        <v>0</v>
      </c>
      <c r="EP303" s="466">
        <v>0</v>
      </c>
      <c r="EQ303" s="466">
        <v>0</v>
      </c>
      <c r="ER303" s="466">
        <v>0</v>
      </c>
      <c r="ES303" s="466">
        <v>0</v>
      </c>
      <c r="ET303" s="466">
        <v>0</v>
      </c>
      <c r="EU303" s="466">
        <v>0</v>
      </c>
      <c r="EV303" s="466">
        <v>0</v>
      </c>
      <c r="EW303" s="466">
        <v>0</v>
      </c>
      <c r="EX303" s="466">
        <v>0</v>
      </c>
      <c r="EY303" s="466">
        <f t="shared" si="1503"/>
        <v>0</v>
      </c>
      <c r="EZ303" s="466">
        <v>0</v>
      </c>
      <c r="FA303" s="466">
        <v>0</v>
      </c>
      <c r="FB303" s="466">
        <v>0</v>
      </c>
      <c r="FC303" s="466">
        <v>0</v>
      </c>
      <c r="FD303" s="466">
        <v>0</v>
      </c>
      <c r="FE303" s="466">
        <v>0</v>
      </c>
      <c r="FF303" s="466">
        <v>0</v>
      </c>
      <c r="FG303" s="466">
        <v>0</v>
      </c>
      <c r="FH303" s="466">
        <v>0</v>
      </c>
      <c r="FI303" s="466">
        <v>0</v>
      </c>
      <c r="FJ303" s="466">
        <v>0</v>
      </c>
      <c r="FK303" s="466">
        <v>0</v>
      </c>
      <c r="FL303" s="466">
        <f t="shared" si="1505"/>
        <v>0</v>
      </c>
      <c r="FM303" s="466">
        <v>0</v>
      </c>
      <c r="FN303" s="466">
        <v>0</v>
      </c>
      <c r="FO303" s="466">
        <v>0</v>
      </c>
      <c r="FP303" s="466">
        <v>0</v>
      </c>
      <c r="FQ303" s="466">
        <v>0</v>
      </c>
      <c r="FR303" s="466">
        <v>0</v>
      </c>
      <c r="FS303" s="466">
        <v>0</v>
      </c>
      <c r="FT303" s="466">
        <v>0</v>
      </c>
      <c r="FU303" s="466">
        <v>0</v>
      </c>
      <c r="FV303" s="466">
        <v>0</v>
      </c>
      <c r="FW303" s="466">
        <v>0</v>
      </c>
      <c r="FX303" s="466">
        <v>0</v>
      </c>
      <c r="FY303" s="466">
        <f t="shared" si="1507"/>
        <v>0</v>
      </c>
      <c r="FZ303" s="466">
        <v>0</v>
      </c>
      <c r="GA303" s="466">
        <v>0</v>
      </c>
      <c r="GB303" s="466">
        <v>0</v>
      </c>
      <c r="GC303" s="466">
        <v>0</v>
      </c>
      <c r="GD303" s="466">
        <v>0</v>
      </c>
      <c r="GE303" s="466">
        <v>0</v>
      </c>
      <c r="GF303" s="466">
        <v>0</v>
      </c>
      <c r="GG303" s="466">
        <v>0</v>
      </c>
      <c r="GH303" s="466">
        <v>0</v>
      </c>
      <c r="GI303" s="466">
        <v>0</v>
      </c>
      <c r="GJ303" s="466">
        <v>0</v>
      </c>
      <c r="GK303" s="466">
        <v>0</v>
      </c>
      <c r="GL303" s="466">
        <f t="shared" si="1509"/>
        <v>0</v>
      </c>
      <c r="GM303" s="466">
        <v>0</v>
      </c>
      <c r="GN303" s="466">
        <v>0</v>
      </c>
      <c r="GO303" s="466">
        <v>0</v>
      </c>
      <c r="GP303" s="466">
        <v>0</v>
      </c>
      <c r="GQ303" s="466">
        <v>0</v>
      </c>
      <c r="GR303" s="466">
        <v>0</v>
      </c>
      <c r="GS303" s="466">
        <v>0</v>
      </c>
      <c r="GT303" s="466">
        <v>0</v>
      </c>
      <c r="GU303" s="466">
        <v>0</v>
      </c>
      <c r="GV303" s="466">
        <v>0</v>
      </c>
      <c r="GW303" s="466">
        <v>0</v>
      </c>
      <c r="GX303" s="466">
        <v>0</v>
      </c>
      <c r="GY303" s="466">
        <f t="shared" si="1511"/>
        <v>0</v>
      </c>
      <c r="GZ303" s="466">
        <v>0</v>
      </c>
      <c r="HA303" s="466">
        <v>0</v>
      </c>
      <c r="HB303" s="466">
        <v>0</v>
      </c>
      <c r="HC303" s="466">
        <v>0</v>
      </c>
      <c r="HD303" s="466">
        <v>0</v>
      </c>
      <c r="HE303" s="466">
        <v>0</v>
      </c>
      <c r="HF303" s="466">
        <v>0</v>
      </c>
      <c r="HG303" s="466">
        <v>0</v>
      </c>
      <c r="HH303" s="466">
        <v>0</v>
      </c>
      <c r="HI303" s="466">
        <v>0</v>
      </c>
      <c r="HJ303" s="466">
        <v>0</v>
      </c>
      <c r="HK303" s="466">
        <v>0</v>
      </c>
      <c r="HL303" s="466">
        <f t="shared" si="1513"/>
        <v>0</v>
      </c>
      <c r="HM303" s="466">
        <v>0</v>
      </c>
      <c r="HN303" s="466">
        <v>0</v>
      </c>
      <c r="HO303" s="466">
        <v>0</v>
      </c>
      <c r="HP303" s="466">
        <v>0</v>
      </c>
      <c r="HQ303" s="466">
        <v>0</v>
      </c>
      <c r="HR303" s="466">
        <v>0</v>
      </c>
      <c r="HS303" s="466">
        <v>0</v>
      </c>
      <c r="HT303" s="466">
        <v>0</v>
      </c>
      <c r="HU303" s="466">
        <v>0</v>
      </c>
      <c r="HV303" s="466">
        <v>0</v>
      </c>
      <c r="HW303" s="466">
        <v>0</v>
      </c>
      <c r="HX303" s="466">
        <v>0</v>
      </c>
      <c r="HY303" s="466">
        <f t="shared" si="1515"/>
        <v>0</v>
      </c>
      <c r="HZ303" s="466">
        <v>0</v>
      </c>
      <c r="IA303" s="466">
        <v>0</v>
      </c>
      <c r="IB303" s="466">
        <v>0</v>
      </c>
      <c r="IC303" s="466">
        <v>0</v>
      </c>
      <c r="ID303" s="466">
        <v>0</v>
      </c>
      <c r="IE303" s="466">
        <v>0</v>
      </c>
      <c r="IF303" s="466">
        <v>0</v>
      </c>
      <c r="IG303" s="466">
        <v>0</v>
      </c>
      <c r="IH303" s="466">
        <v>0</v>
      </c>
      <c r="II303" s="466">
        <v>0</v>
      </c>
      <c r="IJ303" s="466">
        <v>0</v>
      </c>
      <c r="IK303" s="466">
        <v>0</v>
      </c>
      <c r="IL303" s="466">
        <f t="shared" si="1517"/>
        <v>0</v>
      </c>
      <c r="IM303" s="466">
        <v>0</v>
      </c>
      <c r="IN303" s="466">
        <v>0</v>
      </c>
      <c r="IO303" s="466">
        <v>0</v>
      </c>
      <c r="IP303" s="466">
        <v>0</v>
      </c>
      <c r="IQ303" s="466">
        <v>0</v>
      </c>
      <c r="IR303" s="466">
        <v>0</v>
      </c>
      <c r="IS303" s="466">
        <v>0</v>
      </c>
      <c r="IT303" s="466">
        <v>0</v>
      </c>
      <c r="IU303" s="466">
        <v>0</v>
      </c>
      <c r="IV303" s="466">
        <v>0</v>
      </c>
      <c r="IW303" s="466">
        <v>0</v>
      </c>
      <c r="IX303" s="466">
        <v>0</v>
      </c>
      <c r="IY303" s="466">
        <f t="shared" si="1519"/>
        <v>0</v>
      </c>
      <c r="IZ303" s="655">
        <v>0</v>
      </c>
      <c r="JA303" s="466">
        <v>0</v>
      </c>
      <c r="JB303" s="466">
        <v>0</v>
      </c>
      <c r="JC303" s="466">
        <v>0</v>
      </c>
      <c r="JD303" s="466">
        <v>0</v>
      </c>
      <c r="JE303" s="466">
        <v>0</v>
      </c>
      <c r="JF303" s="466">
        <v>0</v>
      </c>
      <c r="JG303" s="466">
        <v>0</v>
      </c>
      <c r="JH303" s="466">
        <v>0</v>
      </c>
      <c r="JI303" s="466">
        <v>0</v>
      </c>
      <c r="JJ303" s="466">
        <v>0</v>
      </c>
      <c r="JK303" s="466">
        <v>0</v>
      </c>
      <c r="JL303" s="466">
        <f t="shared" si="1521"/>
        <v>0</v>
      </c>
      <c r="JM303" s="655">
        <v>0</v>
      </c>
      <c r="JN303" s="466">
        <v>0</v>
      </c>
      <c r="JO303" s="466">
        <v>0</v>
      </c>
      <c r="JP303" s="466">
        <v>0</v>
      </c>
      <c r="JQ303" s="466">
        <v>0</v>
      </c>
      <c r="JR303" s="466">
        <v>0</v>
      </c>
      <c r="JS303" s="466">
        <v>0</v>
      </c>
      <c r="JT303" s="466">
        <v>0</v>
      </c>
      <c r="JU303" s="466">
        <v>0</v>
      </c>
      <c r="JV303" s="466">
        <v>0</v>
      </c>
      <c r="JW303" s="466">
        <v>0</v>
      </c>
      <c r="JX303" s="466">
        <v>0</v>
      </c>
      <c r="JY303" s="466">
        <f t="shared" si="1523"/>
        <v>0</v>
      </c>
      <c r="JZ303" s="655">
        <v>0</v>
      </c>
      <c r="KA303" s="466">
        <v>0</v>
      </c>
      <c r="KB303" s="466">
        <v>0</v>
      </c>
      <c r="KC303" s="466">
        <v>0</v>
      </c>
      <c r="KD303" s="466">
        <v>0</v>
      </c>
      <c r="KE303" s="466">
        <v>0</v>
      </c>
      <c r="KF303" s="466">
        <v>0</v>
      </c>
      <c r="KG303" s="466">
        <v>0</v>
      </c>
      <c r="KH303" s="466">
        <v>0</v>
      </c>
      <c r="KI303" s="466">
        <v>0</v>
      </c>
      <c r="KJ303" s="466">
        <v>0</v>
      </c>
      <c r="KK303" s="466">
        <v>0</v>
      </c>
      <c r="KL303" s="466">
        <f t="shared" si="1525"/>
        <v>0</v>
      </c>
      <c r="KM303" s="655">
        <v>0</v>
      </c>
      <c r="KN303" s="466">
        <v>0</v>
      </c>
      <c r="KO303" s="466">
        <v>0</v>
      </c>
      <c r="KP303" s="466">
        <v>0</v>
      </c>
      <c r="KQ303" s="466">
        <v>0</v>
      </c>
      <c r="KR303" s="466">
        <v>0</v>
      </c>
      <c r="KS303" s="466">
        <v>0</v>
      </c>
      <c r="KT303" s="466">
        <v>0</v>
      </c>
      <c r="KU303" s="466">
        <v>0</v>
      </c>
      <c r="KV303" s="466">
        <v>0</v>
      </c>
      <c r="KW303" s="466">
        <v>0</v>
      </c>
      <c r="KX303" s="466">
        <v>0</v>
      </c>
      <c r="KY303" s="466">
        <f t="shared" si="1527"/>
        <v>0</v>
      </c>
      <c r="KZ303" s="655">
        <v>0</v>
      </c>
      <c r="LA303" s="466">
        <v>0</v>
      </c>
      <c r="LB303" s="466">
        <v>0</v>
      </c>
      <c r="LC303" s="466">
        <v>0</v>
      </c>
      <c r="LD303" s="466">
        <v>0</v>
      </c>
      <c r="LE303" s="466">
        <v>0</v>
      </c>
      <c r="LF303" s="466">
        <v>0</v>
      </c>
      <c r="LG303" s="466">
        <v>0</v>
      </c>
      <c r="LH303" s="466">
        <v>0</v>
      </c>
      <c r="LI303" s="466">
        <v>0</v>
      </c>
      <c r="LJ303" s="466">
        <v>0</v>
      </c>
      <c r="LK303" s="466">
        <v>0</v>
      </c>
      <c r="LL303" s="511">
        <f t="shared" si="1529"/>
        <v>0</v>
      </c>
    </row>
    <row r="304" spans="1:324" ht="15.75" x14ac:dyDescent="0.25">
      <c r="A304" s="419">
        <v>4408</v>
      </c>
      <c r="B304" s="420"/>
      <c r="C304" s="418" t="s">
        <v>926</v>
      </c>
      <c r="D304" s="418" t="s">
        <v>652</v>
      </c>
      <c r="E304" s="466">
        <v>0</v>
      </c>
      <c r="F304" s="466">
        <v>0</v>
      </c>
      <c r="G304" s="466">
        <v>0</v>
      </c>
      <c r="H304" s="466">
        <v>0</v>
      </c>
      <c r="I304" s="466">
        <v>0</v>
      </c>
      <c r="J304" s="466">
        <v>0</v>
      </c>
      <c r="K304" s="466">
        <v>0</v>
      </c>
      <c r="L304" s="466">
        <v>0</v>
      </c>
      <c r="M304" s="466">
        <v>0</v>
      </c>
      <c r="N304" s="466">
        <v>0</v>
      </c>
      <c r="O304" s="466">
        <v>0</v>
      </c>
      <c r="P304" s="466">
        <v>0</v>
      </c>
      <c r="Q304" s="466">
        <v>0</v>
      </c>
      <c r="R304" s="466">
        <v>0</v>
      </c>
      <c r="S304" s="466">
        <v>0</v>
      </c>
      <c r="T304" s="466">
        <v>0</v>
      </c>
      <c r="U304" s="466">
        <v>0</v>
      </c>
      <c r="V304" s="466">
        <v>0</v>
      </c>
      <c r="W304" s="466">
        <v>0</v>
      </c>
      <c r="X304" s="466">
        <v>0</v>
      </c>
      <c r="Y304" s="466">
        <v>0</v>
      </c>
      <c r="Z304" s="466">
        <v>0</v>
      </c>
      <c r="AA304" s="466">
        <v>0</v>
      </c>
      <c r="AB304" s="466">
        <v>0</v>
      </c>
      <c r="AC304" s="466">
        <v>0</v>
      </c>
      <c r="AD304" s="466">
        <v>0</v>
      </c>
      <c r="AE304" s="466">
        <v>0</v>
      </c>
      <c r="AF304" s="466">
        <v>0</v>
      </c>
      <c r="AG304" s="466">
        <v>0</v>
      </c>
      <c r="AH304" s="466">
        <v>0</v>
      </c>
      <c r="AI304" s="466">
        <v>0</v>
      </c>
      <c r="AJ304" s="466">
        <v>0</v>
      </c>
      <c r="AK304" s="466">
        <v>0</v>
      </c>
      <c r="AL304" s="466">
        <v>0</v>
      </c>
      <c r="AM304" s="466">
        <v>0</v>
      </c>
      <c r="AN304" s="466">
        <v>0</v>
      </c>
      <c r="AO304" s="466">
        <v>0</v>
      </c>
      <c r="AP304" s="466">
        <v>0</v>
      </c>
      <c r="AQ304" s="466">
        <v>0</v>
      </c>
      <c r="AR304" s="466">
        <v>0</v>
      </c>
      <c r="AS304" s="466">
        <v>0</v>
      </c>
      <c r="AT304" s="466">
        <v>0</v>
      </c>
      <c r="AU304" s="466">
        <v>0</v>
      </c>
      <c r="AV304" s="466">
        <v>0</v>
      </c>
      <c r="AW304" s="466">
        <v>0</v>
      </c>
      <c r="AX304" s="466">
        <v>0</v>
      </c>
      <c r="AY304" s="466">
        <v>0</v>
      </c>
      <c r="AZ304" s="466">
        <v>0</v>
      </c>
      <c r="BA304" s="466">
        <v>0</v>
      </c>
      <c r="BB304" s="466">
        <v>0</v>
      </c>
      <c r="BC304" s="466">
        <v>0</v>
      </c>
      <c r="BD304" s="466">
        <v>0</v>
      </c>
      <c r="BE304" s="466">
        <v>0</v>
      </c>
      <c r="BF304" s="466">
        <v>0</v>
      </c>
      <c r="BG304" s="466">
        <v>0</v>
      </c>
      <c r="BH304" s="466">
        <v>0</v>
      </c>
      <c r="BI304" s="466">
        <v>0</v>
      </c>
      <c r="BJ304" s="466">
        <v>0</v>
      </c>
      <c r="BK304" s="466">
        <v>0</v>
      </c>
      <c r="BL304" s="466">
        <v>0</v>
      </c>
      <c r="BM304" s="466">
        <v>0</v>
      </c>
      <c r="BN304" s="466">
        <v>0</v>
      </c>
      <c r="BO304" s="466">
        <v>0</v>
      </c>
      <c r="BP304" s="466">
        <v>0</v>
      </c>
      <c r="BQ304" s="466">
        <v>0</v>
      </c>
      <c r="BR304" s="466">
        <v>0</v>
      </c>
      <c r="BS304" s="466">
        <v>0</v>
      </c>
      <c r="BT304" s="466">
        <v>0</v>
      </c>
      <c r="BU304" s="466">
        <v>0</v>
      </c>
      <c r="BV304" s="466">
        <v>0</v>
      </c>
      <c r="BW304" s="466">
        <v>0</v>
      </c>
      <c r="BX304" s="466">
        <v>8345.852111500586</v>
      </c>
      <c r="BY304" s="466">
        <f>BM304+BN304+BO304+BP304+BQ304+BR304+BS304+BT304+BU304+BV304+BW304+BX304</f>
        <v>8345.852111500586</v>
      </c>
      <c r="BZ304" s="466">
        <v>0</v>
      </c>
      <c r="CA304" s="466">
        <v>0</v>
      </c>
      <c r="CB304" s="466">
        <v>0</v>
      </c>
      <c r="CC304" s="466">
        <v>0</v>
      </c>
      <c r="CD304" s="466">
        <v>0</v>
      </c>
      <c r="CE304" s="466">
        <v>0</v>
      </c>
      <c r="CF304" s="466">
        <v>0</v>
      </c>
      <c r="CG304" s="466">
        <v>0</v>
      </c>
      <c r="CH304" s="466">
        <v>0</v>
      </c>
      <c r="CI304" s="466">
        <v>4957.4361542313472</v>
      </c>
      <c r="CJ304" s="466">
        <v>0</v>
      </c>
      <c r="CK304" s="466">
        <v>18882.490402270072</v>
      </c>
      <c r="CL304" s="466">
        <f>BZ304+CA304+CB304+CC304+CD304+CE304+CF304+CG304+CH304+CI304+CJ304+CK304</f>
        <v>23839.926556501421</v>
      </c>
      <c r="CM304" s="466">
        <v>0</v>
      </c>
      <c r="CN304" s="466">
        <v>0</v>
      </c>
      <c r="CO304" s="466">
        <v>0</v>
      </c>
      <c r="CP304" s="466">
        <v>0</v>
      </c>
      <c r="CQ304" s="466">
        <v>0</v>
      </c>
      <c r="CR304" s="466">
        <v>0</v>
      </c>
      <c r="CS304" s="466">
        <v>13770.655983975965</v>
      </c>
      <c r="CT304" s="466">
        <v>0</v>
      </c>
      <c r="CU304" s="466">
        <v>0</v>
      </c>
      <c r="CV304" s="466">
        <v>0</v>
      </c>
      <c r="CW304" s="466">
        <v>0</v>
      </c>
      <c r="CX304" s="466">
        <v>0</v>
      </c>
      <c r="CY304" s="466">
        <f t="shared" si="1495"/>
        <v>13770.655983975965</v>
      </c>
      <c r="CZ304" s="466">
        <v>0</v>
      </c>
      <c r="DA304" s="466">
        <v>0</v>
      </c>
      <c r="DB304" s="466">
        <v>0</v>
      </c>
      <c r="DC304" s="466">
        <v>0</v>
      </c>
      <c r="DD304" s="466">
        <v>0</v>
      </c>
      <c r="DE304" s="466">
        <v>0</v>
      </c>
      <c r="DF304" s="466">
        <v>0</v>
      </c>
      <c r="DG304" s="466">
        <v>0</v>
      </c>
      <c r="DH304" s="466">
        <v>0</v>
      </c>
      <c r="DI304" s="466">
        <v>0</v>
      </c>
      <c r="DJ304" s="466">
        <v>0</v>
      </c>
      <c r="DK304" s="466">
        <v>0</v>
      </c>
      <c r="DL304" s="466">
        <f t="shared" si="1497"/>
        <v>0</v>
      </c>
      <c r="DM304" s="466">
        <v>0</v>
      </c>
      <c r="DN304" s="466">
        <v>0</v>
      </c>
      <c r="DO304" s="466">
        <v>0</v>
      </c>
      <c r="DP304" s="466">
        <v>0</v>
      </c>
      <c r="DQ304" s="466">
        <v>0</v>
      </c>
      <c r="DR304" s="466">
        <v>0</v>
      </c>
      <c r="DS304" s="466">
        <v>0</v>
      </c>
      <c r="DT304" s="466">
        <v>0</v>
      </c>
      <c r="DU304" s="466">
        <v>0</v>
      </c>
      <c r="DV304" s="466">
        <v>0</v>
      </c>
      <c r="DW304" s="466">
        <v>0</v>
      </c>
      <c r="DX304" s="466">
        <v>0</v>
      </c>
      <c r="DY304" s="466">
        <f t="shared" si="1499"/>
        <v>0</v>
      </c>
      <c r="DZ304" s="466">
        <v>0</v>
      </c>
      <c r="EA304" s="466">
        <v>0</v>
      </c>
      <c r="EB304" s="466">
        <v>0</v>
      </c>
      <c r="EC304" s="466">
        <v>0</v>
      </c>
      <c r="ED304" s="466">
        <v>0</v>
      </c>
      <c r="EE304" s="466">
        <v>0</v>
      </c>
      <c r="EF304" s="466">
        <v>0</v>
      </c>
      <c r="EG304" s="466">
        <v>0</v>
      </c>
      <c r="EH304" s="466">
        <v>0</v>
      </c>
      <c r="EI304" s="466">
        <v>0</v>
      </c>
      <c r="EJ304" s="466">
        <v>0</v>
      </c>
      <c r="EK304" s="466">
        <v>0</v>
      </c>
      <c r="EL304" s="466">
        <f t="shared" si="1501"/>
        <v>0</v>
      </c>
      <c r="EM304" s="466">
        <v>0</v>
      </c>
      <c r="EN304" s="466">
        <v>0</v>
      </c>
      <c r="EO304" s="466">
        <v>0</v>
      </c>
      <c r="EP304" s="466">
        <v>0</v>
      </c>
      <c r="EQ304" s="466">
        <v>0</v>
      </c>
      <c r="ER304" s="466">
        <v>0</v>
      </c>
      <c r="ES304" s="466">
        <v>0</v>
      </c>
      <c r="ET304" s="466">
        <v>0</v>
      </c>
      <c r="EU304" s="466">
        <v>0</v>
      </c>
      <c r="EV304" s="466">
        <v>0</v>
      </c>
      <c r="EW304" s="466">
        <v>0</v>
      </c>
      <c r="EX304" s="466">
        <v>0</v>
      </c>
      <c r="EY304" s="466">
        <f t="shared" si="1503"/>
        <v>0</v>
      </c>
      <c r="EZ304" s="466">
        <v>0</v>
      </c>
      <c r="FA304" s="466">
        <v>0</v>
      </c>
      <c r="FB304" s="466">
        <v>0</v>
      </c>
      <c r="FC304" s="466">
        <v>0</v>
      </c>
      <c r="FD304" s="466">
        <v>0</v>
      </c>
      <c r="FE304" s="466">
        <v>0</v>
      </c>
      <c r="FF304" s="466">
        <v>0</v>
      </c>
      <c r="FG304" s="466">
        <v>0</v>
      </c>
      <c r="FH304" s="466">
        <v>0</v>
      </c>
      <c r="FI304" s="466">
        <v>50706.13</v>
      </c>
      <c r="FJ304" s="466">
        <v>0</v>
      </c>
      <c r="FK304" s="466">
        <v>0</v>
      </c>
      <c r="FL304" s="466">
        <f t="shared" si="1505"/>
        <v>50706.13</v>
      </c>
      <c r="FM304" s="466">
        <v>0</v>
      </c>
      <c r="FN304" s="466">
        <v>0</v>
      </c>
      <c r="FO304" s="466">
        <v>0</v>
      </c>
      <c r="FP304" s="466">
        <v>0</v>
      </c>
      <c r="FQ304" s="466">
        <v>0</v>
      </c>
      <c r="FR304" s="466">
        <v>0</v>
      </c>
      <c r="FS304" s="466">
        <v>0</v>
      </c>
      <c r="FT304" s="466">
        <v>0</v>
      </c>
      <c r="FU304" s="466">
        <v>0</v>
      </c>
      <c r="FV304" s="466">
        <v>0</v>
      </c>
      <c r="FW304" s="466">
        <v>0</v>
      </c>
      <c r="FX304" s="466">
        <v>0</v>
      </c>
      <c r="FY304" s="466">
        <f t="shared" si="1507"/>
        <v>0</v>
      </c>
      <c r="FZ304" s="466">
        <v>0</v>
      </c>
      <c r="GA304" s="466">
        <v>0</v>
      </c>
      <c r="GB304" s="466">
        <v>0</v>
      </c>
      <c r="GC304" s="466">
        <v>0</v>
      </c>
      <c r="GD304" s="466">
        <v>0</v>
      </c>
      <c r="GE304" s="466">
        <v>0</v>
      </c>
      <c r="GF304" s="466">
        <v>0</v>
      </c>
      <c r="GG304" s="466">
        <v>0</v>
      </c>
      <c r="GH304" s="466">
        <v>0</v>
      </c>
      <c r="GI304" s="466">
        <v>0</v>
      </c>
      <c r="GJ304" s="466">
        <v>0</v>
      </c>
      <c r="GK304" s="466">
        <v>0</v>
      </c>
      <c r="GL304" s="466">
        <f t="shared" si="1509"/>
        <v>0</v>
      </c>
      <c r="GM304" s="466">
        <v>0</v>
      </c>
      <c r="GN304" s="466">
        <v>0</v>
      </c>
      <c r="GO304" s="466">
        <v>0</v>
      </c>
      <c r="GP304" s="466">
        <v>0</v>
      </c>
      <c r="GQ304" s="466">
        <v>0</v>
      </c>
      <c r="GR304" s="466">
        <v>0</v>
      </c>
      <c r="GS304" s="466">
        <v>0</v>
      </c>
      <c r="GT304" s="466">
        <v>0</v>
      </c>
      <c r="GU304" s="466">
        <v>0</v>
      </c>
      <c r="GV304" s="466">
        <v>0</v>
      </c>
      <c r="GW304" s="466">
        <v>0</v>
      </c>
      <c r="GX304" s="466">
        <v>0</v>
      </c>
      <c r="GY304" s="466">
        <f t="shared" si="1511"/>
        <v>0</v>
      </c>
      <c r="GZ304" s="466">
        <v>0</v>
      </c>
      <c r="HA304" s="466">
        <v>0</v>
      </c>
      <c r="HB304" s="466">
        <v>0</v>
      </c>
      <c r="HC304" s="466">
        <v>0</v>
      </c>
      <c r="HD304" s="466">
        <v>0</v>
      </c>
      <c r="HE304" s="466">
        <v>0</v>
      </c>
      <c r="HF304" s="466">
        <v>0</v>
      </c>
      <c r="HG304" s="466">
        <v>0</v>
      </c>
      <c r="HH304" s="466">
        <v>0</v>
      </c>
      <c r="HI304" s="466">
        <v>0</v>
      </c>
      <c r="HJ304" s="466">
        <v>0</v>
      </c>
      <c r="HK304" s="466">
        <v>0</v>
      </c>
      <c r="HL304" s="466">
        <f t="shared" si="1513"/>
        <v>0</v>
      </c>
      <c r="HM304" s="466">
        <v>0</v>
      </c>
      <c r="HN304" s="466">
        <v>0</v>
      </c>
      <c r="HO304" s="466">
        <v>0</v>
      </c>
      <c r="HP304" s="466">
        <v>0</v>
      </c>
      <c r="HQ304" s="466">
        <v>0</v>
      </c>
      <c r="HR304" s="466">
        <v>0</v>
      </c>
      <c r="HS304" s="466">
        <v>0</v>
      </c>
      <c r="HT304" s="466">
        <v>0</v>
      </c>
      <c r="HU304" s="466">
        <v>0</v>
      </c>
      <c r="HV304" s="466">
        <v>0</v>
      </c>
      <c r="HW304" s="466">
        <v>0</v>
      </c>
      <c r="HX304" s="466">
        <v>0</v>
      </c>
      <c r="HY304" s="466">
        <f t="shared" si="1515"/>
        <v>0</v>
      </c>
      <c r="HZ304" s="466">
        <v>0</v>
      </c>
      <c r="IA304" s="466">
        <v>0</v>
      </c>
      <c r="IB304" s="466">
        <v>0</v>
      </c>
      <c r="IC304" s="466">
        <v>0</v>
      </c>
      <c r="ID304" s="466">
        <v>0</v>
      </c>
      <c r="IE304" s="466">
        <v>0</v>
      </c>
      <c r="IF304" s="466">
        <v>0</v>
      </c>
      <c r="IG304" s="466">
        <v>0</v>
      </c>
      <c r="IH304" s="466">
        <v>0</v>
      </c>
      <c r="II304" s="466">
        <v>0</v>
      </c>
      <c r="IJ304" s="466">
        <v>0</v>
      </c>
      <c r="IK304" s="466">
        <v>0</v>
      </c>
      <c r="IL304" s="466">
        <f t="shared" si="1517"/>
        <v>0</v>
      </c>
      <c r="IM304" s="466">
        <v>0</v>
      </c>
      <c r="IN304" s="466">
        <v>0</v>
      </c>
      <c r="IO304" s="466">
        <v>0</v>
      </c>
      <c r="IP304" s="466">
        <v>0</v>
      </c>
      <c r="IQ304" s="466">
        <v>0</v>
      </c>
      <c r="IR304" s="466">
        <v>0</v>
      </c>
      <c r="IS304" s="466">
        <v>0</v>
      </c>
      <c r="IT304" s="466">
        <v>0</v>
      </c>
      <c r="IU304" s="466">
        <v>0</v>
      </c>
      <c r="IV304" s="466">
        <v>0</v>
      </c>
      <c r="IW304" s="466">
        <v>0</v>
      </c>
      <c r="IX304" s="466">
        <v>0</v>
      </c>
      <c r="IY304" s="466">
        <f t="shared" si="1519"/>
        <v>0</v>
      </c>
      <c r="IZ304" s="655">
        <v>0</v>
      </c>
      <c r="JA304" s="466">
        <v>0</v>
      </c>
      <c r="JB304" s="466">
        <v>0</v>
      </c>
      <c r="JC304" s="466">
        <v>0</v>
      </c>
      <c r="JD304" s="466">
        <v>0</v>
      </c>
      <c r="JE304" s="466">
        <v>0</v>
      </c>
      <c r="JF304" s="466">
        <v>0</v>
      </c>
      <c r="JG304" s="466">
        <v>0</v>
      </c>
      <c r="JH304" s="466">
        <v>0</v>
      </c>
      <c r="JI304" s="466">
        <v>0</v>
      </c>
      <c r="JJ304" s="466">
        <v>0</v>
      </c>
      <c r="JK304" s="466">
        <v>0</v>
      </c>
      <c r="JL304" s="466">
        <f t="shared" si="1521"/>
        <v>0</v>
      </c>
      <c r="JM304" s="655">
        <v>0</v>
      </c>
      <c r="JN304" s="466">
        <v>0</v>
      </c>
      <c r="JO304" s="466">
        <v>0</v>
      </c>
      <c r="JP304" s="466">
        <v>0</v>
      </c>
      <c r="JQ304" s="466">
        <v>0</v>
      </c>
      <c r="JR304" s="466">
        <v>0</v>
      </c>
      <c r="JS304" s="466">
        <v>0</v>
      </c>
      <c r="JT304" s="466">
        <v>0</v>
      </c>
      <c r="JU304" s="466">
        <v>0</v>
      </c>
      <c r="JV304" s="466">
        <v>0</v>
      </c>
      <c r="JW304" s="466">
        <v>0</v>
      </c>
      <c r="JX304" s="466">
        <v>0</v>
      </c>
      <c r="JY304" s="466">
        <f t="shared" si="1523"/>
        <v>0</v>
      </c>
      <c r="JZ304" s="655">
        <v>0</v>
      </c>
      <c r="KA304" s="466">
        <v>0</v>
      </c>
      <c r="KB304" s="466">
        <v>0</v>
      </c>
      <c r="KC304" s="466">
        <v>0</v>
      </c>
      <c r="KD304" s="466">
        <v>0</v>
      </c>
      <c r="KE304" s="466">
        <v>0</v>
      </c>
      <c r="KF304" s="466">
        <v>0</v>
      </c>
      <c r="KG304" s="466">
        <v>0</v>
      </c>
      <c r="KH304" s="466">
        <v>0</v>
      </c>
      <c r="KI304" s="466">
        <v>0</v>
      </c>
      <c r="KJ304" s="466">
        <v>0</v>
      </c>
      <c r="KK304" s="466">
        <v>0</v>
      </c>
      <c r="KL304" s="466">
        <f t="shared" si="1525"/>
        <v>0</v>
      </c>
      <c r="KM304" s="655">
        <v>0</v>
      </c>
      <c r="KN304" s="466">
        <v>0</v>
      </c>
      <c r="KO304" s="466">
        <v>0</v>
      </c>
      <c r="KP304" s="466">
        <v>0</v>
      </c>
      <c r="KQ304" s="466">
        <v>0</v>
      </c>
      <c r="KR304" s="466">
        <v>0</v>
      </c>
      <c r="KS304" s="466">
        <v>0</v>
      </c>
      <c r="KT304" s="466">
        <v>0</v>
      </c>
      <c r="KU304" s="466">
        <v>0</v>
      </c>
      <c r="KV304" s="466">
        <v>0</v>
      </c>
      <c r="KW304" s="466">
        <v>0</v>
      </c>
      <c r="KX304" s="466">
        <v>0</v>
      </c>
      <c r="KY304" s="466">
        <f t="shared" si="1527"/>
        <v>0</v>
      </c>
      <c r="KZ304" s="655">
        <v>0</v>
      </c>
      <c r="LA304" s="466">
        <v>0</v>
      </c>
      <c r="LB304" s="466">
        <v>0</v>
      </c>
      <c r="LC304" s="466">
        <v>0</v>
      </c>
      <c r="LD304" s="466">
        <v>0</v>
      </c>
      <c r="LE304" s="466">
        <v>0</v>
      </c>
      <c r="LF304" s="466">
        <v>0</v>
      </c>
      <c r="LG304" s="466">
        <v>0</v>
      </c>
      <c r="LH304" s="466">
        <v>0</v>
      </c>
      <c r="LI304" s="466">
        <v>0</v>
      </c>
      <c r="LJ304" s="466">
        <v>0</v>
      </c>
      <c r="LK304" s="466">
        <v>0</v>
      </c>
      <c r="LL304" s="511">
        <f t="shared" si="1529"/>
        <v>0</v>
      </c>
    </row>
    <row r="305" spans="1:324" ht="15.75" x14ac:dyDescent="0.25">
      <c r="A305" s="419">
        <v>4409</v>
      </c>
      <c r="B305" s="420"/>
      <c r="C305" s="418" t="s">
        <v>216</v>
      </c>
      <c r="D305" s="418" t="s">
        <v>436</v>
      </c>
      <c r="E305" s="466">
        <v>0</v>
      </c>
      <c r="F305" s="466">
        <v>0</v>
      </c>
      <c r="G305" s="466">
        <v>0</v>
      </c>
      <c r="H305" s="466">
        <v>0</v>
      </c>
      <c r="I305" s="466">
        <v>0</v>
      </c>
      <c r="J305" s="466">
        <v>0</v>
      </c>
      <c r="K305" s="466">
        <v>0</v>
      </c>
      <c r="L305" s="466">
        <v>0</v>
      </c>
      <c r="M305" s="466">
        <v>0</v>
      </c>
      <c r="N305" s="466">
        <v>0</v>
      </c>
      <c r="O305" s="466">
        <v>0</v>
      </c>
      <c r="P305" s="466">
        <v>0</v>
      </c>
      <c r="Q305" s="466">
        <v>0</v>
      </c>
      <c r="R305" s="466">
        <v>0</v>
      </c>
      <c r="S305" s="466">
        <v>0</v>
      </c>
      <c r="T305" s="466">
        <v>0</v>
      </c>
      <c r="U305" s="466">
        <v>0</v>
      </c>
      <c r="V305" s="466">
        <v>0</v>
      </c>
      <c r="W305" s="466">
        <v>0</v>
      </c>
      <c r="X305" s="466">
        <v>0</v>
      </c>
      <c r="Y305" s="466">
        <v>0</v>
      </c>
      <c r="Z305" s="466">
        <v>0</v>
      </c>
      <c r="AA305" s="466">
        <v>0</v>
      </c>
      <c r="AB305" s="466">
        <v>0</v>
      </c>
      <c r="AC305" s="466">
        <v>0</v>
      </c>
      <c r="AD305" s="466">
        <v>0</v>
      </c>
      <c r="AE305" s="466">
        <v>0</v>
      </c>
      <c r="AF305" s="466">
        <v>0</v>
      </c>
      <c r="AG305" s="466">
        <v>0</v>
      </c>
      <c r="AH305" s="466">
        <v>0</v>
      </c>
      <c r="AI305" s="466">
        <v>0</v>
      </c>
      <c r="AJ305" s="466">
        <v>0</v>
      </c>
      <c r="AK305" s="466">
        <v>0</v>
      </c>
      <c r="AL305" s="466">
        <v>0</v>
      </c>
      <c r="AM305" s="466">
        <v>0</v>
      </c>
      <c r="AN305" s="466">
        <v>0</v>
      </c>
      <c r="AO305" s="466">
        <v>0</v>
      </c>
      <c r="AP305" s="466">
        <v>0</v>
      </c>
      <c r="AQ305" s="466">
        <v>0</v>
      </c>
      <c r="AR305" s="466">
        <v>0</v>
      </c>
      <c r="AS305" s="466">
        <v>0</v>
      </c>
      <c r="AT305" s="466">
        <v>0</v>
      </c>
      <c r="AU305" s="466">
        <v>0</v>
      </c>
      <c r="AV305" s="466">
        <v>0</v>
      </c>
      <c r="AW305" s="466">
        <v>0</v>
      </c>
      <c r="AX305" s="466">
        <v>0</v>
      </c>
      <c r="AY305" s="466">
        <v>0</v>
      </c>
      <c r="AZ305" s="466">
        <v>0</v>
      </c>
      <c r="BA305" s="466">
        <v>0</v>
      </c>
      <c r="BB305" s="466">
        <v>0</v>
      </c>
      <c r="BC305" s="466">
        <v>0</v>
      </c>
      <c r="BD305" s="466">
        <v>0</v>
      </c>
      <c r="BE305" s="466">
        <v>0</v>
      </c>
      <c r="BF305" s="466">
        <v>0</v>
      </c>
      <c r="BG305" s="466">
        <v>0</v>
      </c>
      <c r="BH305" s="466">
        <v>0</v>
      </c>
      <c r="BI305" s="466">
        <v>0</v>
      </c>
      <c r="BJ305" s="466">
        <v>0</v>
      </c>
      <c r="BK305" s="466">
        <v>0</v>
      </c>
      <c r="BL305" s="466">
        <f>AZ305+BA305+BB305+BC305+BD305+BE305+BF305+BG305+BH305+BI305+BJ305+BK305</f>
        <v>0</v>
      </c>
      <c r="BM305" s="466">
        <v>927564.34109497583</v>
      </c>
      <c r="BN305" s="466">
        <v>482540.49357369391</v>
      </c>
      <c r="BO305" s="466">
        <v>708495.52399432485</v>
      </c>
      <c r="BP305" s="466">
        <v>547976.49332331819</v>
      </c>
      <c r="BQ305" s="466">
        <v>313016.74791353696</v>
      </c>
      <c r="BR305" s="466">
        <v>390891.04944917373</v>
      </c>
      <c r="BS305" s="466">
        <v>594492.4440827911</v>
      </c>
      <c r="BT305" s="466">
        <v>2467204.1298197294</v>
      </c>
      <c r="BU305" s="466">
        <v>201225.88403438492</v>
      </c>
      <c r="BV305" s="466">
        <v>155308.04152061424</v>
      </c>
      <c r="BW305" s="466">
        <v>205498.28655483222</v>
      </c>
      <c r="BX305" s="466">
        <v>1216153.8972625607</v>
      </c>
      <c r="BY305" s="466">
        <f>BM305+BN305+BO305+BP305+BQ305+BR305+BS305+BT305+BU305+BV305+BW305+BX305</f>
        <v>8210367.3326239362</v>
      </c>
      <c r="BZ305" s="466">
        <v>598585.63428476057</v>
      </c>
      <c r="CA305" s="466">
        <v>2100248.6806876985</v>
      </c>
      <c r="CB305" s="466">
        <v>7771997.4344433332</v>
      </c>
      <c r="CC305" s="466">
        <v>1465745.6489317308</v>
      </c>
      <c r="CD305" s="466">
        <v>308263.40644299786</v>
      </c>
      <c r="CE305" s="466">
        <v>11711217.092179937</v>
      </c>
      <c r="CF305" s="466">
        <v>621456.83504423301</v>
      </c>
      <c r="CG305" s="466">
        <v>288165.18248205649</v>
      </c>
      <c r="CH305" s="466">
        <v>269395.1490151895</v>
      </c>
      <c r="CI305" s="466">
        <v>253134.171841095</v>
      </c>
      <c r="CJ305" s="466">
        <v>304976.95618427638</v>
      </c>
      <c r="CK305" s="466">
        <v>269074.49929060263</v>
      </c>
      <c r="CL305" s="466">
        <f>BZ305+CA305+CB305+CC305+CD305+CE305+CF305+CG305+CH305+CI305+CJ305+CK305</f>
        <v>25962260.69082791</v>
      </c>
      <c r="CM305" s="466">
        <v>659823.37097312626</v>
      </c>
      <c r="CN305" s="466">
        <v>1444542.8855783681</v>
      </c>
      <c r="CO305" s="466">
        <v>1011152.0809964949</v>
      </c>
      <c r="CP305" s="466">
        <v>122508.29089467536</v>
      </c>
      <c r="CQ305" s="466">
        <v>34562.197003839094</v>
      </c>
      <c r="CR305" s="466">
        <v>490206.48460190289</v>
      </c>
      <c r="CS305" s="466">
        <v>376387.94875646802</v>
      </c>
      <c r="CT305" s="466">
        <v>138.85353029544319</v>
      </c>
      <c r="CU305" s="466">
        <v>114.08738107160741</v>
      </c>
      <c r="CV305" s="466">
        <v>120.56088299115339</v>
      </c>
      <c r="CW305" s="466">
        <v>114.0880904690369</v>
      </c>
      <c r="CX305" s="466">
        <v>21791.336713403438</v>
      </c>
      <c r="CY305" s="466">
        <f t="shared" si="1495"/>
        <v>4161462.1854031053</v>
      </c>
      <c r="CZ305" s="466">
        <v>0</v>
      </c>
      <c r="DA305" s="466">
        <v>235214.93</v>
      </c>
      <c r="DB305" s="466">
        <v>12609.2</v>
      </c>
      <c r="DC305" s="466">
        <v>12609.27</v>
      </c>
      <c r="DD305" s="466">
        <v>171577.88</v>
      </c>
      <c r="DE305" s="466">
        <v>12609.27</v>
      </c>
      <c r="DF305" s="466">
        <v>12609.27</v>
      </c>
      <c r="DG305" s="466">
        <v>235215</v>
      </c>
      <c r="DH305" s="466">
        <v>12609.27</v>
      </c>
      <c r="DI305" s="466">
        <v>-27132.880000000001</v>
      </c>
      <c r="DJ305" s="466">
        <v>1356234.23</v>
      </c>
      <c r="DK305" s="466">
        <v>357707.73</v>
      </c>
      <c r="DL305" s="466">
        <f t="shared" si="1497"/>
        <v>2391863.17</v>
      </c>
      <c r="DM305" s="466">
        <v>54671.95</v>
      </c>
      <c r="DN305" s="466">
        <v>235215</v>
      </c>
      <c r="DO305" s="466">
        <v>12609.27</v>
      </c>
      <c r="DP305" s="466">
        <v>64946.07</v>
      </c>
      <c r="DQ305" s="466">
        <v>305592.09999999998</v>
      </c>
      <c r="DR305" s="466">
        <v>-14288.72</v>
      </c>
      <c r="DS305" s="466">
        <v>90775.74</v>
      </c>
      <c r="DT305" s="466">
        <v>672532.92</v>
      </c>
      <c r="DU305" s="466">
        <v>33975.97</v>
      </c>
      <c r="DV305" s="466">
        <v>82525.87</v>
      </c>
      <c r="DW305" s="466">
        <v>195810.72</v>
      </c>
      <c r="DX305" s="466">
        <v>114404.45</v>
      </c>
      <c r="DY305" s="466">
        <f t="shared" si="1499"/>
        <v>1848771.3399999999</v>
      </c>
      <c r="DZ305" s="466">
        <v>47348.46</v>
      </c>
      <c r="EA305" s="466">
        <v>291646.77</v>
      </c>
      <c r="EB305" s="466">
        <v>98532.52</v>
      </c>
      <c r="EC305" s="466">
        <v>67555.53</v>
      </c>
      <c r="ED305" s="466">
        <v>322102.11</v>
      </c>
      <c r="EE305" s="466">
        <v>20751.45</v>
      </c>
      <c r="EF305" s="466">
        <v>201990.83</v>
      </c>
      <c r="EG305" s="466">
        <v>299326.89</v>
      </c>
      <c r="EH305" s="466">
        <v>153033.85</v>
      </c>
      <c r="EI305" s="466">
        <v>963841.06</v>
      </c>
      <c r="EJ305" s="466">
        <v>301160.42</v>
      </c>
      <c r="EK305" s="466">
        <v>77971.47000000019</v>
      </c>
      <c r="EL305" s="466">
        <f t="shared" si="1501"/>
        <v>2845261.3600000003</v>
      </c>
      <c r="EM305" s="466">
        <v>27954.58</v>
      </c>
      <c r="EN305" s="466">
        <v>270935.15999999997</v>
      </c>
      <c r="EO305" s="466">
        <v>83920.51</v>
      </c>
      <c r="EP305" s="466">
        <v>28911.91</v>
      </c>
      <c r="EQ305" s="466">
        <v>318718.23</v>
      </c>
      <c r="ER305" s="466">
        <v>97653.51</v>
      </c>
      <c r="ES305" s="466">
        <v>3474159.64</v>
      </c>
      <c r="ET305" s="466">
        <v>308566.37</v>
      </c>
      <c r="EU305" s="466">
        <v>1836901.83</v>
      </c>
      <c r="EV305" s="466">
        <v>287099.03999999998</v>
      </c>
      <c r="EW305" s="466">
        <v>1372556.78</v>
      </c>
      <c r="EX305" s="466">
        <v>691432.37</v>
      </c>
      <c r="EY305" s="466">
        <f t="shared" si="1503"/>
        <v>8798809.9299999997</v>
      </c>
      <c r="EZ305" s="466">
        <v>98452.21</v>
      </c>
      <c r="FA305" s="466">
        <v>2794839.31</v>
      </c>
      <c r="FB305" s="466">
        <v>2744462.27</v>
      </c>
      <c r="FC305" s="466">
        <v>1506408.06</v>
      </c>
      <c r="FD305" s="466">
        <v>1438856.73</v>
      </c>
      <c r="FE305" s="466">
        <v>683898.14</v>
      </c>
      <c r="FF305" s="466">
        <v>440119.93</v>
      </c>
      <c r="FG305" s="466">
        <v>4819091.42</v>
      </c>
      <c r="FH305" s="466">
        <v>1282565.52</v>
      </c>
      <c r="FI305" s="466">
        <v>2073790.18</v>
      </c>
      <c r="FJ305" s="466">
        <v>2881509.5</v>
      </c>
      <c r="FK305" s="466">
        <v>291080.61</v>
      </c>
      <c r="FL305" s="466">
        <f t="shared" si="1505"/>
        <v>21055073.880000003</v>
      </c>
      <c r="FM305" s="466">
        <v>486586.05</v>
      </c>
      <c r="FN305" s="466">
        <v>775232.12</v>
      </c>
      <c r="FO305" s="466">
        <v>2547795.5499999998</v>
      </c>
      <c r="FP305" s="466">
        <v>8211753.5099999998</v>
      </c>
      <c r="FQ305" s="466">
        <v>3667096.87</v>
      </c>
      <c r="FR305" s="466">
        <v>280277.15000000002</v>
      </c>
      <c r="FS305" s="466">
        <v>1069073.02</v>
      </c>
      <c r="FT305" s="466">
        <v>6353764.0599999996</v>
      </c>
      <c r="FU305" s="466">
        <v>102290.2</v>
      </c>
      <c r="FV305" s="466">
        <v>207333.25</v>
      </c>
      <c r="FW305" s="466">
        <v>24778.89</v>
      </c>
      <c r="FX305" s="466">
        <v>19577.5</v>
      </c>
      <c r="FY305" s="466">
        <f t="shared" si="1507"/>
        <v>23745558.170000002</v>
      </c>
      <c r="FZ305" s="466">
        <v>959179.05</v>
      </c>
      <c r="GA305" s="466">
        <v>2015407.3300000003</v>
      </c>
      <c r="GB305" s="466">
        <v>461214.26</v>
      </c>
      <c r="GC305" s="466">
        <v>6009252.0099999998</v>
      </c>
      <c r="GD305" s="466">
        <v>47156.150000000016</v>
      </c>
      <c r="GE305" s="466">
        <v>8726275.7500000019</v>
      </c>
      <c r="GF305" s="466">
        <v>436265.82</v>
      </c>
      <c r="GG305" s="466">
        <v>1507234.6300000004</v>
      </c>
      <c r="GH305" s="466">
        <v>760408.09999999986</v>
      </c>
      <c r="GI305" s="466">
        <v>1090707</v>
      </c>
      <c r="GJ305" s="466">
        <v>1678455.91</v>
      </c>
      <c r="GK305" s="466">
        <v>35262359.879999995</v>
      </c>
      <c r="GL305" s="466">
        <f t="shared" si="1509"/>
        <v>58953915.890000001</v>
      </c>
      <c r="GM305" s="466">
        <v>276005.89</v>
      </c>
      <c r="GN305" s="466">
        <v>93903.859999999986</v>
      </c>
      <c r="GO305" s="466">
        <v>448392.67</v>
      </c>
      <c r="GP305" s="466">
        <v>328000.88</v>
      </c>
      <c r="GQ305" s="466">
        <v>176576.05000000002</v>
      </c>
      <c r="GR305" s="466">
        <v>429607950.94999999</v>
      </c>
      <c r="GS305" s="466">
        <v>133228.39000000001</v>
      </c>
      <c r="GT305" s="466">
        <v>181962.52000000002</v>
      </c>
      <c r="GU305" s="466">
        <v>959823.5199999999</v>
      </c>
      <c r="GV305" s="466">
        <v>45855.61</v>
      </c>
      <c r="GW305" s="466">
        <v>39445.460000000014</v>
      </c>
      <c r="GX305" s="466">
        <v>51271.860000000015</v>
      </c>
      <c r="GY305" s="466">
        <f t="shared" si="1511"/>
        <v>432342417.65999997</v>
      </c>
      <c r="GZ305" s="466">
        <v>108202.29000000001</v>
      </c>
      <c r="HA305" s="466">
        <v>51842.259999999995</v>
      </c>
      <c r="HB305" s="466">
        <v>17733.840000000004</v>
      </c>
      <c r="HC305" s="466">
        <v>32300.33</v>
      </c>
      <c r="HD305" s="466">
        <v>165022.94999999998</v>
      </c>
      <c r="HE305" s="466">
        <v>60505.910000000011</v>
      </c>
      <c r="HF305" s="466">
        <v>5136807.7699999996</v>
      </c>
      <c r="HG305" s="466">
        <v>20379.770000000011</v>
      </c>
      <c r="HH305" s="466">
        <v>92490.26</v>
      </c>
      <c r="HI305" s="466">
        <v>47472.49</v>
      </c>
      <c r="HJ305" s="466">
        <v>47416.22</v>
      </c>
      <c r="HK305" s="466">
        <v>1580423.44</v>
      </c>
      <c r="HL305" s="466">
        <f t="shared" si="1513"/>
        <v>7360597.5299999993</v>
      </c>
      <c r="HM305" s="466">
        <v>16837.66</v>
      </c>
      <c r="HN305" s="466">
        <v>46292.899999999994</v>
      </c>
      <c r="HO305" s="466">
        <v>708353.19000000006</v>
      </c>
      <c r="HP305" s="466">
        <v>5259415.2899999991</v>
      </c>
      <c r="HQ305" s="466">
        <v>9828175.3800000008</v>
      </c>
      <c r="HR305" s="466">
        <v>11949466.839999998</v>
      </c>
      <c r="HS305" s="466">
        <v>13097314.899999999</v>
      </c>
      <c r="HT305" s="466">
        <v>13476783.520000001</v>
      </c>
      <c r="HU305" s="466">
        <v>13437363.140000002</v>
      </c>
      <c r="HV305" s="466">
        <v>11626325.529999999</v>
      </c>
      <c r="HW305" s="466">
        <v>13739885.499999998</v>
      </c>
      <c r="HX305" s="466">
        <v>15768322.07</v>
      </c>
      <c r="HY305" s="466">
        <f t="shared" si="1515"/>
        <v>108954535.92000002</v>
      </c>
      <c r="HZ305" s="466">
        <v>17843863.540000003</v>
      </c>
      <c r="IA305" s="466">
        <v>17875947.010000002</v>
      </c>
      <c r="IB305" s="466">
        <v>10368477.069999998</v>
      </c>
      <c r="IC305" s="466">
        <v>12591142.839999998</v>
      </c>
      <c r="ID305" s="466">
        <v>10910358.029999999</v>
      </c>
      <c r="IE305" s="466">
        <v>9801201.8499999996</v>
      </c>
      <c r="IF305" s="466">
        <v>7570233.6800000006</v>
      </c>
      <c r="IG305" s="466">
        <v>9079010.3699999992</v>
      </c>
      <c r="IH305" s="466">
        <v>4245084.5500000007</v>
      </c>
      <c r="II305" s="466">
        <v>8297600.7800000003</v>
      </c>
      <c r="IJ305" s="466">
        <v>7629192.1100000013</v>
      </c>
      <c r="IK305" s="466">
        <v>8052209.3300000001</v>
      </c>
      <c r="IL305" s="466">
        <f t="shared" si="1517"/>
        <v>124264321.16</v>
      </c>
      <c r="IM305" s="466">
        <v>5382060.8599999994</v>
      </c>
      <c r="IN305" s="466">
        <v>6157365.3400000008</v>
      </c>
      <c r="IO305" s="466">
        <v>6011821.959999999</v>
      </c>
      <c r="IP305" s="466">
        <v>9722735.1500000004</v>
      </c>
      <c r="IQ305" s="466">
        <v>6742743.9400000004</v>
      </c>
      <c r="IR305" s="466">
        <v>6368542.2800000012</v>
      </c>
      <c r="IS305" s="466">
        <v>4608061.32</v>
      </c>
      <c r="IT305" s="466">
        <v>3978593.27</v>
      </c>
      <c r="IU305" s="466">
        <v>3339813.9200000004</v>
      </c>
      <c r="IV305" s="466">
        <v>5009555.28</v>
      </c>
      <c r="IW305" s="466">
        <v>2420472.15</v>
      </c>
      <c r="IX305" s="466">
        <v>1885720.24</v>
      </c>
      <c r="IY305" s="466">
        <f t="shared" si="1519"/>
        <v>61627485.710000001</v>
      </c>
      <c r="IZ305" s="655">
        <v>1168092.53</v>
      </c>
      <c r="JA305" s="466">
        <v>841734.53</v>
      </c>
      <c r="JB305" s="466">
        <v>439952.5</v>
      </c>
      <c r="JC305" s="466">
        <v>1584378.81</v>
      </c>
      <c r="JD305" s="466">
        <v>1066924.5099999998</v>
      </c>
      <c r="JE305" s="466">
        <v>631488.5</v>
      </c>
      <c r="JF305" s="466">
        <v>1219688.7000000002</v>
      </c>
      <c r="JG305" s="466">
        <v>351863.96</v>
      </c>
      <c r="JH305" s="466">
        <v>180976.01</v>
      </c>
      <c r="JI305" s="466">
        <v>216768.36000000002</v>
      </c>
      <c r="JJ305" s="466">
        <v>152446.89000000001</v>
      </c>
      <c r="JK305" s="466">
        <v>139380.05000000002</v>
      </c>
      <c r="JL305" s="466">
        <f t="shared" si="1521"/>
        <v>7993695.3499999996</v>
      </c>
      <c r="JM305" s="655">
        <v>76251.790000000008</v>
      </c>
      <c r="JN305" s="466">
        <v>110486.41000000002</v>
      </c>
      <c r="JO305" s="466">
        <v>82317.899999999994</v>
      </c>
      <c r="JP305" s="466">
        <v>3898.47</v>
      </c>
      <c r="JQ305" s="466">
        <v>19935.620000000003</v>
      </c>
      <c r="JR305" s="466">
        <v>0</v>
      </c>
      <c r="JS305" s="466">
        <v>169806.07999999999</v>
      </c>
      <c r="JT305" s="466">
        <v>122345.06999999999</v>
      </c>
      <c r="JU305" s="466">
        <v>41166.629999999997</v>
      </c>
      <c r="JV305" s="466">
        <v>73282.75</v>
      </c>
      <c r="JW305" s="466">
        <v>38037.74</v>
      </c>
      <c r="JX305" s="466">
        <v>22087.390000000003</v>
      </c>
      <c r="JY305" s="466">
        <f t="shared" si="1523"/>
        <v>759615.84999999986</v>
      </c>
      <c r="JZ305" s="655">
        <v>0</v>
      </c>
      <c r="KA305" s="466">
        <v>0</v>
      </c>
      <c r="KB305" s="466">
        <v>21832.52</v>
      </c>
      <c r="KC305" s="466">
        <v>653.08000000000004</v>
      </c>
      <c r="KD305" s="466">
        <v>19308.79</v>
      </c>
      <c r="KE305" s="466">
        <v>15825.39</v>
      </c>
      <c r="KF305" s="466">
        <v>316747.81</v>
      </c>
      <c r="KG305" s="466">
        <v>67109.240000000005</v>
      </c>
      <c r="KH305" s="466">
        <v>0</v>
      </c>
      <c r="KI305" s="466">
        <v>0</v>
      </c>
      <c r="KJ305" s="466">
        <v>26805.3</v>
      </c>
      <c r="KK305" s="466">
        <v>84525.72</v>
      </c>
      <c r="KL305" s="466">
        <f t="shared" si="1525"/>
        <v>552807.85</v>
      </c>
      <c r="KM305" s="655">
        <v>15612.95</v>
      </c>
      <c r="KN305" s="466">
        <v>0</v>
      </c>
      <c r="KO305" s="466">
        <v>0</v>
      </c>
      <c r="KP305" s="466">
        <v>4573.99</v>
      </c>
      <c r="KQ305" s="466">
        <v>4292.3900000000003</v>
      </c>
      <c r="KR305" s="466">
        <v>13111.29</v>
      </c>
      <c r="KS305" s="466">
        <v>10519.36</v>
      </c>
      <c r="KT305" s="466">
        <v>0</v>
      </c>
      <c r="KU305" s="466">
        <v>17294.890000000003</v>
      </c>
      <c r="KV305" s="466">
        <v>-40.380000000000003</v>
      </c>
      <c r="KW305" s="466">
        <v>0</v>
      </c>
      <c r="KX305" s="466">
        <v>0</v>
      </c>
      <c r="KY305" s="466">
        <f t="shared" si="1527"/>
        <v>65364.490000000013</v>
      </c>
      <c r="KZ305" s="655">
        <v>0</v>
      </c>
      <c r="LA305" s="466">
        <v>0</v>
      </c>
      <c r="LB305" s="466">
        <v>0</v>
      </c>
      <c r="LC305" s="466">
        <v>0</v>
      </c>
      <c r="LD305" s="466">
        <v>0</v>
      </c>
      <c r="LE305" s="466">
        <v>0</v>
      </c>
      <c r="LF305" s="466">
        <v>0</v>
      </c>
      <c r="LG305" s="466">
        <v>0</v>
      </c>
      <c r="LH305" s="466">
        <v>0</v>
      </c>
      <c r="LI305" s="466">
        <v>0</v>
      </c>
      <c r="LJ305" s="466">
        <v>0</v>
      </c>
      <c r="LK305" s="466">
        <v>0</v>
      </c>
      <c r="LL305" s="511">
        <f t="shared" si="1529"/>
        <v>0</v>
      </c>
    </row>
    <row r="306" spans="1:324" x14ac:dyDescent="0.2">
      <c r="A306" s="436"/>
      <c r="B306" s="437"/>
      <c r="C306" s="421" t="s">
        <v>1062</v>
      </c>
      <c r="D306" s="421" t="s">
        <v>1062</v>
      </c>
      <c r="E306" s="442"/>
      <c r="F306" s="442"/>
      <c r="G306" s="442"/>
      <c r="H306" s="442"/>
      <c r="I306" s="442"/>
      <c r="J306" s="442"/>
      <c r="K306" s="442"/>
      <c r="L306" s="442"/>
      <c r="M306" s="442"/>
      <c r="N306" s="442"/>
      <c r="O306" s="442"/>
      <c r="P306" s="442"/>
      <c r="Q306" s="442"/>
      <c r="R306" s="442"/>
      <c r="S306" s="442"/>
      <c r="T306" s="442"/>
      <c r="U306" s="442"/>
      <c r="V306" s="442"/>
      <c r="W306" s="442"/>
      <c r="X306" s="442"/>
      <c r="Y306" s="442"/>
      <c r="Z306" s="442"/>
      <c r="AA306" s="442"/>
      <c r="AB306" s="442"/>
      <c r="AC306" s="442"/>
      <c r="AD306" s="442"/>
      <c r="AE306" s="442"/>
      <c r="AF306" s="442"/>
      <c r="AG306" s="442"/>
      <c r="AH306" s="442"/>
      <c r="AI306" s="442"/>
      <c r="AJ306" s="442"/>
      <c r="AK306" s="442"/>
      <c r="AL306" s="442"/>
      <c r="AM306" s="442"/>
      <c r="AN306" s="442"/>
      <c r="AO306" s="442"/>
      <c r="AP306" s="442"/>
      <c r="AQ306" s="442"/>
      <c r="AR306" s="442"/>
      <c r="AS306" s="442"/>
      <c r="AT306" s="442"/>
      <c r="AU306" s="442"/>
      <c r="AV306" s="442"/>
      <c r="AW306" s="442"/>
      <c r="AX306" s="442"/>
      <c r="AY306" s="442"/>
      <c r="AZ306" s="442"/>
      <c r="BA306" s="442"/>
      <c r="BB306" s="442"/>
      <c r="BC306" s="442"/>
      <c r="BD306" s="442"/>
      <c r="BE306" s="442"/>
      <c r="BF306" s="442"/>
      <c r="BG306" s="442"/>
      <c r="BH306" s="442"/>
      <c r="BI306" s="442"/>
      <c r="BJ306" s="442"/>
      <c r="BK306" s="442"/>
      <c r="BL306" s="442"/>
      <c r="BM306" s="442"/>
      <c r="BN306" s="442"/>
      <c r="BO306" s="442"/>
      <c r="BP306" s="442"/>
      <c r="BQ306" s="442"/>
      <c r="BR306" s="442"/>
      <c r="BS306" s="442"/>
      <c r="BT306" s="442"/>
      <c r="BU306" s="442"/>
      <c r="BV306" s="442"/>
      <c r="BW306" s="442"/>
      <c r="BX306" s="442"/>
      <c r="BY306" s="442"/>
      <c r="BZ306" s="442"/>
      <c r="CA306" s="442"/>
      <c r="CB306" s="442"/>
      <c r="CC306" s="442"/>
      <c r="CD306" s="442"/>
      <c r="CE306" s="442"/>
      <c r="CF306" s="442"/>
      <c r="CG306" s="442"/>
      <c r="CH306" s="442"/>
      <c r="CI306" s="442"/>
      <c r="CJ306" s="442"/>
      <c r="CK306" s="442"/>
      <c r="CL306" s="442"/>
      <c r="CM306" s="442"/>
      <c r="CN306" s="442"/>
      <c r="CO306" s="442"/>
      <c r="CP306" s="442"/>
      <c r="CQ306" s="442"/>
      <c r="CR306" s="442"/>
      <c r="CS306" s="442"/>
      <c r="CT306" s="442"/>
      <c r="CU306" s="442"/>
      <c r="CV306" s="442"/>
      <c r="CW306" s="442"/>
      <c r="CX306" s="442"/>
      <c r="CY306" s="442"/>
      <c r="CZ306" s="442"/>
      <c r="DA306" s="442"/>
      <c r="DB306" s="442"/>
      <c r="DC306" s="442"/>
      <c r="DD306" s="442"/>
      <c r="DE306" s="442"/>
      <c r="DF306" s="442"/>
      <c r="DG306" s="442"/>
      <c r="DH306" s="442"/>
      <c r="DI306" s="442"/>
      <c r="DJ306" s="442"/>
      <c r="DK306" s="442"/>
      <c r="DL306" s="442"/>
      <c r="DM306" s="442"/>
      <c r="DN306" s="442"/>
      <c r="DO306" s="442"/>
      <c r="DP306" s="442"/>
      <c r="DQ306" s="442"/>
      <c r="DR306" s="442"/>
      <c r="DS306" s="442"/>
      <c r="DT306" s="442"/>
      <c r="DU306" s="442"/>
      <c r="DV306" s="442"/>
      <c r="DW306" s="442"/>
      <c r="DX306" s="442"/>
      <c r="DY306" s="442"/>
      <c r="DZ306" s="442"/>
      <c r="EA306" s="442"/>
      <c r="EB306" s="442"/>
      <c r="EC306" s="442"/>
      <c r="ED306" s="442"/>
      <c r="EE306" s="442"/>
      <c r="EF306" s="442"/>
      <c r="EG306" s="442"/>
      <c r="EH306" s="442"/>
      <c r="EI306" s="442"/>
      <c r="EJ306" s="442"/>
      <c r="EK306" s="442"/>
      <c r="EL306" s="442"/>
      <c r="EM306" s="442"/>
      <c r="EN306" s="442"/>
      <c r="EO306" s="442"/>
      <c r="EP306" s="442"/>
      <c r="EQ306" s="442"/>
      <c r="ER306" s="442"/>
      <c r="ES306" s="442"/>
      <c r="ET306" s="442"/>
      <c r="EU306" s="442"/>
      <c r="EV306" s="442"/>
      <c r="EW306" s="442"/>
      <c r="EX306" s="442"/>
      <c r="EY306" s="442"/>
      <c r="EZ306" s="442"/>
      <c r="FA306" s="442"/>
      <c r="FB306" s="442"/>
      <c r="FC306" s="442"/>
      <c r="FD306" s="442"/>
      <c r="FE306" s="442"/>
      <c r="FF306" s="442"/>
      <c r="FG306" s="442"/>
      <c r="FH306" s="442"/>
      <c r="FI306" s="442"/>
      <c r="FJ306" s="442"/>
      <c r="FK306" s="442"/>
      <c r="FL306" s="442"/>
      <c r="FM306" s="442"/>
      <c r="FN306" s="442"/>
      <c r="FO306" s="442"/>
      <c r="FP306" s="442"/>
      <c r="FQ306" s="442"/>
      <c r="FR306" s="442"/>
      <c r="FS306" s="442"/>
      <c r="FT306" s="442"/>
      <c r="FU306" s="442"/>
      <c r="FV306" s="442"/>
      <c r="FW306" s="442"/>
      <c r="FX306" s="442"/>
      <c r="FY306" s="442"/>
      <c r="FZ306" s="442"/>
      <c r="GA306" s="442"/>
      <c r="GB306" s="442"/>
      <c r="GC306" s="442"/>
      <c r="GD306" s="442"/>
      <c r="GE306" s="442"/>
      <c r="GF306" s="442"/>
      <c r="GG306" s="442"/>
      <c r="GH306" s="442"/>
      <c r="GI306" s="442"/>
      <c r="GJ306" s="442"/>
      <c r="GK306" s="442"/>
      <c r="GL306" s="442"/>
      <c r="GM306" s="442"/>
      <c r="GN306" s="442"/>
      <c r="GO306" s="442"/>
      <c r="GP306" s="442"/>
      <c r="GQ306" s="442"/>
      <c r="GR306" s="442"/>
      <c r="GS306" s="442"/>
      <c r="GT306" s="442"/>
      <c r="GU306" s="442"/>
      <c r="GV306" s="442"/>
      <c r="GW306" s="442"/>
      <c r="GX306" s="442"/>
      <c r="GY306" s="442"/>
      <c r="GZ306" s="442"/>
      <c r="HA306" s="442"/>
      <c r="HB306" s="442"/>
      <c r="HC306" s="442"/>
      <c r="HD306" s="442"/>
      <c r="HE306" s="442"/>
      <c r="HF306" s="442"/>
      <c r="HG306" s="442"/>
      <c r="HH306" s="442"/>
      <c r="HI306" s="442"/>
      <c r="HJ306" s="442"/>
      <c r="HK306" s="442"/>
      <c r="HL306" s="442"/>
      <c r="HM306" s="442"/>
      <c r="HN306" s="442"/>
      <c r="HO306" s="442"/>
      <c r="HP306" s="442"/>
      <c r="HQ306" s="442"/>
      <c r="HR306" s="442"/>
      <c r="HS306" s="442"/>
      <c r="HT306" s="442"/>
      <c r="HU306" s="442"/>
      <c r="HV306" s="442"/>
      <c r="HW306" s="442"/>
      <c r="HX306" s="442"/>
      <c r="HY306" s="442"/>
      <c r="HZ306" s="442"/>
      <c r="IA306" s="442"/>
      <c r="IB306" s="442"/>
      <c r="IC306" s="442"/>
      <c r="ID306" s="442"/>
      <c r="IE306" s="442"/>
      <c r="IF306" s="442"/>
      <c r="IG306" s="442"/>
      <c r="IH306" s="442"/>
      <c r="II306" s="442"/>
      <c r="IJ306" s="442"/>
      <c r="IK306" s="442"/>
      <c r="IL306" s="442"/>
      <c r="IM306" s="442"/>
      <c r="IN306" s="442"/>
      <c r="IO306" s="442"/>
      <c r="IP306" s="442"/>
      <c r="IQ306" s="442"/>
      <c r="IR306" s="442"/>
      <c r="IS306" s="442"/>
      <c r="IT306" s="442"/>
      <c r="IU306" s="442"/>
      <c r="IV306" s="442"/>
      <c r="IW306" s="442"/>
      <c r="IX306" s="442"/>
      <c r="IY306" s="442"/>
      <c r="IZ306" s="653"/>
      <c r="JA306" s="442"/>
      <c r="JB306" s="442"/>
      <c r="JC306" s="442"/>
      <c r="JD306" s="442"/>
      <c r="JE306" s="442"/>
      <c r="JF306" s="442"/>
      <c r="JG306" s="442"/>
      <c r="JH306" s="442"/>
      <c r="JI306" s="442"/>
      <c r="JJ306" s="442"/>
      <c r="JK306" s="442"/>
      <c r="JL306" s="442"/>
      <c r="JM306" s="653"/>
      <c r="JN306" s="442"/>
      <c r="JO306" s="442"/>
      <c r="JP306" s="442"/>
      <c r="JQ306" s="442"/>
      <c r="JR306" s="442"/>
      <c r="JS306" s="442"/>
      <c r="JT306" s="442"/>
      <c r="JU306" s="442"/>
      <c r="JV306" s="442"/>
      <c r="JW306" s="442"/>
      <c r="JX306" s="442"/>
      <c r="JY306" s="442"/>
      <c r="JZ306" s="653"/>
      <c r="KA306" s="442"/>
      <c r="KB306" s="442"/>
      <c r="KC306" s="442"/>
      <c r="KD306" s="442"/>
      <c r="KE306" s="442"/>
      <c r="KF306" s="442"/>
      <c r="KG306" s="442"/>
      <c r="KH306" s="442"/>
      <c r="KI306" s="442"/>
      <c r="KJ306" s="442"/>
      <c r="KK306" s="442"/>
      <c r="KL306" s="442"/>
      <c r="KM306" s="653"/>
      <c r="KN306" s="442"/>
      <c r="KO306" s="442"/>
      <c r="KP306" s="442"/>
      <c r="KQ306" s="442"/>
      <c r="KR306" s="442"/>
      <c r="KS306" s="442"/>
      <c r="KT306" s="442"/>
      <c r="KU306" s="442"/>
      <c r="KV306" s="442"/>
      <c r="KW306" s="442"/>
      <c r="KX306" s="442"/>
      <c r="KY306" s="442"/>
      <c r="KZ306" s="653"/>
      <c r="LA306" s="442"/>
      <c r="LB306" s="442"/>
      <c r="LC306" s="442"/>
      <c r="LD306" s="442"/>
      <c r="LE306" s="442"/>
      <c r="LF306" s="442"/>
      <c r="LG306" s="442"/>
      <c r="LH306" s="442"/>
      <c r="LI306" s="442"/>
      <c r="LJ306" s="442"/>
      <c r="LK306" s="442"/>
      <c r="LL306" s="512"/>
    </row>
    <row r="307" spans="1:324" ht="18" x14ac:dyDescent="0.25">
      <c r="A307" s="461">
        <v>441</v>
      </c>
      <c r="B307" s="462"/>
      <c r="C307" s="463" t="s">
        <v>437</v>
      </c>
      <c r="D307" s="463" t="s">
        <v>127</v>
      </c>
      <c r="E307" s="474">
        <f>SUM(E308:E312)</f>
        <v>1250371.3904189619</v>
      </c>
      <c r="F307" s="474">
        <f>SUM(F308:F312)</f>
        <v>1543803.2048072112</v>
      </c>
      <c r="G307" s="474">
        <f>SUM(G308:G312)</f>
        <v>3211976.2977800034</v>
      </c>
      <c r="H307" s="474">
        <f>SUM(H308:H312)</f>
        <v>5181296.9454181269</v>
      </c>
      <c r="I307" s="474">
        <f t="shared" ref="I307:X307" si="1533">SUM(I308:I313)</f>
        <v>4150375.5633450178</v>
      </c>
      <c r="J307" s="474">
        <f t="shared" si="1533"/>
        <v>8521695.0425638463</v>
      </c>
      <c r="K307" s="474">
        <f t="shared" si="1533"/>
        <v>23307757.469537638</v>
      </c>
      <c r="L307" s="474">
        <f t="shared" si="1533"/>
        <v>17872579.702887669</v>
      </c>
      <c r="M307" s="474">
        <f t="shared" si="1533"/>
        <v>12664.830579202137</v>
      </c>
      <c r="N307" s="474">
        <f t="shared" si="1533"/>
        <v>502174.09447504592</v>
      </c>
      <c r="O307" s="474">
        <f t="shared" si="1533"/>
        <v>0</v>
      </c>
      <c r="P307" s="474">
        <f t="shared" si="1533"/>
        <v>644416.62493740616</v>
      </c>
      <c r="Q307" s="474">
        <f t="shared" si="1533"/>
        <v>1741427.8188115507</v>
      </c>
      <c r="R307" s="474">
        <f t="shared" si="1533"/>
        <v>61851.109998330838</v>
      </c>
      <c r="S307" s="474">
        <f t="shared" si="1533"/>
        <v>591219.68089634459</v>
      </c>
      <c r="T307" s="474">
        <f t="shared" si="1533"/>
        <v>339730.42897679855</v>
      </c>
      <c r="U307" s="474">
        <f t="shared" si="1533"/>
        <v>-313553.66382907698</v>
      </c>
      <c r="V307" s="474">
        <f t="shared" si="1533"/>
        <v>181801.86947087297</v>
      </c>
      <c r="W307" s="474">
        <f t="shared" si="1533"/>
        <v>1810811.0081789354</v>
      </c>
      <c r="X307" s="474">
        <f t="shared" si="1533"/>
        <v>4554981.3418878317</v>
      </c>
      <c r="Y307" s="474">
        <f t="shared" ref="Y307:Y313" si="1534">M307+N307+O307+P307+Q307+R307+S307+T307+U307+V307+W307+X307</f>
        <v>10127525.144383242</v>
      </c>
      <c r="Z307" s="474">
        <f t="shared" ref="Z307:AK307" si="1535">SUM(Z308:Z313)</f>
        <v>3150215.3169754632</v>
      </c>
      <c r="AA307" s="474">
        <f t="shared" si="1535"/>
        <v>863.79569354031048</v>
      </c>
      <c r="AB307" s="474">
        <f t="shared" si="1535"/>
        <v>-416249.37406109163</v>
      </c>
      <c r="AC307" s="474">
        <f t="shared" si="1535"/>
        <v>3797003.7091470538</v>
      </c>
      <c r="AD307" s="474">
        <f t="shared" si="1535"/>
        <v>2061601.5168586215</v>
      </c>
      <c r="AE307" s="474">
        <f t="shared" si="1535"/>
        <v>-130396.3758137206</v>
      </c>
      <c r="AF307" s="474">
        <f t="shared" si="1535"/>
        <v>3197082.7520030048</v>
      </c>
      <c r="AG307" s="474">
        <f t="shared" si="1535"/>
        <v>167993.65715239529</v>
      </c>
      <c r="AH307" s="474">
        <f t="shared" si="1535"/>
        <v>102269.78384243038</v>
      </c>
      <c r="AI307" s="474">
        <f t="shared" si="1535"/>
        <v>2386617.7143632122</v>
      </c>
      <c r="AJ307" s="474">
        <f t="shared" si="1535"/>
        <v>1854871.6042814222</v>
      </c>
      <c r="AK307" s="474">
        <f t="shared" si="1535"/>
        <v>604234.01118344185</v>
      </c>
      <c r="AL307" s="474">
        <f t="shared" ref="AL307:AL313" si="1536">Z307+AA307+AB307+AC307+AD307+AE307+AF307+AG307+AH307+AI307+AJ307+AK307</f>
        <v>16776108.111625772</v>
      </c>
      <c r="AM307" s="474">
        <f t="shared" ref="AM307:AX307" si="1537">SUM(AM308:AM313)</f>
        <v>405165.94583541987</v>
      </c>
      <c r="AN307" s="474">
        <f t="shared" si="1537"/>
        <v>410527.61755132698</v>
      </c>
      <c r="AO307" s="474">
        <f t="shared" si="1537"/>
        <v>195368.05207811718</v>
      </c>
      <c r="AP307" s="474">
        <f t="shared" si="1537"/>
        <v>206212.44366549829</v>
      </c>
      <c r="AQ307" s="474">
        <f t="shared" si="1537"/>
        <v>605733.60040060082</v>
      </c>
      <c r="AR307" s="474">
        <f t="shared" si="1537"/>
        <v>358850.24286429648</v>
      </c>
      <c r="AS307" s="474">
        <f t="shared" si="1537"/>
        <v>113923.27240861292</v>
      </c>
      <c r="AT307" s="474">
        <f t="shared" si="1537"/>
        <v>4465.0308796528134</v>
      </c>
      <c r="AU307" s="474">
        <f t="shared" si="1537"/>
        <v>58390.711066599906</v>
      </c>
      <c r="AV307" s="474">
        <f t="shared" si="1537"/>
        <v>124072.52215823738</v>
      </c>
      <c r="AW307" s="474">
        <f t="shared" si="1537"/>
        <v>63895.799991654145</v>
      </c>
      <c r="AX307" s="474">
        <f t="shared" si="1537"/>
        <v>275754.04056084127</v>
      </c>
      <c r="AY307" s="474">
        <f t="shared" ref="AY307:AY313" si="1538">AM307+AN307+AO307+AP307+AQ307+AR307+AS307+AT307+AU307+AV307+AW307+AX307</f>
        <v>2822359.2794608576</v>
      </c>
      <c r="AZ307" s="474">
        <f t="shared" ref="AZ307:BK307" si="1539">SUM(AZ308:AZ313)</f>
        <v>38791.520614254718</v>
      </c>
      <c r="BA307" s="474">
        <f t="shared" si="1539"/>
        <v>3104.6569854782174</v>
      </c>
      <c r="BB307" s="474">
        <f t="shared" si="1539"/>
        <v>10240.360540811216</v>
      </c>
      <c r="BC307" s="474">
        <f t="shared" si="1539"/>
        <v>276645.42480387248</v>
      </c>
      <c r="BD307" s="474">
        <f t="shared" si="1539"/>
        <v>58404.27307628109</v>
      </c>
      <c r="BE307" s="474">
        <f t="shared" si="1539"/>
        <v>434181.48660490738</v>
      </c>
      <c r="BF307" s="474">
        <f t="shared" si="1539"/>
        <v>198010.97275079286</v>
      </c>
      <c r="BG307" s="474">
        <f t="shared" si="1539"/>
        <v>-214914.03772325159</v>
      </c>
      <c r="BH307" s="474">
        <f t="shared" si="1539"/>
        <v>209689.53430145219</v>
      </c>
      <c r="BI307" s="474">
        <f t="shared" si="1539"/>
        <v>56654.498414288108</v>
      </c>
      <c r="BJ307" s="474">
        <f t="shared" si="1539"/>
        <v>305991.50392255053</v>
      </c>
      <c r="BK307" s="474">
        <f t="shared" si="1539"/>
        <v>5913257.3234852282</v>
      </c>
      <c r="BL307" s="474">
        <f t="shared" ref="BL307:BL313" si="1540">AZ307+BA307+BB307+BC307+BD307+BE307+BF307+BG307+BH307+BI307+BJ307+BK307</f>
        <v>7290057.5177766653</v>
      </c>
      <c r="BM307" s="474">
        <f t="shared" ref="BM307:BX307" si="1541">SUM(BM308:BM313)</f>
        <v>2556417.9602737441</v>
      </c>
      <c r="BN307" s="474">
        <f t="shared" si="1541"/>
        <v>-1125451.5439826408</v>
      </c>
      <c r="BO307" s="474">
        <f t="shared" si="1541"/>
        <v>58882.244199632769</v>
      </c>
      <c r="BP307" s="474">
        <f t="shared" si="1541"/>
        <v>339247.64146219334</v>
      </c>
      <c r="BQ307" s="474">
        <f t="shared" si="1541"/>
        <v>21073739.77633116</v>
      </c>
      <c r="BR307" s="474">
        <f t="shared" si="1541"/>
        <v>433796.46636621602</v>
      </c>
      <c r="BS307" s="474">
        <f t="shared" si="1541"/>
        <v>568298.39759639441</v>
      </c>
      <c r="BT307" s="474">
        <f t="shared" si="1541"/>
        <v>562684.65873810719</v>
      </c>
      <c r="BU307" s="474">
        <f t="shared" si="1541"/>
        <v>8948228.7358120494</v>
      </c>
      <c r="BV307" s="474">
        <f t="shared" si="1541"/>
        <v>169265.95726923717</v>
      </c>
      <c r="BW307" s="474">
        <f t="shared" si="1541"/>
        <v>180399.32398597896</v>
      </c>
      <c r="BX307" s="474">
        <f t="shared" si="1541"/>
        <v>-40964.392421966295</v>
      </c>
      <c r="BY307" s="474">
        <f t="shared" ref="BY307:BY313" si="1542">BM307+BN307+BO307+BP307+BQ307+BR307+BS307+BT307+BU307+BV307+BW307+BX307</f>
        <v>33724545.225630105</v>
      </c>
      <c r="BZ307" s="474">
        <f t="shared" ref="BZ307:CK307" si="1543">SUM(BZ308:BZ313)</f>
        <v>146631.82114838925</v>
      </c>
      <c r="CA307" s="474">
        <f t="shared" si="1543"/>
        <v>629163.79986646643</v>
      </c>
      <c r="CB307" s="474">
        <f t="shared" si="1543"/>
        <v>2086.4630278751465</v>
      </c>
      <c r="CC307" s="474">
        <f t="shared" si="1543"/>
        <v>470857.95610081794</v>
      </c>
      <c r="CD307" s="474">
        <f t="shared" si="1543"/>
        <v>86421.298614588552</v>
      </c>
      <c r="CE307" s="474">
        <f t="shared" si="1543"/>
        <v>358060.16024036059</v>
      </c>
      <c r="CF307" s="474">
        <f t="shared" si="1543"/>
        <v>459365.01836087467</v>
      </c>
      <c r="CG307" s="474">
        <f t="shared" si="1543"/>
        <v>96422.926306125912</v>
      </c>
      <c r="CH307" s="474">
        <f t="shared" si="1543"/>
        <v>8809606.7774161231</v>
      </c>
      <c r="CI307" s="474">
        <f t="shared" si="1543"/>
        <v>54615.256217659822</v>
      </c>
      <c r="CJ307" s="474">
        <f t="shared" si="1543"/>
        <v>98906.693373393442</v>
      </c>
      <c r="CK307" s="474">
        <f t="shared" si="1543"/>
        <v>498578.03067100648</v>
      </c>
      <c r="CL307" s="474">
        <f t="shared" ref="CL307:CL313" si="1544">BZ307+CA307+CB307+CC307+CD307+CE307+CF307+CG307+CH307+CI307+CJ307+CK307</f>
        <v>11710716.201343682</v>
      </c>
      <c r="CM307" s="474">
        <f t="shared" ref="CM307:CX307" si="1545">SUM(CM308:CM313)</f>
        <v>29627.774995827076</v>
      </c>
      <c r="CN307" s="474">
        <f t="shared" si="1545"/>
        <v>378008.67968619592</v>
      </c>
      <c r="CO307" s="474">
        <f t="shared" si="1545"/>
        <v>95451.510599232191</v>
      </c>
      <c r="CP307" s="474">
        <f t="shared" si="1545"/>
        <v>109426.6399599399</v>
      </c>
      <c r="CQ307" s="474">
        <f t="shared" si="1545"/>
        <v>180086.79686195962</v>
      </c>
      <c r="CR307" s="474">
        <f t="shared" si="1545"/>
        <v>396729.23652144882</v>
      </c>
      <c r="CS307" s="474">
        <f t="shared" si="1545"/>
        <v>8763.1447170756128</v>
      </c>
      <c r="CT307" s="474">
        <f t="shared" si="1545"/>
        <v>62969.454181271918</v>
      </c>
      <c r="CU307" s="474">
        <f t="shared" si="1545"/>
        <v>9316726.5803288259</v>
      </c>
      <c r="CV307" s="474">
        <f t="shared" si="1545"/>
        <v>20343.014521782672</v>
      </c>
      <c r="CW307" s="474">
        <f t="shared" si="1545"/>
        <v>2578868.3024536809</v>
      </c>
      <c r="CX307" s="474">
        <f t="shared" si="1545"/>
        <v>-1065419.9883158072</v>
      </c>
      <c r="CY307" s="474">
        <f t="shared" ref="CY307:CY313" si="1546">CM307+CN307+CO307+CP307+CQ307+CR307+CS307+CT307+CU307+CV307+CW307+CX307</f>
        <v>12111581.146511434</v>
      </c>
      <c r="CZ307" s="474">
        <f t="shared" ref="CZ307:DK307" si="1547">SUM(CZ308:CZ313)</f>
        <v>378074.39</v>
      </c>
      <c r="DA307" s="474">
        <f t="shared" si="1547"/>
        <v>0</v>
      </c>
      <c r="DB307" s="474">
        <f t="shared" si="1547"/>
        <v>8783306.5500000007</v>
      </c>
      <c r="DC307" s="474">
        <f t="shared" si="1547"/>
        <v>6550</v>
      </c>
      <c r="DD307" s="474">
        <f t="shared" si="1547"/>
        <v>38008.229999999996</v>
      </c>
      <c r="DE307" s="474">
        <f t="shared" si="1547"/>
        <v>622006.25</v>
      </c>
      <c r="DF307" s="474">
        <f t="shared" si="1547"/>
        <v>110347</v>
      </c>
      <c r="DG307" s="474">
        <f t="shared" si="1547"/>
        <v>121956.52</v>
      </c>
      <c r="DH307" s="474">
        <f t="shared" si="1547"/>
        <v>44215830.450000003</v>
      </c>
      <c r="DI307" s="474">
        <f t="shared" si="1547"/>
        <v>64694.45</v>
      </c>
      <c r="DJ307" s="474">
        <f t="shared" si="1547"/>
        <v>7275</v>
      </c>
      <c r="DK307" s="474">
        <f t="shared" si="1547"/>
        <v>4588557</v>
      </c>
      <c r="DL307" s="474">
        <f t="shared" ref="DL307:DL313" si="1548">CZ307+DA307+DB307+DC307+DD307+DE307+DF307+DG307+DH307+DI307+DJ307+DK307</f>
        <v>58936605.840000004</v>
      </c>
      <c r="DM307" s="474">
        <f t="shared" ref="DM307:DX307" si="1549">SUM(DM308:DM313)</f>
        <v>40896.559999999998</v>
      </c>
      <c r="DN307" s="474">
        <f t="shared" si="1549"/>
        <v>3893414.99</v>
      </c>
      <c r="DO307" s="474">
        <f t="shared" si="1549"/>
        <v>8968471.6500000004</v>
      </c>
      <c r="DP307" s="474">
        <f t="shared" si="1549"/>
        <v>34779511</v>
      </c>
      <c r="DQ307" s="474">
        <f t="shared" si="1549"/>
        <v>125210.21</v>
      </c>
      <c r="DR307" s="474">
        <f t="shared" si="1549"/>
        <v>145990</v>
      </c>
      <c r="DS307" s="474">
        <f t="shared" si="1549"/>
        <v>134461.39000000001</v>
      </c>
      <c r="DT307" s="474">
        <f t="shared" si="1549"/>
        <v>103215.6</v>
      </c>
      <c r="DU307" s="474">
        <f t="shared" si="1549"/>
        <v>109479006.81</v>
      </c>
      <c r="DV307" s="474">
        <f t="shared" si="1549"/>
        <v>-23983307.220000003</v>
      </c>
      <c r="DW307" s="474">
        <f t="shared" si="1549"/>
        <v>24999.66</v>
      </c>
      <c r="DX307" s="474">
        <f t="shared" si="1549"/>
        <v>977426.58000000007</v>
      </c>
      <c r="DY307" s="474">
        <f t="shared" ref="DY307:DY313" si="1550">DM307+DN307+DO307+DP307+DQ307+DR307+DS307+DT307+DU307+DV307+DW307+DX307</f>
        <v>134689297.23000002</v>
      </c>
      <c r="DZ307" s="474">
        <f t="shared" ref="DZ307:EK307" si="1551">SUM(DZ308:DZ313)</f>
        <v>26000</v>
      </c>
      <c r="EA307" s="474">
        <f t="shared" si="1551"/>
        <v>16528.52</v>
      </c>
      <c r="EB307" s="474">
        <f t="shared" si="1551"/>
        <v>8942590.6699999999</v>
      </c>
      <c r="EC307" s="474">
        <f t="shared" si="1551"/>
        <v>815204.63</v>
      </c>
      <c r="ED307" s="474">
        <f t="shared" si="1551"/>
        <v>160280511.61000001</v>
      </c>
      <c r="EE307" s="474">
        <f t="shared" si="1551"/>
        <v>368386.37</v>
      </c>
      <c r="EF307" s="474">
        <f t="shared" si="1551"/>
        <v>2367016.85</v>
      </c>
      <c r="EG307" s="474">
        <f t="shared" si="1551"/>
        <v>19975.579999999998</v>
      </c>
      <c r="EH307" s="474">
        <f t="shared" si="1551"/>
        <v>6070704.9800000004</v>
      </c>
      <c r="EI307" s="474">
        <f t="shared" si="1551"/>
        <v>16588</v>
      </c>
      <c r="EJ307" s="474">
        <f t="shared" si="1551"/>
        <v>1075770</v>
      </c>
      <c r="EK307" s="474">
        <f t="shared" si="1551"/>
        <v>23488724.449999999</v>
      </c>
      <c r="EL307" s="474">
        <f t="shared" ref="EL307:EL313" si="1552">DZ307+EA307+EB307+EC307+ED307+EE307+EF307+EG307+EH307+EI307+EJ307+EK307</f>
        <v>203488001.66</v>
      </c>
      <c r="EM307" s="474">
        <f t="shared" ref="EM307:EX307" si="1553">SUM(EM308:EM313)</f>
        <v>0</v>
      </c>
      <c r="EN307" s="474">
        <f t="shared" si="1553"/>
        <v>0</v>
      </c>
      <c r="EO307" s="474">
        <f t="shared" si="1553"/>
        <v>107500</v>
      </c>
      <c r="EP307" s="474">
        <f t="shared" si="1553"/>
        <v>47500</v>
      </c>
      <c r="EQ307" s="474">
        <f t="shared" si="1553"/>
        <v>10000</v>
      </c>
      <c r="ER307" s="474">
        <f t="shared" si="1553"/>
        <v>7677.16</v>
      </c>
      <c r="ES307" s="474">
        <f t="shared" si="1553"/>
        <v>618000</v>
      </c>
      <c r="ET307" s="474">
        <f t="shared" si="1553"/>
        <v>10500</v>
      </c>
      <c r="EU307" s="474">
        <f t="shared" si="1553"/>
        <v>-500</v>
      </c>
      <c r="EV307" s="474">
        <f t="shared" si="1553"/>
        <v>1415315.16</v>
      </c>
      <c r="EW307" s="474">
        <f t="shared" si="1553"/>
        <v>1043609</v>
      </c>
      <c r="EX307" s="474">
        <f t="shared" si="1553"/>
        <v>228524.05</v>
      </c>
      <c r="EY307" s="474">
        <f t="shared" ref="EY307:EY313" si="1554">EM307+EN307+EO307+EP307+EQ307+ER307+ES307+ET307+EU307+EV307+EW307+EX307</f>
        <v>3488125.3699999996</v>
      </c>
      <c r="EZ307" s="474">
        <f t="shared" ref="EZ307:FH307" si="1555">SUM(EZ308:EZ313)</f>
        <v>0</v>
      </c>
      <c r="FA307" s="474">
        <f t="shared" si="1555"/>
        <v>90083.46</v>
      </c>
      <c r="FB307" s="474">
        <f t="shared" si="1555"/>
        <v>245754562.53</v>
      </c>
      <c r="FC307" s="474">
        <f t="shared" si="1555"/>
        <v>19374789.390000001</v>
      </c>
      <c r="FD307" s="474">
        <f t="shared" si="1555"/>
        <v>6826473.9900000002</v>
      </c>
      <c r="FE307" s="474">
        <f t="shared" si="1555"/>
        <v>1607252.25</v>
      </c>
      <c r="FF307" s="474">
        <f t="shared" si="1555"/>
        <v>155381.75</v>
      </c>
      <c r="FG307" s="474">
        <f t="shared" si="1555"/>
        <v>20000</v>
      </c>
      <c r="FH307" s="474">
        <f t="shared" si="1555"/>
        <v>50100152.310000002</v>
      </c>
      <c r="FI307" s="474">
        <f>SUM(FI308:FI313)</f>
        <v>-122781.05</v>
      </c>
      <c r="FJ307" s="474">
        <f>SUM(FJ308:FJ313)</f>
        <v>3660367.1</v>
      </c>
      <c r="FK307" s="474">
        <f>SUM(FK308:FK313)</f>
        <v>157890915.18000001</v>
      </c>
      <c r="FL307" s="474">
        <f t="shared" ref="FL307:FL313" si="1556">FA307+FB307+FC307+FD307+FE307+FF307+FG307+FH307+EZ307+FI307+FK307+FJ307</f>
        <v>485357196.91000003</v>
      </c>
      <c r="FM307" s="474">
        <f t="shared" ref="FM307:FV307" si="1557">SUM(FM308:FM313)</f>
        <v>2940.99</v>
      </c>
      <c r="FN307" s="474">
        <f t="shared" si="1557"/>
        <v>163900</v>
      </c>
      <c r="FO307" s="474">
        <f t="shared" si="1557"/>
        <v>200854</v>
      </c>
      <c r="FP307" s="474">
        <f t="shared" si="1557"/>
        <v>121623.7</v>
      </c>
      <c r="FQ307" s="474">
        <f t="shared" si="1557"/>
        <v>357909.84</v>
      </c>
      <c r="FR307" s="474">
        <f t="shared" si="1557"/>
        <v>1941101.9</v>
      </c>
      <c r="FS307" s="474">
        <f t="shared" si="1557"/>
        <v>3069540.99</v>
      </c>
      <c r="FT307" s="474">
        <f t="shared" si="1557"/>
        <v>97889.419999999925</v>
      </c>
      <c r="FU307" s="474">
        <f t="shared" si="1557"/>
        <v>10161.4</v>
      </c>
      <c r="FV307" s="474">
        <f t="shared" si="1557"/>
        <v>136833118.09999999</v>
      </c>
      <c r="FW307" s="474">
        <f>SUM(FW308:FW313)</f>
        <v>0</v>
      </c>
      <c r="FX307" s="474">
        <f>SUM(FX308:FX313)</f>
        <v>4051784.7800000003</v>
      </c>
      <c r="FY307" s="474">
        <f t="shared" ref="FY307:FY313" si="1558">FM307+FN307+FO307+FP307+FQ307+FR307+FS307+FT307+FU307+FV307+FW307+FX307</f>
        <v>146850825.12</v>
      </c>
      <c r="FZ307" s="474">
        <f t="shared" ref="FZ307:GI307" si="1559">SUM(FZ308:FZ313)</f>
        <v>258</v>
      </c>
      <c r="GA307" s="474">
        <f t="shared" si="1559"/>
        <v>855359.54</v>
      </c>
      <c r="GB307" s="474">
        <f t="shared" si="1559"/>
        <v>18479694</v>
      </c>
      <c r="GC307" s="474">
        <f t="shared" si="1559"/>
        <v>69344000</v>
      </c>
      <c r="GD307" s="474">
        <f t="shared" si="1559"/>
        <v>442419.97</v>
      </c>
      <c r="GE307" s="474">
        <f t="shared" si="1559"/>
        <v>1168721.46</v>
      </c>
      <c r="GF307" s="474">
        <f t="shared" si="1559"/>
        <v>502521.08999999985</v>
      </c>
      <c r="GG307" s="474">
        <f t="shared" si="1559"/>
        <v>1441696.26</v>
      </c>
      <c r="GH307" s="474">
        <f t="shared" si="1559"/>
        <v>520654.05000000005</v>
      </c>
      <c r="GI307" s="474">
        <f t="shared" si="1559"/>
        <v>69058288.189999998</v>
      </c>
      <c r="GJ307" s="474">
        <f>SUM(GJ308:GJ313)</f>
        <v>1665424.43</v>
      </c>
      <c r="GK307" s="474">
        <f>SUM(GK308:GK313)</f>
        <v>3419065308.6300001</v>
      </c>
      <c r="GL307" s="474">
        <f t="shared" ref="GL307:GL313" si="1560">FZ307+GA307+GB307+GC307+GD307+GE307+GF307+GG307+GH307+GI307+GJ307+GK307</f>
        <v>3582544345.6199999</v>
      </c>
      <c r="GM307" s="474">
        <f t="shared" ref="GM307:GV307" si="1561">SUM(GM308:GM313)</f>
        <v>247869.29</v>
      </c>
      <c r="GN307" s="474">
        <f t="shared" si="1561"/>
        <v>306815</v>
      </c>
      <c r="GO307" s="474">
        <f t="shared" si="1561"/>
        <v>6532933.8899999997</v>
      </c>
      <c r="GP307" s="474">
        <f t="shared" si="1561"/>
        <v>68996000</v>
      </c>
      <c r="GQ307" s="474">
        <f t="shared" si="1561"/>
        <v>247100</v>
      </c>
      <c r="GR307" s="474">
        <f t="shared" si="1561"/>
        <v>1151098.77</v>
      </c>
      <c r="GS307" s="474">
        <f t="shared" si="1561"/>
        <v>429891.96</v>
      </c>
      <c r="GT307" s="474">
        <f t="shared" si="1561"/>
        <v>504440</v>
      </c>
      <c r="GU307" s="474">
        <f t="shared" si="1561"/>
        <v>691000</v>
      </c>
      <c r="GV307" s="474">
        <f t="shared" si="1561"/>
        <v>243708930</v>
      </c>
      <c r="GW307" s="474">
        <f>SUM(GW308:GW313)</f>
        <v>285643</v>
      </c>
      <c r="GX307" s="474">
        <f>SUM(GX308:GX313)</f>
        <v>191619358.65000001</v>
      </c>
      <c r="GY307" s="474">
        <f t="shared" ref="GY307:GY313" si="1562">GM307+GN307+GO307+GP307+GQ307+GR307+GS307+GT307+GU307+GV307+GW307+GX307</f>
        <v>514721080.55999994</v>
      </c>
      <c r="GZ307" s="474">
        <f t="shared" ref="GZ307:HI307" si="1563">SUM(GZ308:GZ313)</f>
        <v>0</v>
      </c>
      <c r="HA307" s="474">
        <f t="shared" si="1563"/>
        <v>350006.54000000004</v>
      </c>
      <c r="HB307" s="474">
        <f t="shared" si="1563"/>
        <v>6752032.3399999999</v>
      </c>
      <c r="HC307" s="474">
        <f t="shared" si="1563"/>
        <v>781799.32</v>
      </c>
      <c r="HD307" s="474">
        <f t="shared" si="1563"/>
        <v>1669339.65</v>
      </c>
      <c r="HE307" s="474">
        <f t="shared" si="1563"/>
        <v>110018084.80999999</v>
      </c>
      <c r="HF307" s="474">
        <f t="shared" si="1563"/>
        <v>20250004.699999999</v>
      </c>
      <c r="HG307" s="474">
        <f t="shared" si="1563"/>
        <v>303000</v>
      </c>
      <c r="HH307" s="474">
        <f t="shared" si="1563"/>
        <v>307667.08000000007</v>
      </c>
      <c r="HI307" s="474">
        <f t="shared" si="1563"/>
        <v>608354.89000000013</v>
      </c>
      <c r="HJ307" s="474">
        <f>SUM(HJ308:HJ313)</f>
        <v>277112.5</v>
      </c>
      <c r="HK307" s="474">
        <f>SUM(HK308:HK313)</f>
        <v>8107835.4299999997</v>
      </c>
      <c r="HL307" s="474">
        <f t="shared" ref="HL307:HL313" si="1564">GZ307+HA307+HB307+HC307+HD307+HE307+HF307+HG307+HH307+HI307+HJ307+HK307</f>
        <v>149425237.25999999</v>
      </c>
      <c r="HM307" s="474">
        <f t="shared" ref="HM307:HV307" si="1565">SUM(HM308:HM313)</f>
        <v>250000</v>
      </c>
      <c r="HN307" s="474">
        <f t="shared" si="1565"/>
        <v>60600</v>
      </c>
      <c r="HO307" s="474">
        <f t="shared" si="1565"/>
        <v>26488022.550000001</v>
      </c>
      <c r="HP307" s="474">
        <f t="shared" si="1565"/>
        <v>300000</v>
      </c>
      <c r="HQ307" s="474">
        <f t="shared" si="1565"/>
        <v>52462.650000000023</v>
      </c>
      <c r="HR307" s="474">
        <f t="shared" si="1565"/>
        <v>1226803.23</v>
      </c>
      <c r="HS307" s="474">
        <f t="shared" si="1565"/>
        <v>370902.19</v>
      </c>
      <c r="HT307" s="474">
        <f t="shared" si="1565"/>
        <v>1720000</v>
      </c>
      <c r="HU307" s="474">
        <f t="shared" si="1565"/>
        <v>263419.95999999996</v>
      </c>
      <c r="HV307" s="474">
        <f t="shared" si="1565"/>
        <v>5528340.0199999996</v>
      </c>
      <c r="HW307" s="474">
        <f>SUM(HW308:HW313)</f>
        <v>36185.019999999946</v>
      </c>
      <c r="HX307" s="474">
        <f>SUM(HX308:HX313)</f>
        <v>250381853.21000001</v>
      </c>
      <c r="HY307" s="474">
        <f t="shared" ref="HY307:HY313" si="1566">HM307+HN307+HO307+HP307+HQ307+HR307+HS307+HT307+HU307+HV307+HW307+HX307</f>
        <v>286678588.83000004</v>
      </c>
      <c r="HZ307" s="474">
        <f t="shared" ref="HZ307:II307" si="1567">SUM(HZ308:HZ313)</f>
        <v>0</v>
      </c>
      <c r="IA307" s="474">
        <f t="shared" si="1567"/>
        <v>20092194</v>
      </c>
      <c r="IB307" s="474">
        <f t="shared" si="1567"/>
        <v>0</v>
      </c>
      <c r="IC307" s="474">
        <f t="shared" si="1567"/>
        <v>29500</v>
      </c>
      <c r="ID307" s="474">
        <f t="shared" si="1567"/>
        <v>51000</v>
      </c>
      <c r="IE307" s="474">
        <f t="shared" si="1567"/>
        <v>0</v>
      </c>
      <c r="IF307" s="474">
        <f t="shared" si="1567"/>
        <v>14633.560000000001</v>
      </c>
      <c r="IG307" s="474">
        <f t="shared" si="1567"/>
        <v>29500</v>
      </c>
      <c r="IH307" s="474">
        <f t="shared" si="1567"/>
        <v>0</v>
      </c>
      <c r="II307" s="474">
        <f t="shared" si="1567"/>
        <v>10180.84</v>
      </c>
      <c r="IJ307" s="474">
        <f>SUM(IJ308:IJ313)</f>
        <v>-3901.440000000006</v>
      </c>
      <c r="IK307" s="474">
        <f>SUM(IK308:IK313)</f>
        <v>63338.349999999977</v>
      </c>
      <c r="IL307" s="474">
        <f t="shared" ref="IL307:IL313" si="1568">HZ307+IA307+IB307+IC307+ID307+IE307+IF307+IG307+IH307+II307+IJ307+IK307</f>
        <v>20286445.309999999</v>
      </c>
      <c r="IM307" s="474">
        <f t="shared" ref="IM307:IV307" si="1569">SUM(IM308:IM313)</f>
        <v>0</v>
      </c>
      <c r="IN307" s="474">
        <f t="shared" si="1569"/>
        <v>437202.06</v>
      </c>
      <c r="IO307" s="474">
        <f t="shared" si="1569"/>
        <v>0</v>
      </c>
      <c r="IP307" s="474">
        <f t="shared" si="1569"/>
        <v>8638200</v>
      </c>
      <c r="IQ307" s="474">
        <f t="shared" si="1569"/>
        <v>50000</v>
      </c>
      <c r="IR307" s="474">
        <f t="shared" si="1569"/>
        <v>501250</v>
      </c>
      <c r="IS307" s="474">
        <f t="shared" si="1569"/>
        <v>0</v>
      </c>
      <c r="IT307" s="474">
        <f t="shared" si="1569"/>
        <v>10453026.9</v>
      </c>
      <c r="IU307" s="474">
        <f t="shared" si="1569"/>
        <v>20120000</v>
      </c>
      <c r="IV307" s="474">
        <f t="shared" si="1569"/>
        <v>2914593.37</v>
      </c>
      <c r="IW307" s="474">
        <f>SUM(IW308:IW313)</f>
        <v>86396.700000000012</v>
      </c>
      <c r="IX307" s="474">
        <f>SUM(IX308:IX313)</f>
        <v>154330965.51999998</v>
      </c>
      <c r="IY307" s="474">
        <f t="shared" ref="IY307:IY313" si="1570">IM307+IN307+IO307+IP307+IQ307+IR307+IS307+IT307+IU307+IV307+IW307+IX307</f>
        <v>197531634.54999998</v>
      </c>
      <c r="IZ307" s="654">
        <f t="shared" ref="IZ307:JI307" si="1571">SUM(IZ308:IZ313)</f>
        <v>500000</v>
      </c>
      <c r="JA307" s="474">
        <f t="shared" si="1571"/>
        <v>34799990</v>
      </c>
      <c r="JB307" s="474">
        <f t="shared" si="1571"/>
        <v>118649.51</v>
      </c>
      <c r="JC307" s="474">
        <f t="shared" si="1571"/>
        <v>0</v>
      </c>
      <c r="JD307" s="474">
        <f t="shared" si="1571"/>
        <v>11185000</v>
      </c>
      <c r="JE307" s="474">
        <f t="shared" si="1571"/>
        <v>1425982.94</v>
      </c>
      <c r="JF307" s="474">
        <f t="shared" si="1571"/>
        <v>2000</v>
      </c>
      <c r="JG307" s="474">
        <f t="shared" si="1571"/>
        <v>1000</v>
      </c>
      <c r="JH307" s="474">
        <f t="shared" si="1571"/>
        <v>34838.890000000014</v>
      </c>
      <c r="JI307" s="474">
        <f t="shared" si="1571"/>
        <v>2000</v>
      </c>
      <c r="JJ307" s="474">
        <f>SUM(JJ308:JJ313)</f>
        <v>56000000</v>
      </c>
      <c r="JK307" s="474">
        <f>SUM(JK308:JK313)</f>
        <v>5207200</v>
      </c>
      <c r="JL307" s="474">
        <f t="shared" ref="JL307:JL313" si="1572">IZ307+JA307+JB307+JC307+JD307+JE307+JF307+JG307+JH307+JI307+JJ307+JK307</f>
        <v>109276661.34</v>
      </c>
      <c r="JM307" s="654">
        <f t="shared" ref="JM307:JV307" si="1573">SUM(JM308:JM313)</f>
        <v>0</v>
      </c>
      <c r="JN307" s="474">
        <f t="shared" si="1573"/>
        <v>113000</v>
      </c>
      <c r="JO307" s="474">
        <f t="shared" si="1573"/>
        <v>12381650.34</v>
      </c>
      <c r="JP307" s="474">
        <f t="shared" si="1573"/>
        <v>171070.67</v>
      </c>
      <c r="JQ307" s="474">
        <f t="shared" si="1573"/>
        <v>278248.08</v>
      </c>
      <c r="JR307" s="474">
        <f t="shared" si="1573"/>
        <v>932027.54</v>
      </c>
      <c r="JS307" s="474">
        <f t="shared" si="1573"/>
        <v>149333.33000000005</v>
      </c>
      <c r="JT307" s="474">
        <f t="shared" si="1573"/>
        <v>614312</v>
      </c>
      <c r="JU307" s="474">
        <f t="shared" si="1573"/>
        <v>0</v>
      </c>
      <c r="JV307" s="474">
        <f t="shared" si="1573"/>
        <v>0</v>
      </c>
      <c r="JW307" s="474">
        <f>SUM(JW308:JW313)</f>
        <v>0</v>
      </c>
      <c r="JX307" s="474">
        <f>SUM(JX308:JX313)</f>
        <v>46040000</v>
      </c>
      <c r="JY307" s="474">
        <f t="shared" ref="JY307:JY313" si="1574">JM307+JN307+JO307+JP307+JQ307+JR307+JS307+JT307+JU307+JV307+JW307+JX307</f>
        <v>60679641.960000001</v>
      </c>
      <c r="JZ307" s="654">
        <f t="shared" ref="JZ307:KI307" si="1575">SUM(JZ308:JZ313)</f>
        <v>0</v>
      </c>
      <c r="KA307" s="474">
        <f t="shared" si="1575"/>
        <v>357500</v>
      </c>
      <c r="KB307" s="474">
        <f t="shared" si="1575"/>
        <v>16985914.34</v>
      </c>
      <c r="KC307" s="474">
        <f t="shared" si="1575"/>
        <v>1203080.06</v>
      </c>
      <c r="KD307" s="474">
        <f t="shared" si="1575"/>
        <v>4096079.07</v>
      </c>
      <c r="KE307" s="474">
        <f t="shared" si="1575"/>
        <v>928501.9</v>
      </c>
      <c r="KF307" s="474">
        <f t="shared" si="1575"/>
        <v>0</v>
      </c>
      <c r="KG307" s="474">
        <f t="shared" si="1575"/>
        <v>1307902.21</v>
      </c>
      <c r="KH307" s="474">
        <f t="shared" si="1575"/>
        <v>338717.5</v>
      </c>
      <c r="KI307" s="474">
        <f t="shared" si="1575"/>
        <v>0</v>
      </c>
      <c r="KJ307" s="474">
        <f>SUM(KJ308:KJ313)</f>
        <v>782000</v>
      </c>
      <c r="KK307" s="474">
        <f>SUM(KK308:KK313)</f>
        <v>169980769.49000001</v>
      </c>
      <c r="KL307" s="474">
        <f t="shared" ref="KL307:KL313" si="1576">JZ307+KA307+KB307+KC307+KD307+KE307+KF307+KG307+KH307+KI307+KJ307+KK307</f>
        <v>195980464.56999999</v>
      </c>
      <c r="KM307" s="654">
        <f t="shared" ref="KM307:KV307" si="1577">SUM(KM308:KM313)</f>
        <v>90499.5</v>
      </c>
      <c r="KN307" s="474">
        <f t="shared" si="1577"/>
        <v>41599065.259999998</v>
      </c>
      <c r="KO307" s="474">
        <f t="shared" si="1577"/>
        <v>83.21</v>
      </c>
      <c r="KP307" s="474">
        <f t="shared" si="1577"/>
        <v>14289830.76</v>
      </c>
      <c r="KQ307" s="474">
        <f t="shared" si="1577"/>
        <v>150419000</v>
      </c>
      <c r="KR307" s="474">
        <f t="shared" si="1577"/>
        <v>987447.92</v>
      </c>
      <c r="KS307" s="474">
        <f t="shared" si="1577"/>
        <v>2467282.14</v>
      </c>
      <c r="KT307" s="474">
        <f t="shared" si="1577"/>
        <v>0</v>
      </c>
      <c r="KU307" s="474">
        <f t="shared" si="1577"/>
        <v>2023000</v>
      </c>
      <c r="KV307" s="474">
        <f t="shared" si="1577"/>
        <v>24838.890000000014</v>
      </c>
      <c r="KW307" s="474">
        <f>SUM(KW308:KW313)</f>
        <v>3000</v>
      </c>
      <c r="KX307" s="474">
        <f>SUM(KX308:KX313)</f>
        <v>662019000</v>
      </c>
      <c r="KY307" s="474">
        <f t="shared" ref="KY307:KY313" si="1578">KM307+KN307+KO307+KP307+KQ307+KR307+KS307+KT307+KU307+KV307+KW307+KX307</f>
        <v>873923047.67999995</v>
      </c>
      <c r="KZ307" s="654">
        <f t="shared" ref="KZ307:LI307" si="1579">SUM(KZ308:KZ313)</f>
        <v>0</v>
      </c>
      <c r="LA307" s="474">
        <f t="shared" si="1579"/>
        <v>136288.79</v>
      </c>
      <c r="LB307" s="474">
        <f t="shared" si="1579"/>
        <v>0</v>
      </c>
      <c r="LC307" s="474">
        <f t="shared" si="1579"/>
        <v>0</v>
      </c>
      <c r="LD307" s="474">
        <f t="shared" si="1579"/>
        <v>0</v>
      </c>
      <c r="LE307" s="474">
        <f t="shared" si="1579"/>
        <v>0</v>
      </c>
      <c r="LF307" s="474">
        <f t="shared" si="1579"/>
        <v>0</v>
      </c>
      <c r="LG307" s="474">
        <f t="shared" si="1579"/>
        <v>0</v>
      </c>
      <c r="LH307" s="474">
        <f t="shared" si="1579"/>
        <v>0</v>
      </c>
      <c r="LI307" s="474">
        <f t="shared" si="1579"/>
        <v>0</v>
      </c>
      <c r="LJ307" s="474">
        <f>SUM(LJ308:LJ313)</f>
        <v>0</v>
      </c>
      <c r="LK307" s="474">
        <f>SUM(LK308:LK313)</f>
        <v>0</v>
      </c>
      <c r="LL307" s="515">
        <f t="shared" ref="LL307:LL313" si="1580">KZ307+LA307+LB307+LC307+LD307+LE307+LF307+LG307+LH307+LI307+LJ307+LK307</f>
        <v>136288.79</v>
      </c>
    </row>
    <row r="308" spans="1:324" ht="15.75" x14ac:dyDescent="0.25">
      <c r="A308" s="419">
        <v>4410</v>
      </c>
      <c r="B308" s="420"/>
      <c r="C308" s="418" t="s">
        <v>653</v>
      </c>
      <c r="D308" s="418" t="s">
        <v>438</v>
      </c>
      <c r="E308" s="466">
        <v>1250371.3904189619</v>
      </c>
      <c r="F308" s="466">
        <v>1318156.4012685698</v>
      </c>
      <c r="G308" s="466">
        <v>2845555.8337506261</v>
      </c>
      <c r="H308" s="466">
        <v>3853747.2875980637</v>
      </c>
      <c r="I308" s="466">
        <v>3366787.6815222837</v>
      </c>
      <c r="J308" s="466">
        <v>4868869.9716241034</v>
      </c>
      <c r="K308" s="466">
        <v>20356601.569020197</v>
      </c>
      <c r="L308" s="466">
        <v>13389096.144216327</v>
      </c>
      <c r="M308" s="466">
        <v>12226.673343348355</v>
      </c>
      <c r="N308" s="466">
        <v>0</v>
      </c>
      <c r="O308" s="466">
        <v>0</v>
      </c>
      <c r="P308" s="466">
        <v>10432.315139375731</v>
      </c>
      <c r="Q308" s="466">
        <v>1654109.3410949758</v>
      </c>
      <c r="R308" s="466">
        <v>52098.9818060424</v>
      </c>
      <c r="S308" s="466">
        <v>37038.891670839599</v>
      </c>
      <c r="T308" s="466">
        <v>43615.423134702054</v>
      </c>
      <c r="U308" s="466">
        <v>103597.06226005676</v>
      </c>
      <c r="V308" s="466">
        <v>114596.89534301452</v>
      </c>
      <c r="W308" s="466">
        <v>1809112.627274245</v>
      </c>
      <c r="X308" s="466">
        <v>83592.054748789858</v>
      </c>
      <c r="Y308" s="466">
        <f t="shared" si="1534"/>
        <v>3920420.2658153903</v>
      </c>
      <c r="Z308" s="466">
        <v>2254968.905691871</v>
      </c>
      <c r="AA308" s="466">
        <v>859.6227674845602</v>
      </c>
      <c r="AB308" s="466">
        <v>-642.63061258554501</v>
      </c>
      <c r="AC308" s="466">
        <v>3144990.731722584</v>
      </c>
      <c r="AD308" s="466">
        <v>1758062.8755633452</v>
      </c>
      <c r="AE308" s="466">
        <v>2896.0106826907031</v>
      </c>
      <c r="AF308" s="466">
        <v>2463059.5713987653</v>
      </c>
      <c r="AG308" s="466">
        <v>-8183.1079953263243</v>
      </c>
      <c r="AH308" s="466">
        <v>27958.316641629161</v>
      </c>
      <c r="AI308" s="466">
        <v>2344508.7175346357</v>
      </c>
      <c r="AJ308" s="466">
        <v>1675832.211859456</v>
      </c>
      <c r="AK308" s="466">
        <v>96173.714738774797</v>
      </c>
      <c r="AL308" s="466">
        <f t="shared" si="1536"/>
        <v>13760484.939993324</v>
      </c>
      <c r="AM308" s="466">
        <v>71240.193623768995</v>
      </c>
      <c r="AN308" s="466">
        <v>112172.4253046236</v>
      </c>
      <c r="AO308" s="466">
        <v>75.11266900350526</v>
      </c>
      <c r="AP308" s="466">
        <v>3797.3627107327661</v>
      </c>
      <c r="AQ308" s="466">
        <v>6221.832749123686</v>
      </c>
      <c r="AR308" s="466">
        <v>5353.0003338340757</v>
      </c>
      <c r="AS308" s="466">
        <v>47970.176097479547</v>
      </c>
      <c r="AT308" s="466">
        <v>292.10482390252048</v>
      </c>
      <c r="AU308" s="466">
        <v>3204.8072108162246</v>
      </c>
      <c r="AV308" s="466">
        <v>38423.693832415302</v>
      </c>
      <c r="AW308" s="466">
        <v>-17993.700926389589</v>
      </c>
      <c r="AX308" s="466">
        <v>138455.94850609251</v>
      </c>
      <c r="AY308" s="466">
        <f t="shared" si="1538"/>
        <v>409212.95693540305</v>
      </c>
      <c r="AZ308" s="466">
        <v>588.38257386079113</v>
      </c>
      <c r="BA308" s="466">
        <v>475.71357035553331</v>
      </c>
      <c r="BB308" s="466">
        <v>1059.9232181605742</v>
      </c>
      <c r="BC308" s="466">
        <v>30754.465030879655</v>
      </c>
      <c r="BD308" s="466">
        <v>3196.4613587047238</v>
      </c>
      <c r="BE308" s="466">
        <v>8859.122016357871</v>
      </c>
      <c r="BF308" s="466">
        <v>210294.60857953597</v>
      </c>
      <c r="BG308" s="466">
        <v>-216416.29110332168</v>
      </c>
      <c r="BH308" s="466">
        <v>209076.11417125689</v>
      </c>
      <c r="BI308" s="466">
        <v>14876.481388749791</v>
      </c>
      <c r="BJ308" s="466">
        <v>129214.65531630781</v>
      </c>
      <c r="BK308" s="466">
        <v>6476.3812385244537</v>
      </c>
      <c r="BL308" s="466">
        <f t="shared" si="1540"/>
        <v>398456.0173593724</v>
      </c>
      <c r="BM308" s="466">
        <v>1364747.1206810216</v>
      </c>
      <c r="BN308" s="466">
        <v>25037.556334501754</v>
      </c>
      <c r="BO308" s="466">
        <v>0</v>
      </c>
      <c r="BP308" s="466">
        <v>10015.022533800702</v>
      </c>
      <c r="BQ308" s="466">
        <v>20866716.741779335</v>
      </c>
      <c r="BR308" s="466">
        <v>0</v>
      </c>
      <c r="BS308" s="466">
        <v>3546.9871473877483</v>
      </c>
      <c r="BT308" s="466">
        <v>524259.86062426976</v>
      </c>
      <c r="BU308" s="466">
        <v>3812.4603572024798</v>
      </c>
      <c r="BV308" s="466">
        <v>15180.307961942888</v>
      </c>
      <c r="BW308" s="466">
        <v>14425.008345852148</v>
      </c>
      <c r="BX308" s="466">
        <v>80048.255716908679</v>
      </c>
      <c r="BY308" s="466">
        <f t="shared" si="1542"/>
        <v>22907789.321482226</v>
      </c>
      <c r="BZ308" s="466">
        <v>17271.113420130194</v>
      </c>
      <c r="CA308" s="466">
        <v>617876.03488566191</v>
      </c>
      <c r="CB308" s="466">
        <v>0</v>
      </c>
      <c r="CC308" s="466">
        <v>46590.719412452017</v>
      </c>
      <c r="CD308" s="466">
        <v>1606.5765314638625</v>
      </c>
      <c r="CE308" s="466">
        <v>2833.4167918544485</v>
      </c>
      <c r="CF308" s="466">
        <v>395839.59272241697</v>
      </c>
      <c r="CG308" s="466">
        <v>16302.754131196796</v>
      </c>
      <c r="CH308" s="466">
        <v>8254.0477382740773</v>
      </c>
      <c r="CI308" s="466">
        <v>12627.274244700384</v>
      </c>
      <c r="CJ308" s="466">
        <v>174591.0532465365</v>
      </c>
      <c r="CK308" s="466">
        <v>20443.164747120682</v>
      </c>
      <c r="CL308" s="466">
        <f t="shared" si="1544"/>
        <v>1314235.7478718078</v>
      </c>
      <c r="CM308" s="466">
        <v>0</v>
      </c>
      <c r="CN308" s="466">
        <v>0</v>
      </c>
      <c r="CO308" s="466">
        <v>95451.510599232191</v>
      </c>
      <c r="CP308" s="466">
        <v>77094.808879986638</v>
      </c>
      <c r="CQ308" s="466">
        <v>97880.153563678861</v>
      </c>
      <c r="CR308" s="466">
        <v>0</v>
      </c>
      <c r="CS308" s="466">
        <v>0</v>
      </c>
      <c r="CT308" s="466">
        <v>125.18778167250876</v>
      </c>
      <c r="CU308" s="466">
        <v>162554.24803872476</v>
      </c>
      <c r="CV308" s="466">
        <v>20330.495743615422</v>
      </c>
      <c r="CW308" s="466">
        <v>0</v>
      </c>
      <c r="CX308" s="466">
        <v>322141.54565181106</v>
      </c>
      <c r="CY308" s="466">
        <f t="shared" si="1546"/>
        <v>775577.95025872148</v>
      </c>
      <c r="CZ308" s="466">
        <v>0</v>
      </c>
      <c r="DA308" s="466">
        <v>0</v>
      </c>
      <c r="DB308" s="466">
        <v>10000</v>
      </c>
      <c r="DC308" s="466">
        <v>1550</v>
      </c>
      <c r="DD308" s="466">
        <v>18008.23</v>
      </c>
      <c r="DE308" s="466">
        <v>150</v>
      </c>
      <c r="DF308" s="466">
        <v>0</v>
      </c>
      <c r="DG308" s="466">
        <v>4624.7700000000004</v>
      </c>
      <c r="DH308" s="466">
        <v>31425</v>
      </c>
      <c r="DI308" s="466">
        <v>150</v>
      </c>
      <c r="DJ308" s="466">
        <v>0</v>
      </c>
      <c r="DK308" s="466">
        <v>4305374</v>
      </c>
      <c r="DL308" s="466">
        <f t="shared" si="1548"/>
        <v>4371282</v>
      </c>
      <c r="DM308" s="466">
        <v>40896.559999999998</v>
      </c>
      <c r="DN308" s="466">
        <v>3893414.99</v>
      </c>
      <c r="DO308" s="466">
        <v>198665</v>
      </c>
      <c r="DP308" s="466">
        <v>20194110</v>
      </c>
      <c r="DQ308" s="466">
        <v>116580.21</v>
      </c>
      <c r="DR308" s="466">
        <v>6740</v>
      </c>
      <c r="DS308" s="466">
        <v>128422</v>
      </c>
      <c r="DT308" s="466">
        <v>54413</v>
      </c>
      <c r="DU308" s="466">
        <v>4499515.26</v>
      </c>
      <c r="DV308" s="466">
        <v>41391.040000000263</v>
      </c>
      <c r="DW308" s="466">
        <v>0</v>
      </c>
      <c r="DX308" s="466">
        <v>303423.42</v>
      </c>
      <c r="DY308" s="466">
        <f t="shared" si="1550"/>
        <v>29477571.480000004</v>
      </c>
      <c r="DZ308" s="466">
        <v>26000</v>
      </c>
      <c r="EA308" s="466">
        <v>13778.52</v>
      </c>
      <c r="EB308" s="466">
        <v>50000</v>
      </c>
      <c r="EC308" s="466">
        <v>771329.63</v>
      </c>
      <c r="ED308" s="466">
        <v>275574.61</v>
      </c>
      <c r="EE308" s="466">
        <v>342798.37</v>
      </c>
      <c r="EF308" s="466">
        <v>2357241.85</v>
      </c>
      <c r="EG308" s="466">
        <v>20169.28</v>
      </c>
      <c r="EH308" s="466">
        <v>6070704.9800000004</v>
      </c>
      <c r="EI308" s="466">
        <v>13538</v>
      </c>
      <c r="EJ308" s="466">
        <v>96025</v>
      </c>
      <c r="EK308" s="466">
        <v>483469.45</v>
      </c>
      <c r="EL308" s="466">
        <f t="shared" si="1552"/>
        <v>10520629.689999999</v>
      </c>
      <c r="EM308" s="466">
        <v>0</v>
      </c>
      <c r="EN308" s="466">
        <v>0</v>
      </c>
      <c r="EO308" s="466">
        <v>100000</v>
      </c>
      <c r="EP308" s="466">
        <v>40000</v>
      </c>
      <c r="EQ308" s="466">
        <v>10000</v>
      </c>
      <c r="ER308" s="466">
        <v>5677.16</v>
      </c>
      <c r="ES308" s="466">
        <v>625500</v>
      </c>
      <c r="ET308" s="466">
        <v>10500</v>
      </c>
      <c r="EU308" s="466">
        <v>-500</v>
      </c>
      <c r="EV308" s="466">
        <v>1411565.16</v>
      </c>
      <c r="EW308" s="466">
        <v>1015</v>
      </c>
      <c r="EX308" s="466">
        <v>114241.84</v>
      </c>
      <c r="EY308" s="466">
        <f t="shared" si="1554"/>
        <v>2317999.1599999997</v>
      </c>
      <c r="EZ308" s="466">
        <v>0</v>
      </c>
      <c r="FA308" s="466">
        <v>83.46</v>
      </c>
      <c r="FB308" s="466">
        <v>100</v>
      </c>
      <c r="FC308" s="466">
        <v>8500</v>
      </c>
      <c r="FD308" s="466">
        <v>6815000</v>
      </c>
      <c r="FE308" s="466">
        <v>623552.25</v>
      </c>
      <c r="FF308" s="466">
        <v>18000</v>
      </c>
      <c r="FG308" s="466">
        <v>0</v>
      </c>
      <c r="FH308" s="466">
        <v>50077052.310000002</v>
      </c>
      <c r="FI308" s="466">
        <v>-122681.05</v>
      </c>
      <c r="FJ308" s="466">
        <v>3655367.1</v>
      </c>
      <c r="FK308" s="466">
        <v>157578115.18000001</v>
      </c>
      <c r="FL308" s="466">
        <f t="shared" si="1556"/>
        <v>218653089.25</v>
      </c>
      <c r="FM308" s="466">
        <v>1740.99</v>
      </c>
      <c r="FN308" s="466">
        <v>165100</v>
      </c>
      <c r="FO308" s="466">
        <v>200854</v>
      </c>
      <c r="FP308" s="466">
        <v>90000</v>
      </c>
      <c r="FQ308" s="466">
        <v>2515.5</v>
      </c>
      <c r="FR308" s="466">
        <v>515827.02</v>
      </c>
      <c r="FS308" s="466">
        <v>3029540.99</v>
      </c>
      <c r="FT308" s="466">
        <v>17889.419999999925</v>
      </c>
      <c r="FU308" s="466">
        <v>8643</v>
      </c>
      <c r="FV308" s="466">
        <v>-1578.5</v>
      </c>
      <c r="FW308" s="466">
        <v>0</v>
      </c>
      <c r="FX308" s="466">
        <v>7500</v>
      </c>
      <c r="FY308" s="466">
        <f t="shared" si="1558"/>
        <v>4038032.42</v>
      </c>
      <c r="FZ308" s="466">
        <v>258</v>
      </c>
      <c r="GA308" s="466">
        <v>703784.68</v>
      </c>
      <c r="GB308" s="466">
        <v>3645412</v>
      </c>
      <c r="GC308" s="466">
        <v>98000</v>
      </c>
      <c r="GD308" s="466">
        <v>291088.84999999998</v>
      </c>
      <c r="GE308" s="466">
        <v>128677.58000000007</v>
      </c>
      <c r="GF308" s="466">
        <v>1329999.9999999998</v>
      </c>
      <c r="GG308" s="466">
        <v>340500</v>
      </c>
      <c r="GH308" s="466">
        <v>140651</v>
      </c>
      <c r="GI308" s="466">
        <v>641500</v>
      </c>
      <c r="GJ308" s="466">
        <v>1273300</v>
      </c>
      <c r="GK308" s="466">
        <v>204524087.66</v>
      </c>
      <c r="GL308" s="466">
        <f t="shared" si="1560"/>
        <v>213117259.76999998</v>
      </c>
      <c r="GM308" s="466">
        <v>246355.22</v>
      </c>
      <c r="GN308" s="466">
        <v>35415</v>
      </c>
      <c r="GO308" s="466">
        <v>101520</v>
      </c>
      <c r="GP308" s="466">
        <v>80000</v>
      </c>
      <c r="GQ308" s="466">
        <v>0</v>
      </c>
      <c r="GR308" s="466">
        <v>179120</v>
      </c>
      <c r="GS308" s="466">
        <v>133000</v>
      </c>
      <c r="GT308" s="466">
        <v>4440</v>
      </c>
      <c r="GU308" s="466">
        <v>191000</v>
      </c>
      <c r="GV308" s="466">
        <v>3000</v>
      </c>
      <c r="GW308" s="466">
        <v>0</v>
      </c>
      <c r="GX308" s="466">
        <v>1619358.65</v>
      </c>
      <c r="GY308" s="466">
        <f t="shared" si="1562"/>
        <v>2593208.87</v>
      </c>
      <c r="GZ308" s="466">
        <v>0</v>
      </c>
      <c r="HA308" s="466">
        <v>250006.54</v>
      </c>
      <c r="HB308" s="466">
        <v>414990.64999999991</v>
      </c>
      <c r="HC308" s="466">
        <v>376211</v>
      </c>
      <c r="HD308" s="466">
        <v>445000</v>
      </c>
      <c r="HE308" s="466">
        <v>110455186.17999999</v>
      </c>
      <c r="HF308" s="466">
        <v>250004.69999999995</v>
      </c>
      <c r="HG308" s="466">
        <v>303000</v>
      </c>
      <c r="HH308" s="466">
        <v>307667.08000000007</v>
      </c>
      <c r="HI308" s="466">
        <v>608354.89000000013</v>
      </c>
      <c r="HJ308" s="466">
        <v>250000</v>
      </c>
      <c r="HK308" s="466">
        <v>8102227.8300000001</v>
      </c>
      <c r="HL308" s="466">
        <f t="shared" si="1564"/>
        <v>121762648.86999999</v>
      </c>
      <c r="HM308" s="466">
        <v>250000</v>
      </c>
      <c r="HN308" s="466">
        <v>60550</v>
      </c>
      <c r="HO308" s="466">
        <v>25836863.16</v>
      </c>
      <c r="HP308" s="466">
        <v>300000</v>
      </c>
      <c r="HQ308" s="466">
        <v>51712.650000000023</v>
      </c>
      <c r="HR308" s="466">
        <v>1226703.23</v>
      </c>
      <c r="HS308" s="466">
        <v>353650.25</v>
      </c>
      <c r="HT308" s="466">
        <v>1720000</v>
      </c>
      <c r="HU308" s="466">
        <v>263419.95999999996</v>
      </c>
      <c r="HV308" s="466">
        <v>5526340.0199999996</v>
      </c>
      <c r="HW308" s="466">
        <v>35828.689999999944</v>
      </c>
      <c r="HX308" s="466">
        <v>250380853.21000001</v>
      </c>
      <c r="HY308" s="466">
        <f t="shared" si="1566"/>
        <v>286005921.17000002</v>
      </c>
      <c r="HZ308" s="466">
        <v>0</v>
      </c>
      <c r="IA308" s="466">
        <v>20092194</v>
      </c>
      <c r="IB308" s="466">
        <v>0</v>
      </c>
      <c r="IC308" s="466">
        <v>22000</v>
      </c>
      <c r="ID308" s="466">
        <v>51000</v>
      </c>
      <c r="IE308" s="466">
        <v>0</v>
      </c>
      <c r="IF308" s="466">
        <v>7500</v>
      </c>
      <c r="IG308" s="466">
        <v>29500</v>
      </c>
      <c r="IH308" s="466">
        <v>0</v>
      </c>
      <c r="II308" s="466">
        <v>0</v>
      </c>
      <c r="IJ308" s="466">
        <v>127.39999999999418</v>
      </c>
      <c r="IK308" s="466">
        <v>63338.349999999977</v>
      </c>
      <c r="IL308" s="466">
        <f t="shared" si="1568"/>
        <v>20265659.75</v>
      </c>
      <c r="IM308" s="466">
        <v>0</v>
      </c>
      <c r="IN308" s="466">
        <v>0</v>
      </c>
      <c r="IO308" s="466">
        <v>0</v>
      </c>
      <c r="IP308" s="466">
        <v>8636200</v>
      </c>
      <c r="IQ308" s="466">
        <v>50000</v>
      </c>
      <c r="IR308" s="466">
        <v>501250</v>
      </c>
      <c r="IS308" s="466">
        <v>0</v>
      </c>
      <c r="IT308" s="466">
        <v>10016503.939999999</v>
      </c>
      <c r="IU308" s="466">
        <v>20120000</v>
      </c>
      <c r="IV308" s="466">
        <v>2875337.89</v>
      </c>
      <c r="IW308" s="466">
        <v>85519.1</v>
      </c>
      <c r="IX308" s="466">
        <v>154320736.31999999</v>
      </c>
      <c r="IY308" s="466">
        <f t="shared" si="1570"/>
        <v>196605547.25</v>
      </c>
      <c r="IZ308" s="655">
        <v>0</v>
      </c>
      <c r="JA308" s="466">
        <v>0</v>
      </c>
      <c r="JB308" s="466">
        <v>118649.51</v>
      </c>
      <c r="JC308" s="466">
        <v>0</v>
      </c>
      <c r="JD308" s="466">
        <v>50000</v>
      </c>
      <c r="JE308" s="466">
        <v>500000</v>
      </c>
      <c r="JF308" s="466">
        <v>0</v>
      </c>
      <c r="JG308" s="466">
        <v>1000</v>
      </c>
      <c r="JH308" s="466">
        <v>34838.890000000014</v>
      </c>
      <c r="JI308" s="466">
        <v>2000</v>
      </c>
      <c r="JJ308" s="466">
        <v>56000000</v>
      </c>
      <c r="JK308" s="466">
        <v>5207200</v>
      </c>
      <c r="JL308" s="466">
        <f t="shared" si="1572"/>
        <v>61913688.399999999</v>
      </c>
      <c r="JM308" s="655">
        <v>0</v>
      </c>
      <c r="JN308" s="466">
        <v>113000</v>
      </c>
      <c r="JO308" s="466">
        <v>12381650.34</v>
      </c>
      <c r="JP308" s="466">
        <v>170404</v>
      </c>
      <c r="JQ308" s="466">
        <v>278248.08</v>
      </c>
      <c r="JR308" s="466">
        <v>0</v>
      </c>
      <c r="JS308" s="466">
        <v>150000.00000000006</v>
      </c>
      <c r="JT308" s="466">
        <v>614312</v>
      </c>
      <c r="JU308" s="466">
        <v>0</v>
      </c>
      <c r="JV308" s="466">
        <v>0</v>
      </c>
      <c r="JW308" s="466">
        <v>0</v>
      </c>
      <c r="JX308" s="466">
        <v>46040000</v>
      </c>
      <c r="JY308" s="466">
        <f t="shared" si="1574"/>
        <v>59747614.420000002</v>
      </c>
      <c r="JZ308" s="655">
        <v>0</v>
      </c>
      <c r="KA308" s="466">
        <v>357500</v>
      </c>
      <c r="KB308" s="466">
        <v>11934916.34</v>
      </c>
      <c r="KC308" s="466">
        <v>90404</v>
      </c>
      <c r="KD308" s="466">
        <v>89631.569999999949</v>
      </c>
      <c r="KE308" s="466">
        <v>368.43000000005122</v>
      </c>
      <c r="KF308" s="466">
        <v>0</v>
      </c>
      <c r="KG308" s="466">
        <v>1307902.21</v>
      </c>
      <c r="KH308" s="466">
        <v>0</v>
      </c>
      <c r="KI308" s="466">
        <v>0</v>
      </c>
      <c r="KJ308" s="466">
        <v>0</v>
      </c>
      <c r="KK308" s="466">
        <v>169981588</v>
      </c>
      <c r="KL308" s="466">
        <f t="shared" si="1576"/>
        <v>183762310.55000001</v>
      </c>
      <c r="KM308" s="655">
        <v>90402</v>
      </c>
      <c r="KN308" s="466">
        <v>41599065.259999998</v>
      </c>
      <c r="KO308" s="466">
        <v>0</v>
      </c>
      <c r="KP308" s="466">
        <v>13018976.140000001</v>
      </c>
      <c r="KQ308" s="466">
        <v>150419000</v>
      </c>
      <c r="KR308" s="466">
        <v>0</v>
      </c>
      <c r="KS308" s="466">
        <v>35561</v>
      </c>
      <c r="KT308" s="466">
        <v>0</v>
      </c>
      <c r="KU308" s="466">
        <v>2023000</v>
      </c>
      <c r="KV308" s="466">
        <v>24838.890000000014</v>
      </c>
      <c r="KW308" s="466">
        <v>3000</v>
      </c>
      <c r="KX308" s="466">
        <v>662004000</v>
      </c>
      <c r="KY308" s="466">
        <f t="shared" si="1578"/>
        <v>869217843.28999996</v>
      </c>
      <c r="KZ308" s="655">
        <v>0</v>
      </c>
      <c r="LA308" s="466">
        <v>136288.79</v>
      </c>
      <c r="LB308" s="466">
        <v>0</v>
      </c>
      <c r="LC308" s="466">
        <v>0</v>
      </c>
      <c r="LD308" s="466">
        <v>0</v>
      </c>
      <c r="LE308" s="466">
        <v>0</v>
      </c>
      <c r="LF308" s="466">
        <v>0</v>
      </c>
      <c r="LG308" s="466">
        <v>0</v>
      </c>
      <c r="LH308" s="466">
        <v>0</v>
      </c>
      <c r="LI308" s="466">
        <v>0</v>
      </c>
      <c r="LJ308" s="466">
        <v>0</v>
      </c>
      <c r="LK308" s="466">
        <v>0</v>
      </c>
      <c r="LL308" s="511">
        <f t="shared" si="1580"/>
        <v>136288.79</v>
      </c>
    </row>
    <row r="309" spans="1:324" ht="15.75" x14ac:dyDescent="0.25">
      <c r="A309" s="419">
        <v>4411</v>
      </c>
      <c r="B309" s="420"/>
      <c r="C309" s="418" t="s">
        <v>727</v>
      </c>
      <c r="D309" s="418" t="s">
        <v>728</v>
      </c>
      <c r="E309" s="466">
        <v>0</v>
      </c>
      <c r="F309" s="466">
        <v>0</v>
      </c>
      <c r="G309" s="466">
        <v>0</v>
      </c>
      <c r="H309" s="466">
        <v>0</v>
      </c>
      <c r="I309" s="466">
        <v>0</v>
      </c>
      <c r="J309" s="466">
        <v>0</v>
      </c>
      <c r="K309" s="466">
        <v>0</v>
      </c>
      <c r="L309" s="466">
        <v>501151.72759138711</v>
      </c>
      <c r="M309" s="466">
        <v>0</v>
      </c>
      <c r="N309" s="466">
        <v>0</v>
      </c>
      <c r="O309" s="466">
        <v>0</v>
      </c>
      <c r="P309" s="466">
        <v>0</v>
      </c>
      <c r="Q309" s="466">
        <v>21281.92288432649</v>
      </c>
      <c r="R309" s="466">
        <v>0</v>
      </c>
      <c r="S309" s="466">
        <v>0</v>
      </c>
      <c r="T309" s="466">
        <v>0</v>
      </c>
      <c r="U309" s="466">
        <v>0</v>
      </c>
      <c r="V309" s="466">
        <v>0</v>
      </c>
      <c r="W309" s="466">
        <v>542.48038724753803</v>
      </c>
      <c r="X309" s="466">
        <v>-271.24019362376902</v>
      </c>
      <c r="Y309" s="466">
        <f t="shared" si="1534"/>
        <v>21553.163077950259</v>
      </c>
      <c r="Z309" s="466">
        <v>0</v>
      </c>
      <c r="AA309" s="466">
        <v>0</v>
      </c>
      <c r="AB309" s="466">
        <v>0</v>
      </c>
      <c r="AC309" s="466">
        <v>0</v>
      </c>
      <c r="AD309" s="466">
        <v>2562.1765982306797</v>
      </c>
      <c r="AE309" s="466">
        <v>-2562.1765982306797</v>
      </c>
      <c r="AF309" s="466">
        <v>1664.9974962443666</v>
      </c>
      <c r="AG309" s="466">
        <v>0</v>
      </c>
      <c r="AH309" s="466">
        <v>0</v>
      </c>
      <c r="AI309" s="466">
        <v>2457.8534468369221</v>
      </c>
      <c r="AJ309" s="466">
        <v>0</v>
      </c>
      <c r="AK309" s="466">
        <v>0</v>
      </c>
      <c r="AL309" s="466">
        <f t="shared" si="1536"/>
        <v>4122.8509430812883</v>
      </c>
      <c r="AM309" s="466">
        <v>0</v>
      </c>
      <c r="AN309" s="466">
        <v>0</v>
      </c>
      <c r="AO309" s="466">
        <v>0</v>
      </c>
      <c r="AP309" s="466">
        <v>0</v>
      </c>
      <c r="AQ309" s="466">
        <v>0</v>
      </c>
      <c r="AR309" s="466">
        <v>0</v>
      </c>
      <c r="AS309" s="466">
        <v>0</v>
      </c>
      <c r="AT309" s="466">
        <v>0</v>
      </c>
      <c r="AU309" s="466">
        <v>283.75897179101986</v>
      </c>
      <c r="AV309" s="466">
        <v>0</v>
      </c>
      <c r="AW309" s="466">
        <v>0</v>
      </c>
      <c r="AX309" s="466">
        <v>0</v>
      </c>
      <c r="AY309" s="466">
        <f t="shared" si="1538"/>
        <v>283.75897179101986</v>
      </c>
      <c r="AZ309" s="466">
        <v>0</v>
      </c>
      <c r="BA309" s="466">
        <v>0</v>
      </c>
      <c r="BB309" s="466">
        <v>4819.7295943915869</v>
      </c>
      <c r="BC309" s="466">
        <v>-4819.7295943915869</v>
      </c>
      <c r="BD309" s="466">
        <v>0</v>
      </c>
      <c r="BE309" s="466">
        <v>0</v>
      </c>
      <c r="BF309" s="466">
        <v>0</v>
      </c>
      <c r="BG309" s="466">
        <v>0</v>
      </c>
      <c r="BH309" s="466">
        <v>0</v>
      </c>
      <c r="BI309" s="466">
        <v>0</v>
      </c>
      <c r="BJ309" s="466">
        <v>20864.630278751461</v>
      </c>
      <c r="BK309" s="466">
        <v>0</v>
      </c>
      <c r="BL309" s="466">
        <f t="shared" si="1540"/>
        <v>20864.630278751461</v>
      </c>
      <c r="BM309" s="466">
        <v>0</v>
      </c>
      <c r="BN309" s="466">
        <v>0</v>
      </c>
      <c r="BO309" s="466">
        <v>0</v>
      </c>
      <c r="BP309" s="466">
        <v>33383.408446002344</v>
      </c>
      <c r="BQ309" s="466">
        <v>0</v>
      </c>
      <c r="BR309" s="466">
        <v>0</v>
      </c>
      <c r="BS309" s="466">
        <v>0</v>
      </c>
      <c r="BT309" s="466">
        <v>0</v>
      </c>
      <c r="BU309" s="466">
        <v>0</v>
      </c>
      <c r="BV309" s="466">
        <v>0</v>
      </c>
      <c r="BW309" s="466">
        <v>0</v>
      </c>
      <c r="BX309" s="466">
        <v>0</v>
      </c>
      <c r="BY309" s="466">
        <f t="shared" si="1542"/>
        <v>33383.408446002344</v>
      </c>
      <c r="BZ309" s="466">
        <v>0</v>
      </c>
      <c r="CA309" s="466">
        <v>0</v>
      </c>
      <c r="CB309" s="466">
        <v>0</v>
      </c>
      <c r="CC309" s="466">
        <v>0</v>
      </c>
      <c r="CD309" s="466">
        <v>83458.521115005846</v>
      </c>
      <c r="CE309" s="466">
        <v>0</v>
      </c>
      <c r="CF309" s="466">
        <v>20864.630278751461</v>
      </c>
      <c r="CG309" s="466">
        <v>0</v>
      </c>
      <c r="CH309" s="466">
        <v>0</v>
      </c>
      <c r="CI309" s="466">
        <v>0</v>
      </c>
      <c r="CJ309" s="466">
        <v>-83458.521115005846</v>
      </c>
      <c r="CK309" s="466">
        <v>14605.241195126024</v>
      </c>
      <c r="CL309" s="466">
        <f t="shared" si="1544"/>
        <v>35469.87147387748</v>
      </c>
      <c r="CM309" s="466">
        <v>0</v>
      </c>
      <c r="CN309" s="466">
        <v>8345.852111500586</v>
      </c>
      <c r="CO309" s="466">
        <v>0</v>
      </c>
      <c r="CP309" s="466">
        <v>4172.926055750293</v>
      </c>
      <c r="CQ309" s="466">
        <v>0</v>
      </c>
      <c r="CR309" s="466">
        <v>1251.8778167250878</v>
      </c>
      <c r="CS309" s="466">
        <v>-1251.8778167250878</v>
      </c>
      <c r="CT309" s="466">
        <v>0</v>
      </c>
      <c r="CU309" s="466">
        <v>0</v>
      </c>
      <c r="CV309" s="466">
        <v>0</v>
      </c>
      <c r="CW309" s="466">
        <v>0</v>
      </c>
      <c r="CX309" s="466">
        <v>0</v>
      </c>
      <c r="CY309" s="466">
        <f t="shared" si="1546"/>
        <v>12518.778167250879</v>
      </c>
      <c r="CZ309" s="466">
        <v>0</v>
      </c>
      <c r="DA309" s="466">
        <v>0</v>
      </c>
      <c r="DB309" s="466">
        <v>0</v>
      </c>
      <c r="DC309" s="466">
        <v>0</v>
      </c>
      <c r="DD309" s="466">
        <v>0</v>
      </c>
      <c r="DE309" s="466">
        <v>0</v>
      </c>
      <c r="DF309" s="466">
        <v>0</v>
      </c>
      <c r="DG309" s="466">
        <v>0</v>
      </c>
      <c r="DH309" s="466">
        <v>35414599</v>
      </c>
      <c r="DI309" s="466">
        <v>0</v>
      </c>
      <c r="DJ309" s="466">
        <v>0</v>
      </c>
      <c r="DK309" s="466">
        <v>201989</v>
      </c>
      <c r="DL309" s="466">
        <f t="shared" si="1548"/>
        <v>35616588</v>
      </c>
      <c r="DM309" s="466">
        <v>0</v>
      </c>
      <c r="DN309" s="466">
        <v>0</v>
      </c>
      <c r="DO309" s="466">
        <v>0</v>
      </c>
      <c r="DP309" s="466">
        <v>14585401</v>
      </c>
      <c r="DQ309" s="466">
        <v>2350</v>
      </c>
      <c r="DR309" s="466">
        <v>-2350</v>
      </c>
      <c r="DS309" s="466">
        <v>0</v>
      </c>
      <c r="DT309" s="466">
        <v>0</v>
      </c>
      <c r="DU309" s="466">
        <v>96121907</v>
      </c>
      <c r="DV309" s="466">
        <v>-24080530.5</v>
      </c>
      <c r="DW309" s="466">
        <v>0</v>
      </c>
      <c r="DX309" s="466">
        <v>0</v>
      </c>
      <c r="DY309" s="466">
        <f t="shared" si="1550"/>
        <v>86626777.5</v>
      </c>
      <c r="DZ309" s="466">
        <v>0</v>
      </c>
      <c r="EA309" s="466">
        <v>0</v>
      </c>
      <c r="EB309" s="466">
        <v>0</v>
      </c>
      <c r="EC309" s="466">
        <v>0</v>
      </c>
      <c r="ED309" s="466">
        <v>160000000</v>
      </c>
      <c r="EE309" s="466">
        <v>0</v>
      </c>
      <c r="EF309" s="466">
        <v>0</v>
      </c>
      <c r="EG309" s="466">
        <v>61.3</v>
      </c>
      <c r="EH309" s="466">
        <v>0</v>
      </c>
      <c r="EI309" s="466">
        <v>0</v>
      </c>
      <c r="EJ309" s="466">
        <v>0</v>
      </c>
      <c r="EK309" s="466">
        <v>12985000</v>
      </c>
      <c r="EL309" s="466">
        <f t="shared" si="1552"/>
        <v>172985061.30000001</v>
      </c>
      <c r="EM309" s="466">
        <v>0</v>
      </c>
      <c r="EN309" s="466">
        <v>0</v>
      </c>
      <c r="EO309" s="466">
        <v>0</v>
      </c>
      <c r="EP309" s="466">
        <v>0</v>
      </c>
      <c r="EQ309" s="466">
        <v>0</v>
      </c>
      <c r="ER309" s="466">
        <v>0</v>
      </c>
      <c r="ES309" s="466">
        <v>0</v>
      </c>
      <c r="ET309" s="466">
        <v>0</v>
      </c>
      <c r="EU309" s="466">
        <v>0</v>
      </c>
      <c r="EV309" s="466">
        <v>0</v>
      </c>
      <c r="EW309" s="466">
        <v>0</v>
      </c>
      <c r="EX309" s="466">
        <v>0</v>
      </c>
      <c r="EY309" s="466">
        <f t="shared" si="1554"/>
        <v>0</v>
      </c>
      <c r="EZ309" s="466">
        <v>0</v>
      </c>
      <c r="FA309" s="466">
        <v>0</v>
      </c>
      <c r="FB309" s="466">
        <v>243366144</v>
      </c>
      <c r="FC309" s="466">
        <v>0</v>
      </c>
      <c r="FD309" s="466">
        <v>0</v>
      </c>
      <c r="FE309" s="466">
        <v>0</v>
      </c>
      <c r="FF309" s="466">
        <v>0</v>
      </c>
      <c r="FG309" s="466">
        <v>0</v>
      </c>
      <c r="FH309" s="466">
        <v>0</v>
      </c>
      <c r="FI309" s="466">
        <v>0</v>
      </c>
      <c r="FJ309" s="466">
        <v>0</v>
      </c>
      <c r="FK309" s="466">
        <v>0</v>
      </c>
      <c r="FL309" s="466">
        <f t="shared" si="1556"/>
        <v>243366144</v>
      </c>
      <c r="FM309" s="466">
        <v>0</v>
      </c>
      <c r="FN309" s="466">
        <v>0</v>
      </c>
      <c r="FO309" s="466">
        <v>0</v>
      </c>
      <c r="FP309" s="466">
        <v>0</v>
      </c>
      <c r="FQ309" s="466">
        <v>0</v>
      </c>
      <c r="FR309" s="466">
        <v>0</v>
      </c>
      <c r="FS309" s="466">
        <v>40000</v>
      </c>
      <c r="FT309" s="466">
        <v>80000</v>
      </c>
      <c r="FU309" s="466">
        <v>0</v>
      </c>
      <c r="FV309" s="466">
        <v>0</v>
      </c>
      <c r="FW309" s="466">
        <v>0</v>
      </c>
      <c r="FX309" s="466">
        <v>355006.78</v>
      </c>
      <c r="FY309" s="466">
        <f t="shared" si="1558"/>
        <v>475006.78</v>
      </c>
      <c r="FZ309" s="466">
        <v>0</v>
      </c>
      <c r="GA309" s="466">
        <v>0</v>
      </c>
      <c r="GB309" s="466">
        <v>2765282</v>
      </c>
      <c r="GC309" s="466">
        <v>0</v>
      </c>
      <c r="GD309" s="466">
        <v>0</v>
      </c>
      <c r="GE309" s="466">
        <v>0</v>
      </c>
      <c r="GF309" s="466">
        <v>0</v>
      </c>
      <c r="GG309" s="466">
        <v>0</v>
      </c>
      <c r="GH309" s="466">
        <v>0</v>
      </c>
      <c r="GI309" s="466">
        <v>0</v>
      </c>
      <c r="GJ309" s="466">
        <v>0</v>
      </c>
      <c r="GK309" s="466">
        <v>3214000000</v>
      </c>
      <c r="GL309" s="466">
        <f t="shared" si="1560"/>
        <v>3216765282</v>
      </c>
      <c r="GM309" s="466">
        <v>0</v>
      </c>
      <c r="GN309" s="466">
        <v>0</v>
      </c>
      <c r="GO309" s="466">
        <v>0</v>
      </c>
      <c r="GP309" s="466">
        <v>0</v>
      </c>
      <c r="GQ309" s="466">
        <v>0</v>
      </c>
      <c r="GR309" s="466">
        <v>0</v>
      </c>
      <c r="GS309" s="466">
        <v>0</v>
      </c>
      <c r="GT309" s="466">
        <v>0</v>
      </c>
      <c r="GU309" s="466">
        <v>0</v>
      </c>
      <c r="GV309" s="466">
        <v>243000000</v>
      </c>
      <c r="GW309" s="466">
        <v>0</v>
      </c>
      <c r="GX309" s="466">
        <v>190000000</v>
      </c>
      <c r="GY309" s="466">
        <f t="shared" si="1562"/>
        <v>433000000</v>
      </c>
      <c r="GZ309" s="466">
        <v>0</v>
      </c>
      <c r="HA309" s="466">
        <v>0</v>
      </c>
      <c r="HB309" s="466">
        <v>0</v>
      </c>
      <c r="HC309" s="466">
        <v>0</v>
      </c>
      <c r="HD309" s="466">
        <v>0</v>
      </c>
      <c r="HE309" s="466">
        <v>0</v>
      </c>
      <c r="HF309" s="466">
        <v>0</v>
      </c>
      <c r="HG309" s="466">
        <v>0</v>
      </c>
      <c r="HH309" s="466">
        <v>0</v>
      </c>
      <c r="HI309" s="466">
        <v>0</v>
      </c>
      <c r="HJ309" s="466">
        <v>0</v>
      </c>
      <c r="HK309" s="466">
        <v>0</v>
      </c>
      <c r="HL309" s="466">
        <f t="shared" si="1564"/>
        <v>0</v>
      </c>
      <c r="HM309" s="466">
        <v>0</v>
      </c>
      <c r="HN309" s="466">
        <v>0</v>
      </c>
      <c r="HO309" s="466">
        <v>0</v>
      </c>
      <c r="HP309" s="466">
        <v>0</v>
      </c>
      <c r="HQ309" s="466">
        <v>0</v>
      </c>
      <c r="HR309" s="466">
        <v>0</v>
      </c>
      <c r="HS309" s="466">
        <v>0</v>
      </c>
      <c r="HT309" s="466">
        <v>0</v>
      </c>
      <c r="HU309" s="466">
        <v>0</v>
      </c>
      <c r="HV309" s="466">
        <v>0</v>
      </c>
      <c r="HW309" s="466">
        <v>0</v>
      </c>
      <c r="HX309" s="466">
        <v>0</v>
      </c>
      <c r="HY309" s="466">
        <f t="shared" si="1566"/>
        <v>0</v>
      </c>
      <c r="HZ309" s="466">
        <v>0</v>
      </c>
      <c r="IA309" s="466">
        <v>0</v>
      </c>
      <c r="IB309" s="466">
        <v>0</v>
      </c>
      <c r="IC309" s="466">
        <v>0</v>
      </c>
      <c r="ID309" s="466">
        <v>0</v>
      </c>
      <c r="IE309" s="466">
        <v>0</v>
      </c>
      <c r="IF309" s="466">
        <v>0</v>
      </c>
      <c r="IG309" s="466">
        <v>0</v>
      </c>
      <c r="IH309" s="466">
        <v>0</v>
      </c>
      <c r="II309" s="466">
        <v>0</v>
      </c>
      <c r="IJ309" s="466">
        <v>0</v>
      </c>
      <c r="IK309" s="466">
        <v>0</v>
      </c>
      <c r="IL309" s="466">
        <f t="shared" si="1568"/>
        <v>0</v>
      </c>
      <c r="IM309" s="466">
        <v>0</v>
      </c>
      <c r="IN309" s="466">
        <v>0</v>
      </c>
      <c r="IO309" s="466">
        <v>0</v>
      </c>
      <c r="IP309" s="466">
        <v>0</v>
      </c>
      <c r="IQ309" s="466">
        <v>0</v>
      </c>
      <c r="IR309" s="466">
        <v>0</v>
      </c>
      <c r="IS309" s="466">
        <v>0</v>
      </c>
      <c r="IT309" s="466">
        <v>0</v>
      </c>
      <c r="IU309" s="466">
        <v>0</v>
      </c>
      <c r="IV309" s="466">
        <v>0</v>
      </c>
      <c r="IW309" s="466">
        <v>0</v>
      </c>
      <c r="IX309" s="466">
        <v>0</v>
      </c>
      <c r="IY309" s="466">
        <f t="shared" si="1570"/>
        <v>0</v>
      </c>
      <c r="IZ309" s="655">
        <v>0</v>
      </c>
      <c r="JA309" s="466">
        <v>0</v>
      </c>
      <c r="JB309" s="466">
        <v>0</v>
      </c>
      <c r="JC309" s="466">
        <v>0</v>
      </c>
      <c r="JD309" s="466">
        <v>11135000</v>
      </c>
      <c r="JE309" s="466">
        <v>0</v>
      </c>
      <c r="JF309" s="466">
        <v>0</v>
      </c>
      <c r="JG309" s="466">
        <v>0</v>
      </c>
      <c r="JH309" s="466">
        <v>0</v>
      </c>
      <c r="JI309" s="466">
        <v>0</v>
      </c>
      <c r="JJ309" s="466">
        <v>0</v>
      </c>
      <c r="JK309" s="466">
        <v>0</v>
      </c>
      <c r="JL309" s="466">
        <f t="shared" si="1572"/>
        <v>11135000</v>
      </c>
      <c r="JM309" s="655">
        <v>0</v>
      </c>
      <c r="JN309" s="466">
        <v>0</v>
      </c>
      <c r="JO309" s="466">
        <v>0</v>
      </c>
      <c r="JP309" s="466">
        <v>0</v>
      </c>
      <c r="JQ309" s="466">
        <v>0</v>
      </c>
      <c r="JR309" s="466">
        <v>0</v>
      </c>
      <c r="JS309" s="466">
        <v>0</v>
      </c>
      <c r="JT309" s="466">
        <v>0</v>
      </c>
      <c r="JU309" s="466">
        <v>0</v>
      </c>
      <c r="JV309" s="466">
        <v>0</v>
      </c>
      <c r="JW309" s="466">
        <v>0</v>
      </c>
      <c r="JX309" s="466">
        <v>0</v>
      </c>
      <c r="JY309" s="466">
        <f t="shared" si="1574"/>
        <v>0</v>
      </c>
      <c r="JZ309" s="655">
        <v>0</v>
      </c>
      <c r="KA309" s="466">
        <v>0</v>
      </c>
      <c r="KB309" s="466">
        <v>0</v>
      </c>
      <c r="KC309" s="466">
        <v>0</v>
      </c>
      <c r="KD309" s="466">
        <v>0</v>
      </c>
      <c r="KE309" s="466">
        <v>0</v>
      </c>
      <c r="KF309" s="466">
        <v>0</v>
      </c>
      <c r="KG309" s="466">
        <v>0</v>
      </c>
      <c r="KH309" s="466">
        <v>0</v>
      </c>
      <c r="KI309" s="466">
        <v>0</v>
      </c>
      <c r="KJ309" s="466">
        <v>0</v>
      </c>
      <c r="KK309" s="466">
        <v>0</v>
      </c>
      <c r="KL309" s="466">
        <f t="shared" si="1576"/>
        <v>0</v>
      </c>
      <c r="KM309" s="655">
        <v>0</v>
      </c>
      <c r="KN309" s="466">
        <v>0</v>
      </c>
      <c r="KO309" s="466">
        <v>0</v>
      </c>
      <c r="KP309" s="466">
        <v>0</v>
      </c>
      <c r="KQ309" s="466">
        <v>0</v>
      </c>
      <c r="KR309" s="466">
        <v>0</v>
      </c>
      <c r="KS309" s="466">
        <v>0</v>
      </c>
      <c r="KT309" s="466">
        <v>0</v>
      </c>
      <c r="KU309" s="466">
        <v>0</v>
      </c>
      <c r="KV309" s="466">
        <v>0</v>
      </c>
      <c r="KW309" s="466">
        <v>0</v>
      </c>
      <c r="KX309" s="466">
        <v>0</v>
      </c>
      <c r="KY309" s="466">
        <f t="shared" si="1578"/>
        <v>0</v>
      </c>
      <c r="KZ309" s="655">
        <v>0</v>
      </c>
      <c r="LA309" s="466">
        <v>0</v>
      </c>
      <c r="LB309" s="466">
        <v>0</v>
      </c>
      <c r="LC309" s="466">
        <v>0</v>
      </c>
      <c r="LD309" s="466">
        <v>0</v>
      </c>
      <c r="LE309" s="466">
        <v>0</v>
      </c>
      <c r="LF309" s="466">
        <v>0</v>
      </c>
      <c r="LG309" s="466">
        <v>0</v>
      </c>
      <c r="LH309" s="466">
        <v>0</v>
      </c>
      <c r="LI309" s="466">
        <v>0</v>
      </c>
      <c r="LJ309" s="466">
        <v>0</v>
      </c>
      <c r="LK309" s="466">
        <v>0</v>
      </c>
      <c r="LL309" s="511">
        <f t="shared" si="1580"/>
        <v>0</v>
      </c>
    </row>
    <row r="310" spans="1:324" ht="15.75" x14ac:dyDescent="0.25">
      <c r="A310" s="419">
        <v>4412</v>
      </c>
      <c r="B310" s="420"/>
      <c r="C310" s="418" t="s">
        <v>730</v>
      </c>
      <c r="D310" s="418" t="s">
        <v>439</v>
      </c>
      <c r="E310" s="466">
        <v>0</v>
      </c>
      <c r="F310" s="466">
        <v>0</v>
      </c>
      <c r="G310" s="466">
        <v>0</v>
      </c>
      <c r="H310" s="466">
        <v>0</v>
      </c>
      <c r="I310" s="466">
        <v>0</v>
      </c>
      <c r="J310" s="466">
        <v>2712401.93623769</v>
      </c>
      <c r="K310" s="466">
        <v>1669170.4223001171</v>
      </c>
      <c r="L310" s="466">
        <v>2265005.8420964782</v>
      </c>
      <c r="M310" s="466">
        <v>0</v>
      </c>
      <c r="N310" s="466">
        <v>502174.09447504592</v>
      </c>
      <c r="O310" s="466">
        <v>0</v>
      </c>
      <c r="P310" s="466">
        <v>0</v>
      </c>
      <c r="Q310" s="466">
        <v>62593.890836254388</v>
      </c>
      <c r="R310" s="466">
        <v>993.15640126856965</v>
      </c>
      <c r="S310" s="466">
        <v>1197.629778000334</v>
      </c>
      <c r="T310" s="466">
        <v>239776.33116341181</v>
      </c>
      <c r="U310" s="466">
        <v>215581.70589217162</v>
      </c>
      <c r="V310" s="466">
        <v>67204.97412785847</v>
      </c>
      <c r="W310" s="466">
        <v>959.77299282256718</v>
      </c>
      <c r="X310" s="466">
        <v>9096.9788015356371</v>
      </c>
      <c r="Y310" s="466">
        <f t="shared" si="1534"/>
        <v>1099578.5344683693</v>
      </c>
      <c r="Z310" s="466">
        <v>452153.22984476719</v>
      </c>
      <c r="AA310" s="466">
        <v>4.1729260557502919</v>
      </c>
      <c r="AB310" s="466">
        <v>-417134.03438491072</v>
      </c>
      <c r="AC310" s="466">
        <v>439409.11367050582</v>
      </c>
      <c r="AD310" s="466">
        <v>275938.90836254385</v>
      </c>
      <c r="AE310" s="466">
        <v>-395939.74294775503</v>
      </c>
      <c r="AF310" s="466">
        <v>629907.3610415624</v>
      </c>
      <c r="AG310" s="466">
        <v>176176.7651477216</v>
      </c>
      <c r="AH310" s="466">
        <v>61784.343181438831</v>
      </c>
      <c r="AI310" s="466">
        <v>7093.9742947754967</v>
      </c>
      <c r="AJ310" s="466">
        <v>163532.79919879822</v>
      </c>
      <c r="AK310" s="466">
        <v>299949.92488733103</v>
      </c>
      <c r="AL310" s="466">
        <f t="shared" si="1536"/>
        <v>1692876.815222834</v>
      </c>
      <c r="AM310" s="466">
        <v>333892.50542480394</v>
      </c>
      <c r="AN310" s="466">
        <v>138641.29527624772</v>
      </c>
      <c r="AO310" s="466">
        <v>141837.75663495241</v>
      </c>
      <c r="AP310" s="466">
        <v>-18736.437990318813</v>
      </c>
      <c r="AQ310" s="466">
        <v>592513.77065598394</v>
      </c>
      <c r="AR310" s="466">
        <v>19683.69220497413</v>
      </c>
      <c r="AS310" s="466">
        <v>57398.597896845276</v>
      </c>
      <c r="AT310" s="466">
        <v>0</v>
      </c>
      <c r="AU310" s="466">
        <v>49339.634451677521</v>
      </c>
      <c r="AV310" s="466">
        <v>16942.079786346188</v>
      </c>
      <c r="AW310" s="466">
        <v>81889.500918043734</v>
      </c>
      <c r="AX310" s="466">
        <v>125676.01402103154</v>
      </c>
      <c r="AY310" s="466">
        <f t="shared" si="1538"/>
        <v>1539078.4092805877</v>
      </c>
      <c r="AZ310" s="466">
        <v>38203.138040393926</v>
      </c>
      <c r="BA310" s="466">
        <v>0</v>
      </c>
      <c r="BB310" s="466">
        <v>-4819.7295943915869</v>
      </c>
      <c r="BC310" s="466">
        <v>17338.507761642464</v>
      </c>
      <c r="BD310" s="466">
        <v>55207.811717576369</v>
      </c>
      <c r="BE310" s="466">
        <v>40023.502962777507</v>
      </c>
      <c r="BF310" s="466">
        <v>-13260.100525788683</v>
      </c>
      <c r="BG310" s="466">
        <v>0</v>
      </c>
      <c r="BH310" s="466">
        <v>267.06726756801868</v>
      </c>
      <c r="BI310" s="466">
        <v>39524.636955433161</v>
      </c>
      <c r="BJ310" s="466">
        <v>101827.74161241863</v>
      </c>
      <c r="BK310" s="466">
        <v>4704794.6294441661</v>
      </c>
      <c r="BL310" s="466">
        <f t="shared" si="1540"/>
        <v>4979107.2056417959</v>
      </c>
      <c r="BM310" s="466">
        <v>16691.704223001172</v>
      </c>
      <c r="BN310" s="466">
        <v>24072.742447003846</v>
      </c>
      <c r="BO310" s="466">
        <v>38693.627941912855</v>
      </c>
      <c r="BP310" s="466">
        <v>56643.298280754461</v>
      </c>
      <c r="BQ310" s="466">
        <v>160678.51777666502</v>
      </c>
      <c r="BR310" s="466">
        <v>79889.646970455695</v>
      </c>
      <c r="BS310" s="466">
        <v>564684.64363211475</v>
      </c>
      <c r="BT310" s="466">
        <v>38370.550075112704</v>
      </c>
      <c r="BU310" s="466">
        <v>120709.42246703382</v>
      </c>
      <c r="BV310" s="466">
        <v>143965.94892338509</v>
      </c>
      <c r="BW310" s="466">
        <v>164830.57920213652</v>
      </c>
      <c r="BX310" s="466">
        <v>-116032.38190619262</v>
      </c>
      <c r="BY310" s="466">
        <f t="shared" si="1542"/>
        <v>1293198.3000333833</v>
      </c>
      <c r="BZ310" s="466">
        <v>129360.70772825906</v>
      </c>
      <c r="CA310" s="466">
        <v>8366.7167417793371</v>
      </c>
      <c r="CB310" s="466">
        <v>2086.4630278751465</v>
      </c>
      <c r="CC310" s="466">
        <v>186972.12485394761</v>
      </c>
      <c r="CD310" s="466">
        <v>0</v>
      </c>
      <c r="CE310" s="466">
        <v>0</v>
      </c>
      <c r="CF310" s="466">
        <v>42167.417793356704</v>
      </c>
      <c r="CG310" s="466">
        <v>80120.172174929117</v>
      </c>
      <c r="CH310" s="466">
        <v>0</v>
      </c>
      <c r="CI310" s="466">
        <v>41987.981972959438</v>
      </c>
      <c r="CJ310" s="466">
        <v>5420.6309464196302</v>
      </c>
      <c r="CK310" s="466">
        <v>387043.06459689536</v>
      </c>
      <c r="CL310" s="466">
        <f t="shared" si="1544"/>
        <v>883525.27983642137</v>
      </c>
      <c r="CM310" s="466">
        <v>29627.774995827076</v>
      </c>
      <c r="CN310" s="466">
        <v>369662.82757469534</v>
      </c>
      <c r="CO310" s="466">
        <v>0</v>
      </c>
      <c r="CP310" s="466">
        <v>0</v>
      </c>
      <c r="CQ310" s="466">
        <v>82206.643298280746</v>
      </c>
      <c r="CR310" s="466">
        <v>110090.1352028042</v>
      </c>
      <c r="CS310" s="466">
        <v>1251.8778167250878</v>
      </c>
      <c r="CT310" s="466">
        <v>62593.890836254388</v>
      </c>
      <c r="CU310" s="466">
        <v>386082.12318477716</v>
      </c>
      <c r="CV310" s="466">
        <v>12.518778167250877</v>
      </c>
      <c r="CW310" s="466">
        <v>2578868.3024536809</v>
      </c>
      <c r="CX310" s="466">
        <v>-1409824.0944750463</v>
      </c>
      <c r="CY310" s="466">
        <f t="shared" si="1546"/>
        <v>2210571.999666166</v>
      </c>
      <c r="CZ310" s="466">
        <v>378074.39</v>
      </c>
      <c r="DA310" s="466">
        <v>0</v>
      </c>
      <c r="DB310" s="466">
        <v>0</v>
      </c>
      <c r="DC310" s="466">
        <v>5000</v>
      </c>
      <c r="DD310" s="466">
        <v>0</v>
      </c>
      <c r="DE310" s="466">
        <v>408946.45</v>
      </c>
      <c r="DF310" s="466">
        <v>109272</v>
      </c>
      <c r="DG310" s="466">
        <v>113331.55</v>
      </c>
      <c r="DH310" s="466">
        <v>0</v>
      </c>
      <c r="DI310" s="466">
        <v>64544.45</v>
      </c>
      <c r="DJ310" s="466">
        <v>775</v>
      </c>
      <c r="DK310" s="466">
        <v>81194</v>
      </c>
      <c r="DL310" s="466">
        <f t="shared" si="1548"/>
        <v>1161137.8400000001</v>
      </c>
      <c r="DM310" s="466">
        <v>0</v>
      </c>
      <c r="DN310" s="466">
        <v>0</v>
      </c>
      <c r="DO310" s="466">
        <v>0</v>
      </c>
      <c r="DP310" s="466">
        <v>0</v>
      </c>
      <c r="DQ310" s="466">
        <v>220</v>
      </c>
      <c r="DR310" s="466">
        <v>0</v>
      </c>
      <c r="DS310" s="466">
        <v>6039.39</v>
      </c>
      <c r="DT310" s="466">
        <v>48802.6</v>
      </c>
      <c r="DU310" s="466">
        <v>87778</v>
      </c>
      <c r="DV310" s="466">
        <v>55832.24</v>
      </c>
      <c r="DW310" s="466">
        <v>24999.66</v>
      </c>
      <c r="DX310" s="466">
        <v>155297.34</v>
      </c>
      <c r="DY310" s="466">
        <f t="shared" si="1550"/>
        <v>378969.23</v>
      </c>
      <c r="DZ310" s="466">
        <v>0</v>
      </c>
      <c r="EA310" s="466">
        <v>1500</v>
      </c>
      <c r="EB310" s="466">
        <v>122784.12</v>
      </c>
      <c r="EC310" s="466">
        <v>43875</v>
      </c>
      <c r="ED310" s="466">
        <v>4937</v>
      </c>
      <c r="EE310" s="466">
        <v>-45212</v>
      </c>
      <c r="EF310" s="466">
        <v>9775</v>
      </c>
      <c r="EG310" s="466">
        <v>-255</v>
      </c>
      <c r="EH310" s="466">
        <v>0</v>
      </c>
      <c r="EI310" s="466">
        <v>1800</v>
      </c>
      <c r="EJ310" s="466">
        <v>-255</v>
      </c>
      <c r="EK310" s="466">
        <v>10255</v>
      </c>
      <c r="EL310" s="466">
        <f t="shared" si="1552"/>
        <v>149204.12</v>
      </c>
      <c r="EM310" s="466">
        <v>0</v>
      </c>
      <c r="EN310" s="466">
        <v>0</v>
      </c>
      <c r="EO310" s="466">
        <v>7500</v>
      </c>
      <c r="EP310" s="466">
        <v>7500</v>
      </c>
      <c r="EQ310" s="466">
        <v>0</v>
      </c>
      <c r="ER310" s="466">
        <v>2000</v>
      </c>
      <c r="ES310" s="466">
        <v>-7500</v>
      </c>
      <c r="ET310" s="466">
        <v>0</v>
      </c>
      <c r="EU310" s="466">
        <v>0</v>
      </c>
      <c r="EV310" s="466">
        <v>3750</v>
      </c>
      <c r="EW310" s="466">
        <v>62594</v>
      </c>
      <c r="EX310" s="466">
        <v>27406</v>
      </c>
      <c r="EY310" s="466">
        <f t="shared" si="1554"/>
        <v>103250</v>
      </c>
      <c r="EZ310" s="466">
        <v>0</v>
      </c>
      <c r="FA310" s="466">
        <v>90000</v>
      </c>
      <c r="FB310" s="466">
        <v>2388318.5299999998</v>
      </c>
      <c r="FC310" s="466">
        <v>19366189.390000001</v>
      </c>
      <c r="FD310" s="466">
        <v>11473.990000000224</v>
      </c>
      <c r="FE310" s="466">
        <v>3700</v>
      </c>
      <c r="FF310" s="466">
        <v>90270</v>
      </c>
      <c r="FG310" s="466">
        <v>20000</v>
      </c>
      <c r="FH310" s="466">
        <v>23100</v>
      </c>
      <c r="FI310" s="466">
        <v>-100</v>
      </c>
      <c r="FJ310" s="466">
        <v>5000</v>
      </c>
      <c r="FK310" s="466">
        <v>312800</v>
      </c>
      <c r="FL310" s="466">
        <f t="shared" si="1556"/>
        <v>22310751.910000004</v>
      </c>
      <c r="FM310" s="466">
        <v>0</v>
      </c>
      <c r="FN310" s="466">
        <v>0</v>
      </c>
      <c r="FO310" s="466">
        <v>0</v>
      </c>
      <c r="FP310" s="466">
        <v>31623.7</v>
      </c>
      <c r="FQ310" s="466">
        <v>355394.34</v>
      </c>
      <c r="FR310" s="466">
        <v>0</v>
      </c>
      <c r="FS310" s="466">
        <v>0</v>
      </c>
      <c r="FT310" s="466">
        <v>0</v>
      </c>
      <c r="FU310" s="466">
        <v>0</v>
      </c>
      <c r="FV310" s="466">
        <v>5000</v>
      </c>
      <c r="FW310" s="466">
        <v>0</v>
      </c>
      <c r="FX310" s="466">
        <v>3686700</v>
      </c>
      <c r="FY310" s="466">
        <f t="shared" si="1558"/>
        <v>4078718.04</v>
      </c>
      <c r="FZ310" s="466">
        <v>0</v>
      </c>
      <c r="GA310" s="466">
        <v>3750</v>
      </c>
      <c r="GB310" s="466">
        <v>0</v>
      </c>
      <c r="GC310" s="466">
        <v>830000</v>
      </c>
      <c r="GD310" s="466">
        <v>151331.12</v>
      </c>
      <c r="GE310" s="466">
        <v>6029.5899999999674</v>
      </c>
      <c r="GF310" s="466">
        <v>-827478.90999999992</v>
      </c>
      <c r="GG310" s="466">
        <v>1196.2599999999802</v>
      </c>
      <c r="GH310" s="466">
        <v>5003.0500000000175</v>
      </c>
      <c r="GI310" s="466">
        <v>788.19000000000233</v>
      </c>
      <c r="GJ310" s="466">
        <v>2124.4300000000221</v>
      </c>
      <c r="GK310" s="466">
        <v>90998.069999999978</v>
      </c>
      <c r="GL310" s="466">
        <f t="shared" si="1560"/>
        <v>263741.80000000005</v>
      </c>
      <c r="GM310" s="466">
        <v>1514.07</v>
      </c>
      <c r="GN310" s="466">
        <v>1400.0000000000002</v>
      </c>
      <c r="GO310" s="466">
        <v>223.59999999999991</v>
      </c>
      <c r="GP310" s="466">
        <v>0</v>
      </c>
      <c r="GQ310" s="466">
        <v>0</v>
      </c>
      <c r="GR310" s="466">
        <v>8953.26</v>
      </c>
      <c r="GS310" s="466">
        <v>-3108.0399999999991</v>
      </c>
      <c r="GT310" s="466">
        <v>0</v>
      </c>
      <c r="GU310" s="466">
        <v>0</v>
      </c>
      <c r="GV310" s="466">
        <v>5930</v>
      </c>
      <c r="GW310" s="466">
        <v>2742.9999999999982</v>
      </c>
      <c r="GX310" s="466">
        <v>0</v>
      </c>
      <c r="GY310" s="466">
        <f t="shared" si="1562"/>
        <v>17655.89</v>
      </c>
      <c r="GZ310" s="466">
        <v>0</v>
      </c>
      <c r="HA310" s="466">
        <v>0</v>
      </c>
      <c r="HB310" s="466">
        <v>68.75</v>
      </c>
      <c r="HC310" s="466">
        <v>5588.32</v>
      </c>
      <c r="HD310" s="466">
        <v>924339.65</v>
      </c>
      <c r="HE310" s="466">
        <v>0</v>
      </c>
      <c r="HF310" s="466">
        <v>0</v>
      </c>
      <c r="HG310" s="466">
        <v>0</v>
      </c>
      <c r="HH310" s="466">
        <v>0</v>
      </c>
      <c r="HI310" s="466">
        <v>0</v>
      </c>
      <c r="HJ310" s="466">
        <v>25788.5</v>
      </c>
      <c r="HK310" s="466">
        <v>5607.5999999999767</v>
      </c>
      <c r="HL310" s="466">
        <f t="shared" si="1564"/>
        <v>961392.82</v>
      </c>
      <c r="HM310" s="466">
        <v>0</v>
      </c>
      <c r="HN310" s="466">
        <v>0</v>
      </c>
      <c r="HO310" s="466">
        <v>39.72</v>
      </c>
      <c r="HP310" s="466">
        <v>0</v>
      </c>
      <c r="HQ310" s="466">
        <v>749.99999999999989</v>
      </c>
      <c r="HR310" s="466">
        <v>100</v>
      </c>
      <c r="HS310" s="466">
        <v>13351.01</v>
      </c>
      <c r="HT310" s="466">
        <v>0</v>
      </c>
      <c r="HU310" s="466">
        <v>0</v>
      </c>
      <c r="HV310" s="466">
        <v>2000</v>
      </c>
      <c r="HW310" s="466">
        <v>0</v>
      </c>
      <c r="HX310" s="466">
        <v>1000</v>
      </c>
      <c r="HY310" s="466">
        <f t="shared" si="1566"/>
        <v>17240.73</v>
      </c>
      <c r="HZ310" s="466">
        <v>0</v>
      </c>
      <c r="IA310" s="466">
        <v>0</v>
      </c>
      <c r="IB310" s="466">
        <v>0</v>
      </c>
      <c r="IC310" s="466">
        <v>7500</v>
      </c>
      <c r="ID310" s="466">
        <v>0</v>
      </c>
      <c r="IE310" s="466">
        <v>0</v>
      </c>
      <c r="IF310" s="466">
        <v>7133.5600000000013</v>
      </c>
      <c r="IG310" s="466">
        <v>0</v>
      </c>
      <c r="IH310" s="466">
        <v>0</v>
      </c>
      <c r="II310" s="466">
        <v>5028.84</v>
      </c>
      <c r="IJ310" s="466">
        <v>-5028.84</v>
      </c>
      <c r="IK310" s="466">
        <v>0</v>
      </c>
      <c r="IL310" s="466">
        <f t="shared" si="1568"/>
        <v>14633.560000000001</v>
      </c>
      <c r="IM310" s="466">
        <v>0</v>
      </c>
      <c r="IN310" s="466">
        <v>437202.06</v>
      </c>
      <c r="IO310" s="466">
        <v>0</v>
      </c>
      <c r="IP310" s="466">
        <v>0</v>
      </c>
      <c r="IQ310" s="466">
        <v>0</v>
      </c>
      <c r="IR310" s="466">
        <v>0</v>
      </c>
      <c r="IS310" s="466">
        <v>0</v>
      </c>
      <c r="IT310" s="466">
        <v>429621.31000000011</v>
      </c>
      <c r="IU310" s="466">
        <v>0</v>
      </c>
      <c r="IV310" s="466">
        <v>39255.479999999865</v>
      </c>
      <c r="IW310" s="466">
        <v>0</v>
      </c>
      <c r="IX310" s="466">
        <v>10229.199999999953</v>
      </c>
      <c r="IY310" s="466">
        <f t="shared" si="1570"/>
        <v>916308.04999999993</v>
      </c>
      <c r="IZ310" s="655">
        <v>500000</v>
      </c>
      <c r="JA310" s="466">
        <v>0</v>
      </c>
      <c r="JB310" s="466">
        <v>0</v>
      </c>
      <c r="JC310" s="466">
        <v>0</v>
      </c>
      <c r="JD310" s="466">
        <v>0</v>
      </c>
      <c r="JE310" s="466">
        <v>0</v>
      </c>
      <c r="JF310" s="466">
        <v>0</v>
      </c>
      <c r="JG310" s="466">
        <v>0</v>
      </c>
      <c r="JH310" s="466">
        <v>0</v>
      </c>
      <c r="JI310" s="466">
        <v>0</v>
      </c>
      <c r="JJ310" s="466">
        <v>0</v>
      </c>
      <c r="JK310" s="466">
        <v>0</v>
      </c>
      <c r="JL310" s="466">
        <f t="shared" si="1572"/>
        <v>500000</v>
      </c>
      <c r="JM310" s="655">
        <v>0</v>
      </c>
      <c r="JN310" s="466">
        <v>0</v>
      </c>
      <c r="JO310" s="466">
        <v>0</v>
      </c>
      <c r="JP310" s="466">
        <v>0</v>
      </c>
      <c r="JQ310" s="466">
        <v>0</v>
      </c>
      <c r="JR310" s="466">
        <v>0</v>
      </c>
      <c r="JS310" s="466">
        <v>0</v>
      </c>
      <c r="JT310" s="466">
        <v>0</v>
      </c>
      <c r="JU310" s="466">
        <v>0</v>
      </c>
      <c r="JV310" s="466">
        <v>0</v>
      </c>
      <c r="JW310" s="466">
        <v>0</v>
      </c>
      <c r="JX310" s="466">
        <v>0</v>
      </c>
      <c r="JY310" s="466">
        <f t="shared" si="1574"/>
        <v>0</v>
      </c>
      <c r="JZ310" s="655">
        <v>0</v>
      </c>
      <c r="KA310" s="466">
        <v>0</v>
      </c>
      <c r="KB310" s="466">
        <v>5050998</v>
      </c>
      <c r="KC310" s="466">
        <v>0</v>
      </c>
      <c r="KD310" s="466">
        <v>4006447.5</v>
      </c>
      <c r="KE310" s="466">
        <v>54611.510000000009</v>
      </c>
      <c r="KF310" s="466">
        <v>0</v>
      </c>
      <c r="KG310" s="466">
        <v>0</v>
      </c>
      <c r="KH310" s="466">
        <v>338717.5</v>
      </c>
      <c r="KI310" s="466">
        <v>0</v>
      </c>
      <c r="KJ310" s="466">
        <v>782000</v>
      </c>
      <c r="KK310" s="466">
        <v>-818.51000000000931</v>
      </c>
      <c r="KL310" s="466">
        <f t="shared" si="1576"/>
        <v>10231956</v>
      </c>
      <c r="KM310" s="655">
        <v>0</v>
      </c>
      <c r="KN310" s="466">
        <v>0</v>
      </c>
      <c r="KO310" s="466">
        <v>0</v>
      </c>
      <c r="KP310" s="466">
        <v>0</v>
      </c>
      <c r="KQ310" s="466">
        <v>0</v>
      </c>
      <c r="KR310" s="466">
        <v>60.27</v>
      </c>
      <c r="KS310" s="466">
        <v>0</v>
      </c>
      <c r="KT310" s="466">
        <v>0</v>
      </c>
      <c r="KU310" s="466">
        <v>0</v>
      </c>
      <c r="KV310" s="466">
        <v>0</v>
      </c>
      <c r="KW310" s="466">
        <v>0</v>
      </c>
      <c r="KX310" s="466">
        <v>0</v>
      </c>
      <c r="KY310" s="466">
        <f t="shared" si="1578"/>
        <v>60.27</v>
      </c>
      <c r="KZ310" s="655">
        <v>0</v>
      </c>
      <c r="LA310" s="466">
        <v>0</v>
      </c>
      <c r="LB310" s="466">
        <v>0</v>
      </c>
      <c r="LC310" s="466">
        <v>0</v>
      </c>
      <c r="LD310" s="466">
        <v>0</v>
      </c>
      <c r="LE310" s="466">
        <v>0</v>
      </c>
      <c r="LF310" s="466">
        <v>0</v>
      </c>
      <c r="LG310" s="466">
        <v>0</v>
      </c>
      <c r="LH310" s="466">
        <v>0</v>
      </c>
      <c r="LI310" s="466">
        <v>0</v>
      </c>
      <c r="LJ310" s="466">
        <v>0</v>
      </c>
      <c r="LK310" s="466">
        <v>0</v>
      </c>
      <c r="LL310" s="511">
        <f t="shared" si="1580"/>
        <v>0</v>
      </c>
    </row>
    <row r="311" spans="1:324" ht="15.75" x14ac:dyDescent="0.25">
      <c r="A311" s="419">
        <v>4413</v>
      </c>
      <c r="B311" s="420"/>
      <c r="C311" s="418" t="s">
        <v>732</v>
      </c>
      <c r="D311" s="418" t="s">
        <v>440</v>
      </c>
      <c r="E311" s="466">
        <v>0</v>
      </c>
      <c r="F311" s="466">
        <v>0</v>
      </c>
      <c r="G311" s="466">
        <v>0</v>
      </c>
      <c r="H311" s="466">
        <v>0</v>
      </c>
      <c r="I311" s="466">
        <v>0</v>
      </c>
      <c r="J311" s="466">
        <v>0</v>
      </c>
      <c r="K311" s="466">
        <v>0</v>
      </c>
      <c r="L311" s="466">
        <v>487848.43932565517</v>
      </c>
      <c r="M311" s="466">
        <v>438.15723585378072</v>
      </c>
      <c r="N311" s="466">
        <v>0</v>
      </c>
      <c r="O311" s="466">
        <v>0</v>
      </c>
      <c r="P311" s="466">
        <v>633984.30979803042</v>
      </c>
      <c r="Q311" s="466">
        <v>3442.6639959939912</v>
      </c>
      <c r="R311" s="466">
        <v>8758.9717910198633</v>
      </c>
      <c r="S311" s="466">
        <v>1251.8778167250878</v>
      </c>
      <c r="T311" s="466">
        <v>56338.6746786847</v>
      </c>
      <c r="U311" s="466">
        <v>-632732.43198130536</v>
      </c>
      <c r="V311" s="466">
        <v>0</v>
      </c>
      <c r="W311" s="466">
        <v>196.12752462026373</v>
      </c>
      <c r="X311" s="466">
        <v>2166641.6291103326</v>
      </c>
      <c r="Y311" s="466">
        <f t="shared" si="1534"/>
        <v>2238319.979969955</v>
      </c>
      <c r="Z311" s="466">
        <v>0</v>
      </c>
      <c r="AA311" s="466">
        <v>0</v>
      </c>
      <c r="AB311" s="466">
        <v>0</v>
      </c>
      <c r="AC311" s="466">
        <v>0</v>
      </c>
      <c r="AD311" s="466">
        <v>16691.704223001172</v>
      </c>
      <c r="AE311" s="466">
        <v>4694.5418127190787</v>
      </c>
      <c r="AF311" s="466">
        <v>0</v>
      </c>
      <c r="AG311" s="466">
        <v>0</v>
      </c>
      <c r="AH311" s="466">
        <v>0</v>
      </c>
      <c r="AI311" s="466">
        <v>0</v>
      </c>
      <c r="AJ311" s="466">
        <v>10716.074111166752</v>
      </c>
      <c r="AK311" s="466">
        <v>17972.79252211651</v>
      </c>
      <c r="AL311" s="466">
        <f t="shared" si="1536"/>
        <v>50075.112669003516</v>
      </c>
      <c r="AM311" s="466">
        <v>0</v>
      </c>
      <c r="AN311" s="466">
        <v>0</v>
      </c>
      <c r="AO311" s="466">
        <v>0</v>
      </c>
      <c r="AP311" s="466">
        <v>0</v>
      </c>
      <c r="AQ311" s="466">
        <v>6997.9969954932403</v>
      </c>
      <c r="AR311" s="466">
        <v>0</v>
      </c>
      <c r="AS311" s="466">
        <v>8554.4984142881003</v>
      </c>
      <c r="AT311" s="466">
        <v>4172.926055750293</v>
      </c>
      <c r="AU311" s="466">
        <v>5562.51043231514</v>
      </c>
      <c r="AV311" s="466">
        <v>18631.635870472375</v>
      </c>
      <c r="AW311" s="466">
        <v>0</v>
      </c>
      <c r="AX311" s="466">
        <v>-5311.655900517444</v>
      </c>
      <c r="AY311" s="466">
        <f t="shared" si="1538"/>
        <v>38607.911867801704</v>
      </c>
      <c r="AZ311" s="466">
        <v>0</v>
      </c>
      <c r="BA311" s="466">
        <v>0</v>
      </c>
      <c r="BB311" s="466">
        <v>0</v>
      </c>
      <c r="BC311" s="466">
        <v>3922.5504924052748</v>
      </c>
      <c r="BD311" s="466">
        <v>0</v>
      </c>
      <c r="BE311" s="466">
        <v>39505.090969788012</v>
      </c>
      <c r="BF311" s="466">
        <v>976.46469704556841</v>
      </c>
      <c r="BG311" s="466">
        <v>333.8340844600234</v>
      </c>
      <c r="BH311" s="466">
        <v>346.35286262727425</v>
      </c>
      <c r="BI311" s="466">
        <v>2253.3800701051582</v>
      </c>
      <c r="BJ311" s="466">
        <v>7315.1393757302621</v>
      </c>
      <c r="BK311" s="466">
        <v>15711.066599899852</v>
      </c>
      <c r="BL311" s="466">
        <f t="shared" si="1540"/>
        <v>70363.879152061418</v>
      </c>
      <c r="BM311" s="466">
        <v>0</v>
      </c>
      <c r="BN311" s="466">
        <v>0</v>
      </c>
      <c r="BO311" s="466">
        <v>62.593890836254381</v>
      </c>
      <c r="BP311" s="466">
        <v>4001.8360874645305</v>
      </c>
      <c r="BQ311" s="466">
        <v>333.8340844600234</v>
      </c>
      <c r="BR311" s="466">
        <v>104.32315139375731</v>
      </c>
      <c r="BS311" s="466">
        <v>0</v>
      </c>
      <c r="BT311" s="466">
        <v>54.248038724753798</v>
      </c>
      <c r="BU311" s="466">
        <v>22512.936070772826</v>
      </c>
      <c r="BV311" s="466">
        <v>4803.0378901685863</v>
      </c>
      <c r="BW311" s="466">
        <v>0</v>
      </c>
      <c r="BX311" s="466">
        <v>1480.132699048575</v>
      </c>
      <c r="BY311" s="466">
        <f t="shared" si="1542"/>
        <v>33352.941912869304</v>
      </c>
      <c r="BZ311" s="466">
        <v>0</v>
      </c>
      <c r="CA311" s="466">
        <v>2921.048239025205</v>
      </c>
      <c r="CB311" s="466">
        <v>0</v>
      </c>
      <c r="CC311" s="466">
        <v>493.3775663495241</v>
      </c>
      <c r="CD311" s="466">
        <v>0</v>
      </c>
      <c r="CE311" s="466">
        <v>0</v>
      </c>
      <c r="CF311" s="466">
        <v>493.37756634952456</v>
      </c>
      <c r="CG311" s="466">
        <v>0</v>
      </c>
      <c r="CH311" s="466">
        <v>1122.5171089968287</v>
      </c>
      <c r="CI311" s="466">
        <v>0</v>
      </c>
      <c r="CJ311" s="466">
        <v>2353.5302954431645</v>
      </c>
      <c r="CK311" s="466">
        <v>1039.0585878818229</v>
      </c>
      <c r="CL311" s="466">
        <f t="shared" si="1544"/>
        <v>8422.9093640460706</v>
      </c>
      <c r="CM311" s="466">
        <v>0</v>
      </c>
      <c r="CN311" s="466">
        <v>0</v>
      </c>
      <c r="CO311" s="466">
        <v>0</v>
      </c>
      <c r="CP311" s="466">
        <v>0</v>
      </c>
      <c r="CQ311" s="466">
        <v>0</v>
      </c>
      <c r="CR311" s="466">
        <v>0</v>
      </c>
      <c r="CS311" s="466">
        <v>0</v>
      </c>
      <c r="CT311" s="466">
        <v>125.18778167250876</v>
      </c>
      <c r="CU311" s="466">
        <v>0</v>
      </c>
      <c r="CV311" s="466">
        <v>0</v>
      </c>
      <c r="CW311" s="466">
        <v>0</v>
      </c>
      <c r="CX311" s="466">
        <v>0</v>
      </c>
      <c r="CY311" s="466">
        <f t="shared" si="1546"/>
        <v>125.18778167250876</v>
      </c>
      <c r="CZ311" s="466">
        <v>0</v>
      </c>
      <c r="DA311" s="466">
        <v>0</v>
      </c>
      <c r="DB311" s="466">
        <v>0</v>
      </c>
      <c r="DC311" s="466">
        <v>0</v>
      </c>
      <c r="DD311" s="466">
        <v>0</v>
      </c>
      <c r="DE311" s="466">
        <v>0</v>
      </c>
      <c r="DF311" s="466">
        <v>0</v>
      </c>
      <c r="DG311" s="466">
        <v>4000</v>
      </c>
      <c r="DH311" s="466">
        <v>0</v>
      </c>
      <c r="DI311" s="466">
        <v>0</v>
      </c>
      <c r="DJ311" s="466">
        <v>2000</v>
      </c>
      <c r="DK311" s="466">
        <v>0</v>
      </c>
      <c r="DL311" s="466">
        <f t="shared" si="1548"/>
        <v>6000</v>
      </c>
      <c r="DM311" s="466">
        <v>0</v>
      </c>
      <c r="DN311" s="466">
        <v>0</v>
      </c>
      <c r="DO311" s="466">
        <v>0</v>
      </c>
      <c r="DP311" s="466">
        <v>0</v>
      </c>
      <c r="DQ311" s="466">
        <v>6060</v>
      </c>
      <c r="DR311" s="466">
        <v>0</v>
      </c>
      <c r="DS311" s="466">
        <v>0</v>
      </c>
      <c r="DT311" s="466">
        <v>0</v>
      </c>
      <c r="DU311" s="466">
        <v>0</v>
      </c>
      <c r="DV311" s="466">
        <v>0</v>
      </c>
      <c r="DW311" s="466">
        <v>0</v>
      </c>
      <c r="DX311" s="466">
        <v>176405.82</v>
      </c>
      <c r="DY311" s="466">
        <f t="shared" si="1550"/>
        <v>182465.82</v>
      </c>
      <c r="DZ311" s="466">
        <v>0</v>
      </c>
      <c r="EA311" s="466">
        <v>0</v>
      </c>
      <c r="EB311" s="466">
        <v>0</v>
      </c>
      <c r="EC311" s="466">
        <v>0</v>
      </c>
      <c r="ED311" s="466">
        <v>0</v>
      </c>
      <c r="EE311" s="466">
        <v>0</v>
      </c>
      <c r="EF311" s="466">
        <v>0</v>
      </c>
      <c r="EG311" s="466">
        <v>0</v>
      </c>
      <c r="EH311" s="466">
        <v>0</v>
      </c>
      <c r="EI311" s="466">
        <v>0</v>
      </c>
      <c r="EJ311" s="466">
        <v>0</v>
      </c>
      <c r="EK311" s="466">
        <v>0</v>
      </c>
      <c r="EL311" s="466">
        <f t="shared" si="1552"/>
        <v>0</v>
      </c>
      <c r="EM311" s="466">
        <v>0</v>
      </c>
      <c r="EN311" s="466">
        <v>0</v>
      </c>
      <c r="EO311" s="466">
        <v>0</v>
      </c>
      <c r="EP311" s="466">
        <v>0</v>
      </c>
      <c r="EQ311" s="466">
        <v>0</v>
      </c>
      <c r="ER311" s="466">
        <v>0</v>
      </c>
      <c r="ES311" s="466">
        <v>0</v>
      </c>
      <c r="ET311" s="466">
        <v>0</v>
      </c>
      <c r="EU311" s="466">
        <v>0</v>
      </c>
      <c r="EV311" s="466">
        <v>0</v>
      </c>
      <c r="EW311" s="466">
        <v>0</v>
      </c>
      <c r="EX311" s="466">
        <v>0</v>
      </c>
      <c r="EY311" s="466">
        <f t="shared" si="1554"/>
        <v>0</v>
      </c>
      <c r="EZ311" s="466">
        <v>0</v>
      </c>
      <c r="FA311" s="466">
        <v>0</v>
      </c>
      <c r="FB311" s="466">
        <v>0</v>
      </c>
      <c r="FC311" s="466">
        <v>100</v>
      </c>
      <c r="FD311" s="466">
        <v>0</v>
      </c>
      <c r="FE311" s="466">
        <v>0</v>
      </c>
      <c r="FF311" s="466">
        <v>0</v>
      </c>
      <c r="FG311" s="466">
        <v>0</v>
      </c>
      <c r="FH311" s="466">
        <v>0</v>
      </c>
      <c r="FI311" s="466">
        <v>0</v>
      </c>
      <c r="FJ311" s="466">
        <v>0</v>
      </c>
      <c r="FK311" s="466">
        <v>0</v>
      </c>
      <c r="FL311" s="466">
        <f t="shared" si="1556"/>
        <v>100</v>
      </c>
      <c r="FM311" s="466">
        <v>1200</v>
      </c>
      <c r="FN311" s="466">
        <v>-1200</v>
      </c>
      <c r="FO311" s="466">
        <v>0</v>
      </c>
      <c r="FP311" s="466">
        <v>0</v>
      </c>
      <c r="FQ311" s="466">
        <v>0</v>
      </c>
      <c r="FR311" s="466">
        <v>2069</v>
      </c>
      <c r="FS311" s="466">
        <v>0</v>
      </c>
      <c r="FT311" s="466">
        <v>0</v>
      </c>
      <c r="FU311" s="466">
        <v>234.4</v>
      </c>
      <c r="FV311" s="466">
        <v>-2303.4</v>
      </c>
      <c r="FW311" s="466">
        <v>0</v>
      </c>
      <c r="FX311" s="466">
        <v>0</v>
      </c>
      <c r="FY311" s="466">
        <f t="shared" si="1558"/>
        <v>0</v>
      </c>
      <c r="FZ311" s="466">
        <v>0</v>
      </c>
      <c r="GA311" s="466">
        <v>0</v>
      </c>
      <c r="GB311" s="466">
        <v>0</v>
      </c>
      <c r="GC311" s="466">
        <v>0</v>
      </c>
      <c r="GD311" s="466">
        <v>0</v>
      </c>
      <c r="GE311" s="466">
        <v>0</v>
      </c>
      <c r="GF311" s="466">
        <v>0</v>
      </c>
      <c r="GG311" s="466">
        <v>0</v>
      </c>
      <c r="GH311" s="466">
        <v>0</v>
      </c>
      <c r="GI311" s="466">
        <v>0</v>
      </c>
      <c r="GJ311" s="466">
        <v>0</v>
      </c>
      <c r="GK311" s="466">
        <v>1250</v>
      </c>
      <c r="GL311" s="466">
        <f t="shared" si="1560"/>
        <v>1250</v>
      </c>
      <c r="GM311" s="466">
        <v>0</v>
      </c>
      <c r="GN311" s="466">
        <v>0</v>
      </c>
      <c r="GO311" s="466">
        <v>0</v>
      </c>
      <c r="GP311" s="466">
        <v>0</v>
      </c>
      <c r="GQ311" s="466">
        <v>0</v>
      </c>
      <c r="GR311" s="466">
        <v>0</v>
      </c>
      <c r="GS311" s="466">
        <v>0</v>
      </c>
      <c r="GT311" s="466">
        <v>0</v>
      </c>
      <c r="GU311" s="466">
        <v>0</v>
      </c>
      <c r="GV311" s="466">
        <v>0</v>
      </c>
      <c r="GW311" s="466">
        <v>0</v>
      </c>
      <c r="GX311" s="466">
        <v>0</v>
      </c>
      <c r="GY311" s="466">
        <f t="shared" si="1562"/>
        <v>0</v>
      </c>
      <c r="GZ311" s="466">
        <v>0</v>
      </c>
      <c r="HA311" s="466">
        <v>0</v>
      </c>
      <c r="HB311" s="466">
        <v>0</v>
      </c>
      <c r="HC311" s="466">
        <v>0</v>
      </c>
      <c r="HD311" s="466">
        <v>0</v>
      </c>
      <c r="HE311" s="466">
        <v>0</v>
      </c>
      <c r="HF311" s="466">
        <v>0</v>
      </c>
      <c r="HG311" s="466">
        <v>0</v>
      </c>
      <c r="HH311" s="466">
        <v>0</v>
      </c>
      <c r="HI311" s="466">
        <v>0</v>
      </c>
      <c r="HJ311" s="466">
        <v>0</v>
      </c>
      <c r="HK311" s="466">
        <v>0</v>
      </c>
      <c r="HL311" s="466">
        <f t="shared" si="1564"/>
        <v>0</v>
      </c>
      <c r="HM311" s="466">
        <v>0</v>
      </c>
      <c r="HN311" s="466">
        <v>0</v>
      </c>
      <c r="HO311" s="466">
        <v>0</v>
      </c>
      <c r="HP311" s="466">
        <v>0</v>
      </c>
      <c r="HQ311" s="466">
        <v>0</v>
      </c>
      <c r="HR311" s="466">
        <v>0</v>
      </c>
      <c r="HS311" s="466">
        <v>0</v>
      </c>
      <c r="HT311" s="466">
        <v>0</v>
      </c>
      <c r="HU311" s="466">
        <v>0</v>
      </c>
      <c r="HV311" s="466">
        <v>0</v>
      </c>
      <c r="HW311" s="466">
        <v>0</v>
      </c>
      <c r="HX311" s="466">
        <v>0</v>
      </c>
      <c r="HY311" s="466">
        <f t="shared" si="1566"/>
        <v>0</v>
      </c>
      <c r="HZ311" s="466">
        <v>0</v>
      </c>
      <c r="IA311" s="466">
        <v>0</v>
      </c>
      <c r="IB311" s="466">
        <v>0</v>
      </c>
      <c r="IC311" s="466">
        <v>0</v>
      </c>
      <c r="ID311" s="466">
        <v>0</v>
      </c>
      <c r="IE311" s="466">
        <v>0</v>
      </c>
      <c r="IF311" s="466">
        <v>0</v>
      </c>
      <c r="IG311" s="466">
        <v>0</v>
      </c>
      <c r="IH311" s="466">
        <v>0</v>
      </c>
      <c r="II311" s="466">
        <v>5152</v>
      </c>
      <c r="IJ311" s="466">
        <v>0</v>
      </c>
      <c r="IK311" s="466">
        <v>0</v>
      </c>
      <c r="IL311" s="466">
        <f t="shared" si="1568"/>
        <v>5152</v>
      </c>
      <c r="IM311" s="466">
        <v>0</v>
      </c>
      <c r="IN311" s="466">
        <v>0</v>
      </c>
      <c r="IO311" s="466">
        <v>0</v>
      </c>
      <c r="IP311" s="466">
        <v>0</v>
      </c>
      <c r="IQ311" s="466">
        <v>0</v>
      </c>
      <c r="IR311" s="466">
        <v>0</v>
      </c>
      <c r="IS311" s="466">
        <v>0</v>
      </c>
      <c r="IT311" s="466">
        <v>0</v>
      </c>
      <c r="IU311" s="466">
        <v>0</v>
      </c>
      <c r="IV311" s="466">
        <v>0</v>
      </c>
      <c r="IW311" s="466">
        <v>877.6</v>
      </c>
      <c r="IX311" s="466">
        <v>0</v>
      </c>
      <c r="IY311" s="466">
        <f t="shared" si="1570"/>
        <v>877.6</v>
      </c>
      <c r="IZ311" s="655">
        <v>0</v>
      </c>
      <c r="JA311" s="466">
        <v>0</v>
      </c>
      <c r="JB311" s="466">
        <v>0</v>
      </c>
      <c r="JC311" s="466">
        <v>0</v>
      </c>
      <c r="JD311" s="466">
        <v>0</v>
      </c>
      <c r="JE311" s="466">
        <v>0</v>
      </c>
      <c r="JF311" s="466">
        <v>0</v>
      </c>
      <c r="JG311" s="466">
        <v>0</v>
      </c>
      <c r="JH311" s="466">
        <v>0</v>
      </c>
      <c r="JI311" s="466">
        <v>0</v>
      </c>
      <c r="JJ311" s="466">
        <v>0</v>
      </c>
      <c r="JK311" s="466">
        <v>0</v>
      </c>
      <c r="JL311" s="466">
        <f t="shared" si="1572"/>
        <v>0</v>
      </c>
      <c r="JM311" s="655">
        <v>0</v>
      </c>
      <c r="JN311" s="466">
        <v>0</v>
      </c>
      <c r="JO311" s="466">
        <v>0</v>
      </c>
      <c r="JP311" s="466">
        <v>0</v>
      </c>
      <c r="JQ311" s="466">
        <v>0</v>
      </c>
      <c r="JR311" s="466">
        <v>0</v>
      </c>
      <c r="JS311" s="466">
        <v>0</v>
      </c>
      <c r="JT311" s="466">
        <v>0</v>
      </c>
      <c r="JU311" s="466">
        <v>0</v>
      </c>
      <c r="JV311" s="466">
        <v>0</v>
      </c>
      <c r="JW311" s="466">
        <v>0</v>
      </c>
      <c r="JX311" s="466">
        <v>0</v>
      </c>
      <c r="JY311" s="466">
        <f t="shared" si="1574"/>
        <v>0</v>
      </c>
      <c r="JZ311" s="655">
        <v>0</v>
      </c>
      <c r="KA311" s="466">
        <v>0</v>
      </c>
      <c r="KB311" s="466">
        <v>0</v>
      </c>
      <c r="KC311" s="466">
        <v>0</v>
      </c>
      <c r="KD311" s="466">
        <v>0</v>
      </c>
      <c r="KE311" s="466">
        <v>0</v>
      </c>
      <c r="KF311" s="466">
        <v>0</v>
      </c>
      <c r="KG311" s="466">
        <v>0</v>
      </c>
      <c r="KH311" s="466">
        <v>0</v>
      </c>
      <c r="KI311" s="466">
        <v>0</v>
      </c>
      <c r="KJ311" s="466">
        <v>0</v>
      </c>
      <c r="KK311" s="466">
        <v>0</v>
      </c>
      <c r="KL311" s="466">
        <f t="shared" si="1576"/>
        <v>0</v>
      </c>
      <c r="KM311" s="655">
        <v>0</v>
      </c>
      <c r="KN311" s="466">
        <v>0</v>
      </c>
      <c r="KO311" s="466">
        <v>83.21</v>
      </c>
      <c r="KP311" s="466">
        <v>-83.21</v>
      </c>
      <c r="KQ311" s="466">
        <v>0</v>
      </c>
      <c r="KR311" s="466">
        <v>0</v>
      </c>
      <c r="KS311" s="466">
        <v>0</v>
      </c>
      <c r="KT311" s="466">
        <v>0</v>
      </c>
      <c r="KU311" s="466">
        <v>0</v>
      </c>
      <c r="KV311" s="466">
        <v>0</v>
      </c>
      <c r="KW311" s="466">
        <v>0</v>
      </c>
      <c r="KX311" s="466">
        <v>15000</v>
      </c>
      <c r="KY311" s="466">
        <f t="shared" si="1578"/>
        <v>15000</v>
      </c>
      <c r="KZ311" s="655">
        <v>0</v>
      </c>
      <c r="LA311" s="466">
        <v>0</v>
      </c>
      <c r="LB311" s="466">
        <v>0</v>
      </c>
      <c r="LC311" s="466">
        <v>0</v>
      </c>
      <c r="LD311" s="466">
        <v>0</v>
      </c>
      <c r="LE311" s="466">
        <v>0</v>
      </c>
      <c r="LF311" s="466">
        <v>0</v>
      </c>
      <c r="LG311" s="466">
        <v>0</v>
      </c>
      <c r="LH311" s="466">
        <v>0</v>
      </c>
      <c r="LI311" s="466">
        <v>0</v>
      </c>
      <c r="LJ311" s="466">
        <v>0</v>
      </c>
      <c r="LK311" s="466">
        <v>0</v>
      </c>
      <c r="LL311" s="511">
        <f t="shared" si="1580"/>
        <v>0</v>
      </c>
    </row>
    <row r="312" spans="1:324" ht="15.75" x14ac:dyDescent="0.25">
      <c r="A312" s="419">
        <v>4414</v>
      </c>
      <c r="B312" s="420"/>
      <c r="C312" s="418" t="s">
        <v>734</v>
      </c>
      <c r="D312" s="418" t="s">
        <v>441</v>
      </c>
      <c r="E312" s="466">
        <v>0</v>
      </c>
      <c r="F312" s="466">
        <v>225646.80353864131</v>
      </c>
      <c r="G312" s="466">
        <v>366420.46402937738</v>
      </c>
      <c r="H312" s="466">
        <v>1327549.6578200634</v>
      </c>
      <c r="I312" s="466">
        <v>783587.88182273414</v>
      </c>
      <c r="J312" s="466">
        <v>940423.13470205315</v>
      </c>
      <c r="K312" s="466">
        <v>1281985.4782173261</v>
      </c>
      <c r="L312" s="466">
        <v>1229477.5496578203</v>
      </c>
      <c r="M312" s="466">
        <v>0</v>
      </c>
      <c r="N312" s="466">
        <v>0</v>
      </c>
      <c r="O312" s="466">
        <v>0</v>
      </c>
      <c r="P312" s="466">
        <v>0</v>
      </c>
      <c r="Q312" s="466">
        <v>0</v>
      </c>
      <c r="R312" s="466">
        <v>0</v>
      </c>
      <c r="S312" s="466">
        <v>551731.28163077962</v>
      </c>
      <c r="T312" s="466">
        <v>0</v>
      </c>
      <c r="U312" s="466">
        <v>0</v>
      </c>
      <c r="V312" s="466">
        <v>0</v>
      </c>
      <c r="W312" s="466">
        <v>0</v>
      </c>
      <c r="X312" s="466">
        <v>522717.94679519278</v>
      </c>
      <c r="Y312" s="466">
        <f t="shared" si="1534"/>
        <v>1074449.2284259724</v>
      </c>
      <c r="Z312" s="466">
        <v>95.977299282256723</v>
      </c>
      <c r="AA312" s="466">
        <v>0</v>
      </c>
      <c r="AB312" s="466">
        <v>0</v>
      </c>
      <c r="AC312" s="466">
        <v>212603.86375396428</v>
      </c>
      <c r="AD312" s="466">
        <v>0</v>
      </c>
      <c r="AE312" s="466">
        <v>258386.79894842266</v>
      </c>
      <c r="AF312" s="466">
        <v>0</v>
      </c>
      <c r="AG312" s="466">
        <v>0</v>
      </c>
      <c r="AH312" s="466">
        <v>0</v>
      </c>
      <c r="AI312" s="466">
        <v>2804.2063094641962</v>
      </c>
      <c r="AJ312" s="466">
        <v>0</v>
      </c>
      <c r="AK312" s="466">
        <v>190129.23318310801</v>
      </c>
      <c r="AL312" s="466">
        <f t="shared" si="1536"/>
        <v>664020.07949424139</v>
      </c>
      <c r="AM312" s="466">
        <v>33.246786846937077</v>
      </c>
      <c r="AN312" s="466">
        <v>159713.89697045568</v>
      </c>
      <c r="AO312" s="466">
        <v>0</v>
      </c>
      <c r="AP312" s="466">
        <v>221151.51894508433</v>
      </c>
      <c r="AQ312" s="466">
        <v>0</v>
      </c>
      <c r="AR312" s="466">
        <v>333813.55032548826</v>
      </c>
      <c r="AS312" s="466">
        <v>0</v>
      </c>
      <c r="AT312" s="466">
        <v>0</v>
      </c>
      <c r="AU312" s="466">
        <v>0</v>
      </c>
      <c r="AV312" s="466">
        <v>0</v>
      </c>
      <c r="AW312" s="466">
        <v>0</v>
      </c>
      <c r="AX312" s="466">
        <v>0</v>
      </c>
      <c r="AY312" s="466">
        <f t="shared" si="1538"/>
        <v>714712.21302787517</v>
      </c>
      <c r="AZ312" s="466">
        <v>0</v>
      </c>
      <c r="BA312" s="466">
        <v>0</v>
      </c>
      <c r="BB312" s="466">
        <v>0</v>
      </c>
      <c r="BC312" s="466">
        <v>229449.63111333668</v>
      </c>
      <c r="BD312" s="466">
        <v>0</v>
      </c>
      <c r="BE312" s="466">
        <v>345793.770655984</v>
      </c>
      <c r="BF312" s="466">
        <v>0</v>
      </c>
      <c r="BG312" s="466">
        <v>0</v>
      </c>
      <c r="BH312" s="466">
        <v>0</v>
      </c>
      <c r="BI312" s="466">
        <v>0</v>
      </c>
      <c r="BJ312" s="466">
        <v>46769.337339342354</v>
      </c>
      <c r="BK312" s="466">
        <v>0</v>
      </c>
      <c r="BL312" s="466">
        <f t="shared" si="1540"/>
        <v>622012.73910866305</v>
      </c>
      <c r="BM312" s="466">
        <v>0</v>
      </c>
      <c r="BN312" s="466">
        <v>0</v>
      </c>
      <c r="BO312" s="466">
        <v>0</v>
      </c>
      <c r="BP312" s="466">
        <v>235204.07611417127</v>
      </c>
      <c r="BQ312" s="466">
        <v>0</v>
      </c>
      <c r="BR312" s="466">
        <v>353802.49624436657</v>
      </c>
      <c r="BS312" s="466">
        <v>0</v>
      </c>
      <c r="BT312" s="466">
        <v>0</v>
      </c>
      <c r="BU312" s="466">
        <v>8776122.9771740939</v>
      </c>
      <c r="BV312" s="466">
        <v>0</v>
      </c>
      <c r="BW312" s="466">
        <v>0</v>
      </c>
      <c r="BX312" s="466">
        <v>0</v>
      </c>
      <c r="BY312" s="466">
        <f t="shared" si="1542"/>
        <v>9365129.5495326314</v>
      </c>
      <c r="BZ312" s="466">
        <v>0</v>
      </c>
      <c r="CA312" s="466">
        <v>0</v>
      </c>
      <c r="CB312" s="466">
        <v>0</v>
      </c>
      <c r="CC312" s="466">
        <v>236801.7342680688</v>
      </c>
      <c r="CD312" s="466">
        <v>1356.2009681188449</v>
      </c>
      <c r="CE312" s="466">
        <v>355018.09714571864</v>
      </c>
      <c r="CF312" s="466">
        <v>0</v>
      </c>
      <c r="CG312" s="466">
        <v>0</v>
      </c>
      <c r="CH312" s="466">
        <v>8793553.5349273905</v>
      </c>
      <c r="CI312" s="466">
        <v>0</v>
      </c>
      <c r="CJ312" s="466">
        <v>0</v>
      </c>
      <c r="CK312" s="466">
        <v>10412.448965114338</v>
      </c>
      <c r="CL312" s="466">
        <f t="shared" si="1544"/>
        <v>9397142.0162744112</v>
      </c>
      <c r="CM312" s="466">
        <v>0</v>
      </c>
      <c r="CN312" s="466">
        <v>0</v>
      </c>
      <c r="CO312" s="466">
        <v>0</v>
      </c>
      <c r="CP312" s="466">
        <v>0</v>
      </c>
      <c r="CQ312" s="466">
        <v>0</v>
      </c>
      <c r="CR312" s="466">
        <v>285387.22350191954</v>
      </c>
      <c r="CS312" s="466">
        <v>0</v>
      </c>
      <c r="CT312" s="466">
        <v>0</v>
      </c>
      <c r="CU312" s="466">
        <v>8768090.209105324</v>
      </c>
      <c r="CV312" s="466">
        <v>0</v>
      </c>
      <c r="CW312" s="466">
        <v>0</v>
      </c>
      <c r="CX312" s="466">
        <v>1356.2009681188449</v>
      </c>
      <c r="CY312" s="466">
        <f t="shared" si="1546"/>
        <v>9054833.6335753612</v>
      </c>
      <c r="CZ312" s="466">
        <v>0</v>
      </c>
      <c r="DA312" s="466">
        <v>0</v>
      </c>
      <c r="DB312" s="466">
        <v>8769806.5500000007</v>
      </c>
      <c r="DC312" s="466">
        <v>0</v>
      </c>
      <c r="DD312" s="466">
        <v>0</v>
      </c>
      <c r="DE312" s="466">
        <v>212400</v>
      </c>
      <c r="DF312" s="466">
        <v>0</v>
      </c>
      <c r="DG312" s="466">
        <v>0</v>
      </c>
      <c r="DH312" s="466">
        <v>8769806.4499999993</v>
      </c>
      <c r="DI312" s="466">
        <v>0</v>
      </c>
      <c r="DJ312" s="466">
        <v>0</v>
      </c>
      <c r="DK312" s="466">
        <v>0</v>
      </c>
      <c r="DL312" s="466">
        <f t="shared" si="1548"/>
        <v>17752013</v>
      </c>
      <c r="DM312" s="466">
        <v>0</v>
      </c>
      <c r="DN312" s="466">
        <v>0</v>
      </c>
      <c r="DO312" s="466">
        <v>8769806.6500000004</v>
      </c>
      <c r="DP312" s="466">
        <v>0</v>
      </c>
      <c r="DQ312" s="466">
        <v>0</v>
      </c>
      <c r="DR312" s="466">
        <v>141600</v>
      </c>
      <c r="DS312" s="466">
        <v>0</v>
      </c>
      <c r="DT312" s="466">
        <v>0</v>
      </c>
      <c r="DU312" s="466">
        <v>8769806.5500000007</v>
      </c>
      <c r="DV312" s="466">
        <v>0</v>
      </c>
      <c r="DW312" s="466">
        <v>0</v>
      </c>
      <c r="DX312" s="466">
        <v>0</v>
      </c>
      <c r="DY312" s="466">
        <f t="shared" si="1550"/>
        <v>17681213.200000003</v>
      </c>
      <c r="DZ312" s="466">
        <v>0</v>
      </c>
      <c r="EA312" s="466">
        <v>0</v>
      </c>
      <c r="EB312" s="466">
        <v>8769806.5500000007</v>
      </c>
      <c r="EC312" s="466">
        <v>0</v>
      </c>
      <c r="ED312" s="466">
        <v>0</v>
      </c>
      <c r="EE312" s="466">
        <v>70800</v>
      </c>
      <c r="EF312" s="466">
        <v>0</v>
      </c>
      <c r="EG312" s="466">
        <v>0</v>
      </c>
      <c r="EH312" s="466">
        <v>0</v>
      </c>
      <c r="EI312" s="466">
        <v>0</v>
      </c>
      <c r="EJ312" s="466">
        <v>980000</v>
      </c>
      <c r="EK312" s="466">
        <v>0</v>
      </c>
      <c r="EL312" s="466">
        <f t="shared" si="1552"/>
        <v>9820606.5500000007</v>
      </c>
      <c r="EM312" s="466">
        <v>0</v>
      </c>
      <c r="EN312" s="466">
        <v>0</v>
      </c>
      <c r="EO312" s="466">
        <v>0</v>
      </c>
      <c r="EP312" s="466">
        <v>0</v>
      </c>
      <c r="EQ312" s="466">
        <v>0</v>
      </c>
      <c r="ER312" s="466">
        <v>0</v>
      </c>
      <c r="ES312" s="466">
        <v>0</v>
      </c>
      <c r="ET312" s="466">
        <v>0</v>
      </c>
      <c r="EU312" s="466">
        <v>0</v>
      </c>
      <c r="EV312" s="466">
        <v>0</v>
      </c>
      <c r="EW312" s="466">
        <v>980000</v>
      </c>
      <c r="EX312" s="466">
        <v>86876.21</v>
      </c>
      <c r="EY312" s="466">
        <f t="shared" si="1554"/>
        <v>1066876.21</v>
      </c>
      <c r="EZ312" s="466">
        <v>0</v>
      </c>
      <c r="FA312" s="466">
        <v>0</v>
      </c>
      <c r="FB312" s="466">
        <v>0</v>
      </c>
      <c r="FC312" s="466">
        <v>0</v>
      </c>
      <c r="FD312" s="466">
        <v>0</v>
      </c>
      <c r="FE312" s="466">
        <v>980000</v>
      </c>
      <c r="FF312" s="466">
        <v>47111.75</v>
      </c>
      <c r="FG312" s="466">
        <v>0</v>
      </c>
      <c r="FH312" s="466">
        <v>0</v>
      </c>
      <c r="FI312" s="466">
        <v>0</v>
      </c>
      <c r="FJ312" s="466">
        <v>0</v>
      </c>
      <c r="FK312" s="466">
        <v>0</v>
      </c>
      <c r="FL312" s="466">
        <f t="shared" si="1556"/>
        <v>1027111.75</v>
      </c>
      <c r="FM312" s="466">
        <v>0</v>
      </c>
      <c r="FN312" s="466">
        <v>0</v>
      </c>
      <c r="FO312" s="466">
        <v>0</v>
      </c>
      <c r="FP312" s="466">
        <v>0</v>
      </c>
      <c r="FQ312" s="466">
        <v>0</v>
      </c>
      <c r="FR312" s="466">
        <v>1423205.88</v>
      </c>
      <c r="FS312" s="466">
        <v>0</v>
      </c>
      <c r="FT312" s="466">
        <v>0</v>
      </c>
      <c r="FU312" s="466">
        <v>0</v>
      </c>
      <c r="FV312" s="466">
        <v>136832000</v>
      </c>
      <c r="FW312" s="466">
        <v>0</v>
      </c>
      <c r="FX312" s="466">
        <v>294</v>
      </c>
      <c r="FY312" s="466">
        <f t="shared" si="1558"/>
        <v>138255499.88</v>
      </c>
      <c r="FZ312" s="466">
        <v>0</v>
      </c>
      <c r="GA312" s="466">
        <v>147824.85999999999</v>
      </c>
      <c r="GB312" s="466">
        <v>12069000</v>
      </c>
      <c r="GC312" s="466">
        <v>68416000</v>
      </c>
      <c r="GD312" s="466">
        <v>0</v>
      </c>
      <c r="GE312" s="466">
        <v>1034014.29</v>
      </c>
      <c r="GF312" s="466">
        <v>0</v>
      </c>
      <c r="GG312" s="466">
        <v>0</v>
      </c>
      <c r="GH312" s="466">
        <v>0</v>
      </c>
      <c r="GI312" s="466">
        <v>68416000</v>
      </c>
      <c r="GJ312" s="466">
        <v>0</v>
      </c>
      <c r="GK312" s="466">
        <v>0</v>
      </c>
      <c r="GL312" s="466">
        <f t="shared" si="1560"/>
        <v>150082839.15000001</v>
      </c>
      <c r="GM312" s="466">
        <v>0</v>
      </c>
      <c r="GN312" s="466">
        <v>0</v>
      </c>
      <c r="GO312" s="466">
        <v>6131190.29</v>
      </c>
      <c r="GP312" s="466">
        <v>68416000</v>
      </c>
      <c r="GQ312" s="466">
        <v>0</v>
      </c>
      <c r="GR312" s="466">
        <v>463025.51</v>
      </c>
      <c r="GS312" s="466">
        <v>0</v>
      </c>
      <c r="GT312" s="466">
        <v>0</v>
      </c>
      <c r="GU312" s="466">
        <v>0</v>
      </c>
      <c r="GV312" s="466">
        <v>0</v>
      </c>
      <c r="GW312" s="466">
        <v>0</v>
      </c>
      <c r="GX312" s="466">
        <v>0</v>
      </c>
      <c r="GY312" s="466">
        <f t="shared" si="1562"/>
        <v>75010215.800000012</v>
      </c>
      <c r="GZ312" s="466">
        <v>0</v>
      </c>
      <c r="HA312" s="466">
        <v>0</v>
      </c>
      <c r="HB312" s="466">
        <v>6136954.3600000003</v>
      </c>
      <c r="HC312" s="466">
        <v>0</v>
      </c>
      <c r="HD312" s="466">
        <v>0</v>
      </c>
      <c r="HE312" s="466">
        <v>562898.63</v>
      </c>
      <c r="HF312" s="466">
        <v>0</v>
      </c>
      <c r="HG312" s="466">
        <v>0</v>
      </c>
      <c r="HH312" s="466">
        <v>0</v>
      </c>
      <c r="HI312" s="466">
        <v>0</v>
      </c>
      <c r="HJ312" s="466">
        <v>0</v>
      </c>
      <c r="HK312" s="466">
        <v>0</v>
      </c>
      <c r="HL312" s="466">
        <f t="shared" si="1564"/>
        <v>6699852.9900000002</v>
      </c>
      <c r="HM312" s="466">
        <v>0</v>
      </c>
      <c r="HN312" s="466">
        <v>0</v>
      </c>
      <c r="HO312" s="466">
        <v>651119.67000000004</v>
      </c>
      <c r="HP312" s="466">
        <v>0</v>
      </c>
      <c r="HQ312" s="466">
        <v>0</v>
      </c>
      <c r="HR312" s="466">
        <v>0</v>
      </c>
      <c r="HS312" s="466">
        <v>0</v>
      </c>
      <c r="HT312" s="466">
        <v>0</v>
      </c>
      <c r="HU312" s="466">
        <v>0</v>
      </c>
      <c r="HV312" s="466">
        <v>0</v>
      </c>
      <c r="HW312" s="466">
        <v>0</v>
      </c>
      <c r="HX312" s="466">
        <v>0</v>
      </c>
      <c r="HY312" s="466">
        <f t="shared" si="1566"/>
        <v>651119.67000000004</v>
      </c>
      <c r="HZ312" s="466">
        <v>0</v>
      </c>
      <c r="IA312" s="466">
        <v>0</v>
      </c>
      <c r="IB312" s="466">
        <v>0</v>
      </c>
      <c r="IC312" s="466">
        <v>0</v>
      </c>
      <c r="ID312" s="466">
        <v>0</v>
      </c>
      <c r="IE312" s="466">
        <v>0</v>
      </c>
      <c r="IF312" s="466">
        <v>0</v>
      </c>
      <c r="IG312" s="466">
        <v>0</v>
      </c>
      <c r="IH312" s="466">
        <v>0</v>
      </c>
      <c r="II312" s="466">
        <v>0</v>
      </c>
      <c r="IJ312" s="466">
        <v>0</v>
      </c>
      <c r="IK312" s="466">
        <v>0</v>
      </c>
      <c r="IL312" s="466">
        <f t="shared" si="1568"/>
        <v>0</v>
      </c>
      <c r="IM312" s="466">
        <v>0</v>
      </c>
      <c r="IN312" s="466">
        <v>0</v>
      </c>
      <c r="IO312" s="466">
        <v>0</v>
      </c>
      <c r="IP312" s="466">
        <v>0</v>
      </c>
      <c r="IQ312" s="466">
        <v>0</v>
      </c>
      <c r="IR312" s="466">
        <v>0</v>
      </c>
      <c r="IS312" s="466">
        <v>0</v>
      </c>
      <c r="IT312" s="466">
        <v>0</v>
      </c>
      <c r="IU312" s="466">
        <v>0</v>
      </c>
      <c r="IV312" s="466">
        <v>0</v>
      </c>
      <c r="IW312" s="466">
        <v>0</v>
      </c>
      <c r="IX312" s="466">
        <v>0</v>
      </c>
      <c r="IY312" s="466">
        <f t="shared" si="1570"/>
        <v>0</v>
      </c>
      <c r="IZ312" s="655">
        <v>0</v>
      </c>
      <c r="JA312" s="466">
        <v>34799990</v>
      </c>
      <c r="JB312" s="466">
        <v>0</v>
      </c>
      <c r="JC312" s="466">
        <v>0</v>
      </c>
      <c r="JD312" s="466">
        <v>0</v>
      </c>
      <c r="JE312" s="466">
        <v>925982.94</v>
      </c>
      <c r="JF312" s="466">
        <v>0</v>
      </c>
      <c r="JG312" s="466">
        <v>0</v>
      </c>
      <c r="JH312" s="466">
        <v>0</v>
      </c>
      <c r="JI312" s="466">
        <v>0</v>
      </c>
      <c r="JJ312" s="466">
        <v>0</v>
      </c>
      <c r="JK312" s="466">
        <v>0</v>
      </c>
      <c r="JL312" s="466">
        <f t="shared" si="1572"/>
        <v>35725972.939999998</v>
      </c>
      <c r="JM312" s="655">
        <v>0</v>
      </c>
      <c r="JN312" s="466">
        <v>0</v>
      </c>
      <c r="JO312" s="466">
        <v>0</v>
      </c>
      <c r="JP312" s="466">
        <v>0</v>
      </c>
      <c r="JQ312" s="466">
        <v>0</v>
      </c>
      <c r="JR312" s="466">
        <v>932027.54</v>
      </c>
      <c r="JS312" s="466">
        <v>0</v>
      </c>
      <c r="JT312" s="466">
        <v>0</v>
      </c>
      <c r="JU312" s="466">
        <v>0</v>
      </c>
      <c r="JV312" s="466">
        <v>0</v>
      </c>
      <c r="JW312" s="466">
        <v>0</v>
      </c>
      <c r="JX312" s="466">
        <v>0</v>
      </c>
      <c r="JY312" s="466">
        <f t="shared" si="1574"/>
        <v>932027.54</v>
      </c>
      <c r="JZ312" s="655">
        <v>0</v>
      </c>
      <c r="KA312" s="466">
        <v>0</v>
      </c>
      <c r="KB312" s="466">
        <v>0</v>
      </c>
      <c r="KC312" s="466">
        <v>1112676.06</v>
      </c>
      <c r="KD312" s="466">
        <v>0</v>
      </c>
      <c r="KE312" s="466">
        <v>873521.96</v>
      </c>
      <c r="KF312" s="466">
        <v>0</v>
      </c>
      <c r="KG312" s="466">
        <v>0</v>
      </c>
      <c r="KH312" s="466">
        <v>0</v>
      </c>
      <c r="KI312" s="466">
        <v>0</v>
      </c>
      <c r="KJ312" s="466">
        <v>0</v>
      </c>
      <c r="KK312" s="466">
        <v>0</v>
      </c>
      <c r="KL312" s="466">
        <f t="shared" si="1576"/>
        <v>1986198.02</v>
      </c>
      <c r="KM312" s="655">
        <v>0</v>
      </c>
      <c r="KN312" s="466">
        <v>0</v>
      </c>
      <c r="KO312" s="466">
        <v>0</v>
      </c>
      <c r="KP312" s="466">
        <v>1270937.83</v>
      </c>
      <c r="KQ312" s="466">
        <v>0</v>
      </c>
      <c r="KR312" s="466">
        <v>987387.65</v>
      </c>
      <c r="KS312" s="466">
        <v>2431721.14</v>
      </c>
      <c r="KT312" s="466">
        <v>0</v>
      </c>
      <c r="KU312" s="466">
        <v>0</v>
      </c>
      <c r="KV312" s="466">
        <v>0</v>
      </c>
      <c r="KW312" s="466">
        <v>0</v>
      </c>
      <c r="KX312" s="466">
        <v>0</v>
      </c>
      <c r="KY312" s="466">
        <f t="shared" si="1578"/>
        <v>4690046.62</v>
      </c>
      <c r="KZ312" s="655">
        <v>0</v>
      </c>
      <c r="LA312" s="466">
        <v>0</v>
      </c>
      <c r="LB312" s="466">
        <v>0</v>
      </c>
      <c r="LC312" s="466">
        <v>0</v>
      </c>
      <c r="LD312" s="466">
        <v>0</v>
      </c>
      <c r="LE312" s="466">
        <v>0</v>
      </c>
      <c r="LF312" s="466">
        <v>0</v>
      </c>
      <c r="LG312" s="466">
        <v>0</v>
      </c>
      <c r="LH312" s="466">
        <v>0</v>
      </c>
      <c r="LI312" s="466">
        <v>0</v>
      </c>
      <c r="LJ312" s="466">
        <v>0</v>
      </c>
      <c r="LK312" s="466">
        <v>0</v>
      </c>
      <c r="LL312" s="511">
        <f t="shared" si="1580"/>
        <v>0</v>
      </c>
    </row>
    <row r="313" spans="1:324" ht="15.75" x14ac:dyDescent="0.25">
      <c r="A313" s="419">
        <v>4415</v>
      </c>
      <c r="B313" s="420"/>
      <c r="C313" s="418" t="s">
        <v>860</v>
      </c>
      <c r="D313" s="418" t="s">
        <v>442</v>
      </c>
      <c r="E313" s="466"/>
      <c r="F313" s="466"/>
      <c r="G313" s="466"/>
      <c r="H313" s="466"/>
      <c r="I313" s="466">
        <v>0</v>
      </c>
      <c r="J313" s="466">
        <v>0</v>
      </c>
      <c r="K313" s="466">
        <v>0</v>
      </c>
      <c r="L313" s="466">
        <v>0</v>
      </c>
      <c r="M313" s="466">
        <v>0</v>
      </c>
      <c r="N313" s="466">
        <v>0</v>
      </c>
      <c r="O313" s="466">
        <v>0</v>
      </c>
      <c r="P313" s="466">
        <v>0</v>
      </c>
      <c r="Q313" s="466">
        <v>0</v>
      </c>
      <c r="R313" s="466">
        <v>0</v>
      </c>
      <c r="S313" s="466">
        <v>0</v>
      </c>
      <c r="T313" s="466">
        <v>0</v>
      </c>
      <c r="U313" s="466">
        <v>0</v>
      </c>
      <c r="V313" s="466">
        <v>0</v>
      </c>
      <c r="W313" s="466">
        <v>0</v>
      </c>
      <c r="X313" s="466">
        <v>1773203.9726256051</v>
      </c>
      <c r="Y313" s="466">
        <f t="shared" si="1534"/>
        <v>1773203.9726256051</v>
      </c>
      <c r="Z313" s="466">
        <v>442997.20413954271</v>
      </c>
      <c r="AA313" s="466">
        <v>0</v>
      </c>
      <c r="AB313" s="466">
        <v>1527.290936404607</v>
      </c>
      <c r="AC313" s="466">
        <v>0</v>
      </c>
      <c r="AD313" s="466">
        <v>8345.852111500586</v>
      </c>
      <c r="AE313" s="466">
        <v>2128.1922884326491</v>
      </c>
      <c r="AF313" s="466">
        <v>102450.82206643297</v>
      </c>
      <c r="AG313" s="466">
        <v>0</v>
      </c>
      <c r="AH313" s="466">
        <v>12527.124019362378</v>
      </c>
      <c r="AI313" s="466">
        <v>29752.962777499582</v>
      </c>
      <c r="AJ313" s="466">
        <v>4790.519112001336</v>
      </c>
      <c r="AK313" s="466">
        <v>8.3458521115005837</v>
      </c>
      <c r="AL313" s="466">
        <f t="shared" si="1536"/>
        <v>604528.31330328831</v>
      </c>
      <c r="AM313" s="466">
        <v>0</v>
      </c>
      <c r="AN313" s="466">
        <v>0</v>
      </c>
      <c r="AO313" s="466">
        <v>53455.182774161243</v>
      </c>
      <c r="AP313" s="466">
        <v>0</v>
      </c>
      <c r="AQ313" s="466">
        <v>0</v>
      </c>
      <c r="AR313" s="466">
        <v>0</v>
      </c>
      <c r="AS313" s="466">
        <v>0</v>
      </c>
      <c r="AT313" s="466">
        <v>0</v>
      </c>
      <c r="AU313" s="466">
        <v>0</v>
      </c>
      <c r="AV313" s="466">
        <v>50075.112669003509</v>
      </c>
      <c r="AW313" s="466">
        <v>0</v>
      </c>
      <c r="AX313" s="466">
        <v>16933.73393423469</v>
      </c>
      <c r="AY313" s="466">
        <f t="shared" si="1538"/>
        <v>120464.02937739945</v>
      </c>
      <c r="AZ313" s="466">
        <v>0</v>
      </c>
      <c r="BA313" s="466">
        <v>2628.9434151226842</v>
      </c>
      <c r="BB313" s="466">
        <v>9180.4373226506432</v>
      </c>
      <c r="BC313" s="466">
        <v>0</v>
      </c>
      <c r="BD313" s="466">
        <v>0</v>
      </c>
      <c r="BE313" s="466">
        <v>0</v>
      </c>
      <c r="BF313" s="466">
        <v>0</v>
      </c>
      <c r="BG313" s="466">
        <v>1168.4192956100819</v>
      </c>
      <c r="BH313" s="466">
        <v>0</v>
      </c>
      <c r="BI313" s="466">
        <v>0</v>
      </c>
      <c r="BJ313" s="466">
        <v>0</v>
      </c>
      <c r="BK313" s="466">
        <v>1186275.2462026374</v>
      </c>
      <c r="BL313" s="466">
        <f t="shared" si="1540"/>
        <v>1199253.0462360207</v>
      </c>
      <c r="BM313" s="466">
        <v>1174979.1353697213</v>
      </c>
      <c r="BN313" s="466">
        <v>-1174561.8427641464</v>
      </c>
      <c r="BO313" s="466">
        <v>20126.022366883659</v>
      </c>
      <c r="BP313" s="466">
        <v>0</v>
      </c>
      <c r="BQ313" s="466">
        <v>46010.682690702721</v>
      </c>
      <c r="BR313" s="466">
        <v>0</v>
      </c>
      <c r="BS313" s="466">
        <v>66.76681689200467</v>
      </c>
      <c r="BT313" s="466">
        <v>0</v>
      </c>
      <c r="BU313" s="466">
        <v>25070.939742947758</v>
      </c>
      <c r="BV313" s="466">
        <v>5316.6624937406114</v>
      </c>
      <c r="BW313" s="466">
        <v>1143.7364379903152</v>
      </c>
      <c r="BX313" s="466">
        <v>-6460.3989317309306</v>
      </c>
      <c r="BY313" s="466">
        <f t="shared" si="1542"/>
        <v>91691.704223001085</v>
      </c>
      <c r="BZ313" s="466">
        <v>0</v>
      </c>
      <c r="CA313" s="466">
        <v>0</v>
      </c>
      <c r="CB313" s="466">
        <v>0</v>
      </c>
      <c r="CC313" s="466">
        <v>0</v>
      </c>
      <c r="CD313" s="466">
        <v>0</v>
      </c>
      <c r="CE313" s="466">
        <v>208.64630278751463</v>
      </c>
      <c r="CF313" s="466">
        <v>0</v>
      </c>
      <c r="CG313" s="466">
        <v>0</v>
      </c>
      <c r="CH313" s="466">
        <v>6676.6776414621936</v>
      </c>
      <c r="CI313" s="466">
        <v>0</v>
      </c>
      <c r="CJ313" s="466">
        <v>0</v>
      </c>
      <c r="CK313" s="466">
        <v>65035.052578868301</v>
      </c>
      <c r="CL313" s="466">
        <f t="shared" si="1544"/>
        <v>71920.376523118015</v>
      </c>
      <c r="CM313" s="466">
        <v>0</v>
      </c>
      <c r="CN313" s="466">
        <v>0</v>
      </c>
      <c r="CO313" s="466">
        <v>0</v>
      </c>
      <c r="CP313" s="466">
        <v>28158.905024202973</v>
      </c>
      <c r="CQ313" s="466">
        <v>0</v>
      </c>
      <c r="CR313" s="466">
        <v>0</v>
      </c>
      <c r="CS313" s="466">
        <v>8763.1447170756128</v>
      </c>
      <c r="CT313" s="466">
        <v>125.18778167250876</v>
      </c>
      <c r="CU313" s="466">
        <v>0</v>
      </c>
      <c r="CV313" s="466">
        <v>0</v>
      </c>
      <c r="CW313" s="466">
        <v>0</v>
      </c>
      <c r="CX313" s="466">
        <v>20906.359539308967</v>
      </c>
      <c r="CY313" s="466">
        <f t="shared" si="1546"/>
        <v>57953.597062260058</v>
      </c>
      <c r="CZ313" s="466">
        <v>0</v>
      </c>
      <c r="DA313" s="466">
        <v>0</v>
      </c>
      <c r="DB313" s="466">
        <v>3500</v>
      </c>
      <c r="DC313" s="466">
        <v>0</v>
      </c>
      <c r="DD313" s="466">
        <v>20000</v>
      </c>
      <c r="DE313" s="466">
        <v>509.79999999999927</v>
      </c>
      <c r="DF313" s="466">
        <v>1075</v>
      </c>
      <c r="DG313" s="466">
        <v>0.2000000000007276</v>
      </c>
      <c r="DH313" s="466">
        <v>0</v>
      </c>
      <c r="DI313" s="466">
        <v>0</v>
      </c>
      <c r="DJ313" s="466">
        <v>4500</v>
      </c>
      <c r="DK313" s="466">
        <v>0</v>
      </c>
      <c r="DL313" s="466">
        <f t="shared" si="1548"/>
        <v>29585</v>
      </c>
      <c r="DM313" s="466">
        <v>0</v>
      </c>
      <c r="DN313" s="466">
        <v>0</v>
      </c>
      <c r="DO313" s="466">
        <v>0</v>
      </c>
      <c r="DP313" s="466">
        <v>0</v>
      </c>
      <c r="DQ313" s="466">
        <v>0</v>
      </c>
      <c r="DR313" s="466">
        <v>0</v>
      </c>
      <c r="DS313" s="466">
        <v>0</v>
      </c>
      <c r="DT313" s="466">
        <v>0</v>
      </c>
      <c r="DU313" s="466">
        <v>0</v>
      </c>
      <c r="DV313" s="466">
        <v>0</v>
      </c>
      <c r="DW313" s="466">
        <v>0</v>
      </c>
      <c r="DX313" s="466">
        <v>342300</v>
      </c>
      <c r="DY313" s="466">
        <f t="shared" si="1550"/>
        <v>342300</v>
      </c>
      <c r="DZ313" s="466">
        <v>0</v>
      </c>
      <c r="EA313" s="466">
        <v>1250</v>
      </c>
      <c r="EB313" s="466">
        <v>0</v>
      </c>
      <c r="EC313" s="466">
        <v>0</v>
      </c>
      <c r="ED313" s="466">
        <v>0</v>
      </c>
      <c r="EE313" s="466">
        <v>0</v>
      </c>
      <c r="EF313" s="466">
        <v>0</v>
      </c>
      <c r="EG313" s="466">
        <v>0</v>
      </c>
      <c r="EH313" s="466">
        <v>0</v>
      </c>
      <c r="EI313" s="466">
        <v>1250</v>
      </c>
      <c r="EJ313" s="466">
        <v>0</v>
      </c>
      <c r="EK313" s="466">
        <v>10010000</v>
      </c>
      <c r="EL313" s="466">
        <f t="shared" si="1552"/>
        <v>10012500</v>
      </c>
      <c r="EM313" s="466">
        <v>0</v>
      </c>
      <c r="EN313" s="466">
        <v>0</v>
      </c>
      <c r="EO313" s="466">
        <v>0</v>
      </c>
      <c r="EP313" s="466">
        <v>0</v>
      </c>
      <c r="EQ313" s="466">
        <v>0</v>
      </c>
      <c r="ER313" s="466">
        <v>0</v>
      </c>
      <c r="ES313" s="466">
        <v>0</v>
      </c>
      <c r="ET313" s="466">
        <v>0</v>
      </c>
      <c r="EU313" s="466">
        <v>0</v>
      </c>
      <c r="EV313" s="466">
        <v>0</v>
      </c>
      <c r="EW313" s="466">
        <v>0</v>
      </c>
      <c r="EX313" s="466">
        <v>0</v>
      </c>
      <c r="EY313" s="466">
        <f t="shared" si="1554"/>
        <v>0</v>
      </c>
      <c r="EZ313" s="466">
        <v>0</v>
      </c>
      <c r="FA313" s="466">
        <v>0</v>
      </c>
      <c r="FB313" s="466">
        <v>0</v>
      </c>
      <c r="FC313" s="466">
        <v>0</v>
      </c>
      <c r="FD313" s="466">
        <v>0</v>
      </c>
      <c r="FE313" s="466">
        <v>0</v>
      </c>
      <c r="FF313" s="466">
        <v>0</v>
      </c>
      <c r="FG313" s="466">
        <v>0</v>
      </c>
      <c r="FH313" s="466">
        <v>0</v>
      </c>
      <c r="FI313" s="466">
        <v>0</v>
      </c>
      <c r="FJ313" s="466">
        <v>0</v>
      </c>
      <c r="FK313" s="466">
        <v>0</v>
      </c>
      <c r="FL313" s="466">
        <f t="shared" si="1556"/>
        <v>0</v>
      </c>
      <c r="FM313" s="466">
        <v>0</v>
      </c>
      <c r="FN313" s="466">
        <v>0</v>
      </c>
      <c r="FO313" s="466">
        <v>0</v>
      </c>
      <c r="FP313" s="466">
        <v>0</v>
      </c>
      <c r="FQ313" s="466">
        <v>0</v>
      </c>
      <c r="FR313" s="466">
        <v>0</v>
      </c>
      <c r="FS313" s="466">
        <v>0</v>
      </c>
      <c r="FT313" s="466">
        <v>0</v>
      </c>
      <c r="FU313" s="466">
        <v>1284</v>
      </c>
      <c r="FV313" s="466">
        <v>0</v>
      </c>
      <c r="FW313" s="466">
        <v>0</v>
      </c>
      <c r="FX313" s="466">
        <v>2284</v>
      </c>
      <c r="FY313" s="466">
        <f t="shared" si="1558"/>
        <v>3568</v>
      </c>
      <c r="FZ313" s="466">
        <v>0</v>
      </c>
      <c r="GA313" s="466">
        <v>0</v>
      </c>
      <c r="GB313" s="466">
        <v>0</v>
      </c>
      <c r="GC313" s="466">
        <v>0</v>
      </c>
      <c r="GD313" s="466">
        <v>0</v>
      </c>
      <c r="GE313" s="466">
        <v>0</v>
      </c>
      <c r="GF313" s="466">
        <v>0</v>
      </c>
      <c r="GG313" s="466">
        <v>1100000</v>
      </c>
      <c r="GH313" s="466">
        <v>375000</v>
      </c>
      <c r="GI313" s="466">
        <v>0</v>
      </c>
      <c r="GJ313" s="466">
        <v>390000</v>
      </c>
      <c r="GK313" s="466">
        <v>448972.89999999991</v>
      </c>
      <c r="GL313" s="466">
        <f t="shared" si="1560"/>
        <v>2313972.9</v>
      </c>
      <c r="GM313" s="466">
        <v>0</v>
      </c>
      <c r="GN313" s="466">
        <v>270000</v>
      </c>
      <c r="GO313" s="466">
        <v>300000</v>
      </c>
      <c r="GP313" s="466">
        <v>500000</v>
      </c>
      <c r="GQ313" s="466">
        <v>247100</v>
      </c>
      <c r="GR313" s="466">
        <v>500000</v>
      </c>
      <c r="GS313" s="466">
        <v>300000</v>
      </c>
      <c r="GT313" s="466">
        <v>500000</v>
      </c>
      <c r="GU313" s="466">
        <v>500000</v>
      </c>
      <c r="GV313" s="466">
        <v>700000</v>
      </c>
      <c r="GW313" s="466">
        <v>282900</v>
      </c>
      <c r="GX313" s="466">
        <v>0</v>
      </c>
      <c r="GY313" s="466">
        <f t="shared" si="1562"/>
        <v>4100000</v>
      </c>
      <c r="GZ313" s="466">
        <v>0</v>
      </c>
      <c r="HA313" s="466">
        <v>100000</v>
      </c>
      <c r="HB313" s="466">
        <v>200018.58000000002</v>
      </c>
      <c r="HC313" s="466">
        <v>399999.99999999994</v>
      </c>
      <c r="HD313" s="466">
        <v>300000</v>
      </c>
      <c r="HE313" s="466">
        <v>-1000000</v>
      </c>
      <c r="HF313" s="466">
        <v>20000000</v>
      </c>
      <c r="HG313" s="466">
        <v>0</v>
      </c>
      <c r="HH313" s="466">
        <v>0</v>
      </c>
      <c r="HI313" s="466">
        <v>0</v>
      </c>
      <c r="HJ313" s="466">
        <v>1324</v>
      </c>
      <c r="HK313" s="466">
        <v>0</v>
      </c>
      <c r="HL313" s="466">
        <f t="shared" si="1564"/>
        <v>20001342.579999998</v>
      </c>
      <c r="HM313" s="466">
        <v>0</v>
      </c>
      <c r="HN313" s="466">
        <v>50</v>
      </c>
      <c r="HO313" s="466">
        <v>0</v>
      </c>
      <c r="HP313" s="466">
        <v>0</v>
      </c>
      <c r="HQ313" s="466">
        <v>0</v>
      </c>
      <c r="HR313" s="466">
        <v>0</v>
      </c>
      <c r="HS313" s="466">
        <v>3900.93</v>
      </c>
      <c r="HT313" s="466">
        <v>0</v>
      </c>
      <c r="HU313" s="466">
        <v>0</v>
      </c>
      <c r="HV313" s="466">
        <v>0</v>
      </c>
      <c r="HW313" s="466">
        <v>356.33000000000038</v>
      </c>
      <c r="HX313" s="466">
        <v>0</v>
      </c>
      <c r="HY313" s="466">
        <f t="shared" si="1566"/>
        <v>4307.26</v>
      </c>
      <c r="HZ313" s="466">
        <v>0</v>
      </c>
      <c r="IA313" s="466">
        <v>0</v>
      </c>
      <c r="IB313" s="466">
        <v>0</v>
      </c>
      <c r="IC313" s="466">
        <v>0</v>
      </c>
      <c r="ID313" s="466">
        <v>0</v>
      </c>
      <c r="IE313" s="466">
        <v>0</v>
      </c>
      <c r="IF313" s="466">
        <v>0</v>
      </c>
      <c r="IG313" s="466">
        <v>0</v>
      </c>
      <c r="IH313" s="466">
        <v>0</v>
      </c>
      <c r="II313" s="466">
        <v>0</v>
      </c>
      <c r="IJ313" s="466">
        <v>1000</v>
      </c>
      <c r="IK313" s="466">
        <v>0</v>
      </c>
      <c r="IL313" s="466">
        <f t="shared" si="1568"/>
        <v>1000</v>
      </c>
      <c r="IM313" s="466">
        <v>0</v>
      </c>
      <c r="IN313" s="466">
        <v>0</v>
      </c>
      <c r="IO313" s="466">
        <v>0</v>
      </c>
      <c r="IP313" s="466">
        <v>2000</v>
      </c>
      <c r="IQ313" s="466">
        <v>0</v>
      </c>
      <c r="IR313" s="466">
        <v>0</v>
      </c>
      <c r="IS313" s="466">
        <v>0</v>
      </c>
      <c r="IT313" s="466">
        <v>6901.65</v>
      </c>
      <c r="IU313" s="466">
        <v>0</v>
      </c>
      <c r="IV313" s="466">
        <v>0</v>
      </c>
      <c r="IW313" s="466">
        <v>0</v>
      </c>
      <c r="IX313" s="466">
        <v>0</v>
      </c>
      <c r="IY313" s="466">
        <f t="shared" si="1570"/>
        <v>8901.65</v>
      </c>
      <c r="IZ313" s="655">
        <v>0</v>
      </c>
      <c r="JA313" s="466">
        <v>0</v>
      </c>
      <c r="JB313" s="466">
        <v>0</v>
      </c>
      <c r="JC313" s="466">
        <v>0</v>
      </c>
      <c r="JD313" s="466">
        <v>0</v>
      </c>
      <c r="JE313" s="466">
        <v>0</v>
      </c>
      <c r="JF313" s="466">
        <v>2000</v>
      </c>
      <c r="JG313" s="466">
        <v>0</v>
      </c>
      <c r="JH313" s="466">
        <v>0</v>
      </c>
      <c r="JI313" s="466">
        <v>0</v>
      </c>
      <c r="JJ313" s="466">
        <v>0</v>
      </c>
      <c r="JK313" s="466">
        <v>0</v>
      </c>
      <c r="JL313" s="466">
        <f t="shared" si="1572"/>
        <v>2000</v>
      </c>
      <c r="JM313" s="655">
        <v>0</v>
      </c>
      <c r="JN313" s="466">
        <v>0</v>
      </c>
      <c r="JO313" s="466">
        <v>0</v>
      </c>
      <c r="JP313" s="466">
        <v>666.67</v>
      </c>
      <c r="JQ313" s="466">
        <v>0</v>
      </c>
      <c r="JR313" s="466">
        <v>0</v>
      </c>
      <c r="JS313" s="466">
        <v>-666.67</v>
      </c>
      <c r="JT313" s="466">
        <v>0</v>
      </c>
      <c r="JU313" s="466">
        <v>0</v>
      </c>
      <c r="JV313" s="466">
        <v>0</v>
      </c>
      <c r="JW313" s="466">
        <v>0</v>
      </c>
      <c r="JX313" s="466">
        <v>0</v>
      </c>
      <c r="JY313" s="466">
        <f t="shared" si="1574"/>
        <v>0</v>
      </c>
      <c r="JZ313" s="655">
        <v>0</v>
      </c>
      <c r="KA313" s="466">
        <v>0</v>
      </c>
      <c r="KB313" s="466">
        <v>0</v>
      </c>
      <c r="KC313" s="466">
        <v>0</v>
      </c>
      <c r="KD313" s="466">
        <v>0</v>
      </c>
      <c r="KE313" s="466">
        <v>0</v>
      </c>
      <c r="KF313" s="466">
        <v>0</v>
      </c>
      <c r="KG313" s="466">
        <v>0</v>
      </c>
      <c r="KH313" s="466">
        <v>0</v>
      </c>
      <c r="KI313" s="466">
        <v>0</v>
      </c>
      <c r="KJ313" s="466">
        <v>0</v>
      </c>
      <c r="KK313" s="466">
        <v>0</v>
      </c>
      <c r="KL313" s="466">
        <f t="shared" si="1576"/>
        <v>0</v>
      </c>
      <c r="KM313" s="655">
        <v>97.5</v>
      </c>
      <c r="KN313" s="466">
        <v>0</v>
      </c>
      <c r="KO313" s="466">
        <v>0</v>
      </c>
      <c r="KP313" s="466">
        <v>0</v>
      </c>
      <c r="KQ313" s="466">
        <v>0</v>
      </c>
      <c r="KR313" s="466">
        <v>0</v>
      </c>
      <c r="KS313" s="466">
        <v>0</v>
      </c>
      <c r="KT313" s="466">
        <v>0</v>
      </c>
      <c r="KU313" s="466">
        <v>0</v>
      </c>
      <c r="KV313" s="466">
        <v>0</v>
      </c>
      <c r="KW313" s="466">
        <v>0</v>
      </c>
      <c r="KX313" s="466">
        <v>0</v>
      </c>
      <c r="KY313" s="466">
        <f t="shared" si="1578"/>
        <v>97.5</v>
      </c>
      <c r="KZ313" s="655">
        <v>0</v>
      </c>
      <c r="LA313" s="466">
        <v>0</v>
      </c>
      <c r="LB313" s="466">
        <v>0</v>
      </c>
      <c r="LC313" s="466">
        <v>0</v>
      </c>
      <c r="LD313" s="466">
        <v>0</v>
      </c>
      <c r="LE313" s="466">
        <v>0</v>
      </c>
      <c r="LF313" s="466">
        <v>0</v>
      </c>
      <c r="LG313" s="466">
        <v>0</v>
      </c>
      <c r="LH313" s="466">
        <v>0</v>
      </c>
      <c r="LI313" s="466">
        <v>0</v>
      </c>
      <c r="LJ313" s="466">
        <v>0</v>
      </c>
      <c r="LK313" s="466">
        <v>0</v>
      </c>
      <c r="LL313" s="511">
        <f t="shared" si="1580"/>
        <v>0</v>
      </c>
    </row>
    <row r="314" spans="1:324" x14ac:dyDescent="0.2">
      <c r="A314" s="436"/>
      <c r="B314" s="437"/>
      <c r="C314" s="421"/>
      <c r="D314" s="421"/>
      <c r="E314" s="442"/>
      <c r="F314" s="442"/>
      <c r="G314" s="442"/>
      <c r="H314" s="442"/>
      <c r="I314" s="442"/>
      <c r="J314" s="442"/>
      <c r="K314" s="442"/>
      <c r="L314" s="442"/>
      <c r="M314" s="442"/>
      <c r="N314" s="442"/>
      <c r="O314" s="442"/>
      <c r="P314" s="442"/>
      <c r="Q314" s="442"/>
      <c r="R314" s="442"/>
      <c r="S314" s="442"/>
      <c r="T314" s="442"/>
      <c r="U314" s="442"/>
      <c r="V314" s="442"/>
      <c r="W314" s="442"/>
      <c r="X314" s="442"/>
      <c r="Y314" s="442"/>
      <c r="Z314" s="442"/>
      <c r="AA314" s="442"/>
      <c r="AB314" s="442"/>
      <c r="AC314" s="442"/>
      <c r="AD314" s="442"/>
      <c r="AE314" s="442"/>
      <c r="AF314" s="442"/>
      <c r="AG314" s="442"/>
      <c r="AH314" s="442"/>
      <c r="AI314" s="442"/>
      <c r="AJ314" s="442"/>
      <c r="AK314" s="442"/>
      <c r="AL314" s="442"/>
      <c r="AM314" s="442"/>
      <c r="AN314" s="442"/>
      <c r="AO314" s="442"/>
      <c r="AP314" s="442"/>
      <c r="AQ314" s="442"/>
      <c r="AR314" s="442"/>
      <c r="AS314" s="442"/>
      <c r="AT314" s="442"/>
      <c r="AU314" s="442"/>
      <c r="AV314" s="442"/>
      <c r="AW314" s="442"/>
      <c r="AX314" s="442"/>
      <c r="AY314" s="442"/>
      <c r="AZ314" s="442"/>
      <c r="BA314" s="442"/>
      <c r="BB314" s="442"/>
      <c r="BC314" s="442"/>
      <c r="BD314" s="442"/>
      <c r="BE314" s="442"/>
      <c r="BF314" s="442"/>
      <c r="BG314" s="442"/>
      <c r="BH314" s="442"/>
      <c r="BI314" s="442"/>
      <c r="BJ314" s="442"/>
      <c r="BK314" s="442"/>
      <c r="BL314" s="442"/>
      <c r="BM314" s="442"/>
      <c r="BN314" s="442"/>
      <c r="BO314" s="442"/>
      <c r="BP314" s="442"/>
      <c r="BQ314" s="442"/>
      <c r="BR314" s="442"/>
      <c r="BS314" s="442"/>
      <c r="BT314" s="442"/>
      <c r="BU314" s="442"/>
      <c r="BV314" s="442"/>
      <c r="BW314" s="442"/>
      <c r="BX314" s="442"/>
      <c r="BY314" s="442"/>
      <c r="BZ314" s="442"/>
      <c r="CA314" s="442"/>
      <c r="CB314" s="442"/>
      <c r="CC314" s="442"/>
      <c r="CD314" s="442"/>
      <c r="CE314" s="442"/>
      <c r="CF314" s="442"/>
      <c r="CG314" s="442"/>
      <c r="CH314" s="442"/>
      <c r="CI314" s="442"/>
      <c r="CJ314" s="442"/>
      <c r="CK314" s="442"/>
      <c r="CL314" s="442"/>
      <c r="CM314" s="442"/>
      <c r="CN314" s="442"/>
      <c r="CO314" s="442"/>
      <c r="CP314" s="442"/>
      <c r="CQ314" s="442"/>
      <c r="CR314" s="442"/>
      <c r="CS314" s="442"/>
      <c r="CT314" s="442"/>
      <c r="CU314" s="442"/>
      <c r="CV314" s="442"/>
      <c r="CW314" s="442"/>
      <c r="CX314" s="442"/>
      <c r="CY314" s="442"/>
      <c r="CZ314" s="442"/>
      <c r="DA314" s="442"/>
      <c r="DB314" s="442"/>
      <c r="DC314" s="442"/>
      <c r="DD314" s="442"/>
      <c r="DE314" s="442"/>
      <c r="DF314" s="442"/>
      <c r="DG314" s="442"/>
      <c r="DH314" s="442"/>
      <c r="DI314" s="442"/>
      <c r="DJ314" s="442"/>
      <c r="DK314" s="442"/>
      <c r="DL314" s="442"/>
      <c r="DM314" s="442"/>
      <c r="DN314" s="442"/>
      <c r="DO314" s="442"/>
      <c r="DP314" s="442"/>
      <c r="DQ314" s="442"/>
      <c r="DR314" s="442"/>
      <c r="DS314" s="442"/>
      <c r="DT314" s="442"/>
      <c r="DU314" s="442"/>
      <c r="DV314" s="442"/>
      <c r="DW314" s="442"/>
      <c r="DX314" s="442"/>
      <c r="DY314" s="442"/>
      <c r="DZ314" s="442"/>
      <c r="EA314" s="442"/>
      <c r="EB314" s="442"/>
      <c r="EC314" s="442"/>
      <c r="ED314" s="442"/>
      <c r="EE314" s="442"/>
      <c r="EF314" s="442"/>
      <c r="EG314" s="442"/>
      <c r="EH314" s="442"/>
      <c r="EI314" s="442"/>
      <c r="EJ314" s="442"/>
      <c r="EK314" s="442"/>
      <c r="EL314" s="442"/>
      <c r="EM314" s="442"/>
      <c r="EN314" s="442"/>
      <c r="EO314" s="442"/>
      <c r="EP314" s="442"/>
      <c r="EQ314" s="442"/>
      <c r="ER314" s="442"/>
      <c r="ES314" s="442"/>
      <c r="ET314" s="442"/>
      <c r="EU314" s="442"/>
      <c r="EV314" s="442"/>
      <c r="EW314" s="442"/>
      <c r="EX314" s="442"/>
      <c r="EY314" s="442"/>
      <c r="EZ314" s="442"/>
      <c r="FA314" s="442"/>
      <c r="FB314" s="442"/>
      <c r="FC314" s="442"/>
      <c r="FD314" s="442"/>
      <c r="FE314" s="442"/>
      <c r="FF314" s="442"/>
      <c r="FG314" s="442"/>
      <c r="FH314" s="442"/>
      <c r="FI314" s="442"/>
      <c r="FJ314" s="442"/>
      <c r="FK314" s="442"/>
      <c r="FL314" s="442"/>
      <c r="FM314" s="442"/>
      <c r="FN314" s="442"/>
      <c r="FO314" s="442"/>
      <c r="FP314" s="442"/>
      <c r="FQ314" s="442"/>
      <c r="FR314" s="442"/>
      <c r="FS314" s="442"/>
      <c r="FT314" s="442"/>
      <c r="FU314" s="442"/>
      <c r="FV314" s="442"/>
      <c r="FW314" s="442"/>
      <c r="FX314" s="442"/>
      <c r="FY314" s="442"/>
      <c r="FZ314" s="442"/>
      <c r="GA314" s="442"/>
      <c r="GB314" s="442"/>
      <c r="GC314" s="442"/>
      <c r="GD314" s="442"/>
      <c r="GE314" s="442"/>
      <c r="GF314" s="442"/>
      <c r="GG314" s="442"/>
      <c r="GH314" s="442"/>
      <c r="GI314" s="442"/>
      <c r="GJ314" s="442"/>
      <c r="GK314" s="442"/>
      <c r="GL314" s="442"/>
      <c r="GM314" s="442"/>
      <c r="GN314" s="442"/>
      <c r="GO314" s="442"/>
      <c r="GP314" s="442"/>
      <c r="GQ314" s="442"/>
      <c r="GR314" s="442"/>
      <c r="GS314" s="442"/>
      <c r="GT314" s="442"/>
      <c r="GU314" s="442"/>
      <c r="GV314" s="442"/>
      <c r="GW314" s="442"/>
      <c r="GX314" s="442"/>
      <c r="GY314" s="442"/>
      <c r="GZ314" s="442"/>
      <c r="HA314" s="442"/>
      <c r="HB314" s="442"/>
      <c r="HC314" s="442"/>
      <c r="HD314" s="442"/>
      <c r="HE314" s="442"/>
      <c r="HF314" s="442"/>
      <c r="HG314" s="442"/>
      <c r="HH314" s="442"/>
      <c r="HI314" s="442"/>
      <c r="HJ314" s="442"/>
      <c r="HK314" s="442"/>
      <c r="HL314" s="442"/>
      <c r="HM314" s="442"/>
      <c r="HN314" s="442"/>
      <c r="HO314" s="442"/>
      <c r="HP314" s="442"/>
      <c r="HQ314" s="442"/>
      <c r="HR314" s="442"/>
      <c r="HS314" s="442"/>
      <c r="HT314" s="442"/>
      <c r="HU314" s="442"/>
      <c r="HV314" s="442"/>
      <c r="HW314" s="442"/>
      <c r="HX314" s="442"/>
      <c r="HY314" s="442"/>
      <c r="HZ314" s="442"/>
      <c r="IA314" s="442"/>
      <c r="IB314" s="442"/>
      <c r="IC314" s="442"/>
      <c r="ID314" s="442"/>
      <c r="IE314" s="442"/>
      <c r="IF314" s="442"/>
      <c r="IG314" s="442"/>
      <c r="IH314" s="442"/>
      <c r="II314" s="442"/>
      <c r="IJ314" s="442"/>
      <c r="IK314" s="442"/>
      <c r="IL314" s="442"/>
      <c r="IM314" s="442"/>
      <c r="IN314" s="442"/>
      <c r="IO314" s="442"/>
      <c r="IP314" s="442"/>
      <c r="IQ314" s="442"/>
      <c r="IR314" s="442"/>
      <c r="IS314" s="442"/>
      <c r="IT314" s="442"/>
      <c r="IU314" s="442"/>
      <c r="IV314" s="442"/>
      <c r="IW314" s="442"/>
      <c r="IX314" s="442"/>
      <c r="IY314" s="442"/>
      <c r="IZ314" s="653"/>
      <c r="JA314" s="442"/>
      <c r="JB314" s="442"/>
      <c r="JC314" s="442"/>
      <c r="JD314" s="442"/>
      <c r="JE314" s="442"/>
      <c r="JF314" s="442"/>
      <c r="JG314" s="442"/>
      <c r="JH314" s="442"/>
      <c r="JI314" s="442"/>
      <c r="JJ314" s="442"/>
      <c r="JK314" s="442"/>
      <c r="JL314" s="442"/>
      <c r="JM314" s="653"/>
      <c r="JN314" s="442"/>
      <c r="JO314" s="442"/>
      <c r="JP314" s="442"/>
      <c r="JQ314" s="442"/>
      <c r="JR314" s="442"/>
      <c r="JS314" s="442"/>
      <c r="JT314" s="442"/>
      <c r="JU314" s="442"/>
      <c r="JV314" s="442"/>
      <c r="JW314" s="442"/>
      <c r="JX314" s="442"/>
      <c r="JY314" s="442"/>
      <c r="JZ314" s="653"/>
      <c r="KA314" s="442"/>
      <c r="KB314" s="442"/>
      <c r="KC314" s="442"/>
      <c r="KD314" s="442"/>
      <c r="KE314" s="442"/>
      <c r="KF314" s="442"/>
      <c r="KG314" s="442"/>
      <c r="KH314" s="442"/>
      <c r="KI314" s="442"/>
      <c r="KJ314" s="442"/>
      <c r="KK314" s="442"/>
      <c r="KL314" s="442"/>
      <c r="KM314" s="653"/>
      <c r="KN314" s="442"/>
      <c r="KO314" s="442"/>
      <c r="KP314" s="442"/>
      <c r="KQ314" s="442"/>
      <c r="KR314" s="442"/>
      <c r="KS314" s="442"/>
      <c r="KT314" s="442"/>
      <c r="KU314" s="442"/>
      <c r="KV314" s="442"/>
      <c r="KW314" s="442"/>
      <c r="KX314" s="442"/>
      <c r="KY314" s="442"/>
      <c r="KZ314" s="653"/>
      <c r="LA314" s="442"/>
      <c r="LB314" s="442"/>
      <c r="LC314" s="442"/>
      <c r="LD314" s="442"/>
      <c r="LE314" s="442"/>
      <c r="LF314" s="442"/>
      <c r="LG314" s="442"/>
      <c r="LH314" s="442"/>
      <c r="LI314" s="442"/>
      <c r="LJ314" s="442"/>
      <c r="LK314" s="442"/>
      <c r="LL314" s="512"/>
    </row>
    <row r="315" spans="1:324" ht="18" x14ac:dyDescent="0.25">
      <c r="A315" s="461">
        <v>442</v>
      </c>
      <c r="B315" s="462"/>
      <c r="C315" s="463" t="s">
        <v>736</v>
      </c>
      <c r="D315" s="463" t="s">
        <v>443</v>
      </c>
      <c r="E315" s="474">
        <f t="shared" ref="E315:X315" si="1581">E316+E317+E318</f>
        <v>0</v>
      </c>
      <c r="F315" s="474">
        <f t="shared" si="1581"/>
        <v>0</v>
      </c>
      <c r="G315" s="474">
        <f t="shared" si="1581"/>
        <v>0</v>
      </c>
      <c r="H315" s="474">
        <f t="shared" si="1581"/>
        <v>20340039.225504927</v>
      </c>
      <c r="I315" s="474">
        <f t="shared" si="1581"/>
        <v>45753246.536471374</v>
      </c>
      <c r="J315" s="474">
        <f t="shared" si="1581"/>
        <v>54945885.494909033</v>
      </c>
      <c r="K315" s="474">
        <f t="shared" si="1581"/>
        <v>56943452.679018527</v>
      </c>
      <c r="L315" s="474">
        <f t="shared" si="1581"/>
        <v>31833752.295109332</v>
      </c>
      <c r="M315" s="474">
        <f t="shared" si="1581"/>
        <v>0</v>
      </c>
      <c r="N315" s="474">
        <f t="shared" si="1581"/>
        <v>4619429.1437155735</v>
      </c>
      <c r="O315" s="474">
        <f t="shared" si="1581"/>
        <v>3485941.7950258725</v>
      </c>
      <c r="P315" s="474">
        <f t="shared" si="1581"/>
        <v>38425.590218661317</v>
      </c>
      <c r="Q315" s="474">
        <f t="shared" si="1581"/>
        <v>2439650.1773910867</v>
      </c>
      <c r="R315" s="474">
        <f t="shared" si="1581"/>
        <v>1719978.4969120349</v>
      </c>
      <c r="S315" s="474">
        <f t="shared" si="1581"/>
        <v>731755.76698380918</v>
      </c>
      <c r="T315" s="474">
        <f t="shared" si="1581"/>
        <v>2009371.2129861461</v>
      </c>
      <c r="U315" s="474">
        <f t="shared" si="1581"/>
        <v>980373.63791520626</v>
      </c>
      <c r="V315" s="474">
        <f t="shared" si="1581"/>
        <v>1091410.9561842764</v>
      </c>
      <c r="W315" s="474">
        <f t="shared" si="1581"/>
        <v>3556827.4806376235</v>
      </c>
      <c r="X315" s="474">
        <f t="shared" si="1581"/>
        <v>229065.80775329663</v>
      </c>
      <c r="Y315" s="474">
        <f>M315+N315+O315+P315+Q315+R315+S315+T315+U315+V315+W315+X315</f>
        <v>20902230.065723591</v>
      </c>
      <c r="Z315" s="474">
        <f t="shared" ref="Z315:AK315" si="1582">Z316+Z317+Z318</f>
        <v>0</v>
      </c>
      <c r="AA315" s="474">
        <f t="shared" si="1582"/>
        <v>3204589.3244867306</v>
      </c>
      <c r="AB315" s="474">
        <f t="shared" si="1582"/>
        <v>505738.31726756797</v>
      </c>
      <c r="AC315" s="474">
        <f t="shared" si="1582"/>
        <v>164717.1465531631</v>
      </c>
      <c r="AD315" s="474">
        <f t="shared" si="1582"/>
        <v>743973.46536471369</v>
      </c>
      <c r="AE315" s="474">
        <f t="shared" si="1582"/>
        <v>6776.8319145384748</v>
      </c>
      <c r="AF315" s="474">
        <f t="shared" si="1582"/>
        <v>146064.12827574697</v>
      </c>
      <c r="AG315" s="474">
        <f t="shared" si="1582"/>
        <v>661817.56046569848</v>
      </c>
      <c r="AH315" s="474">
        <f t="shared" si="1582"/>
        <v>2115.6735102653979</v>
      </c>
      <c r="AI315" s="474">
        <f t="shared" si="1582"/>
        <v>1698.3809046903691</v>
      </c>
      <c r="AJ315" s="474">
        <f t="shared" si="1582"/>
        <v>481469.09702053078</v>
      </c>
      <c r="AK315" s="474">
        <f t="shared" si="1582"/>
        <v>1318350.1130862962</v>
      </c>
      <c r="AL315" s="474">
        <f>Z315+AA315+AB315+AC315+AD315+AE315+AF315+AG315+AH315+AI315+AJ315+AK315</f>
        <v>7237310.0388499424</v>
      </c>
      <c r="AM315" s="474">
        <f t="shared" ref="AM315:AX315" si="1583">AM316+AM317+AM318</f>
        <v>655.14939075279585</v>
      </c>
      <c r="AN315" s="474">
        <f t="shared" si="1583"/>
        <v>1215608.9376982143</v>
      </c>
      <c r="AO315" s="474">
        <f t="shared" si="1583"/>
        <v>4985216.5451510614</v>
      </c>
      <c r="AP315" s="474">
        <f t="shared" si="1583"/>
        <v>4214051.9813887505</v>
      </c>
      <c r="AQ315" s="474">
        <f t="shared" si="1583"/>
        <v>6564305.5747371055</v>
      </c>
      <c r="AR315" s="474">
        <f t="shared" si="1583"/>
        <v>4302003.8750625942</v>
      </c>
      <c r="AS315" s="474">
        <f t="shared" si="1583"/>
        <v>4378939.2421966288</v>
      </c>
      <c r="AT315" s="474">
        <f t="shared" si="1583"/>
        <v>5427355.6738858288</v>
      </c>
      <c r="AU315" s="474">
        <f t="shared" si="1583"/>
        <v>834645.50575863814</v>
      </c>
      <c r="AV315" s="474">
        <f t="shared" si="1583"/>
        <v>96744.637790018358</v>
      </c>
      <c r="AW315" s="474">
        <f t="shared" si="1583"/>
        <v>1382009.8428893343</v>
      </c>
      <c r="AX315" s="474">
        <f t="shared" si="1583"/>
        <v>7114.8389250542477</v>
      </c>
      <c r="AY315" s="474">
        <f>AM315+AN315+AO315+AP315+AQ315+AR315+AS315+AT315+AU315+AV315+AW315+AX315</f>
        <v>33408651.804873977</v>
      </c>
      <c r="AZ315" s="474">
        <f t="shared" ref="AZ315:BK315" si="1584">AZ316+AZ317+AZ318</f>
        <v>234148.97963612087</v>
      </c>
      <c r="BA315" s="474">
        <f t="shared" si="1584"/>
        <v>656482.41545651807</v>
      </c>
      <c r="BB315" s="474">
        <f t="shared" si="1584"/>
        <v>2117277.4501335337</v>
      </c>
      <c r="BC315" s="474">
        <f t="shared" si="1584"/>
        <v>221269.84530963114</v>
      </c>
      <c r="BD315" s="474">
        <f t="shared" si="1584"/>
        <v>1022.3668836588215</v>
      </c>
      <c r="BE315" s="474">
        <f t="shared" si="1584"/>
        <v>700508.11884493416</v>
      </c>
      <c r="BF315" s="474">
        <f t="shared" si="1584"/>
        <v>1022980.1952094808</v>
      </c>
      <c r="BG315" s="474">
        <f t="shared" si="1584"/>
        <v>4010748.8396344525</v>
      </c>
      <c r="BH315" s="474">
        <f t="shared" si="1584"/>
        <v>2953431.2094391589</v>
      </c>
      <c r="BI315" s="474">
        <f t="shared" si="1584"/>
        <v>299457.51961275248</v>
      </c>
      <c r="BJ315" s="474">
        <f t="shared" si="1584"/>
        <v>669203.65260390588</v>
      </c>
      <c r="BK315" s="474">
        <f t="shared" si="1584"/>
        <v>4863958.7817142382</v>
      </c>
      <c r="BL315" s="474">
        <f>AZ315+BA315+BB315+BC315+BD315+BE315+BF315+BG315+BH315+BI315+BJ315+BK315</f>
        <v>17750489.374478385</v>
      </c>
      <c r="BM315" s="474">
        <f t="shared" ref="BM315:BX315" si="1585">BM316+BM317+BM318</f>
        <v>1410.4490068435989</v>
      </c>
      <c r="BN315" s="474">
        <f t="shared" si="1585"/>
        <v>1256.0507427808382</v>
      </c>
      <c r="BO315" s="474">
        <f t="shared" si="1585"/>
        <v>141561.44220497413</v>
      </c>
      <c r="BP315" s="474">
        <f t="shared" si="1585"/>
        <v>1026817.5098063764</v>
      </c>
      <c r="BQ315" s="474">
        <f t="shared" si="1585"/>
        <v>1690.0350525788683</v>
      </c>
      <c r="BR315" s="474">
        <f t="shared" si="1585"/>
        <v>1239.3590385578368</v>
      </c>
      <c r="BS315" s="474">
        <f t="shared" si="1585"/>
        <v>62994.491737606411</v>
      </c>
      <c r="BT315" s="474">
        <f t="shared" si="1585"/>
        <v>626220.93715573358</v>
      </c>
      <c r="BU315" s="474">
        <f t="shared" si="1585"/>
        <v>1243.5319646135872</v>
      </c>
      <c r="BV315" s="474">
        <f t="shared" si="1585"/>
        <v>3554170.5952261728</v>
      </c>
      <c r="BW315" s="474">
        <f t="shared" si="1585"/>
        <v>1235.1861125020864</v>
      </c>
      <c r="BX315" s="474">
        <f t="shared" si="1585"/>
        <v>1977166.5860874646</v>
      </c>
      <c r="BY315" s="474">
        <f>BM315+BN315+BO315+BP315+BQ315+BR315+BS315+BT315+BU315+BV315+BW315+BX315</f>
        <v>7397006.1741362046</v>
      </c>
      <c r="BZ315" s="474">
        <f t="shared" ref="BZ315:CK315" si="1586">BZ316+BZ317+BZ318</f>
        <v>86025.396427975298</v>
      </c>
      <c r="CA315" s="474">
        <f t="shared" si="1586"/>
        <v>71352.316015690216</v>
      </c>
      <c r="CB315" s="474">
        <f t="shared" si="1586"/>
        <v>181773.04172926053</v>
      </c>
      <c r="CC315" s="474">
        <f t="shared" si="1586"/>
        <v>141515.34806376233</v>
      </c>
      <c r="CD315" s="474">
        <f t="shared" si="1586"/>
        <v>31947.504631947922</v>
      </c>
      <c r="CE315" s="474">
        <f t="shared" si="1586"/>
        <v>20149.591011517277</v>
      </c>
      <c r="CF315" s="474">
        <f t="shared" si="1586"/>
        <v>1135.0358871640794</v>
      </c>
      <c r="CG315" s="474">
        <f t="shared" si="1586"/>
        <v>187520.69717075615</v>
      </c>
      <c r="CH315" s="474">
        <f t="shared" si="1586"/>
        <v>115218.10711901187</v>
      </c>
      <c r="CI315" s="474">
        <f t="shared" si="1586"/>
        <v>4807.2108162243367</v>
      </c>
      <c r="CJ315" s="474">
        <f t="shared" si="1586"/>
        <v>194569.35924720415</v>
      </c>
      <c r="CK315" s="474">
        <f t="shared" si="1586"/>
        <v>622399.4298531129</v>
      </c>
      <c r="CL315" s="474">
        <f>BZ315+CA315+CB315+CC315+CD315+CE315+CF315+CG315+CH315+CI315+CJ315+CK315</f>
        <v>1658413.037973627</v>
      </c>
      <c r="CM315" s="474">
        <f t="shared" ref="CM315:CX315" si="1587">CM316+CM317+CM318</f>
        <v>156455.68986813558</v>
      </c>
      <c r="CN315" s="474">
        <f t="shared" si="1587"/>
        <v>301781.68481889501</v>
      </c>
      <c r="CO315" s="474">
        <f t="shared" si="1587"/>
        <v>2507.9285595059259</v>
      </c>
      <c r="CP315" s="474">
        <f t="shared" si="1587"/>
        <v>1907.0272074778836</v>
      </c>
      <c r="CQ315" s="474">
        <f t="shared" si="1587"/>
        <v>175580.95497412785</v>
      </c>
      <c r="CR315" s="474">
        <f t="shared" si="1587"/>
        <v>107917.8160156902</v>
      </c>
      <c r="CS315" s="474">
        <f t="shared" si="1587"/>
        <v>59022.12556334502</v>
      </c>
      <c r="CT315" s="474">
        <f t="shared" si="1587"/>
        <v>159228.51644132868</v>
      </c>
      <c r="CU315" s="474">
        <f t="shared" si="1587"/>
        <v>362502.59155399766</v>
      </c>
      <c r="CV315" s="474">
        <f t="shared" si="1587"/>
        <v>587915.67401101661</v>
      </c>
      <c r="CW315" s="474">
        <f t="shared" si="1587"/>
        <v>96178.024369888153</v>
      </c>
      <c r="CX315" s="474">
        <f t="shared" si="1587"/>
        <v>1140386.7320146884</v>
      </c>
      <c r="CY315" s="474">
        <f>CM315+CN315+CO315+CP315+CQ315+CR315+CS315+CT315+CU315+CV315+CW315+CX315</f>
        <v>3151384.7653980972</v>
      </c>
      <c r="CZ315" s="474">
        <f t="shared" ref="CZ315:DK315" si="1588">CZ316+CZ317+CZ318</f>
        <v>146551.23000000001</v>
      </c>
      <c r="DA315" s="474">
        <f t="shared" si="1588"/>
        <v>965649.77</v>
      </c>
      <c r="DB315" s="474">
        <f t="shared" si="1588"/>
        <v>402605.92000000004</v>
      </c>
      <c r="DC315" s="474">
        <f t="shared" si="1588"/>
        <v>79129.33</v>
      </c>
      <c r="DD315" s="474">
        <f t="shared" si="1588"/>
        <v>2487.9499999999998</v>
      </c>
      <c r="DE315" s="474">
        <f t="shared" si="1588"/>
        <v>268981.37</v>
      </c>
      <c r="DF315" s="474">
        <f t="shared" si="1588"/>
        <v>234695.41</v>
      </c>
      <c r="DG315" s="474">
        <f t="shared" si="1588"/>
        <v>-1234.94</v>
      </c>
      <c r="DH315" s="474">
        <f t="shared" si="1588"/>
        <v>120576.01</v>
      </c>
      <c r="DI315" s="474">
        <f t="shared" si="1588"/>
        <v>1553457.88</v>
      </c>
      <c r="DJ315" s="474">
        <f t="shared" si="1588"/>
        <v>259752.44</v>
      </c>
      <c r="DK315" s="474">
        <f t="shared" si="1588"/>
        <v>4683.76</v>
      </c>
      <c r="DL315" s="474">
        <f>CZ315+DA315+DB315+DC315+DD315+DE315+DF315+DG315+DH315+DI315+DJ315+DK315</f>
        <v>4037336.1299999994</v>
      </c>
      <c r="DM315" s="474">
        <f t="shared" ref="DM315:DX315" si="1589">DM316+DM317+DM318</f>
        <v>393992.5</v>
      </c>
      <c r="DN315" s="474">
        <f t="shared" si="1589"/>
        <v>2334.2199999999998</v>
      </c>
      <c r="DO315" s="474">
        <f t="shared" si="1589"/>
        <v>794159.95</v>
      </c>
      <c r="DP315" s="474">
        <f t="shared" si="1589"/>
        <v>1678690.51</v>
      </c>
      <c r="DQ315" s="474">
        <f t="shared" si="1589"/>
        <v>2150.21</v>
      </c>
      <c r="DR315" s="474">
        <f t="shared" si="1589"/>
        <v>249537.07</v>
      </c>
      <c r="DS315" s="474">
        <f t="shared" si="1589"/>
        <v>407574.19</v>
      </c>
      <c r="DT315" s="474">
        <f t="shared" si="1589"/>
        <v>2069.71</v>
      </c>
      <c r="DU315" s="474">
        <f t="shared" si="1589"/>
        <v>8047979.7799999993</v>
      </c>
      <c r="DV315" s="474">
        <f t="shared" si="1589"/>
        <v>266429.59000000003</v>
      </c>
      <c r="DW315" s="474">
        <f t="shared" si="1589"/>
        <v>14768.89</v>
      </c>
      <c r="DX315" s="474">
        <f t="shared" si="1589"/>
        <v>2428358.59</v>
      </c>
      <c r="DY315" s="474">
        <f>DM315+DN315+DO315+DP315+DQ315+DR315+DS315+DT315+DU315+DV315+DW315+DX315</f>
        <v>14288045.209999999</v>
      </c>
      <c r="DZ315" s="474">
        <f t="shared" ref="DZ315:EK315" si="1590">DZ316+DZ317+DZ318</f>
        <v>255219.1</v>
      </c>
      <c r="EA315" s="474">
        <f t="shared" si="1590"/>
        <v>147702.59</v>
      </c>
      <c r="EB315" s="474">
        <f t="shared" si="1590"/>
        <v>2507.0100000000002</v>
      </c>
      <c r="EC315" s="474">
        <f t="shared" si="1590"/>
        <v>162509.10999999999</v>
      </c>
      <c r="ED315" s="474">
        <f t="shared" si="1590"/>
        <v>6783.89</v>
      </c>
      <c r="EE315" s="474">
        <f t="shared" si="1590"/>
        <v>-2564.46</v>
      </c>
      <c r="EF315" s="474">
        <f t="shared" si="1590"/>
        <v>1462.81</v>
      </c>
      <c r="EG315" s="474">
        <f t="shared" si="1590"/>
        <v>1186327</v>
      </c>
      <c r="EH315" s="474">
        <f t="shared" si="1590"/>
        <v>23613.26</v>
      </c>
      <c r="EI315" s="474">
        <f t="shared" si="1590"/>
        <v>1984029.8900000001</v>
      </c>
      <c r="EJ315" s="474">
        <f t="shared" si="1590"/>
        <v>1164198.3999999999</v>
      </c>
      <c r="EK315" s="474">
        <f t="shared" si="1590"/>
        <v>1494207.75</v>
      </c>
      <c r="EL315" s="474">
        <f>DZ315+EA315+EB315+EC315+ED315+EE315+EF315+EG315+EH315+EI315+EJ315+EK315</f>
        <v>6425996.3499999996</v>
      </c>
      <c r="EM315" s="474">
        <f t="shared" ref="EM315:EX315" si="1591">EM316+EM317+EM318</f>
        <v>468699.2</v>
      </c>
      <c r="EN315" s="474">
        <f t="shared" si="1591"/>
        <v>175434</v>
      </c>
      <c r="EO315" s="474">
        <f t="shared" si="1591"/>
        <v>1690.98</v>
      </c>
      <c r="EP315" s="474">
        <f t="shared" si="1591"/>
        <v>43615.6</v>
      </c>
      <c r="EQ315" s="474">
        <f t="shared" si="1591"/>
        <v>1661.56</v>
      </c>
      <c r="ER315" s="474">
        <f t="shared" si="1591"/>
        <v>1644.79</v>
      </c>
      <c r="ES315" s="474">
        <f t="shared" si="1591"/>
        <v>10528.6</v>
      </c>
      <c r="ET315" s="474">
        <f t="shared" si="1591"/>
        <v>76294.8</v>
      </c>
      <c r="EU315" s="474">
        <f t="shared" si="1591"/>
        <v>1740.34</v>
      </c>
      <c r="EV315" s="474">
        <f t="shared" si="1591"/>
        <v>283057.94</v>
      </c>
      <c r="EW315" s="474">
        <f t="shared" si="1591"/>
        <v>2228907.91</v>
      </c>
      <c r="EX315" s="474">
        <f t="shared" si="1591"/>
        <v>301107.55</v>
      </c>
      <c r="EY315" s="474">
        <f>EM315+EN315+EO315+EP315+EQ315+ER315+ES315+ET315+EU315+EV315+EW315+EX315</f>
        <v>3594383.27</v>
      </c>
      <c r="EZ315" s="474">
        <f t="shared" ref="EZ315:FH315" si="1592">EZ316+EZ317+EZ318</f>
        <v>1084883.8599999999</v>
      </c>
      <c r="FA315" s="474">
        <f t="shared" si="1592"/>
        <v>1675.85</v>
      </c>
      <c r="FB315" s="474">
        <f t="shared" si="1592"/>
        <v>1842.17</v>
      </c>
      <c r="FC315" s="474">
        <f t="shared" si="1592"/>
        <v>34185.339999999997</v>
      </c>
      <c r="FD315" s="474">
        <f t="shared" si="1592"/>
        <v>1963.04</v>
      </c>
      <c r="FE315" s="474">
        <f t="shared" si="1592"/>
        <v>42034.49</v>
      </c>
      <c r="FF315" s="474">
        <f t="shared" si="1592"/>
        <v>1662.04</v>
      </c>
      <c r="FG315" s="474">
        <f t="shared" si="1592"/>
        <v>1604.73</v>
      </c>
      <c r="FH315" s="474">
        <f t="shared" si="1592"/>
        <v>198011.77</v>
      </c>
      <c r="FI315" s="474">
        <f>FI316+FI317+FI318</f>
        <v>116370.58</v>
      </c>
      <c r="FJ315" s="474">
        <f>FJ316+FJ317+FJ318</f>
        <v>127336.36</v>
      </c>
      <c r="FK315" s="474">
        <f>FK316+FK317+FK318</f>
        <v>504265.12</v>
      </c>
      <c r="FL315" s="474">
        <f>FA315+FB315+FC315+FD315+FE315+FF315+FG315+FH315+EZ315+FI315+FK315+FJ315</f>
        <v>2115835.3499999996</v>
      </c>
      <c r="FM315" s="474">
        <f t="shared" ref="FM315:FV315" si="1593">FM316+FM317+FM318</f>
        <v>62775.47</v>
      </c>
      <c r="FN315" s="474">
        <f t="shared" si="1593"/>
        <v>1569.32</v>
      </c>
      <c r="FO315" s="474">
        <f t="shared" si="1593"/>
        <v>1231.6600000000001</v>
      </c>
      <c r="FP315" s="474">
        <f t="shared" si="1593"/>
        <v>20057.89</v>
      </c>
      <c r="FQ315" s="474">
        <f t="shared" si="1593"/>
        <v>137264.68</v>
      </c>
      <c r="FR315" s="474">
        <f t="shared" si="1593"/>
        <v>1100.43</v>
      </c>
      <c r="FS315" s="474">
        <f t="shared" si="1593"/>
        <v>52548.37</v>
      </c>
      <c r="FT315" s="474">
        <f t="shared" si="1593"/>
        <v>22251.43</v>
      </c>
      <c r="FU315" s="474">
        <f t="shared" si="1593"/>
        <v>1043.6600000000001</v>
      </c>
      <c r="FV315" s="474">
        <f t="shared" si="1593"/>
        <v>152217.60000000001</v>
      </c>
      <c r="FW315" s="474">
        <f>FW316+FW317+FW318</f>
        <v>1027.73</v>
      </c>
      <c r="FX315" s="474">
        <f>FX316+FX317+FX318</f>
        <v>133683.23000000001</v>
      </c>
      <c r="FY315" s="474">
        <f>FM315+FN315+FO315+FP315+FQ315+FR315+FS315+FT315+FU315+FV315+FW315+FX315</f>
        <v>586771.47</v>
      </c>
      <c r="FZ315" s="474">
        <f t="shared" ref="FZ315:GI315" si="1594">FZ316+FZ317+FZ318</f>
        <v>147581.37000000002</v>
      </c>
      <c r="GA315" s="474">
        <f t="shared" si="1594"/>
        <v>74248.450000000012</v>
      </c>
      <c r="GB315" s="474">
        <f t="shared" si="1594"/>
        <v>1041.8999999999999</v>
      </c>
      <c r="GC315" s="474">
        <f t="shared" si="1594"/>
        <v>121378.53000000001</v>
      </c>
      <c r="GD315" s="474">
        <f t="shared" si="1594"/>
        <v>859.38999999999942</v>
      </c>
      <c r="GE315" s="474">
        <f t="shared" si="1594"/>
        <v>918.53000000000065</v>
      </c>
      <c r="GF315" s="474">
        <f t="shared" si="1594"/>
        <v>42909.89</v>
      </c>
      <c r="GG315" s="474">
        <f t="shared" si="1594"/>
        <v>38354.44</v>
      </c>
      <c r="GH315" s="474">
        <f t="shared" si="1594"/>
        <v>678.23999999999887</v>
      </c>
      <c r="GI315" s="474">
        <f t="shared" si="1594"/>
        <v>78536.260000000009</v>
      </c>
      <c r="GJ315" s="474">
        <f>GJ316+GJ317+GJ318</f>
        <v>87658.05</v>
      </c>
      <c r="GK315" s="474">
        <f>GK316+GK317+GK318</f>
        <v>20482.359999999997</v>
      </c>
      <c r="GL315" s="474">
        <f>FZ315+GA315+GB315+GC315+GD315+GE315+GF315+GG315+GH315+GI315+GJ315+GK315</f>
        <v>614647.41000000015</v>
      </c>
      <c r="GM315" s="474">
        <f t="shared" ref="GM315:GV315" si="1595">GM316+GM317+GM318</f>
        <v>552145.28999999992</v>
      </c>
      <c r="GN315" s="474">
        <f t="shared" si="1595"/>
        <v>57475.7</v>
      </c>
      <c r="GO315" s="474">
        <f t="shared" si="1595"/>
        <v>35.160000000000025</v>
      </c>
      <c r="GP315" s="474">
        <f t="shared" si="1595"/>
        <v>57274.69</v>
      </c>
      <c r="GQ315" s="474">
        <f t="shared" si="1595"/>
        <v>35207.08</v>
      </c>
      <c r="GR315" s="474">
        <f t="shared" si="1595"/>
        <v>14.800000000000068</v>
      </c>
      <c r="GS315" s="474">
        <f t="shared" si="1595"/>
        <v>613820.93999999994</v>
      </c>
      <c r="GT315" s="474">
        <f t="shared" si="1595"/>
        <v>591681.99</v>
      </c>
      <c r="GU315" s="474">
        <f t="shared" si="1595"/>
        <v>488018.49000000005</v>
      </c>
      <c r="GV315" s="474">
        <f t="shared" si="1595"/>
        <v>166069.85999999999</v>
      </c>
      <c r="GW315" s="474">
        <f>GW316+GW317+GW318</f>
        <v>10.019999999999982</v>
      </c>
      <c r="GX315" s="474">
        <f>GX316+GX317+GX318</f>
        <v>10.019999999999982</v>
      </c>
      <c r="GY315" s="474">
        <f>GM315+GN315+GO315+GP315+GQ315+GR315+GS315+GT315+GU315+GV315+GW315+GX315</f>
        <v>2561764.0399999996</v>
      </c>
      <c r="GZ315" s="474">
        <f t="shared" ref="GZ315:HI315" si="1596">GZ316+GZ317+GZ318</f>
        <v>20996.09</v>
      </c>
      <c r="HA315" s="474">
        <f t="shared" si="1596"/>
        <v>17290.900000000001</v>
      </c>
      <c r="HB315" s="474">
        <f t="shared" si="1596"/>
        <v>59030.89</v>
      </c>
      <c r="HC315" s="474">
        <f t="shared" si="1596"/>
        <v>25207.43</v>
      </c>
      <c r="HD315" s="474">
        <f t="shared" si="1596"/>
        <v>23466.22</v>
      </c>
      <c r="HE315" s="474">
        <f t="shared" si="1596"/>
        <v>0</v>
      </c>
      <c r="HF315" s="474">
        <f t="shared" si="1596"/>
        <v>0</v>
      </c>
      <c r="HG315" s="474">
        <f t="shared" si="1596"/>
        <v>454150.83999999997</v>
      </c>
      <c r="HH315" s="474">
        <f t="shared" si="1596"/>
        <v>0</v>
      </c>
      <c r="HI315" s="474">
        <f t="shared" si="1596"/>
        <v>213123.78000000003</v>
      </c>
      <c r="HJ315" s="474">
        <f>HJ316+HJ317+HJ318</f>
        <v>0</v>
      </c>
      <c r="HK315" s="474">
        <f>HK316+HK317+HK318</f>
        <v>0</v>
      </c>
      <c r="HL315" s="474">
        <f>GZ315+HA315+HB315+HC315+HD315+HE315+HF315+HG315+HH315+HI315+HJ315+HK315</f>
        <v>813266.15</v>
      </c>
      <c r="HM315" s="474">
        <f t="shared" ref="HM315:HV315" si="1597">HM316+HM317+HM318</f>
        <v>344010.25999999995</v>
      </c>
      <c r="HN315" s="474">
        <f t="shared" si="1597"/>
        <v>0</v>
      </c>
      <c r="HO315" s="474">
        <f t="shared" si="1597"/>
        <v>0</v>
      </c>
      <c r="HP315" s="474">
        <f t="shared" si="1597"/>
        <v>182225.15000000002</v>
      </c>
      <c r="HQ315" s="474">
        <f t="shared" si="1597"/>
        <v>0</v>
      </c>
      <c r="HR315" s="474">
        <f t="shared" si="1597"/>
        <v>0</v>
      </c>
      <c r="HS315" s="474">
        <f t="shared" si="1597"/>
        <v>239368.2</v>
      </c>
      <c r="HT315" s="474">
        <f t="shared" si="1597"/>
        <v>102946.09</v>
      </c>
      <c r="HU315" s="474">
        <f t="shared" si="1597"/>
        <v>0</v>
      </c>
      <c r="HV315" s="474">
        <f t="shared" si="1597"/>
        <v>170396.09</v>
      </c>
      <c r="HW315" s="474">
        <f>HW316+HW317+HW318</f>
        <v>612195.9</v>
      </c>
      <c r="HX315" s="474">
        <f>HX316+HX317+HX318</f>
        <v>0.86</v>
      </c>
      <c r="HY315" s="474">
        <f>HM315+HN315+HO315+HP315+HQ315+HR315+HS315+HT315+HU315+HV315+HW315+HX315</f>
        <v>1651142.55</v>
      </c>
      <c r="HZ315" s="474">
        <f t="shared" ref="HZ315:II315" si="1598">HZ316+HZ317+HZ318</f>
        <v>94840.33</v>
      </c>
      <c r="IA315" s="474">
        <f t="shared" si="1598"/>
        <v>0</v>
      </c>
      <c r="IB315" s="474">
        <f t="shared" si="1598"/>
        <v>0</v>
      </c>
      <c r="IC315" s="474">
        <f t="shared" si="1598"/>
        <v>54803.619999999995</v>
      </c>
      <c r="ID315" s="474">
        <f t="shared" si="1598"/>
        <v>249124.86</v>
      </c>
      <c r="IE315" s="474">
        <f t="shared" si="1598"/>
        <v>0</v>
      </c>
      <c r="IF315" s="474">
        <f t="shared" si="1598"/>
        <v>116238.35999999999</v>
      </c>
      <c r="IG315" s="474">
        <f t="shared" si="1598"/>
        <v>0</v>
      </c>
      <c r="IH315" s="474">
        <f t="shared" si="1598"/>
        <v>108974.73</v>
      </c>
      <c r="II315" s="474">
        <f t="shared" si="1598"/>
        <v>136813.54</v>
      </c>
      <c r="IJ315" s="474">
        <f>IJ316+IJ317+IJ318</f>
        <v>0</v>
      </c>
      <c r="IK315" s="474">
        <f>IK316+IK317+IK318</f>
        <v>270031.65999999997</v>
      </c>
      <c r="IL315" s="474">
        <f>HZ315+IA315+IB315+IC315+ID315+IE315+IF315+IG315+IH315+II315+IJ315+IK315</f>
        <v>1030827.1000000001</v>
      </c>
      <c r="IM315" s="474">
        <f t="shared" ref="IM315:IV315" si="1599">IM316+IM317+IM318</f>
        <v>232068.78999999998</v>
      </c>
      <c r="IN315" s="474">
        <f t="shared" si="1599"/>
        <v>0</v>
      </c>
      <c r="IO315" s="474">
        <f t="shared" si="1599"/>
        <v>0</v>
      </c>
      <c r="IP315" s="474">
        <f t="shared" si="1599"/>
        <v>260820.08000000002</v>
      </c>
      <c r="IQ315" s="474">
        <f t="shared" si="1599"/>
        <v>249520.12</v>
      </c>
      <c r="IR315" s="474">
        <f t="shared" si="1599"/>
        <v>0</v>
      </c>
      <c r="IS315" s="474">
        <f t="shared" si="1599"/>
        <v>113228.47</v>
      </c>
      <c r="IT315" s="474">
        <f t="shared" si="1599"/>
        <v>0</v>
      </c>
      <c r="IU315" s="474">
        <f t="shared" si="1599"/>
        <v>5545.64</v>
      </c>
      <c r="IV315" s="474">
        <f t="shared" si="1599"/>
        <v>13507.720000000001</v>
      </c>
      <c r="IW315" s="474">
        <f>IW316+IW317+IW318</f>
        <v>0</v>
      </c>
      <c r="IX315" s="474">
        <f>IX316+IX317+IX318</f>
        <v>439795.13</v>
      </c>
      <c r="IY315" s="474">
        <f>IM315+IN315+IO315+IP315+IQ315+IR315+IS315+IT315+IU315+IV315+IW315+IX315</f>
        <v>1314485.95</v>
      </c>
      <c r="IZ315" s="654">
        <f t="shared" ref="IZ315:JI315" si="1600">IZ316+IZ317+IZ318</f>
        <v>281920.55</v>
      </c>
      <c r="JA315" s="474">
        <f t="shared" si="1600"/>
        <v>0</v>
      </c>
      <c r="JB315" s="474">
        <f t="shared" si="1600"/>
        <v>0</v>
      </c>
      <c r="JC315" s="474">
        <f t="shared" si="1600"/>
        <v>350757.47</v>
      </c>
      <c r="JD315" s="474">
        <f t="shared" si="1600"/>
        <v>0</v>
      </c>
      <c r="JE315" s="474">
        <f t="shared" si="1600"/>
        <v>0</v>
      </c>
      <c r="JF315" s="474">
        <f t="shared" si="1600"/>
        <v>165651.32999999999</v>
      </c>
      <c r="JG315" s="474">
        <f t="shared" si="1600"/>
        <v>0</v>
      </c>
      <c r="JH315" s="474">
        <f t="shared" si="1600"/>
        <v>0</v>
      </c>
      <c r="JI315" s="474">
        <f t="shared" si="1600"/>
        <v>303655.57999999996</v>
      </c>
      <c r="JJ315" s="474">
        <f>JJ316+JJ317+JJ318</f>
        <v>478682.81</v>
      </c>
      <c r="JK315" s="474">
        <f>JK316+JK317+JK318</f>
        <v>40228.99</v>
      </c>
      <c r="JL315" s="474">
        <f>IZ315+JA315+JB315+JC315+JD315+JE315+JF315+JG315+JH315+JI315+JJ315+JK315</f>
        <v>1620896.73</v>
      </c>
      <c r="JM315" s="654">
        <f t="shared" ref="JM315:JV315" si="1601">JM316+JM317+JM318</f>
        <v>126190.56</v>
      </c>
      <c r="JN315" s="474">
        <f t="shared" si="1601"/>
        <v>0</v>
      </c>
      <c r="JO315" s="474">
        <f t="shared" si="1601"/>
        <v>0</v>
      </c>
      <c r="JP315" s="474">
        <f t="shared" si="1601"/>
        <v>150518.15</v>
      </c>
      <c r="JQ315" s="474">
        <f t="shared" si="1601"/>
        <v>0</v>
      </c>
      <c r="JR315" s="474">
        <f t="shared" si="1601"/>
        <v>0</v>
      </c>
      <c r="JS315" s="474">
        <f t="shared" si="1601"/>
        <v>113269.47</v>
      </c>
      <c r="JT315" s="474">
        <f t="shared" si="1601"/>
        <v>107146.07</v>
      </c>
      <c r="JU315" s="474">
        <f t="shared" si="1601"/>
        <v>0</v>
      </c>
      <c r="JV315" s="474">
        <f t="shared" si="1601"/>
        <v>67143.08</v>
      </c>
      <c r="JW315" s="474">
        <f>JW316+JW317+JW318</f>
        <v>0</v>
      </c>
      <c r="JX315" s="474">
        <f>JX316+JX317+JX318</f>
        <v>266845.98</v>
      </c>
      <c r="JY315" s="474">
        <f>JM315+JN315+JO315+JP315+JQ315+JR315+JS315+JT315+JU315+JV315+JW315+JX315</f>
        <v>831113.30999999994</v>
      </c>
      <c r="JZ315" s="654">
        <f t="shared" ref="JZ315:KI315" si="1602">JZ316+JZ317+JZ318</f>
        <v>78487.97</v>
      </c>
      <c r="KA315" s="474">
        <f t="shared" si="1602"/>
        <v>50524.19</v>
      </c>
      <c r="KB315" s="474">
        <f t="shared" si="1602"/>
        <v>0</v>
      </c>
      <c r="KC315" s="474">
        <f t="shared" si="1602"/>
        <v>210453.57</v>
      </c>
      <c r="KD315" s="474">
        <f t="shared" si="1602"/>
        <v>0</v>
      </c>
      <c r="KE315" s="474">
        <f t="shared" si="1602"/>
        <v>231575</v>
      </c>
      <c r="KF315" s="474">
        <f t="shared" si="1602"/>
        <v>36717.160000000003</v>
      </c>
      <c r="KG315" s="474">
        <f t="shared" si="1602"/>
        <v>0</v>
      </c>
      <c r="KH315" s="474">
        <f t="shared" si="1602"/>
        <v>0</v>
      </c>
      <c r="KI315" s="474">
        <f t="shared" si="1602"/>
        <v>92693.2</v>
      </c>
      <c r="KJ315" s="474">
        <f>KJ316+KJ317+KJ318</f>
        <v>0</v>
      </c>
      <c r="KK315" s="474">
        <f>KK316+KK317+KK318</f>
        <v>334227.3</v>
      </c>
      <c r="KL315" s="474">
        <f>JZ315+KA315+KB315+KC315+KD315+KE315+KF315+KG315+KH315+KI315+KJ315+KK315</f>
        <v>1034678.3899999999</v>
      </c>
      <c r="KM315" s="654">
        <f t="shared" ref="KM315:KV315" si="1603">KM316+KM317+KM318</f>
        <v>193900.33</v>
      </c>
      <c r="KN315" s="474">
        <f t="shared" si="1603"/>
        <v>43019.15</v>
      </c>
      <c r="KO315" s="474">
        <f t="shared" si="1603"/>
        <v>118842.14</v>
      </c>
      <c r="KP315" s="474">
        <f t="shared" si="1603"/>
        <v>71754.789999999994</v>
      </c>
      <c r="KQ315" s="474">
        <f t="shared" si="1603"/>
        <v>0</v>
      </c>
      <c r="KR315" s="474">
        <f t="shared" si="1603"/>
        <v>145681.84</v>
      </c>
      <c r="KS315" s="474">
        <f t="shared" si="1603"/>
        <v>43978.74</v>
      </c>
      <c r="KT315" s="474">
        <f t="shared" si="1603"/>
        <v>74835</v>
      </c>
      <c r="KU315" s="474">
        <f t="shared" si="1603"/>
        <v>0</v>
      </c>
      <c r="KV315" s="474">
        <f t="shared" si="1603"/>
        <v>54983.68</v>
      </c>
      <c r="KW315" s="474">
        <f>KW316+KW317+KW318</f>
        <v>0</v>
      </c>
      <c r="KX315" s="474">
        <f>KX316+KX317+KX318</f>
        <v>430796.99</v>
      </c>
      <c r="KY315" s="474">
        <f>KM315+KN315+KO315+KP315+KQ315+KR315+KS315+KT315+KU315+KV315+KW315+KX315</f>
        <v>1177792.6600000001</v>
      </c>
      <c r="KZ315" s="654">
        <f t="shared" ref="KZ315:LI315" si="1604">KZ316+KZ317+KZ318</f>
        <v>51525.89</v>
      </c>
      <c r="LA315" s="474">
        <f t="shared" si="1604"/>
        <v>0</v>
      </c>
      <c r="LB315" s="474">
        <f t="shared" si="1604"/>
        <v>0</v>
      </c>
      <c r="LC315" s="474">
        <f t="shared" si="1604"/>
        <v>0</v>
      </c>
      <c r="LD315" s="474">
        <f t="shared" si="1604"/>
        <v>0</v>
      </c>
      <c r="LE315" s="474">
        <f t="shared" si="1604"/>
        <v>0</v>
      </c>
      <c r="LF315" s="474">
        <f t="shared" si="1604"/>
        <v>0</v>
      </c>
      <c r="LG315" s="474">
        <f t="shared" si="1604"/>
        <v>0</v>
      </c>
      <c r="LH315" s="474">
        <f t="shared" si="1604"/>
        <v>0</v>
      </c>
      <c r="LI315" s="474">
        <f t="shared" si="1604"/>
        <v>0</v>
      </c>
      <c r="LJ315" s="474">
        <f>LJ316+LJ317+LJ318</f>
        <v>0</v>
      </c>
      <c r="LK315" s="474">
        <f>LK316+LK317+LK318</f>
        <v>0</v>
      </c>
      <c r="LL315" s="515">
        <f>KZ315+LA315+LB315+LC315+LD315+LE315+LF315+LG315+LH315+LI315+LJ315+LK315</f>
        <v>51525.89</v>
      </c>
    </row>
    <row r="316" spans="1:324" ht="15.75" x14ac:dyDescent="0.25">
      <c r="A316" s="419">
        <v>4420</v>
      </c>
      <c r="B316" s="420"/>
      <c r="C316" s="418" t="s">
        <v>738</v>
      </c>
      <c r="D316" s="418" t="s">
        <v>444</v>
      </c>
      <c r="E316" s="466">
        <v>0</v>
      </c>
      <c r="F316" s="466">
        <v>0</v>
      </c>
      <c r="G316" s="466">
        <v>0</v>
      </c>
      <c r="H316" s="466">
        <v>0</v>
      </c>
      <c r="I316" s="466">
        <v>14938720.580871308</v>
      </c>
      <c r="J316" s="466">
        <v>12556468.035386413</v>
      </c>
      <c r="K316" s="466">
        <v>10521507.260891337</v>
      </c>
      <c r="L316" s="466">
        <v>6758802.3702219995</v>
      </c>
      <c r="M316" s="466">
        <v>0</v>
      </c>
      <c r="N316" s="466">
        <v>0</v>
      </c>
      <c r="O316" s="466">
        <v>0</v>
      </c>
      <c r="P316" s="466">
        <v>0</v>
      </c>
      <c r="Q316" s="466">
        <v>0</v>
      </c>
      <c r="R316" s="466">
        <v>1719978.4969120349</v>
      </c>
      <c r="S316" s="466">
        <v>314463.16140877985</v>
      </c>
      <c r="T316" s="466">
        <v>0</v>
      </c>
      <c r="U316" s="466">
        <v>651918.72809213831</v>
      </c>
      <c r="V316" s="466">
        <v>724314.29227174097</v>
      </c>
      <c r="W316" s="466">
        <v>479886.49641128362</v>
      </c>
      <c r="X316" s="466">
        <v>183608.74645301286</v>
      </c>
      <c r="Y316" s="466">
        <f>M316+N316+O316+P316+Q316+R316+S316+T316+U316+V316+W316+X316</f>
        <v>4074169.9215489901</v>
      </c>
      <c r="Z316" s="466">
        <v>0</v>
      </c>
      <c r="AA316" s="466">
        <v>0</v>
      </c>
      <c r="AB316" s="466">
        <v>0</v>
      </c>
      <c r="AC316" s="466">
        <v>158557.90769487567</v>
      </c>
      <c r="AD316" s="466">
        <v>0</v>
      </c>
      <c r="AE316" s="466">
        <v>0</v>
      </c>
      <c r="AF316" s="466">
        <v>0</v>
      </c>
      <c r="AG316" s="466">
        <v>0</v>
      </c>
      <c r="AH316" s="466">
        <v>0</v>
      </c>
      <c r="AI316" s="466">
        <v>0</v>
      </c>
      <c r="AJ316" s="466">
        <v>0</v>
      </c>
      <c r="AK316" s="466">
        <v>0</v>
      </c>
      <c r="AL316" s="466">
        <f>Z316+AA316+AB316+AC316+AD316+AE316+AF316+AG316+AH316+AI316+AJ316+AK316</f>
        <v>158557.90769487567</v>
      </c>
      <c r="AM316" s="466">
        <v>655.14939075279585</v>
      </c>
      <c r="AN316" s="466">
        <v>1735.9372391921215</v>
      </c>
      <c r="AO316" s="466">
        <v>0</v>
      </c>
      <c r="AP316" s="466">
        <v>0</v>
      </c>
      <c r="AQ316" s="466">
        <v>0</v>
      </c>
      <c r="AR316" s="466">
        <v>0</v>
      </c>
      <c r="AS316" s="466">
        <v>0</v>
      </c>
      <c r="AT316" s="466">
        <v>1439659.4892338507</v>
      </c>
      <c r="AU316" s="466">
        <v>614135.95393089647</v>
      </c>
      <c r="AV316" s="466">
        <v>95113.023702219987</v>
      </c>
      <c r="AW316" s="466">
        <v>0</v>
      </c>
      <c r="AX316" s="466">
        <v>0</v>
      </c>
      <c r="AY316" s="466">
        <f>AM316+AN316+AO316+AP316+AQ316+AR316+AS316+AT316+AU316+AV316+AW316+AX316</f>
        <v>2151299.5534969121</v>
      </c>
      <c r="AZ316" s="466">
        <v>763.6454682023035</v>
      </c>
      <c r="BA316" s="466">
        <v>1377.0655983975967</v>
      </c>
      <c r="BB316" s="466">
        <v>0</v>
      </c>
      <c r="BC316" s="466">
        <v>0</v>
      </c>
      <c r="BD316" s="466">
        <v>0</v>
      </c>
      <c r="BE316" s="466">
        <v>0</v>
      </c>
      <c r="BF316" s="466">
        <v>0</v>
      </c>
      <c r="BG316" s="466">
        <v>0</v>
      </c>
      <c r="BH316" s="466">
        <v>0</v>
      </c>
      <c r="BI316" s="466">
        <v>0</v>
      </c>
      <c r="BJ316" s="466">
        <v>125187.78167250878</v>
      </c>
      <c r="BK316" s="466">
        <v>2272871.8077115673</v>
      </c>
      <c r="BL316" s="466">
        <f>AZ316+BA316+BB316+BC316+BD316+BE316+BF316+BG316+BH316+BI316+BJ316+BK316</f>
        <v>2400200.3004506761</v>
      </c>
      <c r="BM316" s="466">
        <v>1410.4490068435989</v>
      </c>
      <c r="BN316" s="466">
        <v>1256.0507427808382</v>
      </c>
      <c r="BO316" s="466">
        <v>0</v>
      </c>
      <c r="BP316" s="466">
        <v>200300.45067601404</v>
      </c>
      <c r="BQ316" s="466">
        <v>0</v>
      </c>
      <c r="BR316" s="466">
        <v>0</v>
      </c>
      <c r="BS316" s="466">
        <v>0</v>
      </c>
      <c r="BT316" s="466">
        <v>379736.27107327658</v>
      </c>
      <c r="BU316" s="466">
        <v>0</v>
      </c>
      <c r="BV316" s="466">
        <v>0</v>
      </c>
      <c r="BW316" s="466">
        <v>0</v>
      </c>
      <c r="BX316" s="466">
        <v>134465.60807878483</v>
      </c>
      <c r="BY316" s="466">
        <f>BM316+BN316+BO316+BP316+BQ316+BR316+BS316+BT316+BU316+BV316+BW316+BX316</f>
        <v>717168.82957769977</v>
      </c>
      <c r="BZ316" s="466">
        <v>797.02887664830575</v>
      </c>
      <c r="CA316" s="466">
        <v>1164.2463695543315</v>
      </c>
      <c r="CB316" s="466">
        <v>0</v>
      </c>
      <c r="CC316" s="466">
        <v>25067.167709898182</v>
      </c>
      <c r="CD316" s="466">
        <v>0</v>
      </c>
      <c r="CE316" s="466">
        <v>0</v>
      </c>
      <c r="CF316" s="466">
        <v>0</v>
      </c>
      <c r="CG316" s="466">
        <v>4981.8675095977305</v>
      </c>
      <c r="CH316" s="466">
        <v>0</v>
      </c>
      <c r="CI316" s="466">
        <v>0</v>
      </c>
      <c r="CJ316" s="466">
        <v>0</v>
      </c>
      <c r="CK316" s="466">
        <v>55881.856826907024</v>
      </c>
      <c r="CL316" s="466">
        <f>BZ316+CA316+CB316+CC316+CD316+CE316+CF316+CG316+CH316+CI316+CJ316+CK316</f>
        <v>87892.167292605576</v>
      </c>
      <c r="CM316" s="466">
        <v>2153.229844767151</v>
      </c>
      <c r="CN316" s="466">
        <v>2253.3800701051582</v>
      </c>
      <c r="CO316" s="466">
        <v>0</v>
      </c>
      <c r="CP316" s="466">
        <v>0</v>
      </c>
      <c r="CQ316" s="466">
        <v>0</v>
      </c>
      <c r="CR316" s="466">
        <v>0</v>
      </c>
      <c r="CS316" s="466">
        <v>0</v>
      </c>
      <c r="CT316" s="466">
        <v>27900.870430645969</v>
      </c>
      <c r="CU316" s="466">
        <v>0</v>
      </c>
      <c r="CV316" s="466">
        <v>0</v>
      </c>
      <c r="CW316" s="466">
        <v>16837.832457018863</v>
      </c>
      <c r="CX316" s="466">
        <v>0</v>
      </c>
      <c r="CY316" s="466">
        <f>CM316+CN316+CO316+CP316+CQ316+CR316+CS316+CT316+CU316+CV316+CW316+CX316</f>
        <v>49145.312802537141</v>
      </c>
      <c r="CZ316" s="466">
        <v>1814.66</v>
      </c>
      <c r="DA316" s="466">
        <v>174034.02</v>
      </c>
      <c r="DB316" s="466">
        <v>42569.58</v>
      </c>
      <c r="DC316" s="466">
        <v>0</v>
      </c>
      <c r="DD316" s="466">
        <v>0</v>
      </c>
      <c r="DE316" s="466">
        <v>0</v>
      </c>
      <c r="DF316" s="466">
        <v>25895.1</v>
      </c>
      <c r="DG316" s="466">
        <v>-3462.32</v>
      </c>
      <c r="DH316" s="466">
        <v>0</v>
      </c>
      <c r="DI316" s="466">
        <v>31094.16</v>
      </c>
      <c r="DJ316" s="466">
        <v>0</v>
      </c>
      <c r="DK316" s="466">
        <v>0</v>
      </c>
      <c r="DL316" s="466">
        <f>CZ316+DA316+DB316+DC316+DD316+DE316+DF316+DG316+DH316+DI316+DJ316+DK316</f>
        <v>271945.2</v>
      </c>
      <c r="DM316" s="466">
        <v>2211.4499999999998</v>
      </c>
      <c r="DN316" s="466">
        <v>2334.2199999999998</v>
      </c>
      <c r="DO316" s="466">
        <v>0</v>
      </c>
      <c r="DP316" s="466">
        <v>115229.72</v>
      </c>
      <c r="DQ316" s="466">
        <v>0</v>
      </c>
      <c r="DR316" s="466">
        <v>0</v>
      </c>
      <c r="DS316" s="466">
        <v>34359.29</v>
      </c>
      <c r="DT316" s="466">
        <v>0</v>
      </c>
      <c r="DU316" s="466">
        <v>16738.55</v>
      </c>
      <c r="DV316" s="466">
        <v>0</v>
      </c>
      <c r="DW316" s="466">
        <v>0</v>
      </c>
      <c r="DX316" s="466">
        <v>2306752.61</v>
      </c>
      <c r="DY316" s="466">
        <f>DM316+DN316+DO316+DP316+DQ316+DR316+DS316+DT316+DU316+DV316+DW316+DX316</f>
        <v>2477625.84</v>
      </c>
      <c r="DZ316" s="466">
        <v>2729.2</v>
      </c>
      <c r="EA316" s="466">
        <v>2420.04</v>
      </c>
      <c r="EB316" s="466">
        <v>0</v>
      </c>
      <c r="EC316" s="466">
        <v>0</v>
      </c>
      <c r="ED316" s="466">
        <v>0</v>
      </c>
      <c r="EE316" s="466">
        <v>0</v>
      </c>
      <c r="EF316" s="466">
        <v>0</v>
      </c>
      <c r="EG316" s="466">
        <v>205138.69</v>
      </c>
      <c r="EH316" s="466">
        <v>0</v>
      </c>
      <c r="EI316" s="466">
        <v>1369654</v>
      </c>
      <c r="EJ316" s="466">
        <v>791000</v>
      </c>
      <c r="EK316" s="466">
        <v>1011244.78</v>
      </c>
      <c r="EL316" s="466">
        <f>DZ316+EA316+EB316+EC316+ED316+EE316+EF316+EG316+EH316+EI316+EJ316+EK316</f>
        <v>3382186.71</v>
      </c>
      <c r="EM316" s="466">
        <v>175174.01</v>
      </c>
      <c r="EN316" s="466">
        <v>175434</v>
      </c>
      <c r="EO316" s="466">
        <v>0</v>
      </c>
      <c r="EP316" s="466">
        <v>0</v>
      </c>
      <c r="EQ316" s="466">
        <v>0</v>
      </c>
      <c r="ER316" s="466">
        <v>0</v>
      </c>
      <c r="ES316" s="466">
        <v>0</v>
      </c>
      <c r="ET316" s="466">
        <v>0</v>
      </c>
      <c r="EU316" s="466">
        <v>0</v>
      </c>
      <c r="EV316" s="466">
        <v>0</v>
      </c>
      <c r="EW316" s="466">
        <v>2000000</v>
      </c>
      <c r="EX316" s="466">
        <v>0</v>
      </c>
      <c r="EY316" s="466">
        <f>EM316+EN316+EO316+EP316+EQ316+ER316+ES316+ET316+EU316+EV316+EW316+EX316</f>
        <v>2350608.0099999998</v>
      </c>
      <c r="EZ316" s="466">
        <v>1911.43</v>
      </c>
      <c r="FA316" s="466">
        <v>1675.85</v>
      </c>
      <c r="FB316" s="466">
        <v>0</v>
      </c>
      <c r="FC316" s="466">
        <v>0</v>
      </c>
      <c r="FD316" s="466">
        <v>0</v>
      </c>
      <c r="FE316" s="466">
        <v>0</v>
      </c>
      <c r="FF316" s="466">
        <v>0</v>
      </c>
      <c r="FG316" s="466">
        <v>0</v>
      </c>
      <c r="FH316" s="466">
        <v>0</v>
      </c>
      <c r="FI316" s="466">
        <v>0</v>
      </c>
      <c r="FJ316" s="466">
        <v>0</v>
      </c>
      <c r="FK316" s="466">
        <v>0</v>
      </c>
      <c r="FL316" s="466">
        <f>FA316+FB316+FC316+FD316+FE316+FF316+FG316+FH316+EZ316+FI316+FK316+FJ316</f>
        <v>3587.2799999999997</v>
      </c>
      <c r="FM316" s="466">
        <v>1788.1</v>
      </c>
      <c r="FN316" s="466">
        <v>1569.32</v>
      </c>
      <c r="FO316" s="466">
        <v>0</v>
      </c>
      <c r="FP316" s="466">
        <v>0</v>
      </c>
      <c r="FQ316" s="466">
        <v>0</v>
      </c>
      <c r="FR316" s="466">
        <v>0</v>
      </c>
      <c r="FS316" s="466">
        <v>0</v>
      </c>
      <c r="FT316" s="466">
        <v>0</v>
      </c>
      <c r="FU316" s="466">
        <v>0</v>
      </c>
      <c r="FV316" s="466">
        <v>0</v>
      </c>
      <c r="FW316" s="466">
        <v>0</v>
      </c>
      <c r="FX316" s="466">
        <v>0</v>
      </c>
      <c r="FY316" s="466">
        <f>FM316+FN316+FO316+FP316+FQ316+FR316+FS316+FT316+FU316+FV316+FW316+FX316</f>
        <v>3357.42</v>
      </c>
      <c r="FZ316" s="466">
        <v>1019.66</v>
      </c>
      <c r="GA316" s="466">
        <v>884.1</v>
      </c>
      <c r="GB316" s="466">
        <v>0</v>
      </c>
      <c r="GC316" s="466">
        <v>0</v>
      </c>
      <c r="GD316" s="466">
        <v>0</v>
      </c>
      <c r="GE316" s="466">
        <v>0</v>
      </c>
      <c r="GF316" s="466">
        <v>0</v>
      </c>
      <c r="GG316" s="466">
        <v>0</v>
      </c>
      <c r="GH316" s="466">
        <v>0</v>
      </c>
      <c r="GI316" s="466">
        <v>0</v>
      </c>
      <c r="GJ316" s="466">
        <v>0</v>
      </c>
      <c r="GK316" s="466">
        <v>0</v>
      </c>
      <c r="GL316" s="466">
        <f>FZ316+GA316+GB316+GC316+GD316+GE316+GF316+GG316+GH316+GI316+GJ316+GK316</f>
        <v>1903.76</v>
      </c>
      <c r="GM316" s="466">
        <v>277.88</v>
      </c>
      <c r="GN316" s="466">
        <v>72.329999999999984</v>
      </c>
      <c r="GO316" s="466">
        <v>0</v>
      </c>
      <c r="GP316" s="466">
        <v>0</v>
      </c>
      <c r="GQ316" s="466">
        <v>0</v>
      </c>
      <c r="GR316" s="466">
        <v>0</v>
      </c>
      <c r="GS316" s="466">
        <v>500000</v>
      </c>
      <c r="GT316" s="466">
        <v>556580.1</v>
      </c>
      <c r="GU316" s="466">
        <v>0</v>
      </c>
      <c r="GV316" s="466">
        <v>0</v>
      </c>
      <c r="GW316" s="466">
        <v>0</v>
      </c>
      <c r="GX316" s="466">
        <v>0</v>
      </c>
      <c r="GY316" s="466">
        <f>GM316+GN316+GO316+GP316+GQ316+GR316+GS316+GT316+GU316+GV316+GW316+GX316</f>
        <v>1056930.31</v>
      </c>
      <c r="GZ316" s="466">
        <v>0</v>
      </c>
      <c r="HA316" s="466">
        <v>0</v>
      </c>
      <c r="HB316" s="466">
        <v>0</v>
      </c>
      <c r="HC316" s="466">
        <v>0</v>
      </c>
      <c r="HD316" s="466">
        <v>0</v>
      </c>
      <c r="HE316" s="466">
        <v>0</v>
      </c>
      <c r="HF316" s="466">
        <v>0</v>
      </c>
      <c r="HG316" s="466">
        <v>0</v>
      </c>
      <c r="HH316" s="466">
        <v>0</v>
      </c>
      <c r="HI316" s="466">
        <v>0</v>
      </c>
      <c r="HJ316" s="466">
        <v>0</v>
      </c>
      <c r="HK316" s="466">
        <v>0</v>
      </c>
      <c r="HL316" s="466">
        <f>GZ316+HA316+HB316+HC316+HD316+HE316+HF316+HG316+HH316+HI316+HJ316+HK316</f>
        <v>0</v>
      </c>
      <c r="HM316" s="466">
        <v>0</v>
      </c>
      <c r="HN316" s="466">
        <v>0</v>
      </c>
      <c r="HO316" s="466">
        <v>0</v>
      </c>
      <c r="HP316" s="466">
        <v>0</v>
      </c>
      <c r="HQ316" s="466">
        <v>0</v>
      </c>
      <c r="HR316" s="466">
        <v>0</v>
      </c>
      <c r="HS316" s="466">
        <v>0</v>
      </c>
      <c r="HT316" s="466">
        <v>0</v>
      </c>
      <c r="HU316" s="466">
        <v>0</v>
      </c>
      <c r="HV316" s="466">
        <v>0</v>
      </c>
      <c r="HW316" s="466">
        <v>0</v>
      </c>
      <c r="HX316" s="466">
        <v>0</v>
      </c>
      <c r="HY316" s="466">
        <f>HM316+HN316+HO316+HP316+HQ316+HR316+HS316+HT316+HU316+HV316+HW316+HX316</f>
        <v>0</v>
      </c>
      <c r="HZ316" s="466">
        <v>0</v>
      </c>
      <c r="IA316" s="466">
        <v>0</v>
      </c>
      <c r="IB316" s="466">
        <v>0</v>
      </c>
      <c r="IC316" s="466">
        <v>0</v>
      </c>
      <c r="ID316" s="466">
        <v>0</v>
      </c>
      <c r="IE316" s="466">
        <v>0</v>
      </c>
      <c r="IF316" s="466">
        <v>0</v>
      </c>
      <c r="IG316" s="466">
        <v>0</v>
      </c>
      <c r="IH316" s="466">
        <v>0</v>
      </c>
      <c r="II316" s="466">
        <v>0</v>
      </c>
      <c r="IJ316" s="466">
        <v>0</v>
      </c>
      <c r="IK316" s="466">
        <v>0</v>
      </c>
      <c r="IL316" s="466">
        <f>HZ316+IA316+IB316+IC316+ID316+IE316+IF316+IG316+IH316+II316+IJ316+IK316</f>
        <v>0</v>
      </c>
      <c r="IM316" s="466">
        <v>0</v>
      </c>
      <c r="IN316" s="466">
        <v>0</v>
      </c>
      <c r="IO316" s="466">
        <v>0</v>
      </c>
      <c r="IP316" s="466">
        <v>0</v>
      </c>
      <c r="IQ316" s="466">
        <v>0</v>
      </c>
      <c r="IR316" s="466">
        <v>0</v>
      </c>
      <c r="IS316" s="466">
        <v>0</v>
      </c>
      <c r="IT316" s="466">
        <v>0</v>
      </c>
      <c r="IU316" s="466">
        <v>0</v>
      </c>
      <c r="IV316" s="466">
        <v>0</v>
      </c>
      <c r="IW316" s="466">
        <v>0</v>
      </c>
      <c r="IX316" s="466">
        <v>0</v>
      </c>
      <c r="IY316" s="466">
        <f>IM316+IN316+IO316+IP316+IQ316+IR316+IS316+IT316+IU316+IV316+IW316+IX316</f>
        <v>0</v>
      </c>
      <c r="IZ316" s="655">
        <v>0</v>
      </c>
      <c r="JA316" s="466">
        <v>0</v>
      </c>
      <c r="JB316" s="466">
        <v>0</v>
      </c>
      <c r="JC316" s="466">
        <v>0</v>
      </c>
      <c r="JD316" s="466">
        <v>0</v>
      </c>
      <c r="JE316" s="466">
        <v>0</v>
      </c>
      <c r="JF316" s="466">
        <v>0</v>
      </c>
      <c r="JG316" s="466">
        <v>0</v>
      </c>
      <c r="JH316" s="466">
        <v>0</v>
      </c>
      <c r="JI316" s="466">
        <v>0</v>
      </c>
      <c r="JJ316" s="466">
        <v>0</v>
      </c>
      <c r="JK316" s="466">
        <v>0</v>
      </c>
      <c r="JL316" s="466">
        <f>IZ316+JA316+JB316+JC316+JD316+JE316+JF316+JG316+JH316+JI316+JJ316+JK316</f>
        <v>0</v>
      </c>
      <c r="JM316" s="655">
        <v>0</v>
      </c>
      <c r="JN316" s="466">
        <v>0</v>
      </c>
      <c r="JO316" s="466">
        <v>0</v>
      </c>
      <c r="JP316" s="466">
        <v>0</v>
      </c>
      <c r="JQ316" s="466">
        <v>0</v>
      </c>
      <c r="JR316" s="466">
        <v>0</v>
      </c>
      <c r="JS316" s="466">
        <v>0</v>
      </c>
      <c r="JT316" s="466">
        <v>0</v>
      </c>
      <c r="JU316" s="466">
        <v>0</v>
      </c>
      <c r="JV316" s="466">
        <v>0</v>
      </c>
      <c r="JW316" s="466">
        <v>0</v>
      </c>
      <c r="JX316" s="466">
        <v>0</v>
      </c>
      <c r="JY316" s="466">
        <f>JM316+JN316+JO316+JP316+JQ316+JR316+JS316+JT316+JU316+JV316+JW316+JX316</f>
        <v>0</v>
      </c>
      <c r="JZ316" s="655">
        <v>0</v>
      </c>
      <c r="KA316" s="466">
        <v>0</v>
      </c>
      <c r="KB316" s="466">
        <v>0</v>
      </c>
      <c r="KC316" s="466">
        <v>0</v>
      </c>
      <c r="KD316" s="466">
        <v>0</v>
      </c>
      <c r="KE316" s="466">
        <v>0</v>
      </c>
      <c r="KF316" s="466">
        <v>0</v>
      </c>
      <c r="KG316" s="466">
        <v>0</v>
      </c>
      <c r="KH316" s="466">
        <v>0</v>
      </c>
      <c r="KI316" s="466">
        <v>0</v>
      </c>
      <c r="KJ316" s="466">
        <v>0</v>
      </c>
      <c r="KK316" s="466">
        <v>0</v>
      </c>
      <c r="KL316" s="466">
        <f>JZ316+KA316+KB316+KC316+KD316+KE316+KF316+KG316+KH316+KI316+KJ316+KK316</f>
        <v>0</v>
      </c>
      <c r="KM316" s="655">
        <v>0</v>
      </c>
      <c r="KN316" s="466">
        <v>0</v>
      </c>
      <c r="KO316" s="466">
        <v>0</v>
      </c>
      <c r="KP316" s="466">
        <v>0</v>
      </c>
      <c r="KQ316" s="466">
        <v>0</v>
      </c>
      <c r="KR316" s="466">
        <v>0</v>
      </c>
      <c r="KS316" s="466">
        <v>0</v>
      </c>
      <c r="KT316" s="466">
        <v>0</v>
      </c>
      <c r="KU316" s="466">
        <v>0</v>
      </c>
      <c r="KV316" s="466">
        <v>0</v>
      </c>
      <c r="KW316" s="466">
        <v>0</v>
      </c>
      <c r="KX316" s="466">
        <v>0</v>
      </c>
      <c r="KY316" s="466">
        <f>KM316+KN316+KO316+KP316+KQ316+KR316+KS316+KT316+KU316+KV316+KW316+KX316</f>
        <v>0</v>
      </c>
      <c r="KZ316" s="655">
        <v>0</v>
      </c>
      <c r="LA316" s="466">
        <v>0</v>
      </c>
      <c r="LB316" s="466">
        <v>0</v>
      </c>
      <c r="LC316" s="466">
        <v>0</v>
      </c>
      <c r="LD316" s="466">
        <v>0</v>
      </c>
      <c r="LE316" s="466">
        <v>0</v>
      </c>
      <c r="LF316" s="466">
        <v>0</v>
      </c>
      <c r="LG316" s="466">
        <v>0</v>
      </c>
      <c r="LH316" s="466">
        <v>0</v>
      </c>
      <c r="LI316" s="466">
        <v>0</v>
      </c>
      <c r="LJ316" s="466">
        <v>0</v>
      </c>
      <c r="LK316" s="466">
        <v>0</v>
      </c>
      <c r="LL316" s="511">
        <f>KZ316+LA316+LB316+LC316+LD316+LE316+LF316+LG316+LH316+LI316+LJ316+LK316</f>
        <v>0</v>
      </c>
    </row>
    <row r="317" spans="1:324" ht="15.75" x14ac:dyDescent="0.25">
      <c r="A317" s="419">
        <v>4421</v>
      </c>
      <c r="B317" s="420"/>
      <c r="C317" s="418" t="s">
        <v>740</v>
      </c>
      <c r="D317" s="418" t="s">
        <v>445</v>
      </c>
      <c r="E317" s="466">
        <v>0</v>
      </c>
      <c r="F317" s="466">
        <v>0</v>
      </c>
      <c r="G317" s="466">
        <v>0</v>
      </c>
      <c r="H317" s="466">
        <v>20340039.225504927</v>
      </c>
      <c r="I317" s="466">
        <v>30814525.955600068</v>
      </c>
      <c r="J317" s="466">
        <v>42389417.45952262</v>
      </c>
      <c r="K317" s="466">
        <v>46421945.418127194</v>
      </c>
      <c r="L317" s="466">
        <v>22571194.291437156</v>
      </c>
      <c r="M317" s="466">
        <v>0</v>
      </c>
      <c r="N317" s="466">
        <v>4619429.1437155735</v>
      </c>
      <c r="O317" s="466">
        <v>1816771.3727257554</v>
      </c>
      <c r="P317" s="466">
        <v>38425.590218661317</v>
      </c>
      <c r="Q317" s="466">
        <v>2439650.1773910867</v>
      </c>
      <c r="R317" s="466">
        <v>0</v>
      </c>
      <c r="S317" s="466">
        <v>0</v>
      </c>
      <c r="T317" s="466">
        <v>2009371.2129861461</v>
      </c>
      <c r="U317" s="466">
        <v>328454.90982306795</v>
      </c>
      <c r="V317" s="466">
        <v>367096.66391253553</v>
      </c>
      <c r="W317" s="466">
        <v>3076940.98422634</v>
      </c>
      <c r="X317" s="466">
        <v>45457.061300283764</v>
      </c>
      <c r="Y317" s="466">
        <f>M317+N317+O317+P317+Q317+R317+S317+T317+U317+V317+W317+X317</f>
        <v>14741597.116299447</v>
      </c>
      <c r="Z317" s="466">
        <v>0</v>
      </c>
      <c r="AA317" s="466">
        <v>3204589.3244867306</v>
      </c>
      <c r="AB317" s="466">
        <v>505738.31726756797</v>
      </c>
      <c r="AC317" s="466">
        <v>6159.2388582874319</v>
      </c>
      <c r="AD317" s="466">
        <v>743973.46536471369</v>
      </c>
      <c r="AE317" s="466">
        <v>6776.8319145384748</v>
      </c>
      <c r="AF317" s="466">
        <v>146064.12827574697</v>
      </c>
      <c r="AG317" s="466">
        <v>661817.56046569848</v>
      </c>
      <c r="AH317" s="466">
        <v>2115.6735102653979</v>
      </c>
      <c r="AI317" s="466">
        <v>1698.3809046903691</v>
      </c>
      <c r="AJ317" s="466">
        <v>481469.09702053078</v>
      </c>
      <c r="AK317" s="466">
        <v>1318350.1130862962</v>
      </c>
      <c r="AL317" s="466">
        <f>Z317+AA317+AB317+AC317+AD317+AE317+AF317+AG317+AH317+AI317+AJ317+AK317</f>
        <v>7078752.1311550662</v>
      </c>
      <c r="AM317" s="466">
        <v>0</v>
      </c>
      <c r="AN317" s="466">
        <v>1213873.0004590221</v>
      </c>
      <c r="AO317" s="466">
        <v>4985216.5451510614</v>
      </c>
      <c r="AP317" s="466">
        <v>4214051.9813887505</v>
      </c>
      <c r="AQ317" s="466">
        <v>6564305.5747371055</v>
      </c>
      <c r="AR317" s="466">
        <v>4302003.8750625942</v>
      </c>
      <c r="AS317" s="466">
        <v>4378939.2421966288</v>
      </c>
      <c r="AT317" s="466">
        <v>3987696.1846519783</v>
      </c>
      <c r="AU317" s="466">
        <v>220509.55182774164</v>
      </c>
      <c r="AV317" s="466">
        <v>1631.6140877983642</v>
      </c>
      <c r="AW317" s="466">
        <v>1382009.8428893343</v>
      </c>
      <c r="AX317" s="466">
        <v>7114.8389250542477</v>
      </c>
      <c r="AY317" s="466">
        <f>AM317+AN317+AO317+AP317+AQ317+AR317+AS317+AT317+AU317+AV317+AW317+AX317</f>
        <v>31257352.251377065</v>
      </c>
      <c r="AZ317" s="466">
        <v>233385.33416791857</v>
      </c>
      <c r="BA317" s="466">
        <v>655105.34985812043</v>
      </c>
      <c r="BB317" s="466">
        <v>2117277.4501335337</v>
      </c>
      <c r="BC317" s="466">
        <v>221269.84530963114</v>
      </c>
      <c r="BD317" s="466">
        <v>1022.3668836588215</v>
      </c>
      <c r="BE317" s="466">
        <v>700508.11884493416</v>
      </c>
      <c r="BF317" s="466">
        <v>1022980.1952094808</v>
      </c>
      <c r="BG317" s="466">
        <v>4010748.8396344525</v>
      </c>
      <c r="BH317" s="466">
        <v>2953431.2094391589</v>
      </c>
      <c r="BI317" s="466">
        <v>299457.51961275248</v>
      </c>
      <c r="BJ317" s="466">
        <v>544015.87093139708</v>
      </c>
      <c r="BK317" s="466">
        <v>2591086.9740026714</v>
      </c>
      <c r="BL317" s="466">
        <f>AZ317+BA317+BB317+BC317+BD317+BE317+BF317+BG317+BH317+BI317+BJ317+BK317</f>
        <v>15350289.074027706</v>
      </c>
      <c r="BM317" s="466">
        <v>0</v>
      </c>
      <c r="BN317" s="466">
        <v>0</v>
      </c>
      <c r="BO317" s="466">
        <v>141561.44220497413</v>
      </c>
      <c r="BP317" s="466">
        <v>826517.05913036235</v>
      </c>
      <c r="BQ317" s="466">
        <v>1690.0350525788683</v>
      </c>
      <c r="BR317" s="466">
        <v>1239.3590385578368</v>
      </c>
      <c r="BS317" s="466">
        <v>62994.491737606411</v>
      </c>
      <c r="BT317" s="466">
        <v>246484.66608245703</v>
      </c>
      <c r="BU317" s="466">
        <v>1243.5319646135872</v>
      </c>
      <c r="BV317" s="466">
        <v>288814.99553496914</v>
      </c>
      <c r="BW317" s="466">
        <v>1235.1861125020864</v>
      </c>
      <c r="BX317" s="466">
        <v>1274272.7844683693</v>
      </c>
      <c r="BY317" s="466">
        <f>BM317+BN317+BO317+BP317+BQ317+BR317+BS317+BT317+BU317+BV317+BW317+BX317</f>
        <v>2846053.5513269911</v>
      </c>
      <c r="BZ317" s="466">
        <v>85228.367551326999</v>
      </c>
      <c r="CA317" s="466">
        <v>70188.069646135889</v>
      </c>
      <c r="CB317" s="466">
        <v>181773.04172926053</v>
      </c>
      <c r="CC317" s="466">
        <v>116448.18035386414</v>
      </c>
      <c r="CD317" s="466">
        <v>31947.504631947922</v>
      </c>
      <c r="CE317" s="466">
        <v>20149.591011517277</v>
      </c>
      <c r="CF317" s="466">
        <v>1135.0358871640794</v>
      </c>
      <c r="CG317" s="466">
        <v>182538.82966115841</v>
      </c>
      <c r="CH317" s="466">
        <v>115218.10711901187</v>
      </c>
      <c r="CI317" s="466">
        <v>4807.2108162243367</v>
      </c>
      <c r="CJ317" s="466">
        <v>194569.35924720415</v>
      </c>
      <c r="CK317" s="466">
        <v>566517.57302620588</v>
      </c>
      <c r="CL317" s="466">
        <f>BZ317+CA317+CB317+CC317+CD317+CE317+CF317+CG317+CH317+CI317+CJ317+CK317</f>
        <v>1570520.8706810214</v>
      </c>
      <c r="CM317" s="466">
        <v>154302.46002336842</v>
      </c>
      <c r="CN317" s="466">
        <v>299528.30474878987</v>
      </c>
      <c r="CO317" s="466">
        <v>2507.9285595059259</v>
      </c>
      <c r="CP317" s="466">
        <v>1907.0272074778836</v>
      </c>
      <c r="CQ317" s="466">
        <v>175580.95497412785</v>
      </c>
      <c r="CR317" s="466">
        <v>107917.8160156902</v>
      </c>
      <c r="CS317" s="466">
        <v>59022.12556334502</v>
      </c>
      <c r="CT317" s="466">
        <v>131327.64601068271</v>
      </c>
      <c r="CU317" s="466">
        <v>362502.59155399766</v>
      </c>
      <c r="CV317" s="466">
        <v>587915.67401101661</v>
      </c>
      <c r="CW317" s="466">
        <v>79340.191912869297</v>
      </c>
      <c r="CX317" s="466">
        <v>1140386.7320146884</v>
      </c>
      <c r="CY317" s="466">
        <f>CM317+CN317+CO317+CP317+CQ317+CR317+CS317+CT317+CU317+CV317+CW317+CX317</f>
        <v>3102239.4525955599</v>
      </c>
      <c r="CZ317" s="466">
        <v>144736.57</v>
      </c>
      <c r="DA317" s="466">
        <v>791615.75</v>
      </c>
      <c r="DB317" s="466">
        <v>360036.34</v>
      </c>
      <c r="DC317" s="466">
        <v>79129.33</v>
      </c>
      <c r="DD317" s="466">
        <v>2487.9499999999998</v>
      </c>
      <c r="DE317" s="466">
        <v>268981.37</v>
      </c>
      <c r="DF317" s="466">
        <v>208800.31</v>
      </c>
      <c r="DG317" s="466">
        <v>2227.38</v>
      </c>
      <c r="DH317" s="466">
        <v>120576.01</v>
      </c>
      <c r="DI317" s="466">
        <v>1522363.72</v>
      </c>
      <c r="DJ317" s="466">
        <v>259752.44</v>
      </c>
      <c r="DK317" s="466">
        <v>4683.76</v>
      </c>
      <c r="DL317" s="466">
        <f>CZ317+DA317+DB317+DC317+DD317+DE317+DF317+DG317+DH317+DI317+DJ317+DK317</f>
        <v>3765390.9299999997</v>
      </c>
      <c r="DM317" s="466">
        <v>391781.05</v>
      </c>
      <c r="DN317" s="466">
        <v>0</v>
      </c>
      <c r="DO317" s="466">
        <v>794159.95</v>
      </c>
      <c r="DP317" s="466">
        <v>1563460.79</v>
      </c>
      <c r="DQ317" s="466">
        <v>2150.21</v>
      </c>
      <c r="DR317" s="466">
        <v>249537.07</v>
      </c>
      <c r="DS317" s="466">
        <v>373214.9</v>
      </c>
      <c r="DT317" s="466">
        <v>2069.71</v>
      </c>
      <c r="DU317" s="466">
        <v>8031241.2299999995</v>
      </c>
      <c r="DV317" s="466">
        <v>266429.59000000003</v>
      </c>
      <c r="DW317" s="466">
        <v>14768.89</v>
      </c>
      <c r="DX317" s="466">
        <v>121605.98</v>
      </c>
      <c r="DY317" s="466">
        <f>DM317+DN317+DO317+DP317+DQ317+DR317+DS317+DT317+DU317+DV317+DW317+DX317</f>
        <v>11810419.370000001</v>
      </c>
      <c r="DZ317" s="466">
        <v>252489.9</v>
      </c>
      <c r="EA317" s="466">
        <v>145282.54999999999</v>
      </c>
      <c r="EB317" s="466">
        <v>2507.0100000000002</v>
      </c>
      <c r="EC317" s="466">
        <v>162509.10999999999</v>
      </c>
      <c r="ED317" s="466">
        <v>6783.89</v>
      </c>
      <c r="EE317" s="466">
        <v>-2564.46</v>
      </c>
      <c r="EF317" s="466">
        <v>1462.81</v>
      </c>
      <c r="EG317" s="466">
        <v>981188.31</v>
      </c>
      <c r="EH317" s="466">
        <v>23613.26</v>
      </c>
      <c r="EI317" s="466">
        <v>614375.89</v>
      </c>
      <c r="EJ317" s="466">
        <v>373198.4</v>
      </c>
      <c r="EK317" s="466">
        <v>482962.97</v>
      </c>
      <c r="EL317" s="466">
        <f>DZ317+EA317+EB317+EC317+ED317+EE317+EF317+EG317+EH317+EI317+EJ317+EK317</f>
        <v>3043809.6399999997</v>
      </c>
      <c r="EM317" s="466">
        <v>293525.19</v>
      </c>
      <c r="EN317" s="466">
        <v>0</v>
      </c>
      <c r="EO317" s="466">
        <v>1690.98</v>
      </c>
      <c r="EP317" s="466">
        <v>43615.6</v>
      </c>
      <c r="EQ317" s="466">
        <v>1661.56</v>
      </c>
      <c r="ER317" s="466">
        <v>1644.79</v>
      </c>
      <c r="ES317" s="466">
        <v>10528.6</v>
      </c>
      <c r="ET317" s="466">
        <v>76294.8</v>
      </c>
      <c r="EU317" s="466">
        <v>1740.34</v>
      </c>
      <c r="EV317" s="466">
        <v>283057.94</v>
      </c>
      <c r="EW317" s="466">
        <v>228907.91</v>
      </c>
      <c r="EX317" s="466">
        <v>301107.55</v>
      </c>
      <c r="EY317" s="466">
        <f>EM317+EN317+EO317+EP317+EQ317+ER317+ES317+ET317+EU317+EV317+EW317+EX317</f>
        <v>1243775.26</v>
      </c>
      <c r="EZ317" s="466">
        <v>1082972.43</v>
      </c>
      <c r="FA317" s="466">
        <v>0</v>
      </c>
      <c r="FB317" s="466">
        <v>1842.17</v>
      </c>
      <c r="FC317" s="466">
        <v>34185.339999999997</v>
      </c>
      <c r="FD317" s="466">
        <v>1963.04</v>
      </c>
      <c r="FE317" s="466">
        <v>42034.49</v>
      </c>
      <c r="FF317" s="466">
        <v>1662.04</v>
      </c>
      <c r="FG317" s="466">
        <v>1604.73</v>
      </c>
      <c r="FH317" s="466">
        <v>198011.77</v>
      </c>
      <c r="FI317" s="466">
        <v>116370.58</v>
      </c>
      <c r="FJ317" s="466">
        <v>127336.36</v>
      </c>
      <c r="FK317" s="466">
        <v>504265.12</v>
      </c>
      <c r="FL317" s="466">
        <f>FA317+FB317+FC317+FD317+FE317+FF317+FG317+FH317+EZ317+FI317+FK317+FJ317</f>
        <v>2112248.0699999998</v>
      </c>
      <c r="FM317" s="466">
        <v>60987.37</v>
      </c>
      <c r="FN317" s="466">
        <v>0</v>
      </c>
      <c r="FO317" s="466">
        <v>1231.6600000000001</v>
      </c>
      <c r="FP317" s="466">
        <v>20057.89</v>
      </c>
      <c r="FQ317" s="466">
        <v>137264.68</v>
      </c>
      <c r="FR317" s="466">
        <v>1100.43</v>
      </c>
      <c r="FS317" s="466">
        <v>52548.37</v>
      </c>
      <c r="FT317" s="466">
        <v>22251.43</v>
      </c>
      <c r="FU317" s="466">
        <v>1043.6600000000001</v>
      </c>
      <c r="FV317" s="466">
        <v>152217.60000000001</v>
      </c>
      <c r="FW317" s="466">
        <v>1027.73</v>
      </c>
      <c r="FX317" s="466">
        <v>133683.23000000001</v>
      </c>
      <c r="FY317" s="466">
        <f>FM317+FN317+FO317+FP317+FQ317+FR317+FS317+FT317+FU317+FV317+FW317+FX317</f>
        <v>583414.04999999993</v>
      </c>
      <c r="FZ317" s="466">
        <v>146561.71000000002</v>
      </c>
      <c r="GA317" s="466">
        <v>73364.350000000006</v>
      </c>
      <c r="GB317" s="466">
        <v>1041.8999999999999</v>
      </c>
      <c r="GC317" s="466">
        <v>121378.53000000001</v>
      </c>
      <c r="GD317" s="466">
        <v>859.38999999999942</v>
      </c>
      <c r="GE317" s="466">
        <v>918.53000000000065</v>
      </c>
      <c r="GF317" s="466">
        <v>42909.89</v>
      </c>
      <c r="GG317" s="466">
        <v>38354.44</v>
      </c>
      <c r="GH317" s="466">
        <v>678.23999999999887</v>
      </c>
      <c r="GI317" s="466">
        <v>78536.260000000009</v>
      </c>
      <c r="GJ317" s="466">
        <v>87658.05</v>
      </c>
      <c r="GK317" s="466">
        <v>20482.359999999997</v>
      </c>
      <c r="GL317" s="466">
        <f>FZ317+GA317+GB317+GC317+GD317+GE317+GF317+GG317+GH317+GI317+GJ317+GK317</f>
        <v>612743.65000000014</v>
      </c>
      <c r="GM317" s="466">
        <v>551867.40999999992</v>
      </c>
      <c r="GN317" s="466">
        <v>57403.369999999995</v>
      </c>
      <c r="GO317" s="466">
        <v>35.160000000000025</v>
      </c>
      <c r="GP317" s="466">
        <v>57274.69</v>
      </c>
      <c r="GQ317" s="466">
        <v>35207.08</v>
      </c>
      <c r="GR317" s="466">
        <v>14.800000000000068</v>
      </c>
      <c r="GS317" s="466">
        <v>113820.94</v>
      </c>
      <c r="GT317" s="466">
        <v>35101.89</v>
      </c>
      <c r="GU317" s="466">
        <v>488018.49000000005</v>
      </c>
      <c r="GV317" s="466">
        <v>166069.85999999999</v>
      </c>
      <c r="GW317" s="466">
        <v>10.019999999999982</v>
      </c>
      <c r="GX317" s="466">
        <v>10.019999999999982</v>
      </c>
      <c r="GY317" s="466">
        <f>GM317+GN317+GO317+GP317+GQ317+GR317+GS317+GT317+GU317+GV317+GW317+GX317</f>
        <v>1504833.73</v>
      </c>
      <c r="GZ317" s="466">
        <v>20996.09</v>
      </c>
      <c r="HA317" s="466">
        <v>17290.900000000001</v>
      </c>
      <c r="HB317" s="466">
        <v>59030.89</v>
      </c>
      <c r="HC317" s="466">
        <v>25207.43</v>
      </c>
      <c r="HD317" s="466">
        <v>23466.22</v>
      </c>
      <c r="HE317" s="466">
        <v>0</v>
      </c>
      <c r="HF317" s="466">
        <v>0</v>
      </c>
      <c r="HG317" s="466">
        <v>454150.83999999997</v>
      </c>
      <c r="HH317" s="466">
        <v>0</v>
      </c>
      <c r="HI317" s="466">
        <v>213123.78000000003</v>
      </c>
      <c r="HJ317" s="466">
        <v>0</v>
      </c>
      <c r="HK317" s="466">
        <v>0</v>
      </c>
      <c r="HL317" s="466">
        <f>GZ317+HA317+HB317+HC317+HD317+HE317+HF317+HG317+HH317+HI317+HJ317+HK317</f>
        <v>813266.15</v>
      </c>
      <c r="HM317" s="466">
        <v>344010.25999999995</v>
      </c>
      <c r="HN317" s="466">
        <v>0</v>
      </c>
      <c r="HO317" s="466">
        <v>0</v>
      </c>
      <c r="HP317" s="466">
        <v>182225.15000000002</v>
      </c>
      <c r="HQ317" s="466">
        <v>0</v>
      </c>
      <c r="HR317" s="466">
        <v>0</v>
      </c>
      <c r="HS317" s="466">
        <v>239368.2</v>
      </c>
      <c r="HT317" s="466">
        <v>102946.09</v>
      </c>
      <c r="HU317" s="466">
        <v>0</v>
      </c>
      <c r="HV317" s="466">
        <v>170396.09</v>
      </c>
      <c r="HW317" s="466">
        <v>612195.9</v>
      </c>
      <c r="HX317" s="466">
        <v>0.86</v>
      </c>
      <c r="HY317" s="466">
        <f>HM317+HN317+HO317+HP317+HQ317+HR317+HS317+HT317+HU317+HV317+HW317+HX317</f>
        <v>1651142.55</v>
      </c>
      <c r="HZ317" s="466">
        <v>94840.33</v>
      </c>
      <c r="IA317" s="466">
        <v>0</v>
      </c>
      <c r="IB317" s="466">
        <v>0</v>
      </c>
      <c r="IC317" s="466">
        <v>54803.619999999995</v>
      </c>
      <c r="ID317" s="466">
        <v>249124.86</v>
      </c>
      <c r="IE317" s="466">
        <v>0</v>
      </c>
      <c r="IF317" s="466">
        <v>116238.35999999999</v>
      </c>
      <c r="IG317" s="466">
        <v>0</v>
      </c>
      <c r="IH317" s="466">
        <v>108974.73</v>
      </c>
      <c r="II317" s="466">
        <v>136813.54</v>
      </c>
      <c r="IJ317" s="466">
        <v>0</v>
      </c>
      <c r="IK317" s="466">
        <v>270031.65999999997</v>
      </c>
      <c r="IL317" s="466">
        <f>HZ317+IA317+IB317+IC317+ID317+IE317+IF317+IG317+IH317+II317+IJ317+IK317</f>
        <v>1030827.1000000001</v>
      </c>
      <c r="IM317" s="466">
        <v>232068.78999999998</v>
      </c>
      <c r="IN317" s="466">
        <v>0</v>
      </c>
      <c r="IO317" s="466">
        <v>0</v>
      </c>
      <c r="IP317" s="466">
        <v>260820.08000000002</v>
      </c>
      <c r="IQ317" s="466">
        <v>249520.12</v>
      </c>
      <c r="IR317" s="466">
        <v>0</v>
      </c>
      <c r="IS317" s="466">
        <v>113228.47</v>
      </c>
      <c r="IT317" s="466">
        <v>0</v>
      </c>
      <c r="IU317" s="466">
        <v>5545.64</v>
      </c>
      <c r="IV317" s="466">
        <v>13507.720000000001</v>
      </c>
      <c r="IW317" s="466">
        <v>0</v>
      </c>
      <c r="IX317" s="466">
        <v>439795.13</v>
      </c>
      <c r="IY317" s="466">
        <f>IM317+IN317+IO317+IP317+IQ317+IR317+IS317+IT317+IU317+IV317+IW317+IX317</f>
        <v>1314485.95</v>
      </c>
      <c r="IZ317" s="655">
        <v>281920.55</v>
      </c>
      <c r="JA317" s="466">
        <v>0</v>
      </c>
      <c r="JB317" s="466">
        <v>0</v>
      </c>
      <c r="JC317" s="466">
        <v>350757.47</v>
      </c>
      <c r="JD317" s="466">
        <v>0</v>
      </c>
      <c r="JE317" s="466">
        <v>0</v>
      </c>
      <c r="JF317" s="466">
        <v>165651.32999999999</v>
      </c>
      <c r="JG317" s="466">
        <v>0</v>
      </c>
      <c r="JH317" s="466">
        <v>0</v>
      </c>
      <c r="JI317" s="466">
        <v>303655.57999999996</v>
      </c>
      <c r="JJ317" s="466">
        <v>478682.81</v>
      </c>
      <c r="JK317" s="466">
        <v>40228.99</v>
      </c>
      <c r="JL317" s="466">
        <f>IZ317+JA317+JB317+JC317+JD317+JE317+JF317+JG317+JH317+JI317+JJ317+JK317</f>
        <v>1620896.73</v>
      </c>
      <c r="JM317" s="655">
        <v>126190.56</v>
      </c>
      <c r="JN317" s="466">
        <v>0</v>
      </c>
      <c r="JO317" s="466">
        <v>0</v>
      </c>
      <c r="JP317" s="466">
        <v>150518.15</v>
      </c>
      <c r="JQ317" s="466">
        <v>0</v>
      </c>
      <c r="JR317" s="466">
        <v>0</v>
      </c>
      <c r="JS317" s="466">
        <v>113269.47</v>
      </c>
      <c r="JT317" s="466">
        <v>107146.07</v>
      </c>
      <c r="JU317" s="466">
        <v>0</v>
      </c>
      <c r="JV317" s="466">
        <v>67143.08</v>
      </c>
      <c r="JW317" s="466">
        <v>0</v>
      </c>
      <c r="JX317" s="466">
        <v>266845.98</v>
      </c>
      <c r="JY317" s="466">
        <f>JM317+JN317+JO317+JP317+JQ317+JR317+JS317+JT317+JU317+JV317+JW317+JX317</f>
        <v>831113.30999999994</v>
      </c>
      <c r="JZ317" s="655">
        <v>78487.97</v>
      </c>
      <c r="KA317" s="466">
        <v>50524.19</v>
      </c>
      <c r="KB317" s="466">
        <v>0</v>
      </c>
      <c r="KC317" s="466">
        <v>210453.57</v>
      </c>
      <c r="KD317" s="466">
        <v>0</v>
      </c>
      <c r="KE317" s="466">
        <v>231575</v>
      </c>
      <c r="KF317" s="466">
        <v>36717.160000000003</v>
      </c>
      <c r="KG317" s="466">
        <v>0</v>
      </c>
      <c r="KH317" s="466">
        <v>0</v>
      </c>
      <c r="KI317" s="466">
        <v>92693.2</v>
      </c>
      <c r="KJ317" s="466">
        <v>0</v>
      </c>
      <c r="KK317" s="466">
        <v>334227.3</v>
      </c>
      <c r="KL317" s="466">
        <f>JZ317+KA317+KB317+KC317+KD317+KE317+KF317+KG317+KH317+KI317+KJ317+KK317</f>
        <v>1034678.3899999999</v>
      </c>
      <c r="KM317" s="655">
        <v>193900.33</v>
      </c>
      <c r="KN317" s="466">
        <v>43019.15</v>
      </c>
      <c r="KO317" s="466">
        <v>118842.14</v>
      </c>
      <c r="KP317" s="466">
        <v>71754.789999999994</v>
      </c>
      <c r="KQ317" s="466">
        <v>0</v>
      </c>
      <c r="KR317" s="466">
        <v>145681.84</v>
      </c>
      <c r="KS317" s="466">
        <v>43978.74</v>
      </c>
      <c r="KT317" s="466">
        <v>74835</v>
      </c>
      <c r="KU317" s="466">
        <v>0</v>
      </c>
      <c r="KV317" s="466">
        <v>54983.68</v>
      </c>
      <c r="KW317" s="466">
        <v>0</v>
      </c>
      <c r="KX317" s="466">
        <v>430796.99</v>
      </c>
      <c r="KY317" s="466">
        <f>KM317+KN317+KO317+KP317+KQ317+KR317+KS317+KT317+KU317+KV317+KW317+KX317</f>
        <v>1177792.6600000001</v>
      </c>
      <c r="KZ317" s="655">
        <v>51525.89</v>
      </c>
      <c r="LA317" s="466">
        <v>0</v>
      </c>
      <c r="LB317" s="466">
        <v>0</v>
      </c>
      <c r="LC317" s="466">
        <v>0</v>
      </c>
      <c r="LD317" s="466">
        <v>0</v>
      </c>
      <c r="LE317" s="466">
        <v>0</v>
      </c>
      <c r="LF317" s="466">
        <v>0</v>
      </c>
      <c r="LG317" s="466">
        <v>0</v>
      </c>
      <c r="LH317" s="466">
        <v>0</v>
      </c>
      <c r="LI317" s="466">
        <v>0</v>
      </c>
      <c r="LJ317" s="466">
        <v>0</v>
      </c>
      <c r="LK317" s="466">
        <v>0</v>
      </c>
      <c r="LL317" s="511">
        <f>KZ317+LA317+LB317+LC317+LD317+LE317+LF317+LG317+LH317+LI317+LJ317+LK317</f>
        <v>51525.89</v>
      </c>
    </row>
    <row r="318" spans="1:324" ht="15.75" x14ac:dyDescent="0.25">
      <c r="A318" s="419">
        <v>4422</v>
      </c>
      <c r="B318" s="420"/>
      <c r="C318" s="418" t="s">
        <v>849</v>
      </c>
      <c r="D318" s="418" t="s">
        <v>446</v>
      </c>
      <c r="E318" s="466">
        <v>0</v>
      </c>
      <c r="F318" s="466">
        <v>0</v>
      </c>
      <c r="G318" s="466">
        <v>0</v>
      </c>
      <c r="H318" s="466">
        <v>0</v>
      </c>
      <c r="I318" s="466">
        <v>0</v>
      </c>
      <c r="J318" s="466">
        <v>0</v>
      </c>
      <c r="K318" s="466">
        <v>0</v>
      </c>
      <c r="L318" s="466">
        <v>2503755.6334501756</v>
      </c>
      <c r="M318" s="466">
        <v>0</v>
      </c>
      <c r="N318" s="466">
        <v>0</v>
      </c>
      <c r="O318" s="466">
        <v>1669170.4223001171</v>
      </c>
      <c r="P318" s="466">
        <v>0</v>
      </c>
      <c r="Q318" s="466">
        <v>0</v>
      </c>
      <c r="R318" s="466">
        <v>0</v>
      </c>
      <c r="S318" s="466">
        <v>417292.60557502927</v>
      </c>
      <c r="T318" s="466">
        <v>0</v>
      </c>
      <c r="U318" s="466">
        <v>0</v>
      </c>
      <c r="V318" s="466">
        <v>0</v>
      </c>
      <c r="W318" s="466">
        <v>0</v>
      </c>
      <c r="X318" s="466">
        <v>0</v>
      </c>
      <c r="Y318" s="466">
        <f>M318+N318+O318+P318+Q318+R318+S318+T318+U318+V318+W318+X318</f>
        <v>2086463.0278751464</v>
      </c>
      <c r="Z318" s="466">
        <v>0</v>
      </c>
      <c r="AA318" s="466">
        <v>0</v>
      </c>
      <c r="AB318" s="466">
        <v>0</v>
      </c>
      <c r="AC318" s="466">
        <v>0</v>
      </c>
      <c r="AD318" s="466">
        <v>0</v>
      </c>
      <c r="AE318" s="466">
        <v>0</v>
      </c>
      <c r="AF318" s="466">
        <v>0</v>
      </c>
      <c r="AG318" s="466">
        <v>0</v>
      </c>
      <c r="AH318" s="466">
        <v>0</v>
      </c>
      <c r="AI318" s="466">
        <v>0</v>
      </c>
      <c r="AJ318" s="466">
        <v>0</v>
      </c>
      <c r="AK318" s="466">
        <v>0</v>
      </c>
      <c r="AL318" s="466">
        <f>Z318+AA318+AB318+AC318+AD318+AE318+AF318+AG318+AH318+AI318+AJ318+AK318</f>
        <v>0</v>
      </c>
      <c r="AM318" s="466">
        <v>0</v>
      </c>
      <c r="AN318" s="466">
        <v>0</v>
      </c>
      <c r="AO318" s="466">
        <v>0</v>
      </c>
      <c r="AP318" s="466">
        <v>0</v>
      </c>
      <c r="AQ318" s="466">
        <v>0</v>
      </c>
      <c r="AR318" s="466">
        <v>0</v>
      </c>
      <c r="AS318" s="466">
        <v>0</v>
      </c>
      <c r="AT318" s="466">
        <v>0</v>
      </c>
      <c r="AU318" s="466">
        <v>0</v>
      </c>
      <c r="AV318" s="466">
        <v>0</v>
      </c>
      <c r="AW318" s="466">
        <v>0</v>
      </c>
      <c r="AX318" s="466">
        <v>0</v>
      </c>
      <c r="AY318" s="466">
        <f>AM318+AN318+AO318+AP318+AQ318+AR318+AS318+AT318+AU318+AV318+AW318+AX318</f>
        <v>0</v>
      </c>
      <c r="AZ318" s="466">
        <v>0</v>
      </c>
      <c r="BA318" s="466">
        <v>0</v>
      </c>
      <c r="BB318" s="466">
        <v>0</v>
      </c>
      <c r="BC318" s="466">
        <v>0</v>
      </c>
      <c r="BD318" s="466">
        <v>0</v>
      </c>
      <c r="BE318" s="466">
        <v>0</v>
      </c>
      <c r="BF318" s="466">
        <v>0</v>
      </c>
      <c r="BG318" s="466">
        <v>0</v>
      </c>
      <c r="BH318" s="466">
        <v>0</v>
      </c>
      <c r="BI318" s="466">
        <v>0</v>
      </c>
      <c r="BJ318" s="466">
        <v>0</v>
      </c>
      <c r="BK318" s="466">
        <v>0</v>
      </c>
      <c r="BL318" s="466">
        <f>AZ318+BA318+BB318+BC318+BD318+BE318+BF318+BG318+BH318+BI318+BJ318+BK318</f>
        <v>0</v>
      </c>
      <c r="BM318" s="466">
        <v>0</v>
      </c>
      <c r="BN318" s="466">
        <v>0</v>
      </c>
      <c r="BO318" s="466">
        <v>0</v>
      </c>
      <c r="BP318" s="466">
        <v>0</v>
      </c>
      <c r="BQ318" s="466">
        <v>0</v>
      </c>
      <c r="BR318" s="466">
        <v>0</v>
      </c>
      <c r="BS318" s="466">
        <v>0</v>
      </c>
      <c r="BT318" s="466">
        <v>0</v>
      </c>
      <c r="BU318" s="466">
        <v>0</v>
      </c>
      <c r="BV318" s="466">
        <v>3265355.5996912038</v>
      </c>
      <c r="BW318" s="466">
        <v>0</v>
      </c>
      <c r="BX318" s="466">
        <v>568428.19354031049</v>
      </c>
      <c r="BY318" s="466">
        <f>BM318+BN318+BO318+BP318+BQ318+BR318+BS318+BT318+BU318+BV318+BW318+BX318</f>
        <v>3833783.7932315143</v>
      </c>
      <c r="BZ318" s="466">
        <v>0</v>
      </c>
      <c r="CA318" s="466">
        <v>0</v>
      </c>
      <c r="CB318" s="466">
        <v>0</v>
      </c>
      <c r="CC318" s="466">
        <v>0</v>
      </c>
      <c r="CD318" s="466">
        <v>0</v>
      </c>
      <c r="CE318" s="466">
        <v>0</v>
      </c>
      <c r="CF318" s="466">
        <v>0</v>
      </c>
      <c r="CG318" s="466">
        <v>0</v>
      </c>
      <c r="CH318" s="466">
        <v>0</v>
      </c>
      <c r="CI318" s="466">
        <v>0</v>
      </c>
      <c r="CJ318" s="466">
        <v>0</v>
      </c>
      <c r="CK318" s="466">
        <v>0</v>
      </c>
      <c r="CL318" s="466">
        <f>BZ318+CA318+CB318+CC318+CD318+CE318+CF318+CG318+CH318+CI318+CJ318+CK318</f>
        <v>0</v>
      </c>
      <c r="CM318" s="466">
        <v>0</v>
      </c>
      <c r="CN318" s="466">
        <v>0</v>
      </c>
      <c r="CO318" s="466">
        <v>0</v>
      </c>
      <c r="CP318" s="466">
        <v>0</v>
      </c>
      <c r="CQ318" s="466">
        <v>0</v>
      </c>
      <c r="CR318" s="466">
        <v>0</v>
      </c>
      <c r="CS318" s="466">
        <v>0</v>
      </c>
      <c r="CT318" s="466">
        <v>0</v>
      </c>
      <c r="CU318" s="466">
        <v>0</v>
      </c>
      <c r="CV318" s="466">
        <v>0</v>
      </c>
      <c r="CW318" s="466">
        <v>0</v>
      </c>
      <c r="CX318" s="466">
        <v>0</v>
      </c>
      <c r="CY318" s="466">
        <f>CM318+CN318+CO318+CP318+CQ318+CR318+CS318+CT318+CU318+CV318+CW318+CX318</f>
        <v>0</v>
      </c>
      <c r="CZ318" s="466">
        <v>0</v>
      </c>
      <c r="DA318" s="466">
        <v>0</v>
      </c>
      <c r="DB318" s="466">
        <v>0</v>
      </c>
      <c r="DC318" s="466">
        <v>0</v>
      </c>
      <c r="DD318" s="466">
        <v>0</v>
      </c>
      <c r="DE318" s="466">
        <v>0</v>
      </c>
      <c r="DF318" s="466">
        <v>0</v>
      </c>
      <c r="DG318" s="466">
        <v>0</v>
      </c>
      <c r="DH318" s="466">
        <v>0</v>
      </c>
      <c r="DI318" s="466">
        <v>0</v>
      </c>
      <c r="DJ318" s="466">
        <v>0</v>
      </c>
      <c r="DK318" s="466">
        <v>0</v>
      </c>
      <c r="DL318" s="466">
        <f>CZ318+DA318+DB318+DC318+DD318+DE318+DF318+DG318+DH318+DI318+DJ318+DK318</f>
        <v>0</v>
      </c>
      <c r="DM318" s="466">
        <v>0</v>
      </c>
      <c r="DN318" s="466">
        <v>0</v>
      </c>
      <c r="DO318" s="466">
        <v>0</v>
      </c>
      <c r="DP318" s="466">
        <v>0</v>
      </c>
      <c r="DQ318" s="466">
        <v>0</v>
      </c>
      <c r="DR318" s="466">
        <v>0</v>
      </c>
      <c r="DS318" s="466">
        <v>0</v>
      </c>
      <c r="DT318" s="466">
        <v>0</v>
      </c>
      <c r="DU318" s="466">
        <v>0</v>
      </c>
      <c r="DV318" s="466">
        <v>0</v>
      </c>
      <c r="DW318" s="466">
        <v>0</v>
      </c>
      <c r="DX318" s="466">
        <v>0</v>
      </c>
      <c r="DY318" s="466">
        <f>DM318+DN318+DO318+DP318+DQ318+DR318+DS318+DT318+DU318+DV318+DW318+DX318</f>
        <v>0</v>
      </c>
      <c r="DZ318" s="466">
        <v>0</v>
      </c>
      <c r="EA318" s="466">
        <v>0</v>
      </c>
      <c r="EB318" s="466">
        <v>0</v>
      </c>
      <c r="EC318" s="466">
        <v>0</v>
      </c>
      <c r="ED318" s="466">
        <v>0</v>
      </c>
      <c r="EE318" s="466">
        <v>0</v>
      </c>
      <c r="EF318" s="466">
        <v>0</v>
      </c>
      <c r="EG318" s="466">
        <v>0</v>
      </c>
      <c r="EH318" s="466">
        <v>0</v>
      </c>
      <c r="EI318" s="466">
        <v>0</v>
      </c>
      <c r="EJ318" s="466">
        <v>0</v>
      </c>
      <c r="EK318" s="466">
        <v>0</v>
      </c>
      <c r="EL318" s="466">
        <f>DZ318+EA318+EB318+EC318+ED318+EE318+EF318+EG318+EH318+EI318+EJ318+EK318</f>
        <v>0</v>
      </c>
      <c r="EM318" s="466">
        <v>0</v>
      </c>
      <c r="EN318" s="466">
        <v>0</v>
      </c>
      <c r="EO318" s="466">
        <v>0</v>
      </c>
      <c r="EP318" s="466">
        <v>0</v>
      </c>
      <c r="EQ318" s="466">
        <v>0</v>
      </c>
      <c r="ER318" s="466">
        <v>0</v>
      </c>
      <c r="ES318" s="466">
        <v>0</v>
      </c>
      <c r="ET318" s="466">
        <v>0</v>
      </c>
      <c r="EU318" s="466">
        <v>0</v>
      </c>
      <c r="EV318" s="466">
        <v>0</v>
      </c>
      <c r="EW318" s="466">
        <v>0</v>
      </c>
      <c r="EX318" s="466">
        <v>0</v>
      </c>
      <c r="EY318" s="466">
        <f>EM318+EN318+EO318+EP318+EQ318+ER318+ES318+ET318+EU318+EV318+EW318+EX318</f>
        <v>0</v>
      </c>
      <c r="EZ318" s="466">
        <v>0</v>
      </c>
      <c r="FA318" s="466">
        <v>0</v>
      </c>
      <c r="FB318" s="466">
        <v>0</v>
      </c>
      <c r="FC318" s="466">
        <v>0</v>
      </c>
      <c r="FD318" s="466">
        <v>0</v>
      </c>
      <c r="FE318" s="466">
        <v>0</v>
      </c>
      <c r="FF318" s="466">
        <v>0</v>
      </c>
      <c r="FG318" s="466">
        <v>0</v>
      </c>
      <c r="FH318" s="466">
        <v>0</v>
      </c>
      <c r="FI318" s="466">
        <v>0</v>
      </c>
      <c r="FJ318" s="466">
        <v>0</v>
      </c>
      <c r="FK318" s="466">
        <v>0</v>
      </c>
      <c r="FL318" s="466">
        <f>FA318+FB318+FC318+FD318+FE318+FF318+FG318+FH318+EZ318+FI318+FK318+FJ318</f>
        <v>0</v>
      </c>
      <c r="FM318" s="466">
        <v>0</v>
      </c>
      <c r="FN318" s="466">
        <v>0</v>
      </c>
      <c r="FO318" s="466">
        <v>0</v>
      </c>
      <c r="FP318" s="466">
        <v>0</v>
      </c>
      <c r="FQ318" s="466">
        <v>0</v>
      </c>
      <c r="FR318" s="466">
        <v>0</v>
      </c>
      <c r="FS318" s="466">
        <v>0</v>
      </c>
      <c r="FT318" s="466">
        <v>0</v>
      </c>
      <c r="FU318" s="466">
        <v>0</v>
      </c>
      <c r="FV318" s="466">
        <v>0</v>
      </c>
      <c r="FW318" s="466">
        <v>0</v>
      </c>
      <c r="FX318" s="466">
        <v>0</v>
      </c>
      <c r="FY318" s="466">
        <f>FM318+FN318+FO318+FP318+FQ318+FR318+FS318+FT318+FU318+FV318+FW318+FX318</f>
        <v>0</v>
      </c>
      <c r="FZ318" s="466">
        <v>0</v>
      </c>
      <c r="GA318" s="466">
        <v>0</v>
      </c>
      <c r="GB318" s="466">
        <v>0</v>
      </c>
      <c r="GC318" s="466">
        <v>0</v>
      </c>
      <c r="GD318" s="466">
        <v>0</v>
      </c>
      <c r="GE318" s="466">
        <v>0</v>
      </c>
      <c r="GF318" s="466">
        <v>0</v>
      </c>
      <c r="GG318" s="466">
        <v>0</v>
      </c>
      <c r="GH318" s="466">
        <v>0</v>
      </c>
      <c r="GI318" s="466">
        <v>0</v>
      </c>
      <c r="GJ318" s="466">
        <v>0</v>
      </c>
      <c r="GK318" s="466">
        <v>0</v>
      </c>
      <c r="GL318" s="466">
        <f>FZ318+GA318+GB318+GC318+GD318+GE318+GF318+GG318+GH318+GI318+GJ318+GK318</f>
        <v>0</v>
      </c>
      <c r="GM318" s="466">
        <v>0</v>
      </c>
      <c r="GN318" s="466">
        <v>0</v>
      </c>
      <c r="GO318" s="466">
        <v>0</v>
      </c>
      <c r="GP318" s="466">
        <v>0</v>
      </c>
      <c r="GQ318" s="466">
        <v>0</v>
      </c>
      <c r="GR318" s="466">
        <v>0</v>
      </c>
      <c r="GS318" s="466">
        <v>0</v>
      </c>
      <c r="GT318" s="466">
        <v>0</v>
      </c>
      <c r="GU318" s="466">
        <v>0</v>
      </c>
      <c r="GV318" s="466">
        <v>0</v>
      </c>
      <c r="GW318" s="466">
        <v>0</v>
      </c>
      <c r="GX318" s="466">
        <v>0</v>
      </c>
      <c r="GY318" s="466">
        <f>GM318+GN318+GO318+GP318+GQ318+GR318+GS318+GT318+GU318+GV318+GW318+GX318</f>
        <v>0</v>
      </c>
      <c r="GZ318" s="466">
        <v>0</v>
      </c>
      <c r="HA318" s="466">
        <v>0</v>
      </c>
      <c r="HB318" s="466">
        <v>0</v>
      </c>
      <c r="HC318" s="466">
        <v>0</v>
      </c>
      <c r="HD318" s="466">
        <v>0</v>
      </c>
      <c r="HE318" s="466">
        <v>0</v>
      </c>
      <c r="HF318" s="466">
        <v>0</v>
      </c>
      <c r="HG318" s="466">
        <v>0</v>
      </c>
      <c r="HH318" s="466">
        <v>0</v>
      </c>
      <c r="HI318" s="466">
        <v>0</v>
      </c>
      <c r="HJ318" s="466">
        <v>0</v>
      </c>
      <c r="HK318" s="466">
        <v>0</v>
      </c>
      <c r="HL318" s="466">
        <f>GZ318+HA318+HB318+HC318+HD318+HE318+HF318+HG318+HH318+HI318+HJ318+HK318</f>
        <v>0</v>
      </c>
      <c r="HM318" s="466">
        <v>0</v>
      </c>
      <c r="HN318" s="466">
        <v>0</v>
      </c>
      <c r="HO318" s="466">
        <v>0</v>
      </c>
      <c r="HP318" s="466">
        <v>0</v>
      </c>
      <c r="HQ318" s="466">
        <v>0</v>
      </c>
      <c r="HR318" s="466">
        <v>0</v>
      </c>
      <c r="HS318" s="466">
        <v>0</v>
      </c>
      <c r="HT318" s="466">
        <v>0</v>
      </c>
      <c r="HU318" s="466">
        <v>0</v>
      </c>
      <c r="HV318" s="466">
        <v>0</v>
      </c>
      <c r="HW318" s="466">
        <v>0</v>
      </c>
      <c r="HX318" s="466">
        <v>0</v>
      </c>
      <c r="HY318" s="466">
        <f>HM318+HN318+HO318+HP318+HQ318+HR318+HS318+HT318+HU318+HV318+HW318+HX318</f>
        <v>0</v>
      </c>
      <c r="HZ318" s="466">
        <v>0</v>
      </c>
      <c r="IA318" s="466">
        <v>0</v>
      </c>
      <c r="IB318" s="466">
        <v>0</v>
      </c>
      <c r="IC318" s="466">
        <v>0</v>
      </c>
      <c r="ID318" s="466">
        <v>0</v>
      </c>
      <c r="IE318" s="466">
        <v>0</v>
      </c>
      <c r="IF318" s="466">
        <v>0</v>
      </c>
      <c r="IG318" s="466">
        <v>0</v>
      </c>
      <c r="IH318" s="466">
        <v>0</v>
      </c>
      <c r="II318" s="466">
        <v>0</v>
      </c>
      <c r="IJ318" s="466">
        <v>0</v>
      </c>
      <c r="IK318" s="466">
        <v>0</v>
      </c>
      <c r="IL318" s="466">
        <f>HZ318+IA318+IB318+IC318+ID318+IE318+IF318+IG318+IH318+II318+IJ318+IK318</f>
        <v>0</v>
      </c>
      <c r="IM318" s="466">
        <v>0</v>
      </c>
      <c r="IN318" s="466">
        <v>0</v>
      </c>
      <c r="IO318" s="466">
        <v>0</v>
      </c>
      <c r="IP318" s="466">
        <v>0</v>
      </c>
      <c r="IQ318" s="466">
        <v>0</v>
      </c>
      <c r="IR318" s="466">
        <v>0</v>
      </c>
      <c r="IS318" s="466">
        <v>0</v>
      </c>
      <c r="IT318" s="466">
        <v>0</v>
      </c>
      <c r="IU318" s="466">
        <v>0</v>
      </c>
      <c r="IV318" s="466">
        <v>0</v>
      </c>
      <c r="IW318" s="466">
        <v>0</v>
      </c>
      <c r="IX318" s="466">
        <v>0</v>
      </c>
      <c r="IY318" s="466">
        <f>IM318+IN318+IO318+IP318+IQ318+IR318+IS318+IT318+IU318+IV318+IW318+IX318</f>
        <v>0</v>
      </c>
      <c r="IZ318" s="655">
        <v>0</v>
      </c>
      <c r="JA318" s="466">
        <v>0</v>
      </c>
      <c r="JB318" s="466">
        <v>0</v>
      </c>
      <c r="JC318" s="466">
        <v>0</v>
      </c>
      <c r="JD318" s="466">
        <v>0</v>
      </c>
      <c r="JE318" s="466">
        <v>0</v>
      </c>
      <c r="JF318" s="466">
        <v>0</v>
      </c>
      <c r="JG318" s="466">
        <v>0</v>
      </c>
      <c r="JH318" s="466">
        <v>0</v>
      </c>
      <c r="JI318" s="466">
        <v>0</v>
      </c>
      <c r="JJ318" s="466">
        <v>0</v>
      </c>
      <c r="JK318" s="466">
        <v>0</v>
      </c>
      <c r="JL318" s="466">
        <f>IZ318+JA318+JB318+JC318+JD318+JE318+JF318+JG318+JH318+JI318+JJ318+JK318</f>
        <v>0</v>
      </c>
      <c r="JM318" s="655">
        <v>0</v>
      </c>
      <c r="JN318" s="466">
        <v>0</v>
      </c>
      <c r="JO318" s="466">
        <v>0</v>
      </c>
      <c r="JP318" s="466">
        <v>0</v>
      </c>
      <c r="JQ318" s="466">
        <v>0</v>
      </c>
      <c r="JR318" s="466">
        <v>0</v>
      </c>
      <c r="JS318" s="466">
        <v>0</v>
      </c>
      <c r="JT318" s="466">
        <v>0</v>
      </c>
      <c r="JU318" s="466">
        <v>0</v>
      </c>
      <c r="JV318" s="466">
        <v>0</v>
      </c>
      <c r="JW318" s="466">
        <v>0</v>
      </c>
      <c r="JX318" s="466">
        <v>0</v>
      </c>
      <c r="JY318" s="466">
        <f>JM318+JN318+JO318+JP318+JQ318+JR318+JS318+JT318+JU318+JV318+JW318+JX318</f>
        <v>0</v>
      </c>
      <c r="JZ318" s="655">
        <v>0</v>
      </c>
      <c r="KA318" s="466">
        <v>0</v>
      </c>
      <c r="KB318" s="466">
        <v>0</v>
      </c>
      <c r="KC318" s="466">
        <v>0</v>
      </c>
      <c r="KD318" s="466">
        <v>0</v>
      </c>
      <c r="KE318" s="466">
        <v>0</v>
      </c>
      <c r="KF318" s="466">
        <v>0</v>
      </c>
      <c r="KG318" s="466">
        <v>0</v>
      </c>
      <c r="KH318" s="466">
        <v>0</v>
      </c>
      <c r="KI318" s="466">
        <v>0</v>
      </c>
      <c r="KJ318" s="466">
        <v>0</v>
      </c>
      <c r="KK318" s="466">
        <v>0</v>
      </c>
      <c r="KL318" s="466">
        <f>JZ318+KA318+KB318+KC318+KD318+KE318+KF318+KG318+KH318+KI318+KJ318+KK318</f>
        <v>0</v>
      </c>
      <c r="KM318" s="655">
        <v>0</v>
      </c>
      <c r="KN318" s="466">
        <v>0</v>
      </c>
      <c r="KO318" s="466">
        <v>0</v>
      </c>
      <c r="KP318" s="466">
        <v>0</v>
      </c>
      <c r="KQ318" s="466">
        <v>0</v>
      </c>
      <c r="KR318" s="466">
        <v>0</v>
      </c>
      <c r="KS318" s="466">
        <v>0</v>
      </c>
      <c r="KT318" s="466">
        <v>0</v>
      </c>
      <c r="KU318" s="466">
        <v>0</v>
      </c>
      <c r="KV318" s="466">
        <v>0</v>
      </c>
      <c r="KW318" s="466">
        <v>0</v>
      </c>
      <c r="KX318" s="466">
        <v>0</v>
      </c>
      <c r="KY318" s="466">
        <f>KM318+KN318+KO318+KP318+KQ318+KR318+KS318+KT318+KU318+KV318+KW318+KX318</f>
        <v>0</v>
      </c>
      <c r="KZ318" s="655">
        <v>0</v>
      </c>
      <c r="LA318" s="466">
        <v>0</v>
      </c>
      <c r="LB318" s="466">
        <v>0</v>
      </c>
      <c r="LC318" s="466">
        <v>0</v>
      </c>
      <c r="LD318" s="466">
        <v>0</v>
      </c>
      <c r="LE318" s="466">
        <v>0</v>
      </c>
      <c r="LF318" s="466">
        <v>0</v>
      </c>
      <c r="LG318" s="466">
        <v>0</v>
      </c>
      <c r="LH318" s="466">
        <v>0</v>
      </c>
      <c r="LI318" s="466">
        <v>0</v>
      </c>
      <c r="LJ318" s="466">
        <v>0</v>
      </c>
      <c r="LK318" s="466">
        <v>0</v>
      </c>
      <c r="LL318" s="511">
        <f>KZ318+LA318+LB318+LC318+LD318+LE318+LF318+LG318+LH318+LI318+LJ318+LK318</f>
        <v>0</v>
      </c>
    </row>
    <row r="319" spans="1:324" x14ac:dyDescent="0.2">
      <c r="A319" s="436"/>
      <c r="B319" s="437"/>
      <c r="C319" s="421" t="s">
        <v>1062</v>
      </c>
      <c r="D319" s="421" t="s">
        <v>1062</v>
      </c>
      <c r="E319" s="442"/>
      <c r="F319" s="442"/>
      <c r="G319" s="442"/>
      <c r="H319" s="442"/>
      <c r="I319" s="442"/>
      <c r="J319" s="442"/>
      <c r="K319" s="442"/>
      <c r="L319" s="442"/>
      <c r="M319" s="442"/>
      <c r="N319" s="442"/>
      <c r="O319" s="442"/>
      <c r="P319" s="442"/>
      <c r="Q319" s="442"/>
      <c r="R319" s="442"/>
      <c r="S319" s="442"/>
      <c r="T319" s="442"/>
      <c r="U319" s="442"/>
      <c r="V319" s="442"/>
      <c r="W319" s="442"/>
      <c r="X319" s="442"/>
      <c r="Y319" s="442"/>
      <c r="Z319" s="442"/>
      <c r="AA319" s="442"/>
      <c r="AB319" s="442"/>
      <c r="AC319" s="442"/>
      <c r="AD319" s="442"/>
      <c r="AE319" s="442"/>
      <c r="AF319" s="442"/>
      <c r="AG319" s="442"/>
      <c r="AH319" s="442"/>
      <c r="AI319" s="442"/>
      <c r="AJ319" s="442"/>
      <c r="AK319" s="442"/>
      <c r="AL319" s="442"/>
      <c r="AM319" s="442"/>
      <c r="AN319" s="442"/>
      <c r="AO319" s="442"/>
      <c r="AP319" s="442"/>
      <c r="AQ319" s="442"/>
      <c r="AR319" s="442"/>
      <c r="AS319" s="442"/>
      <c r="AT319" s="442"/>
      <c r="AU319" s="442"/>
      <c r="AV319" s="442"/>
      <c r="AW319" s="442"/>
      <c r="AX319" s="442"/>
      <c r="AY319" s="442"/>
      <c r="AZ319" s="442"/>
      <c r="BA319" s="442"/>
      <c r="BB319" s="442"/>
      <c r="BC319" s="442"/>
      <c r="BD319" s="442"/>
      <c r="BE319" s="442"/>
      <c r="BF319" s="442"/>
      <c r="BG319" s="442"/>
      <c r="BH319" s="442"/>
      <c r="BI319" s="442"/>
      <c r="BJ319" s="442"/>
      <c r="BK319" s="442"/>
      <c r="BL319" s="442"/>
      <c r="BM319" s="442"/>
      <c r="BN319" s="442"/>
      <c r="BO319" s="442"/>
      <c r="BP319" s="442"/>
      <c r="BQ319" s="442"/>
      <c r="BR319" s="442"/>
      <c r="BS319" s="442"/>
      <c r="BT319" s="442"/>
      <c r="BU319" s="442"/>
      <c r="BV319" s="442"/>
      <c r="BW319" s="442"/>
      <c r="BX319" s="442"/>
      <c r="BY319" s="442"/>
      <c r="BZ319" s="442"/>
      <c r="CA319" s="442"/>
      <c r="CB319" s="442"/>
      <c r="CC319" s="442"/>
      <c r="CD319" s="442"/>
      <c r="CE319" s="442"/>
      <c r="CF319" s="442"/>
      <c r="CG319" s="442"/>
      <c r="CH319" s="442"/>
      <c r="CI319" s="442"/>
      <c r="CJ319" s="442"/>
      <c r="CK319" s="442"/>
      <c r="CL319" s="442"/>
      <c r="CM319" s="442"/>
      <c r="CN319" s="442"/>
      <c r="CO319" s="442"/>
      <c r="CP319" s="442"/>
      <c r="CQ319" s="442"/>
      <c r="CR319" s="442"/>
      <c r="CS319" s="442"/>
      <c r="CT319" s="442"/>
      <c r="CU319" s="442"/>
      <c r="CV319" s="442"/>
      <c r="CW319" s="442"/>
      <c r="CX319" s="442"/>
      <c r="CY319" s="442"/>
      <c r="CZ319" s="442"/>
      <c r="DA319" s="442"/>
      <c r="DB319" s="442"/>
      <c r="DC319" s="442"/>
      <c r="DD319" s="442"/>
      <c r="DE319" s="442"/>
      <c r="DF319" s="442"/>
      <c r="DG319" s="442"/>
      <c r="DH319" s="442"/>
      <c r="DI319" s="442"/>
      <c r="DJ319" s="442"/>
      <c r="DK319" s="442"/>
      <c r="DL319" s="442"/>
      <c r="DM319" s="442"/>
      <c r="DN319" s="442"/>
      <c r="DO319" s="442"/>
      <c r="DP319" s="442"/>
      <c r="DQ319" s="442"/>
      <c r="DR319" s="442"/>
      <c r="DS319" s="442"/>
      <c r="DT319" s="442"/>
      <c r="DU319" s="442"/>
      <c r="DV319" s="442"/>
      <c r="DW319" s="442"/>
      <c r="DX319" s="442"/>
      <c r="DY319" s="442"/>
      <c r="DZ319" s="442"/>
      <c r="EA319" s="442"/>
      <c r="EB319" s="442"/>
      <c r="EC319" s="442"/>
      <c r="ED319" s="442"/>
      <c r="EE319" s="442"/>
      <c r="EF319" s="442"/>
      <c r="EG319" s="442"/>
      <c r="EH319" s="442"/>
      <c r="EI319" s="442"/>
      <c r="EJ319" s="442"/>
      <c r="EK319" s="442"/>
      <c r="EL319" s="442"/>
      <c r="EM319" s="442"/>
      <c r="EN319" s="442"/>
      <c r="EO319" s="442"/>
      <c r="EP319" s="442"/>
      <c r="EQ319" s="442"/>
      <c r="ER319" s="442"/>
      <c r="ES319" s="442"/>
      <c r="ET319" s="442"/>
      <c r="EU319" s="442"/>
      <c r="EV319" s="442"/>
      <c r="EW319" s="442"/>
      <c r="EX319" s="442"/>
      <c r="EY319" s="442"/>
      <c r="EZ319" s="442"/>
      <c r="FA319" s="442"/>
      <c r="FB319" s="442"/>
      <c r="FC319" s="442"/>
      <c r="FD319" s="442"/>
      <c r="FE319" s="442"/>
      <c r="FF319" s="442"/>
      <c r="FG319" s="442"/>
      <c r="FH319" s="442"/>
      <c r="FI319" s="442"/>
      <c r="FJ319" s="442"/>
      <c r="FK319" s="442"/>
      <c r="FL319" s="442"/>
      <c r="FM319" s="442"/>
      <c r="FN319" s="442"/>
      <c r="FO319" s="442"/>
      <c r="FP319" s="442"/>
      <c r="FQ319" s="442"/>
      <c r="FR319" s="442"/>
      <c r="FS319" s="442"/>
      <c r="FT319" s="442"/>
      <c r="FU319" s="442"/>
      <c r="FV319" s="442"/>
      <c r="FW319" s="442"/>
      <c r="FX319" s="442"/>
      <c r="FY319" s="442"/>
      <c r="FZ319" s="442"/>
      <c r="GA319" s="442"/>
      <c r="GB319" s="442"/>
      <c r="GC319" s="442"/>
      <c r="GD319" s="442"/>
      <c r="GE319" s="442"/>
      <c r="GF319" s="442"/>
      <c r="GG319" s="442"/>
      <c r="GH319" s="442"/>
      <c r="GI319" s="442"/>
      <c r="GJ319" s="442"/>
      <c r="GK319" s="442"/>
      <c r="GL319" s="442"/>
      <c r="GM319" s="442"/>
      <c r="GN319" s="442"/>
      <c r="GO319" s="442"/>
      <c r="GP319" s="442"/>
      <c r="GQ319" s="442"/>
      <c r="GR319" s="442"/>
      <c r="GS319" s="442"/>
      <c r="GT319" s="442"/>
      <c r="GU319" s="442"/>
      <c r="GV319" s="442"/>
      <c r="GW319" s="442"/>
      <c r="GX319" s="442"/>
      <c r="GY319" s="442"/>
      <c r="GZ319" s="442"/>
      <c r="HA319" s="442"/>
      <c r="HB319" s="442"/>
      <c r="HC319" s="442"/>
      <c r="HD319" s="442"/>
      <c r="HE319" s="442"/>
      <c r="HF319" s="442"/>
      <c r="HG319" s="442"/>
      <c r="HH319" s="442"/>
      <c r="HI319" s="442"/>
      <c r="HJ319" s="442"/>
      <c r="HK319" s="442"/>
      <c r="HL319" s="442"/>
      <c r="HM319" s="442"/>
      <c r="HN319" s="442"/>
      <c r="HO319" s="442"/>
      <c r="HP319" s="442"/>
      <c r="HQ319" s="442"/>
      <c r="HR319" s="442"/>
      <c r="HS319" s="442"/>
      <c r="HT319" s="442"/>
      <c r="HU319" s="442"/>
      <c r="HV319" s="442"/>
      <c r="HW319" s="442"/>
      <c r="HX319" s="442"/>
      <c r="HY319" s="442"/>
      <c r="HZ319" s="442"/>
      <c r="IA319" s="442"/>
      <c r="IB319" s="442"/>
      <c r="IC319" s="442"/>
      <c r="ID319" s="442"/>
      <c r="IE319" s="442"/>
      <c r="IF319" s="442"/>
      <c r="IG319" s="442"/>
      <c r="IH319" s="442"/>
      <c r="II319" s="442"/>
      <c r="IJ319" s="442"/>
      <c r="IK319" s="442"/>
      <c r="IL319" s="442"/>
      <c r="IM319" s="442"/>
      <c r="IN319" s="442"/>
      <c r="IO319" s="442"/>
      <c r="IP319" s="442"/>
      <c r="IQ319" s="442"/>
      <c r="IR319" s="442"/>
      <c r="IS319" s="442"/>
      <c r="IT319" s="442"/>
      <c r="IU319" s="442"/>
      <c r="IV319" s="442"/>
      <c r="IW319" s="442"/>
      <c r="IX319" s="442"/>
      <c r="IY319" s="442"/>
      <c r="IZ319" s="653"/>
      <c r="JA319" s="442"/>
      <c r="JB319" s="442"/>
      <c r="JC319" s="442"/>
      <c r="JD319" s="442"/>
      <c r="JE319" s="442"/>
      <c r="JF319" s="442"/>
      <c r="JG319" s="442"/>
      <c r="JH319" s="442"/>
      <c r="JI319" s="442"/>
      <c r="JJ319" s="442"/>
      <c r="JK319" s="442"/>
      <c r="JL319" s="442"/>
      <c r="JM319" s="653"/>
      <c r="JN319" s="442"/>
      <c r="JO319" s="442"/>
      <c r="JP319" s="442"/>
      <c r="JQ319" s="442"/>
      <c r="JR319" s="442"/>
      <c r="JS319" s="442"/>
      <c r="JT319" s="442"/>
      <c r="JU319" s="442"/>
      <c r="JV319" s="442"/>
      <c r="JW319" s="442"/>
      <c r="JX319" s="442"/>
      <c r="JY319" s="442"/>
      <c r="JZ319" s="653"/>
      <c r="KA319" s="442"/>
      <c r="KB319" s="442"/>
      <c r="KC319" s="442"/>
      <c r="KD319" s="442"/>
      <c r="KE319" s="442"/>
      <c r="KF319" s="442"/>
      <c r="KG319" s="442"/>
      <c r="KH319" s="442"/>
      <c r="KI319" s="442"/>
      <c r="KJ319" s="442"/>
      <c r="KK319" s="442"/>
      <c r="KL319" s="442"/>
      <c r="KM319" s="653"/>
      <c r="KN319" s="442"/>
      <c r="KO319" s="442"/>
      <c r="KP319" s="442"/>
      <c r="KQ319" s="442"/>
      <c r="KR319" s="442"/>
      <c r="KS319" s="442"/>
      <c r="KT319" s="442"/>
      <c r="KU319" s="442"/>
      <c r="KV319" s="442"/>
      <c r="KW319" s="442"/>
      <c r="KX319" s="442"/>
      <c r="KY319" s="442"/>
      <c r="KZ319" s="653"/>
      <c r="LA319" s="442"/>
      <c r="LB319" s="442"/>
      <c r="LC319" s="442"/>
      <c r="LD319" s="442"/>
      <c r="LE319" s="442"/>
      <c r="LF319" s="442"/>
      <c r="LG319" s="442"/>
      <c r="LH319" s="442"/>
      <c r="LI319" s="442"/>
      <c r="LJ319" s="442"/>
      <c r="LK319" s="442"/>
      <c r="LL319" s="512"/>
    </row>
    <row r="320" spans="1:324" ht="18" x14ac:dyDescent="0.25">
      <c r="A320" s="461">
        <v>443</v>
      </c>
      <c r="B320" s="462"/>
      <c r="C320" s="463" t="s">
        <v>447</v>
      </c>
      <c r="D320" s="463" t="s">
        <v>448</v>
      </c>
      <c r="E320" s="474">
        <f t="shared" ref="E320:X320" si="1605">E321</f>
        <v>0</v>
      </c>
      <c r="F320" s="474">
        <f t="shared" si="1605"/>
        <v>0</v>
      </c>
      <c r="G320" s="474">
        <f t="shared" si="1605"/>
        <v>0</v>
      </c>
      <c r="H320" s="474">
        <f t="shared" si="1605"/>
        <v>0</v>
      </c>
      <c r="I320" s="474">
        <f t="shared" si="1605"/>
        <v>0</v>
      </c>
      <c r="J320" s="474">
        <f t="shared" si="1605"/>
        <v>0</v>
      </c>
      <c r="K320" s="474">
        <f t="shared" si="1605"/>
        <v>0</v>
      </c>
      <c r="L320" s="474">
        <f t="shared" si="1605"/>
        <v>0</v>
      </c>
      <c r="M320" s="474">
        <f t="shared" si="1605"/>
        <v>0</v>
      </c>
      <c r="N320" s="474">
        <f t="shared" si="1605"/>
        <v>0</v>
      </c>
      <c r="O320" s="474">
        <f t="shared" si="1605"/>
        <v>0</v>
      </c>
      <c r="P320" s="474">
        <f t="shared" si="1605"/>
        <v>0</v>
      </c>
      <c r="Q320" s="474">
        <f t="shared" si="1605"/>
        <v>0</v>
      </c>
      <c r="R320" s="474">
        <f t="shared" si="1605"/>
        <v>0</v>
      </c>
      <c r="S320" s="474">
        <f t="shared" si="1605"/>
        <v>0</v>
      </c>
      <c r="T320" s="474">
        <f t="shared" si="1605"/>
        <v>0</v>
      </c>
      <c r="U320" s="474">
        <f t="shared" si="1605"/>
        <v>0</v>
      </c>
      <c r="V320" s="474">
        <f t="shared" si="1605"/>
        <v>0</v>
      </c>
      <c r="W320" s="474">
        <f t="shared" si="1605"/>
        <v>0</v>
      </c>
      <c r="X320" s="474">
        <f t="shared" si="1605"/>
        <v>0</v>
      </c>
      <c r="Y320" s="474">
        <f>M320+N320+O320+P320+Q320+R320+S320+T320+U320+V320+W320+X320</f>
        <v>0</v>
      </c>
      <c r="Z320" s="474">
        <f t="shared" ref="Z320:AK320" si="1606">Z321</f>
        <v>0</v>
      </c>
      <c r="AA320" s="474">
        <f t="shared" si="1606"/>
        <v>0</v>
      </c>
      <c r="AB320" s="474">
        <f t="shared" si="1606"/>
        <v>0</v>
      </c>
      <c r="AC320" s="474">
        <f t="shared" si="1606"/>
        <v>0</v>
      </c>
      <c r="AD320" s="474">
        <f t="shared" si="1606"/>
        <v>0</v>
      </c>
      <c r="AE320" s="474">
        <f t="shared" si="1606"/>
        <v>0</v>
      </c>
      <c r="AF320" s="474">
        <f t="shared" si="1606"/>
        <v>0</v>
      </c>
      <c r="AG320" s="474">
        <f t="shared" si="1606"/>
        <v>0</v>
      </c>
      <c r="AH320" s="474">
        <f t="shared" si="1606"/>
        <v>0</v>
      </c>
      <c r="AI320" s="474">
        <f t="shared" si="1606"/>
        <v>62593.890836254388</v>
      </c>
      <c r="AJ320" s="474">
        <f t="shared" si="1606"/>
        <v>0</v>
      </c>
      <c r="AK320" s="474">
        <f t="shared" si="1606"/>
        <v>0</v>
      </c>
      <c r="AL320" s="474">
        <f>Z320+AA320+AB320+AC320+AD320+AE320+AF320+AG320+AH320+AI320+AJ320+AK320</f>
        <v>62593.890836254388</v>
      </c>
      <c r="AM320" s="474">
        <f t="shared" ref="AM320:AX320" si="1607">AM321</f>
        <v>0</v>
      </c>
      <c r="AN320" s="474">
        <f t="shared" si="1607"/>
        <v>0</v>
      </c>
      <c r="AO320" s="474">
        <f t="shared" si="1607"/>
        <v>0</v>
      </c>
      <c r="AP320" s="474">
        <f t="shared" si="1607"/>
        <v>0</v>
      </c>
      <c r="AQ320" s="474">
        <f t="shared" si="1607"/>
        <v>0</v>
      </c>
      <c r="AR320" s="474">
        <f t="shared" si="1607"/>
        <v>0</v>
      </c>
      <c r="AS320" s="474">
        <f t="shared" si="1607"/>
        <v>0</v>
      </c>
      <c r="AT320" s="474">
        <f t="shared" si="1607"/>
        <v>0</v>
      </c>
      <c r="AU320" s="474">
        <f t="shared" si="1607"/>
        <v>0</v>
      </c>
      <c r="AV320" s="474">
        <f t="shared" si="1607"/>
        <v>0</v>
      </c>
      <c r="AW320" s="474">
        <f t="shared" si="1607"/>
        <v>6259389.0836254386</v>
      </c>
      <c r="AX320" s="474">
        <f t="shared" si="1607"/>
        <v>0</v>
      </c>
      <c r="AY320" s="474">
        <f>AM320+AN320+AO320+AP320+AQ320+AR320+AS320+AT320+AU320+AV320+AW320+AX320</f>
        <v>6259389.0836254386</v>
      </c>
      <c r="AZ320" s="474">
        <f t="shared" ref="AZ320:BK320" si="1608">AZ321</f>
        <v>0</v>
      </c>
      <c r="BA320" s="474">
        <f t="shared" si="1608"/>
        <v>0</v>
      </c>
      <c r="BB320" s="474">
        <f t="shared" si="1608"/>
        <v>0</v>
      </c>
      <c r="BC320" s="474">
        <f t="shared" si="1608"/>
        <v>0</v>
      </c>
      <c r="BD320" s="474">
        <f t="shared" si="1608"/>
        <v>0</v>
      </c>
      <c r="BE320" s="474">
        <f t="shared" si="1608"/>
        <v>0</v>
      </c>
      <c r="BF320" s="474">
        <f t="shared" si="1608"/>
        <v>171089.96828576198</v>
      </c>
      <c r="BG320" s="474">
        <f t="shared" si="1608"/>
        <v>0</v>
      </c>
      <c r="BH320" s="474">
        <f t="shared" si="1608"/>
        <v>83458.521115005846</v>
      </c>
      <c r="BI320" s="474">
        <f t="shared" si="1608"/>
        <v>0</v>
      </c>
      <c r="BJ320" s="474">
        <f t="shared" si="1608"/>
        <v>1084960.7744950762</v>
      </c>
      <c r="BK320" s="474">
        <f t="shared" si="1608"/>
        <v>1706726.7568018697</v>
      </c>
      <c r="BL320" s="474">
        <f>AZ320+BA320+BB320+BC320+BD320+BE320+BF320+BG320+BH320+BI320+BJ320+BK320</f>
        <v>3046236.0206977138</v>
      </c>
      <c r="BM320" s="474">
        <f t="shared" ref="BM320:BX320" si="1609">BM321</f>
        <v>0</v>
      </c>
      <c r="BN320" s="474">
        <f t="shared" si="1609"/>
        <v>66766.816892004688</v>
      </c>
      <c r="BO320" s="474">
        <f t="shared" si="1609"/>
        <v>0</v>
      </c>
      <c r="BP320" s="474">
        <f t="shared" si="1609"/>
        <v>66766.816892004688</v>
      </c>
      <c r="BQ320" s="474">
        <f t="shared" si="1609"/>
        <v>6259389.0836254386</v>
      </c>
      <c r="BR320" s="474">
        <f t="shared" si="1609"/>
        <v>64680.353864129531</v>
      </c>
      <c r="BS320" s="474">
        <f t="shared" si="1609"/>
        <v>0</v>
      </c>
      <c r="BT320" s="474">
        <f t="shared" si="1609"/>
        <v>0</v>
      </c>
      <c r="BU320" s="474">
        <f t="shared" si="1609"/>
        <v>0</v>
      </c>
      <c r="BV320" s="474">
        <f t="shared" si="1609"/>
        <v>0</v>
      </c>
      <c r="BW320" s="474">
        <f t="shared" si="1609"/>
        <v>104323.15139375732</v>
      </c>
      <c r="BX320" s="474">
        <f t="shared" si="1609"/>
        <v>198213.98764813889</v>
      </c>
      <c r="BY320" s="474">
        <f>BM320+BN320+BO320+BP320+BQ320+BR320+BS320+BT320+BU320+BV320+BW320+BX320</f>
        <v>6760140.2103154734</v>
      </c>
      <c r="BZ320" s="474">
        <f t="shared" ref="BZ320:CK320" si="1610">BZ321</f>
        <v>0</v>
      </c>
      <c r="CA320" s="474">
        <f t="shared" si="1610"/>
        <v>0</v>
      </c>
      <c r="CB320" s="474">
        <f t="shared" si="1610"/>
        <v>0</v>
      </c>
      <c r="CC320" s="474">
        <f t="shared" si="1610"/>
        <v>116487.23084626941</v>
      </c>
      <c r="CD320" s="474">
        <f t="shared" si="1610"/>
        <v>22600.567517943586</v>
      </c>
      <c r="CE320" s="474">
        <f t="shared" si="1610"/>
        <v>0</v>
      </c>
      <c r="CF320" s="474">
        <f t="shared" si="1610"/>
        <v>0</v>
      </c>
      <c r="CG320" s="474">
        <f t="shared" si="1610"/>
        <v>0</v>
      </c>
      <c r="CH320" s="474">
        <f t="shared" si="1610"/>
        <v>0</v>
      </c>
      <c r="CI320" s="474">
        <f t="shared" si="1610"/>
        <v>104323.15139375732</v>
      </c>
      <c r="CJ320" s="474">
        <f t="shared" si="1610"/>
        <v>70.939742947754965</v>
      </c>
      <c r="CK320" s="474">
        <f t="shared" si="1610"/>
        <v>0</v>
      </c>
      <c r="CL320" s="474">
        <f>BZ320+CA320+CB320+CC320+CD320+CE320+CF320+CG320+CH320+CI320+CJ320+CK320</f>
        <v>243481.88950091807</v>
      </c>
      <c r="CM320" s="474">
        <f t="shared" ref="CM320:CX320" si="1611">CM321</f>
        <v>0</v>
      </c>
      <c r="CN320" s="474">
        <f t="shared" si="1611"/>
        <v>0</v>
      </c>
      <c r="CO320" s="474">
        <f t="shared" si="1611"/>
        <v>0</v>
      </c>
      <c r="CP320" s="474">
        <f t="shared" si="1611"/>
        <v>0</v>
      </c>
      <c r="CQ320" s="474">
        <f t="shared" si="1611"/>
        <v>0</v>
      </c>
      <c r="CR320" s="474">
        <f t="shared" si="1611"/>
        <v>2218227.3410115172</v>
      </c>
      <c r="CS320" s="474">
        <f t="shared" si="1611"/>
        <v>0</v>
      </c>
      <c r="CT320" s="474">
        <f t="shared" si="1611"/>
        <v>104323.15139375732</v>
      </c>
      <c r="CU320" s="474">
        <f t="shared" si="1611"/>
        <v>0</v>
      </c>
      <c r="CV320" s="474">
        <f t="shared" si="1611"/>
        <v>12518778.167250877</v>
      </c>
      <c r="CW320" s="474">
        <f t="shared" si="1611"/>
        <v>0</v>
      </c>
      <c r="CX320" s="474">
        <f t="shared" si="1611"/>
        <v>0</v>
      </c>
      <c r="CY320" s="474">
        <f>CM320+CN320+CO320+CP320+CQ320+CR320+CS320+CT320+CU320+CV320+CW320+CX320</f>
        <v>14841328.659656152</v>
      </c>
      <c r="CZ320" s="474">
        <f t="shared" ref="CZ320:DK320" si="1612">CZ321</f>
        <v>0</v>
      </c>
      <c r="DA320" s="474">
        <f t="shared" si="1612"/>
        <v>0</v>
      </c>
      <c r="DB320" s="474">
        <f t="shared" si="1612"/>
        <v>0</v>
      </c>
      <c r="DC320" s="474">
        <f t="shared" si="1612"/>
        <v>0</v>
      </c>
      <c r="DD320" s="474">
        <f t="shared" si="1612"/>
        <v>0</v>
      </c>
      <c r="DE320" s="474">
        <f t="shared" si="1612"/>
        <v>2710854</v>
      </c>
      <c r="DF320" s="474">
        <f t="shared" si="1612"/>
        <v>3630006.56</v>
      </c>
      <c r="DG320" s="474">
        <f t="shared" si="1612"/>
        <v>26072</v>
      </c>
      <c r="DH320" s="474">
        <f t="shared" si="1612"/>
        <v>91846</v>
      </c>
      <c r="DI320" s="474">
        <f t="shared" si="1612"/>
        <v>6000000</v>
      </c>
      <c r="DJ320" s="474">
        <f t="shared" si="1612"/>
        <v>6518778</v>
      </c>
      <c r="DK320" s="474">
        <f t="shared" si="1612"/>
        <v>0</v>
      </c>
      <c r="DL320" s="474">
        <f>CZ320+DA320+DB320+DC320+DD320+DE320+DF320+DG320+DH320+DI320+DJ320+DK320</f>
        <v>18977556.560000002</v>
      </c>
      <c r="DM320" s="474">
        <f t="shared" ref="DM320:DX320" si="1613">DM321</f>
        <v>0</v>
      </c>
      <c r="DN320" s="474">
        <f t="shared" si="1613"/>
        <v>0</v>
      </c>
      <c r="DO320" s="474">
        <f t="shared" si="1613"/>
        <v>0</v>
      </c>
      <c r="DP320" s="474">
        <f t="shared" si="1613"/>
        <v>0</v>
      </c>
      <c r="DQ320" s="474">
        <f t="shared" si="1613"/>
        <v>0</v>
      </c>
      <c r="DR320" s="474">
        <f t="shared" si="1613"/>
        <v>0</v>
      </c>
      <c r="DS320" s="474">
        <f t="shared" si="1613"/>
        <v>0</v>
      </c>
      <c r="DT320" s="474">
        <f t="shared" si="1613"/>
        <v>6669170</v>
      </c>
      <c r="DU320" s="474">
        <f t="shared" si="1613"/>
        <v>0</v>
      </c>
      <c r="DV320" s="474">
        <f t="shared" si="1613"/>
        <v>5109515</v>
      </c>
      <c r="DW320" s="474">
        <f t="shared" si="1613"/>
        <v>26072</v>
      </c>
      <c r="DX320" s="474">
        <f t="shared" si="1613"/>
        <v>745823.85</v>
      </c>
      <c r="DY320" s="474">
        <f>DM320+DN320+DO320+DP320+DQ320+DR320+DS320+DT320+DU320+DV320+DW320+DX320</f>
        <v>12550580.85</v>
      </c>
      <c r="DZ320" s="474">
        <f t="shared" ref="DZ320:EK320" si="1614">DZ321</f>
        <v>0</v>
      </c>
      <c r="EA320" s="474">
        <f t="shared" si="1614"/>
        <v>0</v>
      </c>
      <c r="EB320" s="474">
        <f t="shared" si="1614"/>
        <v>125000</v>
      </c>
      <c r="EC320" s="474">
        <f t="shared" si="1614"/>
        <v>0</v>
      </c>
      <c r="ED320" s="474">
        <f t="shared" si="1614"/>
        <v>0</v>
      </c>
      <c r="EE320" s="474">
        <f t="shared" si="1614"/>
        <v>125000</v>
      </c>
      <c r="EF320" s="474">
        <f t="shared" si="1614"/>
        <v>0</v>
      </c>
      <c r="EG320" s="474">
        <f t="shared" si="1614"/>
        <v>7288189.0999999996</v>
      </c>
      <c r="EH320" s="474">
        <f t="shared" si="1614"/>
        <v>0</v>
      </c>
      <c r="EI320" s="474">
        <f t="shared" si="1614"/>
        <v>232775</v>
      </c>
      <c r="EJ320" s="474">
        <f t="shared" si="1614"/>
        <v>21566.58</v>
      </c>
      <c r="EK320" s="474">
        <f t="shared" si="1614"/>
        <v>125000</v>
      </c>
      <c r="EL320" s="474">
        <f>DZ320+EA320+EB320+EC320+ED320+EE320+EF320+EG320+EH320+EI320+EJ320+EK320</f>
        <v>7917530.6799999997</v>
      </c>
      <c r="EM320" s="474">
        <f t="shared" ref="EM320:EX320" si="1615">EM321</f>
        <v>0</v>
      </c>
      <c r="EN320" s="474">
        <f t="shared" si="1615"/>
        <v>0</v>
      </c>
      <c r="EO320" s="474">
        <f t="shared" si="1615"/>
        <v>187500</v>
      </c>
      <c r="EP320" s="474">
        <f t="shared" si="1615"/>
        <v>0</v>
      </c>
      <c r="EQ320" s="474">
        <f t="shared" si="1615"/>
        <v>0</v>
      </c>
      <c r="ER320" s="474">
        <f t="shared" si="1615"/>
        <v>187500</v>
      </c>
      <c r="ES320" s="474">
        <f t="shared" si="1615"/>
        <v>0</v>
      </c>
      <c r="ET320" s="474">
        <f t="shared" si="1615"/>
        <v>5100000</v>
      </c>
      <c r="EU320" s="474">
        <f t="shared" si="1615"/>
        <v>191500</v>
      </c>
      <c r="EV320" s="474">
        <f t="shared" si="1615"/>
        <v>0</v>
      </c>
      <c r="EW320" s="474">
        <f t="shared" si="1615"/>
        <v>0</v>
      </c>
      <c r="EX320" s="474">
        <f t="shared" si="1615"/>
        <v>6187500</v>
      </c>
      <c r="EY320" s="474">
        <f>EM320+EN320+EO320+EP320+EQ320+ER320+ES320+ET320+EU320+EV320+EW320+EX320</f>
        <v>11854000</v>
      </c>
      <c r="EZ320" s="474">
        <f>+EZ321+EZ322</f>
        <v>60000</v>
      </c>
      <c r="FA320" s="474">
        <f t="shared" ref="FA320:FH320" si="1616">+FA321+FA322</f>
        <v>88391.58</v>
      </c>
      <c r="FB320" s="474">
        <f t="shared" si="1616"/>
        <v>1349900</v>
      </c>
      <c r="FC320" s="474">
        <f t="shared" si="1616"/>
        <v>0</v>
      </c>
      <c r="FD320" s="474">
        <f t="shared" si="1616"/>
        <v>236666.65</v>
      </c>
      <c r="FE320" s="474">
        <f t="shared" si="1616"/>
        <v>5083333.33</v>
      </c>
      <c r="FF320" s="474">
        <f t="shared" si="1616"/>
        <v>83333.33</v>
      </c>
      <c r="FG320" s="474">
        <f t="shared" si="1616"/>
        <v>83333</v>
      </c>
      <c r="FH320" s="474">
        <f t="shared" si="1616"/>
        <v>2559929.46</v>
      </c>
      <c r="FI320" s="474">
        <f>+FI321+FI322</f>
        <v>83333</v>
      </c>
      <c r="FJ320" s="474">
        <f>+FJ321+FJ322</f>
        <v>202333</v>
      </c>
      <c r="FK320" s="474">
        <f>+FK321+FK322</f>
        <v>5096726.2699999996</v>
      </c>
      <c r="FL320" s="474">
        <f>FA320+FB320+FC320+FD320+FE320+FF320+FG320+FH320+EZ320+FI320+FK320+FJ320</f>
        <v>14927279.620000001</v>
      </c>
      <c r="FM320" s="474">
        <f>+FM321+FM322</f>
        <v>0</v>
      </c>
      <c r="FN320" s="474">
        <f t="shared" ref="FN320:FV320" si="1617">+FN321+FN322</f>
        <v>166666.67000000001</v>
      </c>
      <c r="FO320" s="474">
        <f t="shared" si="1617"/>
        <v>83333.33</v>
      </c>
      <c r="FP320" s="474">
        <f t="shared" si="1617"/>
        <v>83333.33</v>
      </c>
      <c r="FQ320" s="474">
        <f t="shared" si="1617"/>
        <v>83333.33</v>
      </c>
      <c r="FR320" s="474">
        <f t="shared" si="1617"/>
        <v>83333.33</v>
      </c>
      <c r="FS320" s="474">
        <f t="shared" si="1617"/>
        <v>83333.33</v>
      </c>
      <c r="FT320" s="474">
        <f t="shared" si="1617"/>
        <v>83333.330000000075</v>
      </c>
      <c r="FU320" s="474">
        <f t="shared" si="1617"/>
        <v>83333.33</v>
      </c>
      <c r="FV320" s="474">
        <f t="shared" si="1617"/>
        <v>83333.34</v>
      </c>
      <c r="FW320" s="474">
        <f>+FW321+FW322</f>
        <v>83333.340000000084</v>
      </c>
      <c r="FX320" s="474">
        <f>+FX321+FX322</f>
        <v>280894.45</v>
      </c>
      <c r="FY320" s="474">
        <f>FM320+FN320+FO320+FP320+FQ320+FR320+FS320+FT320+FU320+FV320+FW320+FX320</f>
        <v>1197561.1100000001</v>
      </c>
      <c r="FZ320" s="474">
        <f>+FZ321+FZ322</f>
        <v>227733.40999999997</v>
      </c>
      <c r="GA320" s="474">
        <f t="shared" ref="GA320:GI320" si="1618">+GA321+GA322</f>
        <v>0</v>
      </c>
      <c r="GB320" s="474">
        <f t="shared" si="1618"/>
        <v>103999.92000000001</v>
      </c>
      <c r="GC320" s="474">
        <f t="shared" si="1618"/>
        <v>0</v>
      </c>
      <c r="GD320" s="474">
        <f t="shared" si="1618"/>
        <v>651600</v>
      </c>
      <c r="GE320" s="474">
        <f t="shared" si="1618"/>
        <v>200000</v>
      </c>
      <c r="GF320" s="474">
        <f t="shared" si="1618"/>
        <v>0</v>
      </c>
      <c r="GG320" s="474">
        <f t="shared" si="1618"/>
        <v>-1100000</v>
      </c>
      <c r="GH320" s="474">
        <f t="shared" si="1618"/>
        <v>0</v>
      </c>
      <c r="GI320" s="474">
        <f t="shared" si="1618"/>
        <v>101666.67</v>
      </c>
      <c r="GJ320" s="474">
        <f>+GJ321+GJ322</f>
        <v>138250.99</v>
      </c>
      <c r="GK320" s="474">
        <f>+GK321+GK322</f>
        <v>23298.510000000009</v>
      </c>
      <c r="GL320" s="474">
        <f>FZ320+GA320+GB320+GC320+GD320+GE320+GF320+GG320+GH320+GI320+GJ320+GK320</f>
        <v>346549.50000000006</v>
      </c>
      <c r="GM320" s="474">
        <f>+GM321+GM322</f>
        <v>70258.19</v>
      </c>
      <c r="GN320" s="474">
        <f t="shared" ref="GN320:GV320" si="1619">+GN321+GN322</f>
        <v>0</v>
      </c>
      <c r="GO320" s="474">
        <f t="shared" si="1619"/>
        <v>0</v>
      </c>
      <c r="GP320" s="474">
        <f t="shared" si="1619"/>
        <v>0</v>
      </c>
      <c r="GQ320" s="474">
        <f t="shared" si="1619"/>
        <v>0</v>
      </c>
      <c r="GR320" s="474">
        <f t="shared" si="1619"/>
        <v>0</v>
      </c>
      <c r="GS320" s="474">
        <f t="shared" si="1619"/>
        <v>89880</v>
      </c>
      <c r="GT320" s="474">
        <f t="shared" si="1619"/>
        <v>337840.32</v>
      </c>
      <c r="GU320" s="474">
        <f t="shared" si="1619"/>
        <v>0</v>
      </c>
      <c r="GV320" s="474">
        <f t="shared" si="1619"/>
        <v>43854.989999999991</v>
      </c>
      <c r="GW320" s="474">
        <f>+GW321+GW322</f>
        <v>121716</v>
      </c>
      <c r="GX320" s="474">
        <f>+GX321+GX322</f>
        <v>0</v>
      </c>
      <c r="GY320" s="474">
        <f>GM320+GN320+GO320+GP320+GQ320+GR320+GS320+GT320+GU320+GV320+GW320+GX320</f>
        <v>663549.5</v>
      </c>
      <c r="GZ320" s="474">
        <f>+GZ321+GZ322</f>
        <v>0</v>
      </c>
      <c r="HA320" s="474">
        <f t="shared" ref="HA320:HI320" si="1620">+HA321+HA322</f>
        <v>0</v>
      </c>
      <c r="HB320" s="474">
        <f t="shared" si="1620"/>
        <v>0</v>
      </c>
      <c r="HC320" s="474">
        <f t="shared" si="1620"/>
        <v>0</v>
      </c>
      <c r="HD320" s="474">
        <f t="shared" si="1620"/>
        <v>0</v>
      </c>
      <c r="HE320" s="474">
        <f t="shared" si="1620"/>
        <v>0</v>
      </c>
      <c r="HF320" s="474">
        <f t="shared" si="1620"/>
        <v>0</v>
      </c>
      <c r="HG320" s="474">
        <f t="shared" si="1620"/>
        <v>2524216.23</v>
      </c>
      <c r="HH320" s="474">
        <f t="shared" si="1620"/>
        <v>0</v>
      </c>
      <c r="HI320" s="474">
        <f t="shared" si="1620"/>
        <v>794670.83</v>
      </c>
      <c r="HJ320" s="474">
        <f>+HJ321+HJ322</f>
        <v>0</v>
      </c>
      <c r="HK320" s="474">
        <f>+HK321+HK322</f>
        <v>0</v>
      </c>
      <c r="HL320" s="474">
        <f>GZ320+HA320+HB320+HC320+HD320+HE320+HF320+HG320+HH320+HI320+HJ320+HK320</f>
        <v>3318887.06</v>
      </c>
      <c r="HM320" s="474">
        <f>+HM321+HM322</f>
        <v>0</v>
      </c>
      <c r="HN320" s="474">
        <f t="shared" ref="HN320:HV320" si="1621">+HN321+HN322</f>
        <v>0</v>
      </c>
      <c r="HO320" s="474">
        <f t="shared" si="1621"/>
        <v>0</v>
      </c>
      <c r="HP320" s="474">
        <f t="shared" si="1621"/>
        <v>0</v>
      </c>
      <c r="HQ320" s="474">
        <f t="shared" si="1621"/>
        <v>0</v>
      </c>
      <c r="HR320" s="474">
        <f t="shared" si="1621"/>
        <v>0</v>
      </c>
      <c r="HS320" s="474">
        <f t="shared" si="1621"/>
        <v>0</v>
      </c>
      <c r="HT320" s="474">
        <f t="shared" si="1621"/>
        <v>0</v>
      </c>
      <c r="HU320" s="474">
        <f t="shared" si="1621"/>
        <v>0</v>
      </c>
      <c r="HV320" s="474">
        <f t="shared" si="1621"/>
        <v>121716</v>
      </c>
      <c r="HW320" s="474">
        <f>+HW321+HW322</f>
        <v>39833.5</v>
      </c>
      <c r="HX320" s="474">
        <f>+HX321+HX322</f>
        <v>11624458.6</v>
      </c>
      <c r="HY320" s="474">
        <f>HM320+HN320+HO320+HP320+HQ320+HR320+HS320+HT320+HU320+HV320+HW320+HX320</f>
        <v>11786008.1</v>
      </c>
      <c r="HZ320" s="474">
        <f>+HZ321+HZ322</f>
        <v>0</v>
      </c>
      <c r="IA320" s="474">
        <f t="shared" ref="IA320:II320" si="1622">+IA321+IA322</f>
        <v>0</v>
      </c>
      <c r="IB320" s="474">
        <f t="shared" si="1622"/>
        <v>0</v>
      </c>
      <c r="IC320" s="474">
        <f t="shared" si="1622"/>
        <v>0</v>
      </c>
      <c r="ID320" s="474">
        <f t="shared" si="1622"/>
        <v>0</v>
      </c>
      <c r="IE320" s="474">
        <f t="shared" si="1622"/>
        <v>0</v>
      </c>
      <c r="IF320" s="474">
        <f t="shared" si="1622"/>
        <v>0</v>
      </c>
      <c r="IG320" s="474">
        <f t="shared" si="1622"/>
        <v>0</v>
      </c>
      <c r="IH320" s="474">
        <f t="shared" si="1622"/>
        <v>0</v>
      </c>
      <c r="II320" s="474">
        <f t="shared" si="1622"/>
        <v>0</v>
      </c>
      <c r="IJ320" s="474">
        <f>+IJ321+IJ322</f>
        <v>27958.21</v>
      </c>
      <c r="IK320" s="474">
        <f>+IK321+IK322</f>
        <v>7046540.1899999995</v>
      </c>
      <c r="IL320" s="474">
        <f>HZ320+IA320+IB320+IC320+ID320+IE320+IF320+IG320+IH320+II320+IJ320+IK320</f>
        <v>7074498.3999999994</v>
      </c>
      <c r="IM320" s="474">
        <f>+IM321+IM322</f>
        <v>953628.93</v>
      </c>
      <c r="IN320" s="474">
        <f t="shared" ref="IN320:IV320" si="1623">+IN321+IN322</f>
        <v>0</v>
      </c>
      <c r="IO320" s="474">
        <f t="shared" si="1623"/>
        <v>0</v>
      </c>
      <c r="IP320" s="474">
        <f t="shared" si="1623"/>
        <v>0</v>
      </c>
      <c r="IQ320" s="474">
        <f t="shared" si="1623"/>
        <v>0</v>
      </c>
      <c r="IR320" s="474">
        <f t="shared" si="1623"/>
        <v>0</v>
      </c>
      <c r="IS320" s="474">
        <f t="shared" si="1623"/>
        <v>500000</v>
      </c>
      <c r="IT320" s="474">
        <f t="shared" si="1623"/>
        <v>0</v>
      </c>
      <c r="IU320" s="474">
        <f t="shared" si="1623"/>
        <v>1821862.5999999996</v>
      </c>
      <c r="IV320" s="474">
        <f t="shared" si="1623"/>
        <v>208145.2200000002</v>
      </c>
      <c r="IW320" s="474">
        <f>+IW321+IW322</f>
        <v>123450.59999999963</v>
      </c>
      <c r="IX320" s="474">
        <f>+IX321+IX322</f>
        <v>0</v>
      </c>
      <c r="IY320" s="474">
        <f>IM320+IN320+IO320+IP320+IQ320+IR320+IS320+IT320+IU320+IV320+IW320+IX320</f>
        <v>3607087.3499999996</v>
      </c>
      <c r="IZ320" s="654">
        <f>+IZ321+IZ322</f>
        <v>0</v>
      </c>
      <c r="JA320" s="474">
        <f t="shared" ref="JA320:JI320" si="1624">+JA321+JA322</f>
        <v>0</v>
      </c>
      <c r="JB320" s="474">
        <f t="shared" si="1624"/>
        <v>0</v>
      </c>
      <c r="JC320" s="474">
        <f t="shared" si="1624"/>
        <v>0</v>
      </c>
      <c r="JD320" s="474">
        <f t="shared" si="1624"/>
        <v>0</v>
      </c>
      <c r="JE320" s="474">
        <f t="shared" si="1624"/>
        <v>0</v>
      </c>
      <c r="JF320" s="474">
        <f t="shared" si="1624"/>
        <v>0</v>
      </c>
      <c r="JG320" s="474">
        <f t="shared" si="1624"/>
        <v>0</v>
      </c>
      <c r="JH320" s="474">
        <f t="shared" si="1624"/>
        <v>1439430.96</v>
      </c>
      <c r="JI320" s="474">
        <f t="shared" si="1624"/>
        <v>27958.209999999963</v>
      </c>
      <c r="JJ320" s="474">
        <f>+JJ321+JJ322</f>
        <v>437967.98</v>
      </c>
      <c r="JK320" s="474">
        <f>+JK321+JK322</f>
        <v>14560315.08</v>
      </c>
      <c r="JL320" s="474">
        <f>IZ320+JA320+JB320+JC320+JD320+JE320+JF320+JG320+JH320+JI320+JJ320+JK320</f>
        <v>16465672.23</v>
      </c>
      <c r="JM320" s="654">
        <f>+JM321+JM322</f>
        <v>0</v>
      </c>
      <c r="JN320" s="474">
        <f t="shared" ref="JN320:JV320" si="1625">+JN321+JN322</f>
        <v>0</v>
      </c>
      <c r="JO320" s="474">
        <f t="shared" si="1625"/>
        <v>0</v>
      </c>
      <c r="JP320" s="474">
        <f t="shared" si="1625"/>
        <v>0</v>
      </c>
      <c r="JQ320" s="474">
        <f t="shared" si="1625"/>
        <v>429885.83</v>
      </c>
      <c r="JR320" s="474">
        <f t="shared" si="1625"/>
        <v>877885.35999999987</v>
      </c>
      <c r="JS320" s="474">
        <f t="shared" si="1625"/>
        <v>892228.81</v>
      </c>
      <c r="JT320" s="474">
        <f t="shared" si="1625"/>
        <v>24056000</v>
      </c>
      <c r="JU320" s="474">
        <f t="shared" si="1625"/>
        <v>0</v>
      </c>
      <c r="JV320" s="474">
        <f t="shared" si="1625"/>
        <v>200000</v>
      </c>
      <c r="JW320" s="474">
        <f>+JW321+JW322</f>
        <v>0</v>
      </c>
      <c r="JX320" s="474">
        <f>+JX321+JX322</f>
        <v>2196</v>
      </c>
      <c r="JY320" s="474">
        <f>JM320+JN320+JO320+JP320+JQ320+JR320+JS320+JT320+JU320+JV320+JW320+JX320</f>
        <v>26458196</v>
      </c>
      <c r="JZ320" s="654">
        <f>+JZ321+JZ322</f>
        <v>0</v>
      </c>
      <c r="KA320" s="474">
        <f t="shared" ref="KA320:KI320" si="1626">+KA321+KA322</f>
        <v>0</v>
      </c>
      <c r="KB320" s="474">
        <f t="shared" si="1626"/>
        <v>0</v>
      </c>
      <c r="KC320" s="474">
        <f t="shared" si="1626"/>
        <v>814348.55</v>
      </c>
      <c r="KD320" s="474">
        <f t="shared" si="1626"/>
        <v>87800801.920000002</v>
      </c>
      <c r="KE320" s="474">
        <f t="shared" si="1626"/>
        <v>0</v>
      </c>
      <c r="KF320" s="474">
        <f t="shared" si="1626"/>
        <v>0</v>
      </c>
      <c r="KG320" s="474">
        <f t="shared" si="1626"/>
        <v>0</v>
      </c>
      <c r="KH320" s="474">
        <f t="shared" si="1626"/>
        <v>0</v>
      </c>
      <c r="KI320" s="474">
        <f t="shared" si="1626"/>
        <v>0</v>
      </c>
      <c r="KJ320" s="474">
        <f>+KJ321+KJ322</f>
        <v>219849.53000000003</v>
      </c>
      <c r="KK320" s="474">
        <f>+KK321+KK322</f>
        <v>18000000</v>
      </c>
      <c r="KL320" s="474">
        <f>JZ320+KA320+KB320+KC320+KD320+KE320+KF320+KG320+KH320+KI320+KJ320+KK320</f>
        <v>106835000</v>
      </c>
      <c r="KM320" s="654">
        <f>+KM321+KM322</f>
        <v>0</v>
      </c>
      <c r="KN320" s="474">
        <f t="shared" ref="KN320:KV320" si="1627">+KN321+KN322</f>
        <v>0</v>
      </c>
      <c r="KO320" s="474">
        <f t="shared" si="1627"/>
        <v>0</v>
      </c>
      <c r="KP320" s="474">
        <f t="shared" si="1627"/>
        <v>0</v>
      </c>
      <c r="KQ320" s="474">
        <f t="shared" si="1627"/>
        <v>1500000</v>
      </c>
      <c r="KR320" s="474">
        <f t="shared" si="1627"/>
        <v>10500000</v>
      </c>
      <c r="KS320" s="474">
        <f t="shared" si="1627"/>
        <v>400065.93000000005</v>
      </c>
      <c r="KT320" s="474">
        <f t="shared" si="1627"/>
        <v>668744.06999999995</v>
      </c>
      <c r="KU320" s="474">
        <f t="shared" si="1627"/>
        <v>0</v>
      </c>
      <c r="KV320" s="474">
        <f t="shared" si="1627"/>
        <v>881595.56</v>
      </c>
      <c r="KW320" s="474">
        <f>+KW321+KW322</f>
        <v>151982.66000000015</v>
      </c>
      <c r="KX320" s="474">
        <f>+KX321+KX322</f>
        <v>16000000</v>
      </c>
      <c r="KY320" s="474">
        <f>KM320+KN320+KO320+KP320+KQ320+KR320+KS320+KT320+KU320+KV320+KW320+KX320</f>
        <v>30102388.219999999</v>
      </c>
      <c r="KZ320" s="654">
        <f>+KZ321+KZ322</f>
        <v>0</v>
      </c>
      <c r="LA320" s="474">
        <f t="shared" ref="LA320:LI320" si="1628">+LA321+LA322</f>
        <v>0</v>
      </c>
      <c r="LB320" s="474">
        <f t="shared" si="1628"/>
        <v>0</v>
      </c>
      <c r="LC320" s="474">
        <f t="shared" si="1628"/>
        <v>0</v>
      </c>
      <c r="LD320" s="474">
        <f t="shared" si="1628"/>
        <v>0</v>
      </c>
      <c r="LE320" s="474">
        <f t="shared" si="1628"/>
        <v>0</v>
      </c>
      <c r="LF320" s="474">
        <f t="shared" si="1628"/>
        <v>0</v>
      </c>
      <c r="LG320" s="474">
        <f t="shared" si="1628"/>
        <v>0</v>
      </c>
      <c r="LH320" s="474">
        <f t="shared" si="1628"/>
        <v>0</v>
      </c>
      <c r="LI320" s="474">
        <f t="shared" si="1628"/>
        <v>0</v>
      </c>
      <c r="LJ320" s="474">
        <f>+LJ321+LJ322</f>
        <v>0</v>
      </c>
      <c r="LK320" s="474">
        <f>+LK321+LK322</f>
        <v>0</v>
      </c>
      <c r="LL320" s="515">
        <f>KZ320+LA320+LB320+LC320+LD320+LE320+LF320+LG320+LH320+LI320+LJ320+LK320</f>
        <v>0</v>
      </c>
    </row>
    <row r="321" spans="1:324" ht="15.75" x14ac:dyDescent="0.25">
      <c r="A321" s="419">
        <v>4430</v>
      </c>
      <c r="B321" s="420"/>
      <c r="C321" s="418" t="s">
        <v>910</v>
      </c>
      <c r="D321" s="418" t="s">
        <v>449</v>
      </c>
      <c r="E321" s="466">
        <v>0</v>
      </c>
      <c r="F321" s="466">
        <v>0</v>
      </c>
      <c r="G321" s="466">
        <v>0</v>
      </c>
      <c r="H321" s="466">
        <v>0</v>
      </c>
      <c r="I321" s="466">
        <v>0</v>
      </c>
      <c r="J321" s="466">
        <v>0</v>
      </c>
      <c r="K321" s="466">
        <v>0</v>
      </c>
      <c r="L321" s="466">
        <v>0</v>
      </c>
      <c r="M321" s="466">
        <v>0</v>
      </c>
      <c r="N321" s="466">
        <v>0</v>
      </c>
      <c r="O321" s="466">
        <v>0</v>
      </c>
      <c r="P321" s="466">
        <v>0</v>
      </c>
      <c r="Q321" s="466">
        <v>0</v>
      </c>
      <c r="R321" s="466">
        <v>0</v>
      </c>
      <c r="S321" s="466">
        <v>0</v>
      </c>
      <c r="T321" s="466">
        <v>0</v>
      </c>
      <c r="U321" s="466">
        <v>0</v>
      </c>
      <c r="V321" s="466">
        <v>0</v>
      </c>
      <c r="W321" s="466">
        <v>0</v>
      </c>
      <c r="X321" s="466">
        <v>0</v>
      </c>
      <c r="Y321" s="466">
        <f>M321+N321+O321+P321+Q321+R321+S321+T321+U321+V321+W321+X321</f>
        <v>0</v>
      </c>
      <c r="Z321" s="466">
        <v>0</v>
      </c>
      <c r="AA321" s="466">
        <v>0</v>
      </c>
      <c r="AB321" s="466">
        <v>0</v>
      </c>
      <c r="AC321" s="466">
        <v>0</v>
      </c>
      <c r="AD321" s="466">
        <v>0</v>
      </c>
      <c r="AE321" s="466">
        <v>0</v>
      </c>
      <c r="AF321" s="466">
        <v>0</v>
      </c>
      <c r="AG321" s="466">
        <v>0</v>
      </c>
      <c r="AH321" s="466">
        <v>0</v>
      </c>
      <c r="AI321" s="466">
        <v>62593.890836254388</v>
      </c>
      <c r="AJ321" s="466">
        <v>0</v>
      </c>
      <c r="AK321" s="466">
        <v>0</v>
      </c>
      <c r="AL321" s="466">
        <f>Z321+AA321+AB321+AC321+AD321+AE321+AF321+AG321+AH321+AI321+AJ321+AK321</f>
        <v>62593.890836254388</v>
      </c>
      <c r="AM321" s="466">
        <v>0</v>
      </c>
      <c r="AN321" s="466">
        <v>0</v>
      </c>
      <c r="AO321" s="466">
        <v>0</v>
      </c>
      <c r="AP321" s="466">
        <v>0</v>
      </c>
      <c r="AQ321" s="466">
        <v>0</v>
      </c>
      <c r="AR321" s="466">
        <v>0</v>
      </c>
      <c r="AS321" s="466">
        <v>0</v>
      </c>
      <c r="AT321" s="466">
        <v>0</v>
      </c>
      <c r="AU321" s="466">
        <v>0</v>
      </c>
      <c r="AV321" s="466">
        <v>0</v>
      </c>
      <c r="AW321" s="466">
        <v>6259389.0836254386</v>
      </c>
      <c r="AX321" s="466">
        <v>0</v>
      </c>
      <c r="AY321" s="466">
        <f>AM321+AN321+AO321+AP321+AQ321+AR321+AS321+AT321+AU321+AV321+AW321+AX321</f>
        <v>6259389.0836254386</v>
      </c>
      <c r="AZ321" s="466">
        <v>0</v>
      </c>
      <c r="BA321" s="466">
        <v>0</v>
      </c>
      <c r="BB321" s="466">
        <v>0</v>
      </c>
      <c r="BC321" s="466">
        <v>0</v>
      </c>
      <c r="BD321" s="466">
        <v>0</v>
      </c>
      <c r="BE321" s="466">
        <v>0</v>
      </c>
      <c r="BF321" s="466">
        <v>171089.96828576198</v>
      </c>
      <c r="BG321" s="466">
        <v>0</v>
      </c>
      <c r="BH321" s="466">
        <v>83458.521115005846</v>
      </c>
      <c r="BI321" s="466">
        <v>0</v>
      </c>
      <c r="BJ321" s="466">
        <v>1084960.7744950762</v>
      </c>
      <c r="BK321" s="466">
        <v>1706726.7568018697</v>
      </c>
      <c r="BL321" s="466">
        <f>AZ321+BA321+BB321+BC321+BD321+BE321+BF321+BG321+BH321+BI321+BJ321+BK321</f>
        <v>3046236.0206977138</v>
      </c>
      <c r="BM321" s="466">
        <v>0</v>
      </c>
      <c r="BN321" s="466">
        <v>66766.816892004688</v>
      </c>
      <c r="BO321" s="466">
        <v>0</v>
      </c>
      <c r="BP321" s="466">
        <v>66766.816892004688</v>
      </c>
      <c r="BQ321" s="466">
        <v>6259389.0836254386</v>
      </c>
      <c r="BR321" s="466">
        <v>64680.353864129531</v>
      </c>
      <c r="BS321" s="466">
        <v>0</v>
      </c>
      <c r="BT321" s="466">
        <v>0</v>
      </c>
      <c r="BU321" s="466">
        <v>0</v>
      </c>
      <c r="BV321" s="466">
        <v>0</v>
      </c>
      <c r="BW321" s="466">
        <v>104323.15139375732</v>
      </c>
      <c r="BX321" s="466">
        <v>198213.98764813889</v>
      </c>
      <c r="BY321" s="466">
        <f>BM321+BN321+BO321+BP321+BQ321+BR321+BS321+BT321+BU321+BV321+BW321+BX321</f>
        <v>6760140.2103154734</v>
      </c>
      <c r="BZ321" s="466">
        <v>0</v>
      </c>
      <c r="CA321" s="466">
        <v>0</v>
      </c>
      <c r="CB321" s="466">
        <v>0</v>
      </c>
      <c r="CC321" s="466">
        <v>116487.23084626941</v>
      </c>
      <c r="CD321" s="466">
        <v>22600.567517943586</v>
      </c>
      <c r="CE321" s="466">
        <v>0</v>
      </c>
      <c r="CF321" s="466">
        <v>0</v>
      </c>
      <c r="CG321" s="466">
        <v>0</v>
      </c>
      <c r="CH321" s="466">
        <v>0</v>
      </c>
      <c r="CI321" s="466">
        <v>104323.15139375732</v>
      </c>
      <c r="CJ321" s="466">
        <v>70.939742947754965</v>
      </c>
      <c r="CK321" s="466">
        <v>0</v>
      </c>
      <c r="CL321" s="466">
        <f>BZ321+CA321+CB321+CC321+CD321+CE321+CF321+CG321+CH321+CI321+CJ321+CK321</f>
        <v>243481.88950091807</v>
      </c>
      <c r="CM321" s="466">
        <v>0</v>
      </c>
      <c r="CN321" s="466">
        <v>0</v>
      </c>
      <c r="CO321" s="466">
        <v>0</v>
      </c>
      <c r="CP321" s="466">
        <v>0</v>
      </c>
      <c r="CQ321" s="466">
        <v>0</v>
      </c>
      <c r="CR321" s="466">
        <v>2218227.3410115172</v>
      </c>
      <c r="CS321" s="466">
        <v>0</v>
      </c>
      <c r="CT321" s="466">
        <v>104323.15139375732</v>
      </c>
      <c r="CU321" s="466">
        <v>0</v>
      </c>
      <c r="CV321" s="466">
        <v>12518778.167250877</v>
      </c>
      <c r="CW321" s="466">
        <v>0</v>
      </c>
      <c r="CX321" s="466">
        <v>0</v>
      </c>
      <c r="CY321" s="466">
        <f>CM321+CN321+CO321+CP321+CQ321+CR321+CS321+CT321+CU321+CV321+CW321+CX321</f>
        <v>14841328.659656152</v>
      </c>
      <c r="CZ321" s="466">
        <v>0</v>
      </c>
      <c r="DA321" s="466">
        <v>0</v>
      </c>
      <c r="DB321" s="466">
        <v>0</v>
      </c>
      <c r="DC321" s="466">
        <v>0</v>
      </c>
      <c r="DD321" s="466">
        <v>0</v>
      </c>
      <c r="DE321" s="466">
        <v>2710854</v>
      </c>
      <c r="DF321" s="466">
        <v>3630006.56</v>
      </c>
      <c r="DG321" s="466">
        <v>26072</v>
      </c>
      <c r="DH321" s="466">
        <v>91846</v>
      </c>
      <c r="DI321" s="466">
        <v>6000000</v>
      </c>
      <c r="DJ321" s="466">
        <v>6518778</v>
      </c>
      <c r="DK321" s="466">
        <v>0</v>
      </c>
      <c r="DL321" s="466">
        <f>CZ321+DA321+DB321+DC321+DD321+DE321+DF321+DG321+DH321+DI321+DJ321+DK321</f>
        <v>18977556.560000002</v>
      </c>
      <c r="DM321" s="466">
        <v>0</v>
      </c>
      <c r="DN321" s="466">
        <v>0</v>
      </c>
      <c r="DO321" s="466">
        <v>0</v>
      </c>
      <c r="DP321" s="466">
        <v>0</v>
      </c>
      <c r="DQ321" s="466">
        <v>0</v>
      </c>
      <c r="DR321" s="466">
        <v>0</v>
      </c>
      <c r="DS321" s="466">
        <v>0</v>
      </c>
      <c r="DT321" s="466">
        <v>6669170</v>
      </c>
      <c r="DU321" s="466">
        <v>0</v>
      </c>
      <c r="DV321" s="466">
        <v>5109515</v>
      </c>
      <c r="DW321" s="466">
        <v>26072</v>
      </c>
      <c r="DX321" s="466">
        <v>745823.85</v>
      </c>
      <c r="DY321" s="466">
        <f>DM321+DN321+DO321+DP321+DQ321+DR321+DS321+DT321+DU321+DV321+DW321+DX321</f>
        <v>12550580.85</v>
      </c>
      <c r="DZ321" s="466">
        <v>0</v>
      </c>
      <c r="EA321" s="466">
        <v>0</v>
      </c>
      <c r="EB321" s="466">
        <v>125000</v>
      </c>
      <c r="EC321" s="466">
        <v>0</v>
      </c>
      <c r="ED321" s="466">
        <v>0</v>
      </c>
      <c r="EE321" s="466">
        <v>125000</v>
      </c>
      <c r="EF321" s="466">
        <v>0</v>
      </c>
      <c r="EG321" s="466">
        <v>7288189.0999999996</v>
      </c>
      <c r="EH321" s="466">
        <v>0</v>
      </c>
      <c r="EI321" s="466">
        <v>232775</v>
      </c>
      <c r="EJ321" s="466">
        <v>21566.58</v>
      </c>
      <c r="EK321" s="466">
        <v>125000</v>
      </c>
      <c r="EL321" s="466">
        <f>DZ321+EA321+EB321+EC321+ED321+EE321+EF321+EG321+EH321+EI321+EJ321+EK321</f>
        <v>7917530.6799999997</v>
      </c>
      <c r="EM321" s="466">
        <v>0</v>
      </c>
      <c r="EN321" s="466">
        <v>0</v>
      </c>
      <c r="EO321" s="466">
        <v>187500</v>
      </c>
      <c r="EP321" s="466">
        <v>0</v>
      </c>
      <c r="EQ321" s="466">
        <v>0</v>
      </c>
      <c r="ER321" s="466">
        <v>187500</v>
      </c>
      <c r="ES321" s="466">
        <v>0</v>
      </c>
      <c r="ET321" s="466">
        <v>5100000</v>
      </c>
      <c r="EU321" s="466">
        <v>191500</v>
      </c>
      <c r="EV321" s="466">
        <v>0</v>
      </c>
      <c r="EW321" s="466">
        <v>0</v>
      </c>
      <c r="EX321" s="466">
        <v>6187500</v>
      </c>
      <c r="EY321" s="466">
        <f>EM321+EN321+EO321+EP321+EQ321+ER321+ES321+ET321+EU321+EV321+EW321+EX321</f>
        <v>11854000</v>
      </c>
      <c r="EZ321" s="466">
        <v>60000</v>
      </c>
      <c r="FA321" s="466">
        <v>88391.58</v>
      </c>
      <c r="FB321" s="466">
        <v>60000</v>
      </c>
      <c r="FC321" s="466">
        <v>0</v>
      </c>
      <c r="FD321" s="466">
        <v>236666.65</v>
      </c>
      <c r="FE321" s="466">
        <v>5083333.33</v>
      </c>
      <c r="FF321" s="466">
        <v>83333.33</v>
      </c>
      <c r="FG321" s="466">
        <v>83333</v>
      </c>
      <c r="FH321" s="466">
        <v>2559929.46</v>
      </c>
      <c r="FI321" s="466">
        <v>83333</v>
      </c>
      <c r="FJ321" s="466">
        <v>202333</v>
      </c>
      <c r="FK321" s="466">
        <v>5096726.2699999996</v>
      </c>
      <c r="FL321" s="466">
        <f>FA321+FB321+FC321+FD321+FE321+FF321+FG321+FH321+EZ321+FI321+FK321+FJ321</f>
        <v>13637379.620000001</v>
      </c>
      <c r="FM321" s="466">
        <v>0</v>
      </c>
      <c r="FN321" s="466">
        <v>166666.67000000001</v>
      </c>
      <c r="FO321" s="466">
        <v>83333.33</v>
      </c>
      <c r="FP321" s="466">
        <v>83333.33</v>
      </c>
      <c r="FQ321" s="466">
        <v>83333.33</v>
      </c>
      <c r="FR321" s="466">
        <v>83333.33</v>
      </c>
      <c r="FS321" s="466">
        <v>83333.33</v>
      </c>
      <c r="FT321" s="466">
        <v>83333.330000000075</v>
      </c>
      <c r="FU321" s="466">
        <v>83333.33</v>
      </c>
      <c r="FV321" s="466">
        <v>83333.34</v>
      </c>
      <c r="FW321" s="466">
        <v>83333.340000000084</v>
      </c>
      <c r="FX321" s="466">
        <v>229294.45</v>
      </c>
      <c r="FY321" s="466">
        <f>FM321+FN321+FO321+FP321+FQ321+FR321+FS321+FT321+FU321+FV321+FW321+FX321</f>
        <v>1145961.1100000001</v>
      </c>
      <c r="FZ321" s="466">
        <v>83333.33</v>
      </c>
      <c r="GA321" s="466">
        <v>0</v>
      </c>
      <c r="GB321" s="466">
        <v>0</v>
      </c>
      <c r="GC321" s="466">
        <v>0</v>
      </c>
      <c r="GD321" s="466">
        <v>0</v>
      </c>
      <c r="GE321" s="466">
        <v>0</v>
      </c>
      <c r="GF321" s="466">
        <v>0</v>
      </c>
      <c r="GG321" s="466">
        <v>0</v>
      </c>
      <c r="GH321" s="466">
        <v>0</v>
      </c>
      <c r="GI321" s="466">
        <v>101666.67</v>
      </c>
      <c r="GJ321" s="466">
        <v>138250.99</v>
      </c>
      <c r="GK321" s="466">
        <v>23298.510000000009</v>
      </c>
      <c r="GL321" s="466">
        <f>FZ321+GA321+GB321+GC321+GD321+GE321+GF321+GG321+GH321+GI321+GJ321+GK321</f>
        <v>346549.5</v>
      </c>
      <c r="GM321" s="466">
        <v>70258.19</v>
      </c>
      <c r="GN321" s="466">
        <v>0</v>
      </c>
      <c r="GO321" s="466">
        <v>0</v>
      </c>
      <c r="GP321" s="466">
        <v>0</v>
      </c>
      <c r="GQ321" s="466">
        <v>0</v>
      </c>
      <c r="GR321" s="466">
        <v>0</v>
      </c>
      <c r="GS321" s="466">
        <v>87880</v>
      </c>
      <c r="GT321" s="466">
        <v>337840.32</v>
      </c>
      <c r="GU321" s="466">
        <v>0</v>
      </c>
      <c r="GV321" s="466">
        <v>43854.989999999991</v>
      </c>
      <c r="GW321" s="466">
        <v>121716</v>
      </c>
      <c r="GX321" s="466">
        <v>0</v>
      </c>
      <c r="GY321" s="466">
        <f>GM321+GN321+GO321+GP321+GQ321+GR321+GS321+GT321+GU321+GV321+GW321+GX321</f>
        <v>661549.5</v>
      </c>
      <c r="GZ321" s="466">
        <v>0</v>
      </c>
      <c r="HA321" s="466">
        <v>0</v>
      </c>
      <c r="HB321" s="466">
        <v>0</v>
      </c>
      <c r="HC321" s="466">
        <v>0</v>
      </c>
      <c r="HD321" s="466">
        <v>0</v>
      </c>
      <c r="HE321" s="466">
        <v>0</v>
      </c>
      <c r="HF321" s="466">
        <v>0</v>
      </c>
      <c r="HG321" s="466">
        <v>2524216.23</v>
      </c>
      <c r="HH321" s="466">
        <v>0</v>
      </c>
      <c r="HI321" s="466">
        <v>794670.83</v>
      </c>
      <c r="HJ321" s="466">
        <v>0</v>
      </c>
      <c r="HK321" s="466">
        <v>0</v>
      </c>
      <c r="HL321" s="466">
        <f>GZ321+HA321+HB321+HC321+HD321+HE321+HF321+HG321+HH321+HI321+HJ321+HK321</f>
        <v>3318887.06</v>
      </c>
      <c r="HM321" s="466">
        <v>0</v>
      </c>
      <c r="HN321" s="466">
        <v>0</v>
      </c>
      <c r="HO321" s="466">
        <v>0</v>
      </c>
      <c r="HP321" s="466">
        <v>0</v>
      </c>
      <c r="HQ321" s="466">
        <v>0</v>
      </c>
      <c r="HR321" s="466">
        <v>0</v>
      </c>
      <c r="HS321" s="466">
        <v>0</v>
      </c>
      <c r="HT321" s="466">
        <v>0</v>
      </c>
      <c r="HU321" s="466">
        <v>0</v>
      </c>
      <c r="HV321" s="466">
        <v>121716</v>
      </c>
      <c r="HW321" s="466">
        <v>39833.5</v>
      </c>
      <c r="HX321" s="466">
        <v>11624458.6</v>
      </c>
      <c r="HY321" s="466">
        <f>HM321+HN321+HO321+HP321+HQ321+HR321+HS321+HT321+HU321+HV321+HW321+HX321</f>
        <v>11786008.1</v>
      </c>
      <c r="HZ321" s="466">
        <v>0</v>
      </c>
      <c r="IA321" s="466">
        <v>0</v>
      </c>
      <c r="IB321" s="466">
        <v>0</v>
      </c>
      <c r="IC321" s="466">
        <v>0</v>
      </c>
      <c r="ID321" s="466">
        <v>0</v>
      </c>
      <c r="IE321" s="466">
        <v>0</v>
      </c>
      <c r="IF321" s="466">
        <v>0</v>
      </c>
      <c r="IG321" s="466">
        <v>0</v>
      </c>
      <c r="IH321" s="466">
        <v>0</v>
      </c>
      <c r="II321" s="466">
        <v>0</v>
      </c>
      <c r="IJ321" s="466">
        <v>27958.21</v>
      </c>
      <c r="IK321" s="466">
        <v>7046540.1899999995</v>
      </c>
      <c r="IL321" s="466">
        <f>HZ321+IA321+IB321+IC321+ID321+IE321+IF321+IG321+IH321+II321+IJ321+IK321</f>
        <v>7074498.3999999994</v>
      </c>
      <c r="IM321" s="466">
        <v>953628.93</v>
      </c>
      <c r="IN321" s="466">
        <v>0</v>
      </c>
      <c r="IO321" s="466">
        <v>0</v>
      </c>
      <c r="IP321" s="466">
        <v>0</v>
      </c>
      <c r="IQ321" s="466">
        <v>0</v>
      </c>
      <c r="IR321" s="466">
        <v>0</v>
      </c>
      <c r="IS321" s="466">
        <v>0</v>
      </c>
      <c r="IT321" s="466">
        <v>0</v>
      </c>
      <c r="IU321" s="466">
        <v>1821862.5999999996</v>
      </c>
      <c r="IV321" s="466">
        <v>208145.2200000002</v>
      </c>
      <c r="IW321" s="466">
        <v>123450.59999999963</v>
      </c>
      <c r="IX321" s="466">
        <v>0</v>
      </c>
      <c r="IY321" s="466">
        <f>IM321+IN321+IO321+IP321+IQ321+IR321+IS321+IT321+IU321+IV321+IW321+IX321</f>
        <v>3107087.3499999996</v>
      </c>
      <c r="IZ321" s="655">
        <v>0</v>
      </c>
      <c r="JA321" s="466">
        <v>0</v>
      </c>
      <c r="JB321" s="466">
        <v>0</v>
      </c>
      <c r="JC321" s="466">
        <v>0</v>
      </c>
      <c r="JD321" s="466">
        <v>0</v>
      </c>
      <c r="JE321" s="466">
        <v>0</v>
      </c>
      <c r="JF321" s="466">
        <v>0</v>
      </c>
      <c r="JG321" s="466">
        <v>0</v>
      </c>
      <c r="JH321" s="466">
        <v>1439430.96</v>
      </c>
      <c r="JI321" s="466">
        <v>27958.209999999963</v>
      </c>
      <c r="JJ321" s="466">
        <v>437967.98</v>
      </c>
      <c r="JK321" s="466">
        <v>13910315.08</v>
      </c>
      <c r="JL321" s="466">
        <f>IZ321+JA321+JB321+JC321+JD321+JE321+JF321+JG321+JH321+JI321+JJ321+JK321</f>
        <v>15815672.23</v>
      </c>
      <c r="JM321" s="655">
        <v>0</v>
      </c>
      <c r="JN321" s="466">
        <v>0</v>
      </c>
      <c r="JO321" s="466">
        <v>0</v>
      </c>
      <c r="JP321" s="466">
        <v>0</v>
      </c>
      <c r="JQ321" s="466">
        <v>429885.83</v>
      </c>
      <c r="JR321" s="466">
        <v>877885.35999999987</v>
      </c>
      <c r="JS321" s="466">
        <v>892228.81</v>
      </c>
      <c r="JT321" s="466">
        <v>24056000</v>
      </c>
      <c r="JU321" s="466">
        <v>0</v>
      </c>
      <c r="JV321" s="466">
        <v>200000</v>
      </c>
      <c r="JW321" s="466">
        <v>0</v>
      </c>
      <c r="JX321" s="466">
        <v>2196</v>
      </c>
      <c r="JY321" s="466">
        <f>JM321+JN321+JO321+JP321+JQ321+JR321+JS321+JT321+JU321+JV321+JW321+JX321</f>
        <v>26458196</v>
      </c>
      <c r="JZ321" s="655">
        <v>0</v>
      </c>
      <c r="KA321" s="466">
        <v>0</v>
      </c>
      <c r="KB321" s="466">
        <v>0</v>
      </c>
      <c r="KC321" s="466">
        <v>814348.55</v>
      </c>
      <c r="KD321" s="466">
        <v>87795801.920000002</v>
      </c>
      <c r="KE321" s="466">
        <v>0</v>
      </c>
      <c r="KF321" s="466">
        <v>0</v>
      </c>
      <c r="KG321" s="466">
        <v>0</v>
      </c>
      <c r="KH321" s="466">
        <v>0</v>
      </c>
      <c r="KI321" s="466">
        <v>0</v>
      </c>
      <c r="KJ321" s="466">
        <v>219849.53000000003</v>
      </c>
      <c r="KK321" s="466">
        <v>18000000</v>
      </c>
      <c r="KL321" s="466">
        <f>JZ321+KA321+KB321+KC321+KD321+KE321+KF321+KG321+KH321+KI321+KJ321+KK321</f>
        <v>106830000</v>
      </c>
      <c r="KM321" s="655">
        <v>0</v>
      </c>
      <c r="KN321" s="466">
        <v>0</v>
      </c>
      <c r="KO321" s="466">
        <v>0</v>
      </c>
      <c r="KP321" s="466">
        <v>0</v>
      </c>
      <c r="KQ321" s="466">
        <v>1500000</v>
      </c>
      <c r="KR321" s="466">
        <v>10500000</v>
      </c>
      <c r="KS321" s="466">
        <v>400065.93000000005</v>
      </c>
      <c r="KT321" s="466">
        <v>668744.06999999995</v>
      </c>
      <c r="KU321" s="466">
        <v>0</v>
      </c>
      <c r="KV321" s="466">
        <v>881595.56</v>
      </c>
      <c r="KW321" s="466">
        <v>151982.66000000015</v>
      </c>
      <c r="KX321" s="466">
        <v>16000000</v>
      </c>
      <c r="KY321" s="466">
        <f>KM321+KN321+KO321+KP321+KQ321+KR321+KS321+KT321+KU321+KV321+KW321+KX321</f>
        <v>30102388.219999999</v>
      </c>
      <c r="KZ321" s="655">
        <v>0</v>
      </c>
      <c r="LA321" s="466">
        <v>0</v>
      </c>
      <c r="LB321" s="466">
        <v>0</v>
      </c>
      <c r="LC321" s="466">
        <v>0</v>
      </c>
      <c r="LD321" s="466">
        <v>0</v>
      </c>
      <c r="LE321" s="466">
        <v>0</v>
      </c>
      <c r="LF321" s="466">
        <v>0</v>
      </c>
      <c r="LG321" s="466">
        <v>0</v>
      </c>
      <c r="LH321" s="466">
        <v>0</v>
      </c>
      <c r="LI321" s="466">
        <v>0</v>
      </c>
      <c r="LJ321" s="466">
        <v>0</v>
      </c>
      <c r="LK321" s="466">
        <v>0</v>
      </c>
      <c r="LL321" s="511">
        <f>KZ321+LA321+LB321+LC321+LD321+LE321+LF321+LG321+LH321+LI321+LJ321+LK321</f>
        <v>0</v>
      </c>
    </row>
    <row r="322" spans="1:324" ht="15.75" x14ac:dyDescent="0.25">
      <c r="A322" s="419">
        <v>4431</v>
      </c>
      <c r="B322" s="420"/>
      <c r="C322" s="418" t="s">
        <v>671</v>
      </c>
      <c r="D322" s="418" t="s">
        <v>672</v>
      </c>
      <c r="E322" s="466"/>
      <c r="F322" s="466"/>
      <c r="G322" s="466"/>
      <c r="H322" s="466"/>
      <c r="I322" s="466"/>
      <c r="J322" s="466"/>
      <c r="K322" s="466"/>
      <c r="L322" s="466"/>
      <c r="M322" s="466"/>
      <c r="N322" s="466"/>
      <c r="O322" s="466"/>
      <c r="P322" s="466"/>
      <c r="Q322" s="466"/>
      <c r="R322" s="466"/>
      <c r="S322" s="466"/>
      <c r="T322" s="466"/>
      <c r="U322" s="466"/>
      <c r="V322" s="466"/>
      <c r="W322" s="466"/>
      <c r="X322" s="466"/>
      <c r="Y322" s="466"/>
      <c r="Z322" s="466"/>
      <c r="AA322" s="466"/>
      <c r="AB322" s="466"/>
      <c r="AC322" s="466"/>
      <c r="AD322" s="466"/>
      <c r="AE322" s="466"/>
      <c r="AF322" s="466"/>
      <c r="AG322" s="466"/>
      <c r="AH322" s="466"/>
      <c r="AI322" s="466"/>
      <c r="AJ322" s="466"/>
      <c r="AK322" s="466"/>
      <c r="AL322" s="466"/>
      <c r="AM322" s="466"/>
      <c r="AN322" s="466"/>
      <c r="AO322" s="466"/>
      <c r="AP322" s="466"/>
      <c r="AQ322" s="466"/>
      <c r="AR322" s="466"/>
      <c r="AS322" s="466"/>
      <c r="AT322" s="466"/>
      <c r="AU322" s="466"/>
      <c r="AV322" s="466"/>
      <c r="AW322" s="466"/>
      <c r="AX322" s="466"/>
      <c r="AY322" s="466"/>
      <c r="AZ322" s="466"/>
      <c r="BA322" s="466"/>
      <c r="BB322" s="466"/>
      <c r="BC322" s="466"/>
      <c r="BD322" s="466"/>
      <c r="BE322" s="466"/>
      <c r="BF322" s="466"/>
      <c r="BG322" s="466"/>
      <c r="BH322" s="466"/>
      <c r="BI322" s="466"/>
      <c r="BJ322" s="466"/>
      <c r="BK322" s="466"/>
      <c r="BL322" s="466"/>
      <c r="BM322" s="466"/>
      <c r="BN322" s="466"/>
      <c r="BO322" s="466"/>
      <c r="BP322" s="466"/>
      <c r="BQ322" s="466"/>
      <c r="BR322" s="466"/>
      <c r="BS322" s="466"/>
      <c r="BT322" s="466"/>
      <c r="BU322" s="466"/>
      <c r="BV322" s="466"/>
      <c r="BW322" s="466"/>
      <c r="BX322" s="466"/>
      <c r="BY322" s="466"/>
      <c r="BZ322" s="466"/>
      <c r="CA322" s="466"/>
      <c r="CB322" s="466"/>
      <c r="CC322" s="466"/>
      <c r="CD322" s="466"/>
      <c r="CE322" s="466"/>
      <c r="CF322" s="466"/>
      <c r="CG322" s="466"/>
      <c r="CH322" s="466"/>
      <c r="CI322" s="466"/>
      <c r="CJ322" s="466"/>
      <c r="CK322" s="466"/>
      <c r="CL322" s="466"/>
      <c r="CM322" s="466"/>
      <c r="CN322" s="466"/>
      <c r="CO322" s="466"/>
      <c r="CP322" s="466"/>
      <c r="CQ322" s="466"/>
      <c r="CR322" s="466"/>
      <c r="CS322" s="466"/>
      <c r="CT322" s="466"/>
      <c r="CU322" s="466"/>
      <c r="CV322" s="466"/>
      <c r="CW322" s="466"/>
      <c r="CX322" s="466"/>
      <c r="CY322" s="466"/>
      <c r="CZ322" s="466"/>
      <c r="DA322" s="466"/>
      <c r="DB322" s="466"/>
      <c r="DC322" s="466"/>
      <c r="DD322" s="466"/>
      <c r="DE322" s="466"/>
      <c r="DF322" s="466"/>
      <c r="DG322" s="466"/>
      <c r="DH322" s="466"/>
      <c r="DI322" s="466"/>
      <c r="DJ322" s="466"/>
      <c r="DK322" s="466"/>
      <c r="DL322" s="466"/>
      <c r="DM322" s="466"/>
      <c r="DN322" s="466"/>
      <c r="DO322" s="466"/>
      <c r="DP322" s="466"/>
      <c r="DQ322" s="466"/>
      <c r="DR322" s="466"/>
      <c r="DS322" s="466"/>
      <c r="DT322" s="466"/>
      <c r="DU322" s="466"/>
      <c r="DV322" s="466"/>
      <c r="DW322" s="466"/>
      <c r="DX322" s="466"/>
      <c r="DY322" s="466"/>
      <c r="DZ322" s="466"/>
      <c r="EA322" s="466"/>
      <c r="EB322" s="466"/>
      <c r="EC322" s="466"/>
      <c r="ED322" s="466"/>
      <c r="EE322" s="466"/>
      <c r="EF322" s="466"/>
      <c r="EG322" s="466"/>
      <c r="EH322" s="466"/>
      <c r="EI322" s="466"/>
      <c r="EJ322" s="466"/>
      <c r="EK322" s="466"/>
      <c r="EL322" s="466"/>
      <c r="EM322" s="466"/>
      <c r="EN322" s="466"/>
      <c r="EO322" s="466"/>
      <c r="EP322" s="466"/>
      <c r="EQ322" s="466"/>
      <c r="ER322" s="466"/>
      <c r="ES322" s="466"/>
      <c r="ET322" s="466"/>
      <c r="EU322" s="466"/>
      <c r="EV322" s="466"/>
      <c r="EW322" s="466"/>
      <c r="EX322" s="466"/>
      <c r="EY322" s="466">
        <v>0</v>
      </c>
      <c r="EZ322" s="466">
        <v>0</v>
      </c>
      <c r="FA322" s="466">
        <v>0</v>
      </c>
      <c r="FB322" s="466">
        <v>1289900</v>
      </c>
      <c r="FC322" s="466">
        <v>0</v>
      </c>
      <c r="FD322" s="466">
        <v>0</v>
      </c>
      <c r="FE322" s="466">
        <v>0</v>
      </c>
      <c r="FF322" s="466">
        <v>0</v>
      </c>
      <c r="FG322" s="466">
        <v>0</v>
      </c>
      <c r="FH322" s="466">
        <v>0</v>
      </c>
      <c r="FI322" s="466">
        <v>0</v>
      </c>
      <c r="FJ322" s="466">
        <v>0</v>
      </c>
      <c r="FK322" s="466">
        <v>0</v>
      </c>
      <c r="FL322" s="466">
        <f>FA322+FB322+FC322+FD322+FE322+FF322+FG322+FH322+EZ322+FI322+FK322+FJ322</f>
        <v>1289900</v>
      </c>
      <c r="FM322" s="466">
        <v>0</v>
      </c>
      <c r="FN322" s="466">
        <v>0</v>
      </c>
      <c r="FO322" s="466">
        <v>0</v>
      </c>
      <c r="FP322" s="466">
        <v>0</v>
      </c>
      <c r="FQ322" s="466">
        <v>0</v>
      </c>
      <c r="FR322" s="466">
        <v>0</v>
      </c>
      <c r="FS322" s="466">
        <v>0</v>
      </c>
      <c r="FT322" s="466">
        <v>0</v>
      </c>
      <c r="FU322" s="466">
        <v>0</v>
      </c>
      <c r="FV322" s="466">
        <v>0</v>
      </c>
      <c r="FW322" s="466">
        <v>0</v>
      </c>
      <c r="FX322" s="466">
        <v>51600</v>
      </c>
      <c r="FY322" s="466">
        <f>FM322+FN322+FO322+FP322+FQ322+FR322+FS322+FT322+FU322+FV322+FW322+FX322</f>
        <v>51600</v>
      </c>
      <c r="FZ322" s="466">
        <v>144400.07999999999</v>
      </c>
      <c r="GA322" s="466">
        <v>0</v>
      </c>
      <c r="GB322" s="466">
        <v>103999.92000000001</v>
      </c>
      <c r="GC322" s="466">
        <v>0</v>
      </c>
      <c r="GD322" s="466">
        <v>651600</v>
      </c>
      <c r="GE322" s="466">
        <v>200000</v>
      </c>
      <c r="GF322" s="466">
        <v>0</v>
      </c>
      <c r="GG322" s="466">
        <v>-1100000</v>
      </c>
      <c r="GH322" s="466">
        <v>0</v>
      </c>
      <c r="GI322" s="466">
        <v>0</v>
      </c>
      <c r="GJ322" s="466">
        <v>0</v>
      </c>
      <c r="GK322" s="466">
        <v>0</v>
      </c>
      <c r="GL322" s="466">
        <f>FZ322+GA322+GB322+GC322+GD322+GE322+GF322+GG322+GH322+GI322+GJ322+GK322</f>
        <v>0</v>
      </c>
      <c r="GM322" s="466">
        <v>0</v>
      </c>
      <c r="GN322" s="466">
        <v>0</v>
      </c>
      <c r="GO322" s="466">
        <v>0</v>
      </c>
      <c r="GP322" s="466">
        <v>0</v>
      </c>
      <c r="GQ322" s="466">
        <v>0</v>
      </c>
      <c r="GR322" s="466">
        <v>0</v>
      </c>
      <c r="GS322" s="466">
        <v>2000</v>
      </c>
      <c r="GT322" s="466">
        <v>0</v>
      </c>
      <c r="GU322" s="466">
        <v>0</v>
      </c>
      <c r="GV322" s="466">
        <v>0</v>
      </c>
      <c r="GW322" s="466">
        <v>0</v>
      </c>
      <c r="GX322" s="466">
        <v>0</v>
      </c>
      <c r="GY322" s="466">
        <f>GM322+GN322+GO322+GP322+GQ322+GR322+GS322+GT322+GU322+GV322+GW322+GX322</f>
        <v>2000</v>
      </c>
      <c r="GZ322" s="466">
        <v>0</v>
      </c>
      <c r="HA322" s="466">
        <v>0</v>
      </c>
      <c r="HB322" s="466">
        <v>0</v>
      </c>
      <c r="HC322" s="466">
        <v>0</v>
      </c>
      <c r="HD322" s="466">
        <v>0</v>
      </c>
      <c r="HE322" s="466">
        <v>0</v>
      </c>
      <c r="HF322" s="466">
        <v>0</v>
      </c>
      <c r="HG322" s="466">
        <v>0</v>
      </c>
      <c r="HH322" s="466">
        <v>0</v>
      </c>
      <c r="HI322" s="466">
        <v>0</v>
      </c>
      <c r="HJ322" s="466">
        <v>0</v>
      </c>
      <c r="HK322" s="466">
        <v>0</v>
      </c>
      <c r="HL322" s="466">
        <f>GZ322+HA322+HB322+HC322+HD322+HE322+HF322+HG322+HH322+HI322+HJ322+HK322</f>
        <v>0</v>
      </c>
      <c r="HM322" s="466">
        <v>0</v>
      </c>
      <c r="HN322" s="466">
        <v>0</v>
      </c>
      <c r="HO322" s="466">
        <v>0</v>
      </c>
      <c r="HP322" s="466">
        <v>0</v>
      </c>
      <c r="HQ322" s="466">
        <v>0</v>
      </c>
      <c r="HR322" s="466">
        <v>0</v>
      </c>
      <c r="HS322" s="466">
        <v>0</v>
      </c>
      <c r="HT322" s="466">
        <v>0</v>
      </c>
      <c r="HU322" s="466">
        <v>0</v>
      </c>
      <c r="HV322" s="466">
        <v>0</v>
      </c>
      <c r="HW322" s="466">
        <v>0</v>
      </c>
      <c r="HX322" s="466">
        <v>0</v>
      </c>
      <c r="HY322" s="466">
        <f>HM322+HN322+HO322+HP322+HQ322+HR322+HS322+HT322+HU322+HV322+HW322+HX322</f>
        <v>0</v>
      </c>
      <c r="HZ322" s="466">
        <v>0</v>
      </c>
      <c r="IA322" s="466">
        <v>0</v>
      </c>
      <c r="IB322" s="466">
        <v>0</v>
      </c>
      <c r="IC322" s="466">
        <v>0</v>
      </c>
      <c r="ID322" s="466">
        <v>0</v>
      </c>
      <c r="IE322" s="466">
        <v>0</v>
      </c>
      <c r="IF322" s="466">
        <v>0</v>
      </c>
      <c r="IG322" s="466">
        <v>0</v>
      </c>
      <c r="IH322" s="466">
        <v>0</v>
      </c>
      <c r="II322" s="466">
        <v>0</v>
      </c>
      <c r="IJ322" s="466">
        <v>0</v>
      </c>
      <c r="IK322" s="466">
        <v>0</v>
      </c>
      <c r="IL322" s="466">
        <f>HZ322+IA322+IB322+IC322+ID322+IE322+IF322+IG322+IH322+II322+IJ322+IK322</f>
        <v>0</v>
      </c>
      <c r="IM322" s="466">
        <v>0</v>
      </c>
      <c r="IN322" s="466">
        <v>0</v>
      </c>
      <c r="IO322" s="466">
        <v>0</v>
      </c>
      <c r="IP322" s="466">
        <v>0</v>
      </c>
      <c r="IQ322" s="466">
        <v>0</v>
      </c>
      <c r="IR322" s="466">
        <v>0</v>
      </c>
      <c r="IS322" s="466">
        <v>500000</v>
      </c>
      <c r="IT322" s="466">
        <v>0</v>
      </c>
      <c r="IU322" s="466">
        <v>0</v>
      </c>
      <c r="IV322" s="466">
        <v>0</v>
      </c>
      <c r="IW322" s="466">
        <v>0</v>
      </c>
      <c r="IX322" s="466">
        <v>0</v>
      </c>
      <c r="IY322" s="466">
        <f>IM322+IN322+IO322+IP322+IQ322+IR322+IS322+IT322+IU322+IV322+IW322+IX322</f>
        <v>500000</v>
      </c>
      <c r="IZ322" s="655">
        <v>0</v>
      </c>
      <c r="JA322" s="466">
        <v>0</v>
      </c>
      <c r="JB322" s="466">
        <v>0</v>
      </c>
      <c r="JC322" s="466">
        <v>0</v>
      </c>
      <c r="JD322" s="466">
        <v>0</v>
      </c>
      <c r="JE322" s="466">
        <v>0</v>
      </c>
      <c r="JF322" s="466">
        <v>0</v>
      </c>
      <c r="JG322" s="466">
        <v>0</v>
      </c>
      <c r="JH322" s="466">
        <v>0</v>
      </c>
      <c r="JI322" s="466">
        <v>0</v>
      </c>
      <c r="JJ322" s="466">
        <v>0</v>
      </c>
      <c r="JK322" s="466">
        <v>650000</v>
      </c>
      <c r="JL322" s="466">
        <f>IZ322+JA322+JB322+JC322+JD322+JE322+JF322+JG322+JH322+JI322+JJ322+JK322</f>
        <v>650000</v>
      </c>
      <c r="JM322" s="655">
        <v>0</v>
      </c>
      <c r="JN322" s="466">
        <v>0</v>
      </c>
      <c r="JO322" s="466">
        <v>0</v>
      </c>
      <c r="JP322" s="466">
        <v>0</v>
      </c>
      <c r="JQ322" s="466">
        <v>0</v>
      </c>
      <c r="JR322" s="466">
        <v>0</v>
      </c>
      <c r="JS322" s="466">
        <v>0</v>
      </c>
      <c r="JT322" s="466">
        <v>0</v>
      </c>
      <c r="JU322" s="466">
        <v>0</v>
      </c>
      <c r="JV322" s="466">
        <v>0</v>
      </c>
      <c r="JW322" s="466">
        <v>0</v>
      </c>
      <c r="JX322" s="466">
        <v>0</v>
      </c>
      <c r="JY322" s="466">
        <f>JM322+JN322+JO322+JP322+JQ322+JR322+JS322+JT322+JU322+JV322+JW322+JX322</f>
        <v>0</v>
      </c>
      <c r="JZ322" s="655">
        <v>0</v>
      </c>
      <c r="KA322" s="466">
        <v>0</v>
      </c>
      <c r="KB322" s="466">
        <v>0</v>
      </c>
      <c r="KC322" s="466">
        <v>0</v>
      </c>
      <c r="KD322" s="466">
        <v>5000</v>
      </c>
      <c r="KE322" s="466">
        <v>0</v>
      </c>
      <c r="KF322" s="466">
        <v>0</v>
      </c>
      <c r="KG322" s="466">
        <v>0</v>
      </c>
      <c r="KH322" s="466">
        <v>0</v>
      </c>
      <c r="KI322" s="466">
        <v>0</v>
      </c>
      <c r="KJ322" s="466">
        <v>0</v>
      </c>
      <c r="KK322" s="466">
        <v>0</v>
      </c>
      <c r="KL322" s="466">
        <f>JZ322+KA322+KB322+KC322+KD322+KE322+KF322+KG322+KH322+KI322+KJ322+KK322</f>
        <v>5000</v>
      </c>
      <c r="KM322" s="655">
        <v>0</v>
      </c>
      <c r="KN322" s="466">
        <v>0</v>
      </c>
      <c r="KO322" s="466">
        <v>0</v>
      </c>
      <c r="KP322" s="466">
        <v>0</v>
      </c>
      <c r="KQ322" s="466">
        <v>0</v>
      </c>
      <c r="KR322" s="466">
        <v>0</v>
      </c>
      <c r="KS322" s="466">
        <v>0</v>
      </c>
      <c r="KT322" s="466">
        <v>0</v>
      </c>
      <c r="KU322" s="466">
        <v>0</v>
      </c>
      <c r="KV322" s="466">
        <v>0</v>
      </c>
      <c r="KW322" s="466">
        <v>0</v>
      </c>
      <c r="KX322" s="466">
        <v>0</v>
      </c>
      <c r="KY322" s="466">
        <f>KM322+KN322+KO322+KP322+KQ322+KR322+KS322+KT322+KU322+KV322+KW322+KX322</f>
        <v>0</v>
      </c>
      <c r="KZ322" s="655">
        <v>0</v>
      </c>
      <c r="LA322" s="466">
        <v>0</v>
      </c>
      <c r="LB322" s="466">
        <v>0</v>
      </c>
      <c r="LC322" s="466">
        <v>0</v>
      </c>
      <c r="LD322" s="466">
        <v>0</v>
      </c>
      <c r="LE322" s="466">
        <v>0</v>
      </c>
      <c r="LF322" s="466">
        <v>0</v>
      </c>
      <c r="LG322" s="466">
        <v>0</v>
      </c>
      <c r="LH322" s="466">
        <v>0</v>
      </c>
      <c r="LI322" s="466">
        <v>0</v>
      </c>
      <c r="LJ322" s="466">
        <v>0</v>
      </c>
      <c r="LK322" s="466">
        <v>0</v>
      </c>
      <c r="LL322" s="511">
        <f>KZ322+LA322+LB322+LC322+LD322+LE322+LF322+LG322+LH322+LI322+LJ322+LK322</f>
        <v>0</v>
      </c>
    </row>
    <row r="323" spans="1:324" ht="15.75" thickBot="1" x14ac:dyDescent="0.25">
      <c r="A323" s="436"/>
      <c r="B323" s="437"/>
      <c r="C323" s="421"/>
      <c r="D323" s="421"/>
      <c r="E323" s="442"/>
      <c r="F323" s="442"/>
      <c r="G323" s="442"/>
      <c r="H323" s="442"/>
      <c r="I323" s="442"/>
      <c r="J323" s="442"/>
      <c r="K323" s="442"/>
      <c r="L323" s="442"/>
      <c r="M323" s="442"/>
      <c r="N323" s="442"/>
      <c r="O323" s="442"/>
      <c r="P323" s="442"/>
      <c r="Q323" s="442"/>
      <c r="R323" s="442"/>
      <c r="S323" s="442"/>
      <c r="T323" s="442"/>
      <c r="U323" s="442"/>
      <c r="V323" s="442"/>
      <c r="W323" s="442"/>
      <c r="X323" s="442"/>
      <c r="Y323" s="442"/>
      <c r="Z323" s="442"/>
      <c r="AA323" s="442"/>
      <c r="AB323" s="442"/>
      <c r="AC323" s="442"/>
      <c r="AD323" s="442"/>
      <c r="AE323" s="442"/>
      <c r="AF323" s="442"/>
      <c r="AG323" s="442"/>
      <c r="AH323" s="442"/>
      <c r="AI323" s="442"/>
      <c r="AJ323" s="442"/>
      <c r="AK323" s="442"/>
      <c r="AL323" s="442"/>
      <c r="AM323" s="442"/>
      <c r="AN323" s="442"/>
      <c r="AO323" s="442"/>
      <c r="AP323" s="442"/>
      <c r="AQ323" s="442"/>
      <c r="AR323" s="442"/>
      <c r="AS323" s="442"/>
      <c r="AT323" s="442"/>
      <c r="AU323" s="442"/>
      <c r="AV323" s="442"/>
      <c r="AW323" s="442"/>
      <c r="AX323" s="442"/>
      <c r="AY323" s="442"/>
      <c r="AZ323" s="442"/>
      <c r="BA323" s="442"/>
      <c r="BB323" s="442"/>
      <c r="BC323" s="442"/>
      <c r="BD323" s="442"/>
      <c r="BE323" s="442"/>
      <c r="BF323" s="442"/>
      <c r="BG323" s="442"/>
      <c r="BH323" s="442"/>
      <c r="BI323" s="442"/>
      <c r="BJ323" s="442"/>
      <c r="BK323" s="442"/>
      <c r="BL323" s="442"/>
      <c r="BM323" s="442"/>
      <c r="BN323" s="442"/>
      <c r="BO323" s="442"/>
      <c r="BP323" s="442"/>
      <c r="BQ323" s="442"/>
      <c r="BR323" s="442"/>
      <c r="BS323" s="442"/>
      <c r="BT323" s="442"/>
      <c r="BU323" s="442"/>
      <c r="BV323" s="442"/>
      <c r="BW323" s="442"/>
      <c r="BX323" s="442"/>
      <c r="BY323" s="442"/>
      <c r="BZ323" s="442"/>
      <c r="CA323" s="442"/>
      <c r="CB323" s="442"/>
      <c r="CC323" s="442"/>
      <c r="CD323" s="442"/>
      <c r="CE323" s="442"/>
      <c r="CF323" s="442"/>
      <c r="CG323" s="442"/>
      <c r="CH323" s="442"/>
      <c r="CI323" s="442"/>
      <c r="CJ323" s="442"/>
      <c r="CK323" s="442"/>
      <c r="CL323" s="442"/>
      <c r="CM323" s="442"/>
      <c r="CN323" s="442"/>
      <c r="CO323" s="442"/>
      <c r="CP323" s="442"/>
      <c r="CQ323" s="442"/>
      <c r="CR323" s="442"/>
      <c r="CS323" s="442"/>
      <c r="CT323" s="442"/>
      <c r="CU323" s="442"/>
      <c r="CV323" s="442"/>
      <c r="CW323" s="442"/>
      <c r="CX323" s="442"/>
      <c r="CY323" s="442"/>
      <c r="CZ323" s="442"/>
      <c r="DA323" s="442"/>
      <c r="DB323" s="442"/>
      <c r="DC323" s="442"/>
      <c r="DD323" s="442"/>
      <c r="DE323" s="442"/>
      <c r="DF323" s="442"/>
      <c r="DG323" s="442"/>
      <c r="DH323" s="442"/>
      <c r="DI323" s="442"/>
      <c r="DJ323" s="442"/>
      <c r="DK323" s="442"/>
      <c r="DL323" s="442"/>
      <c r="DM323" s="442"/>
      <c r="DN323" s="442"/>
      <c r="DO323" s="442"/>
      <c r="DP323" s="442"/>
      <c r="DQ323" s="442"/>
      <c r="DR323" s="442"/>
      <c r="DS323" s="442"/>
      <c r="DT323" s="442"/>
      <c r="DU323" s="442"/>
      <c r="DV323" s="442"/>
      <c r="DW323" s="442"/>
      <c r="DX323" s="442"/>
      <c r="DY323" s="442"/>
      <c r="DZ323" s="442"/>
      <c r="EA323" s="442"/>
      <c r="EB323" s="442"/>
      <c r="EC323" s="442"/>
      <c r="ED323" s="442"/>
      <c r="EE323" s="442"/>
      <c r="EF323" s="442"/>
      <c r="EG323" s="442"/>
      <c r="EH323" s="442"/>
      <c r="EI323" s="442"/>
      <c r="EJ323" s="442"/>
      <c r="EK323" s="442"/>
      <c r="EL323" s="442"/>
      <c r="EM323" s="442"/>
      <c r="EN323" s="442"/>
      <c r="EO323" s="442"/>
      <c r="EP323" s="442"/>
      <c r="EQ323" s="442"/>
      <c r="ER323" s="442"/>
      <c r="ES323" s="442"/>
      <c r="ET323" s="442"/>
      <c r="EU323" s="442"/>
      <c r="EV323" s="442"/>
      <c r="EW323" s="442"/>
      <c r="EX323" s="442"/>
      <c r="EY323" s="442"/>
      <c r="EZ323" s="442"/>
      <c r="FA323" s="442"/>
      <c r="FB323" s="442"/>
      <c r="FC323" s="442"/>
      <c r="FD323" s="442"/>
      <c r="FE323" s="442"/>
      <c r="FF323" s="442"/>
      <c r="FG323" s="442"/>
      <c r="FH323" s="442"/>
      <c r="FI323" s="442"/>
      <c r="FJ323" s="442"/>
      <c r="FK323" s="442"/>
      <c r="FL323" s="442"/>
      <c r="FM323" s="442"/>
      <c r="FN323" s="442"/>
      <c r="FO323" s="442"/>
      <c r="FP323" s="442"/>
      <c r="FQ323" s="442"/>
      <c r="FR323" s="442"/>
      <c r="FS323" s="442"/>
      <c r="FT323" s="442"/>
      <c r="FU323" s="442"/>
      <c r="FV323" s="442"/>
      <c r="FW323" s="442"/>
      <c r="FX323" s="442"/>
      <c r="FY323" s="442"/>
      <c r="FZ323" s="442"/>
      <c r="GA323" s="442"/>
      <c r="GB323" s="442"/>
      <c r="GC323" s="442"/>
      <c r="GD323" s="442"/>
      <c r="GE323" s="442"/>
      <c r="GF323" s="442"/>
      <c r="GG323" s="442"/>
      <c r="GH323" s="442"/>
      <c r="GI323" s="442"/>
      <c r="GJ323" s="442"/>
      <c r="GK323" s="442"/>
      <c r="GL323" s="442"/>
      <c r="GM323" s="442"/>
      <c r="GN323" s="442"/>
      <c r="GO323" s="442"/>
      <c r="GP323" s="442"/>
      <c r="GQ323" s="442"/>
      <c r="GR323" s="442"/>
      <c r="GS323" s="442"/>
      <c r="GT323" s="442"/>
      <c r="GU323" s="442"/>
      <c r="GV323" s="442"/>
      <c r="GW323" s="442"/>
      <c r="GX323" s="442"/>
      <c r="GY323" s="442"/>
      <c r="GZ323" s="442"/>
      <c r="HA323" s="442"/>
      <c r="HB323" s="442"/>
      <c r="HC323" s="442"/>
      <c r="HD323" s="442"/>
      <c r="HE323" s="442"/>
      <c r="HF323" s="442"/>
      <c r="HG323" s="442"/>
      <c r="HH323" s="442"/>
      <c r="HI323" s="442"/>
      <c r="HJ323" s="442"/>
      <c r="HK323" s="442"/>
      <c r="HL323" s="442"/>
      <c r="HM323" s="442"/>
      <c r="HN323" s="442"/>
      <c r="HO323" s="442"/>
      <c r="HP323" s="442"/>
      <c r="HQ323" s="442"/>
      <c r="HR323" s="442"/>
      <c r="HS323" s="442"/>
      <c r="HT323" s="442"/>
      <c r="HU323" s="442"/>
      <c r="HV323" s="442"/>
      <c r="HW323" s="442"/>
      <c r="HX323" s="442"/>
      <c r="HY323" s="442"/>
      <c r="HZ323" s="442"/>
      <c r="IA323" s="442"/>
      <c r="IB323" s="442"/>
      <c r="IC323" s="442"/>
      <c r="ID323" s="442"/>
      <c r="IE323" s="442"/>
      <c r="IF323" s="442"/>
      <c r="IG323" s="442"/>
      <c r="IH323" s="442"/>
      <c r="II323" s="442"/>
      <c r="IJ323" s="442"/>
      <c r="IK323" s="442"/>
      <c r="IL323" s="442"/>
      <c r="IM323" s="442"/>
      <c r="IN323" s="442"/>
      <c r="IO323" s="442"/>
      <c r="IP323" s="442"/>
      <c r="IQ323" s="442"/>
      <c r="IR323" s="442"/>
      <c r="IS323" s="442"/>
      <c r="IT323" s="442"/>
      <c r="IU323" s="442"/>
      <c r="IV323" s="442"/>
      <c r="IW323" s="442"/>
      <c r="IX323" s="442"/>
      <c r="IY323" s="442"/>
      <c r="IZ323" s="653"/>
      <c r="JA323" s="442"/>
      <c r="JB323" s="442"/>
      <c r="JC323" s="442"/>
      <c r="JD323" s="442"/>
      <c r="JE323" s="442"/>
      <c r="JF323" s="442"/>
      <c r="JG323" s="442"/>
      <c r="JH323" s="442"/>
      <c r="JI323" s="442"/>
      <c r="JJ323" s="442"/>
      <c r="JK323" s="442"/>
      <c r="JL323" s="442"/>
      <c r="JM323" s="653"/>
      <c r="JN323" s="442"/>
      <c r="JO323" s="442"/>
      <c r="JP323" s="442"/>
      <c r="JQ323" s="442"/>
      <c r="JR323" s="442"/>
      <c r="JS323" s="442"/>
      <c r="JT323" s="442"/>
      <c r="JU323" s="442"/>
      <c r="JV323" s="442"/>
      <c r="JW323" s="442"/>
      <c r="JX323" s="442"/>
      <c r="JY323" s="442"/>
      <c r="JZ323" s="653"/>
      <c r="KA323" s="442"/>
      <c r="KB323" s="442"/>
      <c r="KC323" s="442"/>
      <c r="KD323" s="442"/>
      <c r="KE323" s="442"/>
      <c r="KF323" s="442"/>
      <c r="KG323" s="442"/>
      <c r="KH323" s="442"/>
      <c r="KI323" s="442"/>
      <c r="KJ323" s="442"/>
      <c r="KK323" s="442"/>
      <c r="KL323" s="442"/>
      <c r="KM323" s="653"/>
      <c r="KN323" s="442"/>
      <c r="KO323" s="442"/>
      <c r="KP323" s="442"/>
      <c r="KQ323" s="442"/>
      <c r="KR323" s="442"/>
      <c r="KS323" s="442"/>
      <c r="KT323" s="442"/>
      <c r="KU323" s="442"/>
      <c r="KV323" s="442"/>
      <c r="KW323" s="442"/>
      <c r="KX323" s="442"/>
      <c r="KY323" s="442"/>
      <c r="KZ323" s="653"/>
      <c r="LA323" s="442"/>
      <c r="LB323" s="442"/>
      <c r="LC323" s="442"/>
      <c r="LD323" s="442"/>
      <c r="LE323" s="442"/>
      <c r="LF323" s="442"/>
      <c r="LG323" s="442"/>
      <c r="LH323" s="442"/>
      <c r="LI323" s="442"/>
      <c r="LJ323" s="442"/>
      <c r="LK323" s="442"/>
      <c r="LL323" s="512"/>
    </row>
    <row r="324" spans="1:324" ht="15.75" thickTop="1" x14ac:dyDescent="0.2">
      <c r="A324" s="496"/>
      <c r="B324" s="497"/>
      <c r="C324" s="498"/>
      <c r="D324" s="498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2"/>
      <c r="P324" s="582"/>
      <c r="Q324" s="582"/>
      <c r="R324" s="582"/>
      <c r="S324" s="582"/>
      <c r="T324" s="582"/>
      <c r="U324" s="582"/>
      <c r="V324" s="582"/>
      <c r="W324" s="582"/>
      <c r="X324" s="582"/>
      <c r="Y324" s="582"/>
      <c r="Z324" s="582"/>
      <c r="AA324" s="582"/>
      <c r="AB324" s="582"/>
      <c r="AC324" s="582"/>
      <c r="AD324" s="582"/>
      <c r="AE324" s="582"/>
      <c r="AF324" s="582"/>
      <c r="AG324" s="582"/>
      <c r="AH324" s="582"/>
      <c r="AI324" s="582"/>
      <c r="AJ324" s="582"/>
      <c r="AK324" s="582"/>
      <c r="AL324" s="582"/>
      <c r="AM324" s="582"/>
      <c r="AN324" s="582"/>
      <c r="AO324" s="582"/>
      <c r="AP324" s="582"/>
      <c r="AQ324" s="582"/>
      <c r="AR324" s="582"/>
      <c r="AS324" s="582"/>
      <c r="AT324" s="582"/>
      <c r="AU324" s="582"/>
      <c r="AV324" s="582"/>
      <c r="AW324" s="582"/>
      <c r="AX324" s="582"/>
      <c r="AY324" s="582"/>
      <c r="AZ324" s="582"/>
      <c r="BA324" s="582"/>
      <c r="BB324" s="582"/>
      <c r="BC324" s="582"/>
      <c r="BD324" s="582"/>
      <c r="BE324" s="582"/>
      <c r="BF324" s="582"/>
      <c r="BG324" s="582"/>
      <c r="BH324" s="582"/>
      <c r="BI324" s="582"/>
      <c r="BJ324" s="582"/>
      <c r="BK324" s="582"/>
      <c r="BL324" s="582"/>
      <c r="BM324" s="582"/>
      <c r="BN324" s="582"/>
      <c r="BO324" s="582"/>
      <c r="BP324" s="582"/>
      <c r="BQ324" s="582"/>
      <c r="BR324" s="582"/>
      <c r="BS324" s="582"/>
      <c r="BT324" s="582"/>
      <c r="BU324" s="582"/>
      <c r="BV324" s="582"/>
      <c r="BW324" s="582"/>
      <c r="BX324" s="582"/>
      <c r="BY324" s="582"/>
      <c r="BZ324" s="582"/>
      <c r="CA324" s="582"/>
      <c r="CB324" s="582"/>
      <c r="CC324" s="582"/>
      <c r="CD324" s="582"/>
      <c r="CE324" s="582"/>
      <c r="CF324" s="582"/>
      <c r="CG324" s="582"/>
      <c r="CH324" s="582"/>
      <c r="CI324" s="582"/>
      <c r="CJ324" s="582"/>
      <c r="CK324" s="582"/>
      <c r="CL324" s="582"/>
      <c r="CM324" s="582"/>
      <c r="CN324" s="582"/>
      <c r="CO324" s="582"/>
      <c r="CP324" s="582"/>
      <c r="CQ324" s="582"/>
      <c r="CR324" s="582"/>
      <c r="CS324" s="582"/>
      <c r="CT324" s="582"/>
      <c r="CU324" s="582"/>
      <c r="CV324" s="582"/>
      <c r="CW324" s="582"/>
      <c r="CX324" s="582"/>
      <c r="CY324" s="582"/>
      <c r="CZ324" s="582"/>
      <c r="DA324" s="582"/>
      <c r="DB324" s="582"/>
      <c r="DC324" s="582"/>
      <c r="DD324" s="582"/>
      <c r="DE324" s="582"/>
      <c r="DF324" s="582"/>
      <c r="DG324" s="582"/>
      <c r="DH324" s="582"/>
      <c r="DI324" s="582"/>
      <c r="DJ324" s="582"/>
      <c r="DK324" s="582"/>
      <c r="DL324" s="618"/>
      <c r="DM324" s="618"/>
      <c r="DN324" s="582"/>
      <c r="DO324" s="582"/>
      <c r="DP324" s="582"/>
      <c r="DQ324" s="582"/>
      <c r="DR324" s="582"/>
      <c r="DS324" s="582"/>
      <c r="DT324" s="582"/>
      <c r="DU324" s="582"/>
      <c r="DV324" s="582"/>
      <c r="DW324" s="582"/>
      <c r="DX324" s="582"/>
      <c r="DY324" s="618"/>
      <c r="DZ324" s="618"/>
      <c r="EA324" s="582"/>
      <c r="EB324" s="582"/>
      <c r="EC324" s="582"/>
      <c r="ED324" s="582"/>
      <c r="EE324" s="582"/>
      <c r="EF324" s="582"/>
      <c r="EG324" s="582"/>
      <c r="EH324" s="582"/>
      <c r="EI324" s="582"/>
      <c r="EJ324" s="582"/>
      <c r="EK324" s="582"/>
      <c r="EL324" s="618"/>
      <c r="EM324" s="618"/>
      <c r="EN324" s="582"/>
      <c r="EO324" s="582"/>
      <c r="EP324" s="582"/>
      <c r="EQ324" s="582"/>
      <c r="ER324" s="582"/>
      <c r="ES324" s="582"/>
      <c r="ET324" s="582"/>
      <c r="EU324" s="582"/>
      <c r="EV324" s="582"/>
      <c r="EW324" s="582"/>
      <c r="EX324" s="582"/>
      <c r="EY324" s="618"/>
      <c r="EZ324" s="618"/>
      <c r="FA324" s="582"/>
      <c r="FB324" s="582"/>
      <c r="FC324" s="582"/>
      <c r="FD324" s="582"/>
      <c r="FE324" s="582"/>
      <c r="FF324" s="582"/>
      <c r="FG324" s="582"/>
      <c r="FH324" s="582"/>
      <c r="FI324" s="582"/>
      <c r="FJ324" s="582"/>
      <c r="FK324" s="582"/>
      <c r="FL324" s="618"/>
      <c r="FM324" s="618"/>
      <c r="FN324" s="582"/>
      <c r="FO324" s="582"/>
      <c r="FP324" s="582"/>
      <c r="FQ324" s="582"/>
      <c r="FR324" s="582"/>
      <c r="FS324" s="582"/>
      <c r="FT324" s="582"/>
      <c r="FU324" s="582"/>
      <c r="FV324" s="582"/>
      <c r="FW324" s="582"/>
      <c r="FX324" s="582"/>
      <c r="FY324" s="618"/>
      <c r="FZ324" s="618"/>
      <c r="GA324" s="582"/>
      <c r="GB324" s="582"/>
      <c r="GC324" s="582"/>
      <c r="GD324" s="582"/>
      <c r="GE324" s="582"/>
      <c r="GF324" s="582"/>
      <c r="GG324" s="582"/>
      <c r="GH324" s="582"/>
      <c r="GI324" s="582"/>
      <c r="GJ324" s="582"/>
      <c r="GK324" s="582"/>
      <c r="GL324" s="618"/>
      <c r="GM324" s="618"/>
      <c r="GN324" s="582"/>
      <c r="GO324" s="582"/>
      <c r="GP324" s="582"/>
      <c r="GQ324" s="582"/>
      <c r="GR324" s="582"/>
      <c r="GS324" s="582"/>
      <c r="GT324" s="582"/>
      <c r="GU324" s="582"/>
      <c r="GV324" s="582"/>
      <c r="GW324" s="582"/>
      <c r="GX324" s="582"/>
      <c r="GY324" s="618"/>
      <c r="GZ324" s="618"/>
      <c r="HA324" s="582"/>
      <c r="HB324" s="582"/>
      <c r="HC324" s="582"/>
      <c r="HD324" s="582"/>
      <c r="HE324" s="582"/>
      <c r="HF324" s="582"/>
      <c r="HG324" s="582"/>
      <c r="HH324" s="582"/>
      <c r="HI324" s="582"/>
      <c r="HJ324" s="582"/>
      <c r="HK324" s="582"/>
      <c r="HL324" s="618"/>
      <c r="HM324" s="618"/>
      <c r="HN324" s="582"/>
      <c r="HO324" s="582"/>
      <c r="HP324" s="582"/>
      <c r="HQ324" s="582"/>
      <c r="HR324" s="582"/>
      <c r="HS324" s="582"/>
      <c r="HT324" s="582"/>
      <c r="HU324" s="582"/>
      <c r="HV324" s="582"/>
      <c r="HW324" s="582"/>
      <c r="HX324" s="582"/>
      <c r="HY324" s="618"/>
      <c r="HZ324" s="618"/>
      <c r="IA324" s="582"/>
      <c r="IB324" s="582"/>
      <c r="IC324" s="582"/>
      <c r="ID324" s="582"/>
      <c r="IE324" s="582"/>
      <c r="IF324" s="582"/>
      <c r="IG324" s="582"/>
      <c r="IH324" s="582"/>
      <c r="II324" s="582"/>
      <c r="IJ324" s="582"/>
      <c r="IK324" s="582"/>
      <c r="IL324" s="618"/>
      <c r="IM324" s="618"/>
      <c r="IN324" s="582"/>
      <c r="IO324" s="582"/>
      <c r="IP324" s="582"/>
      <c r="IQ324" s="582"/>
      <c r="IR324" s="582"/>
      <c r="IS324" s="582"/>
      <c r="IT324" s="582"/>
      <c r="IU324" s="582"/>
      <c r="IV324" s="582"/>
      <c r="IW324" s="582"/>
      <c r="IX324" s="582"/>
      <c r="IY324" s="618"/>
      <c r="IZ324" s="582"/>
      <c r="JA324" s="582"/>
      <c r="JB324" s="582"/>
      <c r="JC324" s="582"/>
      <c r="JD324" s="582"/>
      <c r="JE324" s="582"/>
      <c r="JF324" s="582"/>
      <c r="JG324" s="582"/>
      <c r="JH324" s="582"/>
      <c r="JI324" s="582"/>
      <c r="JJ324" s="582"/>
      <c r="JK324" s="582"/>
      <c r="JL324" s="618"/>
      <c r="JM324" s="582"/>
      <c r="JN324" s="582"/>
      <c r="JO324" s="582"/>
      <c r="JP324" s="582"/>
      <c r="JQ324" s="582"/>
      <c r="JR324" s="582"/>
      <c r="JS324" s="582"/>
      <c r="JT324" s="582"/>
      <c r="JU324" s="582"/>
      <c r="JV324" s="582"/>
      <c r="JW324" s="582"/>
      <c r="JX324" s="582"/>
      <c r="JY324" s="618"/>
      <c r="JZ324" s="582"/>
      <c r="KA324" s="582"/>
      <c r="KB324" s="582"/>
      <c r="KC324" s="582"/>
      <c r="KD324" s="582"/>
      <c r="KE324" s="582"/>
      <c r="KF324" s="582"/>
      <c r="KG324" s="582"/>
      <c r="KH324" s="582"/>
      <c r="KI324" s="582"/>
      <c r="KJ324" s="582"/>
      <c r="KK324" s="582"/>
      <c r="KL324" s="618"/>
      <c r="KM324" s="582"/>
      <c r="KN324" s="582"/>
      <c r="KO324" s="582"/>
      <c r="KP324" s="582"/>
      <c r="KQ324" s="582"/>
      <c r="KR324" s="582"/>
      <c r="KS324" s="582"/>
      <c r="KT324" s="582"/>
      <c r="KU324" s="582"/>
      <c r="KV324" s="582"/>
      <c r="KW324" s="582"/>
      <c r="KX324" s="582"/>
      <c r="KY324" s="618"/>
      <c r="KZ324" s="582"/>
      <c r="LA324" s="582"/>
      <c r="LB324" s="582"/>
      <c r="LC324" s="582"/>
      <c r="LD324" s="582"/>
      <c r="LE324" s="582"/>
      <c r="LF324" s="582"/>
      <c r="LG324" s="582"/>
      <c r="LH324" s="582"/>
      <c r="LI324" s="582"/>
      <c r="LJ324" s="582"/>
      <c r="LK324" s="582"/>
      <c r="LL324" s="604"/>
    </row>
    <row r="325" spans="1:324" ht="20.25" x14ac:dyDescent="0.3">
      <c r="A325" s="499"/>
      <c r="B325" s="500" t="s">
        <v>742</v>
      </c>
      <c r="C325" s="501" t="s">
        <v>137</v>
      </c>
      <c r="D325" s="501" t="s">
        <v>138</v>
      </c>
      <c r="E325" s="576">
        <f t="shared" ref="E325:X325" si="1629">E268-E293</f>
        <v>-38801556.501418792</v>
      </c>
      <c r="F325" s="576">
        <f t="shared" si="1629"/>
        <v>-16876873.643799029</v>
      </c>
      <c r="G325" s="576">
        <f t="shared" si="1629"/>
        <v>-17388653.814054415</v>
      </c>
      <c r="H325" s="576">
        <f t="shared" si="1629"/>
        <v>9465222.834251374</v>
      </c>
      <c r="I325" s="576">
        <f t="shared" si="1629"/>
        <v>-11898602.06977132</v>
      </c>
      <c r="J325" s="576">
        <f t="shared" si="1629"/>
        <v>-1267830.9130362123</v>
      </c>
      <c r="K325" s="576">
        <f t="shared" si="1629"/>
        <v>16313332.498748139</v>
      </c>
      <c r="L325" s="576">
        <f t="shared" si="1629"/>
        <v>-5037535.4698714614</v>
      </c>
      <c r="M325" s="576">
        <f t="shared" si="1629"/>
        <v>-2894861.3824069435</v>
      </c>
      <c r="N325" s="576">
        <f t="shared" si="1629"/>
        <v>-5768522.9640293783</v>
      </c>
      <c r="O325" s="576">
        <f t="shared" si="1629"/>
        <v>-4245101.8725588387</v>
      </c>
      <c r="P325" s="576">
        <f t="shared" si="1629"/>
        <v>1125195.8545317976</v>
      </c>
      <c r="Q325" s="576">
        <f t="shared" si="1629"/>
        <v>-3613175.5253713909</v>
      </c>
      <c r="R325" s="576">
        <f t="shared" si="1629"/>
        <v>9752859.7744950764</v>
      </c>
      <c r="S325" s="576">
        <f t="shared" si="1629"/>
        <v>-2057310.9886496421</v>
      </c>
      <c r="T325" s="576">
        <f t="shared" si="1629"/>
        <v>-1916370.4061508931</v>
      </c>
      <c r="U325" s="576">
        <f t="shared" si="1629"/>
        <v>-1572349.0086379573</v>
      </c>
      <c r="V325" s="576">
        <f t="shared" si="1629"/>
        <v>-1744544.6481388761</v>
      </c>
      <c r="W325" s="576">
        <f t="shared" si="1629"/>
        <v>-5379082.2586796861</v>
      </c>
      <c r="X325" s="576">
        <f t="shared" si="1629"/>
        <v>36442682.130028389</v>
      </c>
      <c r="Y325" s="576">
        <f>M325+N325+O325+P325+Q325+R325+S325+T325+U325+V325+W325+X325</f>
        <v>18129418.70443166</v>
      </c>
      <c r="Z325" s="576">
        <f t="shared" ref="Z325:AK325" si="1630">Z268-Z293</f>
        <v>761528.84405775275</v>
      </c>
      <c r="AA325" s="576">
        <f t="shared" si="1630"/>
        <v>-2316911.0546653317</v>
      </c>
      <c r="AB325" s="576">
        <f t="shared" si="1630"/>
        <v>272700.10211150069</v>
      </c>
      <c r="AC325" s="576">
        <f t="shared" si="1630"/>
        <v>-4844779.8169337325</v>
      </c>
      <c r="AD325" s="576">
        <f t="shared" si="1630"/>
        <v>6618447.2810465731</v>
      </c>
      <c r="AE325" s="576">
        <f t="shared" si="1630"/>
        <v>9157527.2641044911</v>
      </c>
      <c r="AF325" s="576">
        <f t="shared" si="1630"/>
        <v>-4627110.2302203318</v>
      </c>
      <c r="AG325" s="576">
        <f t="shared" si="1630"/>
        <v>493948.5529961607</v>
      </c>
      <c r="AH325" s="576">
        <f t="shared" si="1630"/>
        <v>1098519.0713153067</v>
      </c>
      <c r="AI325" s="576">
        <f t="shared" si="1630"/>
        <v>-1367026.9987898525</v>
      </c>
      <c r="AJ325" s="576">
        <f t="shared" si="1630"/>
        <v>-1586332.0950175258</v>
      </c>
      <c r="AK325" s="576">
        <f t="shared" si="1630"/>
        <v>58935234.217451178</v>
      </c>
      <c r="AL325" s="576">
        <f>Z325+AA325+AB325+AC325+AD325+AE325+AF325+AG325+AH325+AI325+AJ325+AK325</f>
        <v>62595745.137456186</v>
      </c>
      <c r="AM325" s="576">
        <f t="shared" ref="AM325:AX325" si="1631">AM268-AM293</f>
        <v>-179720.18419295689</v>
      </c>
      <c r="AN325" s="576">
        <f t="shared" si="1631"/>
        <v>-161515.29844767158</v>
      </c>
      <c r="AO325" s="576">
        <f t="shared" si="1631"/>
        <v>-5524712.4689534316</v>
      </c>
      <c r="AP325" s="576">
        <f t="shared" si="1631"/>
        <v>-4188786.9660741119</v>
      </c>
      <c r="AQ325" s="576">
        <f t="shared" si="1631"/>
        <v>-6707649.4902770817</v>
      </c>
      <c r="AR325" s="576">
        <f t="shared" si="1631"/>
        <v>-1313562.4938240703</v>
      </c>
      <c r="AS325" s="576">
        <f t="shared" si="1631"/>
        <v>-5923114.669712903</v>
      </c>
      <c r="AT325" s="576">
        <f t="shared" si="1631"/>
        <v>-5055592.7623101324</v>
      </c>
      <c r="AU325" s="576">
        <f t="shared" si="1631"/>
        <v>470592808.97396094</v>
      </c>
      <c r="AV325" s="576">
        <f t="shared" si="1631"/>
        <v>-161167.8858704716</v>
      </c>
      <c r="AW325" s="576">
        <f t="shared" si="1631"/>
        <v>-10547495.074987482</v>
      </c>
      <c r="AX325" s="576">
        <f t="shared" si="1631"/>
        <v>2300612.690619261</v>
      </c>
      <c r="AY325" s="576">
        <f>AM325+AN325+AO325+AP325+AQ325+AR325+AS325+AT325+AU325+AV325+AW325+AX325</f>
        <v>433130104.36992991</v>
      </c>
      <c r="AZ325" s="576">
        <f t="shared" ref="AZ325:BK325" si="1632">AZ268-AZ293</f>
        <v>3842733.6530211987</v>
      </c>
      <c r="BA325" s="576">
        <f t="shared" si="1632"/>
        <v>-567790.39500918053</v>
      </c>
      <c r="BB325" s="576">
        <f t="shared" si="1632"/>
        <v>-3340394.1038224008</v>
      </c>
      <c r="BC325" s="576">
        <f t="shared" si="1632"/>
        <v>-147127.82394424966</v>
      </c>
      <c r="BD325" s="576">
        <f t="shared" si="1632"/>
        <v>565525.70977299276</v>
      </c>
      <c r="BE325" s="576">
        <f t="shared" si="1632"/>
        <v>11653335.082373561</v>
      </c>
      <c r="BF325" s="576">
        <f t="shared" si="1632"/>
        <v>-834383.98827407835</v>
      </c>
      <c r="BG325" s="576">
        <f t="shared" si="1632"/>
        <v>-3355400.8723084638</v>
      </c>
      <c r="BH325" s="576">
        <f t="shared" si="1632"/>
        <v>-3643148.281755968</v>
      </c>
      <c r="BI325" s="576">
        <f t="shared" si="1632"/>
        <v>3573340.1298197294</v>
      </c>
      <c r="BJ325" s="576">
        <f t="shared" si="1632"/>
        <v>-3107404.0085127698</v>
      </c>
      <c r="BK325" s="576">
        <f t="shared" si="1632"/>
        <v>-10417321.496244367</v>
      </c>
      <c r="BL325" s="576">
        <f>AZ325+BA325+BB325+BC325+BD325+BE325+BF325+BG325+BH325+BI325+BJ325+BK325</f>
        <v>-5778036.3948839959</v>
      </c>
      <c r="BM325" s="576">
        <f t="shared" ref="BM325:BX325" si="1633">BM268-BM293</f>
        <v>-110273.19128692988</v>
      </c>
      <c r="BN325" s="576">
        <f t="shared" si="1633"/>
        <v>945004.46319479239</v>
      </c>
      <c r="BO325" s="576">
        <f t="shared" si="1633"/>
        <v>-282626.84297279245</v>
      </c>
      <c r="BP325" s="576">
        <f t="shared" si="1633"/>
        <v>-1788639.0608412623</v>
      </c>
      <c r="BQ325" s="576">
        <f t="shared" si="1633"/>
        <v>-26986949.725963943</v>
      </c>
      <c r="BR325" s="576">
        <f t="shared" si="1633"/>
        <v>3558015.0142714079</v>
      </c>
      <c r="BS325" s="576">
        <f t="shared" si="1633"/>
        <v>1428787.5182356869</v>
      </c>
      <c r="BT325" s="576">
        <f t="shared" si="1633"/>
        <v>-4269393.0921382075</v>
      </c>
      <c r="BU325" s="576">
        <f t="shared" si="1633"/>
        <v>-7963462.0458604544</v>
      </c>
      <c r="BV325" s="576">
        <f t="shared" si="1633"/>
        <v>-792371.02036387986</v>
      </c>
      <c r="BW325" s="576">
        <f t="shared" si="1633"/>
        <v>706326.36654982495</v>
      </c>
      <c r="BX325" s="576">
        <f t="shared" si="1633"/>
        <v>1325107.856826907</v>
      </c>
      <c r="BY325" s="576">
        <f>BM325+BN325+BO325+BP325+BQ325+BR325+BS325+BT325+BU325+BV325+BW325+BX325</f>
        <v>-34230473.760348849</v>
      </c>
      <c r="BZ325" s="576">
        <f t="shared" ref="BZ325:CK325" si="1634">BZ268-BZ293</f>
        <v>5872762.1456351196</v>
      </c>
      <c r="CA325" s="576">
        <f t="shared" si="1634"/>
        <v>-2007048.239233851</v>
      </c>
      <c r="CB325" s="576">
        <f t="shared" si="1634"/>
        <v>-5780110.3251126697</v>
      </c>
      <c r="CC325" s="576">
        <f t="shared" si="1634"/>
        <v>1763924.3173927553</v>
      </c>
      <c r="CD325" s="576">
        <f t="shared" si="1634"/>
        <v>387399.96148389252</v>
      </c>
      <c r="CE325" s="576">
        <f t="shared" si="1634"/>
        <v>-9014683.1962109841</v>
      </c>
      <c r="CF325" s="576">
        <f t="shared" si="1634"/>
        <v>6625481.3828242384</v>
      </c>
      <c r="CG325" s="576">
        <f t="shared" si="1634"/>
        <v>35428.43486062414</v>
      </c>
      <c r="CH325" s="576">
        <f t="shared" si="1634"/>
        <v>9136078.2411951274</v>
      </c>
      <c r="CI325" s="576">
        <f t="shared" si="1634"/>
        <v>1852595.4201301953</v>
      </c>
      <c r="CJ325" s="576">
        <f t="shared" si="1634"/>
        <v>2719320.6888666339</v>
      </c>
      <c r="CK325" s="576">
        <f t="shared" si="1634"/>
        <v>13773879.614212986</v>
      </c>
      <c r="CL325" s="576">
        <f>BZ325+CA325+CB325+CC325+CD325+CE325+CF325+CG325+CH325+CI325+CJ325+CK325</f>
        <v>25365028.446044065</v>
      </c>
      <c r="CM325" s="576">
        <f t="shared" ref="CM325:CX325" si="1635">CM268-CM293</f>
        <v>2827395.5614254717</v>
      </c>
      <c r="CN325" s="576">
        <f t="shared" si="1635"/>
        <v>11002377.009681189</v>
      </c>
      <c r="CO325" s="576">
        <f t="shared" si="1635"/>
        <v>1527808.6338674678</v>
      </c>
      <c r="CP325" s="576">
        <f t="shared" si="1635"/>
        <v>1517688.6707144049</v>
      </c>
      <c r="CQ325" s="576">
        <f t="shared" si="1635"/>
        <v>1643427.3452261728</v>
      </c>
      <c r="CR325" s="576">
        <f t="shared" si="1635"/>
        <v>2542702.2631029878</v>
      </c>
      <c r="CS325" s="576">
        <f t="shared" si="1635"/>
        <v>1295016.1452178266</v>
      </c>
      <c r="CT325" s="576">
        <f t="shared" si="1635"/>
        <v>132138.85332164913</v>
      </c>
      <c r="CU325" s="576">
        <f t="shared" si="1635"/>
        <v>9894655.6139626149</v>
      </c>
      <c r="CV325" s="576">
        <f t="shared" si="1635"/>
        <v>-1032594.1614922397</v>
      </c>
      <c r="CW325" s="576">
        <f t="shared" si="1635"/>
        <v>-1196809.8915873822</v>
      </c>
      <c r="CX325" s="576">
        <f t="shared" si="1635"/>
        <v>16147048.094433319</v>
      </c>
      <c r="CY325" s="576">
        <f>CM325+CN325+CO325+CP325+CQ325+CR325+CS325+CT325+CU325+CV325+CW325+CX325</f>
        <v>46300854.137873486</v>
      </c>
      <c r="CZ325" s="576">
        <f t="shared" ref="CZ325:DK325" si="1636">CZ268-CZ293</f>
        <v>14303783.931347022</v>
      </c>
      <c r="DA325" s="576">
        <f t="shared" si="1636"/>
        <v>550690.70865297946</v>
      </c>
      <c r="DB325" s="576">
        <f t="shared" si="1636"/>
        <v>-5231709.6899999995</v>
      </c>
      <c r="DC325" s="576">
        <f t="shared" si="1636"/>
        <v>129729708.23</v>
      </c>
      <c r="DD325" s="576">
        <f t="shared" si="1636"/>
        <v>547706.60999999987</v>
      </c>
      <c r="DE325" s="576">
        <f t="shared" si="1636"/>
        <v>-1772415.7</v>
      </c>
      <c r="DF325" s="576">
        <f t="shared" si="1636"/>
        <v>29578280.490000002</v>
      </c>
      <c r="DG325" s="576">
        <f t="shared" si="1636"/>
        <v>1214944.4500000002</v>
      </c>
      <c r="DH325" s="576">
        <f t="shared" si="1636"/>
        <v>-22576473.48</v>
      </c>
      <c r="DI325" s="576">
        <f t="shared" si="1636"/>
        <v>21257750.990000002</v>
      </c>
      <c r="DJ325" s="576">
        <f t="shared" si="1636"/>
        <v>-6984536.6399999997</v>
      </c>
      <c r="DK325" s="576">
        <f t="shared" si="1636"/>
        <v>302733921.26999998</v>
      </c>
      <c r="DL325" s="614">
        <f>CZ325+DA325+DB325+DC325+DD325+DE325+DF325+DG325+DH325+DI325+DJ325+DK325</f>
        <v>463351651.17000008</v>
      </c>
      <c r="DM325" s="614">
        <f t="shared" ref="DM325:DX325" si="1637">DM268-DM293</f>
        <v>14543557</v>
      </c>
      <c r="DN325" s="576">
        <f t="shared" si="1637"/>
        <v>-1809989.6900000004</v>
      </c>
      <c r="DO325" s="576">
        <f t="shared" si="1637"/>
        <v>-4118715.9600000009</v>
      </c>
      <c r="DP325" s="576">
        <f t="shared" si="1637"/>
        <v>-33967449.589999996</v>
      </c>
      <c r="DQ325" s="576">
        <f t="shared" si="1637"/>
        <v>3890041.5699999994</v>
      </c>
      <c r="DR325" s="576">
        <f t="shared" si="1637"/>
        <v>3174086.0300000003</v>
      </c>
      <c r="DS325" s="576">
        <f t="shared" si="1637"/>
        <v>1798698.7000000002</v>
      </c>
      <c r="DT325" s="576">
        <f t="shared" si="1637"/>
        <v>-5635056.0300000003</v>
      </c>
      <c r="DU325" s="576">
        <f t="shared" si="1637"/>
        <v>-87115841.260000005</v>
      </c>
      <c r="DV325" s="576">
        <f t="shared" si="1637"/>
        <v>23056192.850000001</v>
      </c>
      <c r="DW325" s="576">
        <f t="shared" si="1637"/>
        <v>1041754.2799999998</v>
      </c>
      <c r="DX325" s="576">
        <f t="shared" si="1637"/>
        <v>-966495.62999999942</v>
      </c>
      <c r="DY325" s="614">
        <f>DM325+DN325+DO325+DP325+DQ325+DR325+DS325+DT325+DU325+DV325+DW325+DX325</f>
        <v>-86109217.729999989</v>
      </c>
      <c r="DZ325" s="614">
        <f t="shared" ref="DZ325:EK325" si="1638">DZ268-DZ293</f>
        <v>3985914.5599999996</v>
      </c>
      <c r="EA325" s="576">
        <f t="shared" si="1638"/>
        <v>129725.7300000001</v>
      </c>
      <c r="EB325" s="576">
        <f t="shared" si="1638"/>
        <v>-4444218.2499999991</v>
      </c>
      <c r="EC325" s="576">
        <f t="shared" si="1638"/>
        <v>5603942.1699999999</v>
      </c>
      <c r="ED325" s="576">
        <f t="shared" si="1638"/>
        <v>-159172245.19000003</v>
      </c>
      <c r="EE325" s="576">
        <f t="shared" si="1638"/>
        <v>962876.64999999979</v>
      </c>
      <c r="EF325" s="576">
        <f t="shared" si="1638"/>
        <v>-12823372.76</v>
      </c>
      <c r="EG325" s="576">
        <f t="shared" si="1638"/>
        <v>-7912103.1399999997</v>
      </c>
      <c r="EH325" s="576">
        <f t="shared" si="1638"/>
        <v>-5040190.49</v>
      </c>
      <c r="EI325" s="576">
        <f t="shared" si="1638"/>
        <v>1808633.0099999998</v>
      </c>
      <c r="EJ325" s="576">
        <f t="shared" si="1638"/>
        <v>-44177350.149999991</v>
      </c>
      <c r="EK325" s="576">
        <f t="shared" si="1638"/>
        <v>-42415425.909999996</v>
      </c>
      <c r="EL325" s="614">
        <f>DZ325+EA325+EB325+EC325+ED325+EE325+EF325+EG325+EH325+EI325+EJ325+EK325</f>
        <v>-263493813.77000001</v>
      </c>
      <c r="EM325" s="614">
        <f t="shared" ref="EM325:EX325" si="1639">EM268-EM293</f>
        <v>-97582.14000000013</v>
      </c>
      <c r="EN325" s="576">
        <f t="shared" si="1639"/>
        <v>-895305.79</v>
      </c>
      <c r="EO325" s="576">
        <f t="shared" si="1639"/>
        <v>5296314.5999999996</v>
      </c>
      <c r="EP325" s="576">
        <f t="shared" si="1639"/>
        <v>3142539.5</v>
      </c>
      <c r="EQ325" s="576">
        <f t="shared" si="1639"/>
        <v>-11595.369999999995</v>
      </c>
      <c r="ER325" s="576">
        <f t="shared" si="1639"/>
        <v>213437.74</v>
      </c>
      <c r="ES325" s="576">
        <f t="shared" si="1639"/>
        <v>-1550517.3900000006</v>
      </c>
      <c r="ET325" s="576">
        <f t="shared" si="1639"/>
        <v>-5223716.66</v>
      </c>
      <c r="EU325" s="576">
        <f t="shared" si="1639"/>
        <v>-88436323.219999999</v>
      </c>
      <c r="EV325" s="576">
        <f t="shared" si="1639"/>
        <v>682316.1100000001</v>
      </c>
      <c r="EW325" s="576">
        <f t="shared" si="1639"/>
        <v>-20354098.210000001</v>
      </c>
      <c r="EX325" s="576">
        <f t="shared" si="1639"/>
        <v>-57294417.589999989</v>
      </c>
      <c r="EY325" s="614">
        <f>EM325+EN325+EO325+EP325+EQ325+ER325+ES325+ET325+EU325+EV325+EW325+EX325</f>
        <v>-164528948.42000002</v>
      </c>
      <c r="EZ325" s="614">
        <f t="shared" ref="EZ325:FH325" si="1640">EZ268-EZ293</f>
        <v>-32106267.680000007</v>
      </c>
      <c r="FA325" s="576">
        <f t="shared" si="1640"/>
        <v>-2900042.5600000005</v>
      </c>
      <c r="FB325" s="576">
        <f t="shared" si="1640"/>
        <v>-322414021.54000002</v>
      </c>
      <c r="FC325" s="576">
        <f t="shared" si="1640"/>
        <v>-1416300.6500000022</v>
      </c>
      <c r="FD325" s="576">
        <f t="shared" si="1640"/>
        <v>-7810600.04</v>
      </c>
      <c r="FE325" s="576">
        <f t="shared" si="1640"/>
        <v>-8140411.8799999999</v>
      </c>
      <c r="FF325" s="576">
        <f t="shared" si="1640"/>
        <v>-27761385.139999997</v>
      </c>
      <c r="FG325" s="576">
        <f t="shared" si="1640"/>
        <v>-4785069.45</v>
      </c>
      <c r="FH325" s="576">
        <f t="shared" si="1640"/>
        <v>-50966437.260000005</v>
      </c>
      <c r="FI325" s="576">
        <f>FI268-FI293</f>
        <v>-8324530.4799999986</v>
      </c>
      <c r="FJ325" s="576">
        <f>FJ268-FJ293</f>
        <v>-6759599.3899999997</v>
      </c>
      <c r="FK325" s="576">
        <f>FK268-FK293</f>
        <v>-223114547.64000002</v>
      </c>
      <c r="FL325" s="614">
        <f>FA325+FB325+FC325+FD325+FE325+FF325+FG325+FH325+EZ325+FI325+FK325+FJ325</f>
        <v>-696499213.71000004</v>
      </c>
      <c r="FM325" s="614">
        <f t="shared" ref="FM325:FV325" si="1641">FM268-FM293</f>
        <v>48879.520000000019</v>
      </c>
      <c r="FN325" s="576">
        <f t="shared" si="1641"/>
        <v>-979919.87999999989</v>
      </c>
      <c r="FO325" s="576">
        <f t="shared" si="1641"/>
        <v>-2667453.94</v>
      </c>
      <c r="FP325" s="576">
        <f t="shared" si="1641"/>
        <v>-8014457.9199999999</v>
      </c>
      <c r="FQ325" s="576">
        <f t="shared" si="1641"/>
        <v>-3713048.5399999996</v>
      </c>
      <c r="FR325" s="576">
        <f t="shared" si="1641"/>
        <v>-21749327.719999995</v>
      </c>
      <c r="FS325" s="576">
        <f t="shared" si="1641"/>
        <v>-323839957.65999997</v>
      </c>
      <c r="FT325" s="576">
        <f t="shared" si="1641"/>
        <v>-6407857.419999999</v>
      </c>
      <c r="FU325" s="576">
        <f t="shared" si="1641"/>
        <v>-43580.630000000005</v>
      </c>
      <c r="FV325" s="576">
        <f t="shared" si="1641"/>
        <v>-136073488.25999999</v>
      </c>
      <c r="FW325" s="576">
        <f>FW268-FW293</f>
        <v>53268.699999999924</v>
      </c>
      <c r="FX325" s="576">
        <f>FX268-FX293</f>
        <v>-9891272.3800000008</v>
      </c>
      <c r="FY325" s="614">
        <f>FM325+FN325+FO325+FP325+FQ325+FR325+FS325+FT325+FU325+FV325+FW325+FX325</f>
        <v>-513278216.13</v>
      </c>
      <c r="FZ325" s="614">
        <f t="shared" ref="FZ325:GI325" si="1642">FZ268-FZ293</f>
        <v>-93398087.060000002</v>
      </c>
      <c r="GA325" s="576">
        <f t="shared" si="1642"/>
        <v>-2763158.4600000004</v>
      </c>
      <c r="GB325" s="576">
        <f t="shared" si="1642"/>
        <v>-18791417.420000002</v>
      </c>
      <c r="GC325" s="576">
        <f t="shared" si="1642"/>
        <v>-74917382.330000013</v>
      </c>
      <c r="GD325" s="576">
        <f t="shared" si="1642"/>
        <v>-1014236.66</v>
      </c>
      <c r="GE325" s="576">
        <f t="shared" si="1642"/>
        <v>-10482197.320000002</v>
      </c>
      <c r="GF325" s="576">
        <f t="shared" si="1642"/>
        <v>-2471058.98</v>
      </c>
      <c r="GG325" s="576">
        <f t="shared" si="1642"/>
        <v>-1817579.8800000008</v>
      </c>
      <c r="GH325" s="576">
        <f t="shared" si="1642"/>
        <v>-505349.14999999979</v>
      </c>
      <c r="GI325" s="576">
        <f t="shared" si="1642"/>
        <v>-80901406.850000009</v>
      </c>
      <c r="GJ325" s="576">
        <f>GJ268-GJ293</f>
        <v>-4317556.47</v>
      </c>
      <c r="GK325" s="576">
        <f>GK268-GK293</f>
        <v>-3453146989.2700005</v>
      </c>
      <c r="GL325" s="614">
        <f>FZ325+GA325+GB325+GC325+GD325+GE325+GF325+GG325+GH325+GI325+GJ325+GK325</f>
        <v>-3744526419.8500004</v>
      </c>
      <c r="GM325" s="614">
        <f t="shared" ref="GM325:GV325" si="1643">GM268-GM293</f>
        <v>-13421925.869999997</v>
      </c>
      <c r="GN325" s="576">
        <f t="shared" si="1643"/>
        <v>-341575.77</v>
      </c>
      <c r="GO325" s="576">
        <f t="shared" si="1643"/>
        <v>-6624622.6200000001</v>
      </c>
      <c r="GP325" s="576">
        <f t="shared" si="1643"/>
        <v>-76948364.329999998</v>
      </c>
      <c r="GQ325" s="576">
        <f t="shared" si="1643"/>
        <v>-19618986.16</v>
      </c>
      <c r="GR325" s="576">
        <f t="shared" si="1643"/>
        <v>-432857933.33999997</v>
      </c>
      <c r="GS325" s="576">
        <f t="shared" si="1643"/>
        <v>433625.29000000004</v>
      </c>
      <c r="GT325" s="576">
        <f t="shared" si="1643"/>
        <v>-2435139.88</v>
      </c>
      <c r="GU325" s="576">
        <f t="shared" si="1643"/>
        <v>-9091039.9299999997</v>
      </c>
      <c r="GV325" s="576">
        <f t="shared" si="1643"/>
        <v>-119592389.91000001</v>
      </c>
      <c r="GW325" s="576">
        <f>GW268-GW293</f>
        <v>-1310280.9599999981</v>
      </c>
      <c r="GX325" s="576">
        <f>GX268-GX293</f>
        <v>-176530188.69</v>
      </c>
      <c r="GY325" s="614">
        <f>GM325+GN325+GO325+GP325+GQ325+GR325+GS325+GT325+GU325+GV325+GW325+GX325</f>
        <v>-858338822.16999984</v>
      </c>
      <c r="GZ325" s="614">
        <f t="shared" ref="GZ325:HI325" si="1644">GZ268-GZ293</f>
        <v>812722.86999999988</v>
      </c>
      <c r="HA325" s="576">
        <f t="shared" si="1644"/>
        <v>1048283.1599999998</v>
      </c>
      <c r="HB325" s="576">
        <f t="shared" si="1644"/>
        <v>-5174493.459999999</v>
      </c>
      <c r="HC325" s="576">
        <f t="shared" si="1644"/>
        <v>3159623.41</v>
      </c>
      <c r="HD325" s="576">
        <f t="shared" si="1644"/>
        <v>2264862.4699999997</v>
      </c>
      <c r="HE325" s="576">
        <f t="shared" si="1644"/>
        <v>-106233170.07999998</v>
      </c>
      <c r="HF325" s="576">
        <f t="shared" si="1644"/>
        <v>-20808525.339999996</v>
      </c>
      <c r="HG325" s="576">
        <f t="shared" si="1644"/>
        <v>536165.39999999991</v>
      </c>
      <c r="HH325" s="576">
        <f t="shared" si="1644"/>
        <v>3466016.08</v>
      </c>
      <c r="HI325" s="576">
        <f t="shared" si="1644"/>
        <v>4641336.3199999994</v>
      </c>
      <c r="HJ325" s="576">
        <f>HJ268-HJ293</f>
        <v>-39098214.460000001</v>
      </c>
      <c r="HK325" s="576">
        <f>HK268-HK293</f>
        <v>-40093060.699999996</v>
      </c>
      <c r="HL325" s="614">
        <f>GZ325+HA325+HB325+HC325+HD325+HE325+HF325+HG325+HH325+HI325+HJ325+HK325</f>
        <v>-195478454.32999995</v>
      </c>
      <c r="HM325" s="614">
        <f t="shared" ref="HM325:HV325" si="1645">HM268-HM293</f>
        <v>4192422.5300000003</v>
      </c>
      <c r="HN325" s="576">
        <f t="shared" si="1645"/>
        <v>3888743.8300000005</v>
      </c>
      <c r="HO325" s="576">
        <f t="shared" si="1645"/>
        <v>-25900122.720000003</v>
      </c>
      <c r="HP325" s="576">
        <f t="shared" si="1645"/>
        <v>394919463.94</v>
      </c>
      <c r="HQ325" s="576">
        <f t="shared" si="1645"/>
        <v>-7680507.6600000011</v>
      </c>
      <c r="HR325" s="576">
        <f t="shared" si="1645"/>
        <v>-8061337.9399999985</v>
      </c>
      <c r="HS325" s="576">
        <f t="shared" si="1645"/>
        <v>-6857957.799999997</v>
      </c>
      <c r="HT325" s="576">
        <f t="shared" si="1645"/>
        <v>108323109.50000001</v>
      </c>
      <c r="HU325" s="576">
        <f t="shared" si="1645"/>
        <v>-8470175.2000000011</v>
      </c>
      <c r="HV325" s="576">
        <f t="shared" si="1645"/>
        <v>-11503539.099999996</v>
      </c>
      <c r="HW325" s="576">
        <f>HW268-HW293</f>
        <v>-14086633.539999997</v>
      </c>
      <c r="HX325" s="576">
        <f>HX268-HX293</f>
        <v>-279067085.52000004</v>
      </c>
      <c r="HY325" s="614">
        <f>HM325+HN325+HO325+HP325+HQ325+HR325+HS325+HT325+HU325+HV325+HW325+HX325</f>
        <v>149696380.31999987</v>
      </c>
      <c r="HZ325" s="614">
        <f t="shared" ref="HZ325:II325" si="1646">HZ268-HZ293</f>
        <v>-16866228.450000003</v>
      </c>
      <c r="IA325" s="576">
        <f t="shared" si="1646"/>
        <v>-37899868.610000007</v>
      </c>
      <c r="IB325" s="576">
        <f t="shared" si="1646"/>
        <v>-9806239.5699999984</v>
      </c>
      <c r="IC325" s="576">
        <f t="shared" si="1646"/>
        <v>-12261742.579999996</v>
      </c>
      <c r="ID325" s="576">
        <f t="shared" si="1646"/>
        <v>-10511387.079999998</v>
      </c>
      <c r="IE325" s="576">
        <f t="shared" si="1646"/>
        <v>-9710527.1399999987</v>
      </c>
      <c r="IF325" s="576">
        <f t="shared" si="1646"/>
        <v>-6870559.4100000001</v>
      </c>
      <c r="IG325" s="576">
        <f t="shared" si="1646"/>
        <v>-9599248.9299999997</v>
      </c>
      <c r="IH325" s="576">
        <f t="shared" si="1646"/>
        <v>-5323649.580000001</v>
      </c>
      <c r="II325" s="576">
        <f t="shared" si="1646"/>
        <v>-7205273.75</v>
      </c>
      <c r="IJ325" s="576">
        <f>IJ268-IJ293</f>
        <v>-23031405.689999998</v>
      </c>
      <c r="IK325" s="576">
        <f>IK268-IK293</f>
        <v>-17960502.57</v>
      </c>
      <c r="IL325" s="614">
        <f>HZ325+IA325+IB325+IC325+ID325+IE325+IF325+IG325+IH325+II325+IJ325+IK325</f>
        <v>-167046633.36000001</v>
      </c>
      <c r="IM325" s="614">
        <f t="shared" ref="IM325:IV325" si="1647">IM268-IM293</f>
        <v>-5333709.0899999989</v>
      </c>
      <c r="IN325" s="576">
        <f t="shared" si="1647"/>
        <v>-6392606.9199999999</v>
      </c>
      <c r="IO325" s="576">
        <f t="shared" si="1647"/>
        <v>-5102848.879999999</v>
      </c>
      <c r="IP325" s="576">
        <f t="shared" si="1647"/>
        <v>-17222354.479999997</v>
      </c>
      <c r="IQ325" s="576">
        <f t="shared" si="1647"/>
        <v>-7059692.7800000003</v>
      </c>
      <c r="IR325" s="576">
        <f t="shared" si="1647"/>
        <v>-6766953.4800000014</v>
      </c>
      <c r="IS325" s="576">
        <f t="shared" si="1647"/>
        <v>-4127532.23</v>
      </c>
      <c r="IT325" s="576">
        <f t="shared" si="1647"/>
        <v>-14375436.57</v>
      </c>
      <c r="IU325" s="576">
        <f t="shared" si="1647"/>
        <v>-24699864.790000003</v>
      </c>
      <c r="IV325" s="576">
        <f t="shared" si="1647"/>
        <v>-7223914.8899999997</v>
      </c>
      <c r="IW325" s="576">
        <f>IW268-IW293</f>
        <v>587102376.50999999</v>
      </c>
      <c r="IX325" s="576">
        <f>IX268-IX293</f>
        <v>-94627346.109999985</v>
      </c>
      <c r="IY325" s="614">
        <f>IM325+IN325+IO325+IP325+IQ325+IR325+IS325+IT325+IU325+IV325+IW325+IX325</f>
        <v>394170116.28999996</v>
      </c>
      <c r="IZ325" s="576">
        <f t="shared" ref="IZ325:JI325" si="1648">IZ268-IZ293</f>
        <v>-25819.460000000196</v>
      </c>
      <c r="JA325" s="576">
        <f t="shared" si="1648"/>
        <v>-35061714.899999999</v>
      </c>
      <c r="JB325" s="576">
        <f t="shared" si="1648"/>
        <v>1342724.8200000003</v>
      </c>
      <c r="JC325" s="576">
        <f t="shared" si="1648"/>
        <v>-200985.24</v>
      </c>
      <c r="JD325" s="576">
        <f t="shared" si="1648"/>
        <v>-16476772.75</v>
      </c>
      <c r="JE325" s="576">
        <f t="shared" si="1648"/>
        <v>107717253.03</v>
      </c>
      <c r="JF325" s="576">
        <f t="shared" si="1648"/>
        <v>2409907.9499999997</v>
      </c>
      <c r="JG325" s="576">
        <f t="shared" si="1648"/>
        <v>874633.98000000021</v>
      </c>
      <c r="JH325" s="576">
        <f t="shared" si="1648"/>
        <v>-1426410.48</v>
      </c>
      <c r="JI325" s="576">
        <f t="shared" si="1648"/>
        <v>-3768292.9600000009</v>
      </c>
      <c r="JJ325" s="576">
        <f>JJ268-JJ293</f>
        <v>-56993040.899999999</v>
      </c>
      <c r="JK325" s="576">
        <f>JK268-JK293</f>
        <v>-19863697.300000001</v>
      </c>
      <c r="JL325" s="614">
        <f>IZ325+JA325+JB325+JC325+JD325+JE325+JF325+JG325+JH325+JI325+JJ325+JK325</f>
        <v>-21472214.209999997</v>
      </c>
      <c r="JM325" s="576">
        <f t="shared" ref="JM325:JV325" si="1649">JM268-JM293</f>
        <v>651247.7699999999</v>
      </c>
      <c r="JN325" s="576">
        <f t="shared" si="1649"/>
        <v>444558760.81999993</v>
      </c>
      <c r="JO325" s="576">
        <f t="shared" si="1649"/>
        <v>-11726166.290000001</v>
      </c>
      <c r="JP325" s="576">
        <f t="shared" si="1649"/>
        <v>216524.66000000003</v>
      </c>
      <c r="JQ325" s="576">
        <f t="shared" si="1649"/>
        <v>-724393.28</v>
      </c>
      <c r="JR325" s="576">
        <f t="shared" si="1649"/>
        <v>-837490.79999999981</v>
      </c>
      <c r="JS325" s="576">
        <f t="shared" si="1649"/>
        <v>-661406.85999999987</v>
      </c>
      <c r="JT325" s="576">
        <f t="shared" si="1649"/>
        <v>-24460538.550000001</v>
      </c>
      <c r="JU325" s="576">
        <f t="shared" si="1649"/>
        <v>1395191.31</v>
      </c>
      <c r="JV325" s="576">
        <f t="shared" si="1649"/>
        <v>-2939878.5599999996</v>
      </c>
      <c r="JW325" s="576">
        <f>JW268-JW293</f>
        <v>237314.96999999997</v>
      </c>
      <c r="JX325" s="576">
        <f>JX268-JX293</f>
        <v>-44854468.739999995</v>
      </c>
      <c r="JY325" s="614">
        <f>JM325+JN325+JO325+JP325+JQ325+JR325+JS325+JT325+JU325+JV325+JW325+JX325</f>
        <v>360854696.44999993</v>
      </c>
      <c r="JZ325" s="576">
        <f t="shared" ref="JZ325:KI325" si="1650">JZ268-JZ293</f>
        <v>722637.13</v>
      </c>
      <c r="KA325" s="576">
        <f t="shared" si="1650"/>
        <v>-298587.78999999998</v>
      </c>
      <c r="KB325" s="576">
        <f t="shared" si="1650"/>
        <v>-15188972.99</v>
      </c>
      <c r="KC325" s="576">
        <f t="shared" si="1650"/>
        <v>-671220.66000000015</v>
      </c>
      <c r="KD325" s="576">
        <f t="shared" si="1650"/>
        <v>-101784277.86</v>
      </c>
      <c r="KE325" s="576">
        <f t="shared" si="1650"/>
        <v>1645262.1099999999</v>
      </c>
      <c r="KF325" s="576">
        <f t="shared" si="1650"/>
        <v>101811.03000000003</v>
      </c>
      <c r="KG325" s="576">
        <f t="shared" si="1650"/>
        <v>-1286548.96</v>
      </c>
      <c r="KH325" s="576">
        <f t="shared" si="1650"/>
        <v>2665279.5099999998</v>
      </c>
      <c r="KI325" s="576">
        <f t="shared" si="1650"/>
        <v>989961.19000000018</v>
      </c>
      <c r="KJ325" s="576">
        <f>KJ268-KJ293</f>
        <v>-931312.21000000008</v>
      </c>
      <c r="KK325" s="576">
        <f>KK268-KK293</f>
        <v>-183968929.04000002</v>
      </c>
      <c r="KL325" s="614">
        <f>JZ325+KA325+KB325+KC325+KD325+KE325+KF325+KG325+KH325+KI325+KJ325+KK325</f>
        <v>-298004898.54000002</v>
      </c>
      <c r="KM325" s="576">
        <f t="shared" ref="KM325:KV325" si="1651">KM268-KM293</f>
        <v>3441954.8199999994</v>
      </c>
      <c r="KN325" s="576">
        <f t="shared" si="1651"/>
        <v>-41308279.539999999</v>
      </c>
      <c r="KO325" s="576">
        <f t="shared" si="1651"/>
        <v>3489649.34</v>
      </c>
      <c r="KP325" s="576">
        <f t="shared" si="1651"/>
        <v>-13381599.459999999</v>
      </c>
      <c r="KQ325" s="576">
        <f t="shared" si="1651"/>
        <v>-151859754.69999999</v>
      </c>
      <c r="KR325" s="576">
        <f t="shared" si="1651"/>
        <v>-7196529.8100000005</v>
      </c>
      <c r="KS325" s="576">
        <f t="shared" si="1651"/>
        <v>-1869202.8600000006</v>
      </c>
      <c r="KT325" s="576">
        <f t="shared" si="1651"/>
        <v>-663339.64</v>
      </c>
      <c r="KU325" s="576">
        <f t="shared" si="1651"/>
        <v>1362778.45</v>
      </c>
      <c r="KV325" s="576">
        <f t="shared" si="1651"/>
        <v>-868922.46000000008</v>
      </c>
      <c r="KW325" s="576">
        <f>KW268-KW293</f>
        <v>-73737.180000000124</v>
      </c>
      <c r="KX325" s="576">
        <f>KX268-KX293</f>
        <v>-661922489.60000002</v>
      </c>
      <c r="KY325" s="614">
        <f>KM325+KN325+KO325+KP325+KQ325+KR325+KS325+KT325+KU325+KV325+KW325+KX325</f>
        <v>-870849472.6400001</v>
      </c>
      <c r="KZ325" s="576">
        <f t="shared" ref="KZ325:LI325" si="1652">KZ268-KZ293</f>
        <v>360204.79</v>
      </c>
      <c r="LA325" s="576">
        <f t="shared" si="1652"/>
        <v>-122722.05</v>
      </c>
      <c r="LB325" s="576">
        <f t="shared" si="1652"/>
        <v>0</v>
      </c>
      <c r="LC325" s="576">
        <f t="shared" si="1652"/>
        <v>0</v>
      </c>
      <c r="LD325" s="576">
        <f t="shared" si="1652"/>
        <v>0</v>
      </c>
      <c r="LE325" s="576">
        <f t="shared" si="1652"/>
        <v>0</v>
      </c>
      <c r="LF325" s="576">
        <f t="shared" si="1652"/>
        <v>0</v>
      </c>
      <c r="LG325" s="576">
        <f t="shared" si="1652"/>
        <v>0</v>
      </c>
      <c r="LH325" s="576">
        <f t="shared" si="1652"/>
        <v>0</v>
      </c>
      <c r="LI325" s="576">
        <f t="shared" si="1652"/>
        <v>0</v>
      </c>
      <c r="LJ325" s="576">
        <f>LJ268-LJ293</f>
        <v>0</v>
      </c>
      <c r="LK325" s="576">
        <f>LK268-LK293</f>
        <v>0</v>
      </c>
      <c r="LL325" s="600">
        <f>KZ325+LA325+LB325+LC325+LD325+LE325+LF325+LG325+LH325+LI325+LJ325+LK325</f>
        <v>237482.74</v>
      </c>
    </row>
    <row r="326" spans="1:324" ht="20.25" x14ac:dyDescent="0.3">
      <c r="A326" s="499"/>
      <c r="B326" s="500"/>
      <c r="C326" s="501" t="s">
        <v>745</v>
      </c>
      <c r="D326" s="501" t="s">
        <v>745</v>
      </c>
      <c r="E326" s="576"/>
      <c r="F326" s="576"/>
      <c r="G326" s="576"/>
      <c r="H326" s="576"/>
      <c r="I326" s="576"/>
      <c r="J326" s="576"/>
      <c r="K326" s="576"/>
      <c r="L326" s="576"/>
      <c r="M326" s="576"/>
      <c r="N326" s="576"/>
      <c r="O326" s="576"/>
      <c r="P326" s="576"/>
      <c r="Q326" s="576"/>
      <c r="R326" s="576"/>
      <c r="S326" s="576"/>
      <c r="T326" s="576"/>
      <c r="U326" s="576"/>
      <c r="V326" s="576"/>
      <c r="W326" s="576"/>
      <c r="X326" s="576"/>
      <c r="Y326" s="576"/>
      <c r="Z326" s="576"/>
      <c r="AA326" s="576"/>
      <c r="AB326" s="576"/>
      <c r="AC326" s="576"/>
      <c r="AD326" s="576"/>
      <c r="AE326" s="576"/>
      <c r="AF326" s="576"/>
      <c r="AG326" s="576"/>
      <c r="AH326" s="576"/>
      <c r="AI326" s="576"/>
      <c r="AJ326" s="576"/>
      <c r="AK326" s="576"/>
      <c r="AL326" s="576"/>
      <c r="AM326" s="576"/>
      <c r="AN326" s="576"/>
      <c r="AO326" s="576"/>
      <c r="AP326" s="576"/>
      <c r="AQ326" s="576"/>
      <c r="AR326" s="576"/>
      <c r="AS326" s="576"/>
      <c r="AT326" s="576"/>
      <c r="AU326" s="576"/>
      <c r="AV326" s="576"/>
      <c r="AW326" s="576"/>
      <c r="AX326" s="576"/>
      <c r="AY326" s="576"/>
      <c r="AZ326" s="576"/>
      <c r="BA326" s="576"/>
      <c r="BB326" s="576"/>
      <c r="BC326" s="576"/>
      <c r="BD326" s="576"/>
      <c r="BE326" s="576"/>
      <c r="BF326" s="576"/>
      <c r="BG326" s="576"/>
      <c r="BH326" s="576"/>
      <c r="BI326" s="576"/>
      <c r="BJ326" s="576"/>
      <c r="BK326" s="576"/>
      <c r="BL326" s="576"/>
      <c r="BM326" s="576"/>
      <c r="BN326" s="576"/>
      <c r="BO326" s="576"/>
      <c r="BP326" s="576"/>
      <c r="BQ326" s="576"/>
      <c r="BR326" s="576"/>
      <c r="BS326" s="576"/>
      <c r="BT326" s="576"/>
      <c r="BU326" s="576"/>
      <c r="BV326" s="576"/>
      <c r="BW326" s="576"/>
      <c r="BX326" s="576"/>
      <c r="BY326" s="576"/>
      <c r="BZ326" s="576"/>
      <c r="CA326" s="576"/>
      <c r="CB326" s="576"/>
      <c r="CC326" s="576"/>
      <c r="CD326" s="576"/>
      <c r="CE326" s="576"/>
      <c r="CF326" s="576"/>
      <c r="CG326" s="576"/>
      <c r="CH326" s="576"/>
      <c r="CI326" s="576"/>
      <c r="CJ326" s="576"/>
      <c r="CK326" s="576"/>
      <c r="CL326" s="576"/>
      <c r="CM326" s="576"/>
      <c r="CN326" s="576"/>
      <c r="CO326" s="576"/>
      <c r="CP326" s="576"/>
      <c r="CQ326" s="576"/>
      <c r="CR326" s="576"/>
      <c r="CS326" s="576"/>
      <c r="CT326" s="576"/>
      <c r="CU326" s="576"/>
      <c r="CV326" s="576"/>
      <c r="CW326" s="576"/>
      <c r="CX326" s="576"/>
      <c r="CY326" s="576"/>
      <c r="CZ326" s="576"/>
      <c r="DA326" s="576"/>
      <c r="DB326" s="576"/>
      <c r="DC326" s="576"/>
      <c r="DD326" s="576"/>
      <c r="DE326" s="576"/>
      <c r="DF326" s="576"/>
      <c r="DG326" s="576"/>
      <c r="DH326" s="576"/>
      <c r="DI326" s="576"/>
      <c r="DJ326" s="576"/>
      <c r="DK326" s="576"/>
      <c r="DL326" s="614"/>
      <c r="DM326" s="614"/>
      <c r="DN326" s="576"/>
      <c r="DO326" s="576"/>
      <c r="DP326" s="576"/>
      <c r="DQ326" s="576"/>
      <c r="DR326" s="576"/>
      <c r="DS326" s="576"/>
      <c r="DT326" s="576"/>
      <c r="DU326" s="576"/>
      <c r="DV326" s="576"/>
      <c r="DW326" s="576"/>
      <c r="DX326" s="576"/>
      <c r="DY326" s="614"/>
      <c r="DZ326" s="614"/>
      <c r="EA326" s="576"/>
      <c r="EB326" s="576"/>
      <c r="EC326" s="576"/>
      <c r="ED326" s="576"/>
      <c r="EE326" s="576"/>
      <c r="EF326" s="576"/>
      <c r="EG326" s="576"/>
      <c r="EH326" s="576"/>
      <c r="EI326" s="576"/>
      <c r="EJ326" s="576"/>
      <c r="EK326" s="576"/>
      <c r="EL326" s="614"/>
      <c r="EM326" s="614"/>
      <c r="EN326" s="576"/>
      <c r="EO326" s="576"/>
      <c r="EP326" s="576"/>
      <c r="EQ326" s="576"/>
      <c r="ER326" s="576"/>
      <c r="ES326" s="576"/>
      <c r="ET326" s="576"/>
      <c r="EU326" s="576"/>
      <c r="EV326" s="576"/>
      <c r="EW326" s="576"/>
      <c r="EX326" s="576"/>
      <c r="EY326" s="614"/>
      <c r="EZ326" s="614"/>
      <c r="FA326" s="576"/>
      <c r="FB326" s="576"/>
      <c r="FC326" s="576"/>
      <c r="FD326" s="576"/>
      <c r="FE326" s="576"/>
      <c r="FF326" s="576"/>
      <c r="FG326" s="576"/>
      <c r="FH326" s="576"/>
      <c r="FI326" s="576"/>
      <c r="FJ326" s="576"/>
      <c r="FK326" s="576"/>
      <c r="FL326" s="614"/>
      <c r="FM326" s="614"/>
      <c r="FN326" s="576"/>
      <c r="FO326" s="576"/>
      <c r="FP326" s="576"/>
      <c r="FQ326" s="576"/>
      <c r="FR326" s="576"/>
      <c r="FS326" s="576"/>
      <c r="FT326" s="576"/>
      <c r="FU326" s="576"/>
      <c r="FV326" s="576"/>
      <c r="FW326" s="576"/>
      <c r="FX326" s="576"/>
      <c r="FY326" s="614"/>
      <c r="FZ326" s="614"/>
      <c r="GA326" s="576"/>
      <c r="GB326" s="576"/>
      <c r="GC326" s="576"/>
      <c r="GD326" s="576"/>
      <c r="GE326" s="576"/>
      <c r="GF326" s="576"/>
      <c r="GG326" s="576"/>
      <c r="GH326" s="576"/>
      <c r="GI326" s="576"/>
      <c r="GJ326" s="576"/>
      <c r="GK326" s="576"/>
      <c r="GL326" s="614"/>
      <c r="GM326" s="614"/>
      <c r="GN326" s="576"/>
      <c r="GO326" s="576"/>
      <c r="GP326" s="576"/>
      <c r="GQ326" s="576"/>
      <c r="GR326" s="576"/>
      <c r="GS326" s="576"/>
      <c r="GT326" s="576"/>
      <c r="GU326" s="576"/>
      <c r="GV326" s="576"/>
      <c r="GW326" s="576"/>
      <c r="GX326" s="576"/>
      <c r="GY326" s="614"/>
      <c r="GZ326" s="614"/>
      <c r="HA326" s="576"/>
      <c r="HB326" s="576"/>
      <c r="HC326" s="576"/>
      <c r="HD326" s="576"/>
      <c r="HE326" s="576"/>
      <c r="HF326" s="576"/>
      <c r="HG326" s="576"/>
      <c r="HH326" s="576"/>
      <c r="HI326" s="576"/>
      <c r="HJ326" s="576"/>
      <c r="HK326" s="576"/>
      <c r="HL326" s="614"/>
      <c r="HM326" s="614"/>
      <c r="HN326" s="576"/>
      <c r="HO326" s="576"/>
      <c r="HP326" s="576"/>
      <c r="HQ326" s="576"/>
      <c r="HR326" s="576"/>
      <c r="HS326" s="576"/>
      <c r="HT326" s="576"/>
      <c r="HU326" s="576"/>
      <c r="HV326" s="576"/>
      <c r="HW326" s="576"/>
      <c r="HX326" s="576"/>
      <c r="HY326" s="614"/>
      <c r="HZ326" s="614"/>
      <c r="IA326" s="576"/>
      <c r="IB326" s="576"/>
      <c r="IC326" s="576"/>
      <c r="ID326" s="576"/>
      <c r="IE326" s="576"/>
      <c r="IF326" s="576"/>
      <c r="IG326" s="576"/>
      <c r="IH326" s="576"/>
      <c r="II326" s="576"/>
      <c r="IJ326" s="576"/>
      <c r="IK326" s="576"/>
      <c r="IL326" s="614"/>
      <c r="IM326" s="614"/>
      <c r="IN326" s="576"/>
      <c r="IO326" s="576"/>
      <c r="IP326" s="576"/>
      <c r="IQ326" s="576"/>
      <c r="IR326" s="576"/>
      <c r="IS326" s="576"/>
      <c r="IT326" s="576"/>
      <c r="IU326" s="576"/>
      <c r="IV326" s="576"/>
      <c r="IW326" s="576"/>
      <c r="IX326" s="576"/>
      <c r="IY326" s="614"/>
      <c r="IZ326" s="576"/>
      <c r="JA326" s="576"/>
      <c r="JB326" s="576"/>
      <c r="JC326" s="576"/>
      <c r="JD326" s="576"/>
      <c r="JE326" s="576"/>
      <c r="JF326" s="576"/>
      <c r="JG326" s="576"/>
      <c r="JH326" s="576"/>
      <c r="JI326" s="576"/>
      <c r="JJ326" s="576"/>
      <c r="JK326" s="576"/>
      <c r="JL326" s="614"/>
      <c r="JM326" s="576"/>
      <c r="JN326" s="576"/>
      <c r="JO326" s="576"/>
      <c r="JP326" s="576"/>
      <c r="JQ326" s="576"/>
      <c r="JR326" s="576"/>
      <c r="JS326" s="576"/>
      <c r="JT326" s="576"/>
      <c r="JU326" s="576"/>
      <c r="JV326" s="576"/>
      <c r="JW326" s="576"/>
      <c r="JX326" s="576"/>
      <c r="JY326" s="614"/>
      <c r="JZ326" s="576"/>
      <c r="KA326" s="576"/>
      <c r="KB326" s="576"/>
      <c r="KC326" s="576"/>
      <c r="KD326" s="576"/>
      <c r="KE326" s="576"/>
      <c r="KF326" s="576"/>
      <c r="KG326" s="576"/>
      <c r="KH326" s="576"/>
      <c r="KI326" s="576"/>
      <c r="KJ326" s="576"/>
      <c r="KK326" s="576"/>
      <c r="KL326" s="614"/>
      <c r="KM326" s="576"/>
      <c r="KN326" s="576"/>
      <c r="KO326" s="576"/>
      <c r="KP326" s="576"/>
      <c r="KQ326" s="576"/>
      <c r="KR326" s="576"/>
      <c r="KS326" s="576"/>
      <c r="KT326" s="576"/>
      <c r="KU326" s="576"/>
      <c r="KV326" s="576"/>
      <c r="KW326" s="576"/>
      <c r="KX326" s="576"/>
      <c r="KY326" s="614"/>
      <c r="KZ326" s="576"/>
      <c r="LA326" s="576"/>
      <c r="LB326" s="576"/>
      <c r="LC326" s="576"/>
      <c r="LD326" s="576"/>
      <c r="LE326" s="576"/>
      <c r="LF326" s="576"/>
      <c r="LG326" s="576"/>
      <c r="LH326" s="576"/>
      <c r="LI326" s="576"/>
      <c r="LJ326" s="576"/>
      <c r="LK326" s="576"/>
      <c r="LL326" s="600"/>
    </row>
    <row r="327" spans="1:324" ht="15.75" thickBot="1" x14ac:dyDescent="0.25">
      <c r="A327" s="502"/>
      <c r="B327" s="503"/>
      <c r="C327" s="504"/>
      <c r="D327" s="504"/>
      <c r="E327" s="583"/>
      <c r="F327" s="583"/>
      <c r="G327" s="583"/>
      <c r="H327" s="583"/>
      <c r="I327" s="583"/>
      <c r="J327" s="583"/>
      <c r="K327" s="583"/>
      <c r="L327" s="583"/>
      <c r="M327" s="583"/>
      <c r="N327" s="583"/>
      <c r="O327" s="583"/>
      <c r="P327" s="583"/>
      <c r="Q327" s="583"/>
      <c r="R327" s="583"/>
      <c r="S327" s="583"/>
      <c r="T327" s="583"/>
      <c r="U327" s="583"/>
      <c r="V327" s="583"/>
      <c r="W327" s="583"/>
      <c r="X327" s="583"/>
      <c r="Y327" s="583"/>
      <c r="Z327" s="583"/>
      <c r="AA327" s="583"/>
      <c r="AB327" s="583"/>
      <c r="AC327" s="583"/>
      <c r="AD327" s="583"/>
      <c r="AE327" s="583"/>
      <c r="AF327" s="583"/>
      <c r="AG327" s="583"/>
      <c r="AH327" s="583"/>
      <c r="AI327" s="583"/>
      <c r="AJ327" s="583"/>
      <c r="AK327" s="583"/>
      <c r="AL327" s="583"/>
      <c r="AM327" s="583"/>
      <c r="AN327" s="583"/>
      <c r="AO327" s="583"/>
      <c r="AP327" s="583"/>
      <c r="AQ327" s="583"/>
      <c r="AR327" s="583"/>
      <c r="AS327" s="583"/>
      <c r="AT327" s="583"/>
      <c r="AU327" s="583"/>
      <c r="AV327" s="583"/>
      <c r="AW327" s="583"/>
      <c r="AX327" s="583"/>
      <c r="AY327" s="583"/>
      <c r="AZ327" s="583"/>
      <c r="BA327" s="583"/>
      <c r="BB327" s="583"/>
      <c r="BC327" s="583"/>
      <c r="BD327" s="583"/>
      <c r="BE327" s="583"/>
      <c r="BF327" s="583"/>
      <c r="BG327" s="583"/>
      <c r="BH327" s="583"/>
      <c r="BI327" s="583"/>
      <c r="BJ327" s="583"/>
      <c r="BK327" s="583"/>
      <c r="BL327" s="583"/>
      <c r="BM327" s="583"/>
      <c r="BN327" s="583"/>
      <c r="BO327" s="583"/>
      <c r="BP327" s="583"/>
      <c r="BQ327" s="583"/>
      <c r="BR327" s="583"/>
      <c r="BS327" s="583"/>
      <c r="BT327" s="583"/>
      <c r="BU327" s="583"/>
      <c r="BV327" s="583"/>
      <c r="BW327" s="583"/>
      <c r="BX327" s="583"/>
      <c r="BY327" s="583"/>
      <c r="BZ327" s="583"/>
      <c r="CA327" s="583"/>
      <c r="CB327" s="583"/>
      <c r="CC327" s="583"/>
      <c r="CD327" s="583"/>
      <c r="CE327" s="583"/>
      <c r="CF327" s="583"/>
      <c r="CG327" s="583"/>
      <c r="CH327" s="583"/>
      <c r="CI327" s="583"/>
      <c r="CJ327" s="583"/>
      <c r="CK327" s="583"/>
      <c r="CL327" s="583"/>
      <c r="CM327" s="583"/>
      <c r="CN327" s="583"/>
      <c r="CO327" s="583"/>
      <c r="CP327" s="583"/>
      <c r="CQ327" s="583"/>
      <c r="CR327" s="583"/>
      <c r="CS327" s="583"/>
      <c r="CT327" s="583"/>
      <c r="CU327" s="583"/>
      <c r="CV327" s="583"/>
      <c r="CW327" s="583"/>
      <c r="CX327" s="583"/>
      <c r="CY327" s="583"/>
      <c r="CZ327" s="583"/>
      <c r="DA327" s="583"/>
      <c r="DB327" s="583"/>
      <c r="DC327" s="583"/>
      <c r="DD327" s="583"/>
      <c r="DE327" s="583"/>
      <c r="DF327" s="583"/>
      <c r="DG327" s="583"/>
      <c r="DH327" s="583"/>
      <c r="DI327" s="583"/>
      <c r="DJ327" s="583"/>
      <c r="DK327" s="583"/>
      <c r="DL327" s="619"/>
      <c r="DM327" s="619"/>
      <c r="DN327" s="583"/>
      <c r="DO327" s="583"/>
      <c r="DP327" s="583"/>
      <c r="DQ327" s="583"/>
      <c r="DR327" s="583"/>
      <c r="DS327" s="583"/>
      <c r="DT327" s="583"/>
      <c r="DU327" s="583"/>
      <c r="DV327" s="583"/>
      <c r="DW327" s="583"/>
      <c r="DX327" s="583"/>
      <c r="DY327" s="619"/>
      <c r="DZ327" s="619"/>
      <c r="EA327" s="583"/>
      <c r="EB327" s="583"/>
      <c r="EC327" s="583"/>
      <c r="ED327" s="583"/>
      <c r="EE327" s="583"/>
      <c r="EF327" s="583"/>
      <c r="EG327" s="583"/>
      <c r="EH327" s="583"/>
      <c r="EI327" s="583"/>
      <c r="EJ327" s="583"/>
      <c r="EK327" s="583"/>
      <c r="EL327" s="619"/>
      <c r="EM327" s="619"/>
      <c r="EN327" s="583"/>
      <c r="EO327" s="583"/>
      <c r="EP327" s="583"/>
      <c r="EQ327" s="583"/>
      <c r="ER327" s="583"/>
      <c r="ES327" s="583"/>
      <c r="ET327" s="583"/>
      <c r="EU327" s="583"/>
      <c r="EV327" s="583"/>
      <c r="EW327" s="583"/>
      <c r="EX327" s="583"/>
      <c r="EY327" s="619"/>
      <c r="EZ327" s="619"/>
      <c r="FA327" s="583"/>
      <c r="FB327" s="583"/>
      <c r="FC327" s="583"/>
      <c r="FD327" s="583"/>
      <c r="FE327" s="583"/>
      <c r="FF327" s="583"/>
      <c r="FG327" s="583"/>
      <c r="FH327" s="583"/>
      <c r="FI327" s="583"/>
      <c r="FJ327" s="583"/>
      <c r="FK327" s="583"/>
      <c r="FL327" s="619"/>
      <c r="FM327" s="619"/>
      <c r="FN327" s="583"/>
      <c r="FO327" s="583"/>
      <c r="FP327" s="583"/>
      <c r="FQ327" s="583"/>
      <c r="FR327" s="583"/>
      <c r="FS327" s="583"/>
      <c r="FT327" s="583"/>
      <c r="FU327" s="583"/>
      <c r="FV327" s="583"/>
      <c r="FW327" s="583"/>
      <c r="FX327" s="583"/>
      <c r="FY327" s="619"/>
      <c r="FZ327" s="619"/>
      <c r="GA327" s="583"/>
      <c r="GB327" s="583"/>
      <c r="GC327" s="583"/>
      <c r="GD327" s="583"/>
      <c r="GE327" s="583"/>
      <c r="GF327" s="583"/>
      <c r="GG327" s="583"/>
      <c r="GH327" s="583"/>
      <c r="GI327" s="583"/>
      <c r="GJ327" s="583"/>
      <c r="GK327" s="583"/>
      <c r="GL327" s="619"/>
      <c r="GM327" s="619"/>
      <c r="GN327" s="583"/>
      <c r="GO327" s="583"/>
      <c r="GP327" s="583"/>
      <c r="GQ327" s="583"/>
      <c r="GR327" s="583"/>
      <c r="GS327" s="583"/>
      <c r="GT327" s="583"/>
      <c r="GU327" s="583"/>
      <c r="GV327" s="583"/>
      <c r="GW327" s="583"/>
      <c r="GX327" s="583"/>
      <c r="GY327" s="619"/>
      <c r="GZ327" s="619"/>
      <c r="HA327" s="583"/>
      <c r="HB327" s="583"/>
      <c r="HC327" s="583"/>
      <c r="HD327" s="583"/>
      <c r="HE327" s="583"/>
      <c r="HF327" s="583"/>
      <c r="HG327" s="583"/>
      <c r="HH327" s="583"/>
      <c r="HI327" s="583"/>
      <c r="HJ327" s="583"/>
      <c r="HK327" s="583"/>
      <c r="HL327" s="619"/>
      <c r="HM327" s="619"/>
      <c r="HN327" s="583"/>
      <c r="HO327" s="583"/>
      <c r="HP327" s="583"/>
      <c r="HQ327" s="583"/>
      <c r="HR327" s="583"/>
      <c r="HS327" s="583"/>
      <c r="HT327" s="583"/>
      <c r="HU327" s="583"/>
      <c r="HV327" s="583"/>
      <c r="HW327" s="583"/>
      <c r="HX327" s="583"/>
      <c r="HY327" s="619"/>
      <c r="HZ327" s="619"/>
      <c r="IA327" s="583"/>
      <c r="IB327" s="583"/>
      <c r="IC327" s="583"/>
      <c r="ID327" s="583"/>
      <c r="IE327" s="583"/>
      <c r="IF327" s="583"/>
      <c r="IG327" s="583"/>
      <c r="IH327" s="583"/>
      <c r="II327" s="583"/>
      <c r="IJ327" s="583"/>
      <c r="IK327" s="583"/>
      <c r="IL327" s="619"/>
      <c r="IM327" s="619"/>
      <c r="IN327" s="583"/>
      <c r="IO327" s="583"/>
      <c r="IP327" s="583"/>
      <c r="IQ327" s="583"/>
      <c r="IR327" s="583"/>
      <c r="IS327" s="583"/>
      <c r="IT327" s="583"/>
      <c r="IU327" s="583"/>
      <c r="IV327" s="583"/>
      <c r="IW327" s="583"/>
      <c r="IX327" s="583"/>
      <c r="IY327" s="619"/>
      <c r="IZ327" s="583"/>
      <c r="JA327" s="583"/>
      <c r="JB327" s="583"/>
      <c r="JC327" s="583"/>
      <c r="JD327" s="583"/>
      <c r="JE327" s="583"/>
      <c r="JF327" s="583"/>
      <c r="JG327" s="583"/>
      <c r="JH327" s="583"/>
      <c r="JI327" s="583"/>
      <c r="JJ327" s="583"/>
      <c r="JK327" s="583"/>
      <c r="JL327" s="619"/>
      <c r="JM327" s="583"/>
      <c r="JN327" s="583"/>
      <c r="JO327" s="583"/>
      <c r="JP327" s="583"/>
      <c r="JQ327" s="583"/>
      <c r="JR327" s="583"/>
      <c r="JS327" s="583"/>
      <c r="JT327" s="583"/>
      <c r="JU327" s="583"/>
      <c r="JV327" s="583"/>
      <c r="JW327" s="583"/>
      <c r="JX327" s="583"/>
      <c r="JY327" s="619"/>
      <c r="JZ327" s="583"/>
      <c r="KA327" s="583"/>
      <c r="KB327" s="583"/>
      <c r="KC327" s="583"/>
      <c r="KD327" s="583"/>
      <c r="KE327" s="583"/>
      <c r="KF327" s="583"/>
      <c r="KG327" s="583"/>
      <c r="KH327" s="583"/>
      <c r="KI327" s="583"/>
      <c r="KJ327" s="583"/>
      <c r="KK327" s="583"/>
      <c r="KL327" s="619"/>
      <c r="KM327" s="583"/>
      <c r="KN327" s="583"/>
      <c r="KO327" s="583"/>
      <c r="KP327" s="583"/>
      <c r="KQ327" s="583"/>
      <c r="KR327" s="583"/>
      <c r="KS327" s="583"/>
      <c r="KT327" s="583"/>
      <c r="KU327" s="583"/>
      <c r="KV327" s="583"/>
      <c r="KW327" s="583"/>
      <c r="KX327" s="583"/>
      <c r="KY327" s="619"/>
      <c r="KZ327" s="583"/>
      <c r="LA327" s="583"/>
      <c r="LB327" s="583"/>
      <c r="LC327" s="583"/>
      <c r="LD327" s="583"/>
      <c r="LE327" s="583"/>
      <c r="LF327" s="583"/>
      <c r="LG327" s="583"/>
      <c r="LH327" s="583"/>
      <c r="LI327" s="583"/>
      <c r="LJ327" s="583"/>
      <c r="LK327" s="583"/>
      <c r="LL327" s="605"/>
    </row>
    <row r="328" spans="1:324" ht="15.75" thickTop="1" x14ac:dyDescent="0.2">
      <c r="A328" s="440"/>
      <c r="B328" s="439"/>
      <c r="C328" s="440"/>
      <c r="D328" s="440"/>
      <c r="E328" s="584"/>
      <c r="F328" s="584"/>
      <c r="G328" s="584"/>
      <c r="H328" s="584"/>
      <c r="I328" s="584"/>
      <c r="J328" s="584"/>
      <c r="K328" s="584"/>
      <c r="L328" s="584"/>
      <c r="M328" s="584"/>
      <c r="N328" s="584"/>
      <c r="O328" s="584"/>
      <c r="P328" s="584"/>
      <c r="Q328" s="584"/>
      <c r="R328" s="584"/>
      <c r="S328" s="584"/>
      <c r="T328" s="584"/>
      <c r="U328" s="584"/>
      <c r="V328" s="584"/>
      <c r="W328" s="584"/>
      <c r="X328" s="584"/>
      <c r="Y328" s="584"/>
      <c r="Z328" s="584"/>
      <c r="AA328" s="584"/>
      <c r="AB328" s="584"/>
      <c r="AC328" s="584"/>
      <c r="AD328" s="584"/>
      <c r="AE328" s="584"/>
      <c r="AF328" s="584"/>
      <c r="AG328" s="584"/>
      <c r="AH328" s="584"/>
      <c r="AI328" s="584"/>
      <c r="AJ328" s="584"/>
      <c r="AK328" s="584"/>
      <c r="AL328" s="584"/>
      <c r="AM328" s="584"/>
      <c r="AN328" s="584"/>
      <c r="AO328" s="584"/>
      <c r="AP328" s="584"/>
      <c r="AQ328" s="584"/>
      <c r="AR328" s="584"/>
      <c r="AS328" s="584"/>
      <c r="AT328" s="584"/>
      <c r="AU328" s="584"/>
      <c r="AV328" s="584"/>
      <c r="AW328" s="584"/>
      <c r="AX328" s="584"/>
      <c r="AY328" s="584"/>
      <c r="AZ328" s="584"/>
      <c r="BA328" s="584"/>
      <c r="BB328" s="584"/>
      <c r="BC328" s="584"/>
      <c r="BD328" s="584"/>
      <c r="BE328" s="584"/>
      <c r="BF328" s="584"/>
      <c r="BG328" s="584"/>
      <c r="BH328" s="584"/>
      <c r="BI328" s="584"/>
      <c r="BJ328" s="584"/>
      <c r="BK328" s="584"/>
      <c r="BL328" s="584"/>
      <c r="BM328" s="584"/>
      <c r="BN328" s="584"/>
      <c r="BO328" s="584"/>
      <c r="BP328" s="584"/>
      <c r="BQ328" s="584"/>
      <c r="BR328" s="584"/>
      <c r="BS328" s="584"/>
      <c r="BT328" s="584"/>
      <c r="BU328" s="584"/>
      <c r="BV328" s="584"/>
      <c r="BW328" s="584"/>
      <c r="BX328" s="584"/>
      <c r="BY328" s="584"/>
      <c r="BZ328" s="584"/>
      <c r="CA328" s="584"/>
      <c r="CB328" s="584"/>
      <c r="CC328" s="584"/>
      <c r="CD328" s="584"/>
      <c r="CE328" s="584"/>
      <c r="CF328" s="584"/>
      <c r="CG328" s="584"/>
      <c r="CH328" s="584"/>
      <c r="CI328" s="584"/>
      <c r="CJ328" s="584"/>
      <c r="CK328" s="584"/>
      <c r="CL328" s="584"/>
      <c r="CM328" s="584"/>
      <c r="CN328" s="584"/>
      <c r="CO328" s="584"/>
      <c r="CP328" s="584"/>
      <c r="CQ328" s="584"/>
      <c r="CR328" s="584"/>
      <c r="CS328" s="584"/>
      <c r="CT328" s="584"/>
      <c r="CU328" s="584"/>
      <c r="CV328" s="584"/>
      <c r="CW328" s="584"/>
      <c r="CX328" s="584"/>
      <c r="CY328" s="584"/>
      <c r="CZ328" s="584"/>
      <c r="DA328" s="584"/>
      <c r="DB328" s="584"/>
      <c r="DC328" s="584"/>
      <c r="DD328" s="584"/>
      <c r="DE328" s="584"/>
      <c r="DF328" s="584"/>
      <c r="DG328" s="584"/>
      <c r="DH328" s="584"/>
      <c r="DI328" s="584"/>
      <c r="DJ328" s="584"/>
      <c r="DK328" s="584"/>
      <c r="DL328" s="584"/>
      <c r="DM328" s="584"/>
      <c r="DN328" s="584"/>
      <c r="DO328" s="584"/>
      <c r="DP328" s="584"/>
      <c r="DQ328" s="584"/>
      <c r="DR328" s="584"/>
      <c r="DS328" s="584"/>
      <c r="DT328" s="584"/>
      <c r="DU328" s="584"/>
      <c r="DV328" s="584"/>
      <c r="DW328" s="584"/>
      <c r="DX328" s="584"/>
      <c r="DY328" s="584"/>
      <c r="DZ328" s="584"/>
      <c r="EA328" s="584"/>
      <c r="EB328" s="584"/>
      <c r="EC328" s="584"/>
      <c r="ED328" s="584"/>
      <c r="EE328" s="584"/>
      <c r="EF328" s="584"/>
      <c r="EG328" s="584"/>
      <c r="EH328" s="584"/>
      <c r="EI328" s="584"/>
      <c r="EJ328" s="584"/>
      <c r="EK328" s="584"/>
      <c r="EL328" s="584"/>
      <c r="EM328" s="584"/>
      <c r="EN328" s="584"/>
      <c r="EO328" s="584"/>
      <c r="EP328" s="584"/>
      <c r="EQ328" s="584"/>
      <c r="ER328" s="584"/>
      <c r="ES328" s="584"/>
      <c r="ET328" s="584"/>
      <c r="EU328" s="584"/>
      <c r="EV328" s="584"/>
      <c r="EW328" s="584"/>
      <c r="EX328" s="584"/>
      <c r="EY328" s="584"/>
      <c r="EZ328" s="584"/>
      <c r="FA328" s="584"/>
      <c r="FB328" s="584"/>
      <c r="FC328" s="584"/>
      <c r="FD328" s="584"/>
      <c r="FE328" s="584"/>
      <c r="FF328" s="584"/>
      <c r="FG328" s="584"/>
      <c r="FH328" s="584"/>
      <c r="FI328" s="584"/>
      <c r="FJ328" s="584"/>
      <c r="FK328" s="584"/>
      <c r="FL328" s="584"/>
      <c r="FM328" s="584"/>
      <c r="FN328" s="584"/>
      <c r="FO328" s="584"/>
      <c r="FP328" s="584"/>
      <c r="FQ328" s="584"/>
      <c r="FR328" s="584"/>
      <c r="FS328" s="584"/>
      <c r="FT328" s="584"/>
      <c r="FU328" s="584"/>
      <c r="FV328" s="584"/>
      <c r="FW328" s="584"/>
      <c r="FX328" s="584"/>
      <c r="FY328" s="584"/>
      <c r="FZ328" s="584"/>
      <c r="GA328" s="584"/>
      <c r="GB328" s="584"/>
      <c r="GC328" s="584"/>
      <c r="GD328" s="584"/>
      <c r="GE328" s="584"/>
      <c r="GF328" s="584"/>
      <c r="GG328" s="584"/>
      <c r="GH328" s="584"/>
      <c r="GI328" s="584"/>
      <c r="GJ328" s="584"/>
      <c r="GK328" s="584"/>
      <c r="GL328" s="584"/>
      <c r="GM328" s="584"/>
      <c r="GN328" s="584"/>
      <c r="GO328" s="584"/>
      <c r="GP328" s="584"/>
      <c r="GQ328" s="584"/>
      <c r="GR328" s="584"/>
      <c r="GS328" s="584"/>
      <c r="GT328" s="584"/>
      <c r="GU328" s="584"/>
      <c r="GV328" s="584"/>
      <c r="GW328" s="584"/>
      <c r="GX328" s="584"/>
      <c r="GY328" s="584"/>
      <c r="GZ328" s="584"/>
      <c r="HA328" s="584"/>
      <c r="HB328" s="584"/>
      <c r="HC328" s="584"/>
      <c r="HD328" s="584"/>
      <c r="HE328" s="584"/>
      <c r="HF328" s="584"/>
      <c r="HG328" s="584"/>
      <c r="HH328" s="584"/>
      <c r="HI328" s="584"/>
      <c r="HJ328" s="584"/>
      <c r="HK328" s="584"/>
      <c r="HL328" s="584"/>
      <c r="HM328" s="584"/>
      <c r="HN328" s="584"/>
      <c r="HO328" s="584"/>
      <c r="HP328" s="584"/>
      <c r="HQ328" s="584"/>
      <c r="HR328" s="584"/>
      <c r="HS328" s="584"/>
      <c r="HT328" s="584"/>
      <c r="HU328" s="584"/>
      <c r="HV328" s="584"/>
      <c r="HW328" s="584"/>
      <c r="HX328" s="584"/>
      <c r="HY328" s="584"/>
      <c r="HZ328" s="584"/>
      <c r="IA328" s="584"/>
      <c r="IB328" s="584"/>
      <c r="IC328" s="584"/>
      <c r="ID328" s="584"/>
      <c r="IE328" s="584"/>
      <c r="IF328" s="584"/>
      <c r="IG328" s="584"/>
      <c r="IH328" s="584"/>
      <c r="II328" s="584"/>
      <c r="IJ328" s="584"/>
      <c r="IK328" s="584"/>
      <c r="IL328" s="584"/>
      <c r="IM328" s="584"/>
      <c r="IN328" s="584"/>
      <c r="IO328" s="584"/>
      <c r="IP328" s="584"/>
      <c r="IQ328" s="584"/>
      <c r="IR328" s="584"/>
      <c r="IS328" s="584"/>
      <c r="IT328" s="584"/>
      <c r="IU328" s="584"/>
      <c r="IV328" s="584"/>
      <c r="IW328" s="584"/>
      <c r="IX328" s="584"/>
      <c r="IY328" s="584"/>
      <c r="IZ328" s="584"/>
      <c r="JA328" s="584"/>
      <c r="JB328" s="584"/>
      <c r="JC328" s="584"/>
      <c r="JD328" s="584"/>
      <c r="JE328" s="584"/>
      <c r="JF328" s="584"/>
      <c r="JG328" s="584"/>
      <c r="JH328" s="584"/>
      <c r="JI328" s="584"/>
      <c r="JJ328" s="584"/>
      <c r="JK328" s="584"/>
      <c r="JL328" s="584"/>
      <c r="JM328" s="584"/>
      <c r="JN328" s="584"/>
      <c r="JO328" s="584"/>
      <c r="JP328" s="584"/>
      <c r="JQ328" s="584"/>
      <c r="JR328" s="584"/>
      <c r="JS328" s="584"/>
      <c r="JT328" s="584"/>
      <c r="JU328" s="584"/>
      <c r="JV328" s="584"/>
      <c r="JW328" s="584"/>
      <c r="JX328" s="584"/>
      <c r="JY328" s="584"/>
      <c r="JZ328" s="584"/>
      <c r="KA328" s="584"/>
      <c r="KB328" s="584"/>
      <c r="KC328" s="584"/>
      <c r="KD328" s="584"/>
      <c r="KE328" s="584"/>
      <c r="KF328" s="584"/>
      <c r="KG328" s="584"/>
      <c r="KH328" s="584"/>
      <c r="KI328" s="584"/>
      <c r="KJ328" s="584"/>
      <c r="KK328" s="584"/>
      <c r="KL328" s="584"/>
      <c r="KM328" s="584"/>
      <c r="KN328" s="584"/>
      <c r="KO328" s="584"/>
      <c r="KP328" s="584"/>
      <c r="KQ328" s="584"/>
      <c r="KR328" s="584"/>
      <c r="KS328" s="584"/>
      <c r="KT328" s="584"/>
      <c r="KU328" s="584"/>
      <c r="KV328" s="584"/>
      <c r="KW328" s="584"/>
      <c r="KX328" s="584"/>
      <c r="KY328" s="584"/>
      <c r="KZ328" s="584"/>
      <c r="LA328" s="584"/>
      <c r="LB328" s="584"/>
      <c r="LC328" s="584"/>
      <c r="LD328" s="584"/>
      <c r="LE328" s="584"/>
      <c r="LF328" s="584"/>
      <c r="LG328" s="584"/>
      <c r="LH328" s="584"/>
      <c r="LI328" s="584"/>
      <c r="LJ328" s="584"/>
      <c r="LK328" s="584"/>
      <c r="LL328" s="584"/>
    </row>
    <row r="329" spans="1:324" x14ac:dyDescent="0.2">
      <c r="A329" s="440"/>
      <c r="B329" s="439"/>
      <c r="C329" s="440"/>
      <c r="D329" s="440"/>
      <c r="E329" s="584"/>
      <c r="F329" s="584"/>
      <c r="G329" s="584"/>
      <c r="H329" s="584"/>
      <c r="I329" s="584"/>
      <c r="J329" s="584"/>
      <c r="K329" s="584"/>
      <c r="L329" s="584"/>
      <c r="M329" s="584"/>
      <c r="N329" s="584"/>
      <c r="O329" s="584"/>
      <c r="P329" s="584"/>
      <c r="Q329" s="584"/>
      <c r="R329" s="584"/>
      <c r="S329" s="584"/>
      <c r="T329" s="584"/>
      <c r="U329" s="584"/>
      <c r="V329" s="584"/>
      <c r="W329" s="584"/>
      <c r="X329" s="584"/>
      <c r="Y329" s="584"/>
      <c r="Z329" s="584"/>
      <c r="AA329" s="584"/>
      <c r="AB329" s="584"/>
      <c r="AC329" s="584"/>
      <c r="AD329" s="584"/>
      <c r="AE329" s="584"/>
      <c r="AF329" s="584"/>
      <c r="AG329" s="584"/>
      <c r="AH329" s="584"/>
      <c r="AI329" s="584"/>
      <c r="AJ329" s="584"/>
      <c r="AK329" s="584"/>
      <c r="AL329" s="584"/>
      <c r="AM329" s="584"/>
      <c r="AN329" s="584"/>
      <c r="AO329" s="584"/>
      <c r="AP329" s="584"/>
      <c r="AQ329" s="584"/>
      <c r="AR329" s="584"/>
      <c r="AS329" s="584"/>
      <c r="AT329" s="584"/>
      <c r="AU329" s="584"/>
      <c r="AV329" s="584"/>
      <c r="AW329" s="584"/>
      <c r="AX329" s="584"/>
      <c r="AY329" s="584"/>
      <c r="AZ329" s="584"/>
      <c r="BA329" s="584"/>
      <c r="BB329" s="584"/>
      <c r="BC329" s="584"/>
      <c r="BD329" s="584"/>
      <c r="BE329" s="584"/>
      <c r="BF329" s="584"/>
      <c r="BG329" s="584"/>
      <c r="BH329" s="584"/>
      <c r="BI329" s="584"/>
      <c r="BJ329" s="584"/>
      <c r="BK329" s="584"/>
      <c r="BL329" s="584"/>
      <c r="BM329" s="584"/>
      <c r="BN329" s="584"/>
      <c r="BO329" s="584"/>
      <c r="BP329" s="584"/>
      <c r="BQ329" s="584"/>
      <c r="BR329" s="584"/>
      <c r="BS329" s="584"/>
      <c r="BT329" s="584"/>
      <c r="BU329" s="584"/>
      <c r="BV329" s="584"/>
      <c r="BW329" s="584"/>
      <c r="BX329" s="584"/>
      <c r="BY329" s="584"/>
      <c r="BZ329" s="584"/>
      <c r="CA329" s="584"/>
      <c r="CB329" s="584"/>
      <c r="CC329" s="584"/>
      <c r="CD329" s="584"/>
      <c r="CE329" s="584"/>
      <c r="CF329" s="584"/>
      <c r="CG329" s="584"/>
      <c r="CH329" s="584"/>
      <c r="CI329" s="584"/>
      <c r="CJ329" s="584"/>
      <c r="CK329" s="584"/>
      <c r="CL329" s="584"/>
      <c r="CM329" s="584"/>
      <c r="CN329" s="584"/>
      <c r="CO329" s="584"/>
      <c r="CP329" s="584"/>
      <c r="CQ329" s="584"/>
      <c r="CR329" s="584"/>
      <c r="CS329" s="584"/>
      <c r="CT329" s="584"/>
      <c r="CU329" s="584"/>
      <c r="CV329" s="584"/>
      <c r="CW329" s="584"/>
      <c r="CX329" s="584"/>
      <c r="CY329" s="584"/>
      <c r="CZ329" s="584"/>
      <c r="DA329" s="584"/>
      <c r="DB329" s="584"/>
      <c r="DC329" s="584"/>
      <c r="DD329" s="584"/>
      <c r="DE329" s="584"/>
      <c r="DF329" s="584"/>
      <c r="DG329" s="584"/>
      <c r="DH329" s="584"/>
      <c r="DI329" s="584"/>
      <c r="DJ329" s="584"/>
      <c r="DK329" s="584"/>
      <c r="DL329" s="584"/>
      <c r="DM329" s="584"/>
      <c r="DN329" s="584"/>
      <c r="DO329" s="584"/>
      <c r="DP329" s="584"/>
      <c r="DQ329" s="584"/>
      <c r="DR329" s="584"/>
      <c r="DS329" s="584"/>
      <c r="DT329" s="584"/>
      <c r="DU329" s="584"/>
      <c r="DV329" s="584"/>
      <c r="DW329" s="584"/>
      <c r="DX329" s="584"/>
      <c r="DY329" s="584"/>
      <c r="DZ329" s="584"/>
      <c r="EA329" s="584"/>
      <c r="EB329" s="584"/>
      <c r="EC329" s="584"/>
      <c r="ED329" s="584"/>
      <c r="EE329" s="584"/>
      <c r="EF329" s="584"/>
      <c r="EG329" s="584"/>
      <c r="EH329" s="584"/>
      <c r="EI329" s="584"/>
      <c r="EJ329" s="584"/>
      <c r="EK329" s="584"/>
      <c r="EL329" s="584"/>
      <c r="EM329" s="584"/>
      <c r="EN329" s="584"/>
      <c r="EO329" s="584"/>
      <c r="EP329" s="584"/>
      <c r="EQ329" s="584"/>
      <c r="ER329" s="584"/>
      <c r="ES329" s="584"/>
      <c r="ET329" s="584"/>
      <c r="EU329" s="584"/>
      <c r="EV329" s="584"/>
      <c r="EW329" s="584"/>
      <c r="EX329" s="584"/>
      <c r="EY329" s="584"/>
      <c r="EZ329" s="584"/>
      <c r="FA329" s="584"/>
      <c r="FB329" s="584"/>
      <c r="FC329" s="584"/>
      <c r="FD329" s="584"/>
      <c r="FE329" s="584"/>
      <c r="FF329" s="584"/>
      <c r="FG329" s="584"/>
      <c r="FH329" s="584"/>
      <c r="FI329" s="584"/>
      <c r="FJ329" s="584"/>
      <c r="FK329" s="584"/>
      <c r="FL329" s="584"/>
      <c r="FM329" s="584"/>
      <c r="FN329" s="584"/>
      <c r="FO329" s="584"/>
      <c r="FP329" s="584"/>
      <c r="FQ329" s="584"/>
      <c r="FR329" s="584"/>
      <c r="FS329" s="584"/>
      <c r="FT329" s="584"/>
      <c r="FU329" s="584"/>
      <c r="FV329" s="584"/>
      <c r="FW329" s="584"/>
      <c r="FX329" s="584"/>
      <c r="FY329" s="584"/>
      <c r="FZ329" s="584"/>
      <c r="GA329" s="584"/>
      <c r="GB329" s="584"/>
      <c r="GC329" s="584"/>
      <c r="GD329" s="584"/>
      <c r="GE329" s="584"/>
      <c r="GF329" s="584"/>
      <c r="GG329" s="584"/>
      <c r="GH329" s="584"/>
      <c r="GI329" s="584"/>
      <c r="GJ329" s="584"/>
      <c r="GK329" s="584"/>
      <c r="GL329" s="584"/>
      <c r="GM329" s="584"/>
      <c r="GN329" s="584"/>
      <c r="GO329" s="584"/>
      <c r="GP329" s="584"/>
      <c r="GQ329" s="584"/>
      <c r="GR329" s="584"/>
      <c r="GS329" s="584"/>
      <c r="GT329" s="584"/>
      <c r="GU329" s="584"/>
      <c r="GV329" s="584"/>
      <c r="GW329" s="584"/>
      <c r="GX329" s="584"/>
      <c r="GY329" s="584"/>
      <c r="GZ329" s="584"/>
      <c r="HA329" s="584"/>
      <c r="HB329" s="584"/>
      <c r="HC329" s="584"/>
      <c r="HD329" s="584"/>
      <c r="HE329" s="584"/>
      <c r="HF329" s="584"/>
      <c r="HG329" s="584"/>
      <c r="HH329" s="584"/>
      <c r="HI329" s="584"/>
      <c r="HJ329" s="584"/>
      <c r="HK329" s="584"/>
      <c r="HL329" s="584"/>
      <c r="HM329" s="584"/>
      <c r="HN329" s="584"/>
      <c r="HO329" s="584"/>
      <c r="HP329" s="584"/>
      <c r="HQ329" s="584"/>
      <c r="HR329" s="584"/>
      <c r="HS329" s="584"/>
      <c r="HT329" s="584"/>
      <c r="HU329" s="584"/>
      <c r="HV329" s="584"/>
      <c r="HW329" s="584"/>
      <c r="HX329" s="584"/>
      <c r="HY329" s="584"/>
      <c r="HZ329" s="584"/>
      <c r="IA329" s="584"/>
      <c r="IB329" s="584"/>
      <c r="IC329" s="584"/>
      <c r="ID329" s="584"/>
      <c r="IE329" s="584"/>
      <c r="IF329" s="584"/>
      <c r="IG329" s="584"/>
      <c r="IH329" s="584"/>
      <c r="II329" s="584"/>
      <c r="IJ329" s="584"/>
      <c r="IK329" s="584"/>
      <c r="IL329" s="584"/>
      <c r="IM329" s="584"/>
      <c r="IN329" s="584"/>
      <c r="IO329" s="584"/>
      <c r="IP329" s="584"/>
      <c r="IQ329" s="584"/>
      <c r="IR329" s="584"/>
      <c r="IS329" s="584"/>
      <c r="IT329" s="584"/>
      <c r="IU329" s="584"/>
      <c r="IV329" s="584"/>
      <c r="IW329" s="584"/>
      <c r="IX329" s="584"/>
      <c r="IY329" s="584"/>
      <c r="IZ329" s="584"/>
      <c r="JA329" s="584"/>
      <c r="JB329" s="584"/>
      <c r="JC329" s="584"/>
      <c r="JD329" s="584"/>
      <c r="JE329" s="584"/>
      <c r="JF329" s="584"/>
      <c r="JG329" s="584"/>
      <c r="JH329" s="584"/>
      <c r="JI329" s="584"/>
      <c r="JJ329" s="584"/>
      <c r="JK329" s="584"/>
      <c r="JL329" s="584"/>
      <c r="JM329" s="584"/>
      <c r="JN329" s="584"/>
      <c r="JO329" s="584"/>
      <c r="JP329" s="584"/>
      <c r="JQ329" s="584"/>
      <c r="JR329" s="584"/>
      <c r="JS329" s="584"/>
      <c r="JT329" s="584"/>
      <c r="JU329" s="584"/>
      <c r="JV329" s="584"/>
      <c r="JW329" s="584"/>
      <c r="JX329" s="584"/>
      <c r="JY329" s="584"/>
      <c r="JZ329" s="584"/>
      <c r="KA329" s="584"/>
      <c r="KB329" s="584"/>
      <c r="KC329" s="584"/>
      <c r="KD329" s="584"/>
      <c r="KE329" s="584"/>
      <c r="KF329" s="584"/>
      <c r="KG329" s="584"/>
      <c r="KH329" s="584"/>
      <c r="KI329" s="584"/>
      <c r="KJ329" s="584"/>
      <c r="KK329" s="584"/>
      <c r="KL329" s="584"/>
      <c r="KM329" s="584"/>
      <c r="KN329" s="584"/>
      <c r="KO329" s="584"/>
      <c r="KP329" s="584"/>
      <c r="KQ329" s="584"/>
      <c r="KR329" s="584"/>
      <c r="KS329" s="584"/>
      <c r="KT329" s="584"/>
      <c r="KU329" s="584"/>
      <c r="KV329" s="584"/>
      <c r="KW329" s="584"/>
      <c r="KX329" s="584"/>
      <c r="KY329" s="584"/>
      <c r="KZ329" s="584"/>
      <c r="LA329" s="584"/>
      <c r="LB329" s="584"/>
      <c r="LC329" s="584"/>
      <c r="LD329" s="584"/>
      <c r="LE329" s="584"/>
      <c r="LF329" s="584"/>
      <c r="LG329" s="584"/>
      <c r="LH329" s="584"/>
      <c r="LI329" s="584"/>
      <c r="LJ329" s="584"/>
      <c r="LK329" s="584"/>
      <c r="LL329" s="584"/>
    </row>
    <row r="330" spans="1:324" ht="20.25" x14ac:dyDescent="0.3">
      <c r="A330" s="589"/>
      <c r="B330" s="472" t="s">
        <v>816</v>
      </c>
      <c r="C330" s="597" t="s">
        <v>82</v>
      </c>
      <c r="D330" s="597" t="s">
        <v>891</v>
      </c>
      <c r="E330" s="581"/>
      <c r="F330" s="581"/>
      <c r="G330" s="581"/>
      <c r="H330" s="581"/>
      <c r="I330" s="581"/>
      <c r="J330" s="581"/>
      <c r="K330" s="581"/>
      <c r="L330" s="581"/>
      <c r="M330" s="581"/>
      <c r="N330" s="581"/>
      <c r="O330" s="581"/>
      <c r="P330" s="581"/>
      <c r="Q330" s="581"/>
      <c r="R330" s="581"/>
      <c r="S330" s="581"/>
      <c r="T330" s="581"/>
      <c r="U330" s="581"/>
      <c r="V330" s="581"/>
      <c r="W330" s="581"/>
      <c r="X330" s="581"/>
      <c r="Y330" s="581"/>
      <c r="Z330" s="581"/>
      <c r="AA330" s="581"/>
      <c r="AB330" s="581"/>
      <c r="AC330" s="581"/>
      <c r="AD330" s="581"/>
      <c r="AE330" s="581"/>
      <c r="AF330" s="581"/>
      <c r="AG330" s="581"/>
      <c r="AH330" s="581"/>
      <c r="AI330" s="581"/>
      <c r="AJ330" s="581"/>
      <c r="AK330" s="581"/>
      <c r="AL330" s="581"/>
      <c r="AM330" s="581"/>
      <c r="AN330" s="581"/>
      <c r="AO330" s="581"/>
      <c r="AP330" s="581"/>
      <c r="AQ330" s="581"/>
      <c r="AR330" s="581"/>
      <c r="AS330" s="581"/>
      <c r="AT330" s="581"/>
      <c r="AU330" s="581"/>
      <c r="AV330" s="581"/>
      <c r="AW330" s="581"/>
      <c r="AX330" s="581"/>
      <c r="AY330" s="581"/>
      <c r="AZ330" s="581"/>
      <c r="BA330" s="581"/>
      <c r="BB330" s="581"/>
      <c r="BC330" s="581"/>
      <c r="BD330" s="581"/>
      <c r="BE330" s="581"/>
      <c r="BF330" s="581"/>
      <c r="BG330" s="581"/>
      <c r="BH330" s="581"/>
      <c r="BI330" s="581"/>
      <c r="BJ330" s="581"/>
      <c r="BK330" s="581"/>
      <c r="BL330" s="581"/>
      <c r="BM330" s="581"/>
      <c r="BN330" s="581"/>
      <c r="BO330" s="581"/>
      <c r="BP330" s="581"/>
      <c r="BQ330" s="581"/>
      <c r="BR330" s="581"/>
      <c r="BS330" s="581"/>
      <c r="BT330" s="581"/>
      <c r="BU330" s="581"/>
      <c r="BV330" s="581"/>
      <c r="BW330" s="581"/>
      <c r="BX330" s="581"/>
      <c r="BY330" s="581"/>
      <c r="BZ330" s="581"/>
      <c r="CA330" s="581"/>
      <c r="CB330" s="581"/>
      <c r="CC330" s="581"/>
      <c r="CD330" s="581"/>
      <c r="CE330" s="581"/>
      <c r="CF330" s="581"/>
      <c r="CG330" s="581"/>
      <c r="CH330" s="581"/>
      <c r="CI330" s="581"/>
      <c r="CJ330" s="581"/>
      <c r="CK330" s="581"/>
      <c r="CL330" s="581"/>
      <c r="CM330" s="581"/>
      <c r="CN330" s="581"/>
      <c r="CO330" s="581"/>
      <c r="CP330" s="581"/>
      <c r="CQ330" s="581"/>
      <c r="CR330" s="581"/>
      <c r="CS330" s="581"/>
      <c r="CT330" s="581"/>
      <c r="CU330" s="581"/>
      <c r="CV330" s="581"/>
      <c r="CW330" s="581"/>
      <c r="CX330" s="581"/>
      <c r="CY330" s="581"/>
      <c r="CZ330" s="581"/>
      <c r="DA330" s="581"/>
      <c r="DB330" s="581"/>
      <c r="DC330" s="581"/>
      <c r="DD330" s="581"/>
      <c r="DE330" s="581"/>
      <c r="DF330" s="581"/>
      <c r="DG330" s="581"/>
      <c r="DH330" s="581"/>
      <c r="DI330" s="581"/>
      <c r="DJ330" s="581"/>
      <c r="DK330" s="581"/>
      <c r="DL330" s="581"/>
      <c r="DM330" s="581"/>
      <c r="DN330" s="581"/>
      <c r="DO330" s="581"/>
      <c r="DP330" s="581"/>
      <c r="DQ330" s="581"/>
      <c r="DR330" s="581"/>
      <c r="DS330" s="581"/>
      <c r="DT330" s="581"/>
      <c r="DU330" s="581"/>
      <c r="DV330" s="581"/>
      <c r="DW330" s="581"/>
      <c r="DX330" s="581"/>
      <c r="DY330" s="581"/>
      <c r="DZ330" s="581"/>
      <c r="EA330" s="581"/>
      <c r="EB330" s="581"/>
      <c r="EC330" s="581"/>
      <c r="ED330" s="581"/>
      <c r="EE330" s="581"/>
      <c r="EF330" s="581"/>
      <c r="EG330" s="581"/>
      <c r="EH330" s="581"/>
      <c r="EI330" s="581"/>
      <c r="EJ330" s="581"/>
      <c r="EK330" s="581"/>
      <c r="EL330" s="581"/>
      <c r="EM330" s="581"/>
      <c r="EN330" s="581"/>
      <c r="EO330" s="581"/>
      <c r="EP330" s="581"/>
      <c r="EQ330" s="581"/>
      <c r="ER330" s="581"/>
      <c r="ES330" s="581"/>
      <c r="ET330" s="581"/>
      <c r="EU330" s="581"/>
      <c r="EV330" s="581"/>
      <c r="EW330" s="581"/>
      <c r="EX330" s="581"/>
      <c r="EY330" s="581"/>
      <c r="EZ330" s="581"/>
      <c r="FA330" s="581"/>
      <c r="FB330" s="581"/>
      <c r="FC330" s="581"/>
      <c r="FD330" s="581"/>
      <c r="FE330" s="581"/>
      <c r="FF330" s="581"/>
      <c r="FG330" s="581"/>
      <c r="FH330" s="581"/>
      <c r="FI330" s="581"/>
      <c r="FJ330" s="581"/>
      <c r="FK330" s="581"/>
      <c r="FL330" s="581"/>
      <c r="FM330" s="581"/>
      <c r="FN330" s="581"/>
      <c r="FO330" s="581"/>
      <c r="FP330" s="581"/>
      <c r="FQ330" s="581"/>
      <c r="FR330" s="581"/>
      <c r="FS330" s="581"/>
      <c r="FT330" s="581"/>
      <c r="FU330" s="581"/>
      <c r="FV330" s="581"/>
      <c r="FW330" s="581"/>
      <c r="FX330" s="581"/>
      <c r="FY330" s="581"/>
      <c r="FZ330" s="581"/>
      <c r="GA330" s="581"/>
      <c r="GB330" s="581"/>
      <c r="GC330" s="581"/>
      <c r="GD330" s="581"/>
      <c r="GE330" s="581"/>
      <c r="GF330" s="581"/>
      <c r="GG330" s="581"/>
      <c r="GH330" s="581"/>
      <c r="GI330" s="581"/>
      <c r="GJ330" s="581"/>
      <c r="GK330" s="581"/>
      <c r="GL330" s="581"/>
      <c r="GM330" s="581"/>
      <c r="GN330" s="581"/>
      <c r="GO330" s="581"/>
      <c r="GP330" s="581"/>
      <c r="GQ330" s="581"/>
      <c r="GR330" s="581"/>
      <c r="GS330" s="581"/>
      <c r="GT330" s="581"/>
      <c r="GU330" s="581"/>
      <c r="GV330" s="581"/>
      <c r="GW330" s="581"/>
      <c r="GX330" s="581"/>
      <c r="GY330" s="581"/>
      <c r="GZ330" s="581"/>
      <c r="HA330" s="581"/>
      <c r="HB330" s="581"/>
      <c r="HC330" s="581"/>
      <c r="HD330" s="581"/>
      <c r="HE330" s="581"/>
      <c r="HF330" s="581"/>
      <c r="HG330" s="581"/>
      <c r="HH330" s="581"/>
      <c r="HI330" s="581"/>
      <c r="HJ330" s="581"/>
      <c r="HK330" s="581"/>
      <c r="HL330" s="581"/>
      <c r="HM330" s="581"/>
      <c r="HN330" s="581"/>
      <c r="HO330" s="581"/>
      <c r="HP330" s="581"/>
      <c r="HQ330" s="581"/>
      <c r="HR330" s="581"/>
      <c r="HS330" s="581"/>
      <c r="HT330" s="581"/>
      <c r="HU330" s="581"/>
      <c r="HV330" s="581"/>
      <c r="HW330" s="581"/>
      <c r="HX330" s="581"/>
      <c r="HY330" s="581"/>
      <c r="HZ330" s="581"/>
      <c r="IA330" s="581"/>
      <c r="IB330" s="581"/>
      <c r="IC330" s="581"/>
      <c r="ID330" s="581"/>
      <c r="IE330" s="581"/>
      <c r="IF330" s="581"/>
      <c r="IG330" s="581"/>
      <c r="IH330" s="581"/>
      <c r="II330" s="581"/>
      <c r="IJ330" s="581"/>
      <c r="IK330" s="581"/>
      <c r="IL330" s="581"/>
      <c r="IM330" s="581"/>
      <c r="IN330" s="581"/>
      <c r="IO330" s="581"/>
      <c r="IP330" s="581"/>
      <c r="IQ330" s="581"/>
      <c r="IR330" s="581"/>
      <c r="IS330" s="581"/>
      <c r="IT330" s="581"/>
      <c r="IU330" s="581"/>
      <c r="IV330" s="581"/>
      <c r="IW330" s="581"/>
      <c r="IX330" s="581"/>
      <c r="IY330" s="581"/>
      <c r="IZ330" s="581"/>
      <c r="JA330" s="581"/>
      <c r="JB330" s="581"/>
      <c r="JC330" s="581"/>
      <c r="JD330" s="581"/>
      <c r="JE330" s="581"/>
      <c r="JF330" s="581"/>
      <c r="JG330" s="581"/>
      <c r="JH330" s="581"/>
      <c r="JI330" s="581"/>
      <c r="JJ330" s="581"/>
      <c r="JK330" s="581"/>
      <c r="JL330" s="581"/>
      <c r="JM330" s="581"/>
      <c r="JN330" s="581"/>
      <c r="JO330" s="581"/>
      <c r="JP330" s="581"/>
      <c r="JQ330" s="581"/>
      <c r="JR330" s="581"/>
      <c r="JS330" s="581"/>
      <c r="JT330" s="581"/>
      <c r="JU330" s="581"/>
      <c r="JV330" s="581"/>
      <c r="JW330" s="581"/>
      <c r="JX330" s="581"/>
      <c r="JY330" s="581"/>
      <c r="JZ330" s="581"/>
      <c r="KA330" s="581"/>
      <c r="KB330" s="581"/>
      <c r="KC330" s="581"/>
      <c r="KD330" s="581"/>
      <c r="KE330" s="581"/>
      <c r="KF330" s="581"/>
      <c r="KG330" s="581"/>
      <c r="KH330" s="581"/>
      <c r="KI330" s="581"/>
      <c r="KJ330" s="581"/>
      <c r="KK330" s="581"/>
      <c r="KL330" s="581"/>
      <c r="KM330" s="581"/>
      <c r="KN330" s="581"/>
      <c r="KO330" s="581"/>
      <c r="KP330" s="581"/>
      <c r="KQ330" s="581"/>
      <c r="KR330" s="581"/>
      <c r="KS330" s="581"/>
      <c r="KT330" s="581"/>
      <c r="KU330" s="581"/>
      <c r="KV330" s="581"/>
      <c r="KW330" s="581"/>
      <c r="KX330" s="581"/>
      <c r="KY330" s="581"/>
      <c r="KZ330" s="581"/>
      <c r="LA330" s="581"/>
      <c r="LB330" s="581"/>
      <c r="LC330" s="581"/>
      <c r="LD330" s="581"/>
      <c r="LE330" s="581"/>
      <c r="LF330" s="581"/>
      <c r="LG330" s="581"/>
      <c r="LH330" s="581"/>
      <c r="LI330" s="581"/>
      <c r="LJ330" s="581"/>
      <c r="LK330" s="581"/>
      <c r="LL330" s="581"/>
    </row>
    <row r="331" spans="1:324" ht="20.25" x14ac:dyDescent="0.3">
      <c r="A331" s="471"/>
      <c r="B331" s="472"/>
      <c r="C331" s="471"/>
      <c r="D331" s="471"/>
      <c r="E331" s="581"/>
      <c r="F331" s="581"/>
      <c r="G331" s="581"/>
      <c r="H331" s="581"/>
      <c r="I331" s="581"/>
      <c r="J331" s="581"/>
      <c r="K331" s="581"/>
      <c r="L331" s="581"/>
      <c r="M331" s="581"/>
      <c r="N331" s="581"/>
      <c r="O331" s="581"/>
      <c r="P331" s="581"/>
      <c r="Q331" s="581"/>
      <c r="R331" s="581"/>
      <c r="S331" s="581"/>
      <c r="T331" s="581"/>
      <c r="U331" s="581"/>
      <c r="V331" s="581"/>
      <c r="W331" s="581"/>
      <c r="X331" s="581"/>
      <c r="Y331" s="581"/>
      <c r="Z331" s="581"/>
      <c r="AA331" s="581"/>
      <c r="AB331" s="581"/>
      <c r="AC331" s="581"/>
      <c r="AD331" s="581"/>
      <c r="AE331" s="581"/>
      <c r="AF331" s="581"/>
      <c r="AG331" s="581"/>
      <c r="AH331" s="581"/>
      <c r="AI331" s="581"/>
      <c r="AJ331" s="581"/>
      <c r="AK331" s="581"/>
      <c r="AL331" s="581"/>
      <c r="AM331" s="581"/>
      <c r="AN331" s="581"/>
      <c r="AO331" s="581"/>
      <c r="AP331" s="581"/>
      <c r="AQ331" s="581"/>
      <c r="AR331" s="581"/>
      <c r="AS331" s="581"/>
      <c r="AT331" s="581"/>
      <c r="AU331" s="581"/>
      <c r="AV331" s="581"/>
      <c r="AW331" s="581"/>
      <c r="AX331" s="581"/>
      <c r="AY331" s="581"/>
      <c r="AZ331" s="581"/>
      <c r="BA331" s="581"/>
      <c r="BB331" s="581"/>
      <c r="BC331" s="581"/>
      <c r="BD331" s="581"/>
      <c r="BE331" s="581"/>
      <c r="BF331" s="581"/>
      <c r="BG331" s="581"/>
      <c r="BH331" s="581"/>
      <c r="BI331" s="581"/>
      <c r="BJ331" s="581"/>
      <c r="BK331" s="581"/>
      <c r="BL331" s="581"/>
      <c r="BM331" s="581"/>
      <c r="BN331" s="581"/>
      <c r="BO331" s="581"/>
      <c r="BP331" s="581"/>
      <c r="BQ331" s="581"/>
      <c r="BR331" s="581"/>
      <c r="BS331" s="581"/>
      <c r="BT331" s="581"/>
      <c r="BU331" s="581"/>
      <c r="BV331" s="581"/>
      <c r="BW331" s="581"/>
      <c r="BX331" s="581"/>
      <c r="BY331" s="581"/>
      <c r="BZ331" s="581"/>
      <c r="CA331" s="581"/>
      <c r="CB331" s="581"/>
      <c r="CC331" s="581"/>
      <c r="CD331" s="581"/>
      <c r="CE331" s="581"/>
      <c r="CF331" s="581"/>
      <c r="CG331" s="581"/>
      <c r="CH331" s="581"/>
      <c r="CI331" s="581"/>
      <c r="CJ331" s="581"/>
      <c r="CK331" s="581"/>
      <c r="CL331" s="581"/>
      <c r="CM331" s="581"/>
      <c r="CN331" s="581"/>
      <c r="CO331" s="581"/>
      <c r="CP331" s="581"/>
      <c r="CQ331" s="581"/>
      <c r="CR331" s="581"/>
      <c r="CS331" s="581"/>
      <c r="CT331" s="581"/>
      <c r="CU331" s="581"/>
      <c r="CV331" s="581"/>
      <c r="CW331" s="581"/>
      <c r="CX331" s="581"/>
      <c r="CY331" s="581"/>
      <c r="CZ331" s="581"/>
      <c r="DA331" s="581"/>
      <c r="DB331" s="581"/>
      <c r="DC331" s="581"/>
      <c r="DD331" s="581"/>
      <c r="DE331" s="581"/>
      <c r="DF331" s="581"/>
      <c r="DG331" s="581"/>
      <c r="DH331" s="581"/>
      <c r="DI331" s="581"/>
      <c r="DJ331" s="581"/>
      <c r="DK331" s="581"/>
      <c r="DL331" s="581"/>
      <c r="DM331" s="581"/>
      <c r="DN331" s="581"/>
      <c r="DO331" s="581"/>
      <c r="DP331" s="581"/>
      <c r="DQ331" s="581"/>
      <c r="DR331" s="581"/>
      <c r="DS331" s="581"/>
      <c r="DT331" s="581"/>
      <c r="DU331" s="581"/>
      <c r="DV331" s="581"/>
      <c r="DW331" s="581"/>
      <c r="DX331" s="581"/>
      <c r="DY331" s="581"/>
      <c r="DZ331" s="581"/>
      <c r="EA331" s="581"/>
      <c r="EB331" s="581"/>
      <c r="EC331" s="581"/>
      <c r="ED331" s="581"/>
      <c r="EE331" s="581"/>
      <c r="EF331" s="581"/>
      <c r="EG331" s="581"/>
      <c r="EH331" s="581"/>
      <c r="EI331" s="581"/>
      <c r="EJ331" s="581"/>
      <c r="EK331" s="581"/>
      <c r="EL331" s="581"/>
      <c r="EM331" s="581"/>
      <c r="EN331" s="581"/>
      <c r="EO331" s="581"/>
      <c r="EP331" s="581"/>
      <c r="EQ331" s="581"/>
      <c r="ER331" s="581"/>
      <c r="ES331" s="581"/>
      <c r="ET331" s="581"/>
      <c r="EU331" s="581"/>
      <c r="EV331" s="581"/>
      <c r="EW331" s="581"/>
      <c r="EX331" s="581"/>
      <c r="EY331" s="581"/>
      <c r="EZ331" s="581"/>
      <c r="FA331" s="581"/>
      <c r="FB331" s="581"/>
      <c r="FC331" s="581"/>
      <c r="FD331" s="581"/>
      <c r="FE331" s="581"/>
      <c r="FF331" s="581"/>
      <c r="FG331" s="581"/>
      <c r="FH331" s="581"/>
      <c r="FI331" s="581"/>
      <c r="FJ331" s="581"/>
      <c r="FK331" s="581"/>
      <c r="FL331" s="581"/>
      <c r="FM331" s="581"/>
      <c r="FN331" s="581"/>
      <c r="FO331" s="581"/>
      <c r="FP331" s="581"/>
      <c r="FQ331" s="581"/>
      <c r="FR331" s="581"/>
      <c r="FS331" s="581"/>
      <c r="FT331" s="581"/>
      <c r="FU331" s="581"/>
      <c r="FV331" s="581"/>
      <c r="FW331" s="581"/>
      <c r="FX331" s="581"/>
      <c r="FY331" s="581"/>
      <c r="FZ331" s="581"/>
      <c r="GA331" s="581"/>
      <c r="GB331" s="581"/>
      <c r="GC331" s="581"/>
      <c r="GD331" s="581"/>
      <c r="GE331" s="581"/>
      <c r="GF331" s="581"/>
      <c r="GG331" s="581"/>
      <c r="GH331" s="581"/>
      <c r="GI331" s="581"/>
      <c r="GJ331" s="581"/>
      <c r="GK331" s="581"/>
      <c r="GL331" s="581"/>
      <c r="GM331" s="581"/>
      <c r="GN331" s="581"/>
      <c r="GO331" s="581"/>
      <c r="GP331" s="581"/>
      <c r="GQ331" s="581"/>
      <c r="GR331" s="581"/>
      <c r="GS331" s="581"/>
      <c r="GT331" s="581"/>
      <c r="GU331" s="581"/>
      <c r="GV331" s="581"/>
      <c r="GW331" s="581"/>
      <c r="GX331" s="581"/>
      <c r="GY331" s="581"/>
      <c r="GZ331" s="581"/>
      <c r="HA331" s="581"/>
      <c r="HB331" s="581"/>
      <c r="HC331" s="581"/>
      <c r="HD331" s="581"/>
      <c r="HE331" s="581"/>
      <c r="HF331" s="581"/>
      <c r="HG331" s="581"/>
      <c r="HH331" s="581"/>
      <c r="HI331" s="581"/>
      <c r="HJ331" s="581"/>
      <c r="HK331" s="581"/>
      <c r="HL331" s="581"/>
      <c r="HM331" s="581"/>
      <c r="HN331" s="581"/>
      <c r="HO331" s="581"/>
      <c r="HP331" s="581"/>
      <c r="HQ331" s="581"/>
      <c r="HR331" s="581"/>
      <c r="HS331" s="581"/>
      <c r="HT331" s="581"/>
      <c r="HU331" s="581"/>
      <c r="HV331" s="581"/>
      <c r="HW331" s="581"/>
      <c r="HX331" s="581"/>
      <c r="HY331" s="581"/>
      <c r="HZ331" s="581"/>
      <c r="IA331" s="581"/>
      <c r="IB331" s="581"/>
      <c r="IC331" s="581"/>
      <c r="ID331" s="581"/>
      <c r="IE331" s="581"/>
      <c r="IF331" s="581"/>
      <c r="IG331" s="581"/>
      <c r="IH331" s="581"/>
      <c r="II331" s="581"/>
      <c r="IJ331" s="581"/>
      <c r="IK331" s="581"/>
      <c r="IL331" s="581"/>
      <c r="IM331" s="581"/>
      <c r="IN331" s="581"/>
      <c r="IO331" s="581"/>
      <c r="IP331" s="581"/>
      <c r="IQ331" s="581"/>
      <c r="IR331" s="581"/>
      <c r="IS331" s="581"/>
      <c r="IT331" s="581"/>
      <c r="IU331" s="581"/>
      <c r="IV331" s="581"/>
      <c r="IW331" s="581"/>
      <c r="IX331" s="581"/>
      <c r="IY331" s="581"/>
      <c r="IZ331" s="581"/>
      <c r="JA331" s="581"/>
      <c r="JB331" s="581"/>
      <c r="JC331" s="581"/>
      <c r="JD331" s="581"/>
      <c r="JE331" s="581"/>
      <c r="JF331" s="581"/>
      <c r="JG331" s="581"/>
      <c r="JH331" s="581"/>
      <c r="JI331" s="581"/>
      <c r="JJ331" s="581"/>
      <c r="JK331" s="581"/>
      <c r="JL331" s="581"/>
      <c r="JM331" s="581"/>
      <c r="JN331" s="581"/>
      <c r="JO331" s="581"/>
      <c r="JP331" s="581"/>
      <c r="JQ331" s="581"/>
      <c r="JR331" s="581"/>
      <c r="JS331" s="581"/>
      <c r="JT331" s="581"/>
      <c r="JU331" s="581"/>
      <c r="JV331" s="581"/>
      <c r="JW331" s="581"/>
      <c r="JX331" s="581"/>
      <c r="JY331" s="581"/>
      <c r="JZ331" s="581"/>
      <c r="KA331" s="581"/>
      <c r="KB331" s="581"/>
      <c r="KC331" s="581"/>
      <c r="KD331" s="581"/>
      <c r="KE331" s="581"/>
      <c r="KF331" s="581"/>
      <c r="KG331" s="581"/>
      <c r="KH331" s="581"/>
      <c r="KI331" s="581"/>
      <c r="KJ331" s="581"/>
      <c r="KK331" s="581"/>
      <c r="KL331" s="581"/>
      <c r="KM331" s="581"/>
      <c r="KN331" s="581"/>
      <c r="KO331" s="581"/>
      <c r="KP331" s="581"/>
      <c r="KQ331" s="581"/>
      <c r="KR331" s="581"/>
      <c r="KS331" s="581"/>
      <c r="KT331" s="581"/>
      <c r="KU331" s="581"/>
      <c r="KV331" s="581"/>
      <c r="KW331" s="581"/>
      <c r="KX331" s="581"/>
      <c r="KY331" s="581"/>
      <c r="KZ331" s="581"/>
      <c r="LA331" s="581"/>
      <c r="LB331" s="581"/>
      <c r="LC331" s="581"/>
      <c r="LD331" s="581"/>
      <c r="LE331" s="581"/>
      <c r="LF331" s="581"/>
      <c r="LG331" s="581"/>
      <c r="LH331" s="581"/>
      <c r="LI331" s="581"/>
      <c r="LJ331" s="581"/>
      <c r="LK331" s="581"/>
      <c r="LL331" s="581"/>
    </row>
    <row r="332" spans="1:324" ht="15.75" thickBot="1" x14ac:dyDescent="0.25">
      <c r="A332" s="440"/>
      <c r="B332" s="439"/>
      <c r="C332" s="440"/>
      <c r="D332" s="440"/>
      <c r="E332" s="584"/>
      <c r="F332" s="584"/>
      <c r="G332" s="584"/>
      <c r="H332" s="584"/>
      <c r="I332" s="584"/>
      <c r="J332" s="584"/>
      <c r="K332" s="584"/>
      <c r="L332" s="584"/>
      <c r="M332" s="584"/>
      <c r="N332" s="584"/>
      <c r="O332" s="584"/>
      <c r="P332" s="584"/>
      <c r="Q332" s="584"/>
      <c r="R332" s="584"/>
      <c r="S332" s="584"/>
      <c r="T332" s="584"/>
      <c r="U332" s="584"/>
      <c r="V332" s="584"/>
      <c r="W332" s="584"/>
      <c r="X332" s="584"/>
      <c r="Y332" s="584"/>
      <c r="Z332" s="584"/>
      <c r="AA332" s="584"/>
      <c r="AB332" s="584"/>
      <c r="AC332" s="584"/>
      <c r="AD332" s="584"/>
      <c r="AE332" s="584"/>
      <c r="AF332" s="584"/>
      <c r="AG332" s="584"/>
      <c r="AH332" s="584"/>
      <c r="AI332" s="584"/>
      <c r="AJ332" s="584"/>
      <c r="AK332" s="584"/>
      <c r="AL332" s="584"/>
      <c r="AM332" s="584"/>
      <c r="AN332" s="584"/>
      <c r="AO332" s="584"/>
      <c r="AP332" s="584"/>
      <c r="AQ332" s="584"/>
      <c r="AR332" s="584"/>
      <c r="AS332" s="584"/>
      <c r="AT332" s="584"/>
      <c r="AU332" s="584"/>
      <c r="AV332" s="584"/>
      <c r="AW332" s="584"/>
      <c r="AX332" s="584"/>
      <c r="AY332" s="584"/>
      <c r="AZ332" s="584"/>
      <c r="BA332" s="584"/>
      <c r="BB332" s="584"/>
      <c r="BC332" s="584"/>
      <c r="BD332" s="584"/>
      <c r="BE332" s="584"/>
      <c r="BF332" s="584"/>
      <c r="BG332" s="584"/>
      <c r="BH332" s="584"/>
      <c r="BI332" s="584"/>
      <c r="BJ332" s="584"/>
      <c r="BK332" s="584"/>
      <c r="BL332" s="584"/>
      <c r="BM332" s="584"/>
      <c r="BN332" s="584"/>
      <c r="BO332" s="584"/>
      <c r="BP332" s="584"/>
      <c r="BQ332" s="584"/>
      <c r="BR332" s="584"/>
      <c r="BS332" s="584"/>
      <c r="BT332" s="584"/>
      <c r="BU332" s="584"/>
      <c r="BV332" s="584"/>
      <c r="BW332" s="584"/>
      <c r="BX332" s="584"/>
      <c r="BY332" s="584"/>
      <c r="BZ332" s="584"/>
      <c r="CA332" s="584"/>
      <c r="CB332" s="584"/>
      <c r="CC332" s="584"/>
      <c r="CD332" s="584"/>
      <c r="CE332" s="584"/>
      <c r="CF332" s="584"/>
      <c r="CG332" s="584"/>
      <c r="CH332" s="584"/>
      <c r="CI332" s="584"/>
      <c r="CJ332" s="584"/>
      <c r="CK332" s="584"/>
      <c r="CL332" s="584"/>
      <c r="CM332" s="584"/>
      <c r="CN332" s="584"/>
      <c r="CO332" s="584"/>
      <c r="CP332" s="584"/>
      <c r="CQ332" s="584"/>
      <c r="CR332" s="584"/>
      <c r="CS332" s="584"/>
      <c r="CT332" s="584"/>
      <c r="CU332" s="584"/>
      <c r="CV332" s="584"/>
      <c r="CW332" s="584"/>
      <c r="CX332" s="584"/>
      <c r="CY332" s="584"/>
      <c r="CZ332" s="584"/>
      <c r="DA332" s="584"/>
      <c r="DB332" s="584"/>
      <c r="DC332" s="584"/>
      <c r="DD332" s="584"/>
      <c r="DE332" s="584"/>
      <c r="DF332" s="584"/>
      <c r="DG332" s="584"/>
      <c r="DH332" s="584"/>
      <c r="DI332" s="584"/>
      <c r="DJ332" s="584"/>
      <c r="DK332" s="584"/>
      <c r="DL332" s="584"/>
      <c r="DM332" s="584"/>
      <c r="DN332" s="584"/>
      <c r="DO332" s="584"/>
      <c r="DP332" s="584"/>
      <c r="DQ332" s="584"/>
      <c r="DR332" s="584"/>
      <c r="DS332" s="584"/>
      <c r="DT332" s="584"/>
      <c r="DU332" s="584"/>
      <c r="DV332" s="584"/>
      <c r="DW332" s="584"/>
      <c r="DX332" s="584"/>
      <c r="DY332" s="584"/>
      <c r="DZ332" s="584"/>
      <c r="EA332" s="584"/>
      <c r="EB332" s="584"/>
      <c r="EC332" s="584"/>
      <c r="ED332" s="584"/>
      <c r="EE332" s="584"/>
      <c r="EF332" s="584"/>
      <c r="EG332" s="584"/>
      <c r="EH332" s="584"/>
      <c r="EI332" s="584"/>
      <c r="EJ332" s="584"/>
      <c r="EK332" s="584"/>
      <c r="EL332" s="584"/>
      <c r="EM332" s="584"/>
      <c r="EN332" s="584"/>
      <c r="EO332" s="584"/>
      <c r="EP332" s="584"/>
      <c r="EQ332" s="584"/>
      <c r="ER332" s="584"/>
      <c r="ES332" s="584"/>
      <c r="ET332" s="584"/>
      <c r="EU332" s="584"/>
      <c r="EV332" s="584"/>
      <c r="EW332" s="584"/>
      <c r="EX332" s="584"/>
      <c r="EY332" s="584"/>
      <c r="EZ332" s="584"/>
      <c r="FA332" s="584"/>
      <c r="FB332" s="584"/>
      <c r="FC332" s="584"/>
      <c r="FD332" s="584"/>
      <c r="FE332" s="584"/>
      <c r="FF332" s="584"/>
      <c r="FG332" s="584"/>
      <c r="FH332" s="584"/>
      <c r="FI332" s="584"/>
      <c r="FJ332" s="584"/>
      <c r="FK332" s="584"/>
      <c r="FL332" s="584"/>
      <c r="FM332" s="584"/>
      <c r="FN332" s="584"/>
      <c r="FO332" s="584"/>
      <c r="FP332" s="584"/>
      <c r="FQ332" s="584"/>
      <c r="FR332" s="584"/>
      <c r="FS332" s="584"/>
      <c r="FT332" s="584"/>
      <c r="FU332" s="584"/>
      <c r="FV332" s="584"/>
      <c r="FW332" s="584"/>
      <c r="FX332" s="584"/>
      <c r="FY332" s="584"/>
      <c r="FZ332" s="584"/>
      <c r="GA332" s="584"/>
      <c r="GB332" s="584"/>
      <c r="GC332" s="584"/>
      <c r="GD332" s="584"/>
      <c r="GE332" s="584"/>
      <c r="GF332" s="584"/>
      <c r="GG332" s="584"/>
      <c r="GH332" s="584"/>
      <c r="GI332" s="584"/>
      <c r="GJ332" s="584"/>
      <c r="GK332" s="584"/>
      <c r="GL332" s="584"/>
      <c r="GM332" s="584"/>
      <c r="GN332" s="584"/>
      <c r="GO332" s="584"/>
      <c r="GP332" s="584"/>
      <c r="GQ332" s="584"/>
      <c r="GR332" s="584"/>
      <c r="GS332" s="584"/>
      <c r="GT332" s="584"/>
      <c r="GU332" s="584"/>
      <c r="GV332" s="584"/>
      <c r="GW332" s="584"/>
      <c r="GX332" s="584"/>
      <c r="GY332" s="584"/>
      <c r="GZ332" s="584"/>
      <c r="HA332" s="584"/>
      <c r="HB332" s="584"/>
      <c r="HC332" s="584"/>
      <c r="HD332" s="584"/>
      <c r="HE332" s="584"/>
      <c r="HF332" s="584"/>
      <c r="HG332" s="584"/>
      <c r="HH332" s="584"/>
      <c r="HI332" s="584"/>
      <c r="HJ332" s="584"/>
      <c r="HK332" s="584"/>
      <c r="HL332" s="584"/>
      <c r="HM332" s="584"/>
      <c r="HN332" s="584"/>
      <c r="HO332" s="584"/>
      <c r="HP332" s="584"/>
      <c r="HQ332" s="584"/>
      <c r="HR332" s="584"/>
      <c r="HS332" s="584"/>
      <c r="HT332" s="584"/>
      <c r="HU332" s="584"/>
      <c r="HV332" s="584"/>
      <c r="HW332" s="584"/>
      <c r="HX332" s="584"/>
      <c r="HY332" s="584"/>
      <c r="HZ332" s="584"/>
      <c r="IA332" s="584"/>
      <c r="IB332" s="584"/>
      <c r="IC332" s="584"/>
      <c r="ID332" s="584"/>
      <c r="IE332" s="584"/>
      <c r="IF332" s="584"/>
      <c r="IG332" s="584"/>
      <c r="IH332" s="584"/>
      <c r="II332" s="584"/>
      <c r="IJ332" s="584"/>
      <c r="IK332" s="584"/>
      <c r="IL332" s="584"/>
      <c r="IM332" s="584"/>
      <c r="IN332" s="584"/>
      <c r="IO332" s="584"/>
      <c r="IP332" s="584"/>
      <c r="IQ332" s="584"/>
      <c r="IR332" s="584"/>
      <c r="IS332" s="584"/>
      <c r="IT332" s="584"/>
      <c r="IU332" s="584"/>
      <c r="IV332" s="584"/>
      <c r="IW332" s="584"/>
      <c r="IX332" s="584"/>
      <c r="IY332" s="584"/>
      <c r="IZ332" s="584"/>
      <c r="JA332" s="584"/>
      <c r="JB332" s="584"/>
      <c r="JC332" s="584"/>
      <c r="JD332" s="584"/>
      <c r="JE332" s="584"/>
      <c r="JF332" s="584"/>
      <c r="JG332" s="584"/>
      <c r="JH332" s="584"/>
      <c r="JI332" s="584"/>
      <c r="JJ332" s="584"/>
      <c r="JK332" s="584"/>
      <c r="JL332" s="584"/>
      <c r="JM332" s="584"/>
      <c r="JN332" s="584"/>
      <c r="JO332" s="584"/>
      <c r="JP332" s="584"/>
      <c r="JQ332" s="584"/>
      <c r="JR332" s="584"/>
      <c r="JS332" s="584"/>
      <c r="JT332" s="584"/>
      <c r="JU332" s="584"/>
      <c r="JV332" s="584"/>
      <c r="JW332" s="584"/>
      <c r="JX332" s="584"/>
      <c r="JY332" s="584"/>
      <c r="JZ332" s="584"/>
      <c r="KA332" s="584"/>
      <c r="KB332" s="584"/>
      <c r="KC332" s="584"/>
      <c r="KD332" s="584"/>
      <c r="KE332" s="584"/>
      <c r="KF332" s="584"/>
      <c r="KG332" s="584"/>
      <c r="KH332" s="584"/>
      <c r="KI332" s="584"/>
      <c r="KJ332" s="584"/>
      <c r="KK332" s="584"/>
      <c r="KL332" s="584"/>
      <c r="KM332" s="584"/>
      <c r="KN332" s="584"/>
      <c r="KO332" s="584"/>
      <c r="KP332" s="584"/>
      <c r="KQ332" s="584"/>
      <c r="KR332" s="584"/>
      <c r="KS332" s="584"/>
      <c r="KT332" s="584"/>
      <c r="KU332" s="584"/>
      <c r="KV332" s="584"/>
      <c r="KW332" s="584"/>
      <c r="KX332" s="584"/>
      <c r="KY332" s="584"/>
      <c r="KZ332" s="584"/>
      <c r="LA332" s="584"/>
      <c r="LB332" s="584"/>
      <c r="LC332" s="584"/>
      <c r="LD332" s="584"/>
      <c r="LE332" s="584"/>
      <c r="LF332" s="584"/>
      <c r="LG332" s="584"/>
      <c r="LH332" s="584"/>
      <c r="LI332" s="584"/>
      <c r="LJ332" s="584"/>
      <c r="LK332" s="584"/>
      <c r="LL332" s="584"/>
    </row>
    <row r="333" spans="1:324" ht="15.75" thickTop="1" x14ac:dyDescent="0.2">
      <c r="A333" s="495"/>
      <c r="B333" s="449"/>
      <c r="C333" s="565"/>
      <c r="D333" s="565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6"/>
      <c r="P333" s="566"/>
      <c r="Q333" s="566"/>
      <c r="R333" s="566"/>
      <c r="S333" s="566"/>
      <c r="T333" s="566"/>
      <c r="U333" s="566"/>
      <c r="V333" s="566"/>
      <c r="W333" s="566"/>
      <c r="X333" s="566"/>
      <c r="Y333" s="566"/>
      <c r="Z333" s="566"/>
      <c r="AA333" s="566"/>
      <c r="AB333" s="566"/>
      <c r="AC333" s="566"/>
      <c r="AD333" s="566"/>
      <c r="AE333" s="566"/>
      <c r="AF333" s="566"/>
      <c r="AG333" s="566"/>
      <c r="AH333" s="566"/>
      <c r="AI333" s="566"/>
      <c r="AJ333" s="566"/>
      <c r="AK333" s="566"/>
      <c r="AL333" s="566"/>
      <c r="AM333" s="566"/>
      <c r="AN333" s="566"/>
      <c r="AO333" s="566"/>
      <c r="AP333" s="566"/>
      <c r="AQ333" s="566"/>
      <c r="AR333" s="566"/>
      <c r="AS333" s="566"/>
      <c r="AT333" s="566"/>
      <c r="AU333" s="566"/>
      <c r="AV333" s="566"/>
      <c r="AW333" s="566"/>
      <c r="AX333" s="566"/>
      <c r="AY333" s="566"/>
      <c r="AZ333" s="566"/>
      <c r="BA333" s="566"/>
      <c r="BB333" s="566"/>
      <c r="BC333" s="566"/>
      <c r="BD333" s="566"/>
      <c r="BE333" s="566"/>
      <c r="BF333" s="566"/>
      <c r="BG333" s="566"/>
      <c r="BH333" s="566"/>
      <c r="BI333" s="566"/>
      <c r="BJ333" s="566"/>
      <c r="BK333" s="566"/>
      <c r="BL333" s="566"/>
      <c r="BM333" s="566"/>
      <c r="BN333" s="566"/>
      <c r="BO333" s="566"/>
      <c r="BP333" s="566"/>
      <c r="BQ333" s="566"/>
      <c r="BR333" s="566"/>
      <c r="BS333" s="566"/>
      <c r="BT333" s="566"/>
      <c r="BU333" s="566"/>
      <c r="BV333" s="566"/>
      <c r="BW333" s="566"/>
      <c r="BX333" s="566"/>
      <c r="BY333" s="566"/>
      <c r="BZ333" s="566"/>
      <c r="CA333" s="566"/>
      <c r="CB333" s="566"/>
      <c r="CC333" s="566"/>
      <c r="CD333" s="566"/>
      <c r="CE333" s="566"/>
      <c r="CF333" s="566"/>
      <c r="CG333" s="566"/>
      <c r="CH333" s="566"/>
      <c r="CI333" s="566"/>
      <c r="CJ333" s="566"/>
      <c r="CK333" s="566"/>
      <c r="CL333" s="566"/>
      <c r="CM333" s="566"/>
      <c r="CN333" s="566"/>
      <c r="CO333" s="566"/>
      <c r="CP333" s="566"/>
      <c r="CQ333" s="566"/>
      <c r="CR333" s="566"/>
      <c r="CS333" s="566"/>
      <c r="CT333" s="566"/>
      <c r="CU333" s="566"/>
      <c r="CV333" s="566"/>
      <c r="CW333" s="566"/>
      <c r="CX333" s="566"/>
      <c r="CY333" s="566"/>
      <c r="CZ333" s="566"/>
      <c r="DA333" s="566"/>
      <c r="DB333" s="566"/>
      <c r="DC333" s="566"/>
      <c r="DD333" s="566"/>
      <c r="DE333" s="566"/>
      <c r="DF333" s="566"/>
      <c r="DG333" s="566"/>
      <c r="DH333" s="566"/>
      <c r="DI333" s="566"/>
      <c r="DJ333" s="566"/>
      <c r="DK333" s="566"/>
      <c r="DL333" s="566"/>
      <c r="DM333" s="566"/>
      <c r="DN333" s="566"/>
      <c r="DO333" s="566"/>
      <c r="DP333" s="566"/>
      <c r="DQ333" s="566"/>
      <c r="DR333" s="566"/>
      <c r="DS333" s="566"/>
      <c r="DT333" s="566"/>
      <c r="DU333" s="566"/>
      <c r="DV333" s="566"/>
      <c r="DW333" s="566"/>
      <c r="DX333" s="566"/>
      <c r="DY333" s="566"/>
      <c r="DZ333" s="566"/>
      <c r="EA333" s="566"/>
      <c r="EB333" s="566"/>
      <c r="EC333" s="566"/>
      <c r="ED333" s="566"/>
      <c r="EE333" s="566"/>
      <c r="EF333" s="566"/>
      <c r="EG333" s="566"/>
      <c r="EH333" s="566"/>
      <c r="EI333" s="566"/>
      <c r="EJ333" s="566"/>
      <c r="EK333" s="566"/>
      <c r="EL333" s="566"/>
      <c r="EM333" s="566"/>
      <c r="EN333" s="566"/>
      <c r="EO333" s="566"/>
      <c r="EP333" s="566"/>
      <c r="EQ333" s="566"/>
      <c r="ER333" s="566"/>
      <c r="ES333" s="566"/>
      <c r="ET333" s="566"/>
      <c r="EU333" s="566"/>
      <c r="EV333" s="566"/>
      <c r="EW333" s="566"/>
      <c r="EX333" s="566"/>
      <c r="EY333" s="566"/>
      <c r="EZ333" s="566"/>
      <c r="FA333" s="566"/>
      <c r="FB333" s="566"/>
      <c r="FC333" s="566"/>
      <c r="FD333" s="566"/>
      <c r="FE333" s="566"/>
      <c r="FF333" s="566"/>
      <c r="FG333" s="566"/>
      <c r="FH333" s="566"/>
      <c r="FI333" s="566"/>
      <c r="FJ333" s="566"/>
      <c r="FK333" s="566"/>
      <c r="FL333" s="566"/>
      <c r="FM333" s="566"/>
      <c r="FN333" s="566"/>
      <c r="FO333" s="566"/>
      <c r="FP333" s="566"/>
      <c r="FQ333" s="566"/>
      <c r="FR333" s="566"/>
      <c r="FS333" s="566"/>
      <c r="FT333" s="566"/>
      <c r="FU333" s="566"/>
      <c r="FV333" s="566"/>
      <c r="FW333" s="566"/>
      <c r="FX333" s="566"/>
      <c r="FY333" s="566"/>
      <c r="FZ333" s="566"/>
      <c r="GA333" s="566"/>
      <c r="GB333" s="566"/>
      <c r="GC333" s="566"/>
      <c r="GD333" s="566"/>
      <c r="GE333" s="566"/>
      <c r="GF333" s="566"/>
      <c r="GG333" s="566"/>
      <c r="GH333" s="566"/>
      <c r="GI333" s="566"/>
      <c r="GJ333" s="566"/>
      <c r="GK333" s="566"/>
      <c r="GL333" s="566"/>
      <c r="GM333" s="566"/>
      <c r="GN333" s="566"/>
      <c r="GO333" s="566"/>
      <c r="GP333" s="566"/>
      <c r="GQ333" s="566"/>
      <c r="GR333" s="566"/>
      <c r="GS333" s="566"/>
      <c r="GT333" s="566"/>
      <c r="GU333" s="566"/>
      <c r="GV333" s="566"/>
      <c r="GW333" s="566"/>
      <c r="GX333" s="566"/>
      <c r="GY333" s="566"/>
      <c r="GZ333" s="566"/>
      <c r="HA333" s="566"/>
      <c r="HB333" s="566"/>
      <c r="HC333" s="566"/>
      <c r="HD333" s="566"/>
      <c r="HE333" s="566"/>
      <c r="HF333" s="566"/>
      <c r="HG333" s="566"/>
      <c r="HH333" s="566"/>
      <c r="HI333" s="566"/>
      <c r="HJ333" s="566"/>
      <c r="HK333" s="566"/>
      <c r="HL333" s="566"/>
      <c r="HM333" s="566"/>
      <c r="HN333" s="566"/>
      <c r="HO333" s="566"/>
      <c r="HP333" s="566"/>
      <c r="HQ333" s="566"/>
      <c r="HR333" s="566"/>
      <c r="HS333" s="566"/>
      <c r="HT333" s="566"/>
      <c r="HU333" s="566"/>
      <c r="HV333" s="566"/>
      <c r="HW333" s="566"/>
      <c r="HX333" s="566"/>
      <c r="HY333" s="566"/>
      <c r="HZ333" s="566"/>
      <c r="IA333" s="566"/>
      <c r="IB333" s="566"/>
      <c r="IC333" s="566"/>
      <c r="ID333" s="566"/>
      <c r="IE333" s="566"/>
      <c r="IF333" s="566"/>
      <c r="IG333" s="566"/>
      <c r="IH333" s="566"/>
      <c r="II333" s="566"/>
      <c r="IJ333" s="566"/>
      <c r="IK333" s="566"/>
      <c r="IL333" s="566"/>
      <c r="IM333" s="566"/>
      <c r="IN333" s="566"/>
      <c r="IO333" s="566"/>
      <c r="IP333" s="566"/>
      <c r="IQ333" s="566"/>
      <c r="IR333" s="566"/>
      <c r="IS333" s="566"/>
      <c r="IT333" s="566"/>
      <c r="IU333" s="566"/>
      <c r="IV333" s="566"/>
      <c r="IW333" s="566"/>
      <c r="IX333" s="566"/>
      <c r="IY333" s="566"/>
      <c r="IZ333" s="650"/>
      <c r="JA333" s="566"/>
      <c r="JB333" s="566"/>
      <c r="JC333" s="566"/>
      <c r="JD333" s="566"/>
      <c r="JE333" s="566"/>
      <c r="JF333" s="566"/>
      <c r="JG333" s="566"/>
      <c r="JH333" s="566"/>
      <c r="JI333" s="566"/>
      <c r="JJ333" s="566"/>
      <c r="JK333" s="566"/>
      <c r="JL333" s="566"/>
      <c r="JM333" s="650"/>
      <c r="JN333" s="566"/>
      <c r="JO333" s="566"/>
      <c r="JP333" s="566"/>
      <c r="JQ333" s="566"/>
      <c r="JR333" s="566"/>
      <c r="JS333" s="566"/>
      <c r="JT333" s="566"/>
      <c r="JU333" s="566"/>
      <c r="JV333" s="566"/>
      <c r="JW333" s="566"/>
      <c r="JX333" s="566"/>
      <c r="JY333" s="566"/>
      <c r="JZ333" s="650"/>
      <c r="KA333" s="566"/>
      <c r="KB333" s="566"/>
      <c r="KC333" s="566"/>
      <c r="KD333" s="566"/>
      <c r="KE333" s="566"/>
      <c r="KF333" s="566"/>
      <c r="KG333" s="566"/>
      <c r="KH333" s="566"/>
      <c r="KI333" s="566"/>
      <c r="KJ333" s="566"/>
      <c r="KK333" s="566"/>
      <c r="KL333" s="566"/>
      <c r="KM333" s="650"/>
      <c r="KN333" s="566"/>
      <c r="KO333" s="566"/>
      <c r="KP333" s="566"/>
      <c r="KQ333" s="566"/>
      <c r="KR333" s="566"/>
      <c r="KS333" s="566"/>
      <c r="KT333" s="566"/>
      <c r="KU333" s="566"/>
      <c r="KV333" s="566"/>
      <c r="KW333" s="566"/>
      <c r="KX333" s="566"/>
      <c r="KY333" s="566"/>
      <c r="KZ333" s="650"/>
      <c r="LA333" s="566"/>
      <c r="LB333" s="566"/>
      <c r="LC333" s="566"/>
      <c r="LD333" s="566"/>
      <c r="LE333" s="566"/>
      <c r="LF333" s="566"/>
      <c r="LG333" s="566"/>
      <c r="LH333" s="566"/>
      <c r="LI333" s="566"/>
      <c r="LJ333" s="566"/>
      <c r="LK333" s="566"/>
      <c r="LL333" s="567"/>
    </row>
    <row r="334" spans="1:324" ht="20.25" x14ac:dyDescent="0.3">
      <c r="A334" s="467">
        <v>50</v>
      </c>
      <c r="B334" s="468" t="s">
        <v>747</v>
      </c>
      <c r="C334" s="469" t="s">
        <v>161</v>
      </c>
      <c r="D334" s="469" t="s">
        <v>162</v>
      </c>
      <c r="E334" s="568">
        <f t="shared" ref="E334:X334" si="1653">E336+E344</f>
        <v>23476952.929394092</v>
      </c>
      <c r="F334" s="568">
        <f t="shared" si="1653"/>
        <v>71756355.366382897</v>
      </c>
      <c r="G334" s="568">
        <f t="shared" si="1653"/>
        <v>65018281.589050248</v>
      </c>
      <c r="H334" s="568">
        <f t="shared" si="1653"/>
        <v>81815886.329494238</v>
      </c>
      <c r="I334" s="568">
        <f t="shared" si="1653"/>
        <v>190263566.18260726</v>
      </c>
      <c r="J334" s="568">
        <f t="shared" si="1653"/>
        <v>273723038.7247538</v>
      </c>
      <c r="K334" s="568">
        <f t="shared" si="1653"/>
        <v>486243264.89734608</v>
      </c>
      <c r="L334" s="568">
        <f t="shared" si="1653"/>
        <v>515945000.83458525</v>
      </c>
      <c r="M334" s="568">
        <f t="shared" si="1653"/>
        <v>71189390.148556173</v>
      </c>
      <c r="N334" s="568">
        <f t="shared" si="1653"/>
        <v>89535318.010181949</v>
      </c>
      <c r="O334" s="568">
        <f t="shared" si="1653"/>
        <v>340971661.88357538</v>
      </c>
      <c r="P334" s="568">
        <f t="shared" si="1653"/>
        <v>-2844315.2534635291</v>
      </c>
      <c r="Q334" s="568">
        <f t="shared" si="1653"/>
        <v>24246015.393089633</v>
      </c>
      <c r="R334" s="568">
        <f t="shared" si="1653"/>
        <v>13329389.874770489</v>
      </c>
      <c r="S334" s="568">
        <f t="shared" si="1653"/>
        <v>54955072.383575372</v>
      </c>
      <c r="T334" s="568">
        <f t="shared" si="1653"/>
        <v>2589859.4128693044</v>
      </c>
      <c r="U334" s="568">
        <f t="shared" si="1653"/>
        <v>37856344.721957944</v>
      </c>
      <c r="V334" s="568">
        <f t="shared" si="1653"/>
        <v>75174015.20835419</v>
      </c>
      <c r="W334" s="568">
        <f t="shared" si="1653"/>
        <v>54348544.110081792</v>
      </c>
      <c r="X334" s="568">
        <f t="shared" si="1653"/>
        <v>421177.74449173594</v>
      </c>
      <c r="Y334" s="568">
        <f>M334+N334+O334+P334+Q334+R334+S334+T334+U334+V334+W334+X334</f>
        <v>761772473.63804042</v>
      </c>
      <c r="Z334" s="568">
        <f t="shared" ref="Z334:AK334" si="1654">Z336+Z344</f>
        <v>98746263.379193798</v>
      </c>
      <c r="AA334" s="568">
        <f t="shared" si="1654"/>
        <v>135024959.87769157</v>
      </c>
      <c r="AB334" s="568">
        <f t="shared" si="1654"/>
        <v>66153769.509138718</v>
      </c>
      <c r="AC334" s="568">
        <f t="shared" si="1654"/>
        <v>418992563.51143384</v>
      </c>
      <c r="AD334" s="568">
        <f t="shared" si="1654"/>
        <v>-7436154.2313470244</v>
      </c>
      <c r="AE334" s="568">
        <f t="shared" si="1654"/>
        <v>125716437.31380405</v>
      </c>
      <c r="AF334" s="568">
        <f t="shared" si="1654"/>
        <v>38165891.054081127</v>
      </c>
      <c r="AG334" s="568">
        <f t="shared" si="1654"/>
        <v>36818779.295610085</v>
      </c>
      <c r="AH334" s="568">
        <f t="shared" si="1654"/>
        <v>9565091.3529878128</v>
      </c>
      <c r="AI334" s="568">
        <f t="shared" si="1654"/>
        <v>168050692.14801371</v>
      </c>
      <c r="AJ334" s="568">
        <f t="shared" si="1654"/>
        <v>9284486.7207060587</v>
      </c>
      <c r="AK334" s="568">
        <f t="shared" si="1654"/>
        <v>-48691785.989943251</v>
      </c>
      <c r="AL334" s="568">
        <f>Z334+AA334+AB334+AC334+AD334+AE334+AF334+AG334+AH334+AI334+AJ334+AK334</f>
        <v>1050390993.9413702</v>
      </c>
      <c r="AM334" s="568">
        <f t="shared" ref="AM334:AX334" si="1655">AM336+AM344</f>
        <v>160014123.72195795</v>
      </c>
      <c r="AN334" s="568">
        <f t="shared" si="1655"/>
        <v>193855320.89617759</v>
      </c>
      <c r="AO334" s="568">
        <f t="shared" si="1655"/>
        <v>144115839.95259556</v>
      </c>
      <c r="AP334" s="568">
        <f t="shared" si="1655"/>
        <v>85423566.219329</v>
      </c>
      <c r="AQ334" s="568">
        <f t="shared" si="1655"/>
        <v>108852362.4384076</v>
      </c>
      <c r="AR334" s="568">
        <f t="shared" si="1655"/>
        <v>132423606.29172929</v>
      </c>
      <c r="AS334" s="568">
        <f t="shared" si="1655"/>
        <v>124008051.78196461</v>
      </c>
      <c r="AT334" s="568">
        <f t="shared" si="1655"/>
        <v>6463879.9025621777</v>
      </c>
      <c r="AU334" s="568">
        <f t="shared" si="1655"/>
        <v>37852245.631989658</v>
      </c>
      <c r="AV334" s="568">
        <f t="shared" si="1655"/>
        <v>111183356.85044235</v>
      </c>
      <c r="AW334" s="568">
        <f t="shared" si="1655"/>
        <v>60337576.59489233</v>
      </c>
      <c r="AX334" s="568">
        <f t="shared" si="1655"/>
        <v>57111188.968118846</v>
      </c>
      <c r="AY334" s="568">
        <f>AM334+AN334+AO334+AP334+AQ334+AR334+AS334+AT334+AU334+AV334+AW334+AX334</f>
        <v>1221641119.2501671</v>
      </c>
      <c r="AZ334" s="568">
        <f t="shared" ref="AZ334:BK334" si="1656">AZ336+AZ344</f>
        <v>124735882.67025538</v>
      </c>
      <c r="BA334" s="568">
        <f t="shared" si="1656"/>
        <v>184085240.22817558</v>
      </c>
      <c r="BB334" s="568">
        <f t="shared" si="1656"/>
        <v>44864113.458896682</v>
      </c>
      <c r="BC334" s="568">
        <f t="shared" si="1656"/>
        <v>120895719.50112671</v>
      </c>
      <c r="BD334" s="568">
        <f t="shared" si="1656"/>
        <v>27568263.196085803</v>
      </c>
      <c r="BE334" s="568">
        <f t="shared" si="1656"/>
        <v>180900851.01018193</v>
      </c>
      <c r="BF334" s="568">
        <f t="shared" si="1656"/>
        <v>160366210.48339176</v>
      </c>
      <c r="BG334" s="568">
        <f t="shared" si="1656"/>
        <v>-37587918.215573363</v>
      </c>
      <c r="BH334" s="568">
        <f t="shared" si="1656"/>
        <v>15764841.514772158</v>
      </c>
      <c r="BI334" s="568">
        <f t="shared" si="1656"/>
        <v>149827412.10119349</v>
      </c>
      <c r="BJ334" s="568">
        <f t="shared" si="1656"/>
        <v>47178832.169086963</v>
      </c>
      <c r="BK334" s="568">
        <f t="shared" si="1656"/>
        <v>-17425414.320939742</v>
      </c>
      <c r="BL334" s="568">
        <f>AZ334+BA334+BB334+BC334+BD334+BE334+BF334+BG334+BH334+BI334+BJ334+BK334</f>
        <v>1001174033.7966533</v>
      </c>
      <c r="BM334" s="568">
        <f t="shared" ref="BM334:BX334" si="1657">BM336+BM344</f>
        <v>63383130.424803868</v>
      </c>
      <c r="BN334" s="568">
        <f t="shared" si="1657"/>
        <v>153780129.62001336</v>
      </c>
      <c r="BO334" s="568">
        <f t="shared" si="1657"/>
        <v>157959181.80913037</v>
      </c>
      <c r="BP334" s="568">
        <f t="shared" si="1657"/>
        <v>177603789.05508265</v>
      </c>
      <c r="BQ334" s="568">
        <f t="shared" si="1657"/>
        <v>104574198.59217995</v>
      </c>
      <c r="BR334" s="568">
        <f t="shared" si="1657"/>
        <v>203592651.9592723</v>
      </c>
      <c r="BS334" s="568">
        <f t="shared" si="1657"/>
        <v>28978869.293106325</v>
      </c>
      <c r="BT334" s="568">
        <f t="shared" si="1657"/>
        <v>35563308.826155908</v>
      </c>
      <c r="BU334" s="568">
        <f t="shared" si="1657"/>
        <v>55781488.017275915</v>
      </c>
      <c r="BV334" s="568">
        <f t="shared" si="1657"/>
        <v>133657576.23839927</v>
      </c>
      <c r="BW334" s="568">
        <f t="shared" si="1657"/>
        <v>16373417.621432146</v>
      </c>
      <c r="BX334" s="568">
        <f t="shared" si="1657"/>
        <v>28441873.498581208</v>
      </c>
      <c r="BY334" s="568">
        <f>BM334+BN334+BO334+BP334+BQ334+BR334+BS334+BT334+BU334+BV334+BW334+BX334</f>
        <v>1159689614.9554331</v>
      </c>
      <c r="BZ334" s="568">
        <f t="shared" ref="BZ334:CK334" si="1658">BZ336+BZ344</f>
        <v>242893213.59205475</v>
      </c>
      <c r="CA334" s="568">
        <f t="shared" si="1658"/>
        <v>139237421.27524617</v>
      </c>
      <c r="CB334" s="568">
        <f t="shared" si="1658"/>
        <v>330893725.71515608</v>
      </c>
      <c r="CC334" s="568">
        <f t="shared" si="1658"/>
        <v>154107735.83375064</v>
      </c>
      <c r="CD334" s="568">
        <f t="shared" si="1658"/>
        <v>365206420.52829242</v>
      </c>
      <c r="CE334" s="568">
        <f t="shared" si="1658"/>
        <v>109326888.31672508</v>
      </c>
      <c r="CF334" s="568">
        <f t="shared" si="1658"/>
        <v>-15200542.769153729</v>
      </c>
      <c r="CG334" s="568">
        <f t="shared" si="1658"/>
        <v>-57467828.443915881</v>
      </c>
      <c r="CH334" s="568">
        <f t="shared" si="1658"/>
        <v>191307204.19545987</v>
      </c>
      <c r="CI334" s="568">
        <f t="shared" si="1658"/>
        <v>-2466439.4084877409</v>
      </c>
      <c r="CJ334" s="568">
        <f t="shared" si="1658"/>
        <v>113184771.93748957</v>
      </c>
      <c r="CK334" s="568">
        <f t="shared" si="1658"/>
        <v>103605612.23280756</v>
      </c>
      <c r="CL334" s="568">
        <f>BZ334+CA334+CB334+CC334+CD334+CE334+CF334+CG334+CH334+CI334+CJ334+CK334</f>
        <v>1674628183.0054245</v>
      </c>
      <c r="CM334" s="568">
        <f t="shared" ref="CM334:CX334" si="1659">CM336+CM344</f>
        <v>270443044.45464033</v>
      </c>
      <c r="CN334" s="568">
        <f t="shared" si="1659"/>
        <v>175298684.98063767</v>
      </c>
      <c r="CO334" s="568">
        <f t="shared" si="1659"/>
        <v>150609594.3903355</v>
      </c>
      <c r="CP334" s="568">
        <f t="shared" si="1659"/>
        <v>237658570.47905195</v>
      </c>
      <c r="CQ334" s="568">
        <f t="shared" si="1659"/>
        <v>238593611.95000833</v>
      </c>
      <c r="CR334" s="568">
        <f t="shared" si="1659"/>
        <v>19442219.944500089</v>
      </c>
      <c r="CS334" s="568">
        <f t="shared" si="1659"/>
        <v>-35168933.893340006</v>
      </c>
      <c r="CT334" s="568">
        <f t="shared" si="1659"/>
        <v>1841970.4185027562</v>
      </c>
      <c r="CU334" s="568">
        <f t="shared" si="1659"/>
        <v>205033221.22917709</v>
      </c>
      <c r="CV334" s="568">
        <f t="shared" si="1659"/>
        <v>134122639.33082958</v>
      </c>
      <c r="CW334" s="568">
        <f t="shared" si="1659"/>
        <v>29387995.393298279</v>
      </c>
      <c r="CX334" s="568">
        <f t="shared" si="1659"/>
        <v>17784523.482390251</v>
      </c>
      <c r="CY334" s="568">
        <f>CM334+CN334+CO334+CP334+CQ334+CR334+CS334+CT334+CU334+CV334+CW334+CX334</f>
        <v>1445047142.160032</v>
      </c>
      <c r="CZ334" s="568">
        <f t="shared" ref="CZ334:DK334" si="1660">CZ336+CZ344</f>
        <v>108795202.93000001</v>
      </c>
      <c r="DA334" s="568">
        <f t="shared" si="1660"/>
        <v>347488394.36000001</v>
      </c>
      <c r="DB334" s="568">
        <f t="shared" si="1660"/>
        <v>664453413.28995824</v>
      </c>
      <c r="DC334" s="568">
        <f t="shared" si="1660"/>
        <v>-49590206.630000003</v>
      </c>
      <c r="DD334" s="568">
        <f t="shared" si="1660"/>
        <v>-342755519.11000001</v>
      </c>
      <c r="DE334" s="568">
        <f t="shared" si="1660"/>
        <v>-221993922.13</v>
      </c>
      <c r="DF334" s="568">
        <f t="shared" si="1660"/>
        <v>-40593331.950000003</v>
      </c>
      <c r="DG334" s="568">
        <f t="shared" si="1660"/>
        <v>-28831445.909958273</v>
      </c>
      <c r="DH334" s="568">
        <f t="shared" si="1660"/>
        <v>21261372.329999998</v>
      </c>
      <c r="DI334" s="568">
        <f t="shared" si="1660"/>
        <v>-37887032.640000001</v>
      </c>
      <c r="DJ334" s="568">
        <f t="shared" si="1660"/>
        <v>971122.69999999925</v>
      </c>
      <c r="DK334" s="568">
        <f t="shared" si="1660"/>
        <v>469922082.61000001</v>
      </c>
      <c r="DL334" s="568">
        <f>CZ334+DA334+DB334+DC334+DD334+DE334+DF334+DG334+DH334+DI334+DJ334+DK334</f>
        <v>891240129.8499999</v>
      </c>
      <c r="DM334" s="568">
        <f t="shared" ref="DM334:DX334" si="1661">DM336+DM344</f>
        <v>54079515</v>
      </c>
      <c r="DN334" s="568">
        <f t="shared" si="1661"/>
        <v>913303414.99000001</v>
      </c>
      <c r="DO334" s="568">
        <f t="shared" si="1661"/>
        <v>51933565.510000005</v>
      </c>
      <c r="DP334" s="568">
        <f t="shared" si="1661"/>
        <v>-17620746.600000001</v>
      </c>
      <c r="DQ334" s="568">
        <f t="shared" si="1661"/>
        <v>-7314345.1199999992</v>
      </c>
      <c r="DR334" s="568">
        <f t="shared" si="1661"/>
        <v>-4613584.87</v>
      </c>
      <c r="DS334" s="568">
        <f t="shared" si="1661"/>
        <v>2547612.39</v>
      </c>
      <c r="DT334" s="568">
        <f t="shared" si="1661"/>
        <v>36304278.68</v>
      </c>
      <c r="DU334" s="568">
        <f t="shared" si="1661"/>
        <v>23128291.719999999</v>
      </c>
      <c r="DV334" s="568">
        <f t="shared" si="1661"/>
        <v>-42107525.039999999</v>
      </c>
      <c r="DW334" s="568">
        <f t="shared" si="1661"/>
        <v>60166278.969999999</v>
      </c>
      <c r="DX334" s="568">
        <f t="shared" si="1661"/>
        <v>72672231.260000005</v>
      </c>
      <c r="DY334" s="568">
        <f>DM334+DN334+DO334+DP334+DQ334+DR334+DS334+DT334+DU334+DV334+DW334+DX334</f>
        <v>1142478986.8900001</v>
      </c>
      <c r="DZ334" s="568">
        <f t="shared" ref="DZ334:EK334" si="1662">DZ336+DZ344</f>
        <v>490636850</v>
      </c>
      <c r="EA334" s="568">
        <f t="shared" si="1662"/>
        <v>1023177500</v>
      </c>
      <c r="EB334" s="568">
        <f t="shared" si="1662"/>
        <v>376416710.26999998</v>
      </c>
      <c r="EC334" s="568">
        <f t="shared" si="1662"/>
        <v>1508391834.23</v>
      </c>
      <c r="ED334" s="568">
        <f t="shared" si="1662"/>
        <v>111221108.31</v>
      </c>
      <c r="EE334" s="568">
        <f t="shared" si="1662"/>
        <v>10788602.110000001</v>
      </c>
      <c r="EF334" s="568">
        <f t="shared" si="1662"/>
        <v>-93444950.150000006</v>
      </c>
      <c r="EG334" s="568">
        <f t="shared" si="1662"/>
        <v>-39107540.739999995</v>
      </c>
      <c r="EH334" s="568">
        <f t="shared" si="1662"/>
        <v>1563455393.0599999</v>
      </c>
      <c r="EI334" s="568">
        <f t="shared" si="1662"/>
        <v>12771539.499999987</v>
      </c>
      <c r="EJ334" s="568">
        <f t="shared" si="1662"/>
        <v>-18173366.610000007</v>
      </c>
      <c r="EK334" s="568">
        <f t="shared" si="1662"/>
        <v>-7655674.1499999911</v>
      </c>
      <c r="EL334" s="568">
        <f>DZ334+EA334+EB334+EC334+ED334+EE334+EF334+EG334+EH334+EI334+EJ334+EK334</f>
        <v>4938478005.8300009</v>
      </c>
      <c r="EM334" s="568">
        <f t="shared" ref="EM334:EX334" si="1663">EM336+EM344</f>
        <v>1567135000</v>
      </c>
      <c r="EN334" s="568">
        <f t="shared" si="1663"/>
        <v>5080954.55</v>
      </c>
      <c r="EO334" s="568">
        <f t="shared" si="1663"/>
        <v>996726214.24000001</v>
      </c>
      <c r="EP334" s="568">
        <f t="shared" si="1663"/>
        <v>2995234.52</v>
      </c>
      <c r="EQ334" s="568">
        <f t="shared" si="1663"/>
        <v>7185331.8900000034</v>
      </c>
      <c r="ER334" s="568">
        <f t="shared" si="1663"/>
        <v>10220687.500000002</v>
      </c>
      <c r="ES334" s="568">
        <f t="shared" si="1663"/>
        <v>-14563073.679999998</v>
      </c>
      <c r="ET334" s="568">
        <f t="shared" si="1663"/>
        <v>28803478.199999999</v>
      </c>
      <c r="EU334" s="568">
        <f t="shared" si="1663"/>
        <v>-17039006.629999999</v>
      </c>
      <c r="EV334" s="568">
        <f t="shared" si="1663"/>
        <v>4163203.7000000011</v>
      </c>
      <c r="EW334" s="568">
        <f t="shared" si="1663"/>
        <v>16546563.409999996</v>
      </c>
      <c r="EX334" s="568">
        <f t="shared" si="1663"/>
        <v>52071867.190000005</v>
      </c>
      <c r="EY334" s="568">
        <f>EM334+EN334+EO334+EP334+EQ334+ER334+ES334+ET334+EU334+EV334+EW334+EX334</f>
        <v>2659326454.8899994</v>
      </c>
      <c r="EZ334" s="568">
        <f t="shared" ref="EZ334:FH334" si="1664">EZ336+EZ344</f>
        <v>1535479828.5899999</v>
      </c>
      <c r="FA334" s="568">
        <f t="shared" si="1664"/>
        <v>2549892.65</v>
      </c>
      <c r="FB334" s="568">
        <f t="shared" si="1664"/>
        <v>1526684384.9000001</v>
      </c>
      <c r="FC334" s="568">
        <f t="shared" si="1664"/>
        <v>-10193164.689999999</v>
      </c>
      <c r="FD334" s="568">
        <f t="shared" si="1664"/>
        <v>15236679.43</v>
      </c>
      <c r="FE334" s="568">
        <f t="shared" si="1664"/>
        <v>9599981.790000001</v>
      </c>
      <c r="FF334" s="568">
        <f t="shared" si="1664"/>
        <v>6376390.9199999999</v>
      </c>
      <c r="FG334" s="568">
        <f t="shared" si="1664"/>
        <v>20639528.659999996</v>
      </c>
      <c r="FH334" s="568">
        <f t="shared" si="1664"/>
        <v>-7471872.5500000007</v>
      </c>
      <c r="FI334" s="568">
        <f>FI336+FI344</f>
        <v>18342537.829999998</v>
      </c>
      <c r="FJ334" s="568">
        <f>FJ336+FJ344</f>
        <v>21086144.959999993</v>
      </c>
      <c r="FK334" s="568">
        <f>FK336+FK344</f>
        <v>858783631.88999999</v>
      </c>
      <c r="FL334" s="568">
        <f>FA334+FB334+FC334+FD334+FE334+FF334+FG334+FH334+EZ334+FI334+FK334+FJ334</f>
        <v>3997113964.3800001</v>
      </c>
      <c r="FM334" s="568">
        <f t="shared" ref="FM334:FV334" si="1665">FM336+FM344</f>
        <v>213938067.23000002</v>
      </c>
      <c r="FN334" s="568">
        <f t="shared" si="1665"/>
        <v>478387400.31</v>
      </c>
      <c r="FO334" s="568">
        <f t="shared" si="1665"/>
        <v>316048543.56999999</v>
      </c>
      <c r="FP334" s="568">
        <f t="shared" si="1665"/>
        <v>-43349664.300000004</v>
      </c>
      <c r="FQ334" s="568">
        <f t="shared" si="1665"/>
        <v>178724753.59999999</v>
      </c>
      <c r="FR334" s="568">
        <f t="shared" si="1665"/>
        <v>32337234.089999996</v>
      </c>
      <c r="FS334" s="568">
        <f t="shared" si="1665"/>
        <v>83036682.370000005</v>
      </c>
      <c r="FT334" s="568">
        <f t="shared" si="1665"/>
        <v>-117523118.43000001</v>
      </c>
      <c r="FU334" s="568">
        <f t="shared" si="1665"/>
        <v>-46240331.019999996</v>
      </c>
      <c r="FV334" s="568">
        <f t="shared" si="1665"/>
        <v>2036627933.8099999</v>
      </c>
      <c r="FW334" s="568">
        <f>FW336+FW344</f>
        <v>-26730348.310000002</v>
      </c>
      <c r="FX334" s="568">
        <f>FX336+FX344</f>
        <v>-68192092.350000009</v>
      </c>
      <c r="FY334" s="568">
        <f>FM334+FN334+FO334+FP334+FQ334+FR334+FS334+FT334+FU334+FV334+FW334+FX334</f>
        <v>3037065060.5699997</v>
      </c>
      <c r="FZ334" s="568">
        <f t="shared" ref="FZ334:GI334" si="1666">FZ336+FZ344</f>
        <v>72719923.409999996</v>
      </c>
      <c r="GA334" s="568">
        <f t="shared" si="1666"/>
        <v>192177962.41</v>
      </c>
      <c r="GB334" s="568">
        <f t="shared" si="1666"/>
        <v>142942306.95000002</v>
      </c>
      <c r="GC334" s="568">
        <f t="shared" si="1666"/>
        <v>1104559652.5999999</v>
      </c>
      <c r="GD334" s="568">
        <f t="shared" si="1666"/>
        <v>2676826042.2599998</v>
      </c>
      <c r="GE334" s="568">
        <f t="shared" si="1666"/>
        <v>98194179.409999996</v>
      </c>
      <c r="GF334" s="568">
        <f t="shared" si="1666"/>
        <v>31757395.629999995</v>
      </c>
      <c r="GG334" s="568">
        <f t="shared" si="1666"/>
        <v>49845346.710000008</v>
      </c>
      <c r="GH334" s="568">
        <f t="shared" si="1666"/>
        <v>-10160805.369999994</v>
      </c>
      <c r="GI334" s="568">
        <f t="shared" si="1666"/>
        <v>55640767.920000002</v>
      </c>
      <c r="GJ334" s="568">
        <f>GJ336+GJ344</f>
        <v>1561055480.72</v>
      </c>
      <c r="GK334" s="568">
        <f>GK336+GK344</f>
        <v>1115022607.9499998</v>
      </c>
      <c r="GL334" s="568">
        <f>FZ334+GA334+GB334+GC334+GD334+GE334+GF334+GG334+GH334+GI334+GJ334+GK334</f>
        <v>7090580860.5999994</v>
      </c>
      <c r="GM334" s="568">
        <f t="shared" ref="GM334:GV334" si="1667">GM336+GM344</f>
        <v>22713226.689999998</v>
      </c>
      <c r="GN334" s="568">
        <f t="shared" si="1667"/>
        <v>2767134019.5599999</v>
      </c>
      <c r="GO334" s="568">
        <f t="shared" si="1667"/>
        <v>73327106.819999993</v>
      </c>
      <c r="GP334" s="568">
        <f t="shared" si="1667"/>
        <v>2120550391.4400001</v>
      </c>
      <c r="GQ334" s="568">
        <f t="shared" si="1667"/>
        <v>119351013.56</v>
      </c>
      <c r="GR334" s="568">
        <f t="shared" si="1667"/>
        <v>131754441.79000001</v>
      </c>
      <c r="GS334" s="568">
        <f t="shared" si="1667"/>
        <v>135642054.39000002</v>
      </c>
      <c r="GT334" s="568">
        <f t="shared" si="1667"/>
        <v>-20176134.77</v>
      </c>
      <c r="GU334" s="568">
        <f t="shared" si="1667"/>
        <v>104301376.67999999</v>
      </c>
      <c r="GV334" s="568">
        <f t="shared" si="1667"/>
        <v>803873499.88</v>
      </c>
      <c r="GW334" s="568">
        <f>GW336+GW344</f>
        <v>1047155245.6199999</v>
      </c>
      <c r="GX334" s="568">
        <f>GX336+GX344</f>
        <v>322699676.19</v>
      </c>
      <c r="GY334" s="568">
        <f>GM334+GN334+GO334+GP334+GQ334+GR334+GS334+GT334+GU334+GV334+GW334+GX334</f>
        <v>7628325917.8500004</v>
      </c>
      <c r="GZ334" s="568">
        <f t="shared" ref="GZ334:HI334" si="1668">GZ336+GZ344</f>
        <v>9933036.5899999999</v>
      </c>
      <c r="HA334" s="568">
        <f t="shared" si="1668"/>
        <v>121283855.56</v>
      </c>
      <c r="HB334" s="568">
        <f t="shared" si="1668"/>
        <v>1060855896.5</v>
      </c>
      <c r="HC334" s="568">
        <f t="shared" si="1668"/>
        <v>144287002.38999999</v>
      </c>
      <c r="HD334" s="568">
        <f t="shared" si="1668"/>
        <v>54809580.020000003</v>
      </c>
      <c r="HE334" s="568">
        <f t="shared" si="1668"/>
        <v>207453229.29000002</v>
      </c>
      <c r="HF334" s="568">
        <f t="shared" si="1668"/>
        <v>1289279607.8600001</v>
      </c>
      <c r="HG334" s="568">
        <f t="shared" si="1668"/>
        <v>282004849.30000001</v>
      </c>
      <c r="HH334" s="568">
        <f t="shared" si="1668"/>
        <v>325465430.53000003</v>
      </c>
      <c r="HI334" s="568">
        <f t="shared" si="1668"/>
        <v>88041187.670000002</v>
      </c>
      <c r="HJ334" s="568">
        <f>HJ336+HJ344</f>
        <v>53985469.93</v>
      </c>
      <c r="HK334" s="568">
        <f>HK336+HK344</f>
        <v>13020921.399999993</v>
      </c>
      <c r="HL334" s="568">
        <f>GZ334+HA334+HB334+HC334+HD334+HE334+HF334+HG334+HH334+HI334+HJ334+HK334</f>
        <v>3650420067.0400004</v>
      </c>
      <c r="HM334" s="568">
        <f t="shared" ref="HM334:HV334" si="1669">HM336+HM344</f>
        <v>63420619.32</v>
      </c>
      <c r="HN334" s="568">
        <f t="shared" si="1669"/>
        <v>69310679.230000004</v>
      </c>
      <c r="HO334" s="568">
        <f t="shared" si="1669"/>
        <v>1693233177.6100001</v>
      </c>
      <c r="HP334" s="568">
        <f t="shared" si="1669"/>
        <v>101335882.09999999</v>
      </c>
      <c r="HQ334" s="568">
        <f t="shared" si="1669"/>
        <v>184519889.64999998</v>
      </c>
      <c r="HR334" s="568">
        <f t="shared" si="1669"/>
        <v>68204098.579999998</v>
      </c>
      <c r="HS334" s="568">
        <f t="shared" si="1669"/>
        <v>11802978.600000001</v>
      </c>
      <c r="HT334" s="568">
        <f t="shared" si="1669"/>
        <v>-17571484.18</v>
      </c>
      <c r="HU334" s="568">
        <f t="shared" si="1669"/>
        <v>513187903.99000001</v>
      </c>
      <c r="HV334" s="568">
        <f t="shared" si="1669"/>
        <v>42485524.580000006</v>
      </c>
      <c r="HW334" s="568">
        <f>HW336+HW344</f>
        <v>161344090.19999999</v>
      </c>
      <c r="HX334" s="568">
        <f>HX336+HX344</f>
        <v>94712081.079999998</v>
      </c>
      <c r="HY334" s="568">
        <f>HM334+HN334+HO334+HP334+HQ334+HR334+HS334+HT334+HU334+HV334+HW334+HX334</f>
        <v>2985985440.7599993</v>
      </c>
      <c r="HZ334" s="568">
        <f t="shared" ref="HZ334:II334" si="1670">HZ336+HZ344</f>
        <v>1318011641.47</v>
      </c>
      <c r="IA334" s="568">
        <f t="shared" si="1670"/>
        <v>115257801.8</v>
      </c>
      <c r="IB334" s="568">
        <f t="shared" si="1670"/>
        <v>893834082.78000009</v>
      </c>
      <c r="IC334" s="568">
        <f t="shared" si="1670"/>
        <v>103876162.92</v>
      </c>
      <c r="ID334" s="568">
        <f t="shared" si="1670"/>
        <v>923703469.89999998</v>
      </c>
      <c r="IE334" s="568">
        <f t="shared" si="1670"/>
        <v>-3370125.290000001</v>
      </c>
      <c r="IF334" s="568">
        <f t="shared" si="1670"/>
        <v>9383026.5800000001</v>
      </c>
      <c r="IG334" s="568">
        <f t="shared" si="1670"/>
        <v>-27574714.790000003</v>
      </c>
      <c r="IH334" s="568">
        <f t="shared" si="1670"/>
        <v>410791455.59000003</v>
      </c>
      <c r="II334" s="568">
        <f t="shared" si="1670"/>
        <v>53217334.400000006</v>
      </c>
      <c r="IJ334" s="568">
        <f>IJ336+IJ344</f>
        <v>-15174733.729999995</v>
      </c>
      <c r="IK334" s="568">
        <f>IK336+IK344</f>
        <v>22296267.549999997</v>
      </c>
      <c r="IL334" s="568">
        <f>HZ334+IA334+IB334+IC334+ID334+IE334+IF334+IG334+IH334+II334+IJ334+IK334</f>
        <v>3804251669.1800008</v>
      </c>
      <c r="IM334" s="568">
        <f t="shared" ref="IM334:IV334" si="1671">IM336+IM344</f>
        <v>1508769025.48</v>
      </c>
      <c r="IN334" s="568">
        <f t="shared" si="1671"/>
        <v>85630294.820000008</v>
      </c>
      <c r="IO334" s="568">
        <f t="shared" si="1671"/>
        <v>911089157.49000001</v>
      </c>
      <c r="IP334" s="568">
        <f t="shared" si="1671"/>
        <v>119308443.93000001</v>
      </c>
      <c r="IQ334" s="568">
        <f t="shared" si="1671"/>
        <v>87611678.070000008</v>
      </c>
      <c r="IR334" s="568">
        <f t="shared" si="1671"/>
        <v>99875523.909999996</v>
      </c>
      <c r="IS334" s="568">
        <f t="shared" si="1671"/>
        <v>3324061.25</v>
      </c>
      <c r="IT334" s="568">
        <f t="shared" si="1671"/>
        <v>-49136301.439999998</v>
      </c>
      <c r="IU334" s="568">
        <f t="shared" si="1671"/>
        <v>39177631.239999995</v>
      </c>
      <c r="IV334" s="568">
        <f t="shared" si="1671"/>
        <v>59354229.960000001</v>
      </c>
      <c r="IW334" s="568">
        <f>IW336+IW344</f>
        <v>-7378681.3899999978</v>
      </c>
      <c r="IX334" s="568">
        <f>IX336+IX344</f>
        <v>7434908.5300000012</v>
      </c>
      <c r="IY334" s="568">
        <f>IM334+IN334+IO334+IP334+IQ334+IR334+IS334+IT334+IU334+IV334+IW334+IX334</f>
        <v>2865059971.8499999</v>
      </c>
      <c r="IZ334" s="651">
        <f t="shared" ref="IZ334:JI334" si="1672">IZ336+IZ344</f>
        <v>1513649339.99</v>
      </c>
      <c r="JA334" s="568">
        <f t="shared" si="1672"/>
        <v>184430973.21000001</v>
      </c>
      <c r="JB334" s="568">
        <f t="shared" si="1672"/>
        <v>155675328.97</v>
      </c>
      <c r="JC334" s="568">
        <f t="shared" si="1672"/>
        <v>171002248.63</v>
      </c>
      <c r="JD334" s="568">
        <f t="shared" si="1672"/>
        <v>80846582.430000007</v>
      </c>
      <c r="JE334" s="568">
        <f t="shared" si="1672"/>
        <v>78618292.629999995</v>
      </c>
      <c r="JF334" s="568">
        <f t="shared" si="1672"/>
        <v>395940315.39999998</v>
      </c>
      <c r="JG334" s="568">
        <f t="shared" si="1672"/>
        <v>-102273774.64</v>
      </c>
      <c r="JH334" s="568">
        <f t="shared" si="1672"/>
        <v>104899615.77</v>
      </c>
      <c r="JI334" s="568">
        <f t="shared" si="1672"/>
        <v>-19673494.630000003</v>
      </c>
      <c r="JJ334" s="568">
        <f>JJ336+JJ344</f>
        <v>-44493740.879999995</v>
      </c>
      <c r="JK334" s="568">
        <f>JK336+JK344</f>
        <v>-198180098.57999998</v>
      </c>
      <c r="JL334" s="568">
        <f>IZ334+JA334+JB334+JC334+JD334+JE334+JF334+JG334+JH334+JI334+JJ334+JK334</f>
        <v>2320441588.3000002</v>
      </c>
      <c r="JM334" s="651">
        <f t="shared" ref="JM334:JV334" si="1673">JM336+JM344</f>
        <v>1668562000</v>
      </c>
      <c r="JN334" s="568">
        <f t="shared" si="1673"/>
        <v>117723893</v>
      </c>
      <c r="JO334" s="568">
        <f t="shared" si="1673"/>
        <v>2154174478.3000002</v>
      </c>
      <c r="JP334" s="568">
        <f t="shared" si="1673"/>
        <v>2285610815</v>
      </c>
      <c r="JQ334" s="568">
        <f t="shared" si="1673"/>
        <v>486946972.89999998</v>
      </c>
      <c r="JR334" s="568">
        <f t="shared" si="1673"/>
        <v>267438465.94</v>
      </c>
      <c r="JS334" s="568">
        <f t="shared" si="1673"/>
        <v>52767681.270000003</v>
      </c>
      <c r="JT334" s="568">
        <f t="shared" si="1673"/>
        <v>-25287954.789999999</v>
      </c>
      <c r="JU334" s="568">
        <f t="shared" si="1673"/>
        <v>-83967745.609999999</v>
      </c>
      <c r="JV334" s="568">
        <f t="shared" si="1673"/>
        <v>868251172.64999998</v>
      </c>
      <c r="JW334" s="568">
        <f>JW336+JW344</f>
        <v>185172232.58000001</v>
      </c>
      <c r="JX334" s="568">
        <f>JX336+JX344</f>
        <v>-90857080.379999995</v>
      </c>
      <c r="JY334" s="568">
        <f>JM334+JN334+JO334+JP334+JQ334+JR334+JS334+JT334+JU334+JV334+JW334+JX334</f>
        <v>7886534930.8599997</v>
      </c>
      <c r="JZ334" s="651">
        <f t="shared" ref="JZ334:KI334" si="1674">JZ336+JZ344</f>
        <v>2696216410.6399999</v>
      </c>
      <c r="KA334" s="568">
        <f t="shared" si="1674"/>
        <v>1659790423.96</v>
      </c>
      <c r="KB334" s="568">
        <f t="shared" si="1674"/>
        <v>221748655.26999998</v>
      </c>
      <c r="KC334" s="568">
        <f t="shared" si="1674"/>
        <v>89311756.450000003</v>
      </c>
      <c r="KD334" s="568">
        <f t="shared" si="1674"/>
        <v>67322210.150000006</v>
      </c>
      <c r="KE334" s="568">
        <f t="shared" si="1674"/>
        <v>143568633.34999999</v>
      </c>
      <c r="KF334" s="568">
        <f t="shared" si="1674"/>
        <v>1012117054.95</v>
      </c>
      <c r="KG334" s="568">
        <f t="shared" si="1674"/>
        <v>-195673656.78</v>
      </c>
      <c r="KH334" s="568">
        <f t="shared" si="1674"/>
        <v>-88860419.210000008</v>
      </c>
      <c r="KI334" s="568">
        <f t="shared" si="1674"/>
        <v>-31744607.77</v>
      </c>
      <c r="KJ334" s="568">
        <f>KJ336+KJ344</f>
        <v>-77452943.36999999</v>
      </c>
      <c r="KK334" s="568">
        <f>KK336+KK344</f>
        <v>-394660364.81</v>
      </c>
      <c r="KL334" s="568">
        <f>JZ334+KA334+KB334+KC334+KD334+KE334+KF334+KG334+KH334+KI334+KJ334+KK334</f>
        <v>5101683152.8299999</v>
      </c>
      <c r="KM334" s="651">
        <f t="shared" ref="KM334:KV334" si="1675">KM336+KM344</f>
        <v>1991500000</v>
      </c>
      <c r="KN334" s="568">
        <f t="shared" si="1675"/>
        <v>776492862.20000005</v>
      </c>
      <c r="KO334" s="568">
        <f t="shared" si="1675"/>
        <v>193964228.03999999</v>
      </c>
      <c r="KP334" s="568">
        <f t="shared" si="1675"/>
        <v>49766474.619999997</v>
      </c>
      <c r="KQ334" s="568">
        <f t="shared" si="1675"/>
        <v>20656536.359999999</v>
      </c>
      <c r="KR334" s="568">
        <f t="shared" si="1675"/>
        <v>36259800.310000002</v>
      </c>
      <c r="KS334" s="568">
        <f t="shared" si="1675"/>
        <v>-27720476.810000002</v>
      </c>
      <c r="KT334" s="568">
        <f t="shared" si="1675"/>
        <v>-53608527.039999992</v>
      </c>
      <c r="KU334" s="568">
        <f t="shared" si="1675"/>
        <v>397039177.79000002</v>
      </c>
      <c r="KV334" s="568">
        <f t="shared" si="1675"/>
        <v>-40990800.079999998</v>
      </c>
      <c r="KW334" s="568">
        <f>KW336+KW344</f>
        <v>62857989.169999994</v>
      </c>
      <c r="KX334" s="568">
        <f>KX336+KX344</f>
        <v>-76220785.050000012</v>
      </c>
      <c r="KY334" s="568">
        <f>KM334+KN334+KO334+KP334+KQ334+KR334+KS334+KT334+KU334+KV334+KW334+KX334</f>
        <v>3329996479.5099998</v>
      </c>
      <c r="KZ334" s="651">
        <f t="shared" ref="KZ334:LI334" si="1676">KZ336+KZ344</f>
        <v>1634173702</v>
      </c>
      <c r="LA334" s="568">
        <f t="shared" si="1676"/>
        <v>120281309.32000001</v>
      </c>
      <c r="LB334" s="568">
        <f t="shared" si="1676"/>
        <v>0</v>
      </c>
      <c r="LC334" s="568">
        <f t="shared" si="1676"/>
        <v>0</v>
      </c>
      <c r="LD334" s="568">
        <f t="shared" si="1676"/>
        <v>0</v>
      </c>
      <c r="LE334" s="568">
        <f t="shared" si="1676"/>
        <v>0</v>
      </c>
      <c r="LF334" s="568">
        <f t="shared" si="1676"/>
        <v>0</v>
      </c>
      <c r="LG334" s="568">
        <f t="shared" si="1676"/>
        <v>0</v>
      </c>
      <c r="LH334" s="568">
        <f t="shared" si="1676"/>
        <v>0</v>
      </c>
      <c r="LI334" s="568">
        <f t="shared" si="1676"/>
        <v>0</v>
      </c>
      <c r="LJ334" s="568">
        <f>LJ336+LJ344</f>
        <v>0</v>
      </c>
      <c r="LK334" s="568">
        <f>LK336+LK344</f>
        <v>0</v>
      </c>
      <c r="LL334" s="569">
        <f>KZ334+LA334+LB334+LC334+LD334+LE334+LF334+LG334+LH334+LI334+LJ334+LK334</f>
        <v>1754455011.3199999</v>
      </c>
    </row>
    <row r="335" spans="1:324" x14ac:dyDescent="0.2">
      <c r="A335" s="436"/>
      <c r="B335" s="437"/>
      <c r="C335" s="421" t="s">
        <v>1062</v>
      </c>
      <c r="D335" s="421" t="s">
        <v>1062</v>
      </c>
      <c r="E335" s="442"/>
      <c r="F335" s="442"/>
      <c r="G335" s="442"/>
      <c r="H335" s="442"/>
      <c r="I335" s="442"/>
      <c r="J335" s="442"/>
      <c r="K335" s="442"/>
      <c r="L335" s="442"/>
      <c r="M335" s="442"/>
      <c r="N335" s="442"/>
      <c r="O335" s="442"/>
      <c r="P335" s="442"/>
      <c r="Q335" s="442"/>
      <c r="R335" s="442"/>
      <c r="S335" s="442"/>
      <c r="T335" s="442"/>
      <c r="U335" s="442"/>
      <c r="V335" s="442"/>
      <c r="W335" s="442"/>
      <c r="X335" s="442"/>
      <c r="Y335" s="442"/>
      <c r="Z335" s="442"/>
      <c r="AA335" s="442"/>
      <c r="AB335" s="442"/>
      <c r="AC335" s="442"/>
      <c r="AD335" s="442"/>
      <c r="AE335" s="442"/>
      <c r="AF335" s="442"/>
      <c r="AG335" s="442"/>
      <c r="AH335" s="442"/>
      <c r="AI335" s="442"/>
      <c r="AJ335" s="442"/>
      <c r="AK335" s="442"/>
      <c r="AL335" s="442"/>
      <c r="AM335" s="442"/>
      <c r="AN335" s="442"/>
      <c r="AO335" s="442"/>
      <c r="AP335" s="442"/>
      <c r="AQ335" s="442"/>
      <c r="AR335" s="442"/>
      <c r="AS335" s="442"/>
      <c r="AT335" s="442"/>
      <c r="AU335" s="442"/>
      <c r="AV335" s="442"/>
      <c r="AW335" s="442"/>
      <c r="AX335" s="442"/>
      <c r="AY335" s="442"/>
      <c r="AZ335" s="442"/>
      <c r="BA335" s="442"/>
      <c r="BB335" s="442"/>
      <c r="BC335" s="442"/>
      <c r="BD335" s="442"/>
      <c r="BE335" s="442"/>
      <c r="BF335" s="442"/>
      <c r="BG335" s="442"/>
      <c r="BH335" s="442"/>
      <c r="BI335" s="442"/>
      <c r="BJ335" s="442"/>
      <c r="BK335" s="442"/>
      <c r="BL335" s="442"/>
      <c r="BM335" s="442"/>
      <c r="BN335" s="442"/>
      <c r="BO335" s="442"/>
      <c r="BP335" s="442"/>
      <c r="BQ335" s="442"/>
      <c r="BR335" s="442"/>
      <c r="BS335" s="442"/>
      <c r="BT335" s="442"/>
      <c r="BU335" s="442"/>
      <c r="BV335" s="442"/>
      <c r="BW335" s="442"/>
      <c r="BX335" s="442"/>
      <c r="BY335" s="442"/>
      <c r="BZ335" s="442"/>
      <c r="CA335" s="442"/>
      <c r="CB335" s="442"/>
      <c r="CC335" s="442"/>
      <c r="CD335" s="442"/>
      <c r="CE335" s="442"/>
      <c r="CF335" s="442"/>
      <c r="CG335" s="442"/>
      <c r="CH335" s="442"/>
      <c r="CI335" s="442"/>
      <c r="CJ335" s="442"/>
      <c r="CK335" s="442"/>
      <c r="CL335" s="442"/>
      <c r="CM335" s="442"/>
      <c r="CN335" s="442"/>
      <c r="CO335" s="442"/>
      <c r="CP335" s="442"/>
      <c r="CQ335" s="442"/>
      <c r="CR335" s="442"/>
      <c r="CS335" s="442"/>
      <c r="CT335" s="442"/>
      <c r="CU335" s="442"/>
      <c r="CV335" s="442"/>
      <c r="CW335" s="442"/>
      <c r="CX335" s="442"/>
      <c r="CY335" s="442"/>
      <c r="CZ335" s="442"/>
      <c r="DA335" s="442"/>
      <c r="DB335" s="442"/>
      <c r="DC335" s="442"/>
      <c r="DD335" s="442"/>
      <c r="DE335" s="442"/>
      <c r="DF335" s="442"/>
      <c r="DG335" s="442"/>
      <c r="DH335" s="442"/>
      <c r="DI335" s="442"/>
      <c r="DJ335" s="442"/>
      <c r="DK335" s="442"/>
      <c r="DL335" s="442"/>
      <c r="DM335" s="442"/>
      <c r="DN335" s="442"/>
      <c r="DO335" s="442"/>
      <c r="DP335" s="442"/>
      <c r="DQ335" s="442"/>
      <c r="DR335" s="442"/>
      <c r="DS335" s="442"/>
      <c r="DT335" s="442"/>
      <c r="DU335" s="442"/>
      <c r="DV335" s="442"/>
      <c r="DW335" s="442"/>
      <c r="DX335" s="442"/>
      <c r="DY335" s="442"/>
      <c r="DZ335" s="442"/>
      <c r="EA335" s="442"/>
      <c r="EB335" s="442"/>
      <c r="EC335" s="442"/>
      <c r="ED335" s="442"/>
      <c r="EE335" s="442"/>
      <c r="EF335" s="442"/>
      <c r="EG335" s="442"/>
      <c r="EH335" s="442"/>
      <c r="EI335" s="442"/>
      <c r="EJ335" s="442"/>
      <c r="EK335" s="442"/>
      <c r="EL335" s="442"/>
      <c r="EM335" s="442"/>
      <c r="EN335" s="442"/>
      <c r="EO335" s="442"/>
      <c r="EP335" s="442"/>
      <c r="EQ335" s="442"/>
      <c r="ER335" s="442"/>
      <c r="ES335" s="442"/>
      <c r="ET335" s="442"/>
      <c r="EU335" s="442"/>
      <c r="EV335" s="442"/>
      <c r="EW335" s="442"/>
      <c r="EX335" s="442"/>
      <c r="EY335" s="442"/>
      <c r="EZ335" s="442"/>
      <c r="FA335" s="442"/>
      <c r="FB335" s="442"/>
      <c r="FC335" s="442"/>
      <c r="FD335" s="442"/>
      <c r="FE335" s="442"/>
      <c r="FF335" s="442"/>
      <c r="FG335" s="442"/>
      <c r="FH335" s="442"/>
      <c r="FI335" s="442"/>
      <c r="FJ335" s="442"/>
      <c r="FK335" s="442"/>
      <c r="FL335" s="442"/>
      <c r="FM335" s="442"/>
      <c r="FN335" s="442"/>
      <c r="FO335" s="442"/>
      <c r="FP335" s="442"/>
      <c r="FQ335" s="442"/>
      <c r="FR335" s="442"/>
      <c r="FS335" s="442"/>
      <c r="FT335" s="442"/>
      <c r="FU335" s="442"/>
      <c r="FV335" s="442"/>
      <c r="FW335" s="442"/>
      <c r="FX335" s="442"/>
      <c r="FY335" s="442"/>
      <c r="FZ335" s="442"/>
      <c r="GA335" s="442"/>
      <c r="GB335" s="442"/>
      <c r="GC335" s="442"/>
      <c r="GD335" s="442"/>
      <c r="GE335" s="442"/>
      <c r="GF335" s="442"/>
      <c r="GG335" s="442"/>
      <c r="GH335" s="442"/>
      <c r="GI335" s="442"/>
      <c r="GJ335" s="442"/>
      <c r="GK335" s="442"/>
      <c r="GL335" s="442"/>
      <c r="GM335" s="442"/>
      <c r="GN335" s="442"/>
      <c r="GO335" s="442"/>
      <c r="GP335" s="442"/>
      <c r="GQ335" s="442"/>
      <c r="GR335" s="442"/>
      <c r="GS335" s="442"/>
      <c r="GT335" s="442"/>
      <c r="GU335" s="442"/>
      <c r="GV335" s="442"/>
      <c r="GW335" s="442"/>
      <c r="GX335" s="442"/>
      <c r="GY335" s="442"/>
      <c r="GZ335" s="442"/>
      <c r="HA335" s="442"/>
      <c r="HB335" s="442"/>
      <c r="HC335" s="442"/>
      <c r="HD335" s="442"/>
      <c r="HE335" s="442"/>
      <c r="HF335" s="442"/>
      <c r="HG335" s="442"/>
      <c r="HH335" s="442"/>
      <c r="HI335" s="442"/>
      <c r="HJ335" s="442"/>
      <c r="HK335" s="442"/>
      <c r="HL335" s="442"/>
      <c r="HM335" s="442"/>
      <c r="HN335" s="442"/>
      <c r="HO335" s="442"/>
      <c r="HP335" s="442"/>
      <c r="HQ335" s="442"/>
      <c r="HR335" s="442"/>
      <c r="HS335" s="442"/>
      <c r="HT335" s="442"/>
      <c r="HU335" s="442"/>
      <c r="HV335" s="442"/>
      <c r="HW335" s="442"/>
      <c r="HX335" s="442"/>
      <c r="HY335" s="442"/>
      <c r="HZ335" s="442"/>
      <c r="IA335" s="442"/>
      <c r="IB335" s="442"/>
      <c r="IC335" s="442"/>
      <c r="ID335" s="442"/>
      <c r="IE335" s="442"/>
      <c r="IF335" s="442"/>
      <c r="IG335" s="442"/>
      <c r="IH335" s="442"/>
      <c r="II335" s="442"/>
      <c r="IJ335" s="442"/>
      <c r="IK335" s="442"/>
      <c r="IL335" s="442"/>
      <c r="IM335" s="442"/>
      <c r="IN335" s="442"/>
      <c r="IO335" s="442"/>
      <c r="IP335" s="442"/>
      <c r="IQ335" s="442"/>
      <c r="IR335" s="442"/>
      <c r="IS335" s="442"/>
      <c r="IT335" s="442"/>
      <c r="IU335" s="442"/>
      <c r="IV335" s="442"/>
      <c r="IW335" s="442"/>
      <c r="IX335" s="442"/>
      <c r="IY335" s="442"/>
      <c r="IZ335" s="653"/>
      <c r="JA335" s="442"/>
      <c r="JB335" s="442"/>
      <c r="JC335" s="442"/>
      <c r="JD335" s="442"/>
      <c r="JE335" s="442"/>
      <c r="JF335" s="442"/>
      <c r="JG335" s="442"/>
      <c r="JH335" s="442"/>
      <c r="JI335" s="442"/>
      <c r="JJ335" s="442"/>
      <c r="JK335" s="442"/>
      <c r="JL335" s="442"/>
      <c r="JM335" s="653"/>
      <c r="JN335" s="442"/>
      <c r="JO335" s="442"/>
      <c r="JP335" s="442"/>
      <c r="JQ335" s="442"/>
      <c r="JR335" s="442"/>
      <c r="JS335" s="442"/>
      <c r="JT335" s="442"/>
      <c r="JU335" s="442"/>
      <c r="JV335" s="442"/>
      <c r="JW335" s="442"/>
      <c r="JX335" s="442"/>
      <c r="JY335" s="442"/>
      <c r="JZ335" s="653"/>
      <c r="KA335" s="442"/>
      <c r="KB335" s="442"/>
      <c r="KC335" s="442"/>
      <c r="KD335" s="442"/>
      <c r="KE335" s="442"/>
      <c r="KF335" s="442"/>
      <c r="KG335" s="442"/>
      <c r="KH335" s="442"/>
      <c r="KI335" s="442"/>
      <c r="KJ335" s="442"/>
      <c r="KK335" s="442"/>
      <c r="KL335" s="442"/>
      <c r="KM335" s="653"/>
      <c r="KN335" s="442"/>
      <c r="KO335" s="442"/>
      <c r="KP335" s="442"/>
      <c r="KQ335" s="442"/>
      <c r="KR335" s="442"/>
      <c r="KS335" s="442"/>
      <c r="KT335" s="442"/>
      <c r="KU335" s="442"/>
      <c r="KV335" s="442"/>
      <c r="KW335" s="442"/>
      <c r="KX335" s="442"/>
      <c r="KY335" s="442"/>
      <c r="KZ335" s="653"/>
      <c r="LA335" s="442"/>
      <c r="LB335" s="442"/>
      <c r="LC335" s="442"/>
      <c r="LD335" s="442"/>
      <c r="LE335" s="442"/>
      <c r="LF335" s="442"/>
      <c r="LG335" s="442"/>
      <c r="LH335" s="442"/>
      <c r="LI335" s="442"/>
      <c r="LJ335" s="442"/>
      <c r="LK335" s="442"/>
      <c r="LL335" s="512"/>
    </row>
    <row r="336" spans="1:324" ht="18" x14ac:dyDescent="0.25">
      <c r="A336" s="461">
        <v>500</v>
      </c>
      <c r="B336" s="462"/>
      <c r="C336" s="463" t="s">
        <v>757</v>
      </c>
      <c r="D336" s="463" t="s">
        <v>758</v>
      </c>
      <c r="E336" s="474">
        <f t="shared" ref="E336:X336" si="1677">SUM(E338:E342)</f>
        <v>11436392.088132199</v>
      </c>
      <c r="F336" s="474">
        <f t="shared" si="1677"/>
        <v>17656326.155900516</v>
      </c>
      <c r="G336" s="474">
        <f t="shared" si="1677"/>
        <v>6170384.7437823405</v>
      </c>
      <c r="H336" s="474">
        <f t="shared" si="1677"/>
        <v>3181292.7724920716</v>
      </c>
      <c r="I336" s="474">
        <f t="shared" si="1677"/>
        <v>5974887.3309964947</v>
      </c>
      <c r="J336" s="474">
        <f t="shared" si="1677"/>
        <v>110112527.12401937</v>
      </c>
      <c r="K336" s="474">
        <f t="shared" si="1677"/>
        <v>300601322.81755972</v>
      </c>
      <c r="L336" s="474">
        <f t="shared" si="1677"/>
        <v>198999219.66282761</v>
      </c>
      <c r="M336" s="474">
        <f t="shared" si="1677"/>
        <v>71189390.148556173</v>
      </c>
      <c r="N336" s="474">
        <f t="shared" si="1677"/>
        <v>37253372.8442664</v>
      </c>
      <c r="O336" s="474">
        <f t="shared" si="1677"/>
        <v>4276621.9503004514</v>
      </c>
      <c r="P336" s="474">
        <f t="shared" si="1677"/>
        <v>39442561.725338012</v>
      </c>
      <c r="Q336" s="474">
        <f t="shared" si="1677"/>
        <v>23906981.305291269</v>
      </c>
      <c r="R336" s="474">
        <f t="shared" si="1677"/>
        <v>11596700.751502253</v>
      </c>
      <c r="S336" s="474">
        <f t="shared" si="1677"/>
        <v>54921747.907319322</v>
      </c>
      <c r="T336" s="474">
        <f t="shared" si="1677"/>
        <v>2345572.5835002507</v>
      </c>
      <c r="U336" s="474">
        <f t="shared" si="1677"/>
        <v>37856344.721957944</v>
      </c>
      <c r="V336" s="474">
        <f t="shared" si="1677"/>
        <v>75028607.340969786</v>
      </c>
      <c r="W336" s="474">
        <f t="shared" si="1677"/>
        <v>54042651.477215827</v>
      </c>
      <c r="X336" s="474">
        <f t="shared" si="1677"/>
        <v>-1976659.1088716425</v>
      </c>
      <c r="Y336" s="474">
        <f>M336+N336+O336+P336+Q336+R336+S336+T336+U336+V336+W336+X336</f>
        <v>409883893.64734602</v>
      </c>
      <c r="Z336" s="474">
        <f t="shared" ref="Z336:AK336" si="1678">SUM(Z338:Z342)</f>
        <v>79770028.94633618</v>
      </c>
      <c r="AA336" s="474">
        <f t="shared" si="1678"/>
        <v>45957567.121891171</v>
      </c>
      <c r="AB336" s="474">
        <f t="shared" si="1678"/>
        <v>57506688.916374572</v>
      </c>
      <c r="AC336" s="474">
        <f t="shared" si="1678"/>
        <v>13499773.090802871</v>
      </c>
      <c r="AD336" s="474">
        <f t="shared" si="1678"/>
        <v>-7436154.2313470244</v>
      </c>
      <c r="AE336" s="474">
        <f t="shared" si="1678"/>
        <v>123267234.53225672</v>
      </c>
      <c r="AF336" s="474">
        <f t="shared" si="1678"/>
        <v>38011913.590719417</v>
      </c>
      <c r="AG336" s="474">
        <f t="shared" si="1678"/>
        <v>38928690.979510941</v>
      </c>
      <c r="AH336" s="474">
        <f t="shared" si="1678"/>
        <v>-162780.49190452509</v>
      </c>
      <c r="AI336" s="474">
        <f t="shared" si="1678"/>
        <v>168050692.14801371</v>
      </c>
      <c r="AJ336" s="474">
        <f t="shared" si="1678"/>
        <v>8390413.8916708399</v>
      </c>
      <c r="AK336" s="474">
        <f t="shared" si="1678"/>
        <v>-50439850.769904859</v>
      </c>
      <c r="AL336" s="474">
        <f>Z336+AA336+AB336+AC336+AD336+AE336+AF336+AG336+AH336+AI336+AJ336+AK336</f>
        <v>515344217.72442007</v>
      </c>
      <c r="AM336" s="474">
        <f t="shared" ref="AM336:AX336" si="1679">SUM(AM338:AM342)</f>
        <v>159935523.77149057</v>
      </c>
      <c r="AN336" s="474">
        <f t="shared" si="1679"/>
        <v>193710122.61884493</v>
      </c>
      <c r="AO336" s="474">
        <f t="shared" si="1679"/>
        <v>134707119.1271908</v>
      </c>
      <c r="AP336" s="474">
        <f t="shared" si="1679"/>
        <v>85324395.384660333</v>
      </c>
      <c r="AQ336" s="474">
        <f t="shared" si="1679"/>
        <v>108692360.16503921</v>
      </c>
      <c r="AR336" s="474">
        <f t="shared" si="1679"/>
        <v>132287114.0360541</v>
      </c>
      <c r="AS336" s="474">
        <f t="shared" si="1679"/>
        <v>123749201.63724753</v>
      </c>
      <c r="AT336" s="474">
        <f t="shared" si="1679"/>
        <v>5308790.5428976808</v>
      </c>
      <c r="AU336" s="474">
        <f t="shared" si="1679"/>
        <v>29502293.344182946</v>
      </c>
      <c r="AV336" s="474">
        <f t="shared" si="1679"/>
        <v>110919872.93369223</v>
      </c>
      <c r="AW336" s="474">
        <f t="shared" si="1679"/>
        <v>59873757.160323814</v>
      </c>
      <c r="AX336" s="474">
        <f t="shared" si="1679"/>
        <v>56762515.157694876</v>
      </c>
      <c r="AY336" s="474">
        <f>AM336+AN336+AO336+AP336+AQ336+AR336+AS336+AT336+AU336+AV336+AW336+AX336</f>
        <v>1200773065.8793192</v>
      </c>
      <c r="AZ336" s="474">
        <f t="shared" ref="AZ336:BK336" si="1680">SUM(AZ338:AZ342)</f>
        <v>124735882.67025538</v>
      </c>
      <c r="BA336" s="474">
        <f t="shared" si="1680"/>
        <v>183778141.21152562</v>
      </c>
      <c r="BB336" s="474">
        <f t="shared" si="1680"/>
        <v>44444786.870722756</v>
      </c>
      <c r="BC336" s="474">
        <f t="shared" si="1680"/>
        <v>120895719.50112671</v>
      </c>
      <c r="BD336" s="474">
        <f t="shared" si="1680"/>
        <v>27409747.163703896</v>
      </c>
      <c r="BE336" s="474">
        <f t="shared" si="1680"/>
        <v>180796465.84501752</v>
      </c>
      <c r="BF336" s="474">
        <f t="shared" si="1680"/>
        <v>160133831.36654982</v>
      </c>
      <c r="BG336" s="474">
        <f t="shared" si="1680"/>
        <v>-39269705.715239532</v>
      </c>
      <c r="BH336" s="474">
        <f t="shared" si="1680"/>
        <v>15764841.514772158</v>
      </c>
      <c r="BI336" s="474">
        <f t="shared" si="1680"/>
        <v>149609240.18882492</v>
      </c>
      <c r="BJ336" s="474">
        <f t="shared" si="1680"/>
        <v>47178832.169086963</v>
      </c>
      <c r="BK336" s="474">
        <f t="shared" si="1680"/>
        <v>-48019296.966282755</v>
      </c>
      <c r="BL336" s="474">
        <f>AZ336+BA336+BB336+BC336+BD336+BE336+BF336+BG336+BH336+BI336+BJ336+BK336</f>
        <v>967458485.82006347</v>
      </c>
      <c r="BM336" s="474">
        <f t="shared" ref="BM336:BX336" si="1681">SUM(BM338:BM342)</f>
        <v>63383130.424803868</v>
      </c>
      <c r="BN336" s="474">
        <f t="shared" si="1681"/>
        <v>153442691.61684194</v>
      </c>
      <c r="BO336" s="474">
        <f t="shared" si="1681"/>
        <v>157959181.80913037</v>
      </c>
      <c r="BP336" s="474">
        <f t="shared" si="1681"/>
        <v>176927971.64747122</v>
      </c>
      <c r="BQ336" s="474">
        <f t="shared" si="1681"/>
        <v>104181175.02328494</v>
      </c>
      <c r="BR336" s="474">
        <f t="shared" si="1681"/>
        <v>203423643.89500922</v>
      </c>
      <c r="BS336" s="474">
        <f t="shared" si="1681"/>
        <v>-11376021.4054415</v>
      </c>
      <c r="BT336" s="474">
        <f t="shared" si="1681"/>
        <v>35563308.826155908</v>
      </c>
      <c r="BU336" s="474">
        <f t="shared" si="1681"/>
        <v>54623460.625521615</v>
      </c>
      <c r="BV336" s="474">
        <f t="shared" si="1681"/>
        <v>133507808.86287765</v>
      </c>
      <c r="BW336" s="474">
        <f t="shared" si="1681"/>
        <v>16373417.621432146</v>
      </c>
      <c r="BX336" s="474">
        <f t="shared" si="1681"/>
        <v>28441873.498581208</v>
      </c>
      <c r="BY336" s="474">
        <f>BM336+BN336+BO336+BP336+BQ336+BR336+BS336+BT336+BU336+BV336+BW336+BX336</f>
        <v>1116451642.4456685</v>
      </c>
      <c r="BZ336" s="474">
        <f t="shared" ref="BZ336:CK336" si="1682">SUM(BZ338:BZ342)</f>
        <v>242893213.59205475</v>
      </c>
      <c r="CA336" s="474">
        <f t="shared" si="1682"/>
        <v>139237421.27524617</v>
      </c>
      <c r="CB336" s="474">
        <f t="shared" si="1682"/>
        <v>330892282.72784179</v>
      </c>
      <c r="CC336" s="474">
        <f t="shared" si="1682"/>
        <v>154107735.83375064</v>
      </c>
      <c r="CD336" s="474">
        <f t="shared" si="1682"/>
        <v>365206420.52829242</v>
      </c>
      <c r="CE336" s="474">
        <f t="shared" si="1682"/>
        <v>108556039.2966533</v>
      </c>
      <c r="CF336" s="474">
        <f t="shared" si="1682"/>
        <v>-15200542.769153729</v>
      </c>
      <c r="CG336" s="474">
        <f t="shared" si="1682"/>
        <v>-57467828.443915881</v>
      </c>
      <c r="CH336" s="474">
        <f t="shared" si="1682"/>
        <v>191307204.19545987</v>
      </c>
      <c r="CI336" s="474">
        <f t="shared" si="1682"/>
        <v>-2466439.4084877409</v>
      </c>
      <c r="CJ336" s="474">
        <f t="shared" si="1682"/>
        <v>113184771.93748957</v>
      </c>
      <c r="CK336" s="474">
        <f t="shared" si="1682"/>
        <v>98606728.490527481</v>
      </c>
      <c r="CL336" s="474">
        <f>BZ336+CA336+CB336+CC336+CD336+CE336+CF336+CG336+CH336+CI336+CJ336+CK336</f>
        <v>1668857007.2557583</v>
      </c>
      <c r="CM336" s="474">
        <f t="shared" ref="CM336:CX336" si="1683">SUM(CM338:CM342)</f>
        <v>267564838.17976967</v>
      </c>
      <c r="CN336" s="474">
        <f t="shared" si="1683"/>
        <v>175298684.98063767</v>
      </c>
      <c r="CO336" s="474">
        <f t="shared" si="1683"/>
        <v>150609594.3903355</v>
      </c>
      <c r="CP336" s="474">
        <f t="shared" si="1683"/>
        <v>237658570.47905195</v>
      </c>
      <c r="CQ336" s="474">
        <f t="shared" si="1683"/>
        <v>238593611.95000833</v>
      </c>
      <c r="CR336" s="474">
        <f t="shared" si="1683"/>
        <v>19442219.944500089</v>
      </c>
      <c r="CS336" s="474">
        <f t="shared" si="1683"/>
        <v>-35168933.893340006</v>
      </c>
      <c r="CT336" s="474">
        <f t="shared" si="1683"/>
        <v>1841970.4185027562</v>
      </c>
      <c r="CU336" s="474">
        <f t="shared" si="1683"/>
        <v>205033221.22917709</v>
      </c>
      <c r="CV336" s="474">
        <f t="shared" si="1683"/>
        <v>128372701.61963779</v>
      </c>
      <c r="CW336" s="474">
        <f t="shared" si="1683"/>
        <v>29387995.393298279</v>
      </c>
      <c r="CX336" s="474">
        <f t="shared" si="1683"/>
        <v>17784523.482390251</v>
      </c>
      <c r="CY336" s="474">
        <f>CM336+CN336+CO336+CP336+CQ336+CR336+CS336+CT336+CU336+CV336+CW336+CX336</f>
        <v>1436418998.1739693</v>
      </c>
      <c r="CZ336" s="474">
        <f t="shared" ref="CZ336:DK336" si="1684">SUM(CZ338:CZ342)</f>
        <v>108795202.93000001</v>
      </c>
      <c r="DA336" s="474">
        <f t="shared" si="1684"/>
        <v>347488394.36000001</v>
      </c>
      <c r="DB336" s="474">
        <f t="shared" si="1684"/>
        <v>-196706227.73004171</v>
      </c>
      <c r="DC336" s="474">
        <f t="shared" si="1684"/>
        <v>-49590206.630000003</v>
      </c>
      <c r="DD336" s="474">
        <f t="shared" si="1684"/>
        <v>101068933.08</v>
      </c>
      <c r="DE336" s="474">
        <f t="shared" si="1684"/>
        <v>-13180204.859999999</v>
      </c>
      <c r="DF336" s="474">
        <f t="shared" si="1684"/>
        <v>-31807915.950000003</v>
      </c>
      <c r="DG336" s="474">
        <f t="shared" si="1684"/>
        <v>-28831445.909958273</v>
      </c>
      <c r="DH336" s="474">
        <f t="shared" si="1684"/>
        <v>21261372.329999998</v>
      </c>
      <c r="DI336" s="474">
        <f t="shared" si="1684"/>
        <v>-37887032.640000001</v>
      </c>
      <c r="DJ336" s="474">
        <f t="shared" si="1684"/>
        <v>971122.69999999925</v>
      </c>
      <c r="DK336" s="474">
        <f t="shared" si="1684"/>
        <v>469922082.61000001</v>
      </c>
      <c r="DL336" s="474">
        <f>CZ336+DA336+DB336+DC336+DD336+DE336+DF336+DG336+DH336+DI336+DJ336+DK336</f>
        <v>691504074.29000008</v>
      </c>
      <c r="DM336" s="474">
        <f t="shared" ref="DM336:DX336" si="1685">SUM(DM338:DM342)</f>
        <v>54079515</v>
      </c>
      <c r="DN336" s="474">
        <f t="shared" si="1685"/>
        <v>913303414.99000001</v>
      </c>
      <c r="DO336" s="474">
        <f t="shared" si="1685"/>
        <v>51933565.510000005</v>
      </c>
      <c r="DP336" s="474">
        <f t="shared" si="1685"/>
        <v>-17620746.600000001</v>
      </c>
      <c r="DQ336" s="474">
        <f t="shared" si="1685"/>
        <v>-7314345.1199999992</v>
      </c>
      <c r="DR336" s="474">
        <f t="shared" si="1685"/>
        <v>-4613584.87</v>
      </c>
      <c r="DS336" s="474">
        <f t="shared" si="1685"/>
        <v>2547612.39</v>
      </c>
      <c r="DT336" s="474">
        <f t="shared" si="1685"/>
        <v>36304278.68</v>
      </c>
      <c r="DU336" s="474">
        <f t="shared" si="1685"/>
        <v>23128291.719999999</v>
      </c>
      <c r="DV336" s="474">
        <f t="shared" si="1685"/>
        <v>-42107525.039999999</v>
      </c>
      <c r="DW336" s="474">
        <f t="shared" si="1685"/>
        <v>60166278.969999999</v>
      </c>
      <c r="DX336" s="474">
        <f t="shared" si="1685"/>
        <v>72672231.260000005</v>
      </c>
      <c r="DY336" s="474">
        <f>DM336+DN336+DO336+DP336+DQ336+DR336+DS336+DT336+DU336+DV336+DW336+DX336</f>
        <v>1142478986.8900001</v>
      </c>
      <c r="DZ336" s="474">
        <f t="shared" ref="DZ336:EK336" si="1686">SUM(DZ338:DZ342)</f>
        <v>490636850</v>
      </c>
      <c r="EA336" s="474">
        <f t="shared" si="1686"/>
        <v>1023177500</v>
      </c>
      <c r="EB336" s="474">
        <f t="shared" si="1686"/>
        <v>376416710.26999998</v>
      </c>
      <c r="EC336" s="474">
        <f t="shared" si="1686"/>
        <v>1508391834.23</v>
      </c>
      <c r="ED336" s="474">
        <f t="shared" si="1686"/>
        <v>111221108.31</v>
      </c>
      <c r="EE336" s="474">
        <f t="shared" si="1686"/>
        <v>10788602.110000001</v>
      </c>
      <c r="EF336" s="474">
        <f t="shared" si="1686"/>
        <v>-93444950.150000006</v>
      </c>
      <c r="EG336" s="474">
        <f t="shared" si="1686"/>
        <v>-39107540.739999995</v>
      </c>
      <c r="EH336" s="474">
        <f t="shared" si="1686"/>
        <v>1563455393.0599999</v>
      </c>
      <c r="EI336" s="474">
        <f t="shared" si="1686"/>
        <v>12771539.499999987</v>
      </c>
      <c r="EJ336" s="474">
        <f t="shared" si="1686"/>
        <v>-18173366.610000007</v>
      </c>
      <c r="EK336" s="474">
        <f t="shared" si="1686"/>
        <v>-7655674.1499999911</v>
      </c>
      <c r="EL336" s="474">
        <f>DZ336+EA336+EB336+EC336+ED336+EE336+EF336+EG336+EH336+EI336+EJ336+EK336</f>
        <v>4938478005.8300009</v>
      </c>
      <c r="EM336" s="474">
        <f t="shared" ref="EM336:EX336" si="1687">SUM(EM338:EM342)</f>
        <v>1567135000</v>
      </c>
      <c r="EN336" s="474">
        <f t="shared" si="1687"/>
        <v>5080954.55</v>
      </c>
      <c r="EO336" s="474">
        <f t="shared" si="1687"/>
        <v>996726214.24000001</v>
      </c>
      <c r="EP336" s="474">
        <f t="shared" si="1687"/>
        <v>2995234.52</v>
      </c>
      <c r="EQ336" s="474">
        <f t="shared" si="1687"/>
        <v>7185331.8900000034</v>
      </c>
      <c r="ER336" s="474">
        <f t="shared" si="1687"/>
        <v>10220687.500000002</v>
      </c>
      <c r="ES336" s="474">
        <f t="shared" si="1687"/>
        <v>-14563073.679999998</v>
      </c>
      <c r="ET336" s="474">
        <f t="shared" si="1687"/>
        <v>28803478.199999999</v>
      </c>
      <c r="EU336" s="474">
        <f t="shared" si="1687"/>
        <v>-17039006.629999999</v>
      </c>
      <c r="EV336" s="474">
        <f t="shared" si="1687"/>
        <v>4163203.7000000011</v>
      </c>
      <c r="EW336" s="474">
        <f t="shared" si="1687"/>
        <v>16546563.409999996</v>
      </c>
      <c r="EX336" s="474">
        <f t="shared" si="1687"/>
        <v>52071867.190000005</v>
      </c>
      <c r="EY336" s="474">
        <f>EM336+EN336+EO336+EP336+EQ336+ER336+ES336+ET336+EU336+EV336+EW336+EX336</f>
        <v>2659326454.8899994</v>
      </c>
      <c r="EZ336" s="474">
        <f t="shared" ref="EZ336:FH336" si="1688">SUM(EZ338:EZ342)</f>
        <v>1535479828.5899999</v>
      </c>
      <c r="FA336" s="474">
        <f t="shared" si="1688"/>
        <v>2549892.65</v>
      </c>
      <c r="FB336" s="474">
        <f t="shared" si="1688"/>
        <v>1526684384.9000001</v>
      </c>
      <c r="FC336" s="474">
        <f t="shared" si="1688"/>
        <v>-10193164.689999999</v>
      </c>
      <c r="FD336" s="474">
        <f t="shared" si="1688"/>
        <v>15236679.43</v>
      </c>
      <c r="FE336" s="474">
        <f t="shared" si="1688"/>
        <v>9599981.790000001</v>
      </c>
      <c r="FF336" s="474">
        <f t="shared" si="1688"/>
        <v>6376390.9199999999</v>
      </c>
      <c r="FG336" s="474">
        <f t="shared" si="1688"/>
        <v>20639528.659999996</v>
      </c>
      <c r="FH336" s="474">
        <f t="shared" si="1688"/>
        <v>-7471872.5500000007</v>
      </c>
      <c r="FI336" s="474">
        <f>SUM(FI338:FI342)</f>
        <v>18342537.829999998</v>
      </c>
      <c r="FJ336" s="474">
        <f>SUM(FJ338:FJ342)</f>
        <v>21086144.959999993</v>
      </c>
      <c r="FK336" s="474">
        <f>SUM(FK338:FK342)</f>
        <v>858783631.88999999</v>
      </c>
      <c r="FL336" s="474">
        <f>FA336+FB336+FC336+FD336+FE336+FF336+FG336+FH336+EZ336+FI336+FK336+FJ336</f>
        <v>3997113964.3800001</v>
      </c>
      <c r="FM336" s="474">
        <f t="shared" ref="FM336:FV336" si="1689">SUM(FM338:FM342)</f>
        <v>213938067.23000002</v>
      </c>
      <c r="FN336" s="474">
        <f t="shared" si="1689"/>
        <v>478387400.31</v>
      </c>
      <c r="FO336" s="474">
        <f t="shared" si="1689"/>
        <v>316048543.56999999</v>
      </c>
      <c r="FP336" s="474">
        <f t="shared" si="1689"/>
        <v>-43349664.300000004</v>
      </c>
      <c r="FQ336" s="474">
        <f t="shared" si="1689"/>
        <v>178724753.59999999</v>
      </c>
      <c r="FR336" s="474">
        <f t="shared" si="1689"/>
        <v>32337234.089999996</v>
      </c>
      <c r="FS336" s="474">
        <f t="shared" si="1689"/>
        <v>83036682.370000005</v>
      </c>
      <c r="FT336" s="474">
        <f t="shared" si="1689"/>
        <v>-117523118.43000001</v>
      </c>
      <c r="FU336" s="474">
        <f t="shared" si="1689"/>
        <v>-46240331.019999996</v>
      </c>
      <c r="FV336" s="474">
        <f t="shared" si="1689"/>
        <v>304926248.28999996</v>
      </c>
      <c r="FW336" s="474">
        <f>SUM(FW338:FW342)</f>
        <v>-26730348.310000002</v>
      </c>
      <c r="FX336" s="474">
        <f>SUM(FX338:FX342)</f>
        <v>-68192092.350000009</v>
      </c>
      <c r="FY336" s="474">
        <f>FM336+FN336+FO336+FP336+FQ336+FR336+FS336+FT336+FU336+FV336+FW336+FX336</f>
        <v>1305363375.05</v>
      </c>
      <c r="FZ336" s="474">
        <f t="shared" ref="FZ336:GI336" si="1690">SUM(FZ338:FZ342)</f>
        <v>72719923.409999996</v>
      </c>
      <c r="GA336" s="474">
        <f t="shared" si="1690"/>
        <v>192177962.41</v>
      </c>
      <c r="GB336" s="474">
        <f t="shared" si="1690"/>
        <v>142942306.95000002</v>
      </c>
      <c r="GC336" s="474">
        <f t="shared" si="1690"/>
        <v>1104559652.5999999</v>
      </c>
      <c r="GD336" s="474">
        <f t="shared" si="1690"/>
        <v>13608875.930000002</v>
      </c>
      <c r="GE336" s="474">
        <f t="shared" si="1690"/>
        <v>98194179.409999996</v>
      </c>
      <c r="GF336" s="474">
        <f t="shared" si="1690"/>
        <v>31757395.629999995</v>
      </c>
      <c r="GG336" s="474">
        <f t="shared" si="1690"/>
        <v>-100154653.28999999</v>
      </c>
      <c r="GH336" s="474">
        <f t="shared" si="1690"/>
        <v>-10160805.369999994</v>
      </c>
      <c r="GI336" s="474">
        <f t="shared" si="1690"/>
        <v>55640767.920000002</v>
      </c>
      <c r="GJ336" s="474">
        <f>SUM(GJ338:GJ342)</f>
        <v>61055480.719999991</v>
      </c>
      <c r="GK336" s="474">
        <f>SUM(GK338:GK342)</f>
        <v>995022607.94999993</v>
      </c>
      <c r="GL336" s="474">
        <f>FZ336+GA336+GB336+GC336+GD336+GE336+GF336+GG336+GH336+GI336+GJ336+GK336</f>
        <v>2657363694.2700005</v>
      </c>
      <c r="GM336" s="474">
        <f t="shared" ref="GM336:GV336" si="1691">SUM(GM338:GM342)</f>
        <v>22713226.689999998</v>
      </c>
      <c r="GN336" s="474">
        <f t="shared" si="1691"/>
        <v>212203002.69999999</v>
      </c>
      <c r="GO336" s="474">
        <f t="shared" si="1691"/>
        <v>73327106.819999993</v>
      </c>
      <c r="GP336" s="474">
        <f t="shared" si="1691"/>
        <v>2120550391.4400001</v>
      </c>
      <c r="GQ336" s="474">
        <f t="shared" si="1691"/>
        <v>119351013.56</v>
      </c>
      <c r="GR336" s="474">
        <f t="shared" si="1691"/>
        <v>131754441.79000001</v>
      </c>
      <c r="GS336" s="474">
        <f t="shared" si="1691"/>
        <v>135642054.39000002</v>
      </c>
      <c r="GT336" s="474">
        <f t="shared" si="1691"/>
        <v>-20176134.77</v>
      </c>
      <c r="GU336" s="474">
        <f t="shared" si="1691"/>
        <v>104301376.67999999</v>
      </c>
      <c r="GV336" s="474">
        <f t="shared" si="1691"/>
        <v>803873499.88</v>
      </c>
      <c r="GW336" s="474">
        <f>SUM(GW338:GW342)</f>
        <v>1047155245.6199999</v>
      </c>
      <c r="GX336" s="474">
        <f>SUM(GX338:GX342)</f>
        <v>92699676.189999998</v>
      </c>
      <c r="GY336" s="474">
        <f>GM336+GN336+GO336+GP336+GQ336+GR336+GS336+GT336+GU336+GV336+GW336+GX336</f>
        <v>4843394900.9899988</v>
      </c>
      <c r="GZ336" s="474">
        <f t="shared" ref="GZ336:HI336" si="1692">SUM(GZ338:GZ342)</f>
        <v>9933036.5899999999</v>
      </c>
      <c r="HA336" s="474">
        <f t="shared" si="1692"/>
        <v>121283855.56</v>
      </c>
      <c r="HB336" s="474">
        <f t="shared" si="1692"/>
        <v>1060855896.5</v>
      </c>
      <c r="HC336" s="474">
        <f t="shared" si="1692"/>
        <v>144287002.38999999</v>
      </c>
      <c r="HD336" s="474">
        <f t="shared" si="1692"/>
        <v>54809580.020000003</v>
      </c>
      <c r="HE336" s="474">
        <f t="shared" si="1692"/>
        <v>207453229.29000002</v>
      </c>
      <c r="HF336" s="474">
        <f t="shared" si="1692"/>
        <v>1289279607.8600001</v>
      </c>
      <c r="HG336" s="474">
        <f t="shared" si="1692"/>
        <v>282004849.30000001</v>
      </c>
      <c r="HH336" s="474">
        <f t="shared" si="1692"/>
        <v>325465430.53000003</v>
      </c>
      <c r="HI336" s="474">
        <f t="shared" si="1692"/>
        <v>88041187.670000002</v>
      </c>
      <c r="HJ336" s="474">
        <f>SUM(HJ338:HJ342)</f>
        <v>53985469.93</v>
      </c>
      <c r="HK336" s="474">
        <f>SUM(HK338:HK342)</f>
        <v>13020921.399999993</v>
      </c>
      <c r="HL336" s="474">
        <f>GZ336+HA336+HB336+HC336+HD336+HE336+HF336+HG336+HH336+HI336+HJ336+HK336</f>
        <v>3650420067.0400004</v>
      </c>
      <c r="HM336" s="474">
        <f t="shared" ref="HM336:HV336" si="1693">SUM(HM338:HM342)</f>
        <v>63420619.32</v>
      </c>
      <c r="HN336" s="474">
        <f t="shared" si="1693"/>
        <v>69310679.230000004</v>
      </c>
      <c r="HO336" s="474">
        <f t="shared" si="1693"/>
        <v>1693233177.6100001</v>
      </c>
      <c r="HP336" s="474">
        <f t="shared" si="1693"/>
        <v>101335882.09999999</v>
      </c>
      <c r="HQ336" s="474">
        <f t="shared" si="1693"/>
        <v>184519889.64999998</v>
      </c>
      <c r="HR336" s="474">
        <f t="shared" si="1693"/>
        <v>68204098.579999998</v>
      </c>
      <c r="HS336" s="474">
        <f t="shared" si="1693"/>
        <v>11802978.600000001</v>
      </c>
      <c r="HT336" s="474">
        <f t="shared" si="1693"/>
        <v>-17571484.18</v>
      </c>
      <c r="HU336" s="474">
        <f t="shared" si="1693"/>
        <v>513187903.99000001</v>
      </c>
      <c r="HV336" s="474">
        <f t="shared" si="1693"/>
        <v>42485524.580000006</v>
      </c>
      <c r="HW336" s="474">
        <f>SUM(HW338:HW342)</f>
        <v>161344090.19999999</v>
      </c>
      <c r="HX336" s="474">
        <f>SUM(HX338:HX342)</f>
        <v>-5287918.9200000037</v>
      </c>
      <c r="HY336" s="474">
        <f>HM336+HN336+HO336+HP336+HQ336+HR336+HS336+HT336+HU336+HV336+HW336+HX336</f>
        <v>2885985440.7599993</v>
      </c>
      <c r="HZ336" s="474">
        <f t="shared" ref="HZ336:II336" si="1694">SUM(HZ338:HZ342)</f>
        <v>1318011641.47</v>
      </c>
      <c r="IA336" s="474">
        <f t="shared" si="1694"/>
        <v>115257801.8</v>
      </c>
      <c r="IB336" s="474">
        <f t="shared" si="1694"/>
        <v>893834082.78000009</v>
      </c>
      <c r="IC336" s="474">
        <f t="shared" si="1694"/>
        <v>103876162.92</v>
      </c>
      <c r="ID336" s="474">
        <f t="shared" si="1694"/>
        <v>923703469.89999998</v>
      </c>
      <c r="IE336" s="474">
        <f t="shared" si="1694"/>
        <v>-3370125.290000001</v>
      </c>
      <c r="IF336" s="474">
        <f t="shared" si="1694"/>
        <v>9383026.5800000001</v>
      </c>
      <c r="IG336" s="474">
        <f t="shared" si="1694"/>
        <v>-27574714.790000003</v>
      </c>
      <c r="IH336" s="474">
        <f t="shared" si="1694"/>
        <v>410791455.59000003</v>
      </c>
      <c r="II336" s="474">
        <f t="shared" si="1694"/>
        <v>53217334.400000006</v>
      </c>
      <c r="IJ336" s="474">
        <f>SUM(IJ338:IJ342)</f>
        <v>-15174733.729999995</v>
      </c>
      <c r="IK336" s="474">
        <f>SUM(IK338:IK342)</f>
        <v>22296267.549999997</v>
      </c>
      <c r="IL336" s="474">
        <f>HZ336+IA336+IB336+IC336+ID336+IE336+IF336+IG336+IH336+II336+IJ336+IK336</f>
        <v>3804251669.1800008</v>
      </c>
      <c r="IM336" s="474">
        <f t="shared" ref="IM336:IV336" si="1695">SUM(IM338:IM342)</f>
        <v>1508769025.48</v>
      </c>
      <c r="IN336" s="474">
        <f t="shared" si="1695"/>
        <v>85630294.820000008</v>
      </c>
      <c r="IO336" s="474">
        <f t="shared" si="1695"/>
        <v>911089157.49000001</v>
      </c>
      <c r="IP336" s="474">
        <f t="shared" si="1695"/>
        <v>119308443.93000001</v>
      </c>
      <c r="IQ336" s="474">
        <f t="shared" si="1695"/>
        <v>87611678.070000008</v>
      </c>
      <c r="IR336" s="474">
        <f t="shared" si="1695"/>
        <v>99875523.909999996</v>
      </c>
      <c r="IS336" s="474">
        <f t="shared" si="1695"/>
        <v>3324061.25</v>
      </c>
      <c r="IT336" s="474">
        <f t="shared" si="1695"/>
        <v>-49136301.439999998</v>
      </c>
      <c r="IU336" s="474">
        <f t="shared" si="1695"/>
        <v>39177631.239999995</v>
      </c>
      <c r="IV336" s="474">
        <f t="shared" si="1695"/>
        <v>59354229.960000001</v>
      </c>
      <c r="IW336" s="474">
        <f>SUM(IW338:IW342)</f>
        <v>-7378681.3899999978</v>
      </c>
      <c r="IX336" s="474">
        <f>SUM(IX338:IX342)</f>
        <v>7434908.5300000012</v>
      </c>
      <c r="IY336" s="474">
        <f>IM336+IN336+IO336+IP336+IQ336+IR336+IS336+IT336+IU336+IV336+IW336+IX336</f>
        <v>2865059971.8499999</v>
      </c>
      <c r="IZ336" s="654">
        <f t="shared" ref="IZ336:JI336" si="1696">SUM(IZ338:IZ342)</f>
        <v>1513649339.99</v>
      </c>
      <c r="JA336" s="474">
        <f t="shared" si="1696"/>
        <v>184430973.21000001</v>
      </c>
      <c r="JB336" s="474">
        <f t="shared" si="1696"/>
        <v>155675328.97</v>
      </c>
      <c r="JC336" s="474">
        <f t="shared" si="1696"/>
        <v>171002248.63</v>
      </c>
      <c r="JD336" s="474">
        <f t="shared" si="1696"/>
        <v>80846582.430000007</v>
      </c>
      <c r="JE336" s="474">
        <f t="shared" si="1696"/>
        <v>78618292.629999995</v>
      </c>
      <c r="JF336" s="474">
        <f t="shared" si="1696"/>
        <v>395940315.39999998</v>
      </c>
      <c r="JG336" s="474">
        <f t="shared" si="1696"/>
        <v>-102273774.64</v>
      </c>
      <c r="JH336" s="474">
        <f t="shared" si="1696"/>
        <v>104899615.77</v>
      </c>
      <c r="JI336" s="474">
        <f t="shared" si="1696"/>
        <v>-19673494.630000003</v>
      </c>
      <c r="JJ336" s="474">
        <f>SUM(JJ338:JJ342)</f>
        <v>-44493740.879999995</v>
      </c>
      <c r="JK336" s="474">
        <f>SUM(JK338:JK342)</f>
        <v>-198180098.57999998</v>
      </c>
      <c r="JL336" s="474">
        <f>IZ336+JA336+JB336+JC336+JD336+JE336+JF336+JG336+JH336+JI336+JJ336+JK336</f>
        <v>2320441588.3000002</v>
      </c>
      <c r="JM336" s="654">
        <f t="shared" ref="JM336:JV336" si="1697">SUM(JM338:JM342)</f>
        <v>1668562000</v>
      </c>
      <c r="JN336" s="474">
        <f t="shared" si="1697"/>
        <v>117723893</v>
      </c>
      <c r="JO336" s="474">
        <f t="shared" si="1697"/>
        <v>2154174478.3000002</v>
      </c>
      <c r="JP336" s="474">
        <f t="shared" si="1697"/>
        <v>2285610815</v>
      </c>
      <c r="JQ336" s="474">
        <f t="shared" si="1697"/>
        <v>486946972.89999998</v>
      </c>
      <c r="JR336" s="474">
        <f t="shared" si="1697"/>
        <v>267438465.94</v>
      </c>
      <c r="JS336" s="474">
        <f t="shared" si="1697"/>
        <v>52767681.270000003</v>
      </c>
      <c r="JT336" s="474">
        <f t="shared" si="1697"/>
        <v>-25287954.789999999</v>
      </c>
      <c r="JU336" s="474">
        <f t="shared" si="1697"/>
        <v>-83967745.609999999</v>
      </c>
      <c r="JV336" s="474">
        <f t="shared" si="1697"/>
        <v>868251172.64999998</v>
      </c>
      <c r="JW336" s="474">
        <f>SUM(JW338:JW342)</f>
        <v>-14827767.42</v>
      </c>
      <c r="JX336" s="474">
        <f>SUM(JX338:JX342)</f>
        <v>-90857080.379999995</v>
      </c>
      <c r="JY336" s="474">
        <f>JM336+JN336+JO336+JP336+JQ336+JR336+JS336+JT336+JU336+JV336+JW336+JX336</f>
        <v>7686534930.8599997</v>
      </c>
      <c r="JZ336" s="654">
        <f t="shared" ref="JZ336:KI336" si="1698">SUM(JZ338:JZ342)</f>
        <v>2696216410.6399999</v>
      </c>
      <c r="KA336" s="474">
        <f t="shared" si="1698"/>
        <v>746790423.96000004</v>
      </c>
      <c r="KB336" s="474">
        <f t="shared" si="1698"/>
        <v>221748655.26999998</v>
      </c>
      <c r="KC336" s="474">
        <f t="shared" si="1698"/>
        <v>89311756.450000003</v>
      </c>
      <c r="KD336" s="474">
        <f t="shared" si="1698"/>
        <v>67322210.150000006</v>
      </c>
      <c r="KE336" s="474">
        <f t="shared" si="1698"/>
        <v>143568633.34999999</v>
      </c>
      <c r="KF336" s="474">
        <f t="shared" si="1698"/>
        <v>1012117054.95</v>
      </c>
      <c r="KG336" s="474">
        <f t="shared" si="1698"/>
        <v>-195673656.78</v>
      </c>
      <c r="KH336" s="474">
        <f t="shared" si="1698"/>
        <v>-88860419.210000008</v>
      </c>
      <c r="KI336" s="474">
        <f t="shared" si="1698"/>
        <v>-31744607.77</v>
      </c>
      <c r="KJ336" s="474">
        <f>SUM(KJ338:KJ342)</f>
        <v>-77452943.36999999</v>
      </c>
      <c r="KK336" s="474">
        <f>SUM(KK338:KK342)</f>
        <v>-394660364.81</v>
      </c>
      <c r="KL336" s="474">
        <f>JZ336+KA336+KB336+KC336+KD336+KE336+KF336+KG336+KH336+KI336+KJ336+KK336</f>
        <v>4188683152.8299994</v>
      </c>
      <c r="KM336" s="654">
        <f t="shared" ref="KM336:KV336" si="1699">SUM(KM338:KM342)</f>
        <v>1991500000</v>
      </c>
      <c r="KN336" s="474">
        <f t="shared" si="1699"/>
        <v>776492862.20000005</v>
      </c>
      <c r="KO336" s="474">
        <f t="shared" si="1699"/>
        <v>193964228.03999999</v>
      </c>
      <c r="KP336" s="474">
        <f t="shared" si="1699"/>
        <v>49766474.619999997</v>
      </c>
      <c r="KQ336" s="474">
        <f t="shared" si="1699"/>
        <v>20656536.359999999</v>
      </c>
      <c r="KR336" s="474">
        <f t="shared" si="1699"/>
        <v>36259800.310000002</v>
      </c>
      <c r="KS336" s="474">
        <f t="shared" si="1699"/>
        <v>-27720476.810000002</v>
      </c>
      <c r="KT336" s="474">
        <f t="shared" si="1699"/>
        <v>-53608527.039999992</v>
      </c>
      <c r="KU336" s="474">
        <f t="shared" si="1699"/>
        <v>397039177.79000002</v>
      </c>
      <c r="KV336" s="474">
        <f t="shared" si="1699"/>
        <v>-40990800.079999998</v>
      </c>
      <c r="KW336" s="474">
        <f>SUM(KW338:KW342)</f>
        <v>62857989.169999994</v>
      </c>
      <c r="KX336" s="474">
        <f>SUM(KX338:KX342)</f>
        <v>-76220785.050000012</v>
      </c>
      <c r="KY336" s="474">
        <f>KM336+KN336+KO336+KP336+KQ336+KR336+KS336+KT336+KU336+KV336+KW336+KX336</f>
        <v>3329996479.5099998</v>
      </c>
      <c r="KZ336" s="654">
        <f t="shared" ref="KZ336:LI336" si="1700">SUM(KZ338:KZ342)</f>
        <v>1634173702</v>
      </c>
      <c r="LA336" s="474">
        <f t="shared" si="1700"/>
        <v>120281309.32000001</v>
      </c>
      <c r="LB336" s="474">
        <f t="shared" si="1700"/>
        <v>0</v>
      </c>
      <c r="LC336" s="474">
        <f t="shared" si="1700"/>
        <v>0</v>
      </c>
      <c r="LD336" s="474">
        <f t="shared" si="1700"/>
        <v>0</v>
      </c>
      <c r="LE336" s="474">
        <f t="shared" si="1700"/>
        <v>0</v>
      </c>
      <c r="LF336" s="474">
        <f t="shared" si="1700"/>
        <v>0</v>
      </c>
      <c r="LG336" s="474">
        <f t="shared" si="1700"/>
        <v>0</v>
      </c>
      <c r="LH336" s="474">
        <f t="shared" si="1700"/>
        <v>0</v>
      </c>
      <c r="LI336" s="474">
        <f t="shared" si="1700"/>
        <v>0</v>
      </c>
      <c r="LJ336" s="474">
        <f>SUM(LJ338:LJ342)</f>
        <v>0</v>
      </c>
      <c r="LK336" s="474">
        <f>SUM(LK338:LK342)</f>
        <v>0</v>
      </c>
      <c r="LL336" s="515">
        <f>KZ336+LA336+LB336+LC336+LD336+LE336+LF336+LG336+LH336+LI336+LJ336+LK336</f>
        <v>1754455011.3199999</v>
      </c>
    </row>
    <row r="337" spans="1:324" x14ac:dyDescent="0.2">
      <c r="A337" s="436"/>
      <c r="B337" s="437"/>
      <c r="C337" s="421" t="s">
        <v>1062</v>
      </c>
      <c r="D337" s="421" t="s">
        <v>1062</v>
      </c>
      <c r="E337" s="442"/>
      <c r="F337" s="442"/>
      <c r="G337" s="442"/>
      <c r="H337" s="442"/>
      <c r="I337" s="442"/>
      <c r="J337" s="442"/>
      <c r="K337" s="442"/>
      <c r="L337" s="442"/>
      <c r="M337" s="442"/>
      <c r="N337" s="442"/>
      <c r="O337" s="442"/>
      <c r="P337" s="442"/>
      <c r="Q337" s="442"/>
      <c r="R337" s="442"/>
      <c r="S337" s="442"/>
      <c r="T337" s="442"/>
      <c r="U337" s="442"/>
      <c r="V337" s="442"/>
      <c r="W337" s="442"/>
      <c r="X337" s="442"/>
      <c r="Y337" s="442"/>
      <c r="Z337" s="442"/>
      <c r="AA337" s="442"/>
      <c r="AB337" s="442"/>
      <c r="AC337" s="442"/>
      <c r="AD337" s="442"/>
      <c r="AE337" s="442"/>
      <c r="AF337" s="442"/>
      <c r="AG337" s="442"/>
      <c r="AH337" s="442"/>
      <c r="AI337" s="442"/>
      <c r="AJ337" s="442"/>
      <c r="AK337" s="442"/>
      <c r="AL337" s="442"/>
      <c r="AM337" s="442"/>
      <c r="AN337" s="442"/>
      <c r="AO337" s="442"/>
      <c r="AP337" s="442"/>
      <c r="AQ337" s="442"/>
      <c r="AR337" s="442"/>
      <c r="AS337" s="442"/>
      <c r="AT337" s="442"/>
      <c r="AU337" s="442"/>
      <c r="AV337" s="442"/>
      <c r="AW337" s="442"/>
      <c r="AX337" s="442"/>
      <c r="AY337" s="442"/>
      <c r="AZ337" s="442"/>
      <c r="BA337" s="442"/>
      <c r="BB337" s="442"/>
      <c r="BC337" s="442"/>
      <c r="BD337" s="442"/>
      <c r="BE337" s="442"/>
      <c r="BF337" s="442"/>
      <c r="BG337" s="442"/>
      <c r="BH337" s="442"/>
      <c r="BI337" s="442"/>
      <c r="BJ337" s="442"/>
      <c r="BK337" s="442"/>
      <c r="BL337" s="442"/>
      <c r="BM337" s="442"/>
      <c r="BN337" s="442"/>
      <c r="BO337" s="442"/>
      <c r="BP337" s="442"/>
      <c r="BQ337" s="442"/>
      <c r="BR337" s="442"/>
      <c r="BS337" s="442"/>
      <c r="BT337" s="442"/>
      <c r="BU337" s="442"/>
      <c r="BV337" s="442"/>
      <c r="BW337" s="442"/>
      <c r="BX337" s="442"/>
      <c r="BY337" s="442"/>
      <c r="BZ337" s="442"/>
      <c r="CA337" s="442"/>
      <c r="CB337" s="442"/>
      <c r="CC337" s="442"/>
      <c r="CD337" s="442"/>
      <c r="CE337" s="442"/>
      <c r="CF337" s="442"/>
      <c r="CG337" s="442"/>
      <c r="CH337" s="442"/>
      <c r="CI337" s="442"/>
      <c r="CJ337" s="442"/>
      <c r="CK337" s="442"/>
      <c r="CL337" s="442"/>
      <c r="CM337" s="442"/>
      <c r="CN337" s="442"/>
      <c r="CO337" s="442"/>
      <c r="CP337" s="442"/>
      <c r="CQ337" s="442"/>
      <c r="CR337" s="442"/>
      <c r="CS337" s="442"/>
      <c r="CT337" s="442"/>
      <c r="CU337" s="442"/>
      <c r="CV337" s="442"/>
      <c r="CW337" s="442"/>
      <c r="CX337" s="442"/>
      <c r="CY337" s="442"/>
      <c r="CZ337" s="442"/>
      <c r="DA337" s="442"/>
      <c r="DB337" s="442"/>
      <c r="DC337" s="442"/>
      <c r="DD337" s="442"/>
      <c r="DE337" s="442"/>
      <c r="DF337" s="442"/>
      <c r="DG337" s="442"/>
      <c r="DH337" s="442"/>
      <c r="DI337" s="442"/>
      <c r="DJ337" s="442"/>
      <c r="DK337" s="442"/>
      <c r="DL337" s="442"/>
      <c r="DM337" s="442"/>
      <c r="DN337" s="442"/>
      <c r="DO337" s="442"/>
      <c r="DP337" s="442"/>
      <c r="DQ337" s="442"/>
      <c r="DR337" s="442"/>
      <c r="DS337" s="442"/>
      <c r="DT337" s="442"/>
      <c r="DU337" s="442"/>
      <c r="DV337" s="442"/>
      <c r="DW337" s="442"/>
      <c r="DX337" s="442"/>
      <c r="DY337" s="442"/>
      <c r="DZ337" s="442"/>
      <c r="EA337" s="442"/>
      <c r="EB337" s="442"/>
      <c r="EC337" s="442"/>
      <c r="ED337" s="442"/>
      <c r="EE337" s="442"/>
      <c r="EF337" s="442"/>
      <c r="EG337" s="442"/>
      <c r="EH337" s="442"/>
      <c r="EI337" s="442"/>
      <c r="EJ337" s="442"/>
      <c r="EK337" s="442"/>
      <c r="EL337" s="442"/>
      <c r="EM337" s="442"/>
      <c r="EN337" s="442"/>
      <c r="EO337" s="442"/>
      <c r="EP337" s="442"/>
      <c r="EQ337" s="442"/>
      <c r="ER337" s="442"/>
      <c r="ES337" s="442"/>
      <c r="ET337" s="442"/>
      <c r="EU337" s="442"/>
      <c r="EV337" s="442"/>
      <c r="EW337" s="442"/>
      <c r="EX337" s="442"/>
      <c r="EY337" s="442"/>
      <c r="EZ337" s="442"/>
      <c r="FA337" s="442"/>
      <c r="FB337" s="442"/>
      <c r="FC337" s="442"/>
      <c r="FD337" s="442"/>
      <c r="FE337" s="442"/>
      <c r="FF337" s="442"/>
      <c r="FG337" s="442"/>
      <c r="FH337" s="442"/>
      <c r="FI337" s="442"/>
      <c r="FJ337" s="442"/>
      <c r="FK337" s="442"/>
      <c r="FL337" s="442"/>
      <c r="FM337" s="442"/>
      <c r="FN337" s="442"/>
      <c r="FO337" s="442"/>
      <c r="FP337" s="442"/>
      <c r="FQ337" s="442"/>
      <c r="FR337" s="442"/>
      <c r="FS337" s="442"/>
      <c r="FT337" s="442"/>
      <c r="FU337" s="442"/>
      <c r="FV337" s="442"/>
      <c r="FW337" s="442"/>
      <c r="FX337" s="442"/>
      <c r="FY337" s="442"/>
      <c r="FZ337" s="442"/>
      <c r="GA337" s="442"/>
      <c r="GB337" s="442"/>
      <c r="GC337" s="442"/>
      <c r="GD337" s="442"/>
      <c r="GE337" s="442"/>
      <c r="GF337" s="442"/>
      <c r="GG337" s="442"/>
      <c r="GH337" s="442"/>
      <c r="GI337" s="442"/>
      <c r="GJ337" s="442"/>
      <c r="GK337" s="442"/>
      <c r="GL337" s="442"/>
      <c r="GM337" s="442"/>
      <c r="GN337" s="442"/>
      <c r="GO337" s="442"/>
      <c r="GP337" s="442"/>
      <c r="GQ337" s="442"/>
      <c r="GR337" s="442"/>
      <c r="GS337" s="442"/>
      <c r="GT337" s="442"/>
      <c r="GU337" s="442"/>
      <c r="GV337" s="442"/>
      <c r="GW337" s="442"/>
      <c r="GX337" s="442"/>
      <c r="GY337" s="442"/>
      <c r="GZ337" s="442"/>
      <c r="HA337" s="442"/>
      <c r="HB337" s="442"/>
      <c r="HC337" s="442"/>
      <c r="HD337" s="442"/>
      <c r="HE337" s="442"/>
      <c r="HF337" s="442"/>
      <c r="HG337" s="442"/>
      <c r="HH337" s="442"/>
      <c r="HI337" s="442"/>
      <c r="HJ337" s="442"/>
      <c r="HK337" s="442"/>
      <c r="HL337" s="442"/>
      <c r="HM337" s="442"/>
      <c r="HN337" s="442"/>
      <c r="HO337" s="442"/>
      <c r="HP337" s="442"/>
      <c r="HQ337" s="442"/>
      <c r="HR337" s="442"/>
      <c r="HS337" s="442"/>
      <c r="HT337" s="442"/>
      <c r="HU337" s="442"/>
      <c r="HV337" s="442"/>
      <c r="HW337" s="442"/>
      <c r="HX337" s="442"/>
      <c r="HY337" s="442"/>
      <c r="HZ337" s="442"/>
      <c r="IA337" s="442"/>
      <c r="IB337" s="442"/>
      <c r="IC337" s="442"/>
      <c r="ID337" s="442"/>
      <c r="IE337" s="442"/>
      <c r="IF337" s="442"/>
      <c r="IG337" s="442"/>
      <c r="IH337" s="442"/>
      <c r="II337" s="442"/>
      <c r="IJ337" s="442"/>
      <c r="IK337" s="442"/>
      <c r="IL337" s="442"/>
      <c r="IM337" s="442"/>
      <c r="IN337" s="442"/>
      <c r="IO337" s="442"/>
      <c r="IP337" s="442"/>
      <c r="IQ337" s="442"/>
      <c r="IR337" s="442"/>
      <c r="IS337" s="442"/>
      <c r="IT337" s="442"/>
      <c r="IU337" s="442"/>
      <c r="IV337" s="442"/>
      <c r="IW337" s="442"/>
      <c r="IX337" s="442"/>
      <c r="IY337" s="442"/>
      <c r="IZ337" s="653"/>
      <c r="JA337" s="442"/>
      <c r="JB337" s="442"/>
      <c r="JC337" s="442"/>
      <c r="JD337" s="442"/>
      <c r="JE337" s="442"/>
      <c r="JF337" s="442"/>
      <c r="JG337" s="442"/>
      <c r="JH337" s="442"/>
      <c r="JI337" s="442"/>
      <c r="JJ337" s="442"/>
      <c r="JK337" s="442"/>
      <c r="JL337" s="442"/>
      <c r="JM337" s="653"/>
      <c r="JN337" s="442"/>
      <c r="JO337" s="442"/>
      <c r="JP337" s="442"/>
      <c r="JQ337" s="442"/>
      <c r="JR337" s="442"/>
      <c r="JS337" s="442"/>
      <c r="JT337" s="442"/>
      <c r="JU337" s="442"/>
      <c r="JV337" s="442"/>
      <c r="JW337" s="442"/>
      <c r="JX337" s="442"/>
      <c r="JY337" s="442"/>
      <c r="JZ337" s="653"/>
      <c r="KA337" s="442"/>
      <c r="KB337" s="442"/>
      <c r="KC337" s="442"/>
      <c r="KD337" s="442"/>
      <c r="KE337" s="442"/>
      <c r="KF337" s="442"/>
      <c r="KG337" s="442"/>
      <c r="KH337" s="442"/>
      <c r="KI337" s="442"/>
      <c r="KJ337" s="442"/>
      <c r="KK337" s="442"/>
      <c r="KL337" s="442"/>
      <c r="KM337" s="653"/>
      <c r="KN337" s="442"/>
      <c r="KO337" s="442"/>
      <c r="KP337" s="442"/>
      <c r="KQ337" s="442"/>
      <c r="KR337" s="442"/>
      <c r="KS337" s="442"/>
      <c r="KT337" s="442"/>
      <c r="KU337" s="442"/>
      <c r="KV337" s="442"/>
      <c r="KW337" s="442"/>
      <c r="KX337" s="442"/>
      <c r="KY337" s="442"/>
      <c r="KZ337" s="653"/>
      <c r="LA337" s="442"/>
      <c r="LB337" s="442"/>
      <c r="LC337" s="442"/>
      <c r="LD337" s="442"/>
      <c r="LE337" s="442"/>
      <c r="LF337" s="442"/>
      <c r="LG337" s="442"/>
      <c r="LH337" s="442"/>
      <c r="LI337" s="442"/>
      <c r="LJ337" s="442"/>
      <c r="LK337" s="442"/>
      <c r="LL337" s="512"/>
    </row>
    <row r="338" spans="1:324" ht="15.75" x14ac:dyDescent="0.25">
      <c r="A338" s="419">
        <v>5000</v>
      </c>
      <c r="B338" s="420"/>
      <c r="C338" s="418" t="s">
        <v>657</v>
      </c>
      <c r="D338" s="418" t="s">
        <v>450</v>
      </c>
      <c r="E338" s="466">
        <v>0</v>
      </c>
      <c r="F338" s="466">
        <v>0</v>
      </c>
      <c r="G338" s="466">
        <v>0</v>
      </c>
      <c r="H338" s="466">
        <v>0</v>
      </c>
      <c r="I338" s="466">
        <v>0</v>
      </c>
      <c r="J338" s="466">
        <v>0</v>
      </c>
      <c r="K338" s="466">
        <v>0</v>
      </c>
      <c r="L338" s="466">
        <v>0</v>
      </c>
      <c r="M338" s="466">
        <v>0</v>
      </c>
      <c r="N338" s="466">
        <v>0</v>
      </c>
      <c r="O338" s="466">
        <v>0</v>
      </c>
      <c r="P338" s="466">
        <v>0</v>
      </c>
      <c r="Q338" s="466">
        <v>0</v>
      </c>
      <c r="R338" s="466">
        <v>0</v>
      </c>
      <c r="S338" s="466">
        <v>0</v>
      </c>
      <c r="T338" s="466">
        <v>0</v>
      </c>
      <c r="U338" s="466">
        <v>0</v>
      </c>
      <c r="V338" s="466">
        <v>0</v>
      </c>
      <c r="W338" s="466">
        <v>0</v>
      </c>
      <c r="X338" s="466">
        <v>0</v>
      </c>
      <c r="Y338" s="466">
        <f>M338+N338+O338+P338+Q338+R338+S338+T338+U338+V338+W338+X338</f>
        <v>0</v>
      </c>
      <c r="Z338" s="466">
        <v>0</v>
      </c>
      <c r="AA338" s="466">
        <v>0</v>
      </c>
      <c r="AB338" s="466">
        <v>0</v>
      </c>
      <c r="AC338" s="466">
        <v>0</v>
      </c>
      <c r="AD338" s="466">
        <v>0</v>
      </c>
      <c r="AE338" s="466">
        <v>0</v>
      </c>
      <c r="AF338" s="466">
        <v>0</v>
      </c>
      <c r="AG338" s="466">
        <v>0</v>
      </c>
      <c r="AH338" s="466">
        <v>0</v>
      </c>
      <c r="AI338" s="466">
        <v>0</v>
      </c>
      <c r="AJ338" s="466">
        <v>0</v>
      </c>
      <c r="AK338" s="466">
        <v>0</v>
      </c>
      <c r="AL338" s="466">
        <f>Z338+AA338+AB338+AC338+AD338+AE338+AF338+AG338+AH338+AI338+AJ338+AK338</f>
        <v>0</v>
      </c>
      <c r="AM338" s="466">
        <v>0</v>
      </c>
      <c r="AN338" s="466">
        <v>0</v>
      </c>
      <c r="AO338" s="466">
        <v>0</v>
      </c>
      <c r="AP338" s="466">
        <v>0</v>
      </c>
      <c r="AQ338" s="466">
        <v>0</v>
      </c>
      <c r="AR338" s="466">
        <v>0</v>
      </c>
      <c r="AS338" s="466">
        <v>0</v>
      </c>
      <c r="AT338" s="466">
        <v>0</v>
      </c>
      <c r="AU338" s="466">
        <v>0</v>
      </c>
      <c r="AV338" s="466">
        <v>0</v>
      </c>
      <c r="AW338" s="466">
        <v>0</v>
      </c>
      <c r="AX338" s="466">
        <v>0</v>
      </c>
      <c r="AY338" s="466">
        <f>AM338+AN338+AO338+AP338+AQ338+AR338+AS338+AT338+AU338+AV338+AW338+AX338</f>
        <v>0</v>
      </c>
      <c r="AZ338" s="466">
        <v>0</v>
      </c>
      <c r="BA338" s="466">
        <v>0</v>
      </c>
      <c r="BB338" s="466">
        <v>0</v>
      </c>
      <c r="BC338" s="466">
        <v>0</v>
      </c>
      <c r="BD338" s="466">
        <v>0</v>
      </c>
      <c r="BE338" s="466">
        <v>0</v>
      </c>
      <c r="BF338" s="466">
        <v>0</v>
      </c>
      <c r="BG338" s="466">
        <v>0</v>
      </c>
      <c r="BH338" s="466">
        <v>0</v>
      </c>
      <c r="BI338" s="466">
        <v>0</v>
      </c>
      <c r="BJ338" s="466">
        <v>0</v>
      </c>
      <c r="BK338" s="466">
        <v>0</v>
      </c>
      <c r="BL338" s="466">
        <f>AZ338+BA338+BB338+BC338+BD338+BE338+BF338+BG338+BH338+BI338+BJ338+BK338</f>
        <v>0</v>
      </c>
      <c r="BM338" s="466">
        <v>0</v>
      </c>
      <c r="BN338" s="466">
        <v>0</v>
      </c>
      <c r="BO338" s="466">
        <v>0</v>
      </c>
      <c r="BP338" s="466">
        <v>0</v>
      </c>
      <c r="BQ338" s="466">
        <v>0</v>
      </c>
      <c r="BR338" s="466">
        <v>0</v>
      </c>
      <c r="BS338" s="466">
        <v>0</v>
      </c>
      <c r="BT338" s="466">
        <v>0</v>
      </c>
      <c r="BU338" s="466">
        <v>0</v>
      </c>
      <c r="BV338" s="466">
        <v>0</v>
      </c>
      <c r="BW338" s="466">
        <v>0</v>
      </c>
      <c r="BX338" s="466">
        <v>0</v>
      </c>
      <c r="BY338" s="466">
        <f>BM338+BN338+BO338+BP338+BQ338+BR338+BS338+BT338+BU338+BV338+BW338+BX338</f>
        <v>0</v>
      </c>
      <c r="BZ338" s="466">
        <v>0</v>
      </c>
      <c r="CA338" s="466">
        <v>0</v>
      </c>
      <c r="CB338" s="466">
        <v>0</v>
      </c>
      <c r="CC338" s="466">
        <v>0</v>
      </c>
      <c r="CD338" s="466">
        <v>0</v>
      </c>
      <c r="CE338" s="466">
        <v>0</v>
      </c>
      <c r="CF338" s="466">
        <v>0</v>
      </c>
      <c r="CG338" s="466">
        <v>0</v>
      </c>
      <c r="CH338" s="466">
        <v>0</v>
      </c>
      <c r="CI338" s="466">
        <v>0</v>
      </c>
      <c r="CJ338" s="466">
        <v>0</v>
      </c>
      <c r="CK338" s="466">
        <v>0</v>
      </c>
      <c r="CL338" s="466">
        <f>BZ338+CA338+CB338+CC338+CD338+CE338+CF338+CG338+CH338+CI338+CJ338+CK338</f>
        <v>0</v>
      </c>
      <c r="CM338" s="466">
        <v>0</v>
      </c>
      <c r="CN338" s="466">
        <v>0</v>
      </c>
      <c r="CO338" s="466">
        <v>0</v>
      </c>
      <c r="CP338" s="466">
        <v>0</v>
      </c>
      <c r="CQ338" s="466">
        <v>0</v>
      </c>
      <c r="CR338" s="466">
        <v>0</v>
      </c>
      <c r="CS338" s="466">
        <v>0</v>
      </c>
      <c r="CT338" s="466">
        <v>0</v>
      </c>
      <c r="CU338" s="466">
        <v>0</v>
      </c>
      <c r="CV338" s="466">
        <v>0</v>
      </c>
      <c r="CW338" s="466">
        <v>0</v>
      </c>
      <c r="CX338" s="466">
        <v>0</v>
      </c>
      <c r="CY338" s="466">
        <f>CM338+CN338+CO338+CP338+CQ338+CR338+CS338+CT338+CU338+CV338+CW338+CX338</f>
        <v>0</v>
      </c>
      <c r="CZ338" s="466">
        <v>0</v>
      </c>
      <c r="DA338" s="466">
        <v>0</v>
      </c>
      <c r="DB338" s="466">
        <v>0</v>
      </c>
      <c r="DC338" s="466">
        <v>0</v>
      </c>
      <c r="DD338" s="466">
        <v>0</v>
      </c>
      <c r="DE338" s="466">
        <v>0</v>
      </c>
      <c r="DF338" s="466">
        <v>0</v>
      </c>
      <c r="DG338" s="466">
        <v>0</v>
      </c>
      <c r="DH338" s="466">
        <v>0</v>
      </c>
      <c r="DI338" s="466">
        <v>0</v>
      </c>
      <c r="DJ338" s="466">
        <v>0</v>
      </c>
      <c r="DK338" s="466">
        <v>0</v>
      </c>
      <c r="DL338" s="466">
        <f>CZ338+DA338+DB338+DC338+DD338+DE338+DF338+DG338+DH338+DI338+DJ338+DK338</f>
        <v>0</v>
      </c>
      <c r="DM338" s="466">
        <v>0</v>
      </c>
      <c r="DN338" s="466">
        <v>0</v>
      </c>
      <c r="DO338" s="466">
        <v>0</v>
      </c>
      <c r="DP338" s="466">
        <v>0</v>
      </c>
      <c r="DQ338" s="466">
        <v>0</v>
      </c>
      <c r="DR338" s="466">
        <v>0</v>
      </c>
      <c r="DS338" s="466">
        <v>0</v>
      </c>
      <c r="DT338" s="466">
        <v>0</v>
      </c>
      <c r="DU338" s="466">
        <v>0</v>
      </c>
      <c r="DV338" s="466">
        <v>0</v>
      </c>
      <c r="DW338" s="466">
        <v>0</v>
      </c>
      <c r="DX338" s="466">
        <v>0</v>
      </c>
      <c r="DY338" s="466">
        <f>DM338+DN338+DO338+DP338+DQ338+DR338+DS338+DT338+DU338+DV338+DW338+DX338</f>
        <v>0</v>
      </c>
      <c r="DZ338" s="466">
        <v>0</v>
      </c>
      <c r="EA338" s="466">
        <v>0</v>
      </c>
      <c r="EB338" s="466">
        <v>0</v>
      </c>
      <c r="EC338" s="466">
        <v>0</v>
      </c>
      <c r="ED338" s="466">
        <v>0</v>
      </c>
      <c r="EE338" s="466">
        <v>0</v>
      </c>
      <c r="EF338" s="466">
        <v>0</v>
      </c>
      <c r="EG338" s="466">
        <v>0</v>
      </c>
      <c r="EH338" s="466">
        <v>0</v>
      </c>
      <c r="EI338" s="466">
        <v>0</v>
      </c>
      <c r="EJ338" s="466">
        <v>0</v>
      </c>
      <c r="EK338" s="466">
        <v>0</v>
      </c>
      <c r="EL338" s="466">
        <f>DZ338+EA338+EB338+EC338+ED338+EE338+EF338+EG338+EH338+EI338+EJ338+EK338</f>
        <v>0</v>
      </c>
      <c r="EM338" s="466">
        <v>0</v>
      </c>
      <c r="EN338" s="466">
        <v>0</v>
      </c>
      <c r="EO338" s="466">
        <v>0</v>
      </c>
      <c r="EP338" s="466">
        <v>0</v>
      </c>
      <c r="EQ338" s="466">
        <v>0</v>
      </c>
      <c r="ER338" s="466">
        <v>0</v>
      </c>
      <c r="ES338" s="466">
        <v>0</v>
      </c>
      <c r="ET338" s="466">
        <v>0</v>
      </c>
      <c r="EU338" s="466">
        <v>0</v>
      </c>
      <c r="EV338" s="466">
        <v>0</v>
      </c>
      <c r="EW338" s="466">
        <v>0</v>
      </c>
      <c r="EX338" s="466">
        <v>0</v>
      </c>
      <c r="EY338" s="466">
        <f>EM338+EN338+EO338+EP338+EQ338+ER338+ES338+ET338+EU338+EV338+EW338+EX338</f>
        <v>0</v>
      </c>
      <c r="EZ338" s="466">
        <v>0</v>
      </c>
      <c r="FA338" s="466">
        <v>0</v>
      </c>
      <c r="FB338" s="466">
        <v>0</v>
      </c>
      <c r="FC338" s="466">
        <v>0</v>
      </c>
      <c r="FD338" s="466">
        <v>0</v>
      </c>
      <c r="FE338" s="466">
        <v>0</v>
      </c>
      <c r="FF338" s="466">
        <v>0</v>
      </c>
      <c r="FG338" s="466">
        <v>0</v>
      </c>
      <c r="FH338" s="466">
        <v>0</v>
      </c>
      <c r="FI338" s="466">
        <v>0</v>
      </c>
      <c r="FJ338" s="466">
        <v>0</v>
      </c>
      <c r="FK338" s="466">
        <v>0</v>
      </c>
      <c r="FL338" s="466">
        <f>FA338+FB338+FC338+FD338+FE338+FF338+FG338+FH338+EZ338+FI338+FK338+FJ338</f>
        <v>0</v>
      </c>
      <c r="FM338" s="466">
        <v>0</v>
      </c>
      <c r="FN338" s="466">
        <v>0</v>
      </c>
      <c r="FO338" s="466">
        <v>0</v>
      </c>
      <c r="FP338" s="466">
        <v>0</v>
      </c>
      <c r="FQ338" s="466">
        <v>0</v>
      </c>
      <c r="FR338" s="466">
        <v>0</v>
      </c>
      <c r="FS338" s="466">
        <v>0</v>
      </c>
      <c r="FT338" s="466">
        <v>0</v>
      </c>
      <c r="FU338" s="466">
        <v>0</v>
      </c>
      <c r="FV338" s="466">
        <v>0</v>
      </c>
      <c r="FW338" s="466">
        <v>0</v>
      </c>
      <c r="FX338" s="466">
        <v>0</v>
      </c>
      <c r="FY338" s="466">
        <f>FM338+FN338+FO338+FP338+FQ338+FR338+FS338+FT338+FU338+FV338+FW338+FX338</f>
        <v>0</v>
      </c>
      <c r="FZ338" s="466">
        <v>0</v>
      </c>
      <c r="GA338" s="466">
        <v>0</v>
      </c>
      <c r="GB338" s="466">
        <v>0</v>
      </c>
      <c r="GC338" s="466">
        <v>0</v>
      </c>
      <c r="GD338" s="466">
        <v>0</v>
      </c>
      <c r="GE338" s="466">
        <v>0</v>
      </c>
      <c r="GF338" s="466">
        <v>0</v>
      </c>
      <c r="GG338" s="466">
        <v>0</v>
      </c>
      <c r="GH338" s="466">
        <v>0</v>
      </c>
      <c r="GI338" s="466">
        <v>0</v>
      </c>
      <c r="GJ338" s="466">
        <v>0</v>
      </c>
      <c r="GK338" s="466">
        <v>0</v>
      </c>
      <c r="GL338" s="466">
        <f>FZ338+GA338+GB338+GC338+GD338+GE338+GF338+GG338+GH338+GI338+GJ338+GK338</f>
        <v>0</v>
      </c>
      <c r="GM338" s="466">
        <v>0</v>
      </c>
      <c r="GN338" s="466">
        <v>0</v>
      </c>
      <c r="GO338" s="466">
        <v>0</v>
      </c>
      <c r="GP338" s="466">
        <v>0</v>
      </c>
      <c r="GQ338" s="466">
        <v>0</v>
      </c>
      <c r="GR338" s="466">
        <v>0</v>
      </c>
      <c r="GS338" s="466">
        <v>0</v>
      </c>
      <c r="GT338" s="466">
        <v>0</v>
      </c>
      <c r="GU338" s="466">
        <v>0</v>
      </c>
      <c r="GV338" s="466">
        <v>0</v>
      </c>
      <c r="GW338" s="466">
        <v>0</v>
      </c>
      <c r="GX338" s="466">
        <v>0</v>
      </c>
      <c r="GY338" s="466">
        <f>GM338+GN338+GO338+GP338+GQ338+GR338+GS338+GT338+GU338+GV338+GW338+GX338</f>
        <v>0</v>
      </c>
      <c r="GZ338" s="466">
        <v>0</v>
      </c>
      <c r="HA338" s="466">
        <v>0</v>
      </c>
      <c r="HB338" s="466">
        <v>0</v>
      </c>
      <c r="HC338" s="466">
        <v>0</v>
      </c>
      <c r="HD338" s="466">
        <v>0</v>
      </c>
      <c r="HE338" s="466">
        <v>0</v>
      </c>
      <c r="HF338" s="466">
        <v>0</v>
      </c>
      <c r="HG338" s="466">
        <v>0</v>
      </c>
      <c r="HH338" s="466">
        <v>0</v>
      </c>
      <c r="HI338" s="466">
        <v>0</v>
      </c>
      <c r="HJ338" s="466">
        <v>0</v>
      </c>
      <c r="HK338" s="466">
        <v>0</v>
      </c>
      <c r="HL338" s="466">
        <f>GZ338+HA338+HB338+HC338+HD338+HE338+HF338+HG338+HH338+HI338+HJ338+HK338</f>
        <v>0</v>
      </c>
      <c r="HM338" s="466">
        <v>0</v>
      </c>
      <c r="HN338" s="466">
        <v>0</v>
      </c>
      <c r="HO338" s="466">
        <v>0</v>
      </c>
      <c r="HP338" s="466">
        <v>0</v>
      </c>
      <c r="HQ338" s="466">
        <v>0</v>
      </c>
      <c r="HR338" s="466">
        <v>0</v>
      </c>
      <c r="HS338" s="466">
        <v>0</v>
      </c>
      <c r="HT338" s="466">
        <v>0</v>
      </c>
      <c r="HU338" s="466">
        <v>0</v>
      </c>
      <c r="HV338" s="466">
        <v>0</v>
      </c>
      <c r="HW338" s="466">
        <v>0</v>
      </c>
      <c r="HX338" s="466">
        <v>0</v>
      </c>
      <c r="HY338" s="466">
        <f>HM338+HN338+HO338+HP338+HQ338+HR338+HS338+HT338+HU338+HV338+HW338+HX338</f>
        <v>0</v>
      </c>
      <c r="HZ338" s="466">
        <v>0</v>
      </c>
      <c r="IA338" s="466">
        <v>0</v>
      </c>
      <c r="IB338" s="466">
        <v>0</v>
      </c>
      <c r="IC338" s="466">
        <v>0</v>
      </c>
      <c r="ID338" s="466">
        <v>0</v>
      </c>
      <c r="IE338" s="466">
        <v>0</v>
      </c>
      <c r="IF338" s="466">
        <v>0</v>
      </c>
      <c r="IG338" s="466">
        <v>0</v>
      </c>
      <c r="IH338" s="466">
        <v>0</v>
      </c>
      <c r="II338" s="466">
        <v>0</v>
      </c>
      <c r="IJ338" s="466">
        <v>0</v>
      </c>
      <c r="IK338" s="466">
        <v>0</v>
      </c>
      <c r="IL338" s="466">
        <f>HZ338+IA338+IB338+IC338+ID338+IE338+IF338+IG338+IH338+II338+IJ338+IK338</f>
        <v>0</v>
      </c>
      <c r="IM338" s="466">
        <v>0</v>
      </c>
      <c r="IN338" s="466">
        <v>0</v>
      </c>
      <c r="IO338" s="466">
        <v>0</v>
      </c>
      <c r="IP338" s="466">
        <v>0</v>
      </c>
      <c r="IQ338" s="466">
        <v>0</v>
      </c>
      <c r="IR338" s="466">
        <v>0</v>
      </c>
      <c r="IS338" s="466">
        <v>0</v>
      </c>
      <c r="IT338" s="466">
        <v>0</v>
      </c>
      <c r="IU338" s="466">
        <v>0</v>
      </c>
      <c r="IV338" s="466">
        <v>0</v>
      </c>
      <c r="IW338" s="466">
        <v>0</v>
      </c>
      <c r="IX338" s="466">
        <v>0</v>
      </c>
      <c r="IY338" s="466">
        <f>IM338+IN338+IO338+IP338+IQ338+IR338+IS338+IT338+IU338+IV338+IW338+IX338</f>
        <v>0</v>
      </c>
      <c r="IZ338" s="655">
        <v>0</v>
      </c>
      <c r="JA338" s="466">
        <v>0</v>
      </c>
      <c r="JB338" s="466">
        <v>0</v>
      </c>
      <c r="JC338" s="466">
        <v>0</v>
      </c>
      <c r="JD338" s="466">
        <v>0</v>
      </c>
      <c r="JE338" s="466">
        <v>0</v>
      </c>
      <c r="JF338" s="466">
        <v>0</v>
      </c>
      <c r="JG338" s="466">
        <v>0</v>
      </c>
      <c r="JH338" s="466">
        <v>0</v>
      </c>
      <c r="JI338" s="466">
        <v>0</v>
      </c>
      <c r="JJ338" s="466">
        <v>0</v>
      </c>
      <c r="JK338" s="466">
        <v>0</v>
      </c>
      <c r="JL338" s="466">
        <f>IZ338+JA338+JB338+JC338+JD338+JE338+JF338+JG338+JH338+JI338+JJ338+JK338</f>
        <v>0</v>
      </c>
      <c r="JM338" s="655">
        <v>0</v>
      </c>
      <c r="JN338" s="466">
        <v>0</v>
      </c>
      <c r="JO338" s="466">
        <v>0</v>
      </c>
      <c r="JP338" s="466">
        <v>0</v>
      </c>
      <c r="JQ338" s="466">
        <v>0</v>
      </c>
      <c r="JR338" s="466">
        <v>0</v>
      </c>
      <c r="JS338" s="466">
        <v>0</v>
      </c>
      <c r="JT338" s="466">
        <v>0</v>
      </c>
      <c r="JU338" s="466">
        <v>0</v>
      </c>
      <c r="JV338" s="466">
        <v>0</v>
      </c>
      <c r="JW338" s="466">
        <v>0</v>
      </c>
      <c r="JX338" s="466">
        <v>0</v>
      </c>
      <c r="JY338" s="466">
        <f>JM338+JN338+JO338+JP338+JQ338+JR338+JS338+JT338+JU338+JV338+JW338+JX338</f>
        <v>0</v>
      </c>
      <c r="JZ338" s="655">
        <v>0</v>
      </c>
      <c r="KA338" s="466">
        <v>0</v>
      </c>
      <c r="KB338" s="466">
        <v>0</v>
      </c>
      <c r="KC338" s="466">
        <v>0</v>
      </c>
      <c r="KD338" s="466">
        <v>0</v>
      </c>
      <c r="KE338" s="466">
        <v>0</v>
      </c>
      <c r="KF338" s="466">
        <v>0</v>
      </c>
      <c r="KG338" s="466">
        <v>0</v>
      </c>
      <c r="KH338" s="466">
        <v>0</v>
      </c>
      <c r="KI338" s="466">
        <v>0</v>
      </c>
      <c r="KJ338" s="466">
        <v>0</v>
      </c>
      <c r="KK338" s="466">
        <v>0</v>
      </c>
      <c r="KL338" s="466">
        <f>JZ338+KA338+KB338+KC338+KD338+KE338+KF338+KG338+KH338+KI338+KJ338+KK338</f>
        <v>0</v>
      </c>
      <c r="KM338" s="655">
        <v>0</v>
      </c>
      <c r="KN338" s="466">
        <v>0</v>
      </c>
      <c r="KO338" s="466">
        <v>0</v>
      </c>
      <c r="KP338" s="466">
        <v>0</v>
      </c>
      <c r="KQ338" s="466">
        <v>0</v>
      </c>
      <c r="KR338" s="466">
        <v>0</v>
      </c>
      <c r="KS338" s="466">
        <v>0</v>
      </c>
      <c r="KT338" s="466">
        <v>0</v>
      </c>
      <c r="KU338" s="466">
        <v>0</v>
      </c>
      <c r="KV338" s="466">
        <v>0</v>
      </c>
      <c r="KW338" s="466">
        <v>0</v>
      </c>
      <c r="KX338" s="466">
        <v>0</v>
      </c>
      <c r="KY338" s="466">
        <f>KM338+KN338+KO338+KP338+KQ338+KR338+KS338+KT338+KU338+KV338+KW338+KX338</f>
        <v>0</v>
      </c>
      <c r="KZ338" s="655">
        <v>0</v>
      </c>
      <c r="LA338" s="466">
        <v>0</v>
      </c>
      <c r="LB338" s="466">
        <v>0</v>
      </c>
      <c r="LC338" s="466">
        <v>0</v>
      </c>
      <c r="LD338" s="466">
        <v>0</v>
      </c>
      <c r="LE338" s="466">
        <v>0</v>
      </c>
      <c r="LF338" s="466">
        <v>0</v>
      </c>
      <c r="LG338" s="466">
        <v>0</v>
      </c>
      <c r="LH338" s="466">
        <v>0</v>
      </c>
      <c r="LI338" s="466">
        <v>0</v>
      </c>
      <c r="LJ338" s="466">
        <v>0</v>
      </c>
      <c r="LK338" s="466">
        <v>0</v>
      </c>
      <c r="LL338" s="511">
        <f>KZ338+LA338+LB338+LC338+LD338+LE338+LF338+LG338+LH338+LI338+LJ338+LK338</f>
        <v>0</v>
      </c>
    </row>
    <row r="339" spans="1:324" ht="15.75" x14ac:dyDescent="0.25">
      <c r="A339" s="419">
        <v>5001</v>
      </c>
      <c r="B339" s="420"/>
      <c r="C339" s="418" t="s">
        <v>761</v>
      </c>
      <c r="D339" s="418" t="s">
        <v>762</v>
      </c>
      <c r="E339" s="466">
        <v>2304702.8876648303</v>
      </c>
      <c r="F339" s="466">
        <v>6219120.3471874474</v>
      </c>
      <c r="G339" s="466">
        <v>5021277.7499582712</v>
      </c>
      <c r="H339" s="466">
        <v>2068611.2502086463</v>
      </c>
      <c r="I339" s="466">
        <v>5694228.8432648974</v>
      </c>
      <c r="J339" s="466">
        <v>43094550.158571191</v>
      </c>
      <c r="K339" s="466">
        <v>154446098.31413791</v>
      </c>
      <c r="L339" s="466">
        <v>136434464.19629446</v>
      </c>
      <c r="M339" s="466">
        <v>30295691.266900349</v>
      </c>
      <c r="N339" s="466">
        <v>485930.01335336338</v>
      </c>
      <c r="O339" s="466">
        <v>1561090.3195209482</v>
      </c>
      <c r="P339" s="466">
        <v>7180393.8580787843</v>
      </c>
      <c r="Q339" s="466">
        <v>148385.07761642465</v>
      </c>
      <c r="R339" s="466">
        <v>2158677.049282257</v>
      </c>
      <c r="S339" s="466">
        <v>2734372.8017025543</v>
      </c>
      <c r="T339" s="466">
        <v>983658.87961108331</v>
      </c>
      <c r="U339" s="466">
        <v>1513138.2455766986</v>
      </c>
      <c r="V339" s="466">
        <v>42141338.043481886</v>
      </c>
      <c r="W339" s="466">
        <v>48585586.713403441</v>
      </c>
      <c r="X339" s="466">
        <v>26897481.268360876</v>
      </c>
      <c r="Y339" s="466">
        <f>M339+N339+O339+P339+Q339+R339+S339+T339+U339+V339+W339+X339</f>
        <v>164685743.53688866</v>
      </c>
      <c r="Z339" s="466">
        <v>19007568.589133702</v>
      </c>
      <c r="AA339" s="466">
        <v>-4149691.4714154564</v>
      </c>
      <c r="AB339" s="466">
        <v>-8771726.3796945419</v>
      </c>
      <c r="AC339" s="466">
        <v>-38663513.505758643</v>
      </c>
      <c r="AD339" s="466">
        <v>-8682598.8983475212</v>
      </c>
      <c r="AE339" s="466">
        <v>35500545.665623441</v>
      </c>
      <c r="AF339" s="466">
        <v>16437051.297279254</v>
      </c>
      <c r="AG339" s="466">
        <v>27424209.256927062</v>
      </c>
      <c r="AH339" s="466">
        <v>1239180.7833416795</v>
      </c>
      <c r="AI339" s="466">
        <v>90461585.013478562</v>
      </c>
      <c r="AJ339" s="466">
        <v>-9291078.2840928063</v>
      </c>
      <c r="AK339" s="466">
        <v>-49256820.019278921</v>
      </c>
      <c r="AL339" s="466">
        <f>Z339+AA339+AB339+AC339+AD339+AE339+AF339+AG339+AH339+AI339+AJ339+AK339</f>
        <v>71254712.047195822</v>
      </c>
      <c r="AM339" s="466">
        <v>-4652503.3579535969</v>
      </c>
      <c r="AN339" s="466">
        <v>98081888.943331659</v>
      </c>
      <c r="AO339" s="466">
        <v>26113132.330328826</v>
      </c>
      <c r="AP339" s="466">
        <v>-27449409.348147221</v>
      </c>
      <c r="AQ339" s="466">
        <v>2788223.7631447171</v>
      </c>
      <c r="AR339" s="466">
        <v>8207273.6880320478</v>
      </c>
      <c r="AS339" s="466">
        <v>32643956.418920048</v>
      </c>
      <c r="AT339" s="466">
        <v>-22561813.553663827</v>
      </c>
      <c r="AU339" s="466">
        <v>19767968.61959606</v>
      </c>
      <c r="AV339" s="466">
        <v>10106455.286888666</v>
      </c>
      <c r="AW339" s="466">
        <v>-11801034.885661827</v>
      </c>
      <c r="AX339" s="466">
        <v>23486214.160365552</v>
      </c>
      <c r="AY339" s="466">
        <f>AM339+AN339+AO339+AP339+AQ339+AR339+AS339+AT339+AU339+AV339+AW339+AX339</f>
        <v>154730352.06518108</v>
      </c>
      <c r="AZ339" s="466">
        <v>-16488626.718828244</v>
      </c>
      <c r="BA339" s="466">
        <v>-20177370.221999668</v>
      </c>
      <c r="BB339" s="466">
        <v>594099.97204139561</v>
      </c>
      <c r="BC339" s="466">
        <v>7328386.1432565507</v>
      </c>
      <c r="BD339" s="466">
        <v>10887585.544984143</v>
      </c>
      <c r="BE339" s="466">
        <v>36581918.711400434</v>
      </c>
      <c r="BF339" s="466">
        <v>22447867.942330163</v>
      </c>
      <c r="BG339" s="466">
        <v>-12877754.131196797</v>
      </c>
      <c r="BH339" s="466">
        <v>12476009.848105492</v>
      </c>
      <c r="BI339" s="466">
        <v>3695702.7055166075</v>
      </c>
      <c r="BJ339" s="466">
        <v>-2060081.7893506929</v>
      </c>
      <c r="BK339" s="466">
        <v>-5684455.4656985495</v>
      </c>
      <c r="BL339" s="466">
        <f>AZ339+BA339+BB339+BC339+BD339+BE339+BF339+BG339+BH339+BI339+BJ339+BK339</f>
        <v>36723282.540560834</v>
      </c>
      <c r="BM339" s="466">
        <v>29002954.431647472</v>
      </c>
      <c r="BN339" s="466">
        <v>2839029.3773994325</v>
      </c>
      <c r="BO339" s="466">
        <v>-17839086.924136207</v>
      </c>
      <c r="BP339" s="466">
        <v>-22144529.293940913</v>
      </c>
      <c r="BQ339" s="466">
        <v>13142379.85728593</v>
      </c>
      <c r="BR339" s="466">
        <v>1217367.7182440329</v>
      </c>
      <c r="BS339" s="466">
        <v>-47611988.4368219</v>
      </c>
      <c r="BT339" s="466">
        <v>1979160.4072775831</v>
      </c>
      <c r="BU339" s="466">
        <v>5273007.4278083798</v>
      </c>
      <c r="BV339" s="466">
        <v>27551539.809714574</v>
      </c>
      <c r="BW339" s="466">
        <v>4050976.4646970457</v>
      </c>
      <c r="BX339" s="466">
        <v>9642127.774995828</v>
      </c>
      <c r="BY339" s="466">
        <f>BM339+BN339+BO339+BP339+BQ339+BR339+BS339+BT339+BU339+BV339+BW339+BX339</f>
        <v>7102938.6141712628</v>
      </c>
      <c r="BZ339" s="466">
        <v>3572921.4154565185</v>
      </c>
      <c r="CA339" s="466">
        <v>1969984.1428809883</v>
      </c>
      <c r="CB339" s="466">
        <v>-299653.64713737275</v>
      </c>
      <c r="CC339" s="466">
        <v>35615126.856952101</v>
      </c>
      <c r="CD339" s="466">
        <v>-1307392.5262894344</v>
      </c>
      <c r="CE339" s="466">
        <v>1165252.3284927392</v>
      </c>
      <c r="CF339" s="466">
        <v>1648902.2233350035</v>
      </c>
      <c r="CG339" s="466">
        <v>-1897424.9248873321</v>
      </c>
      <c r="CH339" s="466">
        <v>-200837.24336504703</v>
      </c>
      <c r="CI339" s="466">
        <v>934442.57636454643</v>
      </c>
      <c r="CJ339" s="466">
        <v>204032.03430145196</v>
      </c>
      <c r="CK339" s="466">
        <v>33537392.45117677</v>
      </c>
      <c r="CL339" s="466">
        <f>BZ339+CA339+CB339+CC339+CD339+CE339+CF339+CG339+CH339+CI339+CJ339+CK339</f>
        <v>74942745.687280938</v>
      </c>
      <c r="CM339" s="466">
        <v>2719633.234434986</v>
      </c>
      <c r="CN339" s="466">
        <v>974253.04623602075</v>
      </c>
      <c r="CO339" s="466">
        <v>3469179.1508095479</v>
      </c>
      <c r="CP339" s="466">
        <v>61967221.283174761</v>
      </c>
      <c r="CQ339" s="466">
        <v>-895259.17334334855</v>
      </c>
      <c r="CR339" s="466">
        <v>263031.66541478888</v>
      </c>
      <c r="CS339" s="466">
        <v>413453.51360373892</v>
      </c>
      <c r="CT339" s="466">
        <v>1683199.3468953434</v>
      </c>
      <c r="CU339" s="466">
        <v>1843388.7917709905</v>
      </c>
      <c r="CV339" s="466">
        <v>2030998.2946503093</v>
      </c>
      <c r="CW339" s="466">
        <v>426942.6362460354</v>
      </c>
      <c r="CX339" s="466">
        <v>16918279.332832582</v>
      </c>
      <c r="CY339" s="466">
        <f>CM339+CN339+CO339+CP339+CQ339+CR339+CS339+CT339+CU339+CV339+CW339+CX339</f>
        <v>91814321.122725755</v>
      </c>
      <c r="CZ339" s="466">
        <v>58104303.240000002</v>
      </c>
      <c r="DA339" s="466">
        <v>463746.18</v>
      </c>
      <c r="DB339" s="466">
        <v>2676954.1799582709</v>
      </c>
      <c r="DC339" s="466">
        <v>-73460.820000000298</v>
      </c>
      <c r="DD339" s="466">
        <v>1744291.08</v>
      </c>
      <c r="DE339" s="466">
        <v>2481547.85</v>
      </c>
      <c r="DF339" s="466">
        <v>993292.04999999888</v>
      </c>
      <c r="DG339" s="466">
        <v>-2430266.6299582701</v>
      </c>
      <c r="DH339" s="466">
        <v>3856569.33</v>
      </c>
      <c r="DI339" s="466">
        <v>3450634.22</v>
      </c>
      <c r="DJ339" s="466">
        <v>-484882.30000000075</v>
      </c>
      <c r="DK339" s="466">
        <v>27435910.319999997</v>
      </c>
      <c r="DL339" s="466">
        <f>CZ339+DA339+DB339+DC339+DD339+DE339+DF339+DG339+DH339+DI339+DJ339+DK339</f>
        <v>98218638.699999988</v>
      </c>
      <c r="DM339" s="466">
        <v>1529850</v>
      </c>
      <c r="DN339" s="466">
        <v>4106908</v>
      </c>
      <c r="DO339" s="466">
        <v>1013045</v>
      </c>
      <c r="DP339" s="466">
        <v>2760553.4</v>
      </c>
      <c r="DQ339" s="466">
        <v>2254606</v>
      </c>
      <c r="DR339" s="466">
        <v>2319783.88</v>
      </c>
      <c r="DS339" s="466">
        <v>7270605.5</v>
      </c>
      <c r="DT339" s="466">
        <v>6704278.6800000016</v>
      </c>
      <c r="DU339" s="466">
        <v>23038834.719999999</v>
      </c>
      <c r="DV339" s="466">
        <v>6243074.9600000009</v>
      </c>
      <c r="DW339" s="466">
        <v>-491430.03000000119</v>
      </c>
      <c r="DX339" s="466">
        <v>63051299.260000005</v>
      </c>
      <c r="DY339" s="466">
        <f>DM339+DN339+DO339+DP339+DQ339+DR339+DS339+DT339+DU339+DV339+DW339+DX339</f>
        <v>119801409.37</v>
      </c>
      <c r="DZ339" s="466">
        <v>6914500</v>
      </c>
      <c r="EA339" s="466">
        <v>6239000</v>
      </c>
      <c r="EB339" s="466">
        <v>7252582.2300000004</v>
      </c>
      <c r="EC339" s="466">
        <v>8637195</v>
      </c>
      <c r="ED339" s="466">
        <v>11970555</v>
      </c>
      <c r="EE339" s="466">
        <v>236361.32</v>
      </c>
      <c r="EF339" s="466">
        <v>4993181.18</v>
      </c>
      <c r="EG339" s="466">
        <v>10261365.560000006</v>
      </c>
      <c r="EH339" s="466">
        <v>18463972.940000001</v>
      </c>
      <c r="EI339" s="466">
        <v>29215247.579999987</v>
      </c>
      <c r="EJ339" s="466">
        <v>29949354.549999993</v>
      </c>
      <c r="EK339" s="466">
        <v>59629740.890000008</v>
      </c>
      <c r="EL339" s="466">
        <f>DZ339+EA339+EB339+EC339+ED339+EE339+EF339+EG339+EH339+EI339+EJ339+EK339</f>
        <v>193763056.25</v>
      </c>
      <c r="EM339" s="466">
        <v>16492000</v>
      </c>
      <c r="EN339" s="466">
        <v>5012454.55</v>
      </c>
      <c r="EO339" s="466">
        <v>-3342285.76</v>
      </c>
      <c r="EP339" s="466">
        <v>2871754.55</v>
      </c>
      <c r="EQ339" s="466">
        <v>6685331.8600000031</v>
      </c>
      <c r="ER339" s="466">
        <v>8750687.5300000012</v>
      </c>
      <c r="ES339" s="466">
        <v>3286169.22</v>
      </c>
      <c r="ET339" s="466">
        <v>10268440.169999998</v>
      </c>
      <c r="EU339" s="466">
        <v>-1486182.64</v>
      </c>
      <c r="EV339" s="466">
        <v>11597691.770000003</v>
      </c>
      <c r="EW339" s="466">
        <v>13545706.369999997</v>
      </c>
      <c r="EX339" s="466">
        <v>54670282.200000003</v>
      </c>
      <c r="EY339" s="466">
        <f>EM339+EN339+EO339+EP339+EQ339+ER339+ES339+ET339+EU339+EV339+EW339+EX339</f>
        <v>128352049.82000001</v>
      </c>
      <c r="EZ339" s="466">
        <v>12201000</v>
      </c>
      <c r="FA339" s="466">
        <v>1544559.21</v>
      </c>
      <c r="FB339" s="466">
        <v>6256000</v>
      </c>
      <c r="FC339" s="466">
        <v>-3511000</v>
      </c>
      <c r="FD339" s="466">
        <v>1111700</v>
      </c>
      <c r="FE339" s="466">
        <v>7478219.6400000006</v>
      </c>
      <c r="FF339" s="466">
        <v>3649828.22</v>
      </c>
      <c r="FG339" s="466">
        <v>10811612.049999999</v>
      </c>
      <c r="FH339" s="466">
        <v>-4722465.76</v>
      </c>
      <c r="FI339" s="466">
        <v>8725684.2699999977</v>
      </c>
      <c r="FJ339" s="466">
        <v>19514107.449999996</v>
      </c>
      <c r="FK339" s="466">
        <v>40630567.929999992</v>
      </c>
      <c r="FL339" s="466">
        <f>FA339+FB339+FC339+FD339+FE339+FF339+FG339+FH339+EZ339+FI339+FK339+FJ339</f>
        <v>103689813.00999999</v>
      </c>
      <c r="FM339" s="466">
        <v>5191000</v>
      </c>
      <c r="FN339" s="466">
        <v>235028251.50999999</v>
      </c>
      <c r="FO339" s="466">
        <v>79087048.489999995</v>
      </c>
      <c r="FP339" s="466">
        <v>10681051.25</v>
      </c>
      <c r="FQ339" s="466">
        <v>-5642066.2899999991</v>
      </c>
      <c r="FR339" s="466">
        <v>4331500.33</v>
      </c>
      <c r="FS339" s="466">
        <v>12455988.23</v>
      </c>
      <c r="FT339" s="466">
        <v>3708640.62</v>
      </c>
      <c r="FU339" s="466">
        <v>-1770509.34</v>
      </c>
      <c r="FV339" s="466">
        <v>203225949.25999999</v>
      </c>
      <c r="FW339" s="466">
        <v>2537527.91</v>
      </c>
      <c r="FX339" s="466">
        <v>43559353.039999992</v>
      </c>
      <c r="FY339" s="466">
        <f>FM339+FN339+FO339+FP339+FQ339+FR339+FS339+FT339+FU339+FV339+FW339+FX339</f>
        <v>592393735.00999987</v>
      </c>
      <c r="FZ339" s="466">
        <v>3122978.63</v>
      </c>
      <c r="GA339" s="466">
        <v>3986500</v>
      </c>
      <c r="GB339" s="466">
        <v>1513666.6700000002</v>
      </c>
      <c r="GC339" s="466">
        <v>6254000</v>
      </c>
      <c r="GD339" s="466">
        <v>44003363.240000002</v>
      </c>
      <c r="GE339" s="466">
        <v>2306398.1399999997</v>
      </c>
      <c r="GF339" s="466">
        <v>6776743.6699999999</v>
      </c>
      <c r="GG339" s="466">
        <v>3668686.2899999991</v>
      </c>
      <c r="GH339" s="466">
        <v>5374081.0000000019</v>
      </c>
      <c r="GI339" s="466">
        <v>9870006.0800000001</v>
      </c>
      <c r="GJ339" s="466">
        <v>10350453.769999996</v>
      </c>
      <c r="GK339" s="466">
        <v>21702040.070000008</v>
      </c>
      <c r="GL339" s="466">
        <f>FZ339+GA339+GB339+GC339+GD339+GE339+GF339+GG339+GH339+GI339+GJ339+GK339</f>
        <v>118928917.56000002</v>
      </c>
      <c r="GM339" s="466">
        <v>5649097.9399999995</v>
      </c>
      <c r="GN339" s="466">
        <v>3365029.8200000022</v>
      </c>
      <c r="GO339" s="466">
        <v>1217579.9999999981</v>
      </c>
      <c r="GP339" s="466">
        <v>1947470.1799999997</v>
      </c>
      <c r="GQ339" s="466">
        <v>-2714782.59</v>
      </c>
      <c r="GR339" s="466">
        <v>12125854.490000002</v>
      </c>
      <c r="GS339" s="466">
        <v>11470210.389999997</v>
      </c>
      <c r="GT339" s="466">
        <v>6431358.5600000024</v>
      </c>
      <c r="GU339" s="466">
        <v>17598072.129999995</v>
      </c>
      <c r="GV339" s="466">
        <v>11357524.400000002</v>
      </c>
      <c r="GW339" s="466">
        <v>13328967.019999996</v>
      </c>
      <c r="GX339" s="466">
        <v>35219336.120000005</v>
      </c>
      <c r="GY339" s="466">
        <f>GM339+GN339+GO339+GP339+GQ339+GR339+GS339+GT339+GU339+GV339+GW339+GX339</f>
        <v>116995718.46000001</v>
      </c>
      <c r="GZ339" s="466">
        <v>8665750</v>
      </c>
      <c r="HA339" s="466">
        <v>50384000</v>
      </c>
      <c r="HB339" s="466">
        <v>5576000</v>
      </c>
      <c r="HC339" s="466">
        <v>6422000</v>
      </c>
      <c r="HD339" s="466">
        <v>3812255.9300000006</v>
      </c>
      <c r="HE339" s="466">
        <v>123051569</v>
      </c>
      <c r="HF339" s="466">
        <v>35328180.270000003</v>
      </c>
      <c r="HG339" s="466">
        <v>1041136.3399999999</v>
      </c>
      <c r="HH339" s="466">
        <v>3375029.1699999981</v>
      </c>
      <c r="HI339" s="466">
        <v>2474895.410000002</v>
      </c>
      <c r="HJ339" s="466">
        <v>3881316.1900000013</v>
      </c>
      <c r="HK339" s="466">
        <v>17061834.669999994</v>
      </c>
      <c r="HL339" s="466">
        <f>GZ339+HA339+HB339+HC339+HD339+HE339+HF339+HG339+HH339+HI339+HJ339+HK339</f>
        <v>261073966.97999999</v>
      </c>
      <c r="HM339" s="466">
        <v>63082000</v>
      </c>
      <c r="HN339" s="466">
        <v>3584000</v>
      </c>
      <c r="HO339" s="466">
        <v>-829857.15000000037</v>
      </c>
      <c r="HP339" s="466">
        <v>4752142.8499999996</v>
      </c>
      <c r="HQ339" s="466">
        <v>688832.85000000149</v>
      </c>
      <c r="HR339" s="466">
        <v>2845408.2999999989</v>
      </c>
      <c r="HS339" s="466">
        <v>6983054.540000001</v>
      </c>
      <c r="HT339" s="466">
        <v>6091781.7100000009</v>
      </c>
      <c r="HU339" s="466">
        <v>-8090788.2200000044</v>
      </c>
      <c r="HV339" s="466">
        <v>-27229.79999999702</v>
      </c>
      <c r="HW339" s="466">
        <v>2342080.339999998</v>
      </c>
      <c r="HX339" s="466">
        <v>17239858.009999994</v>
      </c>
      <c r="HY339" s="466">
        <f>HM339+HN339+HO339+HP339+HQ339+HR339+HS339+HT339+HU339+HV339+HW339+HX339</f>
        <v>98661283.430000022</v>
      </c>
      <c r="HZ339" s="466">
        <v>17521500</v>
      </c>
      <c r="IA339" s="466">
        <v>360700</v>
      </c>
      <c r="IB339" s="466">
        <v>100235300</v>
      </c>
      <c r="IC339" s="466">
        <v>6860666.9699999997</v>
      </c>
      <c r="ID339" s="466">
        <v>-2884300</v>
      </c>
      <c r="IE339" s="466">
        <v>-1077288.3400000008</v>
      </c>
      <c r="IF339" s="466">
        <v>1510500</v>
      </c>
      <c r="IG339" s="466">
        <v>-3334991.379999999</v>
      </c>
      <c r="IH339" s="466">
        <v>577767</v>
      </c>
      <c r="II339" s="466">
        <v>3308507.2599999979</v>
      </c>
      <c r="IJ339" s="466">
        <v>273419.61000000313</v>
      </c>
      <c r="IK339" s="466">
        <v>30311831.689999998</v>
      </c>
      <c r="IL339" s="466">
        <f>HZ339+IA339+IB339+IC339+ID339+IE339+IF339+IG339+IH339+II339+IJ339+IK339</f>
        <v>153663612.81</v>
      </c>
      <c r="IM339" s="466">
        <v>8755000</v>
      </c>
      <c r="IN339" s="466">
        <v>-1010000</v>
      </c>
      <c r="IO339" s="466">
        <v>-1917000</v>
      </c>
      <c r="IP339" s="466">
        <v>2467907</v>
      </c>
      <c r="IQ339" s="466">
        <v>320000</v>
      </c>
      <c r="IR339" s="466">
        <v>5265028.26</v>
      </c>
      <c r="IS339" s="466">
        <v>2984860.4000000004</v>
      </c>
      <c r="IT339" s="466">
        <v>4637175.3900000006</v>
      </c>
      <c r="IU339" s="466">
        <v>4545123.2499999963</v>
      </c>
      <c r="IV339" s="466">
        <v>9013182.9700000025</v>
      </c>
      <c r="IW339" s="466">
        <v>6592336.0199999996</v>
      </c>
      <c r="IX339" s="466">
        <v>23220337.520000003</v>
      </c>
      <c r="IY339" s="466">
        <f>IM339+IN339+IO339+IP339+IQ339+IR339+IS339+IT339+IU339+IV339+IW339+IX339</f>
        <v>64873950.809999995</v>
      </c>
      <c r="IZ339" s="655">
        <v>11858000</v>
      </c>
      <c r="JA339" s="466">
        <v>2652000</v>
      </c>
      <c r="JB339" s="466">
        <v>5162000</v>
      </c>
      <c r="JC339" s="466">
        <v>1460300</v>
      </c>
      <c r="JD339" s="466">
        <v>9281467.3300000001</v>
      </c>
      <c r="JE339" s="466">
        <v>3041793</v>
      </c>
      <c r="JF339" s="466">
        <v>-787864.9299999997</v>
      </c>
      <c r="JG339" s="466">
        <v>2591290.0999999996</v>
      </c>
      <c r="JH339" s="466">
        <v>15083675</v>
      </c>
      <c r="JI339" s="466">
        <v>-4611661.5</v>
      </c>
      <c r="JJ339" s="466">
        <v>9568053.950000003</v>
      </c>
      <c r="JK339" s="466">
        <v>20593139.799999993</v>
      </c>
      <c r="JL339" s="466">
        <f>IZ339+JA339+JB339+JC339+JD339+JE339+JF339+JG339+JH339+JI339+JJ339+JK339</f>
        <v>75892192.75</v>
      </c>
      <c r="JM339" s="655">
        <v>16562000</v>
      </c>
      <c r="JN339" s="466">
        <v>6902800</v>
      </c>
      <c r="JO339" s="466">
        <v>1974478.3000000007</v>
      </c>
      <c r="JP339" s="466">
        <v>3994000</v>
      </c>
      <c r="JQ339" s="466">
        <v>1530950</v>
      </c>
      <c r="JR339" s="466">
        <v>3415000</v>
      </c>
      <c r="JS339" s="466">
        <v>-1239614.7500000019</v>
      </c>
      <c r="JT339" s="466">
        <v>7394797.8699999992</v>
      </c>
      <c r="JU339" s="466">
        <v>3246914</v>
      </c>
      <c r="JV339" s="466">
        <v>-1149783.2199999988</v>
      </c>
      <c r="JW339" s="466">
        <v>13066667</v>
      </c>
      <c r="JX339" s="466">
        <v>13001785.720000003</v>
      </c>
      <c r="JY339" s="466">
        <f>JM339+JN339+JO339+JP339+JQ339+JR339+JS339+JT339+JU339+JV339+JW339+JX339</f>
        <v>68699994.920000002</v>
      </c>
      <c r="JZ339" s="655">
        <v>6715576.04</v>
      </c>
      <c r="KA339" s="466">
        <v>11790423.960000001</v>
      </c>
      <c r="KB339" s="466">
        <v>2248655.2699999996</v>
      </c>
      <c r="KC339" s="466">
        <v>6918935.9699999988</v>
      </c>
      <c r="KD339" s="466">
        <v>-2236183.9799999967</v>
      </c>
      <c r="KE339" s="466">
        <v>-4643790.3800000008</v>
      </c>
      <c r="KF339" s="466">
        <v>4866804.75</v>
      </c>
      <c r="KG339" s="466">
        <v>13790089.709999999</v>
      </c>
      <c r="KH339" s="466">
        <v>-14657602.57</v>
      </c>
      <c r="KI339" s="466">
        <v>22205392.5</v>
      </c>
      <c r="KJ339" s="466">
        <v>14915639.630000003</v>
      </c>
      <c r="KK339" s="466">
        <v>65515430.839999989</v>
      </c>
      <c r="KL339" s="466">
        <f>JZ339+KA339+KB339+KC339+KD339+KE339+KF339+KG339+KH339+KI339+KJ339+KK339</f>
        <v>127429371.73999999</v>
      </c>
      <c r="KM339" s="655">
        <v>29500000</v>
      </c>
      <c r="KN339" s="466">
        <v>150000</v>
      </c>
      <c r="KO339" s="466">
        <v>906000</v>
      </c>
      <c r="KP339" s="466">
        <v>719972.37999999989</v>
      </c>
      <c r="KQ339" s="466">
        <v>2402238.3200000003</v>
      </c>
      <c r="KR339" s="466">
        <v>11805847.680000003</v>
      </c>
      <c r="KS339" s="466">
        <v>14328396.259999998</v>
      </c>
      <c r="KT339" s="466">
        <v>13321113.559999995</v>
      </c>
      <c r="KU339" s="466">
        <v>6372944.3800000027</v>
      </c>
      <c r="KV339" s="466">
        <v>10440675.920000002</v>
      </c>
      <c r="KW339" s="466">
        <v>14383352.57</v>
      </c>
      <c r="KX339" s="466">
        <v>30692577.549999997</v>
      </c>
      <c r="KY339" s="466">
        <f>KM339+KN339+KO339+KP339+KQ339+KR339+KS339+KT339+KU339+KV339+KW339+KX339</f>
        <v>135023118.62</v>
      </c>
      <c r="KZ339" s="655">
        <v>5210000</v>
      </c>
      <c r="LA339" s="466">
        <v>18620400</v>
      </c>
      <c r="LB339" s="466">
        <v>0</v>
      </c>
      <c r="LC339" s="466">
        <v>0</v>
      </c>
      <c r="LD339" s="466">
        <v>0</v>
      </c>
      <c r="LE339" s="466">
        <v>0</v>
      </c>
      <c r="LF339" s="466">
        <v>0</v>
      </c>
      <c r="LG339" s="466">
        <v>0</v>
      </c>
      <c r="LH339" s="466">
        <v>0</v>
      </c>
      <c r="LI339" s="466">
        <v>0</v>
      </c>
      <c r="LJ339" s="466">
        <v>0</v>
      </c>
      <c r="LK339" s="466">
        <v>0</v>
      </c>
      <c r="LL339" s="511">
        <f>KZ339+LA339+LB339+LC339+LD339+LE339+LF339+LG339+LH339+LI339+LJ339+LK339</f>
        <v>23830400</v>
      </c>
    </row>
    <row r="340" spans="1:324" ht="15.75" x14ac:dyDescent="0.25">
      <c r="A340" s="419">
        <v>5002</v>
      </c>
      <c r="B340" s="420"/>
      <c r="C340" s="418" t="s">
        <v>763</v>
      </c>
      <c r="D340" s="418" t="s">
        <v>764</v>
      </c>
      <c r="E340" s="466">
        <v>0</v>
      </c>
      <c r="F340" s="466">
        <v>0</v>
      </c>
      <c r="G340" s="466">
        <v>0</v>
      </c>
      <c r="H340" s="466">
        <v>0</v>
      </c>
      <c r="I340" s="466">
        <v>0</v>
      </c>
      <c r="J340" s="466">
        <v>0</v>
      </c>
      <c r="K340" s="466">
        <v>0</v>
      </c>
      <c r="L340" s="466">
        <v>350525.78868302453</v>
      </c>
      <c r="M340" s="466">
        <v>0</v>
      </c>
      <c r="N340" s="466">
        <v>20864.630278751461</v>
      </c>
      <c r="O340" s="466">
        <v>0</v>
      </c>
      <c r="P340" s="466">
        <v>0</v>
      </c>
      <c r="Q340" s="466">
        <v>0</v>
      </c>
      <c r="R340" s="466">
        <v>0</v>
      </c>
      <c r="S340" s="466">
        <v>0</v>
      </c>
      <c r="T340" s="466">
        <v>0</v>
      </c>
      <c r="U340" s="466">
        <v>0</v>
      </c>
      <c r="V340" s="466">
        <v>0</v>
      </c>
      <c r="W340" s="466">
        <v>129360.70772825906</v>
      </c>
      <c r="X340" s="466">
        <v>208646.30278751464</v>
      </c>
      <c r="Y340" s="466">
        <f>M340+N340+O340+P340+Q340+R340+S340+T340+U340+V340+W340+X340</f>
        <v>358871.64079452516</v>
      </c>
      <c r="Z340" s="466">
        <v>0</v>
      </c>
      <c r="AA340" s="466">
        <v>0</v>
      </c>
      <c r="AB340" s="466">
        <v>0</v>
      </c>
      <c r="AC340" s="466">
        <v>0</v>
      </c>
      <c r="AD340" s="466">
        <v>210599.23218160574</v>
      </c>
      <c r="AE340" s="466">
        <v>-1952.9293940911368</v>
      </c>
      <c r="AF340" s="466">
        <v>0</v>
      </c>
      <c r="AG340" s="466">
        <v>0</v>
      </c>
      <c r="AH340" s="466">
        <v>0</v>
      </c>
      <c r="AI340" s="466">
        <v>431935.40310465696</v>
      </c>
      <c r="AJ340" s="466">
        <v>0</v>
      </c>
      <c r="AK340" s="466">
        <v>587606.40961442166</v>
      </c>
      <c r="AL340" s="466">
        <f>Z340+AA340+AB340+AC340+AD340+AE340+AF340+AG340+AH340+AI340+AJ340+AK340</f>
        <v>1228188.1155065931</v>
      </c>
      <c r="AM340" s="466">
        <v>0</v>
      </c>
      <c r="AN340" s="466">
        <v>0</v>
      </c>
      <c r="AO340" s="466">
        <v>52925.221165080955</v>
      </c>
      <c r="AP340" s="466">
        <v>312969.45418127195</v>
      </c>
      <c r="AQ340" s="466">
        <v>0</v>
      </c>
      <c r="AR340" s="466">
        <v>0</v>
      </c>
      <c r="AS340" s="466">
        <v>0</v>
      </c>
      <c r="AT340" s="466">
        <v>191190.95309631116</v>
      </c>
      <c r="AU340" s="466">
        <v>1927.8918377566349</v>
      </c>
      <c r="AV340" s="466">
        <v>-152048.9066933734</v>
      </c>
      <c r="AW340" s="466">
        <v>24937.406109163745</v>
      </c>
      <c r="AX340" s="466">
        <v>163524.4533466867</v>
      </c>
      <c r="AY340" s="466">
        <f>AM340+AN340+AO340+AP340+AQ340+AR340+AS340+AT340+AU340+AV340+AW340+AX340</f>
        <v>595426.47304289776</v>
      </c>
      <c r="AZ340" s="466">
        <v>0</v>
      </c>
      <c r="BA340" s="466">
        <v>0</v>
      </c>
      <c r="BB340" s="466">
        <v>0</v>
      </c>
      <c r="BC340" s="466">
        <v>0</v>
      </c>
      <c r="BD340" s="466">
        <v>312969.45418127195</v>
      </c>
      <c r="BE340" s="466">
        <v>0</v>
      </c>
      <c r="BF340" s="466">
        <v>0</v>
      </c>
      <c r="BG340" s="466">
        <v>0</v>
      </c>
      <c r="BH340" s="466">
        <v>0</v>
      </c>
      <c r="BI340" s="466">
        <v>0</v>
      </c>
      <c r="BJ340" s="466">
        <v>221715.90719412453</v>
      </c>
      <c r="BK340" s="466">
        <v>0</v>
      </c>
      <c r="BL340" s="466">
        <f>AZ340+BA340+BB340+BC340+BD340+BE340+BF340+BG340+BH340+BI340+BJ340+BK340</f>
        <v>534685.36137539649</v>
      </c>
      <c r="BM340" s="466">
        <v>625938.90836254391</v>
      </c>
      <c r="BN340" s="466">
        <v>154227.17409447505</v>
      </c>
      <c r="BO340" s="466">
        <v>-129656.98547821734</v>
      </c>
      <c r="BP340" s="466">
        <v>-55871.306960440663</v>
      </c>
      <c r="BQ340" s="466">
        <v>463.19479218828246</v>
      </c>
      <c r="BR340" s="466">
        <v>0</v>
      </c>
      <c r="BS340" s="466">
        <v>0</v>
      </c>
      <c r="BT340" s="466">
        <v>0</v>
      </c>
      <c r="BU340" s="466">
        <v>0</v>
      </c>
      <c r="BV340" s="466">
        <v>0</v>
      </c>
      <c r="BW340" s="466">
        <v>5353.8641295276248</v>
      </c>
      <c r="BX340" s="466">
        <v>38119.679519278921</v>
      </c>
      <c r="BY340" s="466">
        <f>BM340+BN340+BO340+BP340+BQ340+BR340+BS340+BT340+BU340+BV340+BW340+BX340</f>
        <v>638574.5284593557</v>
      </c>
      <c r="BZ340" s="466">
        <v>0</v>
      </c>
      <c r="CA340" s="466">
        <v>0</v>
      </c>
      <c r="CB340" s="466">
        <v>-104323.15139375732</v>
      </c>
      <c r="CC340" s="466">
        <v>521394.5918878318</v>
      </c>
      <c r="CD340" s="466">
        <v>5612.5855449841429</v>
      </c>
      <c r="CE340" s="466">
        <v>482365.21448839933</v>
      </c>
      <c r="CF340" s="466">
        <v>-413975.12936070777</v>
      </c>
      <c r="CG340" s="466">
        <v>315811.21682523785</v>
      </c>
      <c r="CH340" s="466">
        <v>-8454.3481889500927</v>
      </c>
      <c r="CI340" s="466">
        <v>-298364.21298614593</v>
      </c>
      <c r="CJ340" s="466">
        <v>550.8262393590386</v>
      </c>
      <c r="CK340" s="466">
        <v>-14605.241195126024</v>
      </c>
      <c r="CL340" s="466">
        <f>BZ340+CA340+CB340+CC340+CD340+CE340+CF340+CG340+CH340+CI340+CJ340+CK340</f>
        <v>486012.35186112503</v>
      </c>
      <c r="CM340" s="466">
        <v>0</v>
      </c>
      <c r="CN340" s="466">
        <v>333834.08446002338</v>
      </c>
      <c r="CO340" s="466">
        <v>0</v>
      </c>
      <c r="CP340" s="466">
        <v>0</v>
      </c>
      <c r="CQ340" s="466">
        <v>0</v>
      </c>
      <c r="CR340" s="466">
        <v>0</v>
      </c>
      <c r="CS340" s="466">
        <v>-166917.04223001169</v>
      </c>
      <c r="CT340" s="466">
        <v>0</v>
      </c>
      <c r="CU340" s="466">
        <v>8183.1079953263243</v>
      </c>
      <c r="CV340" s="466">
        <v>-175100.150225338</v>
      </c>
      <c r="CW340" s="466">
        <v>708921.71590719419</v>
      </c>
      <c r="CX340" s="466">
        <v>0</v>
      </c>
      <c r="CY340" s="466">
        <f>CM340+CN340+CO340+CP340+CQ340+CR340+CS340+CT340+CU340+CV340+CW340+CX340</f>
        <v>708921.71590719419</v>
      </c>
      <c r="CZ340" s="466">
        <v>0</v>
      </c>
      <c r="DA340" s="466">
        <v>0</v>
      </c>
      <c r="DB340" s="466">
        <v>0</v>
      </c>
      <c r="DC340" s="466">
        <v>0</v>
      </c>
      <c r="DD340" s="466">
        <v>0</v>
      </c>
      <c r="DE340" s="466">
        <v>0</v>
      </c>
      <c r="DF340" s="466">
        <v>0</v>
      </c>
      <c r="DG340" s="466">
        <v>-26</v>
      </c>
      <c r="DH340" s="466">
        <v>26</v>
      </c>
      <c r="DI340" s="466">
        <v>-550</v>
      </c>
      <c r="DJ340" s="466">
        <v>550</v>
      </c>
      <c r="DK340" s="466">
        <v>726089</v>
      </c>
      <c r="DL340" s="466">
        <f>CZ340+DA340+DB340+DC340+DD340+DE340+DF340+DG340+DH340+DI340+DJ340+DK340</f>
        <v>726089</v>
      </c>
      <c r="DM340" s="466">
        <v>0</v>
      </c>
      <c r="DN340" s="466">
        <v>0</v>
      </c>
      <c r="DO340" s="466">
        <v>0</v>
      </c>
      <c r="DP340" s="466">
        <v>300000</v>
      </c>
      <c r="DQ340" s="466">
        <v>0</v>
      </c>
      <c r="DR340" s="466">
        <v>0</v>
      </c>
      <c r="DS340" s="466">
        <v>0</v>
      </c>
      <c r="DT340" s="466">
        <v>0</v>
      </c>
      <c r="DU340" s="466">
        <v>0</v>
      </c>
      <c r="DV340" s="466">
        <v>0</v>
      </c>
      <c r="DW340" s="466">
        <v>0</v>
      </c>
      <c r="DX340" s="466">
        <v>66738</v>
      </c>
      <c r="DY340" s="466">
        <f>DM340+DN340+DO340+DP340+DQ340+DR340+DS340+DT340+DU340+DV340+DW340+DX340</f>
        <v>366738</v>
      </c>
      <c r="DZ340" s="466">
        <v>0</v>
      </c>
      <c r="EA340" s="466">
        <v>0</v>
      </c>
      <c r="EB340" s="466">
        <v>0</v>
      </c>
      <c r="EC340" s="466">
        <v>135750</v>
      </c>
      <c r="ED340" s="466">
        <v>-135750</v>
      </c>
      <c r="EE340" s="466">
        <v>0</v>
      </c>
      <c r="EF340" s="466">
        <v>0</v>
      </c>
      <c r="EG340" s="466">
        <v>0</v>
      </c>
      <c r="EH340" s="466">
        <v>0</v>
      </c>
      <c r="EI340" s="466">
        <v>0</v>
      </c>
      <c r="EJ340" s="466">
        <v>0</v>
      </c>
      <c r="EK340" s="466">
        <v>393860</v>
      </c>
      <c r="EL340" s="466">
        <f>DZ340+EA340+EB340+EC340+ED340+EE340+EF340+EG340+EH340+EI340+EJ340+EK340</f>
        <v>393860</v>
      </c>
      <c r="EM340" s="466">
        <v>0</v>
      </c>
      <c r="EN340" s="466">
        <v>0</v>
      </c>
      <c r="EO340" s="466">
        <v>0</v>
      </c>
      <c r="EP340" s="466">
        <v>0</v>
      </c>
      <c r="EQ340" s="466">
        <v>0</v>
      </c>
      <c r="ER340" s="466">
        <v>0</v>
      </c>
      <c r="ES340" s="466">
        <v>0</v>
      </c>
      <c r="ET340" s="466">
        <v>0</v>
      </c>
      <c r="EU340" s="466">
        <v>80000</v>
      </c>
      <c r="EV340" s="466">
        <v>0</v>
      </c>
      <c r="EW340" s="466">
        <v>-80000</v>
      </c>
      <c r="EX340" s="466">
        <v>0</v>
      </c>
      <c r="EY340" s="466">
        <f>EM340+EN340+EO340+EP340+EQ340+ER340+ES340+ET340+EU340+EV340+EW340+EX340</f>
        <v>0</v>
      </c>
      <c r="EZ340" s="466">
        <v>0</v>
      </c>
      <c r="FA340" s="466">
        <v>0</v>
      </c>
      <c r="FB340" s="466">
        <v>100000</v>
      </c>
      <c r="FC340" s="466">
        <v>-100000</v>
      </c>
      <c r="FD340" s="466">
        <v>0</v>
      </c>
      <c r="FE340" s="466">
        <v>0</v>
      </c>
      <c r="FF340" s="466">
        <v>500000</v>
      </c>
      <c r="FG340" s="466">
        <v>0</v>
      </c>
      <c r="FH340" s="466">
        <v>0</v>
      </c>
      <c r="FI340" s="466">
        <v>0</v>
      </c>
      <c r="FJ340" s="466">
        <v>0</v>
      </c>
      <c r="FK340" s="466">
        <v>458528</v>
      </c>
      <c r="FL340" s="466">
        <f>FA340+FB340+FC340+FD340+FE340+FF340+FG340+FH340+EZ340+FI340+FK340+FJ340</f>
        <v>958528</v>
      </c>
      <c r="FM340" s="466">
        <v>0</v>
      </c>
      <c r="FN340" s="466">
        <v>0</v>
      </c>
      <c r="FO340" s="466">
        <v>0</v>
      </c>
      <c r="FP340" s="466">
        <v>100000</v>
      </c>
      <c r="FQ340" s="466">
        <v>50000</v>
      </c>
      <c r="FR340" s="466">
        <v>0</v>
      </c>
      <c r="FS340" s="466">
        <v>0</v>
      </c>
      <c r="FT340" s="466">
        <v>-150000</v>
      </c>
      <c r="FU340" s="466">
        <v>0</v>
      </c>
      <c r="FV340" s="466">
        <v>0</v>
      </c>
      <c r="FW340" s="466">
        <v>0</v>
      </c>
      <c r="FX340" s="466">
        <v>391957.04</v>
      </c>
      <c r="FY340" s="466">
        <f>FM340+FN340+FO340+FP340+FQ340+FR340+FS340+FT340+FU340+FV340+FW340+FX340</f>
        <v>391957.04</v>
      </c>
      <c r="FZ340" s="466">
        <v>0</v>
      </c>
      <c r="GA340" s="466">
        <v>0</v>
      </c>
      <c r="GB340" s="466">
        <v>0</v>
      </c>
      <c r="GC340" s="466">
        <v>0</v>
      </c>
      <c r="GD340" s="466">
        <v>0</v>
      </c>
      <c r="GE340" s="466">
        <v>621100.59</v>
      </c>
      <c r="GF340" s="466">
        <v>270699.89</v>
      </c>
      <c r="GG340" s="466">
        <v>593511.79</v>
      </c>
      <c r="GH340" s="466">
        <v>-71132.939999999944</v>
      </c>
      <c r="GI340" s="466">
        <v>626968.89000000013</v>
      </c>
      <c r="GJ340" s="466">
        <v>725513.54999999981</v>
      </c>
      <c r="GK340" s="466">
        <v>2498338.23</v>
      </c>
      <c r="GL340" s="466">
        <f>FZ340+GA340+GB340+GC340+GD340+GE340+GF340+GG340+GH340+GI340+GJ340+GK340</f>
        <v>5265000</v>
      </c>
      <c r="GM340" s="466">
        <v>0</v>
      </c>
      <c r="GN340" s="466">
        <v>0</v>
      </c>
      <c r="GO340" s="466">
        <v>73140.34</v>
      </c>
      <c r="GP340" s="466">
        <v>0</v>
      </c>
      <c r="GQ340" s="466">
        <v>-73140.34</v>
      </c>
      <c r="GR340" s="466">
        <v>15000</v>
      </c>
      <c r="GS340" s="466">
        <v>3357235.64</v>
      </c>
      <c r="GT340" s="466">
        <v>-8000</v>
      </c>
      <c r="GU340" s="466">
        <v>273323.21999999997</v>
      </c>
      <c r="GV340" s="466">
        <v>496267.64</v>
      </c>
      <c r="GW340" s="466">
        <v>156903</v>
      </c>
      <c r="GX340" s="466">
        <v>-2139974.5099999998</v>
      </c>
      <c r="GY340" s="466">
        <f>GM340+GN340+GO340+GP340+GQ340+GR340+GS340+GT340+GU340+GV340+GW340+GX340</f>
        <v>2150754.9900000002</v>
      </c>
      <c r="GZ340" s="466">
        <v>0</v>
      </c>
      <c r="HA340" s="466">
        <v>150000</v>
      </c>
      <c r="HB340" s="466">
        <v>0</v>
      </c>
      <c r="HC340" s="466">
        <v>0</v>
      </c>
      <c r="HD340" s="466">
        <v>958450.95</v>
      </c>
      <c r="HE340" s="466">
        <v>2050000</v>
      </c>
      <c r="HF340" s="466">
        <v>425405.0299999998</v>
      </c>
      <c r="HG340" s="466">
        <v>-69170.009999999776</v>
      </c>
      <c r="HH340" s="466">
        <v>-1542830</v>
      </c>
      <c r="HI340" s="466">
        <v>693222.17999999993</v>
      </c>
      <c r="HJ340" s="466">
        <v>-110000</v>
      </c>
      <c r="HK340" s="466">
        <v>244166.8600000001</v>
      </c>
      <c r="HL340" s="466">
        <f>GZ340+HA340+HB340+HC340+HD340+HE340+HF340+HG340+HH340+HI340+HJ340+HK340</f>
        <v>2799245.0100000007</v>
      </c>
      <c r="HM340" s="466">
        <v>180000</v>
      </c>
      <c r="HN340" s="466">
        <v>0</v>
      </c>
      <c r="HO340" s="466">
        <v>0</v>
      </c>
      <c r="HP340" s="466">
        <v>0</v>
      </c>
      <c r="HQ340" s="466">
        <v>0</v>
      </c>
      <c r="HR340" s="466">
        <v>0</v>
      </c>
      <c r="HS340" s="466">
        <v>0</v>
      </c>
      <c r="HT340" s="466">
        <v>0</v>
      </c>
      <c r="HU340" s="466">
        <v>-10000</v>
      </c>
      <c r="HV340" s="466">
        <v>-10000</v>
      </c>
      <c r="HW340" s="466">
        <v>-30000</v>
      </c>
      <c r="HX340" s="466">
        <v>-130000</v>
      </c>
      <c r="HY340" s="466">
        <f>HM340+HN340+HO340+HP340+HQ340+HR340+HS340+HT340+HU340+HV340+HW340+HX340</f>
        <v>0</v>
      </c>
      <c r="HZ340" s="466">
        <v>150000</v>
      </c>
      <c r="IA340" s="466">
        <v>0</v>
      </c>
      <c r="IB340" s="466">
        <v>0</v>
      </c>
      <c r="IC340" s="466">
        <v>0</v>
      </c>
      <c r="ID340" s="466">
        <v>24200</v>
      </c>
      <c r="IE340" s="466">
        <v>0</v>
      </c>
      <c r="IF340" s="466">
        <v>0</v>
      </c>
      <c r="IG340" s="466">
        <v>-10000</v>
      </c>
      <c r="IH340" s="466">
        <v>500000</v>
      </c>
      <c r="II340" s="466">
        <v>150000</v>
      </c>
      <c r="IJ340" s="466">
        <v>295000</v>
      </c>
      <c r="IK340" s="466">
        <v>4735800</v>
      </c>
      <c r="IL340" s="466">
        <f>HZ340+IA340+IB340+IC340+ID340+IE340+IF340+IG340+IH340+II340+IJ340+IK340</f>
        <v>5845000</v>
      </c>
      <c r="IM340" s="466">
        <v>0</v>
      </c>
      <c r="IN340" s="466">
        <v>0</v>
      </c>
      <c r="IO340" s="466">
        <v>1100000</v>
      </c>
      <c r="IP340" s="466">
        <v>18385.2</v>
      </c>
      <c r="IQ340" s="466">
        <v>-18385.2</v>
      </c>
      <c r="IR340" s="466">
        <v>0</v>
      </c>
      <c r="IS340" s="466">
        <v>0</v>
      </c>
      <c r="IT340" s="466">
        <v>1165963.8799999999</v>
      </c>
      <c r="IU340" s="466">
        <v>-697780.87999999989</v>
      </c>
      <c r="IV340" s="466">
        <v>0</v>
      </c>
      <c r="IW340" s="466">
        <v>500000</v>
      </c>
      <c r="IX340" s="466">
        <v>7209630</v>
      </c>
      <c r="IY340" s="466">
        <f>IM340+IN340+IO340+IP340+IQ340+IR340+IS340+IT340+IU340+IV340+IW340+IX340</f>
        <v>9277813</v>
      </c>
      <c r="IZ340" s="655">
        <v>0</v>
      </c>
      <c r="JA340" s="466">
        <v>0</v>
      </c>
      <c r="JB340" s="466">
        <v>0</v>
      </c>
      <c r="JC340" s="466">
        <v>0</v>
      </c>
      <c r="JD340" s="466">
        <v>0</v>
      </c>
      <c r="JE340" s="466">
        <v>0</v>
      </c>
      <c r="JF340" s="466">
        <v>500000</v>
      </c>
      <c r="JG340" s="466">
        <v>300000</v>
      </c>
      <c r="JH340" s="466">
        <v>0</v>
      </c>
      <c r="JI340" s="466">
        <v>4467099.16</v>
      </c>
      <c r="JJ340" s="466">
        <v>477004.83999999997</v>
      </c>
      <c r="JK340" s="466">
        <v>12440237</v>
      </c>
      <c r="JL340" s="466">
        <f>IZ340+JA340+JB340+JC340+JD340+JE340+JF340+JG340+JH340+JI340+JJ340+JK340</f>
        <v>18184341</v>
      </c>
      <c r="JM340" s="655">
        <v>0</v>
      </c>
      <c r="JN340" s="466">
        <v>0</v>
      </c>
      <c r="JO340" s="466">
        <v>0</v>
      </c>
      <c r="JP340" s="466">
        <v>2944380</v>
      </c>
      <c r="JQ340" s="466">
        <v>250000</v>
      </c>
      <c r="JR340" s="466">
        <v>0</v>
      </c>
      <c r="JS340" s="466">
        <v>0</v>
      </c>
      <c r="JT340" s="466">
        <v>1500000</v>
      </c>
      <c r="JU340" s="466">
        <v>1137706</v>
      </c>
      <c r="JV340" s="466">
        <v>3134055.120000001</v>
      </c>
      <c r="JW340" s="466">
        <v>0</v>
      </c>
      <c r="JX340" s="466">
        <v>29542891.529999997</v>
      </c>
      <c r="JY340" s="466">
        <f>JM340+JN340+JO340+JP340+JQ340+JR340+JS340+JT340+JU340+JV340+JW340+JX340</f>
        <v>38509032.649999999</v>
      </c>
      <c r="JZ340" s="655">
        <v>0</v>
      </c>
      <c r="KA340" s="466">
        <v>0</v>
      </c>
      <c r="KB340" s="466">
        <v>0</v>
      </c>
      <c r="KC340" s="466">
        <v>1156601</v>
      </c>
      <c r="KD340" s="466">
        <v>0</v>
      </c>
      <c r="KE340" s="466">
        <v>0</v>
      </c>
      <c r="KF340" s="466">
        <v>0</v>
      </c>
      <c r="KG340" s="466">
        <v>0</v>
      </c>
      <c r="KH340" s="466">
        <v>0</v>
      </c>
      <c r="KI340" s="466">
        <v>0</v>
      </c>
      <c r="KJ340" s="466">
        <v>0</v>
      </c>
      <c r="KK340" s="466">
        <v>2317394.7999999998</v>
      </c>
      <c r="KL340" s="466">
        <f>JZ340+KA340+KB340+KC340+KD340+KE340+KF340+KG340+KH340+KI340+KJ340+KK340</f>
        <v>3473995.8</v>
      </c>
      <c r="KM340" s="655">
        <v>0</v>
      </c>
      <c r="KN340" s="466">
        <v>0</v>
      </c>
      <c r="KO340" s="466">
        <v>0</v>
      </c>
      <c r="KP340" s="466">
        <v>538156.24</v>
      </c>
      <c r="KQ340" s="466">
        <v>550000</v>
      </c>
      <c r="KR340" s="466">
        <v>0</v>
      </c>
      <c r="KS340" s="466">
        <v>-500000</v>
      </c>
      <c r="KT340" s="466">
        <v>0</v>
      </c>
      <c r="KU340" s="466">
        <v>2500000</v>
      </c>
      <c r="KV340" s="466">
        <v>0</v>
      </c>
      <c r="KW340" s="466">
        <v>2618660.33</v>
      </c>
      <c r="KX340" s="466">
        <v>27983209.82</v>
      </c>
      <c r="KY340" s="466">
        <f>KM340+KN340+KO340+KP340+KQ340+KR340+KS340+KT340+KU340+KV340+KW340+KX340</f>
        <v>33690026.390000001</v>
      </c>
      <c r="KZ340" s="655">
        <v>2300000</v>
      </c>
      <c r="LA340" s="466">
        <v>0</v>
      </c>
      <c r="LB340" s="466">
        <v>0</v>
      </c>
      <c r="LC340" s="466">
        <v>0</v>
      </c>
      <c r="LD340" s="466">
        <v>0</v>
      </c>
      <c r="LE340" s="466">
        <v>0</v>
      </c>
      <c r="LF340" s="466">
        <v>0</v>
      </c>
      <c r="LG340" s="466">
        <v>0</v>
      </c>
      <c r="LH340" s="466">
        <v>0</v>
      </c>
      <c r="LI340" s="466">
        <v>0</v>
      </c>
      <c r="LJ340" s="466">
        <v>0</v>
      </c>
      <c r="LK340" s="466">
        <v>0</v>
      </c>
      <c r="LL340" s="511">
        <f>KZ340+LA340+LB340+LC340+LD340+LE340+LF340+LG340+LH340+LI340+LJ340+LK340</f>
        <v>2300000</v>
      </c>
    </row>
    <row r="341" spans="1:324" ht="15.75" x14ac:dyDescent="0.25">
      <c r="A341" s="419">
        <v>5003</v>
      </c>
      <c r="B341" s="420"/>
      <c r="C341" s="418" t="s">
        <v>765</v>
      </c>
      <c r="D341" s="418" t="s">
        <v>451</v>
      </c>
      <c r="E341" s="466">
        <v>1498915.0392255052</v>
      </c>
      <c r="F341" s="466">
        <v>4829619.4291437156</v>
      </c>
      <c r="G341" s="466">
        <v>0</v>
      </c>
      <c r="H341" s="466">
        <v>0</v>
      </c>
      <c r="I341" s="466">
        <v>0</v>
      </c>
      <c r="J341" s="466">
        <v>25283758.971791018</v>
      </c>
      <c r="K341" s="466">
        <v>7586379.5693540312</v>
      </c>
      <c r="L341" s="466">
        <v>25901347.85511601</v>
      </c>
      <c r="M341" s="466">
        <v>207669.83809046907</v>
      </c>
      <c r="N341" s="466">
        <v>-3129.6945418127193</v>
      </c>
      <c r="O341" s="466">
        <v>3129.6945418127193</v>
      </c>
      <c r="P341" s="466">
        <v>16691.704223001172</v>
      </c>
      <c r="Q341" s="466">
        <v>183608.74645301286</v>
      </c>
      <c r="R341" s="466">
        <v>-97266.733433483561</v>
      </c>
      <c r="S341" s="466">
        <v>147166.58320814557</v>
      </c>
      <c r="T341" s="466">
        <v>119091.13670505759</v>
      </c>
      <c r="U341" s="466">
        <v>38708.062093139706</v>
      </c>
      <c r="V341" s="466">
        <v>280896.34451677516</v>
      </c>
      <c r="W341" s="466">
        <v>13214325.655149393</v>
      </c>
      <c r="X341" s="466">
        <v>-12383779.8364213</v>
      </c>
      <c r="Y341" s="466">
        <f>M341+N341+O341+P341+Q341+R341+S341+T341+U341+V341+W341+X341</f>
        <v>1727111.5005842112</v>
      </c>
      <c r="Z341" s="466">
        <v>263294.94241362042</v>
      </c>
      <c r="AA341" s="466">
        <v>148969.28726422967</v>
      </c>
      <c r="AB341" s="466">
        <v>9634409.9482557178</v>
      </c>
      <c r="AC341" s="466">
        <v>27956518.110499084</v>
      </c>
      <c r="AD341" s="466">
        <v>-37556334.50175263</v>
      </c>
      <c r="AE341" s="466">
        <v>39797.195793690538</v>
      </c>
      <c r="AF341" s="466">
        <v>6221415.4565181108</v>
      </c>
      <c r="AG341" s="466">
        <v>8670605.9088632949</v>
      </c>
      <c r="AH341" s="466">
        <v>-14588198.96511434</v>
      </c>
      <c r="AI341" s="466">
        <v>132227.5079285595</v>
      </c>
      <c r="AJ341" s="466">
        <v>-166112.56468035388</v>
      </c>
      <c r="AK341" s="466">
        <v>1456436.1750959775</v>
      </c>
      <c r="AL341" s="466">
        <f>Z341+AA341+AB341+AC341+AD341+AE341+AF341+AG341+AH341+AI341+AJ341+AK341</f>
        <v>2213028.5010849601</v>
      </c>
      <c r="AM341" s="466">
        <v>10455508.26239359</v>
      </c>
      <c r="AN341" s="466">
        <v>980520.78117175773</v>
      </c>
      <c r="AO341" s="466">
        <v>-4065348.0387247535</v>
      </c>
      <c r="AP341" s="466">
        <v>2219996.7993657156</v>
      </c>
      <c r="AQ341" s="466">
        <v>-753080.24954097823</v>
      </c>
      <c r="AR341" s="466">
        <v>21465043.152228344</v>
      </c>
      <c r="AS341" s="466">
        <v>-19341487.230846271</v>
      </c>
      <c r="AT341" s="466">
        <v>16247934.401602404</v>
      </c>
      <c r="AU341" s="466">
        <v>-17682054.70706059</v>
      </c>
      <c r="AV341" s="466">
        <v>7786095.8103822405</v>
      </c>
      <c r="AW341" s="466">
        <v>45112698.213987648</v>
      </c>
      <c r="AX341" s="466">
        <v>-54820669.458354205</v>
      </c>
      <c r="AY341" s="466">
        <f>AM341+AN341+AO341+AP341+AQ341+AR341+AS341+AT341+AU341+AV341+AW341+AX341</f>
        <v>7605157.7366048992</v>
      </c>
      <c r="AZ341" s="466">
        <v>18384063.595393091</v>
      </c>
      <c r="BA341" s="466">
        <v>44242026.979093641</v>
      </c>
      <c r="BB341" s="466">
        <v>10389238.023702221</v>
      </c>
      <c r="BC341" s="466">
        <v>11736037.38941746</v>
      </c>
      <c r="BD341" s="466">
        <v>-3565344.782966116</v>
      </c>
      <c r="BE341" s="466">
        <v>-1640869.6377900185</v>
      </c>
      <c r="BF341" s="466">
        <v>-20159313.037097313</v>
      </c>
      <c r="BG341" s="466">
        <v>7836291.9379068604</v>
      </c>
      <c r="BH341" s="466">
        <v>-16471603.238190619</v>
      </c>
      <c r="BI341" s="466">
        <v>20480783.675513271</v>
      </c>
      <c r="BJ341" s="466">
        <v>29127908.529460859</v>
      </c>
      <c r="BK341" s="466">
        <v>-42511268.310799532</v>
      </c>
      <c r="BL341" s="466">
        <f>AZ341+BA341+BB341+BC341+BD341+BE341+BF341+BG341+BH341+BI341+BJ341+BK341</f>
        <v>57847951.123643778</v>
      </c>
      <c r="BM341" s="466">
        <v>-18876623.268235691</v>
      </c>
      <c r="BN341" s="466">
        <v>9555344.4894842282</v>
      </c>
      <c r="BO341" s="466">
        <v>14914239.052495411</v>
      </c>
      <c r="BP341" s="466">
        <v>39898067.935236193</v>
      </c>
      <c r="BQ341" s="466">
        <v>33135261.225171089</v>
      </c>
      <c r="BR341" s="466">
        <v>110492872.64229679</v>
      </c>
      <c r="BS341" s="466">
        <v>10047644.383241531</v>
      </c>
      <c r="BT341" s="466">
        <v>33329392.004673682</v>
      </c>
      <c r="BU341" s="466">
        <v>-82702334.752128199</v>
      </c>
      <c r="BV341" s="466">
        <v>29619598.147220831</v>
      </c>
      <c r="BW341" s="466">
        <v>-13857922.300116843</v>
      </c>
      <c r="BX341" s="466">
        <v>-53752685.277916878</v>
      </c>
      <c r="BY341" s="466">
        <f>BM341+BN341+BO341+BP341+BQ341+BR341+BS341+BT341+BU341+BV341+BW341+BX341</f>
        <v>111802854.28142214</v>
      </c>
      <c r="BZ341" s="466">
        <v>17263290.769487564</v>
      </c>
      <c r="CA341" s="466">
        <v>-16691875.312969455</v>
      </c>
      <c r="CB341" s="466">
        <v>832628.10882991157</v>
      </c>
      <c r="CC341" s="466">
        <v>-6679135.3697212487</v>
      </c>
      <c r="CD341" s="466">
        <v>194302998.66466367</v>
      </c>
      <c r="CE341" s="466">
        <v>-40362691.954598568</v>
      </c>
      <c r="CF341" s="466">
        <v>-42606017.359372392</v>
      </c>
      <c r="CG341" s="466">
        <v>-55871901.602403611</v>
      </c>
      <c r="CH341" s="466">
        <v>-38842521.907861792</v>
      </c>
      <c r="CI341" s="466">
        <v>-34668950.749248877</v>
      </c>
      <c r="CJ341" s="466">
        <v>-9168094.3857452832</v>
      </c>
      <c r="CK341" s="466">
        <v>-30949565.52299282</v>
      </c>
      <c r="CL341" s="466">
        <f>BZ341+CA341+CB341+CC341+CD341+CE341+CF341+CG341+CH341+CI341+CJ341+CK341</f>
        <v>-63441836.621932909</v>
      </c>
      <c r="CM341" s="466">
        <v>1080683.525287932</v>
      </c>
      <c r="CN341" s="466">
        <v>5240143.5486563174</v>
      </c>
      <c r="CO341" s="466">
        <v>32176556.501418795</v>
      </c>
      <c r="CP341" s="466">
        <v>-27479114.505090974</v>
      </c>
      <c r="CQ341" s="466">
        <v>64152324.319813058</v>
      </c>
      <c r="CR341" s="466">
        <v>-9550363.0445668511</v>
      </c>
      <c r="CS341" s="466">
        <v>-63693594.558504425</v>
      </c>
      <c r="CT341" s="466">
        <v>208971.79101986313</v>
      </c>
      <c r="CU341" s="466">
        <v>874145.06968786521</v>
      </c>
      <c r="CV341" s="466">
        <v>1070342.4949924888</v>
      </c>
      <c r="CW341" s="466">
        <v>40396.390418961782</v>
      </c>
      <c r="CX341" s="466">
        <v>910812.05141044909</v>
      </c>
      <c r="CY341" s="466">
        <f>CM341+CN341+CO341+CP341+CQ341+CR341+CS341+CT341+CU341+CV341+CW341+CX341</f>
        <v>5031303.5845434787</v>
      </c>
      <c r="CZ341" s="466">
        <v>50690899.689999998</v>
      </c>
      <c r="DA341" s="466">
        <v>-50140883.259999998</v>
      </c>
      <c r="DB341" s="466">
        <v>78808.37</v>
      </c>
      <c r="DC341" s="466">
        <v>55754.19</v>
      </c>
      <c r="DD341" s="466">
        <v>863142</v>
      </c>
      <c r="DE341" s="466">
        <v>33863747.289999999</v>
      </c>
      <c r="DF341" s="466">
        <v>-33201708</v>
      </c>
      <c r="DG341" s="466">
        <v>23101346.719999999</v>
      </c>
      <c r="DH341" s="466">
        <v>16946277</v>
      </c>
      <c r="DI341" s="466">
        <v>-41339616.859999999</v>
      </c>
      <c r="DJ341" s="466">
        <v>914955</v>
      </c>
      <c r="DK341" s="466">
        <v>441751083.29000002</v>
      </c>
      <c r="DL341" s="466">
        <f>CZ341+DA341+DB341+DC341+DD341+DE341+DF341+DG341+DH341+DI341+DJ341+DK341</f>
        <v>443583805.43000001</v>
      </c>
      <c r="DM341" s="466">
        <v>3047665</v>
      </c>
      <c r="DN341" s="466">
        <v>-3047665</v>
      </c>
      <c r="DO341" s="466">
        <v>20600000</v>
      </c>
      <c r="DP341" s="466">
        <v>-20600000</v>
      </c>
      <c r="DQ341" s="466">
        <v>0</v>
      </c>
      <c r="DR341" s="466">
        <v>1050000</v>
      </c>
      <c r="DS341" s="466">
        <v>-1000000</v>
      </c>
      <c r="DT341" s="466">
        <v>29600000</v>
      </c>
      <c r="DU341" s="466">
        <v>116457</v>
      </c>
      <c r="DV341" s="466">
        <v>-28650000</v>
      </c>
      <c r="DW341" s="466">
        <v>30883609</v>
      </c>
      <c r="DX341" s="466">
        <v>29153794</v>
      </c>
      <c r="DY341" s="466">
        <f>DM341+DN341+DO341+DP341+DQ341+DR341+DS341+DT341+DU341+DV341+DW341+DX341</f>
        <v>61153860</v>
      </c>
      <c r="DZ341" s="466">
        <v>0</v>
      </c>
      <c r="EA341" s="466">
        <v>16938500</v>
      </c>
      <c r="EB341" s="466">
        <v>-11610285.16</v>
      </c>
      <c r="EC341" s="466">
        <v>-381110.77</v>
      </c>
      <c r="ED341" s="466">
        <v>-199696.69</v>
      </c>
      <c r="EE341" s="466">
        <v>9545212.9900000002</v>
      </c>
      <c r="EF341" s="466">
        <v>-7764207.3300000001</v>
      </c>
      <c r="EG341" s="466">
        <v>498593.7</v>
      </c>
      <c r="EH341" s="466">
        <v>12800820.119999999</v>
      </c>
      <c r="EI341" s="466">
        <v>-16443708.08</v>
      </c>
      <c r="EJ341" s="466">
        <v>1595778.84</v>
      </c>
      <c r="EK341" s="466">
        <v>-145656.04</v>
      </c>
      <c r="EL341" s="466">
        <f>DZ341+EA341+EB341+EC341+ED341+EE341+EF341+EG341+EH341+EI341+EJ341+EK341</f>
        <v>4834241.5799999991</v>
      </c>
      <c r="EM341" s="466">
        <v>700000</v>
      </c>
      <c r="EN341" s="466">
        <v>68500</v>
      </c>
      <c r="EO341" s="466">
        <v>68500</v>
      </c>
      <c r="EP341" s="466">
        <v>126979.97</v>
      </c>
      <c r="EQ341" s="466">
        <v>500000.03</v>
      </c>
      <c r="ER341" s="466">
        <v>1469999.97</v>
      </c>
      <c r="ES341" s="466">
        <v>1023500</v>
      </c>
      <c r="ET341" s="466">
        <v>18535038.030000001</v>
      </c>
      <c r="EU341" s="466">
        <v>-15632823.99</v>
      </c>
      <c r="EV341" s="466">
        <v>-1322980.97</v>
      </c>
      <c r="EW341" s="466">
        <v>3080857.04</v>
      </c>
      <c r="EX341" s="466">
        <v>-2598415.0099999998</v>
      </c>
      <c r="EY341" s="466">
        <f>EM341+EN341+EO341+EP341+EQ341+ER341+ES341+ET341+EU341+EV341+EW341+EX341</f>
        <v>6019155.0700000003</v>
      </c>
      <c r="EZ341" s="466">
        <v>750000</v>
      </c>
      <c r="FA341" s="466">
        <v>618500</v>
      </c>
      <c r="FB341" s="466">
        <v>20218500</v>
      </c>
      <c r="FC341" s="466">
        <v>-8099400</v>
      </c>
      <c r="FD341" s="466">
        <v>14089959.77</v>
      </c>
      <c r="FE341" s="466">
        <v>2060500.23</v>
      </c>
      <c r="FF341" s="466">
        <v>-889282</v>
      </c>
      <c r="FG341" s="466">
        <v>9700000</v>
      </c>
      <c r="FH341" s="466">
        <v>-2772983.97</v>
      </c>
      <c r="FI341" s="466">
        <v>7898794.46</v>
      </c>
      <c r="FJ341" s="466">
        <v>1268948.56</v>
      </c>
      <c r="FK341" s="466">
        <v>-38278709.799999997</v>
      </c>
      <c r="FL341" s="466">
        <f>FA341+FB341+FC341+FD341+FE341+FF341+FG341+FH341+EZ341+FI341+FK341+FJ341</f>
        <v>6564827.2500000056</v>
      </c>
      <c r="FM341" s="466">
        <v>26723000</v>
      </c>
      <c r="FN341" s="466">
        <v>5522500</v>
      </c>
      <c r="FO341" s="466">
        <v>-15103976.789999999</v>
      </c>
      <c r="FP341" s="466">
        <v>28983976.789999999</v>
      </c>
      <c r="FQ341" s="466">
        <v>-3195900</v>
      </c>
      <c r="FR341" s="466">
        <v>-12794500</v>
      </c>
      <c r="FS341" s="466">
        <v>18450400</v>
      </c>
      <c r="FT341" s="466">
        <v>5378005.6200000001</v>
      </c>
      <c r="FU341" s="466">
        <v>-43605936.549999997</v>
      </c>
      <c r="FV341" s="466">
        <v>13495518.690000001</v>
      </c>
      <c r="FW341" s="466">
        <v>64367993.450000003</v>
      </c>
      <c r="FX341" s="466">
        <v>-81351831.109999999</v>
      </c>
      <c r="FY341" s="466">
        <f>FM341+FN341+FO341+FP341+FQ341+FR341+FS341+FT341+FU341+FV341+FW341+FX341</f>
        <v>6869250.1000000089</v>
      </c>
      <c r="FZ341" s="466">
        <v>68500000</v>
      </c>
      <c r="GA341" s="466">
        <v>-61976696.350000001</v>
      </c>
      <c r="GB341" s="466">
        <v>31258000.27</v>
      </c>
      <c r="GC341" s="466">
        <v>-589888.41999999993</v>
      </c>
      <c r="GD341" s="466">
        <v>-20598609.23</v>
      </c>
      <c r="GE341" s="466">
        <v>2082804.34</v>
      </c>
      <c r="GF341" s="466">
        <v>24681141.329999998</v>
      </c>
      <c r="GG341" s="466">
        <v>-11347967.18</v>
      </c>
      <c r="GH341" s="466">
        <v>-3463174.1799999997</v>
      </c>
      <c r="GI341" s="466">
        <v>3363095.34</v>
      </c>
      <c r="GJ341" s="466">
        <v>-13234977.27</v>
      </c>
      <c r="GK341" s="466">
        <v>-10305665.68</v>
      </c>
      <c r="GL341" s="466">
        <f>FZ341+GA341+GB341+GC341+GD341+GE341+GF341+GG341+GH341+GI341+GJ341+GK341</f>
        <v>8368062.9699999988</v>
      </c>
      <c r="GM341" s="466">
        <v>17000000</v>
      </c>
      <c r="GN341" s="466">
        <v>26780398.740000002</v>
      </c>
      <c r="GO341" s="466">
        <v>-29292170.399999999</v>
      </c>
      <c r="GP341" s="466">
        <v>-8655387.6799999997</v>
      </c>
      <c r="GQ341" s="466">
        <v>2547136.34</v>
      </c>
      <c r="GR341" s="466">
        <v>1420340.1200000006</v>
      </c>
      <c r="GS341" s="466">
        <v>1386136.7299999993</v>
      </c>
      <c r="GT341" s="466">
        <v>1014926.6299999999</v>
      </c>
      <c r="GU341" s="466">
        <v>485748.45000000088</v>
      </c>
      <c r="GV341" s="466">
        <v>1198038.4799999995</v>
      </c>
      <c r="GW341" s="466">
        <v>-455399.22000000067</v>
      </c>
      <c r="GX341" s="466">
        <v>535315.23000000045</v>
      </c>
      <c r="GY341" s="466">
        <f>GM341+GN341+GO341+GP341+GQ341+GR341+GS341+GT341+GU341+GV341+GW341+GX341</f>
        <v>13965083.420000004</v>
      </c>
      <c r="GZ341" s="466">
        <v>1258000</v>
      </c>
      <c r="HA341" s="466">
        <v>22000</v>
      </c>
      <c r="HB341" s="466">
        <v>507500</v>
      </c>
      <c r="HC341" s="466">
        <v>1257060.5</v>
      </c>
      <c r="HD341" s="466">
        <v>651693.13999999966</v>
      </c>
      <c r="HE341" s="466">
        <v>-1722253.6399999997</v>
      </c>
      <c r="HF341" s="466">
        <v>3456359.1400000006</v>
      </c>
      <c r="HG341" s="466">
        <v>1532882.9699999988</v>
      </c>
      <c r="HH341" s="466">
        <v>-1351671.3799999994</v>
      </c>
      <c r="HI341" s="466">
        <v>-20132.920000000391</v>
      </c>
      <c r="HJ341" s="466">
        <v>2219653.7400000002</v>
      </c>
      <c r="HK341" s="466">
        <v>-1893271.46</v>
      </c>
      <c r="HL341" s="466">
        <f>GZ341+HA341+HB341+HC341+HD341+HE341+HF341+HG341+HH341+HI341+HJ341+HK341</f>
        <v>5917820.0900000008</v>
      </c>
      <c r="HM341" s="466">
        <v>80000</v>
      </c>
      <c r="HN341" s="466">
        <v>3726262.23</v>
      </c>
      <c r="HO341" s="466">
        <v>489926.0800000006</v>
      </c>
      <c r="HP341" s="466">
        <v>71687.949999999255</v>
      </c>
      <c r="HQ341" s="466">
        <v>59555.599999999627</v>
      </c>
      <c r="HR341" s="466">
        <v>-3727235.6899999995</v>
      </c>
      <c r="HS341" s="466">
        <v>4817121.82</v>
      </c>
      <c r="HT341" s="466">
        <v>-2670559.2200000002</v>
      </c>
      <c r="HU341" s="466">
        <v>285692.20999999961</v>
      </c>
      <c r="HV341" s="466">
        <v>1522754.3800000004</v>
      </c>
      <c r="HW341" s="466">
        <v>11706389.670000002</v>
      </c>
      <c r="HX341" s="466">
        <v>-11397776.929999998</v>
      </c>
      <c r="HY341" s="466">
        <f>HM341+HN341+HO341+HP341+HQ341+HR341+HS341+HT341+HU341+HV341+HW341+HX341</f>
        <v>4963818.1000000034</v>
      </c>
      <c r="HZ341" s="466">
        <v>150000</v>
      </c>
      <c r="IA341" s="466">
        <v>2569628.77</v>
      </c>
      <c r="IB341" s="466">
        <v>21900781.949999999</v>
      </c>
      <c r="IC341" s="466">
        <v>-20194780.02</v>
      </c>
      <c r="ID341" s="466">
        <v>213389.16000000003</v>
      </c>
      <c r="IE341" s="466">
        <v>-3286344.79</v>
      </c>
      <c r="IF341" s="466">
        <v>7765732.7299999995</v>
      </c>
      <c r="IG341" s="466">
        <v>9700420.5700000003</v>
      </c>
      <c r="IH341" s="466">
        <v>-12045465.399999999</v>
      </c>
      <c r="II341" s="466">
        <v>-2830808.6000000006</v>
      </c>
      <c r="IJ341" s="466">
        <v>4168128.6800000016</v>
      </c>
      <c r="IK341" s="466">
        <v>-2843795.459999999</v>
      </c>
      <c r="IL341" s="466">
        <f>HZ341+IA341+IB341+IC341+ID341+IE341+IF341+IG341+IH341+II341+IJ341+IK341</f>
        <v>5266887.5900000008</v>
      </c>
      <c r="IM341" s="466">
        <v>3000</v>
      </c>
      <c r="IN341" s="466">
        <v>2614937.2000000002</v>
      </c>
      <c r="IO341" s="466">
        <v>944262.53</v>
      </c>
      <c r="IP341" s="466">
        <v>-2177848.27</v>
      </c>
      <c r="IQ341" s="466">
        <v>308833.12000000005</v>
      </c>
      <c r="IR341" s="466">
        <v>-389504.34999999986</v>
      </c>
      <c r="IS341" s="466">
        <v>328392.77999999974</v>
      </c>
      <c r="IT341" s="466">
        <v>12215.969999999972</v>
      </c>
      <c r="IU341" s="466">
        <v>330288.87000000023</v>
      </c>
      <c r="IV341" s="466">
        <v>341046.98999999987</v>
      </c>
      <c r="IW341" s="466">
        <v>509077.38000000175</v>
      </c>
      <c r="IX341" s="466">
        <v>2004941.0099999998</v>
      </c>
      <c r="IY341" s="466">
        <f>IM341+IN341+IO341+IP341+IQ341+IR341+IS341+IT341+IU341+IV341+IW341+IX341</f>
        <v>4829643.2300000023</v>
      </c>
      <c r="IZ341" s="655">
        <v>1791339.99</v>
      </c>
      <c r="JA341" s="466">
        <v>772296.40999999992</v>
      </c>
      <c r="JB341" s="466">
        <v>513328.97000000026</v>
      </c>
      <c r="JC341" s="466">
        <v>-458051.37000000011</v>
      </c>
      <c r="JD341" s="466">
        <v>1565115.1000000003</v>
      </c>
      <c r="JE341" s="466">
        <v>-2423500.37</v>
      </c>
      <c r="JF341" s="466">
        <v>2228180.33</v>
      </c>
      <c r="JG341" s="466">
        <v>-184385.72999999986</v>
      </c>
      <c r="JH341" s="466">
        <v>-684059.2300000001</v>
      </c>
      <c r="JI341" s="466">
        <v>2217808.34</v>
      </c>
      <c r="JJ341" s="466">
        <v>461200.33000000101</v>
      </c>
      <c r="JK341" s="466">
        <v>1786524.6200000048</v>
      </c>
      <c r="JL341" s="466">
        <f>IZ341+JA341+JB341+JC341+JD341+JE341+JF341+JG341+JH341+JI341+JJ341+JK341</f>
        <v>7585797.3900000062</v>
      </c>
      <c r="JM341" s="655">
        <v>0</v>
      </c>
      <c r="JN341" s="466">
        <v>821093</v>
      </c>
      <c r="JO341" s="466">
        <v>700700000</v>
      </c>
      <c r="JP341" s="466">
        <v>-95629000</v>
      </c>
      <c r="JQ341" s="466">
        <v>-260133977.10000002</v>
      </c>
      <c r="JR341" s="466">
        <v>-298976534.06</v>
      </c>
      <c r="JS341" s="466">
        <v>-44552703.979999997</v>
      </c>
      <c r="JT341" s="466">
        <v>2311563.2000000002</v>
      </c>
      <c r="JU341" s="466">
        <v>147634.39000000016</v>
      </c>
      <c r="JV341" s="466">
        <v>-77099.250000000582</v>
      </c>
      <c r="JW341" s="466">
        <v>405565.58000000007</v>
      </c>
      <c r="JX341" s="466">
        <v>2598242.3699999992</v>
      </c>
      <c r="JY341" s="466">
        <f>JM341+JN341+JO341+JP341+JQ341+JR341+JS341+JT341+JU341+JV341+JW341+JX341</f>
        <v>7614784.1499999762</v>
      </c>
      <c r="JZ341" s="655">
        <v>0</v>
      </c>
      <c r="KA341" s="466">
        <v>0</v>
      </c>
      <c r="KB341" s="466">
        <v>71000000</v>
      </c>
      <c r="KC341" s="466">
        <v>-10763780.52</v>
      </c>
      <c r="KD341" s="466">
        <v>-59693696.799999997</v>
      </c>
      <c r="KE341" s="466">
        <v>712423.72999999986</v>
      </c>
      <c r="KF341" s="466">
        <v>250000</v>
      </c>
      <c r="KG341" s="466">
        <v>536253.51</v>
      </c>
      <c r="KH341" s="466">
        <v>-244816.6399999999</v>
      </c>
      <c r="KI341" s="466">
        <v>49999.729999999981</v>
      </c>
      <c r="KJ341" s="466">
        <v>1630791.05</v>
      </c>
      <c r="KK341" s="466">
        <v>2506809.5499999998</v>
      </c>
      <c r="KL341" s="466">
        <f>JZ341+KA341+KB341+KC341+KD341+KE341+KF341+KG341+KH341+KI341+KJ341+KK341</f>
        <v>5983983.6100000069</v>
      </c>
      <c r="KM341" s="655">
        <v>0</v>
      </c>
      <c r="KN341" s="466">
        <v>129999862.2</v>
      </c>
      <c r="KO341" s="466">
        <v>-527.79999999999995</v>
      </c>
      <c r="KP341" s="466">
        <v>0</v>
      </c>
      <c r="KQ341" s="466">
        <v>898288.92</v>
      </c>
      <c r="KR341" s="466">
        <v>653952.63</v>
      </c>
      <c r="KS341" s="466">
        <v>-13961955.920000002</v>
      </c>
      <c r="KT341" s="466">
        <v>-111929640.59999999</v>
      </c>
      <c r="KU341" s="466">
        <v>292343.40999999968</v>
      </c>
      <c r="KV341" s="466">
        <v>-500000</v>
      </c>
      <c r="KW341" s="466">
        <v>40835546.579999998</v>
      </c>
      <c r="KX341" s="466">
        <v>-35830000</v>
      </c>
      <c r="KY341" s="466">
        <f>KM341+KN341+KO341+KP341+KQ341+KR341+KS341+KT341+KU341+KV341+KW341+KX341</f>
        <v>10457869.420000002</v>
      </c>
      <c r="KZ341" s="655">
        <v>2695000</v>
      </c>
      <c r="LA341" s="466">
        <v>-200000</v>
      </c>
      <c r="LB341" s="466">
        <v>0</v>
      </c>
      <c r="LC341" s="466">
        <v>0</v>
      </c>
      <c r="LD341" s="466">
        <v>0</v>
      </c>
      <c r="LE341" s="466">
        <v>0</v>
      </c>
      <c r="LF341" s="466">
        <v>0</v>
      </c>
      <c r="LG341" s="466">
        <v>0</v>
      </c>
      <c r="LH341" s="466">
        <v>0</v>
      </c>
      <c r="LI341" s="466">
        <v>0</v>
      </c>
      <c r="LJ341" s="466">
        <v>0</v>
      </c>
      <c r="LK341" s="466">
        <v>0</v>
      </c>
      <c r="LL341" s="511">
        <f>KZ341+LA341+LB341+LC341+LD341+LE341+LF341+LG341+LH341+LI341+LJ341+LK341</f>
        <v>2495000</v>
      </c>
    </row>
    <row r="342" spans="1:324" ht="15.75" x14ac:dyDescent="0.25">
      <c r="A342" s="419">
        <v>5004</v>
      </c>
      <c r="B342" s="420"/>
      <c r="C342" s="418" t="s">
        <v>658</v>
      </c>
      <c r="D342" s="418" t="s">
        <v>452</v>
      </c>
      <c r="E342" s="466">
        <v>7632774.1612418629</v>
      </c>
      <c r="F342" s="466">
        <v>6607586.3795693535</v>
      </c>
      <c r="G342" s="466">
        <v>1149106.9938240696</v>
      </c>
      <c r="H342" s="466">
        <v>1112681.5222834253</v>
      </c>
      <c r="I342" s="466">
        <v>280658.48773159739</v>
      </c>
      <c r="J342" s="466">
        <v>41734217.993657157</v>
      </c>
      <c r="K342" s="466">
        <v>138568844.93406779</v>
      </c>
      <c r="L342" s="466">
        <v>36312881.822734103</v>
      </c>
      <c r="M342" s="466">
        <v>40686029.043565348</v>
      </c>
      <c r="N342" s="466">
        <v>36749707.895176098</v>
      </c>
      <c r="O342" s="466">
        <v>2712401.93623769</v>
      </c>
      <c r="P342" s="466">
        <v>32245476.163036224</v>
      </c>
      <c r="Q342" s="466">
        <v>23574987.481221832</v>
      </c>
      <c r="R342" s="466">
        <v>9535290.4356534798</v>
      </c>
      <c r="S342" s="466">
        <v>52040208.52240862</v>
      </c>
      <c r="T342" s="466">
        <v>1242822.5671841097</v>
      </c>
      <c r="U342" s="466">
        <v>36304498.414288104</v>
      </c>
      <c r="V342" s="466">
        <v>32606372.952971123</v>
      </c>
      <c r="W342" s="466">
        <v>-7886621.5990652656</v>
      </c>
      <c r="X342" s="466">
        <v>-16699006.843598735</v>
      </c>
      <c r="Y342" s="466">
        <f>M342+N342+O342+P342+Q342+R342+S342+T342+U342+V342+W342+X342</f>
        <v>243112166.96907863</v>
      </c>
      <c r="Z342" s="466">
        <v>60499165.414788857</v>
      </c>
      <c r="AA342" s="466">
        <v>49958289.306042396</v>
      </c>
      <c r="AB342" s="466">
        <v>56644005.347813398</v>
      </c>
      <c r="AC342" s="466">
        <v>24206768.48606243</v>
      </c>
      <c r="AD342" s="466">
        <v>38592179.936571524</v>
      </c>
      <c r="AE342" s="466">
        <v>87728844.600233689</v>
      </c>
      <c r="AF342" s="466">
        <v>15353446.83692205</v>
      </c>
      <c r="AG342" s="466">
        <v>2833875.8137205811</v>
      </c>
      <c r="AH342" s="466">
        <v>13186237.689868135</v>
      </c>
      <c r="AI342" s="466">
        <v>77024944.223501921</v>
      </c>
      <c r="AJ342" s="466">
        <v>17847604.740444001</v>
      </c>
      <c r="AK342" s="466">
        <v>-3227073.3353363378</v>
      </c>
      <c r="AL342" s="466">
        <f>Z342+AA342+AB342+AC342+AD342+AE342+AF342+AG342+AH342+AI342+AJ342+AK342</f>
        <v>440648289.06063265</v>
      </c>
      <c r="AM342" s="466">
        <v>154132518.86705059</v>
      </c>
      <c r="AN342" s="466">
        <v>94647712.894341499</v>
      </c>
      <c r="AO342" s="466">
        <v>112606409.61442165</v>
      </c>
      <c r="AP342" s="466">
        <v>110240838.47926056</v>
      </c>
      <c r="AQ342" s="466">
        <v>106657216.65143548</v>
      </c>
      <c r="AR342" s="466">
        <v>102614797.1957937</v>
      </c>
      <c r="AS342" s="466">
        <v>110446732.44917376</v>
      </c>
      <c r="AT342" s="466">
        <v>11431478.741862793</v>
      </c>
      <c r="AU342" s="466">
        <v>27414451.539809719</v>
      </c>
      <c r="AV342" s="466">
        <v>93179370.743114695</v>
      </c>
      <c r="AW342" s="466">
        <v>26537156.425888833</v>
      </c>
      <c r="AX342" s="466">
        <v>87933446.002336845</v>
      </c>
      <c r="AY342" s="466">
        <f>AM342+AN342+AO342+AP342+AQ342+AR342+AS342+AT342+AU342+AV342+AW342+AX342</f>
        <v>1037842129.6044902</v>
      </c>
      <c r="AZ342" s="466">
        <v>122840445.79369053</v>
      </c>
      <c r="BA342" s="466">
        <v>159713484.45443165</v>
      </c>
      <c r="BB342" s="466">
        <v>33461448.874979135</v>
      </c>
      <c r="BC342" s="466">
        <v>101831295.96845269</v>
      </c>
      <c r="BD342" s="466">
        <v>19774536.947504595</v>
      </c>
      <c r="BE342" s="466">
        <v>145855416.7714071</v>
      </c>
      <c r="BF342" s="466">
        <v>157845276.46131697</v>
      </c>
      <c r="BG342" s="466">
        <v>-34228243.521949597</v>
      </c>
      <c r="BH342" s="466">
        <v>19760434.904857285</v>
      </c>
      <c r="BI342" s="466">
        <v>125432753.80779503</v>
      </c>
      <c r="BJ342" s="466">
        <v>19889289.521782674</v>
      </c>
      <c r="BK342" s="466">
        <v>176426.81021532379</v>
      </c>
      <c r="BL342" s="466">
        <f>AZ342+BA342+BB342+BC342+BD342+BE342+BF342+BG342+BH342+BI342+BJ342+BK342</f>
        <v>872352566.7944833</v>
      </c>
      <c r="BM342" s="466">
        <v>52630860.353029542</v>
      </c>
      <c r="BN342" s="466">
        <v>140894090.57586381</v>
      </c>
      <c r="BO342" s="466">
        <v>161013686.66624939</v>
      </c>
      <c r="BP342" s="466">
        <v>159230304.31313637</v>
      </c>
      <c r="BQ342" s="466">
        <v>57903070.746035725</v>
      </c>
      <c r="BR342" s="466">
        <v>91713403.534468383</v>
      </c>
      <c r="BS342" s="466">
        <v>26188322.648138873</v>
      </c>
      <c r="BT342" s="466">
        <v>254756.41420464189</v>
      </c>
      <c r="BU342" s="466">
        <v>132052787.94984144</v>
      </c>
      <c r="BV342" s="466">
        <v>76336670.905942246</v>
      </c>
      <c r="BW342" s="466">
        <v>26175009.592722416</v>
      </c>
      <c r="BX342" s="466">
        <v>72514311.32198298</v>
      </c>
      <c r="BY342" s="466">
        <f>BM342+BN342+BO342+BP342+BQ342+BR342+BS342+BT342+BU342+BV342+BW342+BX342</f>
        <v>996907275.02161562</v>
      </c>
      <c r="BZ342" s="466">
        <v>222057001.40711066</v>
      </c>
      <c r="CA342" s="466">
        <v>153959312.44533464</v>
      </c>
      <c r="CB342" s="466">
        <v>330463631.41754299</v>
      </c>
      <c r="CC342" s="466">
        <v>124650349.75463195</v>
      </c>
      <c r="CD342" s="466">
        <v>172205201.80437323</v>
      </c>
      <c r="CE342" s="466">
        <v>147271113.70827073</v>
      </c>
      <c r="CF342" s="466">
        <v>26170547.496244371</v>
      </c>
      <c r="CG342" s="466">
        <v>-14313.133450176059</v>
      </c>
      <c r="CH342" s="466">
        <v>230359017.69487566</v>
      </c>
      <c r="CI342" s="466">
        <v>31566432.977382738</v>
      </c>
      <c r="CJ342" s="466">
        <v>122148283.46269403</v>
      </c>
      <c r="CK342" s="466">
        <v>96033506.80353865</v>
      </c>
      <c r="CL342" s="466">
        <f>BZ342+CA342+CB342+CC342+CD342+CE342+CF342+CG342+CH342+CI342+CJ342+CK342</f>
        <v>1656870085.8385494</v>
      </c>
      <c r="CM342" s="466">
        <v>263764521.42004675</v>
      </c>
      <c r="CN342" s="466">
        <v>168750454.3012853</v>
      </c>
      <c r="CO342" s="466">
        <v>114963858.73810717</v>
      </c>
      <c r="CP342" s="466">
        <v>203170463.70096815</v>
      </c>
      <c r="CQ342" s="466">
        <v>175336546.80353862</v>
      </c>
      <c r="CR342" s="466">
        <v>28729551.323652148</v>
      </c>
      <c r="CS342" s="466">
        <v>28278124.193790689</v>
      </c>
      <c r="CT342" s="466">
        <v>-50200.719412450417</v>
      </c>
      <c r="CU342" s="466">
        <v>202307504.25972292</v>
      </c>
      <c r="CV342" s="466">
        <v>125446460.98022033</v>
      </c>
      <c r="CW342" s="466">
        <v>28211734.650726087</v>
      </c>
      <c r="CX342" s="466">
        <v>-44567.90185277917</v>
      </c>
      <c r="CY342" s="466">
        <f>CM342+CN342+CO342+CP342+CQ342+CR342+CS342+CT342+CU342+CV342+CW342+CX342</f>
        <v>1338864451.750793</v>
      </c>
      <c r="CZ342" s="466">
        <v>0</v>
      </c>
      <c r="DA342" s="466">
        <v>397165531.44</v>
      </c>
      <c r="DB342" s="466">
        <v>-199461990.27999997</v>
      </c>
      <c r="DC342" s="466">
        <v>-49572500</v>
      </c>
      <c r="DD342" s="466">
        <v>98461500</v>
      </c>
      <c r="DE342" s="466">
        <v>-49525500</v>
      </c>
      <c r="DF342" s="466">
        <v>400500</v>
      </c>
      <c r="DG342" s="466">
        <v>-49502500</v>
      </c>
      <c r="DH342" s="466">
        <v>458500</v>
      </c>
      <c r="DI342" s="466">
        <v>2500</v>
      </c>
      <c r="DJ342" s="466">
        <v>540500</v>
      </c>
      <c r="DK342" s="466">
        <v>9000</v>
      </c>
      <c r="DL342" s="466">
        <f>CZ342+DA342+DB342+DC342+DD342+DE342+DF342+DG342+DH342+DI342+DJ342+DK342</f>
        <v>148975541.16000003</v>
      </c>
      <c r="DM342" s="466">
        <v>49502000</v>
      </c>
      <c r="DN342" s="466">
        <v>912244171.99000001</v>
      </c>
      <c r="DO342" s="466">
        <v>30320520.510000002</v>
      </c>
      <c r="DP342" s="466">
        <v>-81300</v>
      </c>
      <c r="DQ342" s="466">
        <v>-9568951.1199999992</v>
      </c>
      <c r="DR342" s="466">
        <v>-7983368.75</v>
      </c>
      <c r="DS342" s="466">
        <v>-3722993.11</v>
      </c>
      <c r="DT342" s="466">
        <v>0</v>
      </c>
      <c r="DU342" s="466">
        <v>-27000</v>
      </c>
      <c r="DV342" s="466">
        <v>-19700600</v>
      </c>
      <c r="DW342" s="466">
        <v>29774100</v>
      </c>
      <c r="DX342" s="466">
        <v>-19599600</v>
      </c>
      <c r="DY342" s="466">
        <f>DM342+DN342+DO342+DP342+DQ342+DR342+DS342+DT342+DU342+DV342+DW342+DX342</f>
        <v>961156979.51999998</v>
      </c>
      <c r="DZ342" s="466">
        <v>483722350</v>
      </c>
      <c r="EA342" s="466">
        <v>1000000000</v>
      </c>
      <c r="EB342" s="466">
        <v>380774413.19999999</v>
      </c>
      <c r="EC342" s="466">
        <v>1500000000</v>
      </c>
      <c r="ED342" s="466">
        <v>99586000</v>
      </c>
      <c r="EE342" s="466">
        <v>1007027.8</v>
      </c>
      <c r="EF342" s="466">
        <v>-90673924</v>
      </c>
      <c r="EG342" s="466">
        <v>-49867500</v>
      </c>
      <c r="EH342" s="466">
        <v>1532190600</v>
      </c>
      <c r="EI342" s="466">
        <v>0</v>
      </c>
      <c r="EJ342" s="466">
        <v>-49718500</v>
      </c>
      <c r="EK342" s="466">
        <v>-67533619</v>
      </c>
      <c r="EL342" s="466">
        <f>DZ342+EA342+EB342+EC342+ED342+EE342+EF342+EG342+EH342+EI342+EJ342+EK342</f>
        <v>4739486848</v>
      </c>
      <c r="EM342" s="466">
        <v>1549943000</v>
      </c>
      <c r="EN342" s="466">
        <v>0</v>
      </c>
      <c r="EO342" s="466">
        <v>1000000000</v>
      </c>
      <c r="EP342" s="466">
        <v>-3500</v>
      </c>
      <c r="EQ342" s="466">
        <v>0</v>
      </c>
      <c r="ER342" s="466">
        <v>0</v>
      </c>
      <c r="ES342" s="466">
        <v>-18872742.899999999</v>
      </c>
      <c r="ET342" s="466">
        <v>0</v>
      </c>
      <c r="EU342" s="466">
        <v>0</v>
      </c>
      <c r="EV342" s="466">
        <v>-6111507.1000000015</v>
      </c>
      <c r="EW342" s="466">
        <v>0</v>
      </c>
      <c r="EX342" s="466">
        <v>0</v>
      </c>
      <c r="EY342" s="466">
        <f>EM342+EN342+EO342+EP342+EQ342+ER342+ES342+ET342+EU342+EV342+EW342+EX342</f>
        <v>2524955250</v>
      </c>
      <c r="EZ342" s="466">
        <v>1522528828.5899999</v>
      </c>
      <c r="FA342" s="466">
        <v>386833.44</v>
      </c>
      <c r="FB342" s="466">
        <v>1500109884.9000001</v>
      </c>
      <c r="FC342" s="466">
        <v>1517235.31</v>
      </c>
      <c r="FD342" s="466">
        <v>35019.660000000003</v>
      </c>
      <c r="FE342" s="466">
        <v>61261.919999999998</v>
      </c>
      <c r="FF342" s="466">
        <v>3115844.7</v>
      </c>
      <c r="FG342" s="466">
        <v>127916.61</v>
      </c>
      <c r="FH342" s="466">
        <v>23577.18</v>
      </c>
      <c r="FI342" s="466">
        <v>1718059.1</v>
      </c>
      <c r="FJ342" s="466">
        <v>303088.95</v>
      </c>
      <c r="FK342" s="466">
        <v>855973245.75999999</v>
      </c>
      <c r="FL342" s="466">
        <f>FA342+FB342+FC342+FD342+FE342+FF342+FG342+FH342+EZ342+FI342+FK342+FJ342</f>
        <v>3885900796.1199999</v>
      </c>
      <c r="FM342" s="466">
        <v>182024067.23000002</v>
      </c>
      <c r="FN342" s="466">
        <v>237836648.80000001</v>
      </c>
      <c r="FO342" s="466">
        <v>252065471.87</v>
      </c>
      <c r="FP342" s="466">
        <v>-83114692.340000004</v>
      </c>
      <c r="FQ342" s="466">
        <v>187512719.88999999</v>
      </c>
      <c r="FR342" s="466">
        <v>40800233.759999998</v>
      </c>
      <c r="FS342" s="466">
        <v>52130294.140000001</v>
      </c>
      <c r="FT342" s="466">
        <v>-126459764.67</v>
      </c>
      <c r="FU342" s="466">
        <v>-863885.12999999162</v>
      </c>
      <c r="FV342" s="466">
        <v>88204780.340000004</v>
      </c>
      <c r="FW342" s="466">
        <v>-93635869.670000002</v>
      </c>
      <c r="FX342" s="466">
        <v>-30791571.320000004</v>
      </c>
      <c r="FY342" s="466">
        <f>FM342+FN342+FO342+FP342+FQ342+FR342+FS342+FT342+FU342+FV342+FW342+FX342</f>
        <v>705708432.9000001</v>
      </c>
      <c r="FZ342" s="466">
        <v>1096944.78</v>
      </c>
      <c r="GA342" s="466">
        <v>250168158.75999999</v>
      </c>
      <c r="GB342" s="466">
        <v>110170640.01000001</v>
      </c>
      <c r="GC342" s="466">
        <v>1098895541.02</v>
      </c>
      <c r="GD342" s="466">
        <v>-9795878.0800000001</v>
      </c>
      <c r="GE342" s="466">
        <v>93183876.340000004</v>
      </c>
      <c r="GF342" s="466">
        <v>28810.74</v>
      </c>
      <c r="GG342" s="466">
        <v>-93068884.189999998</v>
      </c>
      <c r="GH342" s="466">
        <v>-12000579.249999996</v>
      </c>
      <c r="GI342" s="466">
        <v>41780697.609999999</v>
      </c>
      <c r="GJ342" s="466">
        <v>63214490.669999994</v>
      </c>
      <c r="GK342" s="466">
        <v>981127895.32999992</v>
      </c>
      <c r="GL342" s="466">
        <f>FZ342+GA342+GB342+GC342+GD342+GE342+GF342+GG342+GH342+GI342+GJ342+GK342</f>
        <v>2524801713.7399998</v>
      </c>
      <c r="GM342" s="466">
        <v>64128.75</v>
      </c>
      <c r="GN342" s="466">
        <v>182057574.13999999</v>
      </c>
      <c r="GO342" s="466">
        <v>101328556.88</v>
      </c>
      <c r="GP342" s="466">
        <v>2127258308.9400001</v>
      </c>
      <c r="GQ342" s="466">
        <v>119591800.15000001</v>
      </c>
      <c r="GR342" s="466">
        <v>118193247.18000001</v>
      </c>
      <c r="GS342" s="466">
        <v>119428471.63000001</v>
      </c>
      <c r="GT342" s="466">
        <v>-27614419.960000001</v>
      </c>
      <c r="GU342" s="466">
        <v>85944232.879999995</v>
      </c>
      <c r="GV342" s="466">
        <v>790821669.36000001</v>
      </c>
      <c r="GW342" s="466">
        <v>1034124774.8199999</v>
      </c>
      <c r="GX342" s="466">
        <v>59084999.350000001</v>
      </c>
      <c r="GY342" s="466">
        <f>GM342+GN342+GO342+GP342+GQ342+GR342+GS342+GT342+GU342+GV342+GW342+GX342</f>
        <v>4710283344.1200008</v>
      </c>
      <c r="GZ342" s="466">
        <v>9286.59</v>
      </c>
      <c r="HA342" s="466">
        <v>70727855.560000002</v>
      </c>
      <c r="HB342" s="466">
        <v>1054772396.5</v>
      </c>
      <c r="HC342" s="466">
        <v>136607941.88999999</v>
      </c>
      <c r="HD342" s="466">
        <v>49387180</v>
      </c>
      <c r="HE342" s="466">
        <v>84073913.930000007</v>
      </c>
      <c r="HF342" s="466">
        <v>1250069663.4200001</v>
      </c>
      <c r="HG342" s="466">
        <v>279500000</v>
      </c>
      <c r="HH342" s="466">
        <v>324984902.74000001</v>
      </c>
      <c r="HI342" s="466">
        <v>84893203</v>
      </c>
      <c r="HJ342" s="466">
        <v>47994500</v>
      </c>
      <c r="HK342" s="466">
        <v>-2391808.67</v>
      </c>
      <c r="HL342" s="466">
        <f>GZ342+HA342+HB342+HC342+HD342+HE342+HF342+HG342+HH342+HI342+HJ342+HK342</f>
        <v>3380629034.96</v>
      </c>
      <c r="HM342" s="466">
        <v>78619.320000000007</v>
      </c>
      <c r="HN342" s="466">
        <v>62000417</v>
      </c>
      <c r="HO342" s="466">
        <v>1693573108.6800001</v>
      </c>
      <c r="HP342" s="466">
        <v>96512051.299999997</v>
      </c>
      <c r="HQ342" s="466">
        <v>183771501.19999999</v>
      </c>
      <c r="HR342" s="466">
        <v>69085925.969999999</v>
      </c>
      <c r="HS342" s="466">
        <v>2802.24</v>
      </c>
      <c r="HT342" s="466">
        <v>-20992706.670000002</v>
      </c>
      <c r="HU342" s="466">
        <v>521003000</v>
      </c>
      <c r="HV342" s="466">
        <v>41000000</v>
      </c>
      <c r="HW342" s="466">
        <v>147325620.19</v>
      </c>
      <c r="HX342" s="466">
        <v>-11000000</v>
      </c>
      <c r="HY342" s="466">
        <f>HM342+HN342+HO342+HP342+HQ342+HR342+HS342+HT342+HU342+HV342+HW342+HX342</f>
        <v>2782360339.23</v>
      </c>
      <c r="HZ342" s="466">
        <v>1300190141.47</v>
      </c>
      <c r="IA342" s="466">
        <v>112327473.03</v>
      </c>
      <c r="IB342" s="466">
        <v>771698000.83000004</v>
      </c>
      <c r="IC342" s="466">
        <v>117210275.97</v>
      </c>
      <c r="ID342" s="466">
        <v>926350180.74000001</v>
      </c>
      <c r="IE342" s="466">
        <v>993507.83999999997</v>
      </c>
      <c r="IF342" s="466">
        <v>106793.85</v>
      </c>
      <c r="IG342" s="466">
        <v>-33930143.980000004</v>
      </c>
      <c r="IH342" s="466">
        <v>421759153.99000001</v>
      </c>
      <c r="II342" s="466">
        <v>52589635.74000001</v>
      </c>
      <c r="IJ342" s="466">
        <v>-19911282.02</v>
      </c>
      <c r="IK342" s="466">
        <v>-9907568.6799999997</v>
      </c>
      <c r="IL342" s="466">
        <f>HZ342+IA342+IB342+IC342+ID342+IE342+IF342+IG342+IH342+II342+IJ342+IK342</f>
        <v>3639476168.7799997</v>
      </c>
      <c r="IM342" s="466">
        <v>1500011025.48</v>
      </c>
      <c r="IN342" s="466">
        <v>84025357.620000005</v>
      </c>
      <c r="IO342" s="466">
        <v>910961894.96000004</v>
      </c>
      <c r="IP342" s="466">
        <v>119000000</v>
      </c>
      <c r="IQ342" s="466">
        <v>87001230.150000006</v>
      </c>
      <c r="IR342" s="466">
        <v>95000000</v>
      </c>
      <c r="IS342" s="466">
        <v>10808.07</v>
      </c>
      <c r="IT342" s="466">
        <v>-54951656.68</v>
      </c>
      <c r="IU342" s="466">
        <v>35000000</v>
      </c>
      <c r="IV342" s="466">
        <v>50000000</v>
      </c>
      <c r="IW342" s="466">
        <v>-14980094.789999999</v>
      </c>
      <c r="IX342" s="466">
        <v>-25000000</v>
      </c>
      <c r="IY342" s="466">
        <f>IM342+IN342+IO342+IP342+IQ342+IR342+IS342+IT342+IU342+IV342+IW342+IX342</f>
        <v>2786078564.8100004</v>
      </c>
      <c r="IZ342" s="655">
        <v>1500000000</v>
      </c>
      <c r="JA342" s="466">
        <v>181006676.80000001</v>
      </c>
      <c r="JB342" s="466">
        <v>150000000</v>
      </c>
      <c r="JC342" s="466">
        <v>170000000</v>
      </c>
      <c r="JD342" s="466">
        <v>70000000</v>
      </c>
      <c r="JE342" s="466">
        <v>78000000</v>
      </c>
      <c r="JF342" s="466">
        <v>394000000</v>
      </c>
      <c r="JG342" s="466">
        <v>-104980679.01000001</v>
      </c>
      <c r="JH342" s="466">
        <v>90500000</v>
      </c>
      <c r="JI342" s="466">
        <v>-21746740.630000003</v>
      </c>
      <c r="JJ342" s="466">
        <v>-55000000</v>
      </c>
      <c r="JK342" s="466">
        <v>-233000000</v>
      </c>
      <c r="JL342" s="466">
        <f>IZ342+JA342+JB342+JC342+JD342+JE342+JF342+JG342+JH342+JI342+JJ342+JK342</f>
        <v>2218779257.1599998</v>
      </c>
      <c r="JM342" s="655">
        <v>1652000000</v>
      </c>
      <c r="JN342" s="466">
        <v>110000000</v>
      </c>
      <c r="JO342" s="466">
        <v>1451500000</v>
      </c>
      <c r="JP342" s="466">
        <v>2374301435</v>
      </c>
      <c r="JQ342" s="466">
        <v>745300000</v>
      </c>
      <c r="JR342" s="466">
        <v>563000000</v>
      </c>
      <c r="JS342" s="466">
        <v>98560000</v>
      </c>
      <c r="JT342" s="466">
        <v>-36494315.859999999</v>
      </c>
      <c r="JU342" s="466">
        <v>-88500000</v>
      </c>
      <c r="JV342" s="466">
        <v>866344000</v>
      </c>
      <c r="JW342" s="466">
        <v>-28300000</v>
      </c>
      <c r="JX342" s="466">
        <v>-136000000</v>
      </c>
      <c r="JY342" s="466">
        <f>JM342+JN342+JO342+JP342+JQ342+JR342+JS342+JT342+JU342+JV342+JW342+JX342</f>
        <v>7571711119.1400003</v>
      </c>
      <c r="JZ342" s="655">
        <v>2689500834.5999999</v>
      </c>
      <c r="KA342" s="466">
        <v>735000000</v>
      </c>
      <c r="KB342" s="466">
        <v>148500000</v>
      </c>
      <c r="KC342" s="466">
        <v>92000000</v>
      </c>
      <c r="KD342" s="466">
        <v>129252090.93000001</v>
      </c>
      <c r="KE342" s="466">
        <v>147500000</v>
      </c>
      <c r="KF342" s="466">
        <v>1007000250.2</v>
      </c>
      <c r="KG342" s="466">
        <v>-210000000</v>
      </c>
      <c r="KH342" s="466">
        <v>-73958000</v>
      </c>
      <c r="KI342" s="466">
        <v>-54000000</v>
      </c>
      <c r="KJ342" s="466">
        <v>-93999374.049999997</v>
      </c>
      <c r="KK342" s="466">
        <v>-465000000</v>
      </c>
      <c r="KL342" s="466">
        <f>JZ342+KA342+KB342+KC342+KD342+KE342+KF342+KG342+KH342+KI342+KJ342+KK342</f>
        <v>4051795801.6799994</v>
      </c>
      <c r="KM342" s="655">
        <v>1962000000</v>
      </c>
      <c r="KN342" s="466">
        <v>646343000</v>
      </c>
      <c r="KO342" s="466">
        <v>193058755.84</v>
      </c>
      <c r="KP342" s="466">
        <v>48508346</v>
      </c>
      <c r="KQ342" s="466">
        <v>16806009.120000001</v>
      </c>
      <c r="KR342" s="466">
        <v>23800000</v>
      </c>
      <c r="KS342" s="466">
        <v>-27586917.149999999</v>
      </c>
      <c r="KT342" s="466">
        <v>45000000</v>
      </c>
      <c r="KU342" s="466">
        <v>387873890</v>
      </c>
      <c r="KV342" s="466">
        <v>-50931476</v>
      </c>
      <c r="KW342" s="466">
        <v>5020429.6900000004</v>
      </c>
      <c r="KX342" s="466">
        <v>-99066572.420000002</v>
      </c>
      <c r="KY342" s="466">
        <f>KM342+KN342+KO342+KP342+KQ342+KR342+KS342+KT342+KU342+KV342+KW342+KX342</f>
        <v>3150825465.0799999</v>
      </c>
      <c r="KZ342" s="655">
        <v>1623968702</v>
      </c>
      <c r="LA342" s="466">
        <v>101860909.32000001</v>
      </c>
      <c r="LB342" s="466">
        <v>0</v>
      </c>
      <c r="LC342" s="466">
        <v>0</v>
      </c>
      <c r="LD342" s="466">
        <v>0</v>
      </c>
      <c r="LE342" s="466">
        <v>0</v>
      </c>
      <c r="LF342" s="466">
        <v>0</v>
      </c>
      <c r="LG342" s="466">
        <v>0</v>
      </c>
      <c r="LH342" s="466">
        <v>0</v>
      </c>
      <c r="LI342" s="466">
        <v>0</v>
      </c>
      <c r="LJ342" s="466">
        <v>0</v>
      </c>
      <c r="LK342" s="466">
        <v>0</v>
      </c>
      <c r="LL342" s="511">
        <f>KZ342+LA342+LB342+LC342+LD342+LE342+LF342+LG342+LH342+LI342+LJ342+LK342</f>
        <v>1725829611.3199999</v>
      </c>
    </row>
    <row r="343" spans="1:324" x14ac:dyDescent="0.2">
      <c r="A343" s="436"/>
      <c r="B343" s="437"/>
      <c r="C343" s="421" t="s">
        <v>1062</v>
      </c>
      <c r="D343" s="421" t="s">
        <v>1062</v>
      </c>
      <c r="E343" s="442"/>
      <c r="F343" s="442"/>
      <c r="G343" s="442"/>
      <c r="H343" s="442"/>
      <c r="I343" s="442"/>
      <c r="J343" s="442"/>
      <c r="K343" s="442"/>
      <c r="L343" s="442"/>
      <c r="M343" s="442"/>
      <c r="N343" s="442"/>
      <c r="O343" s="442"/>
      <c r="P343" s="442"/>
      <c r="Q343" s="442"/>
      <c r="R343" s="442"/>
      <c r="S343" s="442"/>
      <c r="T343" s="442"/>
      <c r="U343" s="442"/>
      <c r="V343" s="442"/>
      <c r="W343" s="442"/>
      <c r="X343" s="442"/>
      <c r="Y343" s="442"/>
      <c r="Z343" s="442"/>
      <c r="AA343" s="442"/>
      <c r="AB343" s="442"/>
      <c r="AC343" s="442"/>
      <c r="AD343" s="442"/>
      <c r="AE343" s="442"/>
      <c r="AF343" s="442"/>
      <c r="AG343" s="442"/>
      <c r="AH343" s="442"/>
      <c r="AI343" s="442"/>
      <c r="AJ343" s="442"/>
      <c r="AK343" s="442"/>
      <c r="AL343" s="442"/>
      <c r="AM343" s="442"/>
      <c r="AN343" s="442"/>
      <c r="AO343" s="442"/>
      <c r="AP343" s="442"/>
      <c r="AQ343" s="442"/>
      <c r="AR343" s="442"/>
      <c r="AS343" s="442"/>
      <c r="AT343" s="442"/>
      <c r="AU343" s="442"/>
      <c r="AV343" s="442"/>
      <c r="AW343" s="442"/>
      <c r="AX343" s="442"/>
      <c r="AY343" s="442"/>
      <c r="AZ343" s="442"/>
      <c r="BA343" s="442"/>
      <c r="BB343" s="442"/>
      <c r="BC343" s="442"/>
      <c r="BD343" s="442"/>
      <c r="BE343" s="442"/>
      <c r="BF343" s="442"/>
      <c r="BG343" s="442"/>
      <c r="BH343" s="442"/>
      <c r="BI343" s="442"/>
      <c r="BJ343" s="442"/>
      <c r="BK343" s="442"/>
      <c r="BL343" s="442"/>
      <c r="BM343" s="442"/>
      <c r="BN343" s="442"/>
      <c r="BO343" s="442"/>
      <c r="BP343" s="442"/>
      <c r="BQ343" s="442"/>
      <c r="BR343" s="442"/>
      <c r="BS343" s="442"/>
      <c r="BT343" s="442"/>
      <c r="BU343" s="442"/>
      <c r="BV343" s="442"/>
      <c r="BW343" s="442"/>
      <c r="BX343" s="442"/>
      <c r="BY343" s="442"/>
      <c r="BZ343" s="442"/>
      <c r="CA343" s="442"/>
      <c r="CB343" s="442"/>
      <c r="CC343" s="442"/>
      <c r="CD343" s="442"/>
      <c r="CE343" s="442"/>
      <c r="CF343" s="442"/>
      <c r="CG343" s="442"/>
      <c r="CH343" s="442"/>
      <c r="CI343" s="442"/>
      <c r="CJ343" s="442"/>
      <c r="CK343" s="442"/>
      <c r="CL343" s="442"/>
      <c r="CM343" s="442"/>
      <c r="CN343" s="442"/>
      <c r="CO343" s="442"/>
      <c r="CP343" s="442"/>
      <c r="CQ343" s="442"/>
      <c r="CR343" s="442"/>
      <c r="CS343" s="442"/>
      <c r="CT343" s="442"/>
      <c r="CU343" s="442"/>
      <c r="CV343" s="442"/>
      <c r="CW343" s="442"/>
      <c r="CX343" s="442"/>
      <c r="CY343" s="442"/>
      <c r="CZ343" s="442"/>
      <c r="DA343" s="442"/>
      <c r="DB343" s="442"/>
      <c r="DC343" s="442"/>
      <c r="DD343" s="442"/>
      <c r="DE343" s="442"/>
      <c r="DF343" s="442"/>
      <c r="DG343" s="442"/>
      <c r="DH343" s="442"/>
      <c r="DI343" s="442"/>
      <c r="DJ343" s="442"/>
      <c r="DK343" s="442"/>
      <c r="DL343" s="442"/>
      <c r="DM343" s="442"/>
      <c r="DN343" s="442"/>
      <c r="DO343" s="442"/>
      <c r="DP343" s="442"/>
      <c r="DQ343" s="442"/>
      <c r="DR343" s="442"/>
      <c r="DS343" s="442"/>
      <c r="DT343" s="442"/>
      <c r="DU343" s="442"/>
      <c r="DV343" s="442"/>
      <c r="DW343" s="442"/>
      <c r="DX343" s="442"/>
      <c r="DY343" s="442"/>
      <c r="DZ343" s="442"/>
      <c r="EA343" s="442"/>
      <c r="EB343" s="442"/>
      <c r="EC343" s="442"/>
      <c r="ED343" s="442"/>
      <c r="EE343" s="442"/>
      <c r="EF343" s="442"/>
      <c r="EG343" s="442"/>
      <c r="EH343" s="442"/>
      <c r="EI343" s="442"/>
      <c r="EJ343" s="442"/>
      <c r="EK343" s="442"/>
      <c r="EL343" s="442"/>
      <c r="EM343" s="442"/>
      <c r="EN343" s="442"/>
      <c r="EO343" s="442"/>
      <c r="EP343" s="442"/>
      <c r="EQ343" s="442"/>
      <c r="ER343" s="442"/>
      <c r="ES343" s="442"/>
      <c r="ET343" s="442"/>
      <c r="EU343" s="442"/>
      <c r="EV343" s="442"/>
      <c r="EW343" s="442"/>
      <c r="EX343" s="442"/>
      <c r="EY343" s="442"/>
      <c r="EZ343" s="442"/>
      <c r="FA343" s="442"/>
      <c r="FB343" s="442"/>
      <c r="FC343" s="442"/>
      <c r="FD343" s="442"/>
      <c r="FE343" s="442"/>
      <c r="FF343" s="442"/>
      <c r="FG343" s="442"/>
      <c r="FH343" s="442"/>
      <c r="FI343" s="442"/>
      <c r="FJ343" s="442"/>
      <c r="FK343" s="442"/>
      <c r="FL343" s="442"/>
      <c r="FM343" s="442"/>
      <c r="FN343" s="442"/>
      <c r="FO343" s="442"/>
      <c r="FP343" s="442"/>
      <c r="FQ343" s="442"/>
      <c r="FR343" s="442"/>
      <c r="FS343" s="442"/>
      <c r="FT343" s="442"/>
      <c r="FU343" s="442"/>
      <c r="FV343" s="442"/>
      <c r="FW343" s="442"/>
      <c r="FX343" s="442"/>
      <c r="FY343" s="442"/>
      <c r="FZ343" s="442"/>
      <c r="GA343" s="442"/>
      <c r="GB343" s="442"/>
      <c r="GC343" s="442"/>
      <c r="GD343" s="442"/>
      <c r="GE343" s="442"/>
      <c r="GF343" s="442"/>
      <c r="GG343" s="442"/>
      <c r="GH343" s="442"/>
      <c r="GI343" s="442"/>
      <c r="GJ343" s="442"/>
      <c r="GK343" s="442"/>
      <c r="GL343" s="442"/>
      <c r="GM343" s="442"/>
      <c r="GN343" s="442"/>
      <c r="GO343" s="442"/>
      <c r="GP343" s="442"/>
      <c r="GQ343" s="442"/>
      <c r="GR343" s="442"/>
      <c r="GS343" s="442"/>
      <c r="GT343" s="442"/>
      <c r="GU343" s="442"/>
      <c r="GV343" s="442"/>
      <c r="GW343" s="442"/>
      <c r="GX343" s="442"/>
      <c r="GY343" s="442"/>
      <c r="GZ343" s="442"/>
      <c r="HA343" s="442"/>
      <c r="HB343" s="442"/>
      <c r="HC343" s="442"/>
      <c r="HD343" s="442"/>
      <c r="HE343" s="442"/>
      <c r="HF343" s="442"/>
      <c r="HG343" s="442"/>
      <c r="HH343" s="442"/>
      <c r="HI343" s="442"/>
      <c r="HJ343" s="442"/>
      <c r="HK343" s="442"/>
      <c r="HL343" s="442"/>
      <c r="HM343" s="442"/>
      <c r="HN343" s="442"/>
      <c r="HO343" s="442"/>
      <c r="HP343" s="442"/>
      <c r="HQ343" s="442"/>
      <c r="HR343" s="442"/>
      <c r="HS343" s="442"/>
      <c r="HT343" s="442"/>
      <c r="HU343" s="442"/>
      <c r="HV343" s="442"/>
      <c r="HW343" s="442"/>
      <c r="HX343" s="442"/>
      <c r="HY343" s="442"/>
      <c r="HZ343" s="442"/>
      <c r="IA343" s="442"/>
      <c r="IB343" s="442"/>
      <c r="IC343" s="442"/>
      <c r="ID343" s="442"/>
      <c r="IE343" s="442"/>
      <c r="IF343" s="442"/>
      <c r="IG343" s="442"/>
      <c r="IH343" s="442"/>
      <c r="II343" s="442"/>
      <c r="IJ343" s="442"/>
      <c r="IK343" s="442"/>
      <c r="IL343" s="442"/>
      <c r="IM343" s="442"/>
      <c r="IN343" s="442"/>
      <c r="IO343" s="442"/>
      <c r="IP343" s="442"/>
      <c r="IQ343" s="442"/>
      <c r="IR343" s="442"/>
      <c r="IS343" s="442"/>
      <c r="IT343" s="442"/>
      <c r="IU343" s="442"/>
      <c r="IV343" s="442"/>
      <c r="IW343" s="442"/>
      <c r="IX343" s="442"/>
      <c r="IY343" s="442"/>
      <c r="IZ343" s="653"/>
      <c r="JA343" s="442"/>
      <c r="JB343" s="442"/>
      <c r="JC343" s="442"/>
      <c r="JD343" s="442"/>
      <c r="JE343" s="442"/>
      <c r="JF343" s="442"/>
      <c r="JG343" s="442"/>
      <c r="JH343" s="442"/>
      <c r="JI343" s="442"/>
      <c r="JJ343" s="442"/>
      <c r="JK343" s="442"/>
      <c r="JL343" s="442"/>
      <c r="JM343" s="653"/>
      <c r="JN343" s="442"/>
      <c r="JO343" s="442"/>
      <c r="JP343" s="442"/>
      <c r="JQ343" s="442"/>
      <c r="JR343" s="442"/>
      <c r="JS343" s="442"/>
      <c r="JT343" s="442"/>
      <c r="JU343" s="442"/>
      <c r="JV343" s="442"/>
      <c r="JW343" s="442"/>
      <c r="JX343" s="442"/>
      <c r="JY343" s="442"/>
      <c r="JZ343" s="653"/>
      <c r="KA343" s="442"/>
      <c r="KB343" s="442"/>
      <c r="KC343" s="442"/>
      <c r="KD343" s="442"/>
      <c r="KE343" s="442"/>
      <c r="KF343" s="442"/>
      <c r="KG343" s="442"/>
      <c r="KH343" s="442"/>
      <c r="KI343" s="442"/>
      <c r="KJ343" s="442"/>
      <c r="KK343" s="442"/>
      <c r="KL343" s="442"/>
      <c r="KM343" s="653"/>
      <c r="KN343" s="442"/>
      <c r="KO343" s="442"/>
      <c r="KP343" s="442"/>
      <c r="KQ343" s="442"/>
      <c r="KR343" s="442"/>
      <c r="KS343" s="442"/>
      <c r="KT343" s="442"/>
      <c r="KU343" s="442"/>
      <c r="KV343" s="442"/>
      <c r="KW343" s="442"/>
      <c r="KX343" s="442"/>
      <c r="KY343" s="442"/>
      <c r="KZ343" s="653"/>
      <c r="LA343" s="442"/>
      <c r="LB343" s="442"/>
      <c r="LC343" s="442"/>
      <c r="LD343" s="442"/>
      <c r="LE343" s="442"/>
      <c r="LF343" s="442"/>
      <c r="LG343" s="442"/>
      <c r="LH343" s="442"/>
      <c r="LI343" s="442"/>
      <c r="LJ343" s="442"/>
      <c r="LK343" s="442"/>
      <c r="LL343" s="512"/>
    </row>
    <row r="344" spans="1:324" ht="18" x14ac:dyDescent="0.25">
      <c r="A344" s="461">
        <v>501</v>
      </c>
      <c r="B344" s="462"/>
      <c r="C344" s="463" t="s">
        <v>771</v>
      </c>
      <c r="D344" s="463" t="s">
        <v>772</v>
      </c>
      <c r="E344" s="474">
        <f t="shared" ref="E344:X344" si="1701">SUM(E346:E350)</f>
        <v>12040560.841261894</v>
      </c>
      <c r="F344" s="474">
        <f t="shared" si="1701"/>
        <v>54100029.210482389</v>
      </c>
      <c r="G344" s="474">
        <f t="shared" si="1701"/>
        <v>58847896.845267907</v>
      </c>
      <c r="H344" s="474">
        <f t="shared" si="1701"/>
        <v>78634593.557002172</v>
      </c>
      <c r="I344" s="474">
        <f t="shared" si="1701"/>
        <v>184288678.85161078</v>
      </c>
      <c r="J344" s="474">
        <f t="shared" si="1701"/>
        <v>163610511.60073444</v>
      </c>
      <c r="K344" s="474">
        <f t="shared" si="1701"/>
        <v>185641942.07978636</v>
      </c>
      <c r="L344" s="474">
        <f t="shared" si="1701"/>
        <v>316945781.17175764</v>
      </c>
      <c r="M344" s="474">
        <f t="shared" si="1701"/>
        <v>0</v>
      </c>
      <c r="N344" s="474">
        <f t="shared" si="1701"/>
        <v>52281945.165915549</v>
      </c>
      <c r="O344" s="474">
        <f t="shared" si="1701"/>
        <v>336695039.93327492</v>
      </c>
      <c r="P344" s="474">
        <f t="shared" si="1701"/>
        <v>-42286876.978801541</v>
      </c>
      <c r="Q344" s="474">
        <f t="shared" si="1701"/>
        <v>339034.08779836417</v>
      </c>
      <c r="R344" s="474">
        <f t="shared" si="1701"/>
        <v>1732689.1232682357</v>
      </c>
      <c r="S344" s="474">
        <f t="shared" si="1701"/>
        <v>33324.476256050744</v>
      </c>
      <c r="T344" s="474">
        <f t="shared" si="1701"/>
        <v>244286.82936905359</v>
      </c>
      <c r="U344" s="474">
        <f t="shared" si="1701"/>
        <v>0</v>
      </c>
      <c r="V344" s="474">
        <f t="shared" si="1701"/>
        <v>145407.86738440997</v>
      </c>
      <c r="W344" s="474">
        <f t="shared" si="1701"/>
        <v>305892.63286596566</v>
      </c>
      <c r="X344" s="474">
        <f t="shared" si="1701"/>
        <v>2397836.8533633784</v>
      </c>
      <c r="Y344" s="474">
        <f>M344+N344+O344+P344+Q344+R344+S344+T344+U344+V344+W344+X344</f>
        <v>351888579.99069446</v>
      </c>
      <c r="Z344" s="474">
        <f t="shared" ref="Z344:AK344" si="1702">SUM(Z346:Z350)</f>
        <v>18976234.432857618</v>
      </c>
      <c r="AA344" s="474">
        <f t="shared" si="1702"/>
        <v>89067392.755800381</v>
      </c>
      <c r="AB344" s="474">
        <f t="shared" si="1702"/>
        <v>8647080.5927641466</v>
      </c>
      <c r="AC344" s="474">
        <f t="shared" si="1702"/>
        <v>405492790.42063099</v>
      </c>
      <c r="AD344" s="474">
        <f t="shared" si="1702"/>
        <v>0</v>
      </c>
      <c r="AE344" s="474">
        <f t="shared" si="1702"/>
        <v>2449202.781547321</v>
      </c>
      <c r="AF344" s="474">
        <f t="shared" si="1702"/>
        <v>153977.46336170923</v>
      </c>
      <c r="AG344" s="474">
        <f t="shared" si="1702"/>
        <v>-2109911.6839008518</v>
      </c>
      <c r="AH344" s="474">
        <f t="shared" si="1702"/>
        <v>9727871.8448923379</v>
      </c>
      <c r="AI344" s="474">
        <f t="shared" si="1702"/>
        <v>0</v>
      </c>
      <c r="AJ344" s="474">
        <f t="shared" si="1702"/>
        <v>894072.82903521962</v>
      </c>
      <c r="AK344" s="474">
        <f t="shared" si="1702"/>
        <v>1748064.7799616093</v>
      </c>
      <c r="AL344" s="474">
        <f>Z344+AA344+AB344+AC344+AD344+AE344+AF344+AG344+AH344+AI344+AJ344+AK344</f>
        <v>535046776.21695042</v>
      </c>
      <c r="AM344" s="474">
        <f t="shared" ref="AM344:AX344" si="1703">SUM(AM346:AM350)</f>
        <v>78599.950467367729</v>
      </c>
      <c r="AN344" s="474">
        <f t="shared" si="1703"/>
        <v>145198.27733266566</v>
      </c>
      <c r="AO344" s="474">
        <f t="shared" si="1703"/>
        <v>9408720.8254047725</v>
      </c>
      <c r="AP344" s="474">
        <f t="shared" si="1703"/>
        <v>99170.834668669675</v>
      </c>
      <c r="AQ344" s="474">
        <f t="shared" si="1703"/>
        <v>160002.27336838591</v>
      </c>
      <c r="AR344" s="474">
        <f t="shared" si="1703"/>
        <v>136492.25567517942</v>
      </c>
      <c r="AS344" s="474">
        <f t="shared" si="1703"/>
        <v>258850.14471707563</v>
      </c>
      <c r="AT344" s="474">
        <f t="shared" si="1703"/>
        <v>1155089.3596644967</v>
      </c>
      <c r="AU344" s="474">
        <f t="shared" si="1703"/>
        <v>8349952.2878067112</v>
      </c>
      <c r="AV344" s="474">
        <f t="shared" si="1703"/>
        <v>263483.91675012524</v>
      </c>
      <c r="AW344" s="474">
        <f t="shared" si="1703"/>
        <v>463819.43456851947</v>
      </c>
      <c r="AX344" s="474">
        <f t="shared" si="1703"/>
        <v>348673.81042396929</v>
      </c>
      <c r="AY344" s="474">
        <f>AM344+AN344+AO344+AP344+AQ344+AR344+AS344+AT344+AU344+AV344+AW344+AX344</f>
        <v>20868053.37084794</v>
      </c>
      <c r="AZ344" s="474">
        <f t="shared" ref="AZ344:BK344" si="1704">SUM(AZ346:AZ350)</f>
        <v>0</v>
      </c>
      <c r="BA344" s="474">
        <f t="shared" si="1704"/>
        <v>307099.01664997498</v>
      </c>
      <c r="BB344" s="474">
        <f t="shared" si="1704"/>
        <v>419326.58817392762</v>
      </c>
      <c r="BC344" s="474">
        <f t="shared" si="1704"/>
        <v>0</v>
      </c>
      <c r="BD344" s="474">
        <f t="shared" si="1704"/>
        <v>158516.0323819062</v>
      </c>
      <c r="BE344" s="474">
        <f t="shared" si="1704"/>
        <v>104385.16516441329</v>
      </c>
      <c r="BF344" s="474">
        <f t="shared" si="1704"/>
        <v>232379.11684192962</v>
      </c>
      <c r="BG344" s="474">
        <f t="shared" si="1704"/>
        <v>1681787.4996661663</v>
      </c>
      <c r="BH344" s="474">
        <f t="shared" si="1704"/>
        <v>0</v>
      </c>
      <c r="BI344" s="474">
        <f t="shared" si="1704"/>
        <v>218171.91236855282</v>
      </c>
      <c r="BJ344" s="474">
        <f t="shared" si="1704"/>
        <v>0</v>
      </c>
      <c r="BK344" s="474">
        <f t="shared" si="1704"/>
        <v>30593882.645343013</v>
      </c>
      <c r="BL344" s="474">
        <f>AZ344+BA344+BB344+BC344+BD344+BE344+BF344+BG344+BH344+BI344+BJ344+BK344</f>
        <v>33715547.976589881</v>
      </c>
      <c r="BM344" s="474">
        <f t="shared" ref="BM344:BX344" si="1705">SUM(BM346:BM350)</f>
        <v>0</v>
      </c>
      <c r="BN344" s="474">
        <f t="shared" si="1705"/>
        <v>337438.0031714238</v>
      </c>
      <c r="BO344" s="474">
        <f t="shared" si="1705"/>
        <v>0</v>
      </c>
      <c r="BP344" s="474">
        <f t="shared" si="1705"/>
        <v>675817.40761141723</v>
      </c>
      <c r="BQ344" s="474">
        <f t="shared" si="1705"/>
        <v>393023.56889500917</v>
      </c>
      <c r="BR344" s="474">
        <f t="shared" si="1705"/>
        <v>169008.0642630613</v>
      </c>
      <c r="BS344" s="474">
        <f t="shared" si="1705"/>
        <v>40354890.698547825</v>
      </c>
      <c r="BT344" s="474">
        <f t="shared" si="1705"/>
        <v>0</v>
      </c>
      <c r="BU344" s="474">
        <f t="shared" si="1705"/>
        <v>1158027.3917542982</v>
      </c>
      <c r="BV344" s="474">
        <f t="shared" si="1705"/>
        <v>149767.37552161579</v>
      </c>
      <c r="BW344" s="474">
        <f t="shared" si="1705"/>
        <v>0</v>
      </c>
      <c r="BX344" s="474">
        <f t="shared" si="1705"/>
        <v>0</v>
      </c>
      <c r="BY344" s="474">
        <f>BM344+BN344+BO344+BP344+BQ344+BR344+BS344+BT344+BU344+BV344+BW344+BX344</f>
        <v>43237972.509764649</v>
      </c>
      <c r="BZ344" s="474">
        <f t="shared" ref="BZ344:CK344" si="1706">SUM(BZ346:BZ350)</f>
        <v>0</v>
      </c>
      <c r="CA344" s="474">
        <f t="shared" si="1706"/>
        <v>0</v>
      </c>
      <c r="CB344" s="474">
        <f t="shared" si="1706"/>
        <v>1442.9873143047907</v>
      </c>
      <c r="CC344" s="474">
        <f t="shared" si="1706"/>
        <v>0</v>
      </c>
      <c r="CD344" s="474">
        <f t="shared" si="1706"/>
        <v>0</v>
      </c>
      <c r="CE344" s="474">
        <f t="shared" si="1706"/>
        <v>770849.02007177437</v>
      </c>
      <c r="CF344" s="474">
        <f t="shared" si="1706"/>
        <v>0</v>
      </c>
      <c r="CG344" s="474">
        <f t="shared" si="1706"/>
        <v>0</v>
      </c>
      <c r="CH344" s="474">
        <f t="shared" si="1706"/>
        <v>0</v>
      </c>
      <c r="CI344" s="474">
        <f t="shared" si="1706"/>
        <v>0</v>
      </c>
      <c r="CJ344" s="474">
        <f t="shared" si="1706"/>
        <v>0</v>
      </c>
      <c r="CK344" s="474">
        <f t="shared" si="1706"/>
        <v>4998883.7422800874</v>
      </c>
      <c r="CL344" s="474">
        <f>BZ344+CA344+CB344+CC344+CD344+CE344+CF344+CG344+CH344+CI344+CJ344+CK344</f>
        <v>5771175.7496661665</v>
      </c>
      <c r="CM344" s="474">
        <f t="shared" ref="CM344:CX344" si="1707">SUM(CM346:CM350)</f>
        <v>2878206.2748706397</v>
      </c>
      <c r="CN344" s="474">
        <f t="shared" si="1707"/>
        <v>0</v>
      </c>
      <c r="CO344" s="474">
        <f t="shared" si="1707"/>
        <v>0</v>
      </c>
      <c r="CP344" s="474">
        <f t="shared" si="1707"/>
        <v>0</v>
      </c>
      <c r="CQ344" s="474">
        <f t="shared" si="1707"/>
        <v>0</v>
      </c>
      <c r="CR344" s="474">
        <f t="shared" si="1707"/>
        <v>0</v>
      </c>
      <c r="CS344" s="474">
        <f t="shared" si="1707"/>
        <v>0</v>
      </c>
      <c r="CT344" s="474">
        <f t="shared" si="1707"/>
        <v>0</v>
      </c>
      <c r="CU344" s="474">
        <f t="shared" si="1707"/>
        <v>0</v>
      </c>
      <c r="CV344" s="474">
        <f t="shared" si="1707"/>
        <v>5749937.7111917883</v>
      </c>
      <c r="CW344" s="474">
        <f t="shared" si="1707"/>
        <v>0</v>
      </c>
      <c r="CX344" s="474">
        <f t="shared" si="1707"/>
        <v>0</v>
      </c>
      <c r="CY344" s="474">
        <f>CM344+CN344+CO344+CP344+CQ344+CR344+CS344+CT344+CU344+CV344+CW344+CX344</f>
        <v>8628143.986062428</v>
      </c>
      <c r="CZ344" s="474">
        <f t="shared" ref="CZ344:DK344" si="1708">SUM(CZ346:CZ350)</f>
        <v>0</v>
      </c>
      <c r="DA344" s="474">
        <f t="shared" si="1708"/>
        <v>0</v>
      </c>
      <c r="DB344" s="474">
        <f t="shared" si="1708"/>
        <v>861159641.01999998</v>
      </c>
      <c r="DC344" s="474">
        <f t="shared" si="1708"/>
        <v>0</v>
      </c>
      <c r="DD344" s="474">
        <f t="shared" si="1708"/>
        <v>-443824452.19</v>
      </c>
      <c r="DE344" s="474">
        <f t="shared" si="1708"/>
        <v>-208813717.27000001</v>
      </c>
      <c r="DF344" s="474">
        <f t="shared" si="1708"/>
        <v>-8785416</v>
      </c>
      <c r="DG344" s="474">
        <f t="shared" si="1708"/>
        <v>0</v>
      </c>
      <c r="DH344" s="474">
        <f t="shared" si="1708"/>
        <v>0</v>
      </c>
      <c r="DI344" s="474">
        <f t="shared" si="1708"/>
        <v>0</v>
      </c>
      <c r="DJ344" s="474">
        <f t="shared" si="1708"/>
        <v>0</v>
      </c>
      <c r="DK344" s="474">
        <f t="shared" si="1708"/>
        <v>0</v>
      </c>
      <c r="DL344" s="474">
        <f>CZ344+DA344+DB344+DC344+DD344+DE344+DF344+DG344+DH344+DI344+DJ344+DK344</f>
        <v>199736055.55999997</v>
      </c>
      <c r="DM344" s="474">
        <f t="shared" ref="DM344:DX344" si="1709">SUM(DM346:DM350)</f>
        <v>0</v>
      </c>
      <c r="DN344" s="474">
        <f t="shared" si="1709"/>
        <v>0</v>
      </c>
      <c r="DO344" s="474">
        <f t="shared" si="1709"/>
        <v>0</v>
      </c>
      <c r="DP344" s="474">
        <f t="shared" si="1709"/>
        <v>0</v>
      </c>
      <c r="DQ344" s="474">
        <f t="shared" si="1709"/>
        <v>0</v>
      </c>
      <c r="DR344" s="474">
        <f t="shared" si="1709"/>
        <v>0</v>
      </c>
      <c r="DS344" s="474">
        <f t="shared" si="1709"/>
        <v>0</v>
      </c>
      <c r="DT344" s="474">
        <f t="shared" si="1709"/>
        <v>0</v>
      </c>
      <c r="DU344" s="474">
        <f t="shared" si="1709"/>
        <v>0</v>
      </c>
      <c r="DV344" s="474">
        <f t="shared" si="1709"/>
        <v>0</v>
      </c>
      <c r="DW344" s="474">
        <f t="shared" si="1709"/>
        <v>0</v>
      </c>
      <c r="DX344" s="474">
        <f t="shared" si="1709"/>
        <v>0</v>
      </c>
      <c r="DY344" s="474">
        <f>DM344+DN344+DO344+DP344+DQ344+DR344+DS344+DT344+DU344+DV344+DW344+DX344</f>
        <v>0</v>
      </c>
      <c r="DZ344" s="474">
        <f t="shared" ref="DZ344:EK344" si="1710">SUM(DZ346:DZ350)</f>
        <v>0</v>
      </c>
      <c r="EA344" s="474">
        <f t="shared" si="1710"/>
        <v>0</v>
      </c>
      <c r="EB344" s="474">
        <f t="shared" si="1710"/>
        <v>0</v>
      </c>
      <c r="EC344" s="474">
        <f t="shared" si="1710"/>
        <v>0</v>
      </c>
      <c r="ED344" s="474">
        <f t="shared" si="1710"/>
        <v>0</v>
      </c>
      <c r="EE344" s="474">
        <f t="shared" si="1710"/>
        <v>0</v>
      </c>
      <c r="EF344" s="474">
        <f t="shared" si="1710"/>
        <v>0</v>
      </c>
      <c r="EG344" s="474">
        <f t="shared" si="1710"/>
        <v>0</v>
      </c>
      <c r="EH344" s="474">
        <f t="shared" si="1710"/>
        <v>0</v>
      </c>
      <c r="EI344" s="474">
        <f t="shared" si="1710"/>
        <v>0</v>
      </c>
      <c r="EJ344" s="474">
        <f t="shared" si="1710"/>
        <v>0</v>
      </c>
      <c r="EK344" s="474">
        <f t="shared" si="1710"/>
        <v>0</v>
      </c>
      <c r="EL344" s="474">
        <f>DZ344+EA344+EB344+EC344+ED344+EE344+EF344+EG344+EH344+EI344+EJ344+EK344</f>
        <v>0</v>
      </c>
      <c r="EM344" s="474">
        <f t="shared" ref="EM344:EX344" si="1711">SUM(EM346:EM350)</f>
        <v>0</v>
      </c>
      <c r="EN344" s="474">
        <f t="shared" si="1711"/>
        <v>0</v>
      </c>
      <c r="EO344" s="474">
        <f t="shared" si="1711"/>
        <v>0</v>
      </c>
      <c r="EP344" s="474">
        <f t="shared" si="1711"/>
        <v>0</v>
      </c>
      <c r="EQ344" s="474">
        <f t="shared" si="1711"/>
        <v>0</v>
      </c>
      <c r="ER344" s="474">
        <f t="shared" si="1711"/>
        <v>0</v>
      </c>
      <c r="ES344" s="474">
        <f t="shared" si="1711"/>
        <v>0</v>
      </c>
      <c r="ET344" s="474">
        <f t="shared" si="1711"/>
        <v>0</v>
      </c>
      <c r="EU344" s="474">
        <f t="shared" si="1711"/>
        <v>0</v>
      </c>
      <c r="EV344" s="474">
        <f t="shared" si="1711"/>
        <v>0</v>
      </c>
      <c r="EW344" s="474">
        <f t="shared" si="1711"/>
        <v>0</v>
      </c>
      <c r="EX344" s="474">
        <f t="shared" si="1711"/>
        <v>0</v>
      </c>
      <c r="EY344" s="474">
        <f>EM344+EN344+EO344+EP344+EQ344+ER344+ES344+ET344+EU344+EV344+EW344+EX344</f>
        <v>0</v>
      </c>
      <c r="EZ344" s="474">
        <f t="shared" ref="EZ344:FH344" si="1712">SUM(EZ346:EZ350)</f>
        <v>0</v>
      </c>
      <c r="FA344" s="474">
        <f t="shared" si="1712"/>
        <v>0</v>
      </c>
      <c r="FB344" s="474">
        <f t="shared" si="1712"/>
        <v>0</v>
      </c>
      <c r="FC344" s="474">
        <f t="shared" si="1712"/>
        <v>0</v>
      </c>
      <c r="FD344" s="474">
        <f t="shared" si="1712"/>
        <v>0</v>
      </c>
      <c r="FE344" s="474">
        <f t="shared" si="1712"/>
        <v>0</v>
      </c>
      <c r="FF344" s="474">
        <f t="shared" si="1712"/>
        <v>0</v>
      </c>
      <c r="FG344" s="474">
        <f t="shared" si="1712"/>
        <v>0</v>
      </c>
      <c r="FH344" s="474">
        <f t="shared" si="1712"/>
        <v>0</v>
      </c>
      <c r="FI344" s="474">
        <f>SUM(FI346:FI350)</f>
        <v>0</v>
      </c>
      <c r="FJ344" s="474">
        <f>SUM(FJ346:FJ350)</f>
        <v>0</v>
      </c>
      <c r="FK344" s="474">
        <f>SUM(FK346:FK350)</f>
        <v>0</v>
      </c>
      <c r="FL344" s="474">
        <f>FA344+FB344+FC344+FD344+FE344+FF344+FG344+FH344+EZ344+FI344+FK344+FJ344</f>
        <v>0</v>
      </c>
      <c r="FM344" s="474">
        <f t="shared" ref="FM344:FV344" si="1713">SUM(FM346:FM350)</f>
        <v>0</v>
      </c>
      <c r="FN344" s="474">
        <f t="shared" si="1713"/>
        <v>0</v>
      </c>
      <c r="FO344" s="474">
        <f t="shared" si="1713"/>
        <v>0</v>
      </c>
      <c r="FP344" s="474">
        <f t="shared" si="1713"/>
        <v>0</v>
      </c>
      <c r="FQ344" s="474">
        <f t="shared" si="1713"/>
        <v>0</v>
      </c>
      <c r="FR344" s="474">
        <f t="shared" si="1713"/>
        <v>0</v>
      </c>
      <c r="FS344" s="474">
        <f t="shared" si="1713"/>
        <v>0</v>
      </c>
      <c r="FT344" s="474">
        <f t="shared" si="1713"/>
        <v>0</v>
      </c>
      <c r="FU344" s="474">
        <f t="shared" si="1713"/>
        <v>0</v>
      </c>
      <c r="FV344" s="474">
        <f t="shared" si="1713"/>
        <v>1731701685.52</v>
      </c>
      <c r="FW344" s="474">
        <f>SUM(FW346:FW350)</f>
        <v>0</v>
      </c>
      <c r="FX344" s="474">
        <f>SUM(FX346:FX350)</f>
        <v>0</v>
      </c>
      <c r="FY344" s="474">
        <f>FM344+FN344+FO344+FP344+FQ344+FR344+FS344+FT344+FU344+FV344+FW344+FX344</f>
        <v>1731701685.52</v>
      </c>
      <c r="FZ344" s="474">
        <f t="shared" ref="FZ344:GI344" si="1714">SUM(FZ346:FZ350)</f>
        <v>0</v>
      </c>
      <c r="GA344" s="474">
        <f t="shared" si="1714"/>
        <v>0</v>
      </c>
      <c r="GB344" s="474">
        <f t="shared" si="1714"/>
        <v>0</v>
      </c>
      <c r="GC344" s="474">
        <f t="shared" si="1714"/>
        <v>0</v>
      </c>
      <c r="GD344" s="474">
        <f t="shared" si="1714"/>
        <v>2663217166.3299999</v>
      </c>
      <c r="GE344" s="474">
        <f t="shared" si="1714"/>
        <v>0</v>
      </c>
      <c r="GF344" s="474">
        <f t="shared" si="1714"/>
        <v>0</v>
      </c>
      <c r="GG344" s="474">
        <f t="shared" si="1714"/>
        <v>150000000</v>
      </c>
      <c r="GH344" s="474">
        <f t="shared" si="1714"/>
        <v>0</v>
      </c>
      <c r="GI344" s="474">
        <f t="shared" si="1714"/>
        <v>0</v>
      </c>
      <c r="GJ344" s="474">
        <f>SUM(GJ346:GJ350)</f>
        <v>1500000000</v>
      </c>
      <c r="GK344" s="474">
        <f>SUM(GK346:GK350)</f>
        <v>120000000</v>
      </c>
      <c r="GL344" s="474">
        <f>FZ344+GA344+GB344+GC344+GD344+GE344+GF344+GG344+GH344+GI344+GJ344+GK344</f>
        <v>4433217166.3299999</v>
      </c>
      <c r="GM344" s="474">
        <f t="shared" ref="GM344:GV344" si="1715">SUM(GM346:GM350)</f>
        <v>0</v>
      </c>
      <c r="GN344" s="474">
        <f t="shared" si="1715"/>
        <v>2554931016.8600001</v>
      </c>
      <c r="GO344" s="474">
        <f t="shared" si="1715"/>
        <v>0</v>
      </c>
      <c r="GP344" s="474">
        <f t="shared" si="1715"/>
        <v>0</v>
      </c>
      <c r="GQ344" s="474">
        <f t="shared" si="1715"/>
        <v>0</v>
      </c>
      <c r="GR344" s="474">
        <f t="shared" si="1715"/>
        <v>0</v>
      </c>
      <c r="GS344" s="474">
        <f t="shared" si="1715"/>
        <v>0</v>
      </c>
      <c r="GT344" s="474">
        <f t="shared" si="1715"/>
        <v>0</v>
      </c>
      <c r="GU344" s="474">
        <f t="shared" si="1715"/>
        <v>0</v>
      </c>
      <c r="GV344" s="474">
        <f t="shared" si="1715"/>
        <v>0</v>
      </c>
      <c r="GW344" s="474">
        <f>SUM(GW346:GW350)</f>
        <v>0</v>
      </c>
      <c r="GX344" s="474">
        <f>SUM(GX346:GX350)</f>
        <v>230000000</v>
      </c>
      <c r="GY344" s="474">
        <f>GM344+GN344+GO344+GP344+GQ344+GR344+GS344+GT344+GU344+GV344+GW344+GX344</f>
        <v>2784931016.8600001</v>
      </c>
      <c r="GZ344" s="474">
        <f t="shared" ref="GZ344:HI344" si="1716">SUM(GZ346:GZ350)</f>
        <v>0</v>
      </c>
      <c r="HA344" s="474">
        <f t="shared" si="1716"/>
        <v>0</v>
      </c>
      <c r="HB344" s="474">
        <f t="shared" si="1716"/>
        <v>0</v>
      </c>
      <c r="HC344" s="474">
        <f t="shared" si="1716"/>
        <v>0</v>
      </c>
      <c r="HD344" s="474">
        <f t="shared" si="1716"/>
        <v>0</v>
      </c>
      <c r="HE344" s="474">
        <f t="shared" si="1716"/>
        <v>0</v>
      </c>
      <c r="HF344" s="474">
        <f t="shared" si="1716"/>
        <v>0</v>
      </c>
      <c r="HG344" s="474">
        <f t="shared" si="1716"/>
        <v>0</v>
      </c>
      <c r="HH344" s="474">
        <f t="shared" si="1716"/>
        <v>0</v>
      </c>
      <c r="HI344" s="474">
        <f t="shared" si="1716"/>
        <v>0</v>
      </c>
      <c r="HJ344" s="474">
        <f>SUM(HJ346:HJ350)</f>
        <v>0</v>
      </c>
      <c r="HK344" s="474">
        <f>SUM(HK346:HK350)</f>
        <v>0</v>
      </c>
      <c r="HL344" s="474">
        <f>GZ344+HA344+HB344+HC344+HD344+HE344+HF344+HG344+HH344+HI344+HJ344+HK344</f>
        <v>0</v>
      </c>
      <c r="HM344" s="474">
        <f t="shared" ref="HM344:HV344" si="1717">SUM(HM346:HM350)</f>
        <v>0</v>
      </c>
      <c r="HN344" s="474">
        <f t="shared" si="1717"/>
        <v>0</v>
      </c>
      <c r="HO344" s="474">
        <f t="shared" si="1717"/>
        <v>0</v>
      </c>
      <c r="HP344" s="474">
        <f t="shared" si="1717"/>
        <v>0</v>
      </c>
      <c r="HQ344" s="474">
        <f t="shared" si="1717"/>
        <v>0</v>
      </c>
      <c r="HR344" s="474">
        <f t="shared" si="1717"/>
        <v>0</v>
      </c>
      <c r="HS344" s="474">
        <f t="shared" si="1717"/>
        <v>0</v>
      </c>
      <c r="HT344" s="474">
        <f t="shared" si="1717"/>
        <v>0</v>
      </c>
      <c r="HU344" s="474">
        <f t="shared" si="1717"/>
        <v>0</v>
      </c>
      <c r="HV344" s="474">
        <f t="shared" si="1717"/>
        <v>0</v>
      </c>
      <c r="HW344" s="474">
        <f>SUM(HW346:HW350)</f>
        <v>0</v>
      </c>
      <c r="HX344" s="474">
        <f>SUM(HX346:HX350)</f>
        <v>100000000</v>
      </c>
      <c r="HY344" s="474">
        <f>HM344+HN344+HO344+HP344+HQ344+HR344+HS344+HT344+HU344+HV344+HW344+HX344</f>
        <v>100000000</v>
      </c>
      <c r="HZ344" s="474">
        <f t="shared" ref="HZ344:II344" si="1718">SUM(HZ346:HZ350)</f>
        <v>0</v>
      </c>
      <c r="IA344" s="474">
        <f t="shared" si="1718"/>
        <v>0</v>
      </c>
      <c r="IB344" s="474">
        <f t="shared" si="1718"/>
        <v>0</v>
      </c>
      <c r="IC344" s="474">
        <f t="shared" si="1718"/>
        <v>0</v>
      </c>
      <c r="ID344" s="474">
        <f t="shared" si="1718"/>
        <v>0</v>
      </c>
      <c r="IE344" s="474">
        <f t="shared" si="1718"/>
        <v>0</v>
      </c>
      <c r="IF344" s="474">
        <f t="shared" si="1718"/>
        <v>0</v>
      </c>
      <c r="IG344" s="474">
        <f t="shared" si="1718"/>
        <v>0</v>
      </c>
      <c r="IH344" s="474">
        <f t="shared" si="1718"/>
        <v>0</v>
      </c>
      <c r="II344" s="474">
        <f t="shared" si="1718"/>
        <v>0</v>
      </c>
      <c r="IJ344" s="474">
        <f>SUM(IJ346:IJ350)</f>
        <v>0</v>
      </c>
      <c r="IK344" s="474">
        <f>SUM(IK346:IK350)</f>
        <v>0</v>
      </c>
      <c r="IL344" s="474">
        <f>HZ344+IA344+IB344+IC344+ID344+IE344+IF344+IG344+IH344+II344+IJ344+IK344</f>
        <v>0</v>
      </c>
      <c r="IM344" s="474">
        <f t="shared" ref="IM344:IV344" si="1719">SUM(IM346:IM350)</f>
        <v>0</v>
      </c>
      <c r="IN344" s="474">
        <f t="shared" si="1719"/>
        <v>0</v>
      </c>
      <c r="IO344" s="474">
        <f t="shared" si="1719"/>
        <v>0</v>
      </c>
      <c r="IP344" s="474">
        <f t="shared" si="1719"/>
        <v>0</v>
      </c>
      <c r="IQ344" s="474">
        <f t="shared" si="1719"/>
        <v>0</v>
      </c>
      <c r="IR344" s="474">
        <f t="shared" si="1719"/>
        <v>0</v>
      </c>
      <c r="IS344" s="474">
        <f t="shared" si="1719"/>
        <v>0</v>
      </c>
      <c r="IT344" s="474">
        <f t="shared" si="1719"/>
        <v>0</v>
      </c>
      <c r="IU344" s="474">
        <f t="shared" si="1719"/>
        <v>0</v>
      </c>
      <c r="IV344" s="474">
        <f t="shared" si="1719"/>
        <v>0</v>
      </c>
      <c r="IW344" s="474">
        <f>SUM(IW346:IW350)</f>
        <v>0</v>
      </c>
      <c r="IX344" s="474">
        <f>SUM(IX346:IX350)</f>
        <v>0</v>
      </c>
      <c r="IY344" s="474">
        <f>IM344+IN344+IO344+IP344+IQ344+IR344+IS344+IT344+IU344+IV344+IW344+IX344</f>
        <v>0</v>
      </c>
      <c r="IZ344" s="654">
        <f t="shared" ref="IZ344:JI344" si="1720">SUM(IZ346:IZ350)</f>
        <v>0</v>
      </c>
      <c r="JA344" s="474">
        <f t="shared" si="1720"/>
        <v>0</v>
      </c>
      <c r="JB344" s="474">
        <f t="shared" si="1720"/>
        <v>0</v>
      </c>
      <c r="JC344" s="474">
        <f t="shared" si="1720"/>
        <v>0</v>
      </c>
      <c r="JD344" s="474">
        <f t="shared" si="1720"/>
        <v>0</v>
      </c>
      <c r="JE344" s="474">
        <f t="shared" si="1720"/>
        <v>0</v>
      </c>
      <c r="JF344" s="474">
        <f t="shared" si="1720"/>
        <v>0</v>
      </c>
      <c r="JG344" s="474">
        <f t="shared" si="1720"/>
        <v>0</v>
      </c>
      <c r="JH344" s="474">
        <f t="shared" si="1720"/>
        <v>0</v>
      </c>
      <c r="JI344" s="474">
        <f t="shared" si="1720"/>
        <v>0</v>
      </c>
      <c r="JJ344" s="474">
        <f>SUM(JJ346:JJ350)</f>
        <v>0</v>
      </c>
      <c r="JK344" s="474">
        <f>SUM(JK346:JK350)</f>
        <v>0</v>
      </c>
      <c r="JL344" s="474">
        <f>IZ344+JA344+JB344+JC344+JD344+JE344+JF344+JG344+JH344+JI344+JJ344+JK344</f>
        <v>0</v>
      </c>
      <c r="JM344" s="654">
        <f t="shared" ref="JM344:JV344" si="1721">SUM(JM346:JM350)</f>
        <v>0</v>
      </c>
      <c r="JN344" s="474">
        <f t="shared" si="1721"/>
        <v>0</v>
      </c>
      <c r="JO344" s="474">
        <f t="shared" si="1721"/>
        <v>0</v>
      </c>
      <c r="JP344" s="474">
        <f t="shared" si="1721"/>
        <v>0</v>
      </c>
      <c r="JQ344" s="474">
        <f t="shared" si="1721"/>
        <v>0</v>
      </c>
      <c r="JR344" s="474">
        <f t="shared" si="1721"/>
        <v>0</v>
      </c>
      <c r="JS344" s="474">
        <f t="shared" si="1721"/>
        <v>0</v>
      </c>
      <c r="JT344" s="474">
        <f t="shared" si="1721"/>
        <v>0</v>
      </c>
      <c r="JU344" s="474">
        <f t="shared" si="1721"/>
        <v>0</v>
      </c>
      <c r="JV344" s="474">
        <f t="shared" si="1721"/>
        <v>0</v>
      </c>
      <c r="JW344" s="474">
        <f>SUM(JW346:JW350)</f>
        <v>200000000</v>
      </c>
      <c r="JX344" s="474">
        <f>SUM(JX346:JX350)</f>
        <v>0</v>
      </c>
      <c r="JY344" s="474">
        <f>JM344+JN344+JO344+JP344+JQ344+JR344+JS344+JT344+JU344+JV344+JW344+JX344</f>
        <v>200000000</v>
      </c>
      <c r="JZ344" s="654">
        <f t="shared" ref="JZ344:KI344" si="1722">SUM(JZ346:JZ350)</f>
        <v>0</v>
      </c>
      <c r="KA344" s="474">
        <f t="shared" si="1722"/>
        <v>913000000</v>
      </c>
      <c r="KB344" s="474">
        <f t="shared" si="1722"/>
        <v>0</v>
      </c>
      <c r="KC344" s="474">
        <f t="shared" si="1722"/>
        <v>0</v>
      </c>
      <c r="KD344" s="474">
        <f t="shared" si="1722"/>
        <v>0</v>
      </c>
      <c r="KE344" s="474">
        <f t="shared" si="1722"/>
        <v>0</v>
      </c>
      <c r="KF344" s="474">
        <f t="shared" si="1722"/>
        <v>0</v>
      </c>
      <c r="KG344" s="474">
        <f t="shared" si="1722"/>
        <v>0</v>
      </c>
      <c r="KH344" s="474">
        <f t="shared" si="1722"/>
        <v>0</v>
      </c>
      <c r="KI344" s="474">
        <f t="shared" si="1722"/>
        <v>0</v>
      </c>
      <c r="KJ344" s="474">
        <f>SUM(KJ346:KJ350)</f>
        <v>0</v>
      </c>
      <c r="KK344" s="474">
        <f>SUM(KK346:KK350)</f>
        <v>0</v>
      </c>
      <c r="KL344" s="474">
        <f>JZ344+KA344+KB344+KC344+KD344+KE344+KF344+KG344+KH344+KI344+KJ344+KK344</f>
        <v>913000000</v>
      </c>
      <c r="KM344" s="654">
        <f t="shared" ref="KM344:KV344" si="1723">SUM(KM346:KM350)</f>
        <v>0</v>
      </c>
      <c r="KN344" s="474">
        <f t="shared" si="1723"/>
        <v>0</v>
      </c>
      <c r="KO344" s="474">
        <f t="shared" si="1723"/>
        <v>0</v>
      </c>
      <c r="KP344" s="474">
        <f t="shared" si="1723"/>
        <v>0</v>
      </c>
      <c r="KQ344" s="474">
        <f t="shared" si="1723"/>
        <v>0</v>
      </c>
      <c r="KR344" s="474">
        <f t="shared" si="1723"/>
        <v>0</v>
      </c>
      <c r="KS344" s="474">
        <f t="shared" si="1723"/>
        <v>0</v>
      </c>
      <c r="KT344" s="474">
        <f t="shared" si="1723"/>
        <v>0</v>
      </c>
      <c r="KU344" s="474">
        <f t="shared" si="1723"/>
        <v>0</v>
      </c>
      <c r="KV344" s="474">
        <f t="shared" si="1723"/>
        <v>0</v>
      </c>
      <c r="KW344" s="474">
        <f>SUM(KW346:KW350)</f>
        <v>0</v>
      </c>
      <c r="KX344" s="474">
        <f>SUM(KX346:KX350)</f>
        <v>0</v>
      </c>
      <c r="KY344" s="474">
        <f>KM344+KN344+KO344+KP344+KQ344+KR344+KS344+KT344+KU344+KV344+KW344+KX344</f>
        <v>0</v>
      </c>
      <c r="KZ344" s="654">
        <f t="shared" ref="KZ344:LI344" si="1724">SUM(KZ346:KZ350)</f>
        <v>0</v>
      </c>
      <c r="LA344" s="474">
        <f t="shared" si="1724"/>
        <v>0</v>
      </c>
      <c r="LB344" s="474">
        <f t="shared" si="1724"/>
        <v>0</v>
      </c>
      <c r="LC344" s="474">
        <f t="shared" si="1724"/>
        <v>0</v>
      </c>
      <c r="LD344" s="474">
        <f t="shared" si="1724"/>
        <v>0</v>
      </c>
      <c r="LE344" s="474">
        <f t="shared" si="1724"/>
        <v>0</v>
      </c>
      <c r="LF344" s="474">
        <f t="shared" si="1724"/>
        <v>0</v>
      </c>
      <c r="LG344" s="474">
        <f t="shared" si="1724"/>
        <v>0</v>
      </c>
      <c r="LH344" s="474">
        <f t="shared" si="1724"/>
        <v>0</v>
      </c>
      <c r="LI344" s="474">
        <f t="shared" si="1724"/>
        <v>0</v>
      </c>
      <c r="LJ344" s="474">
        <f>SUM(LJ346:LJ350)</f>
        <v>0</v>
      </c>
      <c r="LK344" s="474">
        <f>SUM(LK346:LK350)</f>
        <v>0</v>
      </c>
      <c r="LL344" s="515">
        <f>KZ344+LA344+LB344+LC344+LD344+LE344+LF344+LG344+LH344+LI344+LJ344+LK344</f>
        <v>0</v>
      </c>
    </row>
    <row r="345" spans="1:324" x14ac:dyDescent="0.2">
      <c r="A345" s="436"/>
      <c r="B345" s="437"/>
      <c r="C345" s="421" t="s">
        <v>1062</v>
      </c>
      <c r="D345" s="421" t="s">
        <v>1062</v>
      </c>
      <c r="E345" s="442"/>
      <c r="F345" s="442"/>
      <c r="G345" s="442"/>
      <c r="H345" s="442"/>
      <c r="I345" s="442"/>
      <c r="J345" s="442"/>
      <c r="K345" s="442"/>
      <c r="L345" s="442"/>
      <c r="M345" s="442"/>
      <c r="N345" s="442"/>
      <c r="O345" s="442"/>
      <c r="P345" s="442"/>
      <c r="Q345" s="442"/>
      <c r="R345" s="442"/>
      <c r="S345" s="442"/>
      <c r="T345" s="442"/>
      <c r="U345" s="442"/>
      <c r="V345" s="442"/>
      <c r="W345" s="442"/>
      <c r="X345" s="442"/>
      <c r="Y345" s="442"/>
      <c r="Z345" s="442"/>
      <c r="AA345" s="442"/>
      <c r="AB345" s="442"/>
      <c r="AC345" s="442"/>
      <c r="AD345" s="442"/>
      <c r="AE345" s="442"/>
      <c r="AF345" s="442"/>
      <c r="AG345" s="442"/>
      <c r="AH345" s="442"/>
      <c r="AI345" s="442"/>
      <c r="AJ345" s="442"/>
      <c r="AK345" s="442"/>
      <c r="AL345" s="442"/>
      <c r="AM345" s="442"/>
      <c r="AN345" s="442"/>
      <c r="AO345" s="442"/>
      <c r="AP345" s="442"/>
      <c r="AQ345" s="442"/>
      <c r="AR345" s="442"/>
      <c r="AS345" s="442"/>
      <c r="AT345" s="442"/>
      <c r="AU345" s="442"/>
      <c r="AV345" s="442"/>
      <c r="AW345" s="442"/>
      <c r="AX345" s="442"/>
      <c r="AY345" s="442"/>
      <c r="AZ345" s="442"/>
      <c r="BA345" s="442"/>
      <c r="BB345" s="442"/>
      <c r="BC345" s="442"/>
      <c r="BD345" s="442"/>
      <c r="BE345" s="442"/>
      <c r="BF345" s="442"/>
      <c r="BG345" s="442"/>
      <c r="BH345" s="442"/>
      <c r="BI345" s="442"/>
      <c r="BJ345" s="442"/>
      <c r="BK345" s="442"/>
      <c r="BL345" s="442"/>
      <c r="BM345" s="442"/>
      <c r="BN345" s="442"/>
      <c r="BO345" s="442"/>
      <c r="BP345" s="442"/>
      <c r="BQ345" s="442"/>
      <c r="BR345" s="442"/>
      <c r="BS345" s="442"/>
      <c r="BT345" s="442"/>
      <c r="BU345" s="442"/>
      <c r="BV345" s="442"/>
      <c r="BW345" s="442"/>
      <c r="BX345" s="442"/>
      <c r="BY345" s="442"/>
      <c r="BZ345" s="442"/>
      <c r="CA345" s="442"/>
      <c r="CB345" s="442"/>
      <c r="CC345" s="442"/>
      <c r="CD345" s="442"/>
      <c r="CE345" s="442"/>
      <c r="CF345" s="442"/>
      <c r="CG345" s="442"/>
      <c r="CH345" s="442"/>
      <c r="CI345" s="442"/>
      <c r="CJ345" s="442"/>
      <c r="CK345" s="442"/>
      <c r="CL345" s="442"/>
      <c r="CM345" s="442"/>
      <c r="CN345" s="442"/>
      <c r="CO345" s="442"/>
      <c r="CP345" s="442"/>
      <c r="CQ345" s="442"/>
      <c r="CR345" s="442"/>
      <c r="CS345" s="442"/>
      <c r="CT345" s="442"/>
      <c r="CU345" s="442"/>
      <c r="CV345" s="442"/>
      <c r="CW345" s="442"/>
      <c r="CX345" s="442"/>
      <c r="CY345" s="442"/>
      <c r="CZ345" s="442"/>
      <c r="DA345" s="442"/>
      <c r="DB345" s="442"/>
      <c r="DC345" s="442"/>
      <c r="DD345" s="442"/>
      <c r="DE345" s="442"/>
      <c r="DF345" s="442"/>
      <c r="DG345" s="442"/>
      <c r="DH345" s="442"/>
      <c r="DI345" s="442"/>
      <c r="DJ345" s="442"/>
      <c r="DK345" s="442"/>
      <c r="DL345" s="442"/>
      <c r="DM345" s="442"/>
      <c r="DN345" s="442"/>
      <c r="DO345" s="442"/>
      <c r="DP345" s="442"/>
      <c r="DQ345" s="442"/>
      <c r="DR345" s="442"/>
      <c r="DS345" s="442"/>
      <c r="DT345" s="442"/>
      <c r="DU345" s="442"/>
      <c r="DV345" s="442"/>
      <c r="DW345" s="442"/>
      <c r="DX345" s="442"/>
      <c r="DY345" s="442"/>
      <c r="DZ345" s="442"/>
      <c r="EA345" s="442"/>
      <c r="EB345" s="442"/>
      <c r="EC345" s="442"/>
      <c r="ED345" s="442"/>
      <c r="EE345" s="442"/>
      <c r="EF345" s="442"/>
      <c r="EG345" s="442"/>
      <c r="EH345" s="442"/>
      <c r="EI345" s="442"/>
      <c r="EJ345" s="442"/>
      <c r="EK345" s="442"/>
      <c r="EL345" s="442"/>
      <c r="EM345" s="442"/>
      <c r="EN345" s="442"/>
      <c r="EO345" s="442"/>
      <c r="EP345" s="442"/>
      <c r="EQ345" s="442"/>
      <c r="ER345" s="442"/>
      <c r="ES345" s="442"/>
      <c r="ET345" s="442"/>
      <c r="EU345" s="442"/>
      <c r="EV345" s="442"/>
      <c r="EW345" s="442"/>
      <c r="EX345" s="442"/>
      <c r="EY345" s="442"/>
      <c r="EZ345" s="442"/>
      <c r="FA345" s="442"/>
      <c r="FB345" s="442"/>
      <c r="FC345" s="442"/>
      <c r="FD345" s="442"/>
      <c r="FE345" s="442"/>
      <c r="FF345" s="442"/>
      <c r="FG345" s="442"/>
      <c r="FH345" s="442"/>
      <c r="FI345" s="442"/>
      <c r="FJ345" s="442"/>
      <c r="FK345" s="442"/>
      <c r="FL345" s="442"/>
      <c r="FM345" s="442"/>
      <c r="FN345" s="442"/>
      <c r="FO345" s="442"/>
      <c r="FP345" s="442"/>
      <c r="FQ345" s="442"/>
      <c r="FR345" s="442"/>
      <c r="FS345" s="442"/>
      <c r="FT345" s="442"/>
      <c r="FU345" s="442"/>
      <c r="FV345" s="442"/>
      <c r="FW345" s="442"/>
      <c r="FX345" s="442"/>
      <c r="FY345" s="442"/>
      <c r="FZ345" s="442"/>
      <c r="GA345" s="442"/>
      <c r="GB345" s="442"/>
      <c r="GC345" s="442"/>
      <c r="GD345" s="442"/>
      <c r="GE345" s="442"/>
      <c r="GF345" s="442"/>
      <c r="GG345" s="442"/>
      <c r="GH345" s="442"/>
      <c r="GI345" s="442"/>
      <c r="GJ345" s="442"/>
      <c r="GK345" s="442"/>
      <c r="GL345" s="442"/>
      <c r="GM345" s="442"/>
      <c r="GN345" s="442"/>
      <c r="GO345" s="442"/>
      <c r="GP345" s="442"/>
      <c r="GQ345" s="442"/>
      <c r="GR345" s="442"/>
      <c r="GS345" s="442"/>
      <c r="GT345" s="442"/>
      <c r="GU345" s="442"/>
      <c r="GV345" s="442"/>
      <c r="GW345" s="442"/>
      <c r="GX345" s="442"/>
      <c r="GY345" s="442"/>
      <c r="GZ345" s="442"/>
      <c r="HA345" s="442"/>
      <c r="HB345" s="442"/>
      <c r="HC345" s="442"/>
      <c r="HD345" s="442"/>
      <c r="HE345" s="442"/>
      <c r="HF345" s="442"/>
      <c r="HG345" s="442"/>
      <c r="HH345" s="442"/>
      <c r="HI345" s="442"/>
      <c r="HJ345" s="442"/>
      <c r="HK345" s="442"/>
      <c r="HL345" s="442"/>
      <c r="HM345" s="442"/>
      <c r="HN345" s="442"/>
      <c r="HO345" s="442"/>
      <c r="HP345" s="442"/>
      <c r="HQ345" s="442"/>
      <c r="HR345" s="442"/>
      <c r="HS345" s="442"/>
      <c r="HT345" s="442"/>
      <c r="HU345" s="442"/>
      <c r="HV345" s="442"/>
      <c r="HW345" s="442"/>
      <c r="HX345" s="442"/>
      <c r="HY345" s="442"/>
      <c r="HZ345" s="442"/>
      <c r="IA345" s="442"/>
      <c r="IB345" s="442"/>
      <c r="IC345" s="442"/>
      <c r="ID345" s="442"/>
      <c r="IE345" s="442"/>
      <c r="IF345" s="442"/>
      <c r="IG345" s="442"/>
      <c r="IH345" s="442"/>
      <c r="II345" s="442"/>
      <c r="IJ345" s="442"/>
      <c r="IK345" s="442"/>
      <c r="IL345" s="442"/>
      <c r="IM345" s="442"/>
      <c r="IN345" s="442"/>
      <c r="IO345" s="442"/>
      <c r="IP345" s="442"/>
      <c r="IQ345" s="442"/>
      <c r="IR345" s="442"/>
      <c r="IS345" s="442"/>
      <c r="IT345" s="442"/>
      <c r="IU345" s="442"/>
      <c r="IV345" s="442"/>
      <c r="IW345" s="442"/>
      <c r="IX345" s="442"/>
      <c r="IY345" s="442"/>
      <c r="IZ345" s="653"/>
      <c r="JA345" s="442"/>
      <c r="JB345" s="442"/>
      <c r="JC345" s="442"/>
      <c r="JD345" s="442"/>
      <c r="JE345" s="442"/>
      <c r="JF345" s="442"/>
      <c r="JG345" s="442"/>
      <c r="JH345" s="442"/>
      <c r="JI345" s="442"/>
      <c r="JJ345" s="442"/>
      <c r="JK345" s="442"/>
      <c r="JL345" s="442"/>
      <c r="JM345" s="653"/>
      <c r="JN345" s="442"/>
      <c r="JO345" s="442"/>
      <c r="JP345" s="442"/>
      <c r="JQ345" s="442"/>
      <c r="JR345" s="442"/>
      <c r="JS345" s="442"/>
      <c r="JT345" s="442"/>
      <c r="JU345" s="442"/>
      <c r="JV345" s="442"/>
      <c r="JW345" s="442"/>
      <c r="JX345" s="442"/>
      <c r="JY345" s="442"/>
      <c r="JZ345" s="653"/>
      <c r="KA345" s="442"/>
      <c r="KB345" s="442"/>
      <c r="KC345" s="442"/>
      <c r="KD345" s="442"/>
      <c r="KE345" s="442"/>
      <c r="KF345" s="442"/>
      <c r="KG345" s="442"/>
      <c r="KH345" s="442"/>
      <c r="KI345" s="442"/>
      <c r="KJ345" s="442"/>
      <c r="KK345" s="442"/>
      <c r="KL345" s="442"/>
      <c r="KM345" s="653"/>
      <c r="KN345" s="442"/>
      <c r="KO345" s="442"/>
      <c r="KP345" s="442"/>
      <c r="KQ345" s="442"/>
      <c r="KR345" s="442"/>
      <c r="KS345" s="442"/>
      <c r="KT345" s="442"/>
      <c r="KU345" s="442"/>
      <c r="KV345" s="442"/>
      <c r="KW345" s="442"/>
      <c r="KX345" s="442"/>
      <c r="KY345" s="442"/>
      <c r="KZ345" s="653"/>
      <c r="LA345" s="442"/>
      <c r="LB345" s="442"/>
      <c r="LC345" s="442"/>
      <c r="LD345" s="442"/>
      <c r="LE345" s="442"/>
      <c r="LF345" s="442"/>
      <c r="LG345" s="442"/>
      <c r="LH345" s="442"/>
      <c r="LI345" s="442"/>
      <c r="LJ345" s="442"/>
      <c r="LK345" s="442"/>
      <c r="LL345" s="512"/>
    </row>
    <row r="346" spans="1:324" ht="15.75" x14ac:dyDescent="0.25">
      <c r="A346" s="419">
        <v>5010</v>
      </c>
      <c r="B346" s="420"/>
      <c r="C346" s="418" t="s">
        <v>773</v>
      </c>
      <c r="D346" s="418" t="s">
        <v>774</v>
      </c>
      <c r="E346" s="466">
        <v>12040560.841261894</v>
      </c>
      <c r="F346" s="466">
        <v>8490055.9172091465</v>
      </c>
      <c r="G346" s="466">
        <v>0</v>
      </c>
      <c r="H346" s="466">
        <v>0</v>
      </c>
      <c r="I346" s="466">
        <v>0</v>
      </c>
      <c r="J346" s="466">
        <v>0</v>
      </c>
      <c r="K346" s="466">
        <v>73662435.31964615</v>
      </c>
      <c r="L346" s="466">
        <v>12744579.369053582</v>
      </c>
      <c r="M346" s="466">
        <v>0</v>
      </c>
      <c r="N346" s="466">
        <v>52281945.165915549</v>
      </c>
      <c r="O346" s="466">
        <v>552325.86216825235</v>
      </c>
      <c r="P346" s="466">
        <v>-42286876.978801541</v>
      </c>
      <c r="Q346" s="466">
        <v>339034.08779836417</v>
      </c>
      <c r="R346" s="466">
        <v>227653.06697546321</v>
      </c>
      <c r="S346" s="466">
        <v>33324.476256050744</v>
      </c>
      <c r="T346" s="466">
        <v>244286.82936905359</v>
      </c>
      <c r="U346" s="466">
        <v>0</v>
      </c>
      <c r="V346" s="466">
        <v>145407.86738440997</v>
      </c>
      <c r="W346" s="466">
        <v>305892.63286596566</v>
      </c>
      <c r="X346" s="466">
        <v>717986.45827073965</v>
      </c>
      <c r="Y346" s="466">
        <f>M346+N346+O346+P346+Q346+R346+S346+T346+U346+V346+W346+X346</f>
        <v>12560979.468202306</v>
      </c>
      <c r="Z346" s="466">
        <v>18976234.432857618</v>
      </c>
      <c r="AA346" s="466">
        <v>0</v>
      </c>
      <c r="AB346" s="466">
        <v>310479.34464196302</v>
      </c>
      <c r="AC346" s="466">
        <v>861969.18878317473</v>
      </c>
      <c r="AD346" s="466">
        <v>0</v>
      </c>
      <c r="AE346" s="466">
        <v>654832.98998497752</v>
      </c>
      <c r="AF346" s="466">
        <v>153977.46336170923</v>
      </c>
      <c r="AG346" s="466">
        <v>0</v>
      </c>
      <c r="AH346" s="466">
        <v>1029388.2839258891</v>
      </c>
      <c r="AI346" s="466">
        <v>0</v>
      </c>
      <c r="AJ346" s="466">
        <v>894072.82903521962</v>
      </c>
      <c r="AK346" s="466">
        <v>0</v>
      </c>
      <c r="AL346" s="466">
        <f>Z346+AA346+AB346+AC346+AD346+AE346+AF346+AG346+AH346+AI346+AJ346+AK346</f>
        <v>22880954.532590549</v>
      </c>
      <c r="AM346" s="466">
        <v>78599.950467367729</v>
      </c>
      <c r="AN346" s="466">
        <v>145198.27733266566</v>
      </c>
      <c r="AO346" s="466">
        <v>226966.88324152897</v>
      </c>
      <c r="AP346" s="466">
        <v>99170.834668669675</v>
      </c>
      <c r="AQ346" s="466">
        <v>160002.27336838591</v>
      </c>
      <c r="AR346" s="466">
        <v>136492.25567517942</v>
      </c>
      <c r="AS346" s="466">
        <v>258850.14471707563</v>
      </c>
      <c r="AT346" s="466">
        <v>1155089.3596644967</v>
      </c>
      <c r="AU346" s="466">
        <v>0</v>
      </c>
      <c r="AV346" s="466">
        <v>263483.91675012524</v>
      </c>
      <c r="AW346" s="466">
        <v>463819.43456851947</v>
      </c>
      <c r="AX346" s="466">
        <v>348673.81042396929</v>
      </c>
      <c r="AY346" s="466">
        <f>AM346+AN346+AO346+AP346+AQ346+AR346+AS346+AT346+AU346+AV346+AW346+AX346</f>
        <v>3336347.1408779835</v>
      </c>
      <c r="AZ346" s="466">
        <v>0</v>
      </c>
      <c r="BA346" s="466">
        <v>307099.01664997498</v>
      </c>
      <c r="BB346" s="466">
        <v>419326.58817392762</v>
      </c>
      <c r="BC346" s="466">
        <v>0</v>
      </c>
      <c r="BD346" s="466">
        <v>158516.0323819062</v>
      </c>
      <c r="BE346" s="466">
        <v>104385.16516441329</v>
      </c>
      <c r="BF346" s="466">
        <v>232379.11684192962</v>
      </c>
      <c r="BG346" s="466">
        <v>1681787.4996661663</v>
      </c>
      <c r="BH346" s="466">
        <v>0</v>
      </c>
      <c r="BI346" s="466">
        <v>218171.91236855282</v>
      </c>
      <c r="BJ346" s="466">
        <v>0</v>
      </c>
      <c r="BK346" s="466">
        <v>243870.53138040396</v>
      </c>
      <c r="BL346" s="466">
        <f>AZ346+BA346+BB346+BC346+BD346+BE346+BF346+BG346+BH346+BI346+BJ346+BK346</f>
        <v>3365535.8626272744</v>
      </c>
      <c r="BM346" s="466">
        <v>0</v>
      </c>
      <c r="BN346" s="466">
        <v>337438.0031714238</v>
      </c>
      <c r="BO346" s="466">
        <v>0</v>
      </c>
      <c r="BP346" s="466">
        <v>675817.40761141723</v>
      </c>
      <c r="BQ346" s="466">
        <v>393023.56889500917</v>
      </c>
      <c r="BR346" s="466">
        <v>169008.0642630613</v>
      </c>
      <c r="BS346" s="466">
        <v>40354890.698547825</v>
      </c>
      <c r="BT346" s="466">
        <v>0</v>
      </c>
      <c r="BU346" s="466">
        <v>1158027.3917542982</v>
      </c>
      <c r="BV346" s="466">
        <v>149767.37552161579</v>
      </c>
      <c r="BW346" s="466">
        <v>0</v>
      </c>
      <c r="BX346" s="466">
        <v>0</v>
      </c>
      <c r="BY346" s="466">
        <f>BM346+BN346+BO346+BP346+BQ346+BR346+BS346+BT346+BU346+BV346+BW346+BX346</f>
        <v>43237972.509764649</v>
      </c>
      <c r="BZ346" s="466">
        <v>0</v>
      </c>
      <c r="CA346" s="466">
        <v>0</v>
      </c>
      <c r="CB346" s="466">
        <v>1442.9873143047907</v>
      </c>
      <c r="CC346" s="466">
        <v>0</v>
      </c>
      <c r="CD346" s="466">
        <v>0</v>
      </c>
      <c r="CE346" s="466">
        <v>770849.02007177437</v>
      </c>
      <c r="CF346" s="466">
        <v>0</v>
      </c>
      <c r="CG346" s="466">
        <v>0</v>
      </c>
      <c r="CH346" s="466">
        <v>0</v>
      </c>
      <c r="CI346" s="466">
        <v>0</v>
      </c>
      <c r="CJ346" s="466">
        <v>0</v>
      </c>
      <c r="CK346" s="466">
        <v>4998883.7422800874</v>
      </c>
      <c r="CL346" s="466">
        <f>BZ346+CA346+CB346+CC346+CD346+CE346+CF346+CG346+CH346+CI346+CJ346+CK346</f>
        <v>5771175.7496661665</v>
      </c>
      <c r="CM346" s="466">
        <v>2878206.2748706397</v>
      </c>
      <c r="CN346" s="466">
        <v>0</v>
      </c>
      <c r="CO346" s="466">
        <v>0</v>
      </c>
      <c r="CP346" s="466">
        <v>0</v>
      </c>
      <c r="CQ346" s="466">
        <v>0</v>
      </c>
      <c r="CR346" s="466">
        <v>0</v>
      </c>
      <c r="CS346" s="466">
        <v>0</v>
      </c>
      <c r="CT346" s="466">
        <v>0</v>
      </c>
      <c r="CU346" s="466">
        <v>0</v>
      </c>
      <c r="CV346" s="466">
        <v>5749937.7111917883</v>
      </c>
      <c r="CW346" s="466">
        <v>0</v>
      </c>
      <c r="CX346" s="466">
        <v>0</v>
      </c>
      <c r="CY346" s="466">
        <f>CM346+CN346+CO346+CP346+CQ346+CR346+CS346+CT346+CU346+CV346+CW346+CX346</f>
        <v>8628143.986062428</v>
      </c>
      <c r="CZ346" s="466">
        <v>0</v>
      </c>
      <c r="DA346" s="466">
        <v>0</v>
      </c>
      <c r="DB346" s="466">
        <v>0</v>
      </c>
      <c r="DC346" s="466">
        <v>0</v>
      </c>
      <c r="DD346" s="466">
        <v>0</v>
      </c>
      <c r="DE346" s="466">
        <v>0</v>
      </c>
      <c r="DF346" s="466">
        <v>0</v>
      </c>
      <c r="DG346" s="466">
        <v>0</v>
      </c>
      <c r="DH346" s="466">
        <v>0</v>
      </c>
      <c r="DI346" s="466">
        <v>0</v>
      </c>
      <c r="DJ346" s="466">
        <v>0</v>
      </c>
      <c r="DK346" s="466">
        <v>0</v>
      </c>
      <c r="DL346" s="466">
        <f>CZ346+DA346+DB346+DC346+DD346+DE346+DF346+DG346+DH346+DI346+DJ346+DK346</f>
        <v>0</v>
      </c>
      <c r="DM346" s="466">
        <v>0</v>
      </c>
      <c r="DN346" s="466">
        <v>0</v>
      </c>
      <c r="DO346" s="466">
        <v>0</v>
      </c>
      <c r="DP346" s="466">
        <v>0</v>
      </c>
      <c r="DQ346" s="466">
        <v>0</v>
      </c>
      <c r="DR346" s="466">
        <v>0</v>
      </c>
      <c r="DS346" s="466">
        <v>0</v>
      </c>
      <c r="DT346" s="466">
        <v>0</v>
      </c>
      <c r="DU346" s="466">
        <v>0</v>
      </c>
      <c r="DV346" s="466">
        <v>0</v>
      </c>
      <c r="DW346" s="466">
        <v>0</v>
      </c>
      <c r="DX346" s="466">
        <v>0</v>
      </c>
      <c r="DY346" s="466">
        <f>DM346+DN346+DO346+DP346+DQ346+DR346+DS346+DT346+DU346+DV346+DW346+DX346</f>
        <v>0</v>
      </c>
      <c r="DZ346" s="466">
        <v>0</v>
      </c>
      <c r="EA346" s="466">
        <v>0</v>
      </c>
      <c r="EB346" s="466">
        <v>0</v>
      </c>
      <c r="EC346" s="466">
        <v>0</v>
      </c>
      <c r="ED346" s="466">
        <v>0</v>
      </c>
      <c r="EE346" s="466">
        <v>0</v>
      </c>
      <c r="EF346" s="466">
        <v>0</v>
      </c>
      <c r="EG346" s="466">
        <v>0</v>
      </c>
      <c r="EH346" s="466">
        <v>0</v>
      </c>
      <c r="EI346" s="466">
        <v>0</v>
      </c>
      <c r="EJ346" s="466">
        <v>0</v>
      </c>
      <c r="EK346" s="466">
        <v>0</v>
      </c>
      <c r="EL346" s="466">
        <f>DZ346+EA346+EB346+EC346+ED346+EE346+EF346+EG346+EH346+EI346+EJ346+EK346</f>
        <v>0</v>
      </c>
      <c r="EM346" s="466">
        <v>0</v>
      </c>
      <c r="EN346" s="466">
        <v>0</v>
      </c>
      <c r="EO346" s="466">
        <v>0</v>
      </c>
      <c r="EP346" s="466">
        <v>0</v>
      </c>
      <c r="EQ346" s="466">
        <v>0</v>
      </c>
      <c r="ER346" s="466">
        <v>0</v>
      </c>
      <c r="ES346" s="466">
        <v>0</v>
      </c>
      <c r="ET346" s="466">
        <v>0</v>
      </c>
      <c r="EU346" s="466">
        <v>0</v>
      </c>
      <c r="EV346" s="466">
        <v>0</v>
      </c>
      <c r="EW346" s="466">
        <v>0</v>
      </c>
      <c r="EX346" s="466">
        <v>0</v>
      </c>
      <c r="EY346" s="466">
        <f>EM346+EN346+EO346+EP346+EQ346+ER346+ES346+ET346+EU346+EV346+EW346+EX346</f>
        <v>0</v>
      </c>
      <c r="EZ346" s="466">
        <v>0</v>
      </c>
      <c r="FA346" s="466">
        <v>0</v>
      </c>
      <c r="FB346" s="466">
        <v>0</v>
      </c>
      <c r="FC346" s="466">
        <v>0</v>
      </c>
      <c r="FD346" s="466">
        <v>0</v>
      </c>
      <c r="FE346" s="466">
        <v>0</v>
      </c>
      <c r="FF346" s="466">
        <v>0</v>
      </c>
      <c r="FG346" s="466">
        <v>0</v>
      </c>
      <c r="FH346" s="466">
        <v>0</v>
      </c>
      <c r="FI346" s="466">
        <v>0</v>
      </c>
      <c r="FJ346" s="466">
        <v>0</v>
      </c>
      <c r="FK346" s="466">
        <v>0</v>
      </c>
      <c r="FL346" s="466">
        <f>FA346+FB346+FC346+FD346+FE346+FF346+FG346+FH346+EZ346+FI346+FK346+FJ346</f>
        <v>0</v>
      </c>
      <c r="FM346" s="466">
        <v>0</v>
      </c>
      <c r="FN346" s="466">
        <v>0</v>
      </c>
      <c r="FO346" s="466">
        <v>0</v>
      </c>
      <c r="FP346" s="466">
        <v>0</v>
      </c>
      <c r="FQ346" s="466">
        <v>0</v>
      </c>
      <c r="FR346" s="466">
        <v>0</v>
      </c>
      <c r="FS346" s="466">
        <v>0</v>
      </c>
      <c r="FT346" s="466">
        <v>0</v>
      </c>
      <c r="FU346" s="466">
        <v>0</v>
      </c>
      <c r="FV346" s="466">
        <v>0</v>
      </c>
      <c r="FW346" s="466">
        <v>0</v>
      </c>
      <c r="FX346" s="466">
        <v>0</v>
      </c>
      <c r="FY346" s="466">
        <f>FM346+FN346+FO346+FP346+FQ346+FR346+FS346+FT346+FU346+FV346+FW346+FX346</f>
        <v>0</v>
      </c>
      <c r="FZ346" s="466">
        <v>0</v>
      </c>
      <c r="GA346" s="466">
        <v>0</v>
      </c>
      <c r="GB346" s="466">
        <v>0</v>
      </c>
      <c r="GC346" s="466">
        <v>0</v>
      </c>
      <c r="GD346" s="466">
        <v>0</v>
      </c>
      <c r="GE346" s="466">
        <v>0</v>
      </c>
      <c r="GF346" s="466">
        <v>0</v>
      </c>
      <c r="GG346" s="466">
        <v>0</v>
      </c>
      <c r="GH346" s="466">
        <v>0</v>
      </c>
      <c r="GI346" s="466">
        <v>0</v>
      </c>
      <c r="GJ346" s="466">
        <v>0</v>
      </c>
      <c r="GK346" s="466">
        <v>0</v>
      </c>
      <c r="GL346" s="466">
        <f>FZ346+GA346+GB346+GC346+GD346+GE346+GF346+GG346+GH346+GI346+GJ346+GK346</f>
        <v>0</v>
      </c>
      <c r="GM346" s="466">
        <v>0</v>
      </c>
      <c r="GN346" s="466">
        <v>0</v>
      </c>
      <c r="GO346" s="466">
        <v>0</v>
      </c>
      <c r="GP346" s="466">
        <v>0</v>
      </c>
      <c r="GQ346" s="466">
        <v>0</v>
      </c>
      <c r="GR346" s="466">
        <v>0</v>
      </c>
      <c r="GS346" s="466">
        <v>0</v>
      </c>
      <c r="GT346" s="466">
        <v>0</v>
      </c>
      <c r="GU346" s="466">
        <v>0</v>
      </c>
      <c r="GV346" s="466">
        <v>0</v>
      </c>
      <c r="GW346" s="466">
        <v>0</v>
      </c>
      <c r="GX346" s="466">
        <v>0</v>
      </c>
      <c r="GY346" s="466">
        <f>GM346+GN346+GO346+GP346+GQ346+GR346+GS346+GT346+GU346+GV346+GW346+GX346</f>
        <v>0</v>
      </c>
      <c r="GZ346" s="466">
        <v>0</v>
      </c>
      <c r="HA346" s="466">
        <v>0</v>
      </c>
      <c r="HB346" s="466">
        <v>0</v>
      </c>
      <c r="HC346" s="466">
        <v>0</v>
      </c>
      <c r="HD346" s="466">
        <v>0</v>
      </c>
      <c r="HE346" s="466">
        <v>0</v>
      </c>
      <c r="HF346" s="466">
        <v>0</v>
      </c>
      <c r="HG346" s="466">
        <v>0</v>
      </c>
      <c r="HH346" s="466">
        <v>0</v>
      </c>
      <c r="HI346" s="466">
        <v>0</v>
      </c>
      <c r="HJ346" s="466">
        <v>0</v>
      </c>
      <c r="HK346" s="466">
        <v>0</v>
      </c>
      <c r="HL346" s="466">
        <f>GZ346+HA346+HB346+HC346+HD346+HE346+HF346+HG346+HH346+HI346+HJ346+HK346</f>
        <v>0</v>
      </c>
      <c r="HM346" s="466">
        <v>0</v>
      </c>
      <c r="HN346" s="466">
        <v>0</v>
      </c>
      <c r="HO346" s="466">
        <v>0</v>
      </c>
      <c r="HP346" s="466">
        <v>0</v>
      </c>
      <c r="HQ346" s="466">
        <v>0</v>
      </c>
      <c r="HR346" s="466">
        <v>0</v>
      </c>
      <c r="HS346" s="466">
        <v>0</v>
      </c>
      <c r="HT346" s="466">
        <v>0</v>
      </c>
      <c r="HU346" s="466">
        <v>0</v>
      </c>
      <c r="HV346" s="466">
        <v>0</v>
      </c>
      <c r="HW346" s="466">
        <v>0</v>
      </c>
      <c r="HX346" s="466">
        <v>0</v>
      </c>
      <c r="HY346" s="466">
        <f>HM346+HN346+HO346+HP346+HQ346+HR346+HS346+HT346+HU346+HV346+HW346+HX346</f>
        <v>0</v>
      </c>
      <c r="HZ346" s="466">
        <v>0</v>
      </c>
      <c r="IA346" s="466">
        <v>0</v>
      </c>
      <c r="IB346" s="466">
        <v>0</v>
      </c>
      <c r="IC346" s="466">
        <v>0</v>
      </c>
      <c r="ID346" s="466">
        <v>0</v>
      </c>
      <c r="IE346" s="466">
        <v>0</v>
      </c>
      <c r="IF346" s="466">
        <v>0</v>
      </c>
      <c r="IG346" s="466">
        <v>0</v>
      </c>
      <c r="IH346" s="466">
        <v>0</v>
      </c>
      <c r="II346" s="466">
        <v>0</v>
      </c>
      <c r="IJ346" s="466">
        <v>0</v>
      </c>
      <c r="IK346" s="466">
        <v>0</v>
      </c>
      <c r="IL346" s="466">
        <f>HZ346+IA346+IB346+IC346+ID346+IE346+IF346+IG346+IH346+II346+IJ346+IK346</f>
        <v>0</v>
      </c>
      <c r="IM346" s="466">
        <v>0</v>
      </c>
      <c r="IN346" s="466">
        <v>0</v>
      </c>
      <c r="IO346" s="466">
        <v>0</v>
      </c>
      <c r="IP346" s="466">
        <v>0</v>
      </c>
      <c r="IQ346" s="466">
        <v>0</v>
      </c>
      <c r="IR346" s="466">
        <v>0</v>
      </c>
      <c r="IS346" s="466">
        <v>0</v>
      </c>
      <c r="IT346" s="466">
        <v>0</v>
      </c>
      <c r="IU346" s="466">
        <v>0</v>
      </c>
      <c r="IV346" s="466">
        <v>0</v>
      </c>
      <c r="IW346" s="466">
        <v>0</v>
      </c>
      <c r="IX346" s="466">
        <v>0</v>
      </c>
      <c r="IY346" s="466">
        <f>IM346+IN346+IO346+IP346+IQ346+IR346+IS346+IT346+IU346+IV346+IW346+IX346</f>
        <v>0</v>
      </c>
      <c r="IZ346" s="655">
        <v>0</v>
      </c>
      <c r="JA346" s="466">
        <v>0</v>
      </c>
      <c r="JB346" s="466">
        <v>0</v>
      </c>
      <c r="JC346" s="466">
        <v>0</v>
      </c>
      <c r="JD346" s="466">
        <v>0</v>
      </c>
      <c r="JE346" s="466">
        <v>0</v>
      </c>
      <c r="JF346" s="466">
        <v>0</v>
      </c>
      <c r="JG346" s="466">
        <v>0</v>
      </c>
      <c r="JH346" s="466">
        <v>0</v>
      </c>
      <c r="JI346" s="466">
        <v>0</v>
      </c>
      <c r="JJ346" s="466">
        <v>0</v>
      </c>
      <c r="JK346" s="466">
        <v>0</v>
      </c>
      <c r="JL346" s="466">
        <f>IZ346+JA346+JB346+JC346+JD346+JE346+JF346+JG346+JH346+JI346+JJ346+JK346</f>
        <v>0</v>
      </c>
      <c r="JM346" s="655">
        <v>0</v>
      </c>
      <c r="JN346" s="466">
        <v>0</v>
      </c>
      <c r="JO346" s="466">
        <v>0</v>
      </c>
      <c r="JP346" s="466">
        <v>0</v>
      </c>
      <c r="JQ346" s="466">
        <v>0</v>
      </c>
      <c r="JR346" s="466">
        <v>0</v>
      </c>
      <c r="JS346" s="466">
        <v>0</v>
      </c>
      <c r="JT346" s="466">
        <v>0</v>
      </c>
      <c r="JU346" s="466">
        <v>0</v>
      </c>
      <c r="JV346" s="466">
        <v>0</v>
      </c>
      <c r="JW346" s="466">
        <v>200000000</v>
      </c>
      <c r="JX346" s="466">
        <v>0</v>
      </c>
      <c r="JY346" s="466">
        <f>JM346+JN346+JO346+JP346+JQ346+JR346+JS346+JT346+JU346+JV346+JW346+JX346</f>
        <v>200000000</v>
      </c>
      <c r="JZ346" s="655">
        <v>0</v>
      </c>
      <c r="KA346" s="466">
        <v>913000000</v>
      </c>
      <c r="KB346" s="466">
        <v>0</v>
      </c>
      <c r="KC346" s="466">
        <v>0</v>
      </c>
      <c r="KD346" s="466">
        <v>0</v>
      </c>
      <c r="KE346" s="466">
        <v>0</v>
      </c>
      <c r="KF346" s="466">
        <v>0</v>
      </c>
      <c r="KG346" s="466">
        <v>0</v>
      </c>
      <c r="KH346" s="466">
        <v>0</v>
      </c>
      <c r="KI346" s="466">
        <v>0</v>
      </c>
      <c r="KJ346" s="466">
        <v>0</v>
      </c>
      <c r="KK346" s="466">
        <v>0</v>
      </c>
      <c r="KL346" s="466">
        <f>JZ346+KA346+KB346+KC346+KD346+KE346+KF346+KG346+KH346+KI346+KJ346+KK346</f>
        <v>913000000</v>
      </c>
      <c r="KM346" s="655">
        <v>0</v>
      </c>
      <c r="KN346" s="466">
        <v>0</v>
      </c>
      <c r="KO346" s="466">
        <v>0</v>
      </c>
      <c r="KP346" s="466">
        <v>0</v>
      </c>
      <c r="KQ346" s="466">
        <v>0</v>
      </c>
      <c r="KR346" s="466">
        <v>0</v>
      </c>
      <c r="KS346" s="466">
        <v>0</v>
      </c>
      <c r="KT346" s="466">
        <v>0</v>
      </c>
      <c r="KU346" s="466">
        <v>0</v>
      </c>
      <c r="KV346" s="466">
        <v>0</v>
      </c>
      <c r="KW346" s="466">
        <v>0</v>
      </c>
      <c r="KX346" s="466">
        <v>0</v>
      </c>
      <c r="KY346" s="466">
        <f>KM346+KN346+KO346+KP346+KQ346+KR346+KS346+KT346+KU346+KV346+KW346+KX346</f>
        <v>0</v>
      </c>
      <c r="KZ346" s="655">
        <v>0</v>
      </c>
      <c r="LA346" s="466">
        <v>0</v>
      </c>
      <c r="LB346" s="466">
        <v>0</v>
      </c>
      <c r="LC346" s="466">
        <v>0</v>
      </c>
      <c r="LD346" s="466">
        <v>0</v>
      </c>
      <c r="LE346" s="466">
        <v>0</v>
      </c>
      <c r="LF346" s="466">
        <v>0</v>
      </c>
      <c r="LG346" s="466">
        <v>0</v>
      </c>
      <c r="LH346" s="466">
        <v>0</v>
      </c>
      <c r="LI346" s="466">
        <v>0</v>
      </c>
      <c r="LJ346" s="466">
        <v>0</v>
      </c>
      <c r="LK346" s="466">
        <v>0</v>
      </c>
      <c r="LL346" s="511">
        <f>KZ346+LA346+LB346+LC346+LD346+LE346+LF346+LG346+LH346+LI346+LJ346+LK346</f>
        <v>0</v>
      </c>
    </row>
    <row r="347" spans="1:324" ht="15.75" x14ac:dyDescent="0.25">
      <c r="A347" s="419">
        <v>5011</v>
      </c>
      <c r="B347" s="420"/>
      <c r="C347" s="418" t="s">
        <v>775</v>
      </c>
      <c r="D347" s="418" t="s">
        <v>659</v>
      </c>
      <c r="E347" s="466">
        <v>0</v>
      </c>
      <c r="F347" s="466">
        <v>0</v>
      </c>
      <c r="G347" s="466">
        <v>0</v>
      </c>
      <c r="H347" s="466">
        <v>0</v>
      </c>
      <c r="I347" s="466">
        <v>0</v>
      </c>
      <c r="J347" s="466">
        <v>2232982.8075446505</v>
      </c>
      <c r="K347" s="466">
        <v>0</v>
      </c>
      <c r="L347" s="466">
        <v>2654423.3016190957</v>
      </c>
      <c r="M347" s="466">
        <v>0</v>
      </c>
      <c r="N347" s="466">
        <v>0</v>
      </c>
      <c r="O347" s="466">
        <v>0</v>
      </c>
      <c r="P347" s="466">
        <v>0</v>
      </c>
      <c r="Q347" s="466">
        <v>0</v>
      </c>
      <c r="R347" s="466">
        <v>1505036.0562927725</v>
      </c>
      <c r="S347" s="466">
        <v>0</v>
      </c>
      <c r="T347" s="466">
        <v>0</v>
      </c>
      <c r="U347" s="466">
        <v>0</v>
      </c>
      <c r="V347" s="466">
        <v>0</v>
      </c>
      <c r="W347" s="466">
        <v>0</v>
      </c>
      <c r="X347" s="466">
        <v>1679850.3950926389</v>
      </c>
      <c r="Y347" s="466">
        <f>M347+N347+O347+P347+Q347+R347+S347+T347+U347+V347+W347+X347</f>
        <v>3184886.4513854114</v>
      </c>
      <c r="Z347" s="466">
        <v>0</v>
      </c>
      <c r="AA347" s="466">
        <v>0</v>
      </c>
      <c r="AB347" s="466">
        <v>0</v>
      </c>
      <c r="AC347" s="466">
        <v>0</v>
      </c>
      <c r="AD347" s="466">
        <v>0</v>
      </c>
      <c r="AE347" s="466">
        <v>1794369.7915623437</v>
      </c>
      <c r="AF347" s="466">
        <v>0</v>
      </c>
      <c r="AG347" s="466">
        <v>0</v>
      </c>
      <c r="AH347" s="466">
        <v>0</v>
      </c>
      <c r="AI347" s="466">
        <v>0</v>
      </c>
      <c r="AJ347" s="466">
        <v>0</v>
      </c>
      <c r="AK347" s="466">
        <v>1748064.7799616093</v>
      </c>
      <c r="AL347" s="466">
        <f>Z347+AA347+AB347+AC347+AD347+AE347+AF347+AG347+AH347+AI347+AJ347+AK347</f>
        <v>3542434.5715239532</v>
      </c>
      <c r="AM347" s="466">
        <v>0</v>
      </c>
      <c r="AN347" s="466">
        <v>0</v>
      </c>
      <c r="AO347" s="466">
        <v>0</v>
      </c>
      <c r="AP347" s="466">
        <v>0</v>
      </c>
      <c r="AQ347" s="466">
        <v>0</v>
      </c>
      <c r="AR347" s="466">
        <v>0</v>
      </c>
      <c r="AS347" s="466">
        <v>0</v>
      </c>
      <c r="AT347" s="466">
        <v>0</v>
      </c>
      <c r="AU347" s="466">
        <v>0</v>
      </c>
      <c r="AV347" s="466">
        <v>0</v>
      </c>
      <c r="AW347" s="466">
        <v>0</v>
      </c>
      <c r="AX347" s="466">
        <v>0</v>
      </c>
      <c r="AY347" s="466">
        <f>AM347+AN347+AO347+AP347+AQ347+AR347+AS347+AT347+AU347+AV347+AW347+AX347</f>
        <v>0</v>
      </c>
      <c r="AZ347" s="466">
        <v>0</v>
      </c>
      <c r="BA347" s="466">
        <v>0</v>
      </c>
      <c r="BB347" s="466">
        <v>0</v>
      </c>
      <c r="BC347" s="466">
        <v>0</v>
      </c>
      <c r="BD347" s="466">
        <v>0</v>
      </c>
      <c r="BE347" s="466">
        <v>0</v>
      </c>
      <c r="BF347" s="466">
        <v>0</v>
      </c>
      <c r="BG347" s="466">
        <v>0</v>
      </c>
      <c r="BH347" s="466">
        <v>0</v>
      </c>
      <c r="BI347" s="466">
        <v>0</v>
      </c>
      <c r="BJ347" s="466">
        <v>0</v>
      </c>
      <c r="BK347" s="466">
        <v>0</v>
      </c>
      <c r="BL347" s="466">
        <f>AZ347+BA347+BB347+BC347+BD347+BE347+BF347+BG347+BH347+BI347+BJ347+BK347</f>
        <v>0</v>
      </c>
      <c r="BM347" s="466">
        <v>0</v>
      </c>
      <c r="BN347" s="466">
        <v>0</v>
      </c>
      <c r="BO347" s="466">
        <v>0</v>
      </c>
      <c r="BP347" s="466">
        <v>0</v>
      </c>
      <c r="BQ347" s="466">
        <v>0</v>
      </c>
      <c r="BR347" s="466">
        <v>0</v>
      </c>
      <c r="BS347" s="466">
        <v>0</v>
      </c>
      <c r="BT347" s="466">
        <v>0</v>
      </c>
      <c r="BU347" s="466">
        <v>0</v>
      </c>
      <c r="BV347" s="466">
        <v>0</v>
      </c>
      <c r="BW347" s="466">
        <v>0</v>
      </c>
      <c r="BX347" s="466">
        <v>0</v>
      </c>
      <c r="BY347" s="466">
        <f>BM347+BN347+BO347+BP347+BQ347+BR347+BS347+BT347+BU347+BV347+BW347+BX347</f>
        <v>0</v>
      </c>
      <c r="BZ347" s="466">
        <v>0</v>
      </c>
      <c r="CA347" s="466">
        <v>0</v>
      </c>
      <c r="CB347" s="466">
        <v>0</v>
      </c>
      <c r="CC347" s="466">
        <v>0</v>
      </c>
      <c r="CD347" s="466">
        <v>0</v>
      </c>
      <c r="CE347" s="466">
        <v>0</v>
      </c>
      <c r="CF347" s="466">
        <v>0</v>
      </c>
      <c r="CG347" s="466">
        <v>0</v>
      </c>
      <c r="CH347" s="466">
        <v>0</v>
      </c>
      <c r="CI347" s="466">
        <v>0</v>
      </c>
      <c r="CJ347" s="466">
        <v>0</v>
      </c>
      <c r="CK347" s="466">
        <v>0</v>
      </c>
      <c r="CL347" s="466">
        <f>BZ347+CA347+CB347+CC347+CD347+CE347+CF347+CG347+CH347+CI347+CJ347+CK347</f>
        <v>0</v>
      </c>
      <c r="CM347" s="466">
        <v>0</v>
      </c>
      <c r="CN347" s="466">
        <v>0</v>
      </c>
      <c r="CO347" s="466">
        <v>0</v>
      </c>
      <c r="CP347" s="466">
        <v>0</v>
      </c>
      <c r="CQ347" s="466">
        <v>0</v>
      </c>
      <c r="CR347" s="466">
        <v>0</v>
      </c>
      <c r="CS347" s="466">
        <v>0</v>
      </c>
      <c r="CT347" s="466">
        <v>0</v>
      </c>
      <c r="CU347" s="466">
        <v>0</v>
      </c>
      <c r="CV347" s="466">
        <v>0</v>
      </c>
      <c r="CW347" s="466">
        <v>0</v>
      </c>
      <c r="CX347" s="466">
        <v>0</v>
      </c>
      <c r="CY347" s="466">
        <f>CM347+CN347+CO347+CP347+CQ347+CR347+CS347+CT347+CU347+CV347+CW347+CX347</f>
        <v>0</v>
      </c>
      <c r="CZ347" s="466">
        <v>0</v>
      </c>
      <c r="DA347" s="466">
        <v>0</v>
      </c>
      <c r="DB347" s="466">
        <v>0</v>
      </c>
      <c r="DC347" s="466">
        <v>0</v>
      </c>
      <c r="DD347" s="466">
        <v>0</v>
      </c>
      <c r="DE347" s="466">
        <v>0</v>
      </c>
      <c r="DF347" s="466">
        <v>0</v>
      </c>
      <c r="DG347" s="466">
        <v>0</v>
      </c>
      <c r="DH347" s="466">
        <v>0</v>
      </c>
      <c r="DI347" s="466">
        <v>0</v>
      </c>
      <c r="DJ347" s="466">
        <v>0</v>
      </c>
      <c r="DK347" s="466">
        <v>0</v>
      </c>
      <c r="DL347" s="466">
        <f>CZ347+DA347+DB347+DC347+DD347+DE347+DF347+DG347+DH347+DI347+DJ347+DK347</f>
        <v>0</v>
      </c>
      <c r="DM347" s="466">
        <v>0</v>
      </c>
      <c r="DN347" s="466">
        <v>0</v>
      </c>
      <c r="DO347" s="466">
        <v>0</v>
      </c>
      <c r="DP347" s="466">
        <v>0</v>
      </c>
      <c r="DQ347" s="466">
        <v>0</v>
      </c>
      <c r="DR347" s="466">
        <v>0</v>
      </c>
      <c r="DS347" s="466">
        <v>0</v>
      </c>
      <c r="DT347" s="466">
        <v>0</v>
      </c>
      <c r="DU347" s="466">
        <v>0</v>
      </c>
      <c r="DV347" s="466">
        <v>0</v>
      </c>
      <c r="DW347" s="466">
        <v>0</v>
      </c>
      <c r="DX347" s="466">
        <v>0</v>
      </c>
      <c r="DY347" s="466">
        <f>DM347+DN347+DO347+DP347+DQ347+DR347+DS347+DT347+DU347+DV347+DW347+DX347</f>
        <v>0</v>
      </c>
      <c r="DZ347" s="466">
        <v>0</v>
      </c>
      <c r="EA347" s="466">
        <v>0</v>
      </c>
      <c r="EB347" s="466">
        <v>0</v>
      </c>
      <c r="EC347" s="466">
        <v>0</v>
      </c>
      <c r="ED347" s="466">
        <v>0</v>
      </c>
      <c r="EE347" s="466">
        <v>0</v>
      </c>
      <c r="EF347" s="466">
        <v>0</v>
      </c>
      <c r="EG347" s="466">
        <v>0</v>
      </c>
      <c r="EH347" s="466">
        <v>0</v>
      </c>
      <c r="EI347" s="466">
        <v>0</v>
      </c>
      <c r="EJ347" s="466">
        <v>0</v>
      </c>
      <c r="EK347" s="466">
        <v>0</v>
      </c>
      <c r="EL347" s="466">
        <f>DZ347+EA347+EB347+EC347+ED347+EE347+EF347+EG347+EH347+EI347+EJ347+EK347</f>
        <v>0</v>
      </c>
      <c r="EM347" s="466">
        <v>0</v>
      </c>
      <c r="EN347" s="466">
        <v>0</v>
      </c>
      <c r="EO347" s="466">
        <v>0</v>
      </c>
      <c r="EP347" s="466">
        <v>0</v>
      </c>
      <c r="EQ347" s="466">
        <v>0</v>
      </c>
      <c r="ER347" s="466">
        <v>0</v>
      </c>
      <c r="ES347" s="466">
        <v>0</v>
      </c>
      <c r="ET347" s="466">
        <v>0</v>
      </c>
      <c r="EU347" s="466">
        <v>0</v>
      </c>
      <c r="EV347" s="466">
        <v>0</v>
      </c>
      <c r="EW347" s="466">
        <v>0</v>
      </c>
      <c r="EX347" s="466">
        <v>0</v>
      </c>
      <c r="EY347" s="466">
        <f>EM347+EN347+EO347+EP347+EQ347+ER347+ES347+ET347+EU347+EV347+EW347+EX347</f>
        <v>0</v>
      </c>
      <c r="EZ347" s="466">
        <v>0</v>
      </c>
      <c r="FA347" s="466">
        <v>0</v>
      </c>
      <c r="FB347" s="466">
        <v>0</v>
      </c>
      <c r="FC347" s="466">
        <v>0</v>
      </c>
      <c r="FD347" s="466">
        <v>0</v>
      </c>
      <c r="FE347" s="466">
        <v>0</v>
      </c>
      <c r="FF347" s="466">
        <v>0</v>
      </c>
      <c r="FG347" s="466">
        <v>0</v>
      </c>
      <c r="FH347" s="466">
        <v>0</v>
      </c>
      <c r="FI347" s="466">
        <v>0</v>
      </c>
      <c r="FJ347" s="466">
        <v>0</v>
      </c>
      <c r="FK347" s="466">
        <v>0</v>
      </c>
      <c r="FL347" s="466">
        <f>FA347+FB347+FC347+FD347+FE347+FF347+FG347+FH347+EZ347+FI347+FK347+FJ347</f>
        <v>0</v>
      </c>
      <c r="FM347" s="466">
        <v>0</v>
      </c>
      <c r="FN347" s="466">
        <v>0</v>
      </c>
      <c r="FO347" s="466">
        <v>0</v>
      </c>
      <c r="FP347" s="466">
        <v>0</v>
      </c>
      <c r="FQ347" s="466">
        <v>0</v>
      </c>
      <c r="FR347" s="466">
        <v>0</v>
      </c>
      <c r="FS347" s="466">
        <v>0</v>
      </c>
      <c r="FT347" s="466">
        <v>0</v>
      </c>
      <c r="FU347" s="466">
        <v>0</v>
      </c>
      <c r="FV347" s="466">
        <v>0</v>
      </c>
      <c r="FW347" s="466">
        <v>0</v>
      </c>
      <c r="FX347" s="466">
        <v>0</v>
      </c>
      <c r="FY347" s="466">
        <f>FM347+FN347+FO347+FP347+FQ347+FR347+FS347+FT347+FU347+FV347+FW347+FX347</f>
        <v>0</v>
      </c>
      <c r="FZ347" s="466">
        <v>0</v>
      </c>
      <c r="GA347" s="466">
        <v>0</v>
      </c>
      <c r="GB347" s="466">
        <v>0</v>
      </c>
      <c r="GC347" s="466">
        <v>0</v>
      </c>
      <c r="GD347" s="466">
        <v>0</v>
      </c>
      <c r="GE347" s="466">
        <v>0</v>
      </c>
      <c r="GF347" s="466">
        <v>0</v>
      </c>
      <c r="GG347" s="466">
        <v>0</v>
      </c>
      <c r="GH347" s="466">
        <v>0</v>
      </c>
      <c r="GI347" s="466">
        <v>0</v>
      </c>
      <c r="GJ347" s="466">
        <v>0</v>
      </c>
      <c r="GK347" s="466">
        <v>0</v>
      </c>
      <c r="GL347" s="466">
        <f>FZ347+GA347+GB347+GC347+GD347+GE347+GF347+GG347+GH347+GI347+GJ347+GK347</f>
        <v>0</v>
      </c>
      <c r="GM347" s="466">
        <v>0</v>
      </c>
      <c r="GN347" s="466">
        <v>0</v>
      </c>
      <c r="GO347" s="466">
        <v>0</v>
      </c>
      <c r="GP347" s="466">
        <v>0</v>
      </c>
      <c r="GQ347" s="466">
        <v>0</v>
      </c>
      <c r="GR347" s="466">
        <v>0</v>
      </c>
      <c r="GS347" s="466">
        <v>0</v>
      </c>
      <c r="GT347" s="466">
        <v>0</v>
      </c>
      <c r="GU347" s="466">
        <v>0</v>
      </c>
      <c r="GV347" s="466">
        <v>0</v>
      </c>
      <c r="GW347" s="466">
        <v>0</v>
      </c>
      <c r="GX347" s="466">
        <v>0</v>
      </c>
      <c r="GY347" s="466">
        <f>GM347+GN347+GO347+GP347+GQ347+GR347+GS347+GT347+GU347+GV347+GW347+GX347</f>
        <v>0</v>
      </c>
      <c r="GZ347" s="466">
        <v>0</v>
      </c>
      <c r="HA347" s="466">
        <v>0</v>
      </c>
      <c r="HB347" s="466">
        <v>0</v>
      </c>
      <c r="HC347" s="466">
        <v>0</v>
      </c>
      <c r="HD347" s="466">
        <v>0</v>
      </c>
      <c r="HE347" s="466">
        <v>0</v>
      </c>
      <c r="HF347" s="466">
        <v>0</v>
      </c>
      <c r="HG347" s="466">
        <v>0</v>
      </c>
      <c r="HH347" s="466">
        <v>0</v>
      </c>
      <c r="HI347" s="466">
        <v>0</v>
      </c>
      <c r="HJ347" s="466">
        <v>0</v>
      </c>
      <c r="HK347" s="466">
        <v>0</v>
      </c>
      <c r="HL347" s="466">
        <f>GZ347+HA347+HB347+HC347+HD347+HE347+HF347+HG347+HH347+HI347+HJ347+HK347</f>
        <v>0</v>
      </c>
      <c r="HM347" s="466">
        <v>0</v>
      </c>
      <c r="HN347" s="466">
        <v>0</v>
      </c>
      <c r="HO347" s="466">
        <v>0</v>
      </c>
      <c r="HP347" s="466">
        <v>0</v>
      </c>
      <c r="HQ347" s="466">
        <v>0</v>
      </c>
      <c r="HR347" s="466">
        <v>0</v>
      </c>
      <c r="HS347" s="466">
        <v>0</v>
      </c>
      <c r="HT347" s="466">
        <v>0</v>
      </c>
      <c r="HU347" s="466">
        <v>0</v>
      </c>
      <c r="HV347" s="466">
        <v>0</v>
      </c>
      <c r="HW347" s="466">
        <v>0</v>
      </c>
      <c r="HX347" s="466">
        <v>0</v>
      </c>
      <c r="HY347" s="466">
        <f>HM347+HN347+HO347+HP347+HQ347+HR347+HS347+HT347+HU347+HV347+HW347+HX347</f>
        <v>0</v>
      </c>
      <c r="HZ347" s="466">
        <v>0</v>
      </c>
      <c r="IA347" s="466">
        <v>0</v>
      </c>
      <c r="IB347" s="466">
        <v>0</v>
      </c>
      <c r="IC347" s="466">
        <v>0</v>
      </c>
      <c r="ID347" s="466">
        <v>0</v>
      </c>
      <c r="IE347" s="466">
        <v>0</v>
      </c>
      <c r="IF347" s="466">
        <v>0</v>
      </c>
      <c r="IG347" s="466">
        <v>0</v>
      </c>
      <c r="IH347" s="466">
        <v>0</v>
      </c>
      <c r="II347" s="466">
        <v>0</v>
      </c>
      <c r="IJ347" s="466">
        <v>0</v>
      </c>
      <c r="IK347" s="466">
        <v>0</v>
      </c>
      <c r="IL347" s="466">
        <f>HZ347+IA347+IB347+IC347+ID347+IE347+IF347+IG347+IH347+II347+IJ347+IK347</f>
        <v>0</v>
      </c>
      <c r="IM347" s="466">
        <v>0</v>
      </c>
      <c r="IN347" s="466">
        <v>0</v>
      </c>
      <c r="IO347" s="466">
        <v>0</v>
      </c>
      <c r="IP347" s="466">
        <v>0</v>
      </c>
      <c r="IQ347" s="466">
        <v>0</v>
      </c>
      <c r="IR347" s="466">
        <v>0</v>
      </c>
      <c r="IS347" s="466">
        <v>0</v>
      </c>
      <c r="IT347" s="466">
        <v>0</v>
      </c>
      <c r="IU347" s="466">
        <v>0</v>
      </c>
      <c r="IV347" s="466">
        <v>0</v>
      </c>
      <c r="IW347" s="466">
        <v>0</v>
      </c>
      <c r="IX347" s="466">
        <v>0</v>
      </c>
      <c r="IY347" s="466">
        <f>IM347+IN347+IO347+IP347+IQ347+IR347+IS347+IT347+IU347+IV347+IW347+IX347</f>
        <v>0</v>
      </c>
      <c r="IZ347" s="655">
        <v>0</v>
      </c>
      <c r="JA347" s="466">
        <v>0</v>
      </c>
      <c r="JB347" s="466">
        <v>0</v>
      </c>
      <c r="JC347" s="466">
        <v>0</v>
      </c>
      <c r="JD347" s="466">
        <v>0</v>
      </c>
      <c r="JE347" s="466">
        <v>0</v>
      </c>
      <c r="JF347" s="466">
        <v>0</v>
      </c>
      <c r="JG347" s="466">
        <v>0</v>
      </c>
      <c r="JH347" s="466">
        <v>0</v>
      </c>
      <c r="JI347" s="466">
        <v>0</v>
      </c>
      <c r="JJ347" s="466">
        <v>0</v>
      </c>
      <c r="JK347" s="466">
        <v>0</v>
      </c>
      <c r="JL347" s="466">
        <f>IZ347+JA347+JB347+JC347+JD347+JE347+JF347+JG347+JH347+JI347+JJ347+JK347</f>
        <v>0</v>
      </c>
      <c r="JM347" s="655">
        <v>0</v>
      </c>
      <c r="JN347" s="466">
        <v>0</v>
      </c>
      <c r="JO347" s="466">
        <v>0</v>
      </c>
      <c r="JP347" s="466">
        <v>0</v>
      </c>
      <c r="JQ347" s="466">
        <v>0</v>
      </c>
      <c r="JR347" s="466">
        <v>0</v>
      </c>
      <c r="JS347" s="466">
        <v>0</v>
      </c>
      <c r="JT347" s="466">
        <v>0</v>
      </c>
      <c r="JU347" s="466">
        <v>0</v>
      </c>
      <c r="JV347" s="466">
        <v>0</v>
      </c>
      <c r="JW347" s="466">
        <v>0</v>
      </c>
      <c r="JX347" s="466">
        <v>0</v>
      </c>
      <c r="JY347" s="466">
        <f>JM347+JN347+JO347+JP347+JQ347+JR347+JS347+JT347+JU347+JV347+JW347+JX347</f>
        <v>0</v>
      </c>
      <c r="JZ347" s="655">
        <v>0</v>
      </c>
      <c r="KA347" s="466">
        <v>0</v>
      </c>
      <c r="KB347" s="466">
        <v>0</v>
      </c>
      <c r="KC347" s="466">
        <v>0</v>
      </c>
      <c r="KD347" s="466">
        <v>0</v>
      </c>
      <c r="KE347" s="466">
        <v>0</v>
      </c>
      <c r="KF347" s="466">
        <v>0</v>
      </c>
      <c r="KG347" s="466">
        <v>0</v>
      </c>
      <c r="KH347" s="466">
        <v>0</v>
      </c>
      <c r="KI347" s="466">
        <v>0</v>
      </c>
      <c r="KJ347" s="466">
        <v>0</v>
      </c>
      <c r="KK347" s="466">
        <v>0</v>
      </c>
      <c r="KL347" s="466">
        <f>JZ347+KA347+KB347+KC347+KD347+KE347+KF347+KG347+KH347+KI347+KJ347+KK347</f>
        <v>0</v>
      </c>
      <c r="KM347" s="655">
        <v>0</v>
      </c>
      <c r="KN347" s="466">
        <v>0</v>
      </c>
      <c r="KO347" s="466">
        <v>0</v>
      </c>
      <c r="KP347" s="466">
        <v>0</v>
      </c>
      <c r="KQ347" s="466">
        <v>0</v>
      </c>
      <c r="KR347" s="466">
        <v>0</v>
      </c>
      <c r="KS347" s="466">
        <v>0</v>
      </c>
      <c r="KT347" s="466">
        <v>0</v>
      </c>
      <c r="KU347" s="466">
        <v>0</v>
      </c>
      <c r="KV347" s="466">
        <v>0</v>
      </c>
      <c r="KW347" s="466">
        <v>0</v>
      </c>
      <c r="KX347" s="466">
        <v>0</v>
      </c>
      <c r="KY347" s="466">
        <f>KM347+KN347+KO347+KP347+KQ347+KR347+KS347+KT347+KU347+KV347+KW347+KX347</f>
        <v>0</v>
      </c>
      <c r="KZ347" s="655">
        <v>0</v>
      </c>
      <c r="LA347" s="466">
        <v>0</v>
      </c>
      <c r="LB347" s="466">
        <v>0</v>
      </c>
      <c r="LC347" s="466">
        <v>0</v>
      </c>
      <c r="LD347" s="466">
        <v>0</v>
      </c>
      <c r="LE347" s="466">
        <v>0</v>
      </c>
      <c r="LF347" s="466">
        <v>0</v>
      </c>
      <c r="LG347" s="466">
        <v>0</v>
      </c>
      <c r="LH347" s="466">
        <v>0</v>
      </c>
      <c r="LI347" s="466">
        <v>0</v>
      </c>
      <c r="LJ347" s="466">
        <v>0</v>
      </c>
      <c r="LK347" s="466">
        <v>0</v>
      </c>
      <c r="LL347" s="511">
        <f>KZ347+LA347+LB347+LC347+LD347+LE347+LF347+LG347+LH347+LI347+LJ347+LK347</f>
        <v>0</v>
      </c>
    </row>
    <row r="348" spans="1:324" ht="15.75" x14ac:dyDescent="0.25">
      <c r="A348" s="419">
        <v>5012</v>
      </c>
      <c r="B348" s="420"/>
      <c r="C348" s="418" t="s">
        <v>660</v>
      </c>
      <c r="D348" s="418" t="s">
        <v>778</v>
      </c>
      <c r="E348" s="466">
        <v>0</v>
      </c>
      <c r="F348" s="466">
        <v>45609973.29327324</v>
      </c>
      <c r="G348" s="466">
        <v>58847896.845267907</v>
      </c>
      <c r="H348" s="466">
        <v>78634593.557002172</v>
      </c>
      <c r="I348" s="466">
        <v>5731259.3890836257</v>
      </c>
      <c r="J348" s="466">
        <v>9807657.3193123024</v>
      </c>
      <c r="K348" s="466">
        <v>0</v>
      </c>
      <c r="L348" s="466">
        <v>0</v>
      </c>
      <c r="M348" s="466">
        <v>0</v>
      </c>
      <c r="N348" s="466">
        <v>0</v>
      </c>
      <c r="O348" s="466">
        <v>0</v>
      </c>
      <c r="P348" s="466">
        <v>0</v>
      </c>
      <c r="Q348" s="466">
        <v>0</v>
      </c>
      <c r="R348" s="466">
        <v>0</v>
      </c>
      <c r="S348" s="466">
        <v>0</v>
      </c>
      <c r="T348" s="466">
        <v>0</v>
      </c>
      <c r="U348" s="466">
        <v>0</v>
      </c>
      <c r="V348" s="466">
        <v>0</v>
      </c>
      <c r="W348" s="466">
        <v>0</v>
      </c>
      <c r="X348" s="466">
        <v>0</v>
      </c>
      <c r="Y348" s="466">
        <f>M348+N348+O348+P348+Q348+R348+S348+T348+U348+V348+W348+X348</f>
        <v>0</v>
      </c>
      <c r="Z348" s="466">
        <v>0</v>
      </c>
      <c r="AA348" s="466">
        <v>0</v>
      </c>
      <c r="AB348" s="466">
        <v>8336601.2481221845</v>
      </c>
      <c r="AC348" s="466">
        <v>0</v>
      </c>
      <c r="AD348" s="466">
        <v>0</v>
      </c>
      <c r="AE348" s="466">
        <v>0</v>
      </c>
      <c r="AF348" s="466">
        <v>0</v>
      </c>
      <c r="AG348" s="466">
        <v>0</v>
      </c>
      <c r="AH348" s="466">
        <v>8698483.5609664489</v>
      </c>
      <c r="AI348" s="466">
        <v>0</v>
      </c>
      <c r="AJ348" s="466">
        <v>0</v>
      </c>
      <c r="AK348" s="466">
        <v>0</v>
      </c>
      <c r="AL348" s="466">
        <f>Z348+AA348+AB348+AC348+AD348+AE348+AF348+AG348+AH348+AI348+AJ348+AK348</f>
        <v>17035084.809088632</v>
      </c>
      <c r="AM348" s="466">
        <v>0</v>
      </c>
      <c r="AN348" s="466">
        <v>0</v>
      </c>
      <c r="AO348" s="466">
        <v>9181753.9421632439</v>
      </c>
      <c r="AP348" s="466">
        <v>0</v>
      </c>
      <c r="AQ348" s="466">
        <v>0</v>
      </c>
      <c r="AR348" s="466">
        <v>0</v>
      </c>
      <c r="AS348" s="466">
        <v>0</v>
      </c>
      <c r="AT348" s="466">
        <v>0</v>
      </c>
      <c r="AU348" s="466">
        <v>8349952.2878067112</v>
      </c>
      <c r="AV348" s="466">
        <v>0</v>
      </c>
      <c r="AW348" s="466">
        <v>0</v>
      </c>
      <c r="AX348" s="466">
        <v>0</v>
      </c>
      <c r="AY348" s="466">
        <f>AM348+AN348+AO348+AP348+AQ348+AR348+AS348+AT348+AU348+AV348+AW348+AX348</f>
        <v>17531706.229969956</v>
      </c>
      <c r="AZ348" s="466">
        <v>0</v>
      </c>
      <c r="BA348" s="466">
        <v>0</v>
      </c>
      <c r="BB348" s="466">
        <v>0</v>
      </c>
      <c r="BC348" s="466">
        <v>0</v>
      </c>
      <c r="BD348" s="466">
        <v>0</v>
      </c>
      <c r="BE348" s="466">
        <v>0</v>
      </c>
      <c r="BF348" s="466">
        <v>0</v>
      </c>
      <c r="BG348" s="466">
        <v>0</v>
      </c>
      <c r="BH348" s="466">
        <v>0</v>
      </c>
      <c r="BI348" s="466">
        <v>0</v>
      </c>
      <c r="BJ348" s="466">
        <v>0</v>
      </c>
      <c r="BK348" s="466">
        <v>30350012.113962609</v>
      </c>
      <c r="BL348" s="466">
        <f>AZ348+BA348+BB348+BC348+BD348+BE348+BF348+BG348+BH348+BI348+BJ348+BK348</f>
        <v>30350012.113962609</v>
      </c>
      <c r="BM348" s="466">
        <v>0</v>
      </c>
      <c r="BN348" s="466">
        <v>0</v>
      </c>
      <c r="BO348" s="466">
        <v>0</v>
      </c>
      <c r="BP348" s="466">
        <v>0</v>
      </c>
      <c r="BQ348" s="466">
        <v>0</v>
      </c>
      <c r="BR348" s="466">
        <v>0</v>
      </c>
      <c r="BS348" s="466">
        <v>0</v>
      </c>
      <c r="BT348" s="466">
        <v>0</v>
      </c>
      <c r="BU348" s="466">
        <v>0</v>
      </c>
      <c r="BV348" s="466">
        <v>0</v>
      </c>
      <c r="BW348" s="466">
        <v>0</v>
      </c>
      <c r="BX348" s="466">
        <v>0</v>
      </c>
      <c r="BY348" s="466">
        <f>BM348+BN348+BO348+BP348+BQ348+BR348+BS348+BT348+BU348+BV348+BW348+BX348</f>
        <v>0</v>
      </c>
      <c r="BZ348" s="466">
        <v>0</v>
      </c>
      <c r="CA348" s="466">
        <v>0</v>
      </c>
      <c r="CB348" s="466">
        <v>0</v>
      </c>
      <c r="CC348" s="466">
        <v>0</v>
      </c>
      <c r="CD348" s="466">
        <v>0</v>
      </c>
      <c r="CE348" s="466">
        <v>0</v>
      </c>
      <c r="CF348" s="466">
        <v>0</v>
      </c>
      <c r="CG348" s="466">
        <v>0</v>
      </c>
      <c r="CH348" s="466">
        <v>0</v>
      </c>
      <c r="CI348" s="466">
        <v>0</v>
      </c>
      <c r="CJ348" s="466">
        <v>0</v>
      </c>
      <c r="CK348" s="466">
        <v>0</v>
      </c>
      <c r="CL348" s="466">
        <f>BZ348+CA348+CB348+CC348+CD348+CE348+CF348+CG348+CH348+CI348+CJ348+CK348</f>
        <v>0</v>
      </c>
      <c r="CM348" s="466">
        <v>0</v>
      </c>
      <c r="CN348" s="466">
        <v>0</v>
      </c>
      <c r="CO348" s="466">
        <v>0</v>
      </c>
      <c r="CP348" s="466">
        <v>0</v>
      </c>
      <c r="CQ348" s="466">
        <v>0</v>
      </c>
      <c r="CR348" s="466">
        <v>0</v>
      </c>
      <c r="CS348" s="466">
        <v>0</v>
      </c>
      <c r="CT348" s="466">
        <v>0</v>
      </c>
      <c r="CU348" s="466">
        <v>0</v>
      </c>
      <c r="CV348" s="466">
        <v>0</v>
      </c>
      <c r="CW348" s="466">
        <v>0</v>
      </c>
      <c r="CX348" s="466">
        <v>0</v>
      </c>
      <c r="CY348" s="466">
        <f>CM348+CN348+CO348+CP348+CQ348+CR348+CS348+CT348+CU348+CV348+CW348+CX348</f>
        <v>0</v>
      </c>
      <c r="CZ348" s="466">
        <v>0</v>
      </c>
      <c r="DA348" s="466">
        <v>0</v>
      </c>
      <c r="DB348" s="466">
        <v>0</v>
      </c>
      <c r="DC348" s="466">
        <v>0</v>
      </c>
      <c r="DD348" s="466">
        <v>0</v>
      </c>
      <c r="DE348" s="466">
        <v>0</v>
      </c>
      <c r="DF348" s="466">
        <v>0</v>
      </c>
      <c r="DG348" s="466">
        <v>0</v>
      </c>
      <c r="DH348" s="466">
        <v>0</v>
      </c>
      <c r="DI348" s="466">
        <v>0</v>
      </c>
      <c r="DJ348" s="466">
        <v>0</v>
      </c>
      <c r="DK348" s="466">
        <v>0</v>
      </c>
      <c r="DL348" s="466">
        <f>CZ348+DA348+DB348+DC348+DD348+DE348+DF348+DG348+DH348+DI348+DJ348+DK348</f>
        <v>0</v>
      </c>
      <c r="DM348" s="466">
        <v>0</v>
      </c>
      <c r="DN348" s="466">
        <v>0</v>
      </c>
      <c r="DO348" s="466">
        <v>0</v>
      </c>
      <c r="DP348" s="466">
        <v>0</v>
      </c>
      <c r="DQ348" s="466">
        <v>0</v>
      </c>
      <c r="DR348" s="466">
        <v>0</v>
      </c>
      <c r="DS348" s="466">
        <v>0</v>
      </c>
      <c r="DT348" s="466">
        <v>0</v>
      </c>
      <c r="DU348" s="466">
        <v>0</v>
      </c>
      <c r="DV348" s="466">
        <v>0</v>
      </c>
      <c r="DW348" s="466">
        <v>0</v>
      </c>
      <c r="DX348" s="466">
        <v>0</v>
      </c>
      <c r="DY348" s="466">
        <f>DM348+DN348+DO348+DP348+DQ348+DR348+DS348+DT348+DU348+DV348+DW348+DX348</f>
        <v>0</v>
      </c>
      <c r="DZ348" s="466">
        <v>0</v>
      </c>
      <c r="EA348" s="466">
        <v>0</v>
      </c>
      <c r="EB348" s="466">
        <v>0</v>
      </c>
      <c r="EC348" s="466">
        <v>0</v>
      </c>
      <c r="ED348" s="466">
        <v>0</v>
      </c>
      <c r="EE348" s="466">
        <v>0</v>
      </c>
      <c r="EF348" s="466">
        <v>0</v>
      </c>
      <c r="EG348" s="466">
        <v>0</v>
      </c>
      <c r="EH348" s="466">
        <v>0</v>
      </c>
      <c r="EI348" s="466">
        <v>0</v>
      </c>
      <c r="EJ348" s="466">
        <v>0</v>
      </c>
      <c r="EK348" s="466">
        <v>0</v>
      </c>
      <c r="EL348" s="466">
        <f>DZ348+EA348+EB348+EC348+ED348+EE348+EF348+EG348+EH348+EI348+EJ348+EK348</f>
        <v>0</v>
      </c>
      <c r="EM348" s="466">
        <v>0</v>
      </c>
      <c r="EN348" s="466">
        <v>0</v>
      </c>
      <c r="EO348" s="466">
        <v>0</v>
      </c>
      <c r="EP348" s="466">
        <v>0</v>
      </c>
      <c r="EQ348" s="466">
        <v>0</v>
      </c>
      <c r="ER348" s="466">
        <v>0</v>
      </c>
      <c r="ES348" s="466">
        <v>0</v>
      </c>
      <c r="ET348" s="466">
        <v>0</v>
      </c>
      <c r="EU348" s="466">
        <v>0</v>
      </c>
      <c r="EV348" s="466">
        <v>0</v>
      </c>
      <c r="EW348" s="466">
        <v>0</v>
      </c>
      <c r="EX348" s="466">
        <v>0</v>
      </c>
      <c r="EY348" s="466">
        <f>EM348+EN348+EO348+EP348+EQ348+ER348+ES348+ET348+EU348+EV348+EW348+EX348</f>
        <v>0</v>
      </c>
      <c r="EZ348" s="466">
        <v>0</v>
      </c>
      <c r="FA348" s="466">
        <v>0</v>
      </c>
      <c r="FB348" s="466">
        <v>0</v>
      </c>
      <c r="FC348" s="466">
        <v>0</v>
      </c>
      <c r="FD348" s="466">
        <v>0</v>
      </c>
      <c r="FE348" s="466">
        <v>0</v>
      </c>
      <c r="FF348" s="466">
        <v>0</v>
      </c>
      <c r="FG348" s="466">
        <v>0</v>
      </c>
      <c r="FH348" s="466">
        <v>0</v>
      </c>
      <c r="FI348" s="466">
        <v>0</v>
      </c>
      <c r="FJ348" s="466">
        <v>0</v>
      </c>
      <c r="FK348" s="466">
        <v>0</v>
      </c>
      <c r="FL348" s="466">
        <f>FA348+FB348+FC348+FD348+FE348+FF348+FG348+FH348+EZ348+FI348+FK348+FJ348</f>
        <v>0</v>
      </c>
      <c r="FM348" s="466">
        <v>0</v>
      </c>
      <c r="FN348" s="466">
        <v>0</v>
      </c>
      <c r="FO348" s="466">
        <v>0</v>
      </c>
      <c r="FP348" s="466">
        <v>0</v>
      </c>
      <c r="FQ348" s="466">
        <v>0</v>
      </c>
      <c r="FR348" s="466">
        <v>0</v>
      </c>
      <c r="FS348" s="466">
        <v>0</v>
      </c>
      <c r="FT348" s="466">
        <v>0</v>
      </c>
      <c r="FU348" s="466">
        <v>0</v>
      </c>
      <c r="FV348" s="466">
        <v>0</v>
      </c>
      <c r="FW348" s="466">
        <v>0</v>
      </c>
      <c r="FX348" s="466">
        <v>0</v>
      </c>
      <c r="FY348" s="466">
        <f>FM348+FN348+FO348+FP348+FQ348+FR348+FS348+FT348+FU348+FV348+FW348+FX348</f>
        <v>0</v>
      </c>
      <c r="FZ348" s="466">
        <v>0</v>
      </c>
      <c r="GA348" s="466">
        <v>0</v>
      </c>
      <c r="GB348" s="466">
        <v>0</v>
      </c>
      <c r="GC348" s="466">
        <v>0</v>
      </c>
      <c r="GD348" s="466">
        <v>0</v>
      </c>
      <c r="GE348" s="466">
        <v>0</v>
      </c>
      <c r="GF348" s="466">
        <v>0</v>
      </c>
      <c r="GG348" s="466">
        <v>150000000</v>
      </c>
      <c r="GH348" s="466">
        <v>0</v>
      </c>
      <c r="GI348" s="466">
        <v>0</v>
      </c>
      <c r="GJ348" s="466">
        <v>0</v>
      </c>
      <c r="GK348" s="466">
        <v>120000000</v>
      </c>
      <c r="GL348" s="466">
        <f>FZ348+GA348+GB348+GC348+GD348+GE348+GF348+GG348+GH348+GI348+GJ348+GK348</f>
        <v>270000000</v>
      </c>
      <c r="GM348" s="466">
        <v>0</v>
      </c>
      <c r="GN348" s="466">
        <v>0</v>
      </c>
      <c r="GO348" s="466">
        <v>0</v>
      </c>
      <c r="GP348" s="466">
        <v>0</v>
      </c>
      <c r="GQ348" s="466">
        <v>0</v>
      </c>
      <c r="GR348" s="466">
        <v>0</v>
      </c>
      <c r="GS348" s="466">
        <v>0</v>
      </c>
      <c r="GT348" s="466">
        <v>0</v>
      </c>
      <c r="GU348" s="466">
        <v>0</v>
      </c>
      <c r="GV348" s="466">
        <v>0</v>
      </c>
      <c r="GW348" s="466">
        <v>0</v>
      </c>
      <c r="GX348" s="466">
        <v>230000000</v>
      </c>
      <c r="GY348" s="466">
        <f>GM348+GN348+GO348+GP348+GQ348+GR348+GS348+GT348+GU348+GV348+GW348+GX348</f>
        <v>230000000</v>
      </c>
      <c r="GZ348" s="466">
        <v>0</v>
      </c>
      <c r="HA348" s="466">
        <v>0</v>
      </c>
      <c r="HB348" s="466">
        <v>0</v>
      </c>
      <c r="HC348" s="466">
        <v>0</v>
      </c>
      <c r="HD348" s="466">
        <v>0</v>
      </c>
      <c r="HE348" s="466">
        <v>0</v>
      </c>
      <c r="HF348" s="466">
        <v>0</v>
      </c>
      <c r="HG348" s="466">
        <v>0</v>
      </c>
      <c r="HH348" s="466">
        <v>0</v>
      </c>
      <c r="HI348" s="466">
        <v>0</v>
      </c>
      <c r="HJ348" s="466">
        <v>0</v>
      </c>
      <c r="HK348" s="466">
        <v>0</v>
      </c>
      <c r="HL348" s="466">
        <f>GZ348+HA348+HB348+HC348+HD348+HE348+HF348+HG348+HH348+HI348+HJ348+HK348</f>
        <v>0</v>
      </c>
      <c r="HM348" s="466">
        <v>0</v>
      </c>
      <c r="HN348" s="466">
        <v>0</v>
      </c>
      <c r="HO348" s="466">
        <v>0</v>
      </c>
      <c r="HP348" s="466">
        <v>0</v>
      </c>
      <c r="HQ348" s="466">
        <v>0</v>
      </c>
      <c r="HR348" s="466">
        <v>0</v>
      </c>
      <c r="HS348" s="466">
        <v>0</v>
      </c>
      <c r="HT348" s="466">
        <v>0</v>
      </c>
      <c r="HU348" s="466">
        <v>0</v>
      </c>
      <c r="HV348" s="466">
        <v>0</v>
      </c>
      <c r="HW348" s="466">
        <v>0</v>
      </c>
      <c r="HX348" s="466">
        <v>100000000</v>
      </c>
      <c r="HY348" s="466">
        <f>HM348+HN348+HO348+HP348+HQ348+HR348+HS348+HT348+HU348+HV348+HW348+HX348</f>
        <v>100000000</v>
      </c>
      <c r="HZ348" s="466">
        <v>0</v>
      </c>
      <c r="IA348" s="466">
        <v>0</v>
      </c>
      <c r="IB348" s="466">
        <v>0</v>
      </c>
      <c r="IC348" s="466">
        <v>0</v>
      </c>
      <c r="ID348" s="466">
        <v>0</v>
      </c>
      <c r="IE348" s="466">
        <v>0</v>
      </c>
      <c r="IF348" s="466">
        <v>0</v>
      </c>
      <c r="IG348" s="466">
        <v>0</v>
      </c>
      <c r="IH348" s="466">
        <v>0</v>
      </c>
      <c r="II348" s="466">
        <v>0</v>
      </c>
      <c r="IJ348" s="466">
        <v>0</v>
      </c>
      <c r="IK348" s="466">
        <v>0</v>
      </c>
      <c r="IL348" s="466">
        <f>HZ348+IA348+IB348+IC348+ID348+IE348+IF348+IG348+IH348+II348+IJ348+IK348</f>
        <v>0</v>
      </c>
      <c r="IM348" s="466">
        <v>0</v>
      </c>
      <c r="IN348" s="466">
        <v>0</v>
      </c>
      <c r="IO348" s="466">
        <v>0</v>
      </c>
      <c r="IP348" s="466">
        <v>0</v>
      </c>
      <c r="IQ348" s="466">
        <v>0</v>
      </c>
      <c r="IR348" s="466">
        <v>0</v>
      </c>
      <c r="IS348" s="466">
        <v>0</v>
      </c>
      <c r="IT348" s="466">
        <v>0</v>
      </c>
      <c r="IU348" s="466">
        <v>0</v>
      </c>
      <c r="IV348" s="466">
        <v>0</v>
      </c>
      <c r="IW348" s="466">
        <v>0</v>
      </c>
      <c r="IX348" s="466">
        <v>0</v>
      </c>
      <c r="IY348" s="466">
        <f>IM348+IN348+IO348+IP348+IQ348+IR348+IS348+IT348+IU348+IV348+IW348+IX348</f>
        <v>0</v>
      </c>
      <c r="IZ348" s="655">
        <v>0</v>
      </c>
      <c r="JA348" s="466">
        <v>0</v>
      </c>
      <c r="JB348" s="466">
        <v>0</v>
      </c>
      <c r="JC348" s="466">
        <v>0</v>
      </c>
      <c r="JD348" s="466">
        <v>0</v>
      </c>
      <c r="JE348" s="466">
        <v>0</v>
      </c>
      <c r="JF348" s="466">
        <v>0</v>
      </c>
      <c r="JG348" s="466">
        <v>0</v>
      </c>
      <c r="JH348" s="466">
        <v>0</v>
      </c>
      <c r="JI348" s="466">
        <v>0</v>
      </c>
      <c r="JJ348" s="466">
        <v>0</v>
      </c>
      <c r="JK348" s="466">
        <v>0</v>
      </c>
      <c r="JL348" s="466">
        <f>IZ348+JA348+JB348+JC348+JD348+JE348+JF348+JG348+JH348+JI348+JJ348+JK348</f>
        <v>0</v>
      </c>
      <c r="JM348" s="655">
        <v>0</v>
      </c>
      <c r="JN348" s="466">
        <v>0</v>
      </c>
      <c r="JO348" s="466">
        <v>0</v>
      </c>
      <c r="JP348" s="466">
        <v>0</v>
      </c>
      <c r="JQ348" s="466">
        <v>0</v>
      </c>
      <c r="JR348" s="466">
        <v>0</v>
      </c>
      <c r="JS348" s="466">
        <v>0</v>
      </c>
      <c r="JT348" s="466">
        <v>0</v>
      </c>
      <c r="JU348" s="466">
        <v>0</v>
      </c>
      <c r="JV348" s="466">
        <v>0</v>
      </c>
      <c r="JW348" s="466">
        <v>0</v>
      </c>
      <c r="JX348" s="466">
        <v>0</v>
      </c>
      <c r="JY348" s="466">
        <f>JM348+JN348+JO348+JP348+JQ348+JR348+JS348+JT348+JU348+JV348+JW348+JX348</f>
        <v>0</v>
      </c>
      <c r="JZ348" s="655">
        <v>0</v>
      </c>
      <c r="KA348" s="466">
        <v>0</v>
      </c>
      <c r="KB348" s="466">
        <v>0</v>
      </c>
      <c r="KC348" s="466">
        <v>0</v>
      </c>
      <c r="KD348" s="466">
        <v>0</v>
      </c>
      <c r="KE348" s="466">
        <v>0</v>
      </c>
      <c r="KF348" s="466">
        <v>0</v>
      </c>
      <c r="KG348" s="466">
        <v>0</v>
      </c>
      <c r="KH348" s="466">
        <v>0</v>
      </c>
      <c r="KI348" s="466">
        <v>0</v>
      </c>
      <c r="KJ348" s="466">
        <v>0</v>
      </c>
      <c r="KK348" s="466">
        <v>0</v>
      </c>
      <c r="KL348" s="466">
        <f>JZ348+KA348+KB348+KC348+KD348+KE348+KF348+KG348+KH348+KI348+KJ348+KK348</f>
        <v>0</v>
      </c>
      <c r="KM348" s="655">
        <v>0</v>
      </c>
      <c r="KN348" s="466">
        <v>0</v>
      </c>
      <c r="KO348" s="466">
        <v>0</v>
      </c>
      <c r="KP348" s="466">
        <v>0</v>
      </c>
      <c r="KQ348" s="466">
        <v>0</v>
      </c>
      <c r="KR348" s="466">
        <v>0</v>
      </c>
      <c r="KS348" s="466">
        <v>0</v>
      </c>
      <c r="KT348" s="466">
        <v>0</v>
      </c>
      <c r="KU348" s="466">
        <v>0</v>
      </c>
      <c r="KV348" s="466">
        <v>0</v>
      </c>
      <c r="KW348" s="466">
        <v>0</v>
      </c>
      <c r="KX348" s="466">
        <v>0</v>
      </c>
      <c r="KY348" s="466">
        <f>KM348+KN348+KO348+KP348+KQ348+KR348+KS348+KT348+KU348+KV348+KW348+KX348</f>
        <v>0</v>
      </c>
      <c r="KZ348" s="655">
        <v>0</v>
      </c>
      <c r="LA348" s="466">
        <v>0</v>
      </c>
      <c r="LB348" s="466">
        <v>0</v>
      </c>
      <c r="LC348" s="466">
        <v>0</v>
      </c>
      <c r="LD348" s="466">
        <v>0</v>
      </c>
      <c r="LE348" s="466">
        <v>0</v>
      </c>
      <c r="LF348" s="466">
        <v>0</v>
      </c>
      <c r="LG348" s="466">
        <v>0</v>
      </c>
      <c r="LH348" s="466">
        <v>0</v>
      </c>
      <c r="LI348" s="466">
        <v>0</v>
      </c>
      <c r="LJ348" s="466">
        <v>0</v>
      </c>
      <c r="LK348" s="466">
        <v>0</v>
      </c>
      <c r="LL348" s="511">
        <f>KZ348+LA348+LB348+LC348+LD348+LE348+LF348+LG348+LH348+LI348+LJ348+LK348</f>
        <v>0</v>
      </c>
    </row>
    <row r="349" spans="1:324" ht="15.75" x14ac:dyDescent="0.25">
      <c r="A349" s="419">
        <v>5013</v>
      </c>
      <c r="B349" s="420"/>
      <c r="C349" s="418" t="s">
        <v>779</v>
      </c>
      <c r="D349" s="418" t="s">
        <v>453</v>
      </c>
      <c r="E349" s="466">
        <v>0</v>
      </c>
      <c r="F349" s="466">
        <v>0</v>
      </c>
      <c r="G349" s="466">
        <v>0</v>
      </c>
      <c r="H349" s="466">
        <v>0</v>
      </c>
      <c r="I349" s="466">
        <v>0</v>
      </c>
      <c r="J349" s="466">
        <v>0</v>
      </c>
      <c r="K349" s="466">
        <v>0</v>
      </c>
      <c r="L349" s="466">
        <v>121753.46352862628</v>
      </c>
      <c r="M349" s="466">
        <v>0</v>
      </c>
      <c r="N349" s="466">
        <v>0</v>
      </c>
      <c r="O349" s="466">
        <v>0</v>
      </c>
      <c r="P349" s="466">
        <v>0</v>
      </c>
      <c r="Q349" s="466">
        <v>0</v>
      </c>
      <c r="R349" s="466">
        <v>0</v>
      </c>
      <c r="S349" s="466">
        <v>0</v>
      </c>
      <c r="T349" s="466">
        <v>0</v>
      </c>
      <c r="U349" s="466">
        <v>0</v>
      </c>
      <c r="V349" s="466">
        <v>0</v>
      </c>
      <c r="W349" s="466">
        <v>0</v>
      </c>
      <c r="X349" s="466">
        <v>0</v>
      </c>
      <c r="Y349" s="466">
        <f>M349+N349+O349+P349+Q349+R349+S349+T349+U349+V349+W349+X349</f>
        <v>0</v>
      </c>
      <c r="Z349" s="466">
        <v>0</v>
      </c>
      <c r="AA349" s="466">
        <v>0</v>
      </c>
      <c r="AB349" s="466">
        <v>0</v>
      </c>
      <c r="AC349" s="466">
        <v>0</v>
      </c>
      <c r="AD349" s="466">
        <v>0</v>
      </c>
      <c r="AE349" s="466">
        <v>0</v>
      </c>
      <c r="AF349" s="466">
        <v>0</v>
      </c>
      <c r="AG349" s="466">
        <v>0</v>
      </c>
      <c r="AH349" s="466">
        <v>0</v>
      </c>
      <c r="AI349" s="466">
        <v>0</v>
      </c>
      <c r="AJ349" s="466">
        <v>0</v>
      </c>
      <c r="AK349" s="466">
        <v>0</v>
      </c>
      <c r="AL349" s="466">
        <f>Z349+AA349+AB349+AC349+AD349+AE349+AF349+AG349+AH349+AI349+AJ349+AK349</f>
        <v>0</v>
      </c>
      <c r="AM349" s="466">
        <v>0</v>
      </c>
      <c r="AN349" s="466">
        <v>0</v>
      </c>
      <c r="AO349" s="466">
        <v>0</v>
      </c>
      <c r="AP349" s="466">
        <v>0</v>
      </c>
      <c r="AQ349" s="466">
        <v>0</v>
      </c>
      <c r="AR349" s="466">
        <v>0</v>
      </c>
      <c r="AS349" s="466">
        <v>0</v>
      </c>
      <c r="AT349" s="466">
        <v>0</v>
      </c>
      <c r="AU349" s="466">
        <v>0</v>
      </c>
      <c r="AV349" s="466">
        <v>0</v>
      </c>
      <c r="AW349" s="466">
        <v>0</v>
      </c>
      <c r="AX349" s="466">
        <v>0</v>
      </c>
      <c r="AY349" s="466">
        <f>AM349+AN349+AO349+AP349+AQ349+AR349+AS349+AT349+AU349+AV349+AW349+AX349</f>
        <v>0</v>
      </c>
      <c r="AZ349" s="466">
        <v>0</v>
      </c>
      <c r="BA349" s="466">
        <v>0</v>
      </c>
      <c r="BB349" s="466">
        <v>0</v>
      </c>
      <c r="BC349" s="466">
        <v>0</v>
      </c>
      <c r="BD349" s="466">
        <v>0</v>
      </c>
      <c r="BE349" s="466">
        <v>0</v>
      </c>
      <c r="BF349" s="466">
        <v>0</v>
      </c>
      <c r="BG349" s="466">
        <v>0</v>
      </c>
      <c r="BH349" s="466">
        <v>0</v>
      </c>
      <c r="BI349" s="466">
        <v>0</v>
      </c>
      <c r="BJ349" s="466">
        <v>0</v>
      </c>
      <c r="BK349" s="466">
        <v>0</v>
      </c>
      <c r="BL349" s="466">
        <f>AZ349+BA349+BB349+BC349+BD349+BE349+BF349+BG349+BH349+BI349+BJ349+BK349</f>
        <v>0</v>
      </c>
      <c r="BM349" s="466">
        <v>0</v>
      </c>
      <c r="BN349" s="466">
        <v>0</v>
      </c>
      <c r="BO349" s="466">
        <v>0</v>
      </c>
      <c r="BP349" s="466">
        <v>0</v>
      </c>
      <c r="BQ349" s="466">
        <v>0</v>
      </c>
      <c r="BR349" s="466">
        <v>0</v>
      </c>
      <c r="BS349" s="466">
        <v>0</v>
      </c>
      <c r="BT349" s="466">
        <v>0</v>
      </c>
      <c r="BU349" s="466">
        <v>0</v>
      </c>
      <c r="BV349" s="466">
        <v>0</v>
      </c>
      <c r="BW349" s="466">
        <v>0</v>
      </c>
      <c r="BX349" s="466">
        <v>0</v>
      </c>
      <c r="BY349" s="466">
        <f>BM349+BN349+BO349+BP349+BQ349+BR349+BS349+BT349+BU349+BV349+BW349+BX349</f>
        <v>0</v>
      </c>
      <c r="BZ349" s="466">
        <v>0</v>
      </c>
      <c r="CA349" s="466">
        <v>0</v>
      </c>
      <c r="CB349" s="466">
        <v>0</v>
      </c>
      <c r="CC349" s="466">
        <v>0</v>
      </c>
      <c r="CD349" s="466">
        <v>0</v>
      </c>
      <c r="CE349" s="466">
        <v>0</v>
      </c>
      <c r="CF349" s="466">
        <v>0</v>
      </c>
      <c r="CG349" s="466">
        <v>0</v>
      </c>
      <c r="CH349" s="466">
        <v>0</v>
      </c>
      <c r="CI349" s="466">
        <v>0</v>
      </c>
      <c r="CJ349" s="466">
        <v>0</v>
      </c>
      <c r="CK349" s="466">
        <v>0</v>
      </c>
      <c r="CL349" s="466">
        <f>BZ349+CA349+CB349+CC349+CD349+CE349+CF349+CG349+CH349+CI349+CJ349+CK349</f>
        <v>0</v>
      </c>
      <c r="CM349" s="466">
        <v>0</v>
      </c>
      <c r="CN349" s="466">
        <v>0</v>
      </c>
      <c r="CO349" s="466">
        <v>0</v>
      </c>
      <c r="CP349" s="466">
        <v>0</v>
      </c>
      <c r="CQ349" s="466">
        <v>0</v>
      </c>
      <c r="CR349" s="466">
        <v>0</v>
      </c>
      <c r="CS349" s="466">
        <v>0</v>
      </c>
      <c r="CT349" s="466">
        <v>0</v>
      </c>
      <c r="CU349" s="466">
        <v>0</v>
      </c>
      <c r="CV349" s="466">
        <v>0</v>
      </c>
      <c r="CW349" s="466">
        <v>0</v>
      </c>
      <c r="CX349" s="466">
        <v>0</v>
      </c>
      <c r="CY349" s="466">
        <f>CM349+CN349+CO349+CP349+CQ349+CR349+CS349+CT349+CU349+CV349+CW349+CX349</f>
        <v>0</v>
      </c>
      <c r="CZ349" s="466">
        <v>0</v>
      </c>
      <c r="DA349" s="466">
        <v>0</v>
      </c>
      <c r="DB349" s="466">
        <v>0</v>
      </c>
      <c r="DC349" s="466">
        <v>0</v>
      </c>
      <c r="DD349" s="466">
        <v>0</v>
      </c>
      <c r="DE349" s="466">
        <v>0</v>
      </c>
      <c r="DF349" s="466">
        <v>0</v>
      </c>
      <c r="DG349" s="466">
        <v>0</v>
      </c>
      <c r="DH349" s="466">
        <v>0</v>
      </c>
      <c r="DI349" s="466">
        <v>0</v>
      </c>
      <c r="DJ349" s="466">
        <v>0</v>
      </c>
      <c r="DK349" s="466">
        <v>0</v>
      </c>
      <c r="DL349" s="466">
        <f>CZ349+DA349+DB349+DC349+DD349+DE349+DF349+DG349+DH349+DI349+DJ349+DK349</f>
        <v>0</v>
      </c>
      <c r="DM349" s="466">
        <v>0</v>
      </c>
      <c r="DN349" s="466">
        <v>0</v>
      </c>
      <c r="DO349" s="466">
        <v>0</v>
      </c>
      <c r="DP349" s="466">
        <v>0</v>
      </c>
      <c r="DQ349" s="466">
        <v>0</v>
      </c>
      <c r="DR349" s="466">
        <v>0</v>
      </c>
      <c r="DS349" s="466">
        <v>0</v>
      </c>
      <c r="DT349" s="466">
        <v>0</v>
      </c>
      <c r="DU349" s="466">
        <v>0</v>
      </c>
      <c r="DV349" s="466">
        <v>0</v>
      </c>
      <c r="DW349" s="466">
        <v>0</v>
      </c>
      <c r="DX349" s="466">
        <v>0</v>
      </c>
      <c r="DY349" s="466">
        <f>DM349+DN349+DO349+DP349+DQ349+DR349+DS349+DT349+DU349+DV349+DW349+DX349</f>
        <v>0</v>
      </c>
      <c r="DZ349" s="466">
        <v>0</v>
      </c>
      <c r="EA349" s="466">
        <v>0</v>
      </c>
      <c r="EB349" s="466">
        <v>0</v>
      </c>
      <c r="EC349" s="466">
        <v>0</v>
      </c>
      <c r="ED349" s="466">
        <v>0</v>
      </c>
      <c r="EE349" s="466">
        <v>0</v>
      </c>
      <c r="EF349" s="466">
        <v>0</v>
      </c>
      <c r="EG349" s="466">
        <v>0</v>
      </c>
      <c r="EH349" s="466">
        <v>0</v>
      </c>
      <c r="EI349" s="466">
        <v>0</v>
      </c>
      <c r="EJ349" s="466">
        <v>0</v>
      </c>
      <c r="EK349" s="466">
        <v>0</v>
      </c>
      <c r="EL349" s="466">
        <f>DZ349+EA349+EB349+EC349+ED349+EE349+EF349+EG349+EH349+EI349+EJ349+EK349</f>
        <v>0</v>
      </c>
      <c r="EM349" s="466">
        <v>0</v>
      </c>
      <c r="EN349" s="466">
        <v>0</v>
      </c>
      <c r="EO349" s="466">
        <v>0</v>
      </c>
      <c r="EP349" s="466">
        <v>0</v>
      </c>
      <c r="EQ349" s="466">
        <v>0</v>
      </c>
      <c r="ER349" s="466">
        <v>0</v>
      </c>
      <c r="ES349" s="466">
        <v>0</v>
      </c>
      <c r="ET349" s="466">
        <v>0</v>
      </c>
      <c r="EU349" s="466">
        <v>0</v>
      </c>
      <c r="EV349" s="466">
        <v>0</v>
      </c>
      <c r="EW349" s="466">
        <v>0</v>
      </c>
      <c r="EX349" s="466">
        <v>0</v>
      </c>
      <c r="EY349" s="466">
        <f>EM349+EN349+EO349+EP349+EQ349+ER349+ES349+ET349+EU349+EV349+EW349+EX349</f>
        <v>0</v>
      </c>
      <c r="EZ349" s="466">
        <v>0</v>
      </c>
      <c r="FA349" s="466">
        <v>0</v>
      </c>
      <c r="FB349" s="466">
        <v>0</v>
      </c>
      <c r="FC349" s="466">
        <v>0</v>
      </c>
      <c r="FD349" s="466">
        <v>0</v>
      </c>
      <c r="FE349" s="466">
        <v>0</v>
      </c>
      <c r="FF349" s="466">
        <v>0</v>
      </c>
      <c r="FG349" s="466">
        <v>0</v>
      </c>
      <c r="FH349" s="466">
        <v>0</v>
      </c>
      <c r="FI349" s="466">
        <v>0</v>
      </c>
      <c r="FJ349" s="466">
        <v>0</v>
      </c>
      <c r="FK349" s="466">
        <v>0</v>
      </c>
      <c r="FL349" s="466">
        <f>FA349+FB349+FC349+FD349+FE349+FF349+FG349+FH349+EZ349+FI349+FK349+FJ349</f>
        <v>0</v>
      </c>
      <c r="FM349" s="466">
        <v>0</v>
      </c>
      <c r="FN349" s="466">
        <v>0</v>
      </c>
      <c r="FO349" s="466">
        <v>0</v>
      </c>
      <c r="FP349" s="466">
        <v>0</v>
      </c>
      <c r="FQ349" s="466">
        <v>0</v>
      </c>
      <c r="FR349" s="466">
        <v>0</v>
      </c>
      <c r="FS349" s="466">
        <v>0</v>
      </c>
      <c r="FT349" s="466">
        <v>0</v>
      </c>
      <c r="FU349" s="466">
        <v>0</v>
      </c>
      <c r="FV349" s="466">
        <v>0</v>
      </c>
      <c r="FW349" s="466">
        <v>0</v>
      </c>
      <c r="FX349" s="466">
        <v>0</v>
      </c>
      <c r="FY349" s="466">
        <f>FM349+FN349+FO349+FP349+FQ349+FR349+FS349+FT349+FU349+FV349+FW349+FX349</f>
        <v>0</v>
      </c>
      <c r="FZ349" s="466">
        <v>0</v>
      </c>
      <c r="GA349" s="466">
        <v>0</v>
      </c>
      <c r="GB349" s="466">
        <v>0</v>
      </c>
      <c r="GC349" s="466">
        <v>0</v>
      </c>
      <c r="GD349" s="466">
        <v>0</v>
      </c>
      <c r="GE349" s="466">
        <v>0</v>
      </c>
      <c r="GF349" s="466">
        <v>0</v>
      </c>
      <c r="GG349" s="466">
        <v>0</v>
      </c>
      <c r="GH349" s="466">
        <v>0</v>
      </c>
      <c r="GI349" s="466">
        <v>0</v>
      </c>
      <c r="GJ349" s="466">
        <v>0</v>
      </c>
      <c r="GK349" s="466">
        <v>0</v>
      </c>
      <c r="GL349" s="466">
        <f>FZ349+GA349+GB349+GC349+GD349+GE349+GF349+GG349+GH349+GI349+GJ349+GK349</f>
        <v>0</v>
      </c>
      <c r="GM349" s="466">
        <v>0</v>
      </c>
      <c r="GN349" s="466">
        <v>0</v>
      </c>
      <c r="GO349" s="466">
        <v>0</v>
      </c>
      <c r="GP349" s="466">
        <v>0</v>
      </c>
      <c r="GQ349" s="466">
        <v>0</v>
      </c>
      <c r="GR349" s="466">
        <v>0</v>
      </c>
      <c r="GS349" s="466">
        <v>0</v>
      </c>
      <c r="GT349" s="466">
        <v>0</v>
      </c>
      <c r="GU349" s="466">
        <v>0</v>
      </c>
      <c r="GV349" s="466">
        <v>0</v>
      </c>
      <c r="GW349" s="466">
        <v>0</v>
      </c>
      <c r="GX349" s="466">
        <v>0</v>
      </c>
      <c r="GY349" s="466">
        <f>GM349+GN349+GO349+GP349+GQ349+GR349+GS349+GT349+GU349+GV349+GW349+GX349</f>
        <v>0</v>
      </c>
      <c r="GZ349" s="466">
        <v>0</v>
      </c>
      <c r="HA349" s="466">
        <v>0</v>
      </c>
      <c r="HB349" s="466">
        <v>0</v>
      </c>
      <c r="HC349" s="466">
        <v>0</v>
      </c>
      <c r="HD349" s="466">
        <v>0</v>
      </c>
      <c r="HE349" s="466">
        <v>0</v>
      </c>
      <c r="HF349" s="466">
        <v>0</v>
      </c>
      <c r="HG349" s="466">
        <v>0</v>
      </c>
      <c r="HH349" s="466">
        <v>0</v>
      </c>
      <c r="HI349" s="466">
        <v>0</v>
      </c>
      <c r="HJ349" s="466">
        <v>0</v>
      </c>
      <c r="HK349" s="466">
        <v>0</v>
      </c>
      <c r="HL349" s="466">
        <f>GZ349+HA349+HB349+HC349+HD349+HE349+HF349+HG349+HH349+HI349+HJ349+HK349</f>
        <v>0</v>
      </c>
      <c r="HM349" s="466">
        <v>0</v>
      </c>
      <c r="HN349" s="466">
        <v>0</v>
      </c>
      <c r="HO349" s="466">
        <v>0</v>
      </c>
      <c r="HP349" s="466">
        <v>0</v>
      </c>
      <c r="HQ349" s="466">
        <v>0</v>
      </c>
      <c r="HR349" s="466">
        <v>0</v>
      </c>
      <c r="HS349" s="466">
        <v>0</v>
      </c>
      <c r="HT349" s="466">
        <v>0</v>
      </c>
      <c r="HU349" s="466">
        <v>0</v>
      </c>
      <c r="HV349" s="466">
        <v>0</v>
      </c>
      <c r="HW349" s="466">
        <v>0</v>
      </c>
      <c r="HX349" s="466">
        <v>0</v>
      </c>
      <c r="HY349" s="466">
        <f>HM349+HN349+HO349+HP349+HQ349+HR349+HS349+HT349+HU349+HV349+HW349+HX349</f>
        <v>0</v>
      </c>
      <c r="HZ349" s="466">
        <v>0</v>
      </c>
      <c r="IA349" s="466">
        <v>0</v>
      </c>
      <c r="IB349" s="466">
        <v>0</v>
      </c>
      <c r="IC349" s="466">
        <v>0</v>
      </c>
      <c r="ID349" s="466">
        <v>0</v>
      </c>
      <c r="IE349" s="466">
        <v>0</v>
      </c>
      <c r="IF349" s="466">
        <v>0</v>
      </c>
      <c r="IG349" s="466">
        <v>0</v>
      </c>
      <c r="IH349" s="466">
        <v>0</v>
      </c>
      <c r="II349" s="466">
        <v>0</v>
      </c>
      <c r="IJ349" s="466">
        <v>0</v>
      </c>
      <c r="IK349" s="466">
        <v>0</v>
      </c>
      <c r="IL349" s="466">
        <f>HZ349+IA349+IB349+IC349+ID349+IE349+IF349+IG349+IH349+II349+IJ349+IK349</f>
        <v>0</v>
      </c>
      <c r="IM349" s="466">
        <v>0</v>
      </c>
      <c r="IN349" s="466">
        <v>0</v>
      </c>
      <c r="IO349" s="466">
        <v>0</v>
      </c>
      <c r="IP349" s="466">
        <v>0</v>
      </c>
      <c r="IQ349" s="466">
        <v>0</v>
      </c>
      <c r="IR349" s="466">
        <v>0</v>
      </c>
      <c r="IS349" s="466">
        <v>0</v>
      </c>
      <c r="IT349" s="466">
        <v>0</v>
      </c>
      <c r="IU349" s="466">
        <v>0</v>
      </c>
      <c r="IV349" s="466">
        <v>0</v>
      </c>
      <c r="IW349" s="466">
        <v>0</v>
      </c>
      <c r="IX349" s="466">
        <v>0</v>
      </c>
      <c r="IY349" s="466">
        <f>IM349+IN349+IO349+IP349+IQ349+IR349+IS349+IT349+IU349+IV349+IW349+IX349</f>
        <v>0</v>
      </c>
      <c r="IZ349" s="655">
        <v>0</v>
      </c>
      <c r="JA349" s="466">
        <v>0</v>
      </c>
      <c r="JB349" s="466">
        <v>0</v>
      </c>
      <c r="JC349" s="466">
        <v>0</v>
      </c>
      <c r="JD349" s="466">
        <v>0</v>
      </c>
      <c r="JE349" s="466">
        <v>0</v>
      </c>
      <c r="JF349" s="466">
        <v>0</v>
      </c>
      <c r="JG349" s="466">
        <v>0</v>
      </c>
      <c r="JH349" s="466">
        <v>0</v>
      </c>
      <c r="JI349" s="466">
        <v>0</v>
      </c>
      <c r="JJ349" s="466">
        <v>0</v>
      </c>
      <c r="JK349" s="466">
        <v>0</v>
      </c>
      <c r="JL349" s="466">
        <f>IZ349+JA349+JB349+JC349+JD349+JE349+JF349+JG349+JH349+JI349+JJ349+JK349</f>
        <v>0</v>
      </c>
      <c r="JM349" s="655">
        <v>0</v>
      </c>
      <c r="JN349" s="466">
        <v>0</v>
      </c>
      <c r="JO349" s="466">
        <v>0</v>
      </c>
      <c r="JP349" s="466">
        <v>0</v>
      </c>
      <c r="JQ349" s="466">
        <v>0</v>
      </c>
      <c r="JR349" s="466">
        <v>0</v>
      </c>
      <c r="JS349" s="466">
        <v>0</v>
      </c>
      <c r="JT349" s="466">
        <v>0</v>
      </c>
      <c r="JU349" s="466">
        <v>0</v>
      </c>
      <c r="JV349" s="466">
        <v>0</v>
      </c>
      <c r="JW349" s="466">
        <v>0</v>
      </c>
      <c r="JX349" s="466">
        <v>0</v>
      </c>
      <c r="JY349" s="466">
        <f>JM349+JN349+JO349+JP349+JQ349+JR349+JS349+JT349+JU349+JV349+JW349+JX349</f>
        <v>0</v>
      </c>
      <c r="JZ349" s="655">
        <v>0</v>
      </c>
      <c r="KA349" s="466">
        <v>0</v>
      </c>
      <c r="KB349" s="466">
        <v>0</v>
      </c>
      <c r="KC349" s="466">
        <v>0</v>
      </c>
      <c r="KD349" s="466">
        <v>0</v>
      </c>
      <c r="KE349" s="466">
        <v>0</v>
      </c>
      <c r="KF349" s="466">
        <v>0</v>
      </c>
      <c r="KG349" s="466">
        <v>0</v>
      </c>
      <c r="KH349" s="466">
        <v>0</v>
      </c>
      <c r="KI349" s="466">
        <v>0</v>
      </c>
      <c r="KJ349" s="466">
        <v>0</v>
      </c>
      <c r="KK349" s="466">
        <v>0</v>
      </c>
      <c r="KL349" s="466">
        <f>JZ349+KA349+KB349+KC349+KD349+KE349+KF349+KG349+KH349+KI349+KJ349+KK349</f>
        <v>0</v>
      </c>
      <c r="KM349" s="655">
        <v>0</v>
      </c>
      <c r="KN349" s="466">
        <v>0</v>
      </c>
      <c r="KO349" s="466">
        <v>0</v>
      </c>
      <c r="KP349" s="466">
        <v>0</v>
      </c>
      <c r="KQ349" s="466">
        <v>0</v>
      </c>
      <c r="KR349" s="466">
        <v>0</v>
      </c>
      <c r="KS349" s="466">
        <v>0</v>
      </c>
      <c r="KT349" s="466">
        <v>0</v>
      </c>
      <c r="KU349" s="466">
        <v>0</v>
      </c>
      <c r="KV349" s="466">
        <v>0</v>
      </c>
      <c r="KW349" s="466">
        <v>0</v>
      </c>
      <c r="KX349" s="466">
        <v>0</v>
      </c>
      <c r="KY349" s="466">
        <f>KM349+KN349+KO349+KP349+KQ349+KR349+KS349+KT349+KU349+KV349+KW349+KX349</f>
        <v>0</v>
      </c>
      <c r="KZ349" s="655">
        <v>0</v>
      </c>
      <c r="LA349" s="466">
        <v>0</v>
      </c>
      <c r="LB349" s="466">
        <v>0</v>
      </c>
      <c r="LC349" s="466">
        <v>0</v>
      </c>
      <c r="LD349" s="466">
        <v>0</v>
      </c>
      <c r="LE349" s="466">
        <v>0</v>
      </c>
      <c r="LF349" s="466">
        <v>0</v>
      </c>
      <c r="LG349" s="466">
        <v>0</v>
      </c>
      <c r="LH349" s="466">
        <v>0</v>
      </c>
      <c r="LI349" s="466">
        <v>0</v>
      </c>
      <c r="LJ349" s="466">
        <v>0</v>
      </c>
      <c r="LK349" s="466">
        <v>0</v>
      </c>
      <c r="LL349" s="511">
        <f>KZ349+LA349+LB349+LC349+LD349+LE349+LF349+LG349+LH349+LI349+LJ349+LK349</f>
        <v>0</v>
      </c>
    </row>
    <row r="350" spans="1:324" ht="15.75" x14ac:dyDescent="0.25">
      <c r="A350" s="419">
        <v>5014</v>
      </c>
      <c r="B350" s="420"/>
      <c r="C350" s="418" t="s">
        <v>661</v>
      </c>
      <c r="D350" s="418" t="s">
        <v>454</v>
      </c>
      <c r="E350" s="466">
        <v>0</v>
      </c>
      <c r="F350" s="466">
        <v>0</v>
      </c>
      <c r="G350" s="466">
        <v>0</v>
      </c>
      <c r="H350" s="466">
        <v>0</v>
      </c>
      <c r="I350" s="466">
        <v>178557419.46252716</v>
      </c>
      <c r="J350" s="466">
        <v>151569871.47387749</v>
      </c>
      <c r="K350" s="466">
        <v>111979506.76014021</v>
      </c>
      <c r="L350" s="466">
        <v>301425025.03755635</v>
      </c>
      <c r="M350" s="466">
        <v>0</v>
      </c>
      <c r="N350" s="466">
        <v>0</v>
      </c>
      <c r="O350" s="466">
        <v>336142714.07110667</v>
      </c>
      <c r="P350" s="466">
        <v>0</v>
      </c>
      <c r="Q350" s="466">
        <v>0</v>
      </c>
      <c r="R350" s="466">
        <v>0</v>
      </c>
      <c r="S350" s="466">
        <v>0</v>
      </c>
      <c r="T350" s="466">
        <v>0</v>
      </c>
      <c r="U350" s="466">
        <v>0</v>
      </c>
      <c r="V350" s="466">
        <v>0</v>
      </c>
      <c r="W350" s="466">
        <v>0</v>
      </c>
      <c r="X350" s="466">
        <v>0</v>
      </c>
      <c r="Y350" s="466">
        <f>M350+N350+O350+P350+Q350+R350+S350+T350+U350+V350+W350+X350</f>
        <v>336142714.07110667</v>
      </c>
      <c r="Z350" s="466">
        <v>0</v>
      </c>
      <c r="AA350" s="466">
        <v>89067392.755800381</v>
      </c>
      <c r="AB350" s="466">
        <v>0</v>
      </c>
      <c r="AC350" s="466">
        <v>404630821.23184782</v>
      </c>
      <c r="AD350" s="466">
        <v>0</v>
      </c>
      <c r="AE350" s="466">
        <v>0</v>
      </c>
      <c r="AF350" s="466">
        <v>0</v>
      </c>
      <c r="AG350" s="466">
        <v>-2109911.6839008518</v>
      </c>
      <c r="AH350" s="466">
        <v>0</v>
      </c>
      <c r="AI350" s="466">
        <v>0</v>
      </c>
      <c r="AJ350" s="466">
        <v>0</v>
      </c>
      <c r="AK350" s="466">
        <v>0</v>
      </c>
      <c r="AL350" s="466">
        <f>Z350+AA350+AB350+AC350+AD350+AE350+AF350+AG350+AH350+AI350+AJ350+AK350</f>
        <v>491588302.30374736</v>
      </c>
      <c r="AM350" s="466">
        <v>0</v>
      </c>
      <c r="AN350" s="466">
        <v>0</v>
      </c>
      <c r="AO350" s="466">
        <v>0</v>
      </c>
      <c r="AP350" s="466">
        <v>0</v>
      </c>
      <c r="AQ350" s="466">
        <v>0</v>
      </c>
      <c r="AR350" s="466">
        <v>0</v>
      </c>
      <c r="AS350" s="466">
        <v>0</v>
      </c>
      <c r="AT350" s="466">
        <v>0</v>
      </c>
      <c r="AU350" s="466">
        <v>0</v>
      </c>
      <c r="AV350" s="466">
        <v>0</v>
      </c>
      <c r="AW350" s="466">
        <v>0</v>
      </c>
      <c r="AX350" s="466">
        <v>0</v>
      </c>
      <c r="AY350" s="466">
        <f>AM350+AN350+AO350+AP350+AQ350+AR350+AS350+AT350+AU350+AV350+AW350+AX350</f>
        <v>0</v>
      </c>
      <c r="AZ350" s="466">
        <v>0</v>
      </c>
      <c r="BA350" s="466">
        <v>0</v>
      </c>
      <c r="BB350" s="466">
        <v>0</v>
      </c>
      <c r="BC350" s="466">
        <v>0</v>
      </c>
      <c r="BD350" s="466">
        <v>0</v>
      </c>
      <c r="BE350" s="466">
        <v>0</v>
      </c>
      <c r="BF350" s="466">
        <v>0</v>
      </c>
      <c r="BG350" s="466">
        <v>0</v>
      </c>
      <c r="BH350" s="466">
        <v>0</v>
      </c>
      <c r="BI350" s="466">
        <v>0</v>
      </c>
      <c r="BJ350" s="466">
        <v>0</v>
      </c>
      <c r="BK350" s="466">
        <v>0</v>
      </c>
      <c r="BL350" s="466">
        <f>AZ350+BA350+BB350+BC350+BD350+BE350+BF350+BG350+BH350+BI350+BJ350+BK350</f>
        <v>0</v>
      </c>
      <c r="BM350" s="466">
        <v>0</v>
      </c>
      <c r="BN350" s="466">
        <v>0</v>
      </c>
      <c r="BO350" s="466">
        <v>0</v>
      </c>
      <c r="BP350" s="466">
        <v>0</v>
      </c>
      <c r="BQ350" s="466">
        <v>0</v>
      </c>
      <c r="BR350" s="466">
        <v>0</v>
      </c>
      <c r="BS350" s="466">
        <v>0</v>
      </c>
      <c r="BT350" s="466">
        <v>0</v>
      </c>
      <c r="BU350" s="466">
        <v>0</v>
      </c>
      <c r="BV350" s="466">
        <v>0</v>
      </c>
      <c r="BW350" s="466">
        <v>0</v>
      </c>
      <c r="BX350" s="466">
        <v>0</v>
      </c>
      <c r="BY350" s="466">
        <f>BM350+BN350+BO350+BP350+BQ350+BR350+BS350+BT350+BU350+BV350+BW350+BX350</f>
        <v>0</v>
      </c>
      <c r="BZ350" s="466">
        <v>0</v>
      </c>
      <c r="CA350" s="466">
        <v>0</v>
      </c>
      <c r="CB350" s="466">
        <v>0</v>
      </c>
      <c r="CC350" s="466">
        <v>0</v>
      </c>
      <c r="CD350" s="466">
        <v>0</v>
      </c>
      <c r="CE350" s="466">
        <v>0</v>
      </c>
      <c r="CF350" s="466">
        <v>0</v>
      </c>
      <c r="CG350" s="466">
        <v>0</v>
      </c>
      <c r="CH350" s="466">
        <v>0</v>
      </c>
      <c r="CI350" s="466">
        <v>0</v>
      </c>
      <c r="CJ350" s="466">
        <v>0</v>
      </c>
      <c r="CK350" s="466">
        <v>0</v>
      </c>
      <c r="CL350" s="466">
        <f>BZ350+CA350+CB350+CC350+CD350+CE350+CF350+CG350+CH350+CI350+CJ350+CK350</f>
        <v>0</v>
      </c>
      <c r="CM350" s="466">
        <v>0</v>
      </c>
      <c r="CN350" s="466">
        <v>0</v>
      </c>
      <c r="CO350" s="466">
        <v>0</v>
      </c>
      <c r="CP350" s="466">
        <v>0</v>
      </c>
      <c r="CQ350" s="466">
        <v>0</v>
      </c>
      <c r="CR350" s="466">
        <v>0</v>
      </c>
      <c r="CS350" s="466">
        <v>0</v>
      </c>
      <c r="CT350" s="466">
        <v>0</v>
      </c>
      <c r="CU350" s="466">
        <v>0</v>
      </c>
      <c r="CV350" s="466">
        <v>0</v>
      </c>
      <c r="CW350" s="466">
        <v>0</v>
      </c>
      <c r="CX350" s="466">
        <v>0</v>
      </c>
      <c r="CY350" s="466">
        <f>CM350+CN350+CO350+CP350+CQ350+CR350+CS350+CT350+CU350+CV350+CW350+CX350</f>
        <v>0</v>
      </c>
      <c r="CZ350" s="466">
        <v>0</v>
      </c>
      <c r="DA350" s="466">
        <v>0</v>
      </c>
      <c r="DB350" s="466">
        <v>861159641.01999998</v>
      </c>
      <c r="DC350" s="466">
        <v>0</v>
      </c>
      <c r="DD350" s="466">
        <v>-443824452.19</v>
      </c>
      <c r="DE350" s="466">
        <v>-208813717.27000001</v>
      </c>
      <c r="DF350" s="466">
        <v>-8785416</v>
      </c>
      <c r="DG350" s="466">
        <v>0</v>
      </c>
      <c r="DH350" s="466">
        <v>0</v>
      </c>
      <c r="DI350" s="466">
        <v>0</v>
      </c>
      <c r="DJ350" s="466">
        <v>0</v>
      </c>
      <c r="DK350" s="466">
        <v>0</v>
      </c>
      <c r="DL350" s="466">
        <f>CZ350+DA350+DB350+DC350+DD350+DE350+DF350+DG350+DH350+DI350+DJ350+DK350</f>
        <v>199736055.55999997</v>
      </c>
      <c r="DM350" s="466">
        <v>0</v>
      </c>
      <c r="DN350" s="466">
        <v>0</v>
      </c>
      <c r="DO350" s="466">
        <v>0</v>
      </c>
      <c r="DP350" s="466">
        <v>0</v>
      </c>
      <c r="DQ350" s="466">
        <v>0</v>
      </c>
      <c r="DR350" s="466">
        <v>0</v>
      </c>
      <c r="DS350" s="466">
        <v>0</v>
      </c>
      <c r="DT350" s="466">
        <v>0</v>
      </c>
      <c r="DU350" s="466">
        <v>0</v>
      </c>
      <c r="DV350" s="466">
        <v>0</v>
      </c>
      <c r="DW350" s="466">
        <v>0</v>
      </c>
      <c r="DX350" s="466">
        <v>0</v>
      </c>
      <c r="DY350" s="466">
        <f>DM350+DN350+DO350+DP350+DQ350+DR350+DS350+DT350+DU350+DV350+DW350+DX350</f>
        <v>0</v>
      </c>
      <c r="DZ350" s="466">
        <v>0</v>
      </c>
      <c r="EA350" s="466">
        <v>0</v>
      </c>
      <c r="EB350" s="466">
        <v>0</v>
      </c>
      <c r="EC350" s="466">
        <v>0</v>
      </c>
      <c r="ED350" s="466">
        <v>0</v>
      </c>
      <c r="EE350" s="466">
        <v>0</v>
      </c>
      <c r="EF350" s="466">
        <v>0</v>
      </c>
      <c r="EG350" s="466">
        <v>0</v>
      </c>
      <c r="EH350" s="466">
        <v>0</v>
      </c>
      <c r="EI350" s="466">
        <v>0</v>
      </c>
      <c r="EJ350" s="466">
        <v>0</v>
      </c>
      <c r="EK350" s="466">
        <v>0</v>
      </c>
      <c r="EL350" s="466">
        <f>DZ350+EA350+EB350+EC350+ED350+EE350+EF350+EG350+EH350+EI350+EJ350+EK350</f>
        <v>0</v>
      </c>
      <c r="EM350" s="466">
        <v>0</v>
      </c>
      <c r="EN350" s="466">
        <v>0</v>
      </c>
      <c r="EO350" s="466">
        <v>0</v>
      </c>
      <c r="EP350" s="466">
        <v>0</v>
      </c>
      <c r="EQ350" s="466">
        <v>0</v>
      </c>
      <c r="ER350" s="466">
        <v>0</v>
      </c>
      <c r="ES350" s="466">
        <v>0</v>
      </c>
      <c r="ET350" s="466">
        <v>0</v>
      </c>
      <c r="EU350" s="466">
        <v>0</v>
      </c>
      <c r="EV350" s="466">
        <v>0</v>
      </c>
      <c r="EW350" s="466">
        <v>0</v>
      </c>
      <c r="EX350" s="466">
        <v>0</v>
      </c>
      <c r="EY350" s="466">
        <f>EM350+EN350+EO350+EP350+EQ350+ER350+ES350+ET350+EU350+EV350+EW350+EX350</f>
        <v>0</v>
      </c>
      <c r="EZ350" s="466">
        <v>0</v>
      </c>
      <c r="FA350" s="466">
        <v>0</v>
      </c>
      <c r="FB350" s="466">
        <v>0</v>
      </c>
      <c r="FC350" s="466">
        <v>0</v>
      </c>
      <c r="FD350" s="466">
        <v>0</v>
      </c>
      <c r="FE350" s="466">
        <v>0</v>
      </c>
      <c r="FF350" s="466">
        <v>0</v>
      </c>
      <c r="FG350" s="466">
        <v>0</v>
      </c>
      <c r="FH350" s="466">
        <v>0</v>
      </c>
      <c r="FI350" s="466">
        <v>0</v>
      </c>
      <c r="FJ350" s="466">
        <v>0</v>
      </c>
      <c r="FK350" s="466">
        <v>0</v>
      </c>
      <c r="FL350" s="466">
        <f>FA350+FB350+FC350+FD350+FE350+FF350+FG350+FH350+EZ350+FI350+FK350+FJ350</f>
        <v>0</v>
      </c>
      <c r="FM350" s="466">
        <v>0</v>
      </c>
      <c r="FN350" s="466">
        <v>0</v>
      </c>
      <c r="FO350" s="466">
        <v>0</v>
      </c>
      <c r="FP350" s="466">
        <v>0</v>
      </c>
      <c r="FQ350" s="466">
        <v>0</v>
      </c>
      <c r="FR350" s="466">
        <v>0</v>
      </c>
      <c r="FS350" s="466">
        <v>0</v>
      </c>
      <c r="FT350" s="466">
        <v>0</v>
      </c>
      <c r="FU350" s="466">
        <v>0</v>
      </c>
      <c r="FV350" s="466">
        <v>1731701685.52</v>
      </c>
      <c r="FW350" s="466">
        <v>0</v>
      </c>
      <c r="FX350" s="466">
        <v>0</v>
      </c>
      <c r="FY350" s="466">
        <f>FM350+FN350+FO350+FP350+FQ350+FR350+FS350+FT350+FU350+FV350+FW350+FX350</f>
        <v>1731701685.52</v>
      </c>
      <c r="FZ350" s="466">
        <v>0</v>
      </c>
      <c r="GA350" s="466">
        <v>0</v>
      </c>
      <c r="GB350" s="466">
        <v>0</v>
      </c>
      <c r="GC350" s="466">
        <v>0</v>
      </c>
      <c r="GD350" s="466">
        <v>2663217166.3299999</v>
      </c>
      <c r="GE350" s="466">
        <v>0</v>
      </c>
      <c r="GF350" s="466">
        <v>0</v>
      </c>
      <c r="GG350" s="466">
        <v>0</v>
      </c>
      <c r="GH350" s="466">
        <v>0</v>
      </c>
      <c r="GI350" s="466">
        <v>0</v>
      </c>
      <c r="GJ350" s="466">
        <v>1500000000</v>
      </c>
      <c r="GK350" s="466">
        <v>0</v>
      </c>
      <c r="GL350" s="466">
        <f>FZ350+GA350+GB350+GC350+GD350+GE350+GF350+GG350+GH350+GI350+GJ350+GK350</f>
        <v>4163217166.3299999</v>
      </c>
      <c r="GM350" s="466">
        <v>0</v>
      </c>
      <c r="GN350" s="466">
        <v>2554931016.8600001</v>
      </c>
      <c r="GO350" s="466">
        <v>0</v>
      </c>
      <c r="GP350" s="466">
        <v>0</v>
      </c>
      <c r="GQ350" s="466">
        <v>0</v>
      </c>
      <c r="GR350" s="466">
        <v>0</v>
      </c>
      <c r="GS350" s="466">
        <v>0</v>
      </c>
      <c r="GT350" s="466">
        <v>0</v>
      </c>
      <c r="GU350" s="466">
        <v>0</v>
      </c>
      <c r="GV350" s="466">
        <v>0</v>
      </c>
      <c r="GW350" s="466">
        <v>0</v>
      </c>
      <c r="GX350" s="466">
        <v>0</v>
      </c>
      <c r="GY350" s="466">
        <f>GM350+GN350+GO350+GP350+GQ350+GR350+GS350+GT350+GU350+GV350+GW350+GX350</f>
        <v>2554931016.8600001</v>
      </c>
      <c r="GZ350" s="466">
        <v>0</v>
      </c>
      <c r="HA350" s="466">
        <v>0</v>
      </c>
      <c r="HB350" s="466">
        <v>0</v>
      </c>
      <c r="HC350" s="466">
        <v>0</v>
      </c>
      <c r="HD350" s="466">
        <v>0</v>
      </c>
      <c r="HE350" s="466">
        <v>0</v>
      </c>
      <c r="HF350" s="466">
        <v>0</v>
      </c>
      <c r="HG350" s="466">
        <v>0</v>
      </c>
      <c r="HH350" s="466">
        <v>0</v>
      </c>
      <c r="HI350" s="466">
        <v>0</v>
      </c>
      <c r="HJ350" s="466">
        <v>0</v>
      </c>
      <c r="HK350" s="466">
        <v>0</v>
      </c>
      <c r="HL350" s="466">
        <f>GZ350+HA350+HB350+HC350+HD350+HE350+HF350+HG350+HH350+HI350+HJ350+HK350</f>
        <v>0</v>
      </c>
      <c r="HM350" s="466">
        <v>0</v>
      </c>
      <c r="HN350" s="466">
        <v>0</v>
      </c>
      <c r="HO350" s="466">
        <v>0</v>
      </c>
      <c r="HP350" s="466">
        <v>0</v>
      </c>
      <c r="HQ350" s="466">
        <v>0</v>
      </c>
      <c r="HR350" s="466">
        <v>0</v>
      </c>
      <c r="HS350" s="466">
        <v>0</v>
      </c>
      <c r="HT350" s="466">
        <v>0</v>
      </c>
      <c r="HU350" s="466">
        <v>0</v>
      </c>
      <c r="HV350" s="466">
        <v>0</v>
      </c>
      <c r="HW350" s="466">
        <v>0</v>
      </c>
      <c r="HX350" s="466">
        <v>0</v>
      </c>
      <c r="HY350" s="466">
        <f>HM350+HN350+HO350+HP350+HQ350+HR350+HS350+HT350+HU350+HV350+HW350+HX350</f>
        <v>0</v>
      </c>
      <c r="HZ350" s="466">
        <v>0</v>
      </c>
      <c r="IA350" s="466">
        <v>0</v>
      </c>
      <c r="IB350" s="466">
        <v>0</v>
      </c>
      <c r="IC350" s="466">
        <v>0</v>
      </c>
      <c r="ID350" s="466">
        <v>0</v>
      </c>
      <c r="IE350" s="466">
        <v>0</v>
      </c>
      <c r="IF350" s="466">
        <v>0</v>
      </c>
      <c r="IG350" s="466">
        <v>0</v>
      </c>
      <c r="IH350" s="466">
        <v>0</v>
      </c>
      <c r="II350" s="466">
        <v>0</v>
      </c>
      <c r="IJ350" s="466">
        <v>0</v>
      </c>
      <c r="IK350" s="466">
        <v>0</v>
      </c>
      <c r="IL350" s="466">
        <f>HZ350+IA350+IB350+IC350+ID350+IE350+IF350+IG350+IH350+II350+IJ350+IK350</f>
        <v>0</v>
      </c>
      <c r="IM350" s="466">
        <v>0</v>
      </c>
      <c r="IN350" s="466">
        <v>0</v>
      </c>
      <c r="IO350" s="466">
        <v>0</v>
      </c>
      <c r="IP350" s="466">
        <v>0</v>
      </c>
      <c r="IQ350" s="466">
        <v>0</v>
      </c>
      <c r="IR350" s="466">
        <v>0</v>
      </c>
      <c r="IS350" s="466">
        <v>0</v>
      </c>
      <c r="IT350" s="466">
        <v>0</v>
      </c>
      <c r="IU350" s="466">
        <v>0</v>
      </c>
      <c r="IV350" s="466">
        <v>0</v>
      </c>
      <c r="IW350" s="466">
        <v>0</v>
      </c>
      <c r="IX350" s="466">
        <v>0</v>
      </c>
      <c r="IY350" s="466">
        <f>IM350+IN350+IO350+IP350+IQ350+IR350+IS350+IT350+IU350+IV350+IW350+IX350</f>
        <v>0</v>
      </c>
      <c r="IZ350" s="655">
        <v>0</v>
      </c>
      <c r="JA350" s="466">
        <v>0</v>
      </c>
      <c r="JB350" s="466">
        <v>0</v>
      </c>
      <c r="JC350" s="466">
        <v>0</v>
      </c>
      <c r="JD350" s="466">
        <v>0</v>
      </c>
      <c r="JE350" s="466">
        <v>0</v>
      </c>
      <c r="JF350" s="466">
        <v>0</v>
      </c>
      <c r="JG350" s="466">
        <v>0</v>
      </c>
      <c r="JH350" s="466">
        <v>0</v>
      </c>
      <c r="JI350" s="466">
        <v>0</v>
      </c>
      <c r="JJ350" s="466">
        <v>0</v>
      </c>
      <c r="JK350" s="466">
        <v>0</v>
      </c>
      <c r="JL350" s="466">
        <f>IZ350+JA350+JB350+JC350+JD350+JE350+JF350+JG350+JH350+JI350+JJ350+JK350</f>
        <v>0</v>
      </c>
      <c r="JM350" s="655">
        <v>0</v>
      </c>
      <c r="JN350" s="466">
        <v>0</v>
      </c>
      <c r="JO350" s="466">
        <v>0</v>
      </c>
      <c r="JP350" s="466">
        <v>0</v>
      </c>
      <c r="JQ350" s="466">
        <v>0</v>
      </c>
      <c r="JR350" s="466">
        <v>0</v>
      </c>
      <c r="JS350" s="466">
        <v>0</v>
      </c>
      <c r="JT350" s="466">
        <v>0</v>
      </c>
      <c r="JU350" s="466">
        <v>0</v>
      </c>
      <c r="JV350" s="466">
        <v>0</v>
      </c>
      <c r="JW350" s="466">
        <v>0</v>
      </c>
      <c r="JX350" s="466">
        <v>0</v>
      </c>
      <c r="JY350" s="466">
        <f>JM350+JN350+JO350+JP350+JQ350+JR350+JS350+JT350+JU350+JV350+JW350+JX350</f>
        <v>0</v>
      </c>
      <c r="JZ350" s="655">
        <v>0</v>
      </c>
      <c r="KA350" s="466">
        <v>0</v>
      </c>
      <c r="KB350" s="466">
        <v>0</v>
      </c>
      <c r="KC350" s="466">
        <v>0</v>
      </c>
      <c r="KD350" s="466">
        <v>0</v>
      </c>
      <c r="KE350" s="466">
        <v>0</v>
      </c>
      <c r="KF350" s="466">
        <v>0</v>
      </c>
      <c r="KG350" s="466">
        <v>0</v>
      </c>
      <c r="KH350" s="466">
        <v>0</v>
      </c>
      <c r="KI350" s="466">
        <v>0</v>
      </c>
      <c r="KJ350" s="466">
        <v>0</v>
      </c>
      <c r="KK350" s="466">
        <v>0</v>
      </c>
      <c r="KL350" s="466">
        <f>JZ350+KA350+KB350+KC350+KD350+KE350+KF350+KG350+KH350+KI350+KJ350+KK350</f>
        <v>0</v>
      </c>
      <c r="KM350" s="655">
        <v>0</v>
      </c>
      <c r="KN350" s="466">
        <v>0</v>
      </c>
      <c r="KO350" s="466">
        <v>0</v>
      </c>
      <c r="KP350" s="466">
        <v>0</v>
      </c>
      <c r="KQ350" s="466">
        <v>0</v>
      </c>
      <c r="KR350" s="466">
        <v>0</v>
      </c>
      <c r="KS350" s="466">
        <v>0</v>
      </c>
      <c r="KT350" s="466">
        <v>0</v>
      </c>
      <c r="KU350" s="466">
        <v>0</v>
      </c>
      <c r="KV350" s="466">
        <v>0</v>
      </c>
      <c r="KW350" s="466">
        <v>0</v>
      </c>
      <c r="KX350" s="466">
        <v>0</v>
      </c>
      <c r="KY350" s="466">
        <f>KM350+KN350+KO350+KP350+KQ350+KR350+KS350+KT350+KU350+KV350+KW350+KX350</f>
        <v>0</v>
      </c>
      <c r="KZ350" s="655">
        <v>0</v>
      </c>
      <c r="LA350" s="466">
        <v>0</v>
      </c>
      <c r="LB350" s="466">
        <v>0</v>
      </c>
      <c r="LC350" s="466">
        <v>0</v>
      </c>
      <c r="LD350" s="466">
        <v>0</v>
      </c>
      <c r="LE350" s="466">
        <v>0</v>
      </c>
      <c r="LF350" s="466">
        <v>0</v>
      </c>
      <c r="LG350" s="466">
        <v>0</v>
      </c>
      <c r="LH350" s="466">
        <v>0</v>
      </c>
      <c r="LI350" s="466">
        <v>0</v>
      </c>
      <c r="LJ350" s="466">
        <v>0</v>
      </c>
      <c r="LK350" s="466">
        <v>0</v>
      </c>
      <c r="LL350" s="511">
        <f>KZ350+LA350+LB350+LC350+LD350+LE350+LF350+LG350+LH350+LI350+LJ350+LK350</f>
        <v>0</v>
      </c>
    </row>
    <row r="351" spans="1:324" ht="15.75" thickBot="1" x14ac:dyDescent="0.25">
      <c r="A351" s="454"/>
      <c r="B351" s="455"/>
      <c r="C351" s="456" t="s">
        <v>1062</v>
      </c>
      <c r="D351" s="456" t="s">
        <v>1062</v>
      </c>
      <c r="E351" s="570"/>
      <c r="F351" s="570"/>
      <c r="G351" s="570"/>
      <c r="H351" s="570"/>
      <c r="I351" s="570"/>
      <c r="J351" s="570"/>
      <c r="K351" s="570"/>
      <c r="L351" s="570"/>
      <c r="M351" s="570"/>
      <c r="N351" s="570"/>
      <c r="O351" s="570"/>
      <c r="P351" s="570"/>
      <c r="Q351" s="570"/>
      <c r="R351" s="570"/>
      <c r="S351" s="570"/>
      <c r="T351" s="570"/>
      <c r="U351" s="570"/>
      <c r="V351" s="570"/>
      <c r="W351" s="570"/>
      <c r="X351" s="570"/>
      <c r="Y351" s="570"/>
      <c r="Z351" s="570"/>
      <c r="AA351" s="570"/>
      <c r="AB351" s="570"/>
      <c r="AC351" s="570"/>
      <c r="AD351" s="570"/>
      <c r="AE351" s="570"/>
      <c r="AF351" s="570"/>
      <c r="AG351" s="570"/>
      <c r="AH351" s="570"/>
      <c r="AI351" s="570"/>
      <c r="AJ351" s="570"/>
      <c r="AK351" s="570"/>
      <c r="AL351" s="570"/>
      <c r="AM351" s="570"/>
      <c r="AN351" s="570"/>
      <c r="AO351" s="570"/>
      <c r="AP351" s="570"/>
      <c r="AQ351" s="570"/>
      <c r="AR351" s="570"/>
      <c r="AS351" s="570"/>
      <c r="AT351" s="570"/>
      <c r="AU351" s="570"/>
      <c r="AV351" s="570"/>
      <c r="AW351" s="570"/>
      <c r="AX351" s="570"/>
      <c r="AY351" s="570"/>
      <c r="AZ351" s="570"/>
      <c r="BA351" s="570"/>
      <c r="BB351" s="570"/>
      <c r="BC351" s="570"/>
      <c r="BD351" s="570"/>
      <c r="BE351" s="570"/>
      <c r="BF351" s="570"/>
      <c r="BG351" s="570"/>
      <c r="BH351" s="570"/>
      <c r="BI351" s="570"/>
      <c r="BJ351" s="570"/>
      <c r="BK351" s="570"/>
      <c r="BL351" s="570"/>
      <c r="BM351" s="570"/>
      <c r="BN351" s="570"/>
      <c r="BO351" s="570"/>
      <c r="BP351" s="570"/>
      <c r="BQ351" s="570"/>
      <c r="BR351" s="570"/>
      <c r="BS351" s="570"/>
      <c r="BT351" s="570"/>
      <c r="BU351" s="570"/>
      <c r="BV351" s="570"/>
      <c r="BW351" s="570"/>
      <c r="BX351" s="570"/>
      <c r="BY351" s="570"/>
      <c r="BZ351" s="570"/>
      <c r="CA351" s="570"/>
      <c r="CB351" s="570"/>
      <c r="CC351" s="570"/>
      <c r="CD351" s="570"/>
      <c r="CE351" s="570"/>
      <c r="CF351" s="570"/>
      <c r="CG351" s="570"/>
      <c r="CH351" s="570"/>
      <c r="CI351" s="570"/>
      <c r="CJ351" s="570"/>
      <c r="CK351" s="570"/>
      <c r="CL351" s="570"/>
      <c r="CM351" s="570"/>
      <c r="CN351" s="570"/>
      <c r="CO351" s="570"/>
      <c r="CP351" s="570"/>
      <c r="CQ351" s="570"/>
      <c r="CR351" s="570"/>
      <c r="CS351" s="570"/>
      <c r="CT351" s="570"/>
      <c r="CU351" s="570"/>
      <c r="CV351" s="570"/>
      <c r="CW351" s="570"/>
      <c r="CX351" s="570"/>
      <c r="CY351" s="570"/>
      <c r="CZ351" s="570"/>
      <c r="DA351" s="570"/>
      <c r="DB351" s="570"/>
      <c r="DC351" s="570"/>
      <c r="DD351" s="570"/>
      <c r="DE351" s="570"/>
      <c r="DF351" s="570"/>
      <c r="DG351" s="570"/>
      <c r="DH351" s="570"/>
      <c r="DI351" s="570"/>
      <c r="DJ351" s="570"/>
      <c r="DK351" s="570"/>
      <c r="DL351" s="570"/>
      <c r="DM351" s="570"/>
      <c r="DN351" s="570"/>
      <c r="DO351" s="570"/>
      <c r="DP351" s="570"/>
      <c r="DQ351" s="570"/>
      <c r="DR351" s="570"/>
      <c r="DS351" s="570"/>
      <c r="DT351" s="570"/>
      <c r="DU351" s="570"/>
      <c r="DV351" s="570"/>
      <c r="DW351" s="570"/>
      <c r="DX351" s="570"/>
      <c r="DY351" s="570"/>
      <c r="DZ351" s="570"/>
      <c r="EA351" s="570"/>
      <c r="EB351" s="570"/>
      <c r="EC351" s="570"/>
      <c r="ED351" s="570"/>
      <c r="EE351" s="570"/>
      <c r="EF351" s="570"/>
      <c r="EG351" s="570"/>
      <c r="EH351" s="570"/>
      <c r="EI351" s="570"/>
      <c r="EJ351" s="570"/>
      <c r="EK351" s="570"/>
      <c r="EL351" s="570"/>
      <c r="EM351" s="570"/>
      <c r="EN351" s="570"/>
      <c r="EO351" s="570"/>
      <c r="EP351" s="570"/>
      <c r="EQ351" s="570"/>
      <c r="ER351" s="570"/>
      <c r="ES351" s="570"/>
      <c r="ET351" s="570"/>
      <c r="EU351" s="570"/>
      <c r="EV351" s="570"/>
      <c r="EW351" s="570"/>
      <c r="EX351" s="570"/>
      <c r="EY351" s="570"/>
      <c r="EZ351" s="570"/>
      <c r="FA351" s="570"/>
      <c r="FB351" s="570"/>
      <c r="FC351" s="570"/>
      <c r="FD351" s="570"/>
      <c r="FE351" s="570"/>
      <c r="FF351" s="570"/>
      <c r="FG351" s="570"/>
      <c r="FH351" s="570"/>
      <c r="FI351" s="570"/>
      <c r="FJ351" s="570"/>
      <c r="FK351" s="570"/>
      <c r="FL351" s="570"/>
      <c r="FM351" s="570"/>
      <c r="FN351" s="570"/>
      <c r="FO351" s="570"/>
      <c r="FP351" s="570"/>
      <c r="FQ351" s="570"/>
      <c r="FR351" s="570"/>
      <c r="FS351" s="570"/>
      <c r="FT351" s="570"/>
      <c r="FU351" s="570"/>
      <c r="FV351" s="570"/>
      <c r="FW351" s="570"/>
      <c r="FX351" s="570"/>
      <c r="FY351" s="570"/>
      <c r="FZ351" s="570"/>
      <c r="GA351" s="570"/>
      <c r="GB351" s="570"/>
      <c r="GC351" s="570"/>
      <c r="GD351" s="570"/>
      <c r="GE351" s="570"/>
      <c r="GF351" s="570"/>
      <c r="GG351" s="570"/>
      <c r="GH351" s="570"/>
      <c r="GI351" s="570"/>
      <c r="GJ351" s="570"/>
      <c r="GK351" s="570"/>
      <c r="GL351" s="570"/>
      <c r="GM351" s="570"/>
      <c r="GN351" s="570"/>
      <c r="GO351" s="570"/>
      <c r="GP351" s="570"/>
      <c r="GQ351" s="570"/>
      <c r="GR351" s="570"/>
      <c r="GS351" s="570"/>
      <c r="GT351" s="570"/>
      <c r="GU351" s="570"/>
      <c r="GV351" s="570"/>
      <c r="GW351" s="570"/>
      <c r="GX351" s="570"/>
      <c r="GY351" s="570"/>
      <c r="GZ351" s="570"/>
      <c r="HA351" s="570"/>
      <c r="HB351" s="570"/>
      <c r="HC351" s="570"/>
      <c r="HD351" s="570"/>
      <c r="HE351" s="570"/>
      <c r="HF351" s="570"/>
      <c r="HG351" s="570"/>
      <c r="HH351" s="570"/>
      <c r="HI351" s="570"/>
      <c r="HJ351" s="570"/>
      <c r="HK351" s="570"/>
      <c r="HL351" s="570"/>
      <c r="HM351" s="570"/>
      <c r="HN351" s="570"/>
      <c r="HO351" s="570"/>
      <c r="HP351" s="570"/>
      <c r="HQ351" s="570"/>
      <c r="HR351" s="570"/>
      <c r="HS351" s="570"/>
      <c r="HT351" s="570"/>
      <c r="HU351" s="570"/>
      <c r="HV351" s="570"/>
      <c r="HW351" s="570"/>
      <c r="HX351" s="570"/>
      <c r="HY351" s="570"/>
      <c r="HZ351" s="570"/>
      <c r="IA351" s="570"/>
      <c r="IB351" s="570"/>
      <c r="IC351" s="570"/>
      <c r="ID351" s="570"/>
      <c r="IE351" s="570"/>
      <c r="IF351" s="570"/>
      <c r="IG351" s="570"/>
      <c r="IH351" s="570"/>
      <c r="II351" s="570"/>
      <c r="IJ351" s="570"/>
      <c r="IK351" s="570"/>
      <c r="IL351" s="570"/>
      <c r="IM351" s="570"/>
      <c r="IN351" s="570"/>
      <c r="IO351" s="570"/>
      <c r="IP351" s="570"/>
      <c r="IQ351" s="570"/>
      <c r="IR351" s="570"/>
      <c r="IS351" s="570"/>
      <c r="IT351" s="570"/>
      <c r="IU351" s="570"/>
      <c r="IV351" s="570"/>
      <c r="IW351" s="570"/>
      <c r="IX351" s="570"/>
      <c r="IY351" s="570"/>
      <c r="IZ351" s="656"/>
      <c r="JA351" s="570"/>
      <c r="JB351" s="570"/>
      <c r="JC351" s="570"/>
      <c r="JD351" s="570"/>
      <c r="JE351" s="570"/>
      <c r="JF351" s="570"/>
      <c r="JG351" s="570"/>
      <c r="JH351" s="570"/>
      <c r="JI351" s="570"/>
      <c r="JJ351" s="570"/>
      <c r="JK351" s="570"/>
      <c r="JL351" s="570"/>
      <c r="JM351" s="656"/>
      <c r="JN351" s="570"/>
      <c r="JO351" s="570"/>
      <c r="JP351" s="570"/>
      <c r="JQ351" s="570"/>
      <c r="JR351" s="570"/>
      <c r="JS351" s="570"/>
      <c r="JT351" s="570"/>
      <c r="JU351" s="570"/>
      <c r="JV351" s="570"/>
      <c r="JW351" s="570"/>
      <c r="JX351" s="570"/>
      <c r="JY351" s="570"/>
      <c r="JZ351" s="656"/>
      <c r="KA351" s="570"/>
      <c r="KB351" s="570"/>
      <c r="KC351" s="570"/>
      <c r="KD351" s="570"/>
      <c r="KE351" s="570"/>
      <c r="KF351" s="570"/>
      <c r="KG351" s="570"/>
      <c r="KH351" s="570"/>
      <c r="KI351" s="570"/>
      <c r="KJ351" s="570"/>
      <c r="KK351" s="570"/>
      <c r="KL351" s="570"/>
      <c r="KM351" s="656"/>
      <c r="KN351" s="570"/>
      <c r="KO351" s="570"/>
      <c r="KP351" s="570"/>
      <c r="KQ351" s="570"/>
      <c r="KR351" s="570"/>
      <c r="KS351" s="570"/>
      <c r="KT351" s="570"/>
      <c r="KU351" s="570"/>
      <c r="KV351" s="570"/>
      <c r="KW351" s="570"/>
      <c r="KX351" s="570"/>
      <c r="KY351" s="570"/>
      <c r="KZ351" s="656"/>
      <c r="LA351" s="570"/>
      <c r="LB351" s="570"/>
      <c r="LC351" s="570"/>
      <c r="LD351" s="570"/>
      <c r="LE351" s="570"/>
      <c r="LF351" s="570"/>
      <c r="LG351" s="570"/>
      <c r="LH351" s="570"/>
      <c r="LI351" s="570"/>
      <c r="LJ351" s="570"/>
      <c r="LK351" s="570"/>
      <c r="LL351" s="571"/>
    </row>
    <row r="352" spans="1:324" ht="15.75" thickTop="1" x14ac:dyDescent="0.2">
      <c r="A352" s="451"/>
      <c r="B352" s="452"/>
      <c r="C352" s="453" t="s">
        <v>1062</v>
      </c>
      <c r="D352" s="453" t="s">
        <v>1062</v>
      </c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72"/>
      <c r="P352" s="572"/>
      <c r="Q352" s="572"/>
      <c r="R352" s="572"/>
      <c r="S352" s="572"/>
      <c r="T352" s="572"/>
      <c r="U352" s="572"/>
      <c r="V352" s="572"/>
      <c r="W352" s="572"/>
      <c r="X352" s="572"/>
      <c r="Y352" s="572"/>
      <c r="Z352" s="572"/>
      <c r="AA352" s="572"/>
      <c r="AB352" s="572"/>
      <c r="AC352" s="572"/>
      <c r="AD352" s="572"/>
      <c r="AE352" s="572"/>
      <c r="AF352" s="572"/>
      <c r="AG352" s="572"/>
      <c r="AH352" s="572"/>
      <c r="AI352" s="572"/>
      <c r="AJ352" s="572"/>
      <c r="AK352" s="572"/>
      <c r="AL352" s="572"/>
      <c r="AM352" s="572"/>
      <c r="AN352" s="572"/>
      <c r="AO352" s="572"/>
      <c r="AP352" s="572"/>
      <c r="AQ352" s="572"/>
      <c r="AR352" s="572"/>
      <c r="AS352" s="572"/>
      <c r="AT352" s="572"/>
      <c r="AU352" s="572"/>
      <c r="AV352" s="572"/>
      <c r="AW352" s="572"/>
      <c r="AX352" s="572"/>
      <c r="AY352" s="572"/>
      <c r="AZ352" s="572"/>
      <c r="BA352" s="572"/>
      <c r="BB352" s="572"/>
      <c r="BC352" s="572"/>
      <c r="BD352" s="572"/>
      <c r="BE352" s="572"/>
      <c r="BF352" s="572"/>
      <c r="BG352" s="572"/>
      <c r="BH352" s="572"/>
      <c r="BI352" s="572"/>
      <c r="BJ352" s="572"/>
      <c r="BK352" s="572"/>
      <c r="BL352" s="572"/>
      <c r="BM352" s="572"/>
      <c r="BN352" s="572"/>
      <c r="BO352" s="572"/>
      <c r="BP352" s="572"/>
      <c r="BQ352" s="572"/>
      <c r="BR352" s="572"/>
      <c r="BS352" s="572"/>
      <c r="BT352" s="572"/>
      <c r="BU352" s="572"/>
      <c r="BV352" s="572"/>
      <c r="BW352" s="572"/>
      <c r="BX352" s="572"/>
      <c r="BY352" s="572"/>
      <c r="BZ352" s="572"/>
      <c r="CA352" s="572"/>
      <c r="CB352" s="572"/>
      <c r="CC352" s="572"/>
      <c r="CD352" s="572"/>
      <c r="CE352" s="572"/>
      <c r="CF352" s="572"/>
      <c r="CG352" s="572"/>
      <c r="CH352" s="572"/>
      <c r="CI352" s="572"/>
      <c r="CJ352" s="572"/>
      <c r="CK352" s="572"/>
      <c r="CL352" s="572"/>
      <c r="CM352" s="572"/>
      <c r="CN352" s="572"/>
      <c r="CO352" s="572"/>
      <c r="CP352" s="572"/>
      <c r="CQ352" s="572"/>
      <c r="CR352" s="572"/>
      <c r="CS352" s="572"/>
      <c r="CT352" s="572"/>
      <c r="CU352" s="572"/>
      <c r="CV352" s="572"/>
      <c r="CW352" s="572"/>
      <c r="CX352" s="572"/>
      <c r="CY352" s="572"/>
      <c r="CZ352" s="572"/>
      <c r="DA352" s="572"/>
      <c r="DB352" s="572"/>
      <c r="DC352" s="572"/>
      <c r="DD352" s="572"/>
      <c r="DE352" s="572"/>
      <c r="DF352" s="572"/>
      <c r="DG352" s="572"/>
      <c r="DH352" s="572"/>
      <c r="DI352" s="572"/>
      <c r="DJ352" s="572"/>
      <c r="DK352" s="572"/>
      <c r="DL352" s="572"/>
      <c r="DM352" s="572"/>
      <c r="DN352" s="572"/>
      <c r="DO352" s="572"/>
      <c r="DP352" s="572"/>
      <c r="DQ352" s="572"/>
      <c r="DR352" s="572"/>
      <c r="DS352" s="572"/>
      <c r="DT352" s="572"/>
      <c r="DU352" s="572"/>
      <c r="DV352" s="572"/>
      <c r="DW352" s="572"/>
      <c r="DX352" s="572"/>
      <c r="DY352" s="572"/>
      <c r="DZ352" s="572"/>
      <c r="EA352" s="572"/>
      <c r="EB352" s="572"/>
      <c r="EC352" s="572"/>
      <c r="ED352" s="572"/>
      <c r="EE352" s="572"/>
      <c r="EF352" s="572"/>
      <c r="EG352" s="572"/>
      <c r="EH352" s="572"/>
      <c r="EI352" s="572"/>
      <c r="EJ352" s="572"/>
      <c r="EK352" s="572"/>
      <c r="EL352" s="572"/>
      <c r="EM352" s="572"/>
      <c r="EN352" s="572"/>
      <c r="EO352" s="572"/>
      <c r="EP352" s="572"/>
      <c r="EQ352" s="572"/>
      <c r="ER352" s="572"/>
      <c r="ES352" s="572"/>
      <c r="ET352" s="572"/>
      <c r="EU352" s="572"/>
      <c r="EV352" s="572"/>
      <c r="EW352" s="572"/>
      <c r="EX352" s="572"/>
      <c r="EY352" s="572"/>
      <c r="EZ352" s="572"/>
      <c r="FA352" s="572"/>
      <c r="FB352" s="572"/>
      <c r="FC352" s="572"/>
      <c r="FD352" s="572"/>
      <c r="FE352" s="572"/>
      <c r="FF352" s="572"/>
      <c r="FG352" s="572"/>
      <c r="FH352" s="572"/>
      <c r="FI352" s="572"/>
      <c r="FJ352" s="572"/>
      <c r="FK352" s="572"/>
      <c r="FL352" s="572"/>
      <c r="FM352" s="572"/>
      <c r="FN352" s="572"/>
      <c r="FO352" s="572"/>
      <c r="FP352" s="572"/>
      <c r="FQ352" s="572"/>
      <c r="FR352" s="572"/>
      <c r="FS352" s="572"/>
      <c r="FT352" s="572"/>
      <c r="FU352" s="572"/>
      <c r="FV352" s="572"/>
      <c r="FW352" s="572"/>
      <c r="FX352" s="572"/>
      <c r="FY352" s="572"/>
      <c r="FZ352" s="572"/>
      <c r="GA352" s="572"/>
      <c r="GB352" s="572"/>
      <c r="GC352" s="572"/>
      <c r="GD352" s="572"/>
      <c r="GE352" s="572"/>
      <c r="GF352" s="572"/>
      <c r="GG352" s="572"/>
      <c r="GH352" s="572"/>
      <c r="GI352" s="572"/>
      <c r="GJ352" s="572"/>
      <c r="GK352" s="572"/>
      <c r="GL352" s="572"/>
      <c r="GM352" s="572"/>
      <c r="GN352" s="572"/>
      <c r="GO352" s="572"/>
      <c r="GP352" s="572"/>
      <c r="GQ352" s="572"/>
      <c r="GR352" s="572"/>
      <c r="GS352" s="572"/>
      <c r="GT352" s="572"/>
      <c r="GU352" s="572"/>
      <c r="GV352" s="572"/>
      <c r="GW352" s="572"/>
      <c r="GX352" s="572"/>
      <c r="GY352" s="572"/>
      <c r="GZ352" s="572"/>
      <c r="HA352" s="572"/>
      <c r="HB352" s="572"/>
      <c r="HC352" s="572"/>
      <c r="HD352" s="572"/>
      <c r="HE352" s="572"/>
      <c r="HF352" s="572"/>
      <c r="HG352" s="572"/>
      <c r="HH352" s="572"/>
      <c r="HI352" s="572"/>
      <c r="HJ352" s="572"/>
      <c r="HK352" s="572"/>
      <c r="HL352" s="572"/>
      <c r="HM352" s="572"/>
      <c r="HN352" s="572"/>
      <c r="HO352" s="572"/>
      <c r="HP352" s="572"/>
      <c r="HQ352" s="572"/>
      <c r="HR352" s="572"/>
      <c r="HS352" s="572"/>
      <c r="HT352" s="572"/>
      <c r="HU352" s="572"/>
      <c r="HV352" s="572"/>
      <c r="HW352" s="572"/>
      <c r="HX352" s="572"/>
      <c r="HY352" s="572"/>
      <c r="HZ352" s="572"/>
      <c r="IA352" s="572"/>
      <c r="IB352" s="572"/>
      <c r="IC352" s="572"/>
      <c r="ID352" s="572"/>
      <c r="IE352" s="572"/>
      <c r="IF352" s="572"/>
      <c r="IG352" s="572"/>
      <c r="IH352" s="572"/>
      <c r="II352" s="572"/>
      <c r="IJ352" s="572"/>
      <c r="IK352" s="572"/>
      <c r="IL352" s="572"/>
      <c r="IM352" s="572"/>
      <c r="IN352" s="572"/>
      <c r="IO352" s="572"/>
      <c r="IP352" s="572"/>
      <c r="IQ352" s="572"/>
      <c r="IR352" s="572"/>
      <c r="IS352" s="572"/>
      <c r="IT352" s="572"/>
      <c r="IU352" s="572"/>
      <c r="IV352" s="572"/>
      <c r="IW352" s="572"/>
      <c r="IX352" s="572"/>
      <c r="IY352" s="572"/>
      <c r="IZ352" s="657"/>
      <c r="JA352" s="572"/>
      <c r="JB352" s="572"/>
      <c r="JC352" s="572"/>
      <c r="JD352" s="572"/>
      <c r="JE352" s="572"/>
      <c r="JF352" s="572"/>
      <c r="JG352" s="572"/>
      <c r="JH352" s="572"/>
      <c r="JI352" s="572"/>
      <c r="JJ352" s="572"/>
      <c r="JK352" s="572"/>
      <c r="JL352" s="572"/>
      <c r="JM352" s="657"/>
      <c r="JN352" s="572"/>
      <c r="JO352" s="572"/>
      <c r="JP352" s="572"/>
      <c r="JQ352" s="572"/>
      <c r="JR352" s="572"/>
      <c r="JS352" s="572"/>
      <c r="JT352" s="572"/>
      <c r="JU352" s="572"/>
      <c r="JV352" s="572"/>
      <c r="JW352" s="572"/>
      <c r="JX352" s="572"/>
      <c r="JY352" s="572"/>
      <c r="JZ352" s="657"/>
      <c r="KA352" s="572"/>
      <c r="KB352" s="572"/>
      <c r="KC352" s="572"/>
      <c r="KD352" s="572"/>
      <c r="KE352" s="572"/>
      <c r="KF352" s="572"/>
      <c r="KG352" s="572"/>
      <c r="KH352" s="572"/>
      <c r="KI352" s="572"/>
      <c r="KJ352" s="572"/>
      <c r="KK352" s="572"/>
      <c r="KL352" s="572"/>
      <c r="KM352" s="657"/>
      <c r="KN352" s="572"/>
      <c r="KO352" s="572"/>
      <c r="KP352" s="572"/>
      <c r="KQ352" s="572"/>
      <c r="KR352" s="572"/>
      <c r="KS352" s="572"/>
      <c r="KT352" s="572"/>
      <c r="KU352" s="572"/>
      <c r="KV352" s="572"/>
      <c r="KW352" s="572"/>
      <c r="KX352" s="572"/>
      <c r="KY352" s="572"/>
      <c r="KZ352" s="657"/>
      <c r="LA352" s="572"/>
      <c r="LB352" s="572"/>
      <c r="LC352" s="572"/>
      <c r="LD352" s="572"/>
      <c r="LE352" s="572"/>
      <c r="LF352" s="572"/>
      <c r="LG352" s="572"/>
      <c r="LH352" s="572"/>
      <c r="LI352" s="572"/>
      <c r="LJ352" s="572"/>
      <c r="LK352" s="572"/>
      <c r="LL352" s="573"/>
    </row>
    <row r="353" spans="1:324" ht="20.25" x14ac:dyDescent="0.3">
      <c r="A353" s="467">
        <v>55</v>
      </c>
      <c r="B353" s="468" t="s">
        <v>826</v>
      </c>
      <c r="C353" s="469" t="s">
        <v>163</v>
      </c>
      <c r="D353" s="469" t="s">
        <v>164</v>
      </c>
      <c r="E353" s="568">
        <f t="shared" ref="E353:X353" si="1725">E355+E363</f>
        <v>32511554.832248375</v>
      </c>
      <c r="F353" s="568">
        <f t="shared" si="1725"/>
        <v>47120722.750792861</v>
      </c>
      <c r="G353" s="568">
        <f t="shared" si="1725"/>
        <v>73226460.524119526</v>
      </c>
      <c r="H353" s="568">
        <f t="shared" si="1725"/>
        <v>104681626.60657655</v>
      </c>
      <c r="I353" s="568">
        <f t="shared" si="1725"/>
        <v>143663657.98698047</v>
      </c>
      <c r="J353" s="568">
        <f t="shared" si="1725"/>
        <v>140380199.46586549</v>
      </c>
      <c r="K353" s="568">
        <f t="shared" si="1725"/>
        <v>337442597.22917712</v>
      </c>
      <c r="L353" s="568">
        <f t="shared" si="1725"/>
        <v>336112840.09347361</v>
      </c>
      <c r="M353" s="568">
        <f t="shared" si="1725"/>
        <v>78843940.845142722</v>
      </c>
      <c r="N353" s="568">
        <f t="shared" si="1725"/>
        <v>19368829.947588049</v>
      </c>
      <c r="O353" s="568">
        <f t="shared" si="1725"/>
        <v>21019056.131864466</v>
      </c>
      <c r="P353" s="568">
        <f t="shared" si="1725"/>
        <v>18741256.639000166</v>
      </c>
      <c r="Q353" s="568">
        <f t="shared" si="1725"/>
        <v>32837734.290477384</v>
      </c>
      <c r="R353" s="568">
        <f t="shared" si="1725"/>
        <v>36985270.965281263</v>
      </c>
      <c r="S353" s="568">
        <f t="shared" si="1725"/>
        <v>112899948.39784677</v>
      </c>
      <c r="T353" s="568">
        <f t="shared" si="1725"/>
        <v>6981788.0329243867</v>
      </c>
      <c r="U353" s="568">
        <f t="shared" si="1725"/>
        <v>7926136.428642964</v>
      </c>
      <c r="V353" s="568">
        <f t="shared" si="1725"/>
        <v>73395054.685069263</v>
      </c>
      <c r="W353" s="568">
        <f t="shared" si="1725"/>
        <v>4720439.2130696047</v>
      </c>
      <c r="X353" s="568">
        <f t="shared" si="1725"/>
        <v>135798381.68840757</v>
      </c>
      <c r="Y353" s="568">
        <f>M353+N353+O353+P353+Q353+R353+S353+T353+U353+V353+W353+X353</f>
        <v>549517837.2653147</v>
      </c>
      <c r="Z353" s="568">
        <f t="shared" ref="Z353:AK353" si="1726">Z355+Z363</f>
        <v>32480153.907027211</v>
      </c>
      <c r="AA353" s="568">
        <f t="shared" si="1726"/>
        <v>16054815.211024873</v>
      </c>
      <c r="AB353" s="568">
        <f t="shared" si="1726"/>
        <v>53839173.987689868</v>
      </c>
      <c r="AC353" s="568">
        <f t="shared" si="1726"/>
        <v>18171816.345476549</v>
      </c>
      <c r="AD353" s="568">
        <f t="shared" si="1726"/>
        <v>42847243.262769155</v>
      </c>
      <c r="AE353" s="568">
        <f t="shared" si="1726"/>
        <v>48315622.855491579</v>
      </c>
      <c r="AF353" s="568">
        <f t="shared" si="1726"/>
        <v>22194991.904189624</v>
      </c>
      <c r="AG353" s="568">
        <f t="shared" si="1726"/>
        <v>344438540.3501085</v>
      </c>
      <c r="AH353" s="568">
        <f t="shared" si="1726"/>
        <v>29678953.982974462</v>
      </c>
      <c r="AI353" s="568">
        <f t="shared" si="1726"/>
        <v>80600285.080161914</v>
      </c>
      <c r="AJ353" s="568">
        <f t="shared" si="1726"/>
        <v>11676389.038641296</v>
      </c>
      <c r="AK353" s="568">
        <f t="shared" si="1726"/>
        <v>44712554.89780505</v>
      </c>
      <c r="AL353" s="568">
        <f>Z353+AA353+AB353+AC353+AD353+AE353+AF353+AG353+AH353+AI353+AJ353+AK353</f>
        <v>745010540.82336009</v>
      </c>
      <c r="AM353" s="568">
        <f t="shared" ref="AM353:AX353" si="1727">AM355+AM363</f>
        <v>151318497.50884661</v>
      </c>
      <c r="AN353" s="568">
        <f t="shared" si="1727"/>
        <v>30620539.258095477</v>
      </c>
      <c r="AO353" s="568">
        <f t="shared" si="1727"/>
        <v>56238771.904231355</v>
      </c>
      <c r="AP353" s="568">
        <f t="shared" si="1727"/>
        <v>22025681.454848941</v>
      </c>
      <c r="AQ353" s="568">
        <f t="shared" si="1727"/>
        <v>87595911.035928875</v>
      </c>
      <c r="AR353" s="568">
        <f t="shared" si="1727"/>
        <v>48977108.220121846</v>
      </c>
      <c r="AS353" s="568">
        <f t="shared" si="1727"/>
        <v>23505212.514271408</v>
      </c>
      <c r="AT353" s="568">
        <f t="shared" si="1727"/>
        <v>4365882.1533967629</v>
      </c>
      <c r="AU353" s="568">
        <f t="shared" si="1727"/>
        <v>29780325.468410954</v>
      </c>
      <c r="AV353" s="568">
        <f t="shared" si="1727"/>
        <v>82873419.255883843</v>
      </c>
      <c r="AW353" s="568">
        <f t="shared" si="1727"/>
        <v>25706867.445209477</v>
      </c>
      <c r="AX353" s="568">
        <f t="shared" si="1727"/>
        <v>40387177.996035725</v>
      </c>
      <c r="AY353" s="568">
        <f>AM353+AN353+AO353+AP353+AQ353+AR353+AS353+AT353+AU353+AV353+AW353+AX353</f>
        <v>603395394.21528137</v>
      </c>
      <c r="AZ353" s="568">
        <f t="shared" ref="AZ353:BK353" si="1728">AZ355+AZ363</f>
        <v>245157353.2119846</v>
      </c>
      <c r="BA353" s="568">
        <f t="shared" si="1728"/>
        <v>90073664.32244201</v>
      </c>
      <c r="BB353" s="568">
        <f t="shared" si="1728"/>
        <v>101308075.98881656</v>
      </c>
      <c r="BC353" s="568">
        <f t="shared" si="1728"/>
        <v>33805218.673718914</v>
      </c>
      <c r="BD353" s="568">
        <f t="shared" si="1728"/>
        <v>24437482.967242531</v>
      </c>
      <c r="BE353" s="568">
        <f t="shared" si="1728"/>
        <v>96470068.0141045</v>
      </c>
      <c r="BF353" s="568">
        <f t="shared" si="1728"/>
        <v>98318395.819103673</v>
      </c>
      <c r="BG353" s="568">
        <f t="shared" si="1728"/>
        <v>4866671.8316641636</v>
      </c>
      <c r="BH353" s="568">
        <f t="shared" si="1728"/>
        <v>31559729.072442003</v>
      </c>
      <c r="BI353" s="568">
        <f t="shared" si="1728"/>
        <v>13260863.488983478</v>
      </c>
      <c r="BJ353" s="568">
        <f t="shared" si="1728"/>
        <v>29682170.308420964</v>
      </c>
      <c r="BK353" s="568">
        <f t="shared" si="1728"/>
        <v>73146528.911158413</v>
      </c>
      <c r="BL353" s="568">
        <f>AZ353+BA353+BB353+BC353+BD353+BE353+BF353+BG353+BH353+BI353+BJ353+BK353</f>
        <v>842086222.61008215</v>
      </c>
      <c r="BM353" s="568">
        <f t="shared" ref="BM353:BX353" si="1729">BM355+BM363</f>
        <v>140862116.21941245</v>
      </c>
      <c r="BN353" s="568">
        <f t="shared" si="1729"/>
        <v>53359840.501585715</v>
      </c>
      <c r="BO353" s="568">
        <f t="shared" si="1729"/>
        <v>100237813.73931733</v>
      </c>
      <c r="BP353" s="568">
        <f t="shared" si="1729"/>
        <v>37262560.955975637</v>
      </c>
      <c r="BQ353" s="568">
        <f t="shared" si="1729"/>
        <v>72236675.863002852</v>
      </c>
      <c r="BR353" s="568">
        <f t="shared" si="1729"/>
        <v>237705887.95806211</v>
      </c>
      <c r="BS353" s="568">
        <f t="shared" si="1729"/>
        <v>25317740.102653984</v>
      </c>
      <c r="BT353" s="568">
        <f t="shared" si="1729"/>
        <v>4168437.7817559671</v>
      </c>
      <c r="BU353" s="568">
        <f t="shared" si="1729"/>
        <v>53142689.443999328</v>
      </c>
      <c r="BV353" s="568">
        <f t="shared" si="1729"/>
        <v>29436084.974753801</v>
      </c>
      <c r="BW353" s="568">
        <f t="shared" si="1729"/>
        <v>22751748.939033549</v>
      </c>
      <c r="BX353" s="568">
        <f t="shared" si="1729"/>
        <v>10982733.849357368</v>
      </c>
      <c r="BY353" s="568">
        <f>BM353+BN353+BO353+BP353+BQ353+BR353+BS353+BT353+BU353+BV353+BW353+BX353</f>
        <v>787464330.32890999</v>
      </c>
      <c r="BZ353" s="568">
        <f t="shared" ref="BZ353:CK353" si="1730">BZ355+BZ363</f>
        <v>115721113.4323986</v>
      </c>
      <c r="CA353" s="568">
        <f t="shared" si="1730"/>
        <v>107858274.3749374</v>
      </c>
      <c r="CB353" s="568">
        <f t="shared" si="1730"/>
        <v>116626976.89701219</v>
      </c>
      <c r="CC353" s="568">
        <f t="shared" si="1730"/>
        <v>67448814.080454007</v>
      </c>
      <c r="CD353" s="568">
        <f t="shared" si="1730"/>
        <v>566729296.46486402</v>
      </c>
      <c r="CE353" s="568">
        <f t="shared" si="1730"/>
        <v>381778114.7783342</v>
      </c>
      <c r="CF353" s="568">
        <f t="shared" si="1730"/>
        <v>81657049.294900686</v>
      </c>
      <c r="CG353" s="568">
        <f t="shared" si="1730"/>
        <v>4534302.0802453682</v>
      </c>
      <c r="CH353" s="568">
        <f t="shared" si="1730"/>
        <v>123007664.39000167</v>
      </c>
      <c r="CI353" s="568">
        <f t="shared" si="1730"/>
        <v>3536966.9506342839</v>
      </c>
      <c r="CJ353" s="568">
        <f t="shared" si="1730"/>
        <v>80287625.946002334</v>
      </c>
      <c r="CK353" s="568">
        <f t="shared" si="1730"/>
        <v>35150638.009472549</v>
      </c>
      <c r="CL353" s="568">
        <f>BZ353+CA353+CB353+CC353+CD353+CE353+CF353+CG353+CH353+CI353+CJ353+CK353</f>
        <v>1684336836.6992571</v>
      </c>
      <c r="CM353" s="568">
        <f t="shared" ref="CM353:CX353" si="1731">CM355+CM363</f>
        <v>196159117.62827572</v>
      </c>
      <c r="CN353" s="568">
        <f t="shared" si="1731"/>
        <v>271072160.79786348</v>
      </c>
      <c r="CO353" s="568">
        <f t="shared" si="1731"/>
        <v>124645908.02670674</v>
      </c>
      <c r="CP353" s="568">
        <f t="shared" si="1731"/>
        <v>128310488.01406275</v>
      </c>
      <c r="CQ353" s="568">
        <f t="shared" si="1731"/>
        <v>118308957.08646302</v>
      </c>
      <c r="CR353" s="568">
        <f t="shared" si="1731"/>
        <v>36261268.456726752</v>
      </c>
      <c r="CS353" s="568">
        <f t="shared" si="1731"/>
        <v>32613655.6478885</v>
      </c>
      <c r="CT353" s="568">
        <f t="shared" si="1731"/>
        <v>4642303.482557172</v>
      </c>
      <c r="CU353" s="568">
        <f t="shared" si="1731"/>
        <v>52895728.712151565</v>
      </c>
      <c r="CV353" s="568">
        <f t="shared" si="1731"/>
        <v>3883151.0900100162</v>
      </c>
      <c r="CW353" s="568">
        <f t="shared" si="1731"/>
        <v>30783193.217159074</v>
      </c>
      <c r="CX353" s="568">
        <f t="shared" si="1731"/>
        <v>85413777.079327315</v>
      </c>
      <c r="CY353" s="568">
        <f>CM353+CN353+CO353+CP353+CQ353+CR353+CS353+CT353+CU353+CV353+CW353+CX353</f>
        <v>1084989709.239192</v>
      </c>
      <c r="CZ353" s="568">
        <f t="shared" ref="CZ353:DK353" si="1732">CZ355+CZ363</f>
        <v>134410375.60999998</v>
      </c>
      <c r="DA353" s="568">
        <f t="shared" si="1732"/>
        <v>238559058.73999998</v>
      </c>
      <c r="DB353" s="568">
        <f t="shared" si="1732"/>
        <v>71758770.260000005</v>
      </c>
      <c r="DC353" s="568">
        <f t="shared" si="1732"/>
        <v>34932480.859999999</v>
      </c>
      <c r="DD353" s="568">
        <f t="shared" si="1732"/>
        <v>274428176.08999997</v>
      </c>
      <c r="DE353" s="568">
        <f t="shared" si="1732"/>
        <v>36595953.359999999</v>
      </c>
      <c r="DF353" s="568">
        <f t="shared" si="1732"/>
        <v>35283357.049999997</v>
      </c>
      <c r="DG353" s="568">
        <f t="shared" si="1732"/>
        <v>3396351.16</v>
      </c>
      <c r="DH353" s="568">
        <f t="shared" si="1732"/>
        <v>58611372.969999999</v>
      </c>
      <c r="DI353" s="568">
        <f t="shared" si="1732"/>
        <v>5278358.6400000034</v>
      </c>
      <c r="DJ353" s="568">
        <f t="shared" si="1732"/>
        <v>32734266.25</v>
      </c>
      <c r="DK353" s="568">
        <f t="shared" si="1732"/>
        <v>14380670.189999999</v>
      </c>
      <c r="DL353" s="568">
        <f>CZ353+DA353+DB353+DC353+DD353+DE353+DF353+DG353+DH353+DI353+DJ353+DK353</f>
        <v>940369191.17999995</v>
      </c>
      <c r="DM353" s="568">
        <f t="shared" ref="DM353:DX353" si="1733">DM355+DM363</f>
        <v>523938393.72999996</v>
      </c>
      <c r="DN353" s="568">
        <f t="shared" si="1733"/>
        <v>57026089.749999993</v>
      </c>
      <c r="DO353" s="568">
        <f t="shared" si="1733"/>
        <v>63431237.019999996</v>
      </c>
      <c r="DP353" s="568">
        <f t="shared" si="1733"/>
        <v>548865812.74000001</v>
      </c>
      <c r="DQ353" s="568">
        <f t="shared" si="1733"/>
        <v>6362937.4700000007</v>
      </c>
      <c r="DR353" s="568">
        <f t="shared" si="1733"/>
        <v>3256068.75</v>
      </c>
      <c r="DS353" s="568">
        <f t="shared" si="1733"/>
        <v>7610708.8100000005</v>
      </c>
      <c r="DT353" s="568">
        <f t="shared" si="1733"/>
        <v>5007761.4000000013</v>
      </c>
      <c r="DU353" s="568">
        <f t="shared" si="1733"/>
        <v>34409322.82</v>
      </c>
      <c r="DV353" s="568">
        <f t="shared" si="1733"/>
        <v>5164277.4599999972</v>
      </c>
      <c r="DW353" s="568">
        <f t="shared" si="1733"/>
        <v>5944984</v>
      </c>
      <c r="DX353" s="568">
        <f t="shared" si="1733"/>
        <v>14333756.250000004</v>
      </c>
      <c r="DY353" s="568">
        <f>DM353+DN353+DO353+DP353+DQ353+DR353+DS353+DT353+DU353+DV353+DW353+DX353</f>
        <v>1275351350.1999998</v>
      </c>
      <c r="DZ353" s="568">
        <f t="shared" ref="DZ353:EK353" si="1734">DZ355+DZ363</f>
        <v>91258537.25999999</v>
      </c>
      <c r="EA353" s="568">
        <f t="shared" si="1734"/>
        <v>236189216.66999999</v>
      </c>
      <c r="EB353" s="568">
        <f t="shared" si="1734"/>
        <v>444392501.31</v>
      </c>
      <c r="EC353" s="568">
        <f t="shared" si="1734"/>
        <v>16522254.609999999</v>
      </c>
      <c r="ED353" s="568">
        <f t="shared" si="1734"/>
        <v>4879141.97</v>
      </c>
      <c r="EE353" s="568">
        <f t="shared" si="1734"/>
        <v>4357648.9000000004</v>
      </c>
      <c r="EF353" s="568">
        <f t="shared" si="1734"/>
        <v>2739919.9200000097</v>
      </c>
      <c r="EG353" s="568">
        <f t="shared" si="1734"/>
        <v>23027529.190000001</v>
      </c>
      <c r="EH353" s="568">
        <f t="shared" si="1734"/>
        <v>29902166.070000004</v>
      </c>
      <c r="EI353" s="568">
        <f t="shared" si="1734"/>
        <v>10441207.24</v>
      </c>
      <c r="EJ353" s="568">
        <f t="shared" si="1734"/>
        <v>4696492.2099999944</v>
      </c>
      <c r="EK353" s="568">
        <f t="shared" si="1734"/>
        <v>18592067.73</v>
      </c>
      <c r="EL353" s="568">
        <f>DZ353+EA353+EB353+EC353+ED353+EE353+EF353+EG353+EH353+EI353+EJ353+EK353</f>
        <v>886998683.08000016</v>
      </c>
      <c r="EM353" s="568">
        <f t="shared" ref="EM353:EX353" si="1735">EM355+EM363</f>
        <v>399211644.83000004</v>
      </c>
      <c r="EN353" s="568">
        <f t="shared" si="1735"/>
        <v>6294208.9400000004</v>
      </c>
      <c r="EO353" s="568">
        <f t="shared" si="1735"/>
        <v>1235059707.77</v>
      </c>
      <c r="EP353" s="568">
        <f t="shared" si="1735"/>
        <v>49424947.379999995</v>
      </c>
      <c r="EQ353" s="568">
        <f t="shared" si="1735"/>
        <v>16900725.190000009</v>
      </c>
      <c r="ER353" s="568">
        <f t="shared" si="1735"/>
        <v>4622251.5499999933</v>
      </c>
      <c r="ES353" s="568">
        <f t="shared" si="1735"/>
        <v>4360018.8600000003</v>
      </c>
      <c r="ET353" s="568">
        <f t="shared" si="1735"/>
        <v>3359362.5399999996</v>
      </c>
      <c r="EU353" s="568">
        <f t="shared" si="1735"/>
        <v>7588800.3500000089</v>
      </c>
      <c r="EV353" s="568">
        <f t="shared" si="1735"/>
        <v>12801851.989999995</v>
      </c>
      <c r="EW353" s="568">
        <f t="shared" si="1735"/>
        <v>4860833.58</v>
      </c>
      <c r="EX353" s="568">
        <f t="shared" si="1735"/>
        <v>31197992.020000003</v>
      </c>
      <c r="EY353" s="568">
        <f>EM353+EN353+EO353+EP353+EQ353+ER353+ES353+ET353+EU353+EV353+EW353+EX353</f>
        <v>1775682344.9999998</v>
      </c>
      <c r="EZ353" s="568">
        <f t="shared" ref="EZ353:FH353" si="1736">EZ355+EZ363</f>
        <v>360540770.13999993</v>
      </c>
      <c r="FA353" s="568">
        <f t="shared" si="1736"/>
        <v>43110570.93</v>
      </c>
      <c r="FB353" s="568">
        <f t="shared" si="1736"/>
        <v>17226020.680000003</v>
      </c>
      <c r="FC353" s="568">
        <f t="shared" si="1736"/>
        <v>455151005.29000002</v>
      </c>
      <c r="FD353" s="568">
        <f t="shared" si="1736"/>
        <v>5256738.7400000095</v>
      </c>
      <c r="FE353" s="568">
        <f t="shared" si="1736"/>
        <v>70281489.319999978</v>
      </c>
      <c r="FF353" s="568">
        <f t="shared" si="1736"/>
        <v>4675390.72</v>
      </c>
      <c r="FG353" s="568">
        <f t="shared" si="1736"/>
        <v>14511497.489999993</v>
      </c>
      <c r="FH353" s="568">
        <f t="shared" si="1736"/>
        <v>1071639.230000027</v>
      </c>
      <c r="FI353" s="568">
        <f>FI355+FI363</f>
        <v>11084454.149999999</v>
      </c>
      <c r="FJ353" s="568">
        <f>FJ355+FJ363</f>
        <v>7338830.8499999829</v>
      </c>
      <c r="FK353" s="568">
        <f>FK355+FK363</f>
        <v>20250545.480000041</v>
      </c>
      <c r="FL353" s="568">
        <f>FA353+FB353+FC353+FD353+FE353+FF353+FG353+FH353+EZ353+FI353+FK353+FJ353</f>
        <v>1010498953.02</v>
      </c>
      <c r="FM353" s="568">
        <f t="shared" ref="FM353:FV353" si="1737">FM355+FM363</f>
        <v>111564569.53</v>
      </c>
      <c r="FN353" s="568">
        <f t="shared" si="1737"/>
        <v>1004960394.3199999</v>
      </c>
      <c r="FO353" s="568">
        <f t="shared" si="1737"/>
        <v>17133416.309999999</v>
      </c>
      <c r="FP353" s="568">
        <f t="shared" si="1737"/>
        <v>40257769.400000013</v>
      </c>
      <c r="FQ353" s="568">
        <f t="shared" si="1737"/>
        <v>11355006.719999989</v>
      </c>
      <c r="FR353" s="568">
        <f t="shared" si="1737"/>
        <v>4325110.0200000107</v>
      </c>
      <c r="FS353" s="568">
        <f t="shared" si="1737"/>
        <v>4915217.0499999672</v>
      </c>
      <c r="FT353" s="568">
        <f t="shared" si="1737"/>
        <v>4430034.8300000271</v>
      </c>
      <c r="FU353" s="568">
        <f t="shared" si="1737"/>
        <v>6309969.6099999994</v>
      </c>
      <c r="FV353" s="568">
        <f t="shared" si="1737"/>
        <v>45748292.099999994</v>
      </c>
      <c r="FW353" s="568">
        <f>FW355+FW363</f>
        <v>11544619.429999977</v>
      </c>
      <c r="FX353" s="568">
        <f>FX355+FX363</f>
        <v>63664472.280000001</v>
      </c>
      <c r="FY353" s="568">
        <f>FM353+FN353+FO353+FP353+FQ353+FR353+FS353+FT353+FU353+FV353+FW353+FX353</f>
        <v>1326208871.5999997</v>
      </c>
      <c r="FZ353" s="568">
        <f t="shared" ref="FZ353:GI353" si="1738">FZ355+FZ363</f>
        <v>122402803.66000001</v>
      </c>
      <c r="GA353" s="568">
        <f t="shared" si="1738"/>
        <v>303641705.19</v>
      </c>
      <c r="GB353" s="568">
        <f t="shared" si="1738"/>
        <v>81488918.460000008</v>
      </c>
      <c r="GC353" s="568">
        <f t="shared" si="1738"/>
        <v>582601031.73000002</v>
      </c>
      <c r="GD353" s="568">
        <f t="shared" si="1738"/>
        <v>144231365.58999997</v>
      </c>
      <c r="GE353" s="568">
        <f t="shared" si="1738"/>
        <v>550156217.38000011</v>
      </c>
      <c r="GF353" s="568">
        <f t="shared" si="1738"/>
        <v>7148571.5199999865</v>
      </c>
      <c r="GG353" s="568">
        <f t="shared" si="1738"/>
        <v>4256854.2300000126</v>
      </c>
      <c r="GH353" s="568">
        <f t="shared" si="1738"/>
        <v>41337482.259999976</v>
      </c>
      <c r="GI353" s="568">
        <f t="shared" si="1738"/>
        <v>81557997.090000033</v>
      </c>
      <c r="GJ353" s="568">
        <f>GJ355+GJ363</f>
        <v>6820767.5799999814</v>
      </c>
      <c r="GK353" s="568">
        <f>GK355+GK363</f>
        <v>9768134.7000000142</v>
      </c>
      <c r="GL353" s="568">
        <f>FZ353+GA353+GB353+GC353+GD353+GE353+GF353+GG353+GH353+GI353+GJ353+GK353</f>
        <v>1935411849.3900001</v>
      </c>
      <c r="GM353" s="568">
        <f t="shared" ref="GM353:GV353" si="1739">GM355+GM363</f>
        <v>16021822.730000002</v>
      </c>
      <c r="GN353" s="568">
        <f t="shared" si="1739"/>
        <v>115575995.03999999</v>
      </c>
      <c r="GO353" s="568">
        <f t="shared" si="1739"/>
        <v>97395881.050000012</v>
      </c>
      <c r="GP353" s="568">
        <f t="shared" si="1739"/>
        <v>1549171178.1800001</v>
      </c>
      <c r="GQ353" s="568">
        <f t="shared" si="1739"/>
        <v>23266064.549999986</v>
      </c>
      <c r="GR353" s="568">
        <f t="shared" si="1739"/>
        <v>137295942.88999999</v>
      </c>
      <c r="GS353" s="568">
        <f t="shared" si="1739"/>
        <v>6047909.4499999862</v>
      </c>
      <c r="GT353" s="568">
        <f t="shared" si="1739"/>
        <v>3941680.8000000408</v>
      </c>
      <c r="GU353" s="568">
        <f t="shared" si="1739"/>
        <v>159484058.39999995</v>
      </c>
      <c r="GV353" s="568">
        <f t="shared" si="1739"/>
        <v>1351613494.2700002</v>
      </c>
      <c r="GW353" s="568">
        <f>GW355+GW363</f>
        <v>91115893.84999992</v>
      </c>
      <c r="GX353" s="568">
        <f>GX355+GX363</f>
        <v>12381047.459999999</v>
      </c>
      <c r="GY353" s="568">
        <f>GM353+GN353+GO353+GP353+GQ353+GR353+GS353+GT353+GU353+GV353+GW353+GX353</f>
        <v>3563310968.6700001</v>
      </c>
      <c r="GZ353" s="568">
        <f t="shared" ref="GZ353:HI353" si="1740">GZ355+GZ363</f>
        <v>34787920.390000001</v>
      </c>
      <c r="HA353" s="568">
        <f t="shared" si="1740"/>
        <v>190483536.59</v>
      </c>
      <c r="HB353" s="568">
        <f t="shared" si="1740"/>
        <v>1301610286.6000001</v>
      </c>
      <c r="HC353" s="568">
        <f t="shared" si="1740"/>
        <v>130590271.36000001</v>
      </c>
      <c r="HD353" s="568">
        <f t="shared" si="1740"/>
        <v>119066698.49999997</v>
      </c>
      <c r="HE353" s="568">
        <f t="shared" si="1740"/>
        <v>210038523.94</v>
      </c>
      <c r="HF353" s="568">
        <f t="shared" si="1740"/>
        <v>108350503.93000001</v>
      </c>
      <c r="HG353" s="568">
        <f t="shared" si="1740"/>
        <v>5526885.4100000374</v>
      </c>
      <c r="HH353" s="568">
        <f t="shared" si="1740"/>
        <v>139710873.30999997</v>
      </c>
      <c r="HI353" s="568">
        <f t="shared" si="1740"/>
        <v>91537187.759999961</v>
      </c>
      <c r="HJ353" s="568">
        <f>HJ355+HJ363</f>
        <v>55054069.239999987</v>
      </c>
      <c r="HK353" s="568">
        <f>HK355+HK363</f>
        <v>11401356.170000035</v>
      </c>
      <c r="HL353" s="568">
        <f>GZ353+HA353+HB353+HC353+HD353+HE353+HF353+HG353+HH353+HI353+HJ353+HK353</f>
        <v>2398158113.1999998</v>
      </c>
      <c r="HM353" s="568">
        <f t="shared" ref="HM353:HV353" si="1741">HM355+HM363</f>
        <v>55768710.450000003</v>
      </c>
      <c r="HN353" s="568">
        <f t="shared" si="1741"/>
        <v>1002803294.92</v>
      </c>
      <c r="HO353" s="568">
        <f t="shared" si="1741"/>
        <v>97409849.710000008</v>
      </c>
      <c r="HP353" s="568">
        <f t="shared" si="1741"/>
        <v>567600168.48000002</v>
      </c>
      <c r="HQ353" s="568">
        <f t="shared" si="1741"/>
        <v>93141404.589999974</v>
      </c>
      <c r="HR353" s="568">
        <f t="shared" si="1741"/>
        <v>87059866.880000025</v>
      </c>
      <c r="HS353" s="568">
        <f t="shared" si="1741"/>
        <v>5334777.8500000099</v>
      </c>
      <c r="HT353" s="568">
        <f t="shared" si="1741"/>
        <v>8297722.9599999879</v>
      </c>
      <c r="HU353" s="568">
        <f t="shared" si="1741"/>
        <v>99486610.85999997</v>
      </c>
      <c r="HV353" s="568">
        <f t="shared" si="1741"/>
        <v>1618685844.0800002</v>
      </c>
      <c r="HW353" s="568">
        <f>HW355+HW363</f>
        <v>37029506.410000011</v>
      </c>
      <c r="HX353" s="568">
        <f>HX355+HX363</f>
        <v>952503.35000001686</v>
      </c>
      <c r="HY353" s="568">
        <f>HM353+HN353+HO353+HP353+HQ353+HR353+HS353+HT353+HU353+HV353+HW353+HX353</f>
        <v>3673570260.5399995</v>
      </c>
      <c r="HZ353" s="568">
        <f t="shared" ref="HZ353:II353" si="1742">HZ355+HZ363</f>
        <v>7096612.7899999991</v>
      </c>
      <c r="IA353" s="568">
        <f t="shared" si="1742"/>
        <v>50763017.889999993</v>
      </c>
      <c r="IB353" s="568">
        <f t="shared" si="1742"/>
        <v>857390422.26999998</v>
      </c>
      <c r="IC353" s="568">
        <f t="shared" si="1742"/>
        <v>363413513.73000002</v>
      </c>
      <c r="ID353" s="568">
        <f t="shared" si="1742"/>
        <v>60646963.999999978</v>
      </c>
      <c r="IE353" s="568">
        <f t="shared" si="1742"/>
        <v>73616721.120000035</v>
      </c>
      <c r="IF353" s="568">
        <f t="shared" si="1742"/>
        <v>6571403.1499999883</v>
      </c>
      <c r="IG353" s="568">
        <f t="shared" si="1742"/>
        <v>7777421.9299999997</v>
      </c>
      <c r="IH353" s="568">
        <f t="shared" si="1742"/>
        <v>44930687.420000009</v>
      </c>
      <c r="II353" s="568">
        <f t="shared" si="1742"/>
        <v>1366211136.6499999</v>
      </c>
      <c r="IJ353" s="568">
        <f>IJ355+IJ363</f>
        <v>6787008.4000000302</v>
      </c>
      <c r="IK353" s="568">
        <f>IK355+IK363</f>
        <v>9531803.3599999938</v>
      </c>
      <c r="IL353" s="568">
        <f>HZ353+IA353+IB353+IC353+ID353+IE353+IF353+IG353+IH353+II353+IJ353+IK353</f>
        <v>2854736712.71</v>
      </c>
      <c r="IM353" s="568">
        <f t="shared" ref="IM353:IV353" si="1743">IM355+IM363</f>
        <v>7400634.0199999986</v>
      </c>
      <c r="IN353" s="568">
        <f t="shared" si="1743"/>
        <v>77443717.569999993</v>
      </c>
      <c r="IO353" s="568">
        <f t="shared" si="1743"/>
        <v>1127777468.6000001</v>
      </c>
      <c r="IP353" s="568">
        <f t="shared" si="1743"/>
        <v>200770762.99000001</v>
      </c>
      <c r="IQ353" s="568">
        <f t="shared" si="1743"/>
        <v>841299691.00999999</v>
      </c>
      <c r="IR353" s="568">
        <f t="shared" si="1743"/>
        <v>49964766.320000023</v>
      </c>
      <c r="IS353" s="568">
        <f t="shared" si="1743"/>
        <v>37829686.330000021</v>
      </c>
      <c r="IT353" s="568">
        <f t="shared" si="1743"/>
        <v>6492493.5499999421</v>
      </c>
      <c r="IU353" s="568">
        <f t="shared" si="1743"/>
        <v>64446974.400000021</v>
      </c>
      <c r="IV353" s="568">
        <f t="shared" si="1743"/>
        <v>93758806.559999913</v>
      </c>
      <c r="IW353" s="568">
        <f>IW355+IW363</f>
        <v>8026325.2900000773</v>
      </c>
      <c r="IX353" s="568">
        <f>IX355+IX363</f>
        <v>15757389.900000006</v>
      </c>
      <c r="IY353" s="568">
        <f>IM353+IN353+IO353+IP353+IQ353+IR353+IS353+IT353+IU353+IV353+IW353+IX353</f>
        <v>2530968716.54</v>
      </c>
      <c r="IZ353" s="651">
        <f t="shared" ref="IZ353:JI353" si="1744">IZ355+IZ363</f>
        <v>7321970.8999999985</v>
      </c>
      <c r="JA353" s="568">
        <f t="shared" si="1744"/>
        <v>2356326571.6599998</v>
      </c>
      <c r="JB353" s="568">
        <f t="shared" si="1744"/>
        <v>81383521.360000014</v>
      </c>
      <c r="JC353" s="568">
        <f t="shared" si="1744"/>
        <v>116035543.98999998</v>
      </c>
      <c r="JD353" s="568">
        <f t="shared" si="1744"/>
        <v>59266555.93</v>
      </c>
      <c r="JE353" s="568">
        <f t="shared" si="1744"/>
        <v>95600191.560000032</v>
      </c>
      <c r="JF353" s="568">
        <f t="shared" si="1744"/>
        <v>14457029.709999993</v>
      </c>
      <c r="JG353" s="568">
        <f t="shared" si="1744"/>
        <v>5887276.5800000066</v>
      </c>
      <c r="JH353" s="568">
        <f t="shared" si="1744"/>
        <v>54834163.169999987</v>
      </c>
      <c r="JI353" s="568">
        <f t="shared" si="1744"/>
        <v>113168390.66999996</v>
      </c>
      <c r="JJ353" s="568">
        <f>JJ355+JJ363</f>
        <v>4986471.6100000534</v>
      </c>
      <c r="JK353" s="568">
        <f>JK355+JK363</f>
        <v>16678251.660000013</v>
      </c>
      <c r="JL353" s="568">
        <f>IZ353+JA353+JB353+JC353+JD353+JE353+JF353+JG353+JH353+JI353+JJ353+JK353</f>
        <v>2925945938.7999997</v>
      </c>
      <c r="JM353" s="651">
        <f t="shared" ref="JM353:JV353" si="1745">JM355+JM363</f>
        <v>1653554465.7</v>
      </c>
      <c r="JN353" s="568">
        <f t="shared" si="1745"/>
        <v>45926846.849999987</v>
      </c>
      <c r="JO353" s="568">
        <f t="shared" si="1745"/>
        <v>58680231.430000007</v>
      </c>
      <c r="JP353" s="568">
        <f t="shared" si="1745"/>
        <v>49216229.580000013</v>
      </c>
      <c r="JQ353" s="568">
        <f t="shared" si="1745"/>
        <v>55335323.749999993</v>
      </c>
      <c r="JR353" s="568">
        <f t="shared" si="1745"/>
        <v>53708496.740000002</v>
      </c>
      <c r="JS353" s="568">
        <f t="shared" si="1745"/>
        <v>8291332.1099999817</v>
      </c>
      <c r="JT353" s="568">
        <f t="shared" si="1745"/>
        <v>5649010.1600000095</v>
      </c>
      <c r="JU353" s="568">
        <f t="shared" si="1745"/>
        <v>76559472.230000004</v>
      </c>
      <c r="JV353" s="568">
        <f t="shared" si="1745"/>
        <v>71541975.400000021</v>
      </c>
      <c r="JW353" s="568">
        <f>JW355+JW363</f>
        <v>7245232.9699999839</v>
      </c>
      <c r="JX353" s="568">
        <f>JX355+JX363</f>
        <v>16048461.830000013</v>
      </c>
      <c r="JY353" s="568">
        <f>JM353+JN353+JO353+JP353+JQ353+JR353+JS353+JT353+JU353+JV353+JW353+JX353</f>
        <v>2101757078.75</v>
      </c>
      <c r="JZ353" s="651">
        <f t="shared" ref="JZ353:KI353" si="1746">JZ355+JZ363</f>
        <v>1658577982.2</v>
      </c>
      <c r="KA353" s="568">
        <f t="shared" si="1746"/>
        <v>5502536.9800000004</v>
      </c>
      <c r="KB353" s="568">
        <f t="shared" si="1746"/>
        <v>37210997.129999995</v>
      </c>
      <c r="KC353" s="568">
        <f t="shared" si="1746"/>
        <v>993826885.48000002</v>
      </c>
      <c r="KD353" s="568">
        <f t="shared" si="1746"/>
        <v>5711407.7800000012</v>
      </c>
      <c r="KE353" s="568">
        <f t="shared" si="1746"/>
        <v>16619406.830000002</v>
      </c>
      <c r="KF353" s="568">
        <f t="shared" si="1746"/>
        <v>7938889.8999999929</v>
      </c>
      <c r="KG353" s="568">
        <f t="shared" si="1746"/>
        <v>6993045.5300000003</v>
      </c>
      <c r="KH353" s="568">
        <f t="shared" si="1746"/>
        <v>7503653.7000000039</v>
      </c>
      <c r="KI353" s="568">
        <f t="shared" si="1746"/>
        <v>709724634.13999999</v>
      </c>
      <c r="KJ353" s="568">
        <f>KJ355+KJ363</f>
        <v>8067032.4199999934</v>
      </c>
      <c r="KK353" s="568">
        <f>KK355+KK363</f>
        <v>21718079.010000002</v>
      </c>
      <c r="KL353" s="568">
        <f>JZ353+KA353+KB353+KC353+KD353+KE353+KF353+KG353+KH353+KI353+KJ353+KK353</f>
        <v>3479394551.1000004</v>
      </c>
      <c r="KM353" s="651">
        <f t="shared" ref="KM353:KV353" si="1747">KM355+KM363</f>
        <v>125381085.41</v>
      </c>
      <c r="KN353" s="568">
        <f t="shared" si="1747"/>
        <v>66461492.049999997</v>
      </c>
      <c r="KO353" s="568">
        <f t="shared" si="1747"/>
        <v>995991964.49000001</v>
      </c>
      <c r="KP353" s="568">
        <f t="shared" si="1747"/>
        <v>43052568.68</v>
      </c>
      <c r="KQ353" s="568">
        <f t="shared" si="1747"/>
        <v>8427023.7600000054</v>
      </c>
      <c r="KR353" s="568">
        <f t="shared" si="1747"/>
        <v>16490094.249999993</v>
      </c>
      <c r="KS353" s="568">
        <f t="shared" si="1747"/>
        <v>21619940.030000001</v>
      </c>
      <c r="KT353" s="568">
        <f t="shared" si="1747"/>
        <v>8238844.8199999984</v>
      </c>
      <c r="KU353" s="568">
        <f t="shared" si="1747"/>
        <v>5911857.1099999985</v>
      </c>
      <c r="KV353" s="568">
        <f t="shared" si="1747"/>
        <v>216674454.61000001</v>
      </c>
      <c r="KW353" s="568">
        <f>KW355+KW363</f>
        <v>8644663.2900000047</v>
      </c>
      <c r="KX353" s="568">
        <f>KX355+KX363</f>
        <v>14198405.749999998</v>
      </c>
      <c r="KY353" s="568">
        <f>KM353+KN353+KO353+KP353+KQ353+KR353+KS353+KT353+KU353+KV353+KW353+KX353</f>
        <v>1531092394.25</v>
      </c>
      <c r="KZ353" s="651">
        <f t="shared" ref="KZ353:LI353" si="1748">KZ355+KZ363</f>
        <v>134555787.75</v>
      </c>
      <c r="LA353" s="568">
        <f t="shared" si="1748"/>
        <v>64537822.509999998</v>
      </c>
      <c r="LB353" s="568">
        <f t="shared" si="1748"/>
        <v>0</v>
      </c>
      <c r="LC353" s="568">
        <f t="shared" si="1748"/>
        <v>0</v>
      </c>
      <c r="LD353" s="568">
        <f t="shared" si="1748"/>
        <v>0</v>
      </c>
      <c r="LE353" s="568">
        <f t="shared" si="1748"/>
        <v>0</v>
      </c>
      <c r="LF353" s="568">
        <f t="shared" si="1748"/>
        <v>0</v>
      </c>
      <c r="LG353" s="568">
        <f t="shared" si="1748"/>
        <v>0</v>
      </c>
      <c r="LH353" s="568">
        <f t="shared" si="1748"/>
        <v>0</v>
      </c>
      <c r="LI353" s="568">
        <f t="shared" si="1748"/>
        <v>0</v>
      </c>
      <c r="LJ353" s="568">
        <f>LJ355+LJ363</f>
        <v>0</v>
      </c>
      <c r="LK353" s="568">
        <f>LK355+LK363</f>
        <v>0</v>
      </c>
      <c r="LL353" s="569">
        <f>KZ353+LA353+LB353+LC353+LD353+LE353+LF353+LG353+LH353+LI353+LJ353+LK353</f>
        <v>199093610.25999999</v>
      </c>
    </row>
    <row r="354" spans="1:324" x14ac:dyDescent="0.2">
      <c r="A354" s="436"/>
      <c r="B354" s="437"/>
      <c r="C354" s="421" t="s">
        <v>1062</v>
      </c>
      <c r="D354" s="421" t="s">
        <v>1062</v>
      </c>
      <c r="E354" s="442"/>
      <c r="F354" s="442"/>
      <c r="G354" s="442"/>
      <c r="H354" s="442"/>
      <c r="I354" s="442"/>
      <c r="J354" s="442"/>
      <c r="K354" s="442"/>
      <c r="L354" s="442"/>
      <c r="M354" s="442"/>
      <c r="N354" s="442"/>
      <c r="O354" s="442"/>
      <c r="P354" s="442"/>
      <c r="Q354" s="442"/>
      <c r="R354" s="442"/>
      <c r="S354" s="442"/>
      <c r="T354" s="442"/>
      <c r="U354" s="442"/>
      <c r="V354" s="442"/>
      <c r="W354" s="442"/>
      <c r="X354" s="442"/>
      <c r="Y354" s="442"/>
      <c r="Z354" s="442"/>
      <c r="AA354" s="442"/>
      <c r="AB354" s="442"/>
      <c r="AC354" s="442"/>
      <c r="AD354" s="442"/>
      <c r="AE354" s="442"/>
      <c r="AF354" s="442"/>
      <c r="AG354" s="442"/>
      <c r="AH354" s="442"/>
      <c r="AI354" s="442"/>
      <c r="AJ354" s="442"/>
      <c r="AK354" s="442"/>
      <c r="AL354" s="442"/>
      <c r="AM354" s="442"/>
      <c r="AN354" s="442"/>
      <c r="AO354" s="442"/>
      <c r="AP354" s="442"/>
      <c r="AQ354" s="442"/>
      <c r="AR354" s="442"/>
      <c r="AS354" s="442"/>
      <c r="AT354" s="442"/>
      <c r="AU354" s="442"/>
      <c r="AV354" s="442"/>
      <c r="AW354" s="442"/>
      <c r="AX354" s="442"/>
      <c r="AY354" s="442"/>
      <c r="AZ354" s="442"/>
      <c r="BA354" s="442"/>
      <c r="BB354" s="442"/>
      <c r="BC354" s="442"/>
      <c r="BD354" s="442"/>
      <c r="BE354" s="442"/>
      <c r="BF354" s="442"/>
      <c r="BG354" s="442"/>
      <c r="BH354" s="442"/>
      <c r="BI354" s="442"/>
      <c r="BJ354" s="442"/>
      <c r="BK354" s="442"/>
      <c r="BL354" s="442"/>
      <c r="BM354" s="442"/>
      <c r="BN354" s="442"/>
      <c r="BO354" s="442"/>
      <c r="BP354" s="442"/>
      <c r="BQ354" s="442"/>
      <c r="BR354" s="442"/>
      <c r="BS354" s="442"/>
      <c r="BT354" s="442"/>
      <c r="BU354" s="442"/>
      <c r="BV354" s="442"/>
      <c r="BW354" s="442"/>
      <c r="BX354" s="442"/>
      <c r="BY354" s="442"/>
      <c r="BZ354" s="442"/>
      <c r="CA354" s="442"/>
      <c r="CB354" s="442"/>
      <c r="CC354" s="442"/>
      <c r="CD354" s="442"/>
      <c r="CE354" s="442"/>
      <c r="CF354" s="442"/>
      <c r="CG354" s="442"/>
      <c r="CH354" s="442"/>
      <c r="CI354" s="442"/>
      <c r="CJ354" s="442"/>
      <c r="CK354" s="442"/>
      <c r="CL354" s="442"/>
      <c r="CM354" s="442"/>
      <c r="CN354" s="442"/>
      <c r="CO354" s="442"/>
      <c r="CP354" s="442"/>
      <c r="CQ354" s="442"/>
      <c r="CR354" s="442"/>
      <c r="CS354" s="442"/>
      <c r="CT354" s="442"/>
      <c r="CU354" s="442"/>
      <c r="CV354" s="442"/>
      <c r="CW354" s="442"/>
      <c r="CX354" s="442"/>
      <c r="CY354" s="442"/>
      <c r="CZ354" s="442"/>
      <c r="DA354" s="442"/>
      <c r="DB354" s="442"/>
      <c r="DC354" s="442"/>
      <c r="DD354" s="442"/>
      <c r="DE354" s="442"/>
      <c r="DF354" s="442"/>
      <c r="DG354" s="442"/>
      <c r="DH354" s="442"/>
      <c r="DI354" s="442"/>
      <c r="DJ354" s="442"/>
      <c r="DK354" s="442"/>
      <c r="DL354" s="442"/>
      <c r="DM354" s="442"/>
      <c r="DN354" s="442"/>
      <c r="DO354" s="442"/>
      <c r="DP354" s="442"/>
      <c r="DQ354" s="442"/>
      <c r="DR354" s="442"/>
      <c r="DS354" s="442"/>
      <c r="DT354" s="442"/>
      <c r="DU354" s="442"/>
      <c r="DV354" s="442"/>
      <c r="DW354" s="442"/>
      <c r="DX354" s="442"/>
      <c r="DY354" s="442"/>
      <c r="DZ354" s="442"/>
      <c r="EA354" s="442"/>
      <c r="EB354" s="442"/>
      <c r="EC354" s="442"/>
      <c r="ED354" s="442"/>
      <c r="EE354" s="442"/>
      <c r="EF354" s="442"/>
      <c r="EG354" s="442"/>
      <c r="EH354" s="442"/>
      <c r="EI354" s="442"/>
      <c r="EJ354" s="442"/>
      <c r="EK354" s="442"/>
      <c r="EL354" s="442"/>
      <c r="EM354" s="442"/>
      <c r="EN354" s="442"/>
      <c r="EO354" s="442"/>
      <c r="EP354" s="442"/>
      <c r="EQ354" s="442"/>
      <c r="ER354" s="442"/>
      <c r="ES354" s="442"/>
      <c r="ET354" s="442"/>
      <c r="EU354" s="442"/>
      <c r="EV354" s="442"/>
      <c r="EW354" s="442"/>
      <c r="EX354" s="442"/>
      <c r="EY354" s="442"/>
      <c r="EZ354" s="442"/>
      <c r="FA354" s="442"/>
      <c r="FB354" s="442"/>
      <c r="FC354" s="442"/>
      <c r="FD354" s="442"/>
      <c r="FE354" s="442"/>
      <c r="FF354" s="442"/>
      <c r="FG354" s="442"/>
      <c r="FH354" s="442"/>
      <c r="FI354" s="442"/>
      <c r="FJ354" s="442"/>
      <c r="FK354" s="442"/>
      <c r="FL354" s="442"/>
      <c r="FM354" s="442"/>
      <c r="FN354" s="442"/>
      <c r="FO354" s="442"/>
      <c r="FP354" s="442"/>
      <c r="FQ354" s="442"/>
      <c r="FR354" s="442"/>
      <c r="FS354" s="442"/>
      <c r="FT354" s="442"/>
      <c r="FU354" s="442"/>
      <c r="FV354" s="442"/>
      <c r="FW354" s="442"/>
      <c r="FX354" s="442"/>
      <c r="FY354" s="442"/>
      <c r="FZ354" s="442"/>
      <c r="GA354" s="442"/>
      <c r="GB354" s="442"/>
      <c r="GC354" s="442"/>
      <c r="GD354" s="442"/>
      <c r="GE354" s="442"/>
      <c r="GF354" s="442"/>
      <c r="GG354" s="442"/>
      <c r="GH354" s="442"/>
      <c r="GI354" s="442"/>
      <c r="GJ354" s="442"/>
      <c r="GK354" s="442"/>
      <c r="GL354" s="442"/>
      <c r="GM354" s="442"/>
      <c r="GN354" s="442"/>
      <c r="GO354" s="442"/>
      <c r="GP354" s="442"/>
      <c r="GQ354" s="442"/>
      <c r="GR354" s="442"/>
      <c r="GS354" s="442"/>
      <c r="GT354" s="442"/>
      <c r="GU354" s="442"/>
      <c r="GV354" s="442"/>
      <c r="GW354" s="442"/>
      <c r="GX354" s="442"/>
      <c r="GY354" s="442"/>
      <c r="GZ354" s="442"/>
      <c r="HA354" s="442"/>
      <c r="HB354" s="442"/>
      <c r="HC354" s="442"/>
      <c r="HD354" s="442"/>
      <c r="HE354" s="442"/>
      <c r="HF354" s="442"/>
      <c r="HG354" s="442"/>
      <c r="HH354" s="442"/>
      <c r="HI354" s="442"/>
      <c r="HJ354" s="442"/>
      <c r="HK354" s="442"/>
      <c r="HL354" s="442"/>
      <c r="HM354" s="442"/>
      <c r="HN354" s="442"/>
      <c r="HO354" s="442"/>
      <c r="HP354" s="442"/>
      <c r="HQ354" s="442"/>
      <c r="HR354" s="442"/>
      <c r="HS354" s="442"/>
      <c r="HT354" s="442"/>
      <c r="HU354" s="442"/>
      <c r="HV354" s="442"/>
      <c r="HW354" s="442"/>
      <c r="HX354" s="442"/>
      <c r="HY354" s="442"/>
      <c r="HZ354" s="442"/>
      <c r="IA354" s="442"/>
      <c r="IB354" s="442"/>
      <c r="IC354" s="442"/>
      <c r="ID354" s="442"/>
      <c r="IE354" s="442"/>
      <c r="IF354" s="442"/>
      <c r="IG354" s="442"/>
      <c r="IH354" s="442"/>
      <c r="II354" s="442"/>
      <c r="IJ354" s="442"/>
      <c r="IK354" s="442"/>
      <c r="IL354" s="442"/>
      <c r="IM354" s="442"/>
      <c r="IN354" s="442"/>
      <c r="IO354" s="442"/>
      <c r="IP354" s="442"/>
      <c r="IQ354" s="442"/>
      <c r="IR354" s="442"/>
      <c r="IS354" s="442"/>
      <c r="IT354" s="442"/>
      <c r="IU354" s="442"/>
      <c r="IV354" s="442"/>
      <c r="IW354" s="442"/>
      <c r="IX354" s="442"/>
      <c r="IY354" s="442"/>
      <c r="IZ354" s="653"/>
      <c r="JA354" s="442"/>
      <c r="JB354" s="442"/>
      <c r="JC354" s="442"/>
      <c r="JD354" s="442"/>
      <c r="JE354" s="442"/>
      <c r="JF354" s="442"/>
      <c r="JG354" s="442"/>
      <c r="JH354" s="442"/>
      <c r="JI354" s="442"/>
      <c r="JJ354" s="442"/>
      <c r="JK354" s="442"/>
      <c r="JL354" s="442"/>
      <c r="JM354" s="653"/>
      <c r="JN354" s="442"/>
      <c r="JO354" s="442"/>
      <c r="JP354" s="442"/>
      <c r="JQ354" s="442"/>
      <c r="JR354" s="442"/>
      <c r="JS354" s="442"/>
      <c r="JT354" s="442"/>
      <c r="JU354" s="442"/>
      <c r="JV354" s="442"/>
      <c r="JW354" s="442"/>
      <c r="JX354" s="442"/>
      <c r="JY354" s="442"/>
      <c r="JZ354" s="653"/>
      <c r="KA354" s="442"/>
      <c r="KB354" s="442"/>
      <c r="KC354" s="442"/>
      <c r="KD354" s="442"/>
      <c r="KE354" s="442"/>
      <c r="KF354" s="442"/>
      <c r="KG354" s="442"/>
      <c r="KH354" s="442"/>
      <c r="KI354" s="442"/>
      <c r="KJ354" s="442"/>
      <c r="KK354" s="442"/>
      <c r="KL354" s="442"/>
      <c r="KM354" s="653"/>
      <c r="KN354" s="442"/>
      <c r="KO354" s="442"/>
      <c r="KP354" s="442"/>
      <c r="KQ354" s="442"/>
      <c r="KR354" s="442"/>
      <c r="KS354" s="442"/>
      <c r="KT354" s="442"/>
      <c r="KU354" s="442"/>
      <c r="KV354" s="442"/>
      <c r="KW354" s="442"/>
      <c r="KX354" s="442"/>
      <c r="KY354" s="442"/>
      <c r="KZ354" s="653"/>
      <c r="LA354" s="442"/>
      <c r="LB354" s="442"/>
      <c r="LC354" s="442"/>
      <c r="LD354" s="442"/>
      <c r="LE354" s="442"/>
      <c r="LF354" s="442"/>
      <c r="LG354" s="442"/>
      <c r="LH354" s="442"/>
      <c r="LI354" s="442"/>
      <c r="LJ354" s="442"/>
      <c r="LK354" s="442"/>
      <c r="LL354" s="512"/>
    </row>
    <row r="355" spans="1:324" ht="18" x14ac:dyDescent="0.25">
      <c r="A355" s="461">
        <v>550</v>
      </c>
      <c r="B355" s="462"/>
      <c r="C355" s="463" t="s">
        <v>455</v>
      </c>
      <c r="D355" s="463" t="s">
        <v>786</v>
      </c>
      <c r="E355" s="474">
        <f t="shared" ref="E355:X355" si="1749">SUM(E357:E361)</f>
        <v>23992108.996828578</v>
      </c>
      <c r="F355" s="474">
        <f t="shared" si="1749"/>
        <v>28387305.958938412</v>
      </c>
      <c r="G355" s="474">
        <f t="shared" si="1749"/>
        <v>37587823.401769325</v>
      </c>
      <c r="H355" s="474">
        <f t="shared" si="1749"/>
        <v>52232031.380403951</v>
      </c>
      <c r="I355" s="474">
        <f t="shared" si="1749"/>
        <v>55770998.163912535</v>
      </c>
      <c r="J355" s="474">
        <f t="shared" si="1749"/>
        <v>60639434.151226848</v>
      </c>
      <c r="K355" s="474">
        <f t="shared" si="1749"/>
        <v>199029385.74528462</v>
      </c>
      <c r="L355" s="474">
        <f t="shared" si="1749"/>
        <v>275260933.06626612</v>
      </c>
      <c r="M355" s="474">
        <f t="shared" si="1749"/>
        <v>71924139.46173428</v>
      </c>
      <c r="N355" s="474">
        <f t="shared" si="1749"/>
        <v>16400410.023869138</v>
      </c>
      <c r="O355" s="474">
        <f t="shared" si="1749"/>
        <v>15361649.667376066</v>
      </c>
      <c r="P355" s="474">
        <f t="shared" si="1749"/>
        <v>17279154.609330662</v>
      </c>
      <c r="Q355" s="474">
        <f t="shared" si="1749"/>
        <v>31514789.058045402</v>
      </c>
      <c r="R355" s="474">
        <f t="shared" si="1749"/>
        <v>29606155.321732603</v>
      </c>
      <c r="S355" s="474">
        <f t="shared" si="1749"/>
        <v>109775145.27032216</v>
      </c>
      <c r="T355" s="474">
        <f t="shared" si="1749"/>
        <v>3818357.2131530633</v>
      </c>
      <c r="U355" s="474">
        <f t="shared" si="1749"/>
        <v>2253553.4189200462</v>
      </c>
      <c r="V355" s="474">
        <f t="shared" si="1749"/>
        <v>71740737.331455514</v>
      </c>
      <c r="W355" s="474">
        <f t="shared" si="1749"/>
        <v>3355905.1358704725</v>
      </c>
      <c r="X355" s="474">
        <f t="shared" si="1749"/>
        <v>116144619.50212815</v>
      </c>
      <c r="Y355" s="474">
        <f>M355+N355+O355+P355+Q355+R355+S355+T355+U355+V355+W355+X355</f>
        <v>489174616.01393759</v>
      </c>
      <c r="Z355" s="474">
        <f t="shared" ref="Z355:AK355" si="1750">SUM(Z357:Z361)</f>
        <v>24326244.349106997</v>
      </c>
      <c r="AA355" s="474">
        <f t="shared" si="1750"/>
        <v>12564729.465948924</v>
      </c>
      <c r="AB355" s="474">
        <f t="shared" si="1750"/>
        <v>33610645.746077448</v>
      </c>
      <c r="AC355" s="474">
        <f t="shared" si="1750"/>
        <v>16521795.395968955</v>
      </c>
      <c r="AD355" s="474">
        <f t="shared" si="1750"/>
        <v>41441678.257886834</v>
      </c>
      <c r="AE355" s="474">
        <f t="shared" si="1750"/>
        <v>25845912.856618263</v>
      </c>
      <c r="AF355" s="474">
        <f t="shared" si="1750"/>
        <v>13643809.023076285</v>
      </c>
      <c r="AG355" s="474">
        <f t="shared" si="1750"/>
        <v>3130573.5930145211</v>
      </c>
      <c r="AH355" s="474">
        <f t="shared" si="1750"/>
        <v>9784692.0036304463</v>
      </c>
      <c r="AI355" s="474">
        <f t="shared" si="1750"/>
        <v>78884745.813094646</v>
      </c>
      <c r="AJ355" s="474">
        <f t="shared" si="1750"/>
        <v>10238674.272325154</v>
      </c>
      <c r="AK355" s="474">
        <f t="shared" si="1750"/>
        <v>22663503.169128701</v>
      </c>
      <c r="AL355" s="474">
        <f>Z355+AA355+AB355+AC355+AD355+AE355+AF355+AG355+AH355+AI355+AJ355+AK355</f>
        <v>292657003.94587719</v>
      </c>
      <c r="AM355" s="474">
        <f t="shared" ref="AM355:AX355" si="1751">SUM(AM357:AM361)</f>
        <v>142225045.42509598</v>
      </c>
      <c r="AN355" s="474">
        <f t="shared" si="1751"/>
        <v>27082106.549323987</v>
      </c>
      <c r="AO355" s="474">
        <f t="shared" si="1751"/>
        <v>35240485.004423305</v>
      </c>
      <c r="AP355" s="474">
        <f t="shared" si="1751"/>
        <v>20239789.091679186</v>
      </c>
      <c r="AQ355" s="474">
        <f t="shared" si="1751"/>
        <v>84290780.077115655</v>
      </c>
      <c r="AR355" s="474">
        <f t="shared" si="1751"/>
        <v>28927732.423510265</v>
      </c>
      <c r="AS355" s="474">
        <f t="shared" si="1751"/>
        <v>19665171.001126692</v>
      </c>
      <c r="AT355" s="474">
        <f t="shared" si="1751"/>
        <v>1011994.5778668007</v>
      </c>
      <c r="AU355" s="474">
        <f t="shared" si="1751"/>
        <v>10253950.738607911</v>
      </c>
      <c r="AV355" s="474">
        <f t="shared" si="1751"/>
        <v>81044014.520196974</v>
      </c>
      <c r="AW355" s="474">
        <f t="shared" si="1751"/>
        <v>22347214.866132528</v>
      </c>
      <c r="AX355" s="474">
        <f t="shared" si="1751"/>
        <v>21307085.698547829</v>
      </c>
      <c r="AY355" s="474">
        <f>AM355+AN355+AO355+AP355+AQ355+AR355+AS355+AT355+AU355+AV355+AW355+AX355</f>
        <v>493635369.97362709</v>
      </c>
      <c r="AZ355" s="474">
        <f t="shared" ref="AZ355:BK355" si="1752">SUM(AZ357:AZ361)</f>
        <v>241195797.65414786</v>
      </c>
      <c r="BA355" s="474">
        <f t="shared" si="1752"/>
        <v>86623808.040268749</v>
      </c>
      <c r="BB355" s="474">
        <f t="shared" si="1752"/>
        <v>93185014.292021364</v>
      </c>
      <c r="BC355" s="474">
        <f t="shared" si="1752"/>
        <v>31977595.375104323</v>
      </c>
      <c r="BD355" s="474">
        <f t="shared" si="1752"/>
        <v>22918861.631280255</v>
      </c>
      <c r="BE355" s="474">
        <f t="shared" si="1752"/>
        <v>89005992.766024053</v>
      </c>
      <c r="BF355" s="474">
        <f t="shared" si="1752"/>
        <v>94264866.572942764</v>
      </c>
      <c r="BG355" s="474">
        <f t="shared" si="1752"/>
        <v>1726286.5859205476</v>
      </c>
      <c r="BH355" s="474">
        <f t="shared" si="1752"/>
        <v>23328616.862043068</v>
      </c>
      <c r="BI355" s="474">
        <f t="shared" si="1752"/>
        <v>11303229.309088636</v>
      </c>
      <c r="BJ355" s="474">
        <f t="shared" si="1752"/>
        <v>28144432.667042229</v>
      </c>
      <c r="BK355" s="474">
        <f t="shared" si="1752"/>
        <v>35931462.132907704</v>
      </c>
      <c r="BL355" s="474">
        <f>AZ355+BA355+BB355+BC355+BD355+BE355+BF355+BG355+BH355+BI355+BJ355+BK355</f>
        <v>759605963.88879156</v>
      </c>
      <c r="BM355" s="474">
        <f t="shared" ref="BM355:BX355" si="1753">SUM(BM357:BM361)</f>
        <v>137490838.44800535</v>
      </c>
      <c r="BN355" s="474">
        <f t="shared" si="1753"/>
        <v>50159167.97771658</v>
      </c>
      <c r="BO355" s="474">
        <f t="shared" si="1753"/>
        <v>91980162.104114518</v>
      </c>
      <c r="BP355" s="474">
        <f t="shared" si="1753"/>
        <v>35160136.629110336</v>
      </c>
      <c r="BQ355" s="474">
        <f t="shared" si="1753"/>
        <v>70687216.50955601</v>
      </c>
      <c r="BR355" s="474">
        <f t="shared" si="1753"/>
        <v>26743720.66808546</v>
      </c>
      <c r="BS355" s="474">
        <f t="shared" si="1753"/>
        <v>22849164.833541982</v>
      </c>
      <c r="BT355" s="474">
        <f t="shared" si="1753"/>
        <v>921313.78171423753</v>
      </c>
      <c r="BU355" s="474">
        <f t="shared" si="1753"/>
        <v>44693687.149641126</v>
      </c>
      <c r="BV355" s="474">
        <f t="shared" si="1753"/>
        <v>28393757.829786349</v>
      </c>
      <c r="BW355" s="474">
        <f t="shared" si="1753"/>
        <v>19631506.45426473</v>
      </c>
      <c r="BX355" s="474">
        <f t="shared" si="1753"/>
        <v>4259585.4807628086</v>
      </c>
      <c r="BY355" s="474">
        <f>BM355+BN355+BO355+BP355+BQ355+BR355+BS355+BT355+BU355+BV355+BW355+BX355</f>
        <v>532970257.86629945</v>
      </c>
      <c r="BZ355" s="474">
        <f t="shared" ref="BZ355:CK355" si="1754">SUM(BZ357:BZ361)</f>
        <v>113238361.74954098</v>
      </c>
      <c r="CA355" s="474">
        <f t="shared" si="1754"/>
        <v>104659272.74732932</v>
      </c>
      <c r="CB355" s="474">
        <f t="shared" si="1754"/>
        <v>109915220.36442164</v>
      </c>
      <c r="CC355" s="474">
        <f t="shared" si="1754"/>
        <v>64896977.265189447</v>
      </c>
      <c r="CD355" s="474">
        <f t="shared" si="1754"/>
        <v>65037114.388958439</v>
      </c>
      <c r="CE355" s="474">
        <f t="shared" si="1754"/>
        <v>376284778.40944755</v>
      </c>
      <c r="CF355" s="474">
        <f t="shared" si="1754"/>
        <v>79096289.429644465</v>
      </c>
      <c r="CG355" s="474">
        <f t="shared" si="1754"/>
        <v>1279383.4978300782</v>
      </c>
      <c r="CH355" s="474">
        <f t="shared" si="1754"/>
        <v>116153693.91278584</v>
      </c>
      <c r="CI355" s="474">
        <f t="shared" si="1754"/>
        <v>2146623.2876815218</v>
      </c>
      <c r="CJ355" s="474">
        <f t="shared" si="1754"/>
        <v>77177896.018611252</v>
      </c>
      <c r="CK355" s="474">
        <f t="shared" si="1754"/>
        <v>29565887.747913543</v>
      </c>
      <c r="CL355" s="474">
        <f>BZ355+CA355+CB355+CC355+CD355+CE355+CF355+CG355+CH355+CI355+CJ355+CK355</f>
        <v>1139451498.8193543</v>
      </c>
      <c r="CM355" s="474">
        <f t="shared" ref="CM355:CX355" si="1755">SUM(CM357:CM361)</f>
        <v>193544598.10273743</v>
      </c>
      <c r="CN355" s="474">
        <f t="shared" si="1755"/>
        <v>265978493.09434989</v>
      </c>
      <c r="CO355" s="474">
        <f t="shared" si="1755"/>
        <v>117733550.65398099</v>
      </c>
      <c r="CP355" s="474">
        <f t="shared" si="1755"/>
        <v>125435982.95351359</v>
      </c>
      <c r="CQ355" s="474">
        <f t="shared" si="1755"/>
        <v>27331436.841720913</v>
      </c>
      <c r="CR355" s="474">
        <f t="shared" si="1755"/>
        <v>30869933.798155565</v>
      </c>
      <c r="CS355" s="474">
        <f t="shared" si="1755"/>
        <v>29970901.272283424</v>
      </c>
      <c r="CT355" s="474">
        <f t="shared" si="1755"/>
        <v>1564820.0239525978</v>
      </c>
      <c r="CU355" s="474">
        <f t="shared" si="1755"/>
        <v>46048844.843807384</v>
      </c>
      <c r="CV355" s="474">
        <f t="shared" si="1755"/>
        <v>2319410.1282757483</v>
      </c>
      <c r="CW355" s="474">
        <f t="shared" si="1755"/>
        <v>27588832.202261727</v>
      </c>
      <c r="CX355" s="474">
        <f t="shared" si="1755"/>
        <v>74911975.680520773</v>
      </c>
      <c r="CY355" s="474">
        <f>CM355+CN355+CO355+CP355+CQ355+CR355+CS355+CT355+CU355+CV355+CW355+CX355</f>
        <v>943298779.59555995</v>
      </c>
      <c r="CZ355" s="474">
        <f t="shared" ref="CZ355:DK355" si="1756">SUM(CZ357:CZ361)</f>
        <v>128733964.13999999</v>
      </c>
      <c r="DA355" s="474">
        <f t="shared" si="1756"/>
        <v>233772525.97999999</v>
      </c>
      <c r="DB355" s="474">
        <f t="shared" si="1756"/>
        <v>64299346.539999999</v>
      </c>
      <c r="DC355" s="474">
        <f t="shared" si="1756"/>
        <v>33255002.48</v>
      </c>
      <c r="DD355" s="474">
        <f t="shared" si="1756"/>
        <v>271210506.22999996</v>
      </c>
      <c r="DE355" s="474">
        <f t="shared" si="1756"/>
        <v>36595953.359999999</v>
      </c>
      <c r="DF355" s="474">
        <f t="shared" si="1756"/>
        <v>32552473.149999999</v>
      </c>
      <c r="DG355" s="474">
        <f t="shared" si="1756"/>
        <v>429558.19</v>
      </c>
      <c r="DH355" s="474">
        <f t="shared" si="1756"/>
        <v>51192057.75</v>
      </c>
      <c r="DI355" s="474">
        <f t="shared" si="1756"/>
        <v>2821615.7400000035</v>
      </c>
      <c r="DJ355" s="474">
        <f t="shared" si="1756"/>
        <v>30232449.219999999</v>
      </c>
      <c r="DK355" s="474">
        <f t="shared" si="1756"/>
        <v>14380670.189999999</v>
      </c>
      <c r="DL355" s="474">
        <f>CZ355+DA355+DB355+DC355+DD355+DE355+DF355+DG355+DH355+DI355+DJ355+DK355</f>
        <v>899476122.97000015</v>
      </c>
      <c r="DM355" s="474">
        <f t="shared" ref="DM355:DX355" si="1757">SUM(DM357:DM361)</f>
        <v>518523417.54999995</v>
      </c>
      <c r="DN355" s="474">
        <f t="shared" si="1757"/>
        <v>52551254.599999994</v>
      </c>
      <c r="DO355" s="474">
        <f t="shared" si="1757"/>
        <v>56142463.439999998</v>
      </c>
      <c r="DP355" s="474">
        <f t="shared" si="1757"/>
        <v>546174226.95000005</v>
      </c>
      <c r="DQ355" s="474">
        <f t="shared" si="1757"/>
        <v>3831030.89</v>
      </c>
      <c r="DR355" s="474">
        <f t="shared" si="1757"/>
        <v>3256068.75</v>
      </c>
      <c r="DS355" s="474">
        <f t="shared" si="1757"/>
        <v>4816252.7200000007</v>
      </c>
      <c r="DT355" s="474">
        <f t="shared" si="1757"/>
        <v>2078096.4500000011</v>
      </c>
      <c r="DU355" s="474">
        <f t="shared" si="1757"/>
        <v>25389948.09</v>
      </c>
      <c r="DV355" s="474">
        <f t="shared" si="1757"/>
        <v>2862391.799999997</v>
      </c>
      <c r="DW355" s="474">
        <f t="shared" si="1757"/>
        <v>2485088.1599999997</v>
      </c>
      <c r="DX355" s="474">
        <f t="shared" si="1757"/>
        <v>14333756.250000004</v>
      </c>
      <c r="DY355" s="474">
        <f>DM355+DN355+DO355+DP355+DQ355+DR355+DS355+DT355+DU355+DV355+DW355+DX355</f>
        <v>1232443995.6500001</v>
      </c>
      <c r="DZ355" s="474">
        <f t="shared" ref="DZ355:EK355" si="1758">SUM(DZ357:DZ361)</f>
        <v>87834609.159999996</v>
      </c>
      <c r="EA355" s="474">
        <f t="shared" si="1758"/>
        <v>234315622.41</v>
      </c>
      <c r="EB355" s="474">
        <f t="shared" si="1758"/>
        <v>36868406.870000005</v>
      </c>
      <c r="EC355" s="474">
        <f t="shared" si="1758"/>
        <v>15451188.48</v>
      </c>
      <c r="ED355" s="474">
        <f t="shared" si="1758"/>
        <v>3107548.67</v>
      </c>
      <c r="EE355" s="474">
        <f t="shared" si="1758"/>
        <v>4357648.9000000004</v>
      </c>
      <c r="EF355" s="474">
        <f t="shared" si="1758"/>
        <v>2307280.0800000099</v>
      </c>
      <c r="EG355" s="474">
        <f t="shared" si="1758"/>
        <v>22918777.41</v>
      </c>
      <c r="EH355" s="474">
        <f t="shared" si="1758"/>
        <v>23600569.390000004</v>
      </c>
      <c r="EI355" s="474">
        <f t="shared" si="1758"/>
        <v>9381848.7400000002</v>
      </c>
      <c r="EJ355" s="474">
        <f t="shared" si="1758"/>
        <v>2924869.8299999945</v>
      </c>
      <c r="EK355" s="474">
        <f t="shared" si="1758"/>
        <v>18592067.73</v>
      </c>
      <c r="EL355" s="474">
        <f>DZ355+EA355+EB355+EC355+ED355+EE355+EF355+EG355+EH355+EI355+EJ355+EK355</f>
        <v>461660437.67000002</v>
      </c>
      <c r="EM355" s="474">
        <f t="shared" ref="EM355:EX355" si="1759">SUM(EM357:EM361)</f>
        <v>396020188.15000004</v>
      </c>
      <c r="EN355" s="474">
        <f t="shared" si="1759"/>
        <v>4520859.07</v>
      </c>
      <c r="EO355" s="474">
        <f t="shared" si="1759"/>
        <v>732860881.61000001</v>
      </c>
      <c r="EP355" s="474">
        <f t="shared" si="1759"/>
        <v>48428899.369999997</v>
      </c>
      <c r="EQ355" s="474">
        <f t="shared" si="1759"/>
        <v>15127407.660000008</v>
      </c>
      <c r="ER355" s="474">
        <f t="shared" si="1759"/>
        <v>4622251.5499999933</v>
      </c>
      <c r="ES355" s="474">
        <f t="shared" si="1759"/>
        <v>3927379.02</v>
      </c>
      <c r="ET355" s="474">
        <f t="shared" si="1759"/>
        <v>3250610.76</v>
      </c>
      <c r="EU355" s="474">
        <f t="shared" si="1759"/>
        <v>5377756.1700000083</v>
      </c>
      <c r="EV355" s="474">
        <f t="shared" si="1759"/>
        <v>11936145.569999995</v>
      </c>
      <c r="EW355" s="474">
        <f t="shared" si="1759"/>
        <v>3086609.4000000004</v>
      </c>
      <c r="EX355" s="474">
        <f t="shared" si="1759"/>
        <v>31197992.020000003</v>
      </c>
      <c r="EY355" s="474">
        <f>EM355+EN355+EO355+EP355+EQ355+ER355+ES355+ET355+EU355+EV355+EW355+EX355</f>
        <v>1260356980.3499999</v>
      </c>
      <c r="EZ355" s="474">
        <f t="shared" ref="EZ355:FH355" si="1760">SUM(EZ357:EZ361)</f>
        <v>357272080.29999995</v>
      </c>
      <c r="FA355" s="474">
        <f t="shared" si="1760"/>
        <v>43001819.149999999</v>
      </c>
      <c r="FB355" s="474">
        <f t="shared" si="1760"/>
        <v>15030147.450000003</v>
      </c>
      <c r="FC355" s="474">
        <f t="shared" si="1760"/>
        <v>4505343.87</v>
      </c>
      <c r="FD355" s="474">
        <f t="shared" si="1760"/>
        <v>3480781.8000000101</v>
      </c>
      <c r="FE355" s="474">
        <f t="shared" si="1760"/>
        <v>70281489.319999978</v>
      </c>
      <c r="FF355" s="474">
        <f t="shared" si="1760"/>
        <v>4242750.88</v>
      </c>
      <c r="FG355" s="474">
        <f t="shared" si="1760"/>
        <v>14402294.999999993</v>
      </c>
      <c r="FH355" s="474">
        <f t="shared" si="1760"/>
        <v>-1126580.5999999731</v>
      </c>
      <c r="FI355" s="474">
        <f>SUM(FI357:FI361)</f>
        <v>10524984.249999998</v>
      </c>
      <c r="FJ355" s="474">
        <f>SUM(FJ357:FJ361)</f>
        <v>5562306.9499999834</v>
      </c>
      <c r="FK355" s="474">
        <f>SUM(FK357:FK361)</f>
        <v>20250545.480000041</v>
      </c>
      <c r="FL355" s="474">
        <f>FA355+FB355+FC355+FD355+FE355+FF355+FG355+FH355+EZ355+FI355+FK355+FJ355</f>
        <v>547427963.8499999</v>
      </c>
      <c r="FM355" s="474">
        <f t="shared" ref="FM355:FV355" si="1761">SUM(FM357:FM361)</f>
        <v>111131929.69</v>
      </c>
      <c r="FN355" s="474">
        <f t="shared" si="1761"/>
        <v>1004960394.3199999</v>
      </c>
      <c r="FO355" s="474">
        <f t="shared" si="1761"/>
        <v>14927852.849999998</v>
      </c>
      <c r="FP355" s="474">
        <f t="shared" si="1761"/>
        <v>39805843.540000014</v>
      </c>
      <c r="FQ355" s="474">
        <f t="shared" si="1761"/>
        <v>9577723.8799999896</v>
      </c>
      <c r="FR355" s="474">
        <f t="shared" si="1761"/>
        <v>4325110.0200000107</v>
      </c>
      <c r="FS355" s="474">
        <f t="shared" si="1761"/>
        <v>4482577.2099999674</v>
      </c>
      <c r="FT355" s="474">
        <f t="shared" si="1761"/>
        <v>4430034.8300000271</v>
      </c>
      <c r="FU355" s="474">
        <f t="shared" si="1761"/>
        <v>4101191.29</v>
      </c>
      <c r="FV355" s="474">
        <f t="shared" si="1761"/>
        <v>45360743.869999997</v>
      </c>
      <c r="FW355" s="474">
        <f>SUM(FW357:FW361)</f>
        <v>9767405.4799999781</v>
      </c>
      <c r="FX355" s="474">
        <f>SUM(FX357:FX361)</f>
        <v>63664472.280000001</v>
      </c>
      <c r="FY355" s="474">
        <f>FM355+FN355+FO355+FP355+FQ355+FR355+FS355+FT355+FU355+FV355+FW355+FX355</f>
        <v>1316535279.2599995</v>
      </c>
      <c r="FZ355" s="474">
        <f t="shared" ref="FZ355:GI355" si="1762">SUM(FZ357:FZ361)</f>
        <v>121970163.82000001</v>
      </c>
      <c r="GA355" s="474">
        <f t="shared" si="1762"/>
        <v>303641705.19</v>
      </c>
      <c r="GB355" s="474">
        <f t="shared" si="1762"/>
        <v>79282410.670000002</v>
      </c>
      <c r="GC355" s="474">
        <f t="shared" si="1762"/>
        <v>582356037.97000003</v>
      </c>
      <c r="GD355" s="474">
        <f t="shared" si="1762"/>
        <v>142408485.08999997</v>
      </c>
      <c r="GE355" s="474">
        <f t="shared" si="1762"/>
        <v>550156217.38000011</v>
      </c>
      <c r="GF355" s="474">
        <f t="shared" si="1762"/>
        <v>6715931.6799999867</v>
      </c>
      <c r="GG355" s="474">
        <f t="shared" si="1762"/>
        <v>4256854.2300000126</v>
      </c>
      <c r="GH355" s="474">
        <f t="shared" si="1762"/>
        <v>39134016.089999974</v>
      </c>
      <c r="GI355" s="474">
        <f t="shared" si="1762"/>
        <v>81321080.160000026</v>
      </c>
      <c r="GJ355" s="474">
        <f>SUM(GJ357:GJ361)</f>
        <v>6606156.0099999812</v>
      </c>
      <c r="GK355" s="474">
        <f>SUM(GK357:GK361)</f>
        <v>9768134.7000000142</v>
      </c>
      <c r="GL355" s="474">
        <f>FZ355+GA355+GB355+GC355+GD355+GE355+GF355+GG355+GH355+GI355+GJ355+GK355</f>
        <v>1927617192.9900002</v>
      </c>
      <c r="GM355" s="474">
        <f t="shared" ref="GM355:GV355" si="1763">SUM(GM357:GM361)</f>
        <v>15589182.890000002</v>
      </c>
      <c r="GN355" s="474">
        <f t="shared" si="1763"/>
        <v>115575995.03999999</v>
      </c>
      <c r="GO355" s="474">
        <f t="shared" si="1763"/>
        <v>95200632.550000012</v>
      </c>
      <c r="GP355" s="474">
        <f t="shared" si="1763"/>
        <v>1549042558.78</v>
      </c>
      <c r="GQ355" s="474">
        <f t="shared" si="1763"/>
        <v>23051452.979999986</v>
      </c>
      <c r="GR355" s="474">
        <f t="shared" si="1763"/>
        <v>137295942.88999999</v>
      </c>
      <c r="GS355" s="474">
        <f t="shared" si="1763"/>
        <v>5602278.0599999866</v>
      </c>
      <c r="GT355" s="474">
        <f t="shared" si="1763"/>
        <v>3941680.8000000408</v>
      </c>
      <c r="GU355" s="474">
        <f t="shared" si="1763"/>
        <v>157275764.95999995</v>
      </c>
      <c r="GV355" s="474">
        <f t="shared" si="1763"/>
        <v>1351613494.2700002</v>
      </c>
      <c r="GW355" s="474">
        <f>SUM(GW357:GW361)</f>
        <v>90901282.579999924</v>
      </c>
      <c r="GX355" s="474">
        <f>SUM(GX357:GX361)</f>
        <v>12381047.459999999</v>
      </c>
      <c r="GY355" s="474">
        <f>GM355+GN355+GO355+GP355+GQ355+GR355+GS355+GT355+GU355+GV355+GW355+GX355</f>
        <v>3557471313.2600002</v>
      </c>
      <c r="GZ355" s="474">
        <f t="shared" ref="GZ355:HI355" si="1764">SUM(GZ357:GZ361)</f>
        <v>34787920.390000001</v>
      </c>
      <c r="HA355" s="474">
        <f t="shared" si="1764"/>
        <v>190483536.59</v>
      </c>
      <c r="HB355" s="474">
        <f t="shared" si="1764"/>
        <v>1299359931.4000001</v>
      </c>
      <c r="HC355" s="474">
        <f t="shared" si="1764"/>
        <v>130590271.36000001</v>
      </c>
      <c r="HD355" s="474">
        <f t="shared" si="1764"/>
        <v>119066698.49999997</v>
      </c>
      <c r="HE355" s="474">
        <f t="shared" si="1764"/>
        <v>210038523.94</v>
      </c>
      <c r="HF355" s="474">
        <f t="shared" si="1764"/>
        <v>106781643.34</v>
      </c>
      <c r="HG355" s="474">
        <f t="shared" si="1764"/>
        <v>5526885.4100000374</v>
      </c>
      <c r="HH355" s="474">
        <f t="shared" si="1764"/>
        <v>137473067.21999997</v>
      </c>
      <c r="HI355" s="474">
        <f t="shared" si="1764"/>
        <v>91537187.759999961</v>
      </c>
      <c r="HJ355" s="474">
        <f>SUM(HJ357:HJ361)</f>
        <v>55054069.239999987</v>
      </c>
      <c r="HK355" s="474">
        <f>SUM(HK357:HK361)</f>
        <v>11401356.170000035</v>
      </c>
      <c r="HL355" s="474">
        <f>GZ355+HA355+HB355+HC355+HD355+HE355+HF355+HG355+HH355+HI355+HJ355+HK355</f>
        <v>2392101091.3199997</v>
      </c>
      <c r="HM355" s="474">
        <f t="shared" ref="HM355:HV355" si="1765">SUM(HM357:HM361)</f>
        <v>55768710.450000003</v>
      </c>
      <c r="HN355" s="474">
        <f t="shared" si="1765"/>
        <v>1002803294.92</v>
      </c>
      <c r="HO355" s="474">
        <f t="shared" si="1765"/>
        <v>95165778.390000015</v>
      </c>
      <c r="HP355" s="474">
        <f t="shared" si="1765"/>
        <v>567600168.48000002</v>
      </c>
      <c r="HQ355" s="474">
        <f t="shared" si="1765"/>
        <v>93141404.589999974</v>
      </c>
      <c r="HR355" s="474">
        <f t="shared" si="1765"/>
        <v>87059866.880000025</v>
      </c>
      <c r="HS355" s="474">
        <f t="shared" si="1765"/>
        <v>5334777.8500000099</v>
      </c>
      <c r="HT355" s="474">
        <f t="shared" si="1765"/>
        <v>8297722.9599999879</v>
      </c>
      <c r="HU355" s="474">
        <f t="shared" si="1765"/>
        <v>97195383.909999967</v>
      </c>
      <c r="HV355" s="474">
        <f t="shared" si="1765"/>
        <v>118685559.43000001</v>
      </c>
      <c r="HW355" s="474">
        <f>SUM(HW357:HW361)</f>
        <v>36787000.550000012</v>
      </c>
      <c r="HX355" s="474">
        <f>SUM(HX357:HX361)</f>
        <v>952503.35000001686</v>
      </c>
      <c r="HY355" s="474">
        <f>HM355+HN355+HO355+HP355+HQ355+HR355+HS355+HT355+HU355+HV355+HW355+HX355</f>
        <v>2168792171.7599998</v>
      </c>
      <c r="HZ355" s="474">
        <f t="shared" ref="HZ355:II355" si="1766">SUM(HZ357:HZ361)</f>
        <v>7096612.7899999991</v>
      </c>
      <c r="IA355" s="474">
        <f t="shared" si="1766"/>
        <v>50712504.729999997</v>
      </c>
      <c r="IB355" s="474">
        <f t="shared" si="1766"/>
        <v>855140678.54999995</v>
      </c>
      <c r="IC355" s="474">
        <f t="shared" si="1766"/>
        <v>363413513.73000002</v>
      </c>
      <c r="ID355" s="474">
        <f t="shared" si="1766"/>
        <v>60595698.819999978</v>
      </c>
      <c r="IE355" s="474">
        <f t="shared" si="1766"/>
        <v>73616721.120000035</v>
      </c>
      <c r="IF355" s="474">
        <f t="shared" si="1766"/>
        <v>6571403.1499999883</v>
      </c>
      <c r="IG355" s="474">
        <f t="shared" si="1766"/>
        <v>7713051.1699999999</v>
      </c>
      <c r="IH355" s="474">
        <f t="shared" si="1766"/>
        <v>42655622.650000006</v>
      </c>
      <c r="II355" s="474">
        <f t="shared" si="1766"/>
        <v>1366211136.6499999</v>
      </c>
      <c r="IJ355" s="474">
        <f>SUM(IJ357:IJ361)</f>
        <v>6787008.4000000302</v>
      </c>
      <c r="IK355" s="474">
        <f>SUM(IK357:IK361)</f>
        <v>5895439.7199999932</v>
      </c>
      <c r="IL355" s="474">
        <f>HZ355+IA355+IB355+IC355+ID355+IE355+IF355+IG355+IH355+II355+IJ355+IK355</f>
        <v>2846409391.48</v>
      </c>
      <c r="IM355" s="474">
        <f t="shared" ref="IM355:IV355" si="1767">SUM(IM357:IM361)</f>
        <v>7400634.0199999986</v>
      </c>
      <c r="IN355" s="474">
        <f t="shared" si="1767"/>
        <v>77443717.569999993</v>
      </c>
      <c r="IO355" s="474">
        <f t="shared" si="1767"/>
        <v>125543571.15000001</v>
      </c>
      <c r="IP355" s="474">
        <f t="shared" si="1767"/>
        <v>200770762.99000001</v>
      </c>
      <c r="IQ355" s="474">
        <f t="shared" si="1767"/>
        <v>73663243.629999965</v>
      </c>
      <c r="IR355" s="474">
        <f t="shared" si="1767"/>
        <v>46328402.680000022</v>
      </c>
      <c r="IS355" s="474">
        <f t="shared" si="1767"/>
        <v>37829686.330000021</v>
      </c>
      <c r="IT355" s="474">
        <f t="shared" si="1767"/>
        <v>6492493.5499999421</v>
      </c>
      <c r="IU355" s="474">
        <f t="shared" si="1767"/>
        <v>62217041.060000017</v>
      </c>
      <c r="IV355" s="474">
        <f t="shared" si="1767"/>
        <v>93758806.559999913</v>
      </c>
      <c r="IW355" s="474">
        <f>SUM(IW357:IW361)</f>
        <v>8026325.2900000773</v>
      </c>
      <c r="IX355" s="474">
        <f>SUM(IX357:IX361)</f>
        <v>6772189.0500000073</v>
      </c>
      <c r="IY355" s="474">
        <f>IM355+IN355+IO355+IP355+IQ355+IR355+IS355+IT355+IU355+IV355+IW355+IX355</f>
        <v>746246873.88</v>
      </c>
      <c r="IZ355" s="654">
        <f t="shared" ref="IZ355:JI355" si="1768">SUM(IZ357:IZ361)</f>
        <v>7321970.8999999985</v>
      </c>
      <c r="JA355" s="474">
        <f t="shared" si="1768"/>
        <v>1255004985.76</v>
      </c>
      <c r="JB355" s="474">
        <f t="shared" si="1768"/>
        <v>79147463.88000001</v>
      </c>
      <c r="JC355" s="474">
        <f t="shared" si="1768"/>
        <v>116035543.98999998</v>
      </c>
      <c r="JD355" s="474">
        <f t="shared" si="1768"/>
        <v>59266555.93</v>
      </c>
      <c r="JE355" s="474">
        <f t="shared" si="1768"/>
        <v>91963827.920000032</v>
      </c>
      <c r="JF355" s="474">
        <f t="shared" si="1768"/>
        <v>9108192.4999999944</v>
      </c>
      <c r="JG355" s="474">
        <f t="shared" si="1768"/>
        <v>5887276.5800000066</v>
      </c>
      <c r="JH355" s="474">
        <f t="shared" si="1768"/>
        <v>54138188.209999986</v>
      </c>
      <c r="JI355" s="474">
        <f t="shared" si="1768"/>
        <v>113168390.66999996</v>
      </c>
      <c r="JJ355" s="474">
        <f>SUM(JJ357:JJ361)</f>
        <v>4986471.6100000534</v>
      </c>
      <c r="JK355" s="474">
        <f>SUM(JK357:JK361)</f>
        <v>7693050.8100000136</v>
      </c>
      <c r="JL355" s="474">
        <f>IZ355+JA355+JB355+JC355+JD355+JE355+JF355+JG355+JH355+JI355+JJ355+JK355</f>
        <v>1803721918.7600002</v>
      </c>
      <c r="JM355" s="654">
        <f t="shared" ref="JM355:JV355" si="1769">SUM(JM357:JM361)</f>
        <v>1653554465.7</v>
      </c>
      <c r="JN355" s="474">
        <f t="shared" si="1769"/>
        <v>45926846.849999987</v>
      </c>
      <c r="JO355" s="474">
        <f t="shared" si="1769"/>
        <v>57990797.690000005</v>
      </c>
      <c r="JP355" s="474">
        <f t="shared" si="1769"/>
        <v>49216229.580000013</v>
      </c>
      <c r="JQ355" s="474">
        <f t="shared" si="1769"/>
        <v>55335323.749999993</v>
      </c>
      <c r="JR355" s="474">
        <f t="shared" si="1769"/>
        <v>44723295.890000001</v>
      </c>
      <c r="JS355" s="474">
        <f t="shared" si="1769"/>
        <v>8291332.1099999817</v>
      </c>
      <c r="JT355" s="474">
        <f t="shared" si="1769"/>
        <v>5649010.1600000095</v>
      </c>
      <c r="JU355" s="474">
        <f t="shared" si="1769"/>
        <v>75879377.530000001</v>
      </c>
      <c r="JV355" s="474">
        <f t="shared" si="1769"/>
        <v>71541975.400000021</v>
      </c>
      <c r="JW355" s="474">
        <f>SUM(JW357:JW361)</f>
        <v>7245232.9699999839</v>
      </c>
      <c r="JX355" s="474">
        <f>SUM(JX357:JX361)</f>
        <v>7063260.9800000135</v>
      </c>
      <c r="JY355" s="474">
        <f>JM355+JN355+JO355+JP355+JQ355+JR355+JS355+JT355+JU355+JV355+JW355+JX355</f>
        <v>2082417148.6100001</v>
      </c>
      <c r="JZ355" s="654">
        <f t="shared" ref="JZ355:KI355" si="1770">SUM(JZ357:JZ361)</f>
        <v>1658577982.2</v>
      </c>
      <c r="KA355" s="474">
        <f t="shared" si="1770"/>
        <v>5502536.9800000004</v>
      </c>
      <c r="KB355" s="474">
        <f t="shared" si="1770"/>
        <v>36531650.099999994</v>
      </c>
      <c r="KC355" s="474">
        <f t="shared" si="1770"/>
        <v>993826885.48000002</v>
      </c>
      <c r="KD355" s="474">
        <f t="shared" si="1770"/>
        <v>5711407.7800000012</v>
      </c>
      <c r="KE355" s="474">
        <f t="shared" si="1770"/>
        <v>7634205.9800000023</v>
      </c>
      <c r="KF355" s="474">
        <f t="shared" si="1770"/>
        <v>7938889.8999999929</v>
      </c>
      <c r="KG355" s="474">
        <f t="shared" si="1770"/>
        <v>6993045.5300000003</v>
      </c>
      <c r="KH355" s="474">
        <f t="shared" si="1770"/>
        <v>6823419.5400000038</v>
      </c>
      <c r="KI355" s="474">
        <f t="shared" si="1770"/>
        <v>709724634.13999999</v>
      </c>
      <c r="KJ355" s="474">
        <f>SUM(KJ357:KJ361)</f>
        <v>8067032.4199999934</v>
      </c>
      <c r="KK355" s="474">
        <f>SUM(KK357:KK361)</f>
        <v>12732878.160000002</v>
      </c>
      <c r="KL355" s="474">
        <f>JZ355+KA355+KB355+KC355+KD355+KE355+KF355+KG355+KH355+KI355+KJ355+KK355</f>
        <v>3460064568.2100005</v>
      </c>
      <c r="KM355" s="654">
        <f t="shared" ref="KM355:KV355" si="1771">SUM(KM357:KM361)</f>
        <v>125381085.41</v>
      </c>
      <c r="KN355" s="474">
        <f t="shared" si="1771"/>
        <v>66461492.049999997</v>
      </c>
      <c r="KO355" s="474">
        <f t="shared" si="1771"/>
        <v>995991964.49000001</v>
      </c>
      <c r="KP355" s="474">
        <f t="shared" si="1771"/>
        <v>43052568.68</v>
      </c>
      <c r="KQ355" s="474">
        <f t="shared" si="1771"/>
        <v>8427023.7600000054</v>
      </c>
      <c r="KR355" s="474">
        <f t="shared" si="1771"/>
        <v>7504893.3999999939</v>
      </c>
      <c r="KS355" s="474">
        <f t="shared" si="1771"/>
        <v>21619940.030000001</v>
      </c>
      <c r="KT355" s="474">
        <f t="shared" si="1771"/>
        <v>8238844.8199999984</v>
      </c>
      <c r="KU355" s="474">
        <f t="shared" si="1771"/>
        <v>5911857.1099999985</v>
      </c>
      <c r="KV355" s="474">
        <f t="shared" si="1771"/>
        <v>7517957.549999997</v>
      </c>
      <c r="KW355" s="474">
        <f>SUM(KW357:KW361)</f>
        <v>8644663.2900000047</v>
      </c>
      <c r="KX355" s="474">
        <f>SUM(KX357:KX361)</f>
        <v>5213204.8999999985</v>
      </c>
      <c r="KY355" s="474">
        <f>KM355+KN355+KO355+KP355+KQ355+KR355+KS355+KT355+KU355+KV355+KW355+KX355</f>
        <v>1303965495.49</v>
      </c>
      <c r="KZ355" s="654">
        <f t="shared" ref="KZ355:LI355" si="1772">SUM(KZ357:KZ361)</f>
        <v>134555787.75</v>
      </c>
      <c r="LA355" s="474">
        <f t="shared" si="1772"/>
        <v>64537822.509999998</v>
      </c>
      <c r="LB355" s="474">
        <f t="shared" si="1772"/>
        <v>0</v>
      </c>
      <c r="LC355" s="474">
        <f t="shared" si="1772"/>
        <v>0</v>
      </c>
      <c r="LD355" s="474">
        <f t="shared" si="1772"/>
        <v>0</v>
      </c>
      <c r="LE355" s="474">
        <f t="shared" si="1772"/>
        <v>0</v>
      </c>
      <c r="LF355" s="474">
        <f t="shared" si="1772"/>
        <v>0</v>
      </c>
      <c r="LG355" s="474">
        <f t="shared" si="1772"/>
        <v>0</v>
      </c>
      <c r="LH355" s="474">
        <f t="shared" si="1772"/>
        <v>0</v>
      </c>
      <c r="LI355" s="474">
        <f t="shared" si="1772"/>
        <v>0</v>
      </c>
      <c r="LJ355" s="474">
        <f>SUM(LJ357:LJ361)</f>
        <v>0</v>
      </c>
      <c r="LK355" s="474">
        <f>SUM(LK357:LK361)</f>
        <v>0</v>
      </c>
      <c r="LL355" s="515">
        <f>KZ355+LA355+LB355+LC355+LD355+LE355+LF355+LG355+LH355+LI355+LJ355+LK355</f>
        <v>199093610.25999999</v>
      </c>
    </row>
    <row r="356" spans="1:324" x14ac:dyDescent="0.2">
      <c r="A356" s="436"/>
      <c r="B356" s="437"/>
      <c r="C356" s="421" t="s">
        <v>1062</v>
      </c>
      <c r="D356" s="421" t="s">
        <v>1062</v>
      </c>
      <c r="E356" s="442"/>
      <c r="F356" s="442"/>
      <c r="G356" s="442"/>
      <c r="H356" s="442"/>
      <c r="I356" s="442"/>
      <c r="J356" s="442"/>
      <c r="K356" s="442"/>
      <c r="L356" s="442"/>
      <c r="M356" s="442"/>
      <c r="N356" s="442"/>
      <c r="O356" s="442"/>
      <c r="P356" s="442"/>
      <c r="Q356" s="442"/>
      <c r="R356" s="442"/>
      <c r="S356" s="442"/>
      <c r="T356" s="442"/>
      <c r="U356" s="442"/>
      <c r="V356" s="442"/>
      <c r="W356" s="442"/>
      <c r="X356" s="442"/>
      <c r="Y356" s="442"/>
      <c r="Z356" s="442"/>
      <c r="AA356" s="442"/>
      <c r="AB356" s="442"/>
      <c r="AC356" s="442"/>
      <c r="AD356" s="442"/>
      <c r="AE356" s="442"/>
      <c r="AF356" s="442"/>
      <c r="AG356" s="442"/>
      <c r="AH356" s="442"/>
      <c r="AI356" s="442"/>
      <c r="AJ356" s="442"/>
      <c r="AK356" s="442"/>
      <c r="AL356" s="442"/>
      <c r="AM356" s="442"/>
      <c r="AN356" s="442"/>
      <c r="AO356" s="442"/>
      <c r="AP356" s="442"/>
      <c r="AQ356" s="442"/>
      <c r="AR356" s="442"/>
      <c r="AS356" s="442"/>
      <c r="AT356" s="442"/>
      <c r="AU356" s="442"/>
      <c r="AV356" s="442"/>
      <c r="AW356" s="442"/>
      <c r="AX356" s="442"/>
      <c r="AY356" s="442"/>
      <c r="AZ356" s="442"/>
      <c r="BA356" s="442"/>
      <c r="BB356" s="442"/>
      <c r="BC356" s="442"/>
      <c r="BD356" s="442"/>
      <c r="BE356" s="442"/>
      <c r="BF356" s="442"/>
      <c r="BG356" s="442"/>
      <c r="BH356" s="442"/>
      <c r="BI356" s="442"/>
      <c r="BJ356" s="442"/>
      <c r="BK356" s="442"/>
      <c r="BL356" s="442"/>
      <c r="BM356" s="442"/>
      <c r="BN356" s="442"/>
      <c r="BO356" s="442"/>
      <c r="BP356" s="442"/>
      <c r="BQ356" s="442"/>
      <c r="BR356" s="442"/>
      <c r="BS356" s="442"/>
      <c r="BT356" s="442"/>
      <c r="BU356" s="442"/>
      <c r="BV356" s="442"/>
      <c r="BW356" s="442"/>
      <c r="BX356" s="442"/>
      <c r="BY356" s="442"/>
      <c r="BZ356" s="442"/>
      <c r="CA356" s="442"/>
      <c r="CB356" s="442"/>
      <c r="CC356" s="442"/>
      <c r="CD356" s="442"/>
      <c r="CE356" s="442"/>
      <c r="CF356" s="442"/>
      <c r="CG356" s="442"/>
      <c r="CH356" s="442"/>
      <c r="CI356" s="442"/>
      <c r="CJ356" s="442"/>
      <c r="CK356" s="442"/>
      <c r="CL356" s="442"/>
      <c r="CM356" s="442"/>
      <c r="CN356" s="442"/>
      <c r="CO356" s="442"/>
      <c r="CP356" s="442"/>
      <c r="CQ356" s="442"/>
      <c r="CR356" s="442"/>
      <c r="CS356" s="442"/>
      <c r="CT356" s="442"/>
      <c r="CU356" s="442"/>
      <c r="CV356" s="442"/>
      <c r="CW356" s="442"/>
      <c r="CX356" s="442"/>
      <c r="CY356" s="442"/>
      <c r="CZ356" s="442"/>
      <c r="DA356" s="442"/>
      <c r="DB356" s="442"/>
      <c r="DC356" s="442"/>
      <c r="DD356" s="442"/>
      <c r="DE356" s="442"/>
      <c r="DF356" s="442"/>
      <c r="DG356" s="442"/>
      <c r="DH356" s="442"/>
      <c r="DI356" s="442"/>
      <c r="DJ356" s="442"/>
      <c r="DK356" s="442"/>
      <c r="DL356" s="442"/>
      <c r="DM356" s="442"/>
      <c r="DN356" s="442"/>
      <c r="DO356" s="442"/>
      <c r="DP356" s="442"/>
      <c r="DQ356" s="442"/>
      <c r="DR356" s="442"/>
      <c r="DS356" s="442"/>
      <c r="DT356" s="442"/>
      <c r="DU356" s="442"/>
      <c r="DV356" s="442"/>
      <c r="DW356" s="442"/>
      <c r="DX356" s="442"/>
      <c r="DY356" s="442"/>
      <c r="DZ356" s="442"/>
      <c r="EA356" s="442"/>
      <c r="EB356" s="442"/>
      <c r="EC356" s="442"/>
      <c r="ED356" s="442"/>
      <c r="EE356" s="442"/>
      <c r="EF356" s="442"/>
      <c r="EG356" s="442"/>
      <c r="EH356" s="442"/>
      <c r="EI356" s="442"/>
      <c r="EJ356" s="442"/>
      <c r="EK356" s="442"/>
      <c r="EL356" s="442"/>
      <c r="EM356" s="442"/>
      <c r="EN356" s="442"/>
      <c r="EO356" s="442"/>
      <c r="EP356" s="442"/>
      <c r="EQ356" s="442"/>
      <c r="ER356" s="442"/>
      <c r="ES356" s="442"/>
      <c r="ET356" s="442"/>
      <c r="EU356" s="442"/>
      <c r="EV356" s="442"/>
      <c r="EW356" s="442"/>
      <c r="EX356" s="442"/>
      <c r="EY356" s="442"/>
      <c r="EZ356" s="442"/>
      <c r="FA356" s="442"/>
      <c r="FB356" s="442"/>
      <c r="FC356" s="442"/>
      <c r="FD356" s="442"/>
      <c r="FE356" s="442"/>
      <c r="FF356" s="442"/>
      <c r="FG356" s="442"/>
      <c r="FH356" s="442"/>
      <c r="FI356" s="442"/>
      <c r="FJ356" s="442"/>
      <c r="FK356" s="442"/>
      <c r="FL356" s="442"/>
      <c r="FM356" s="442"/>
      <c r="FN356" s="442"/>
      <c r="FO356" s="442"/>
      <c r="FP356" s="442"/>
      <c r="FQ356" s="442"/>
      <c r="FR356" s="442"/>
      <c r="FS356" s="442"/>
      <c r="FT356" s="442"/>
      <c r="FU356" s="442"/>
      <c r="FV356" s="442"/>
      <c r="FW356" s="442"/>
      <c r="FX356" s="442"/>
      <c r="FY356" s="442"/>
      <c r="FZ356" s="442"/>
      <c r="GA356" s="442"/>
      <c r="GB356" s="442"/>
      <c r="GC356" s="442"/>
      <c r="GD356" s="442"/>
      <c r="GE356" s="442"/>
      <c r="GF356" s="442"/>
      <c r="GG356" s="442"/>
      <c r="GH356" s="442"/>
      <c r="GI356" s="442"/>
      <c r="GJ356" s="442"/>
      <c r="GK356" s="442"/>
      <c r="GL356" s="442"/>
      <c r="GM356" s="442"/>
      <c r="GN356" s="442"/>
      <c r="GO356" s="442"/>
      <c r="GP356" s="442"/>
      <c r="GQ356" s="442"/>
      <c r="GR356" s="442"/>
      <c r="GS356" s="442"/>
      <c r="GT356" s="442"/>
      <c r="GU356" s="442"/>
      <c r="GV356" s="442"/>
      <c r="GW356" s="442"/>
      <c r="GX356" s="442"/>
      <c r="GY356" s="442"/>
      <c r="GZ356" s="442"/>
      <c r="HA356" s="442"/>
      <c r="HB356" s="442"/>
      <c r="HC356" s="442"/>
      <c r="HD356" s="442"/>
      <c r="HE356" s="442"/>
      <c r="HF356" s="442"/>
      <c r="HG356" s="442"/>
      <c r="HH356" s="442"/>
      <c r="HI356" s="442"/>
      <c r="HJ356" s="442"/>
      <c r="HK356" s="442"/>
      <c r="HL356" s="442"/>
      <c r="HM356" s="442"/>
      <c r="HN356" s="442"/>
      <c r="HO356" s="442"/>
      <c r="HP356" s="442"/>
      <c r="HQ356" s="442"/>
      <c r="HR356" s="442"/>
      <c r="HS356" s="442"/>
      <c r="HT356" s="442"/>
      <c r="HU356" s="442"/>
      <c r="HV356" s="442"/>
      <c r="HW356" s="442"/>
      <c r="HX356" s="442"/>
      <c r="HY356" s="442"/>
      <c r="HZ356" s="442"/>
      <c r="IA356" s="442"/>
      <c r="IB356" s="442"/>
      <c r="IC356" s="442"/>
      <c r="ID356" s="442"/>
      <c r="IE356" s="442"/>
      <c r="IF356" s="442"/>
      <c r="IG356" s="442"/>
      <c r="IH356" s="442"/>
      <c r="II356" s="442"/>
      <c r="IJ356" s="442"/>
      <c r="IK356" s="442"/>
      <c r="IL356" s="442"/>
      <c r="IM356" s="442"/>
      <c r="IN356" s="442"/>
      <c r="IO356" s="442"/>
      <c r="IP356" s="442"/>
      <c r="IQ356" s="442"/>
      <c r="IR356" s="442"/>
      <c r="IS356" s="442"/>
      <c r="IT356" s="442"/>
      <c r="IU356" s="442"/>
      <c r="IV356" s="442"/>
      <c r="IW356" s="442"/>
      <c r="IX356" s="442"/>
      <c r="IY356" s="442"/>
      <c r="IZ356" s="653"/>
      <c r="JA356" s="442"/>
      <c r="JB356" s="442"/>
      <c r="JC356" s="442"/>
      <c r="JD356" s="442"/>
      <c r="JE356" s="442"/>
      <c r="JF356" s="442"/>
      <c r="JG356" s="442"/>
      <c r="JH356" s="442"/>
      <c r="JI356" s="442"/>
      <c r="JJ356" s="442"/>
      <c r="JK356" s="442"/>
      <c r="JL356" s="442"/>
      <c r="JM356" s="653"/>
      <c r="JN356" s="442"/>
      <c r="JO356" s="442"/>
      <c r="JP356" s="442"/>
      <c r="JQ356" s="442"/>
      <c r="JR356" s="442"/>
      <c r="JS356" s="442"/>
      <c r="JT356" s="442"/>
      <c r="JU356" s="442"/>
      <c r="JV356" s="442"/>
      <c r="JW356" s="442"/>
      <c r="JX356" s="442"/>
      <c r="JY356" s="442"/>
      <c r="JZ356" s="653"/>
      <c r="KA356" s="442"/>
      <c r="KB356" s="442"/>
      <c r="KC356" s="442"/>
      <c r="KD356" s="442"/>
      <c r="KE356" s="442"/>
      <c r="KF356" s="442"/>
      <c r="KG356" s="442"/>
      <c r="KH356" s="442"/>
      <c r="KI356" s="442"/>
      <c r="KJ356" s="442"/>
      <c r="KK356" s="442"/>
      <c r="KL356" s="442"/>
      <c r="KM356" s="653"/>
      <c r="KN356" s="442"/>
      <c r="KO356" s="442"/>
      <c r="KP356" s="442"/>
      <c r="KQ356" s="442"/>
      <c r="KR356" s="442"/>
      <c r="KS356" s="442"/>
      <c r="KT356" s="442"/>
      <c r="KU356" s="442"/>
      <c r="KV356" s="442"/>
      <c r="KW356" s="442"/>
      <c r="KX356" s="442"/>
      <c r="KY356" s="442"/>
      <c r="KZ356" s="653"/>
      <c r="LA356" s="442"/>
      <c r="LB356" s="442"/>
      <c r="LC356" s="442"/>
      <c r="LD356" s="442"/>
      <c r="LE356" s="442"/>
      <c r="LF356" s="442"/>
      <c r="LG356" s="442"/>
      <c r="LH356" s="442"/>
      <c r="LI356" s="442"/>
      <c r="LJ356" s="442"/>
      <c r="LK356" s="442"/>
      <c r="LL356" s="512"/>
    </row>
    <row r="357" spans="1:324" ht="15.75" x14ac:dyDescent="0.25">
      <c r="A357" s="419">
        <v>5500</v>
      </c>
      <c r="B357" s="420"/>
      <c r="C357" s="418" t="s">
        <v>787</v>
      </c>
      <c r="D357" s="418" t="s">
        <v>456</v>
      </c>
      <c r="E357" s="466">
        <v>0</v>
      </c>
      <c r="F357" s="466">
        <v>0</v>
      </c>
      <c r="G357" s="466">
        <v>0</v>
      </c>
      <c r="H357" s="466">
        <v>0</v>
      </c>
      <c r="I357" s="466">
        <v>0</v>
      </c>
      <c r="J357" s="466">
        <v>0</v>
      </c>
      <c r="K357" s="466">
        <v>0</v>
      </c>
      <c r="L357" s="466">
        <v>0</v>
      </c>
      <c r="M357" s="466">
        <v>0</v>
      </c>
      <c r="N357" s="466">
        <v>0</v>
      </c>
      <c r="O357" s="466">
        <v>0</v>
      </c>
      <c r="P357" s="466">
        <v>0</v>
      </c>
      <c r="Q357" s="466">
        <v>0</v>
      </c>
      <c r="R357" s="466">
        <v>0</v>
      </c>
      <c r="S357" s="466">
        <v>0</v>
      </c>
      <c r="T357" s="466">
        <v>0</v>
      </c>
      <c r="U357" s="466">
        <v>0</v>
      </c>
      <c r="V357" s="466">
        <v>0</v>
      </c>
      <c r="W357" s="466">
        <v>0</v>
      </c>
      <c r="X357" s="466">
        <v>0</v>
      </c>
      <c r="Y357" s="466">
        <f>M357+N357+O357+P357+Q357+R357+S357+T357+U357+V357+W357+X357</f>
        <v>0</v>
      </c>
      <c r="Z357" s="466">
        <v>0</v>
      </c>
      <c r="AA357" s="466">
        <v>0</v>
      </c>
      <c r="AB357" s="466">
        <v>0</v>
      </c>
      <c r="AC357" s="466">
        <v>0</v>
      </c>
      <c r="AD357" s="466">
        <v>0</v>
      </c>
      <c r="AE357" s="466">
        <v>0</v>
      </c>
      <c r="AF357" s="466">
        <v>0</v>
      </c>
      <c r="AG357" s="466">
        <v>0</v>
      </c>
      <c r="AH357" s="466">
        <v>0</v>
      </c>
      <c r="AI357" s="466">
        <v>0</v>
      </c>
      <c r="AJ357" s="466">
        <v>0</v>
      </c>
      <c r="AK357" s="466">
        <v>0</v>
      </c>
      <c r="AL357" s="466">
        <f>Z357+AA357+AB357+AC357+AD357+AE357+AF357+AG357+AH357+AI357+AJ357+AK357</f>
        <v>0</v>
      </c>
      <c r="AM357" s="466">
        <v>0</v>
      </c>
      <c r="AN357" s="466">
        <v>0</v>
      </c>
      <c r="AO357" s="466">
        <v>0</v>
      </c>
      <c r="AP357" s="466">
        <v>0</v>
      </c>
      <c r="AQ357" s="466">
        <v>0</v>
      </c>
      <c r="AR357" s="466">
        <v>0</v>
      </c>
      <c r="AS357" s="466">
        <v>0</v>
      </c>
      <c r="AT357" s="466">
        <v>0</v>
      </c>
      <c r="AU357" s="466">
        <v>0</v>
      </c>
      <c r="AV357" s="466">
        <v>0</v>
      </c>
      <c r="AW357" s="466">
        <v>0</v>
      </c>
      <c r="AX357" s="466">
        <v>0</v>
      </c>
      <c r="AY357" s="466">
        <f>AM357+AN357+AO357+AP357+AQ357+AR357+AS357+AT357+AU357+AV357+AW357+AX357</f>
        <v>0</v>
      </c>
      <c r="AZ357" s="466">
        <v>0</v>
      </c>
      <c r="BA357" s="466">
        <v>0</v>
      </c>
      <c r="BB357" s="466">
        <v>0</v>
      </c>
      <c r="BC357" s="466">
        <v>0</v>
      </c>
      <c r="BD357" s="466">
        <v>0</v>
      </c>
      <c r="BE357" s="466">
        <v>0</v>
      </c>
      <c r="BF357" s="466">
        <v>0</v>
      </c>
      <c r="BG357" s="466">
        <v>0</v>
      </c>
      <c r="BH357" s="466">
        <v>0</v>
      </c>
      <c r="BI357" s="466">
        <v>0</v>
      </c>
      <c r="BJ357" s="466">
        <v>0</v>
      </c>
      <c r="BK357" s="466">
        <v>0</v>
      </c>
      <c r="BL357" s="466">
        <f>AZ357+BA357+BB357+BC357+BD357+BE357+BF357+BG357+BH357+BI357+BJ357+BK357</f>
        <v>0</v>
      </c>
      <c r="BM357" s="466">
        <v>0</v>
      </c>
      <c r="BN357" s="466">
        <v>0</v>
      </c>
      <c r="BO357" s="466">
        <v>0</v>
      </c>
      <c r="BP357" s="466">
        <v>0</v>
      </c>
      <c r="BQ357" s="466">
        <v>0</v>
      </c>
      <c r="BR357" s="466">
        <v>0</v>
      </c>
      <c r="BS357" s="466">
        <v>0</v>
      </c>
      <c r="BT357" s="466">
        <v>0</v>
      </c>
      <c r="BU357" s="466">
        <v>0</v>
      </c>
      <c r="BV357" s="466">
        <v>0</v>
      </c>
      <c r="BW357" s="466">
        <v>0</v>
      </c>
      <c r="BX357" s="466">
        <v>0</v>
      </c>
      <c r="BY357" s="466">
        <f>BM357+BN357+BO357+BP357+BQ357+BR357+BS357+BT357+BU357+BV357+BW357+BX357</f>
        <v>0</v>
      </c>
      <c r="BZ357" s="466">
        <v>0</v>
      </c>
      <c r="CA357" s="466">
        <v>0</v>
      </c>
      <c r="CB357" s="466">
        <v>0</v>
      </c>
      <c r="CC357" s="466">
        <v>0</v>
      </c>
      <c r="CD357" s="466">
        <v>0</v>
      </c>
      <c r="CE357" s="466">
        <v>0</v>
      </c>
      <c r="CF357" s="466">
        <v>0</v>
      </c>
      <c r="CG357" s="466">
        <v>0</v>
      </c>
      <c r="CH357" s="466">
        <v>0</v>
      </c>
      <c r="CI357" s="466">
        <v>0</v>
      </c>
      <c r="CJ357" s="466">
        <v>0</v>
      </c>
      <c r="CK357" s="466">
        <v>0</v>
      </c>
      <c r="CL357" s="466">
        <f>BZ357+CA357+CB357+CC357+CD357+CE357+CF357+CG357+CH357+CI357+CJ357+CK357</f>
        <v>0</v>
      </c>
      <c r="CM357" s="466">
        <v>0</v>
      </c>
      <c r="CN357" s="466">
        <v>0</v>
      </c>
      <c r="CO357" s="466">
        <v>0</v>
      </c>
      <c r="CP357" s="466">
        <v>0</v>
      </c>
      <c r="CQ357" s="466">
        <v>0</v>
      </c>
      <c r="CR357" s="466">
        <v>0</v>
      </c>
      <c r="CS357" s="466">
        <v>0</v>
      </c>
      <c r="CT357" s="466">
        <v>0</v>
      </c>
      <c r="CU357" s="466">
        <v>0</v>
      </c>
      <c r="CV357" s="466">
        <v>0</v>
      </c>
      <c r="CW357" s="466">
        <v>0</v>
      </c>
      <c r="CX357" s="466">
        <v>0</v>
      </c>
      <c r="CY357" s="466">
        <f>CM357+CN357+CO357+CP357+CQ357+CR357+CS357+CT357+CU357+CV357+CW357+CX357</f>
        <v>0</v>
      </c>
      <c r="CZ357" s="466">
        <v>0</v>
      </c>
      <c r="DA357" s="466">
        <v>0</v>
      </c>
      <c r="DB357" s="466">
        <v>0</v>
      </c>
      <c r="DC357" s="466">
        <v>0</v>
      </c>
      <c r="DD357" s="466">
        <v>0</v>
      </c>
      <c r="DE357" s="466">
        <v>0</v>
      </c>
      <c r="DF357" s="466">
        <v>0</v>
      </c>
      <c r="DG357" s="466">
        <v>0</v>
      </c>
      <c r="DH357" s="466">
        <v>0</v>
      </c>
      <c r="DI357" s="466">
        <v>0</v>
      </c>
      <c r="DJ357" s="466">
        <v>0</v>
      </c>
      <c r="DK357" s="466">
        <v>0</v>
      </c>
      <c r="DL357" s="466">
        <f>CZ357+DA357+DB357+DC357+DD357+DE357+DF357+DG357+DH357+DI357+DJ357+DK357</f>
        <v>0</v>
      </c>
      <c r="DM357" s="466">
        <v>0</v>
      </c>
      <c r="DN357" s="466">
        <v>0</v>
      </c>
      <c r="DO357" s="466">
        <v>0</v>
      </c>
      <c r="DP357" s="466">
        <v>0</v>
      </c>
      <c r="DQ357" s="466">
        <v>0</v>
      </c>
      <c r="DR357" s="466">
        <v>0</v>
      </c>
      <c r="DS357" s="466">
        <v>0</v>
      </c>
      <c r="DT357" s="466">
        <v>0</v>
      </c>
      <c r="DU357" s="466">
        <v>0</v>
      </c>
      <c r="DV357" s="466">
        <v>0</v>
      </c>
      <c r="DW357" s="466">
        <v>0</v>
      </c>
      <c r="DX357" s="466">
        <v>0</v>
      </c>
      <c r="DY357" s="466">
        <f>DM357+DN357+DO357+DP357+DQ357+DR357+DS357+DT357+DU357+DV357+DW357+DX357</f>
        <v>0</v>
      </c>
      <c r="DZ357" s="466">
        <v>0</v>
      </c>
      <c r="EA357" s="466">
        <v>0</v>
      </c>
      <c r="EB357" s="466">
        <v>0</v>
      </c>
      <c r="EC357" s="466">
        <v>0</v>
      </c>
      <c r="ED357" s="466">
        <v>0</v>
      </c>
      <c r="EE357" s="466">
        <v>0</v>
      </c>
      <c r="EF357" s="466">
        <v>0</v>
      </c>
      <c r="EG357" s="466">
        <v>0</v>
      </c>
      <c r="EH357" s="466">
        <v>0</v>
      </c>
      <c r="EI357" s="466">
        <v>0</v>
      </c>
      <c r="EJ357" s="466">
        <v>0</v>
      </c>
      <c r="EK357" s="466">
        <v>0</v>
      </c>
      <c r="EL357" s="466">
        <f>DZ357+EA357+EB357+EC357+ED357+EE357+EF357+EG357+EH357+EI357+EJ357+EK357</f>
        <v>0</v>
      </c>
      <c r="EM357" s="466">
        <v>0</v>
      </c>
      <c r="EN357" s="466">
        <v>0</v>
      </c>
      <c r="EO357" s="466">
        <v>0</v>
      </c>
      <c r="EP357" s="466">
        <v>0</v>
      </c>
      <c r="EQ357" s="466">
        <v>0</v>
      </c>
      <c r="ER357" s="466">
        <v>0</v>
      </c>
      <c r="ES357" s="466">
        <v>0</v>
      </c>
      <c r="ET357" s="466">
        <v>0</v>
      </c>
      <c r="EU357" s="466">
        <v>0</v>
      </c>
      <c r="EV357" s="466">
        <v>0</v>
      </c>
      <c r="EW357" s="466">
        <v>0</v>
      </c>
      <c r="EX357" s="466">
        <v>0</v>
      </c>
      <c r="EY357" s="466">
        <f>EM357+EN357+EO357+EP357+EQ357+ER357+ES357+ET357+EU357+EV357+EW357+EX357</f>
        <v>0</v>
      </c>
      <c r="EZ357" s="466">
        <v>0</v>
      </c>
      <c r="FA357" s="466">
        <v>0</v>
      </c>
      <c r="FB357" s="466">
        <v>0</v>
      </c>
      <c r="FC357" s="466">
        <v>0</v>
      </c>
      <c r="FD357" s="466">
        <v>0</v>
      </c>
      <c r="FE357" s="466">
        <v>0</v>
      </c>
      <c r="FF357" s="466">
        <v>0</v>
      </c>
      <c r="FG357" s="466">
        <v>0</v>
      </c>
      <c r="FH357" s="466">
        <v>0</v>
      </c>
      <c r="FI357" s="466">
        <v>0</v>
      </c>
      <c r="FJ357" s="466">
        <v>0</v>
      </c>
      <c r="FK357" s="466">
        <v>0</v>
      </c>
      <c r="FL357" s="466">
        <f>FA357+FB357+FC357+FD357+FE357+FF357+FG357+FH357+EZ357+FI357+FK357+FJ357</f>
        <v>0</v>
      </c>
      <c r="FM357" s="466">
        <v>0</v>
      </c>
      <c r="FN357" s="466">
        <v>0</v>
      </c>
      <c r="FO357" s="466">
        <v>0</v>
      </c>
      <c r="FP357" s="466">
        <v>0</v>
      </c>
      <c r="FQ357" s="466">
        <v>0</v>
      </c>
      <c r="FR357" s="466">
        <v>0</v>
      </c>
      <c r="FS357" s="466">
        <v>0</v>
      </c>
      <c r="FT357" s="466">
        <v>0</v>
      </c>
      <c r="FU357" s="466">
        <v>0</v>
      </c>
      <c r="FV357" s="466">
        <v>0</v>
      </c>
      <c r="FW357" s="466">
        <v>0</v>
      </c>
      <c r="FX357" s="466">
        <v>0</v>
      </c>
      <c r="FY357" s="466">
        <f>FM357+FN357+FO357+FP357+FQ357+FR357+FS357+FT357+FU357+FV357+FW357+FX357</f>
        <v>0</v>
      </c>
      <c r="FZ357" s="466">
        <v>0</v>
      </c>
      <c r="GA357" s="466">
        <v>0</v>
      </c>
      <c r="GB357" s="466">
        <v>0</v>
      </c>
      <c r="GC357" s="466">
        <v>0</v>
      </c>
      <c r="GD357" s="466">
        <v>0</v>
      </c>
      <c r="GE357" s="466">
        <v>0</v>
      </c>
      <c r="GF357" s="466">
        <v>0</v>
      </c>
      <c r="GG357" s="466">
        <v>0</v>
      </c>
      <c r="GH357" s="466">
        <v>0</v>
      </c>
      <c r="GI357" s="466">
        <v>0</v>
      </c>
      <c r="GJ357" s="466">
        <v>0</v>
      </c>
      <c r="GK357" s="466">
        <v>0</v>
      </c>
      <c r="GL357" s="466">
        <f>FZ357+GA357+GB357+GC357+GD357+GE357+GF357+GG357+GH357+GI357+GJ357+GK357</f>
        <v>0</v>
      </c>
      <c r="GM357" s="466">
        <v>0</v>
      </c>
      <c r="GN357" s="466">
        <v>0</v>
      </c>
      <c r="GO357" s="466">
        <v>0</v>
      </c>
      <c r="GP357" s="466">
        <v>0</v>
      </c>
      <c r="GQ357" s="466">
        <v>0</v>
      </c>
      <c r="GR357" s="466">
        <v>0</v>
      </c>
      <c r="GS357" s="466">
        <v>0</v>
      </c>
      <c r="GT357" s="466">
        <v>0</v>
      </c>
      <c r="GU357" s="466">
        <v>0</v>
      </c>
      <c r="GV357" s="466">
        <v>0</v>
      </c>
      <c r="GW357" s="466">
        <v>0</v>
      </c>
      <c r="GX357" s="466">
        <v>0</v>
      </c>
      <c r="GY357" s="466">
        <f>GM357+GN357+GO357+GP357+GQ357+GR357+GS357+GT357+GU357+GV357+GW357+GX357</f>
        <v>0</v>
      </c>
      <c r="GZ357" s="466">
        <v>0</v>
      </c>
      <c r="HA357" s="466">
        <v>0</v>
      </c>
      <c r="HB357" s="466">
        <v>0</v>
      </c>
      <c r="HC357" s="466">
        <v>0</v>
      </c>
      <c r="HD357" s="466">
        <v>0</v>
      </c>
      <c r="HE357" s="466">
        <v>0</v>
      </c>
      <c r="HF357" s="466">
        <v>0</v>
      </c>
      <c r="HG357" s="466">
        <v>0</v>
      </c>
      <c r="HH357" s="466">
        <v>0</v>
      </c>
      <c r="HI357" s="466">
        <v>0</v>
      </c>
      <c r="HJ357" s="466">
        <v>0</v>
      </c>
      <c r="HK357" s="466">
        <v>0</v>
      </c>
      <c r="HL357" s="466">
        <f>GZ357+HA357+HB357+HC357+HD357+HE357+HF357+HG357+HH357+HI357+HJ357+HK357</f>
        <v>0</v>
      </c>
      <c r="HM357" s="466">
        <v>0</v>
      </c>
      <c r="HN357" s="466">
        <v>0</v>
      </c>
      <c r="HO357" s="466">
        <v>0</v>
      </c>
      <c r="HP357" s="466">
        <v>0</v>
      </c>
      <c r="HQ357" s="466">
        <v>0</v>
      </c>
      <c r="HR357" s="466">
        <v>0</v>
      </c>
      <c r="HS357" s="466">
        <v>0</v>
      </c>
      <c r="HT357" s="466">
        <v>0</v>
      </c>
      <c r="HU357" s="466">
        <v>0</v>
      </c>
      <c r="HV357" s="466">
        <v>0</v>
      </c>
      <c r="HW357" s="466">
        <v>0</v>
      </c>
      <c r="HX357" s="466">
        <v>0</v>
      </c>
      <c r="HY357" s="466">
        <f>HM357+HN357+HO357+HP357+HQ357+HR357+HS357+HT357+HU357+HV357+HW357+HX357</f>
        <v>0</v>
      </c>
      <c r="HZ357" s="466">
        <v>0</v>
      </c>
      <c r="IA357" s="466">
        <v>0</v>
      </c>
      <c r="IB357" s="466">
        <v>0</v>
      </c>
      <c r="IC357" s="466">
        <v>0</v>
      </c>
      <c r="ID357" s="466">
        <v>0</v>
      </c>
      <c r="IE357" s="466">
        <v>0</v>
      </c>
      <c r="IF357" s="466">
        <v>0</v>
      </c>
      <c r="IG357" s="466">
        <v>0</v>
      </c>
      <c r="IH357" s="466">
        <v>0</v>
      </c>
      <c r="II357" s="466">
        <v>0</v>
      </c>
      <c r="IJ357" s="466">
        <v>0</v>
      </c>
      <c r="IK357" s="466">
        <v>0</v>
      </c>
      <c r="IL357" s="466">
        <f>HZ357+IA357+IB357+IC357+ID357+IE357+IF357+IG357+IH357+II357+IJ357+IK357</f>
        <v>0</v>
      </c>
      <c r="IM357" s="466">
        <v>0</v>
      </c>
      <c r="IN357" s="466">
        <v>0</v>
      </c>
      <c r="IO357" s="466">
        <v>0</v>
      </c>
      <c r="IP357" s="466">
        <v>0</v>
      </c>
      <c r="IQ357" s="466">
        <v>0</v>
      </c>
      <c r="IR357" s="466">
        <v>0</v>
      </c>
      <c r="IS357" s="466">
        <v>0</v>
      </c>
      <c r="IT357" s="466">
        <v>0</v>
      </c>
      <c r="IU357" s="466">
        <v>0</v>
      </c>
      <c r="IV357" s="466">
        <v>0</v>
      </c>
      <c r="IW357" s="466">
        <v>0</v>
      </c>
      <c r="IX357" s="466">
        <v>0</v>
      </c>
      <c r="IY357" s="466">
        <f>IM357+IN357+IO357+IP357+IQ357+IR357+IS357+IT357+IU357+IV357+IW357+IX357</f>
        <v>0</v>
      </c>
      <c r="IZ357" s="655">
        <v>0</v>
      </c>
      <c r="JA357" s="466">
        <v>0</v>
      </c>
      <c r="JB357" s="466">
        <v>0</v>
      </c>
      <c r="JC357" s="466">
        <v>0</v>
      </c>
      <c r="JD357" s="466">
        <v>0</v>
      </c>
      <c r="JE357" s="466">
        <v>0</v>
      </c>
      <c r="JF357" s="466">
        <v>0</v>
      </c>
      <c r="JG357" s="466">
        <v>0</v>
      </c>
      <c r="JH357" s="466">
        <v>0</v>
      </c>
      <c r="JI357" s="466">
        <v>0</v>
      </c>
      <c r="JJ357" s="466">
        <v>0</v>
      </c>
      <c r="JK357" s="466">
        <v>0</v>
      </c>
      <c r="JL357" s="466">
        <f>IZ357+JA357+JB357+JC357+JD357+JE357+JF357+JG357+JH357+JI357+JJ357+JK357</f>
        <v>0</v>
      </c>
      <c r="JM357" s="655">
        <v>0</v>
      </c>
      <c r="JN357" s="466">
        <v>0</v>
      </c>
      <c r="JO357" s="466">
        <v>0</v>
      </c>
      <c r="JP357" s="466">
        <v>0</v>
      </c>
      <c r="JQ357" s="466">
        <v>0</v>
      </c>
      <c r="JR357" s="466">
        <v>0</v>
      </c>
      <c r="JS357" s="466">
        <v>0</v>
      </c>
      <c r="JT357" s="466">
        <v>0</v>
      </c>
      <c r="JU357" s="466">
        <v>0</v>
      </c>
      <c r="JV357" s="466">
        <v>0</v>
      </c>
      <c r="JW357" s="466">
        <v>0</v>
      </c>
      <c r="JX357" s="466">
        <v>0</v>
      </c>
      <c r="JY357" s="466">
        <f>JM357+JN357+JO357+JP357+JQ357+JR357+JS357+JT357+JU357+JV357+JW357+JX357</f>
        <v>0</v>
      </c>
      <c r="JZ357" s="655">
        <v>0</v>
      </c>
      <c r="KA357" s="466">
        <v>0</v>
      </c>
      <c r="KB357" s="466">
        <v>0</v>
      </c>
      <c r="KC357" s="466">
        <v>0</v>
      </c>
      <c r="KD357" s="466">
        <v>0</v>
      </c>
      <c r="KE357" s="466">
        <v>0</v>
      </c>
      <c r="KF357" s="466">
        <v>0</v>
      </c>
      <c r="KG357" s="466">
        <v>0</v>
      </c>
      <c r="KH357" s="466">
        <v>0</v>
      </c>
      <c r="KI357" s="466">
        <v>0</v>
      </c>
      <c r="KJ357" s="466">
        <v>0</v>
      </c>
      <c r="KK357" s="466">
        <v>0</v>
      </c>
      <c r="KL357" s="466">
        <f>JZ357+KA357+KB357+KC357+KD357+KE357+KF357+KG357+KH357+KI357+KJ357+KK357</f>
        <v>0</v>
      </c>
      <c r="KM357" s="655">
        <v>0</v>
      </c>
      <c r="KN357" s="466">
        <v>0</v>
      </c>
      <c r="KO357" s="466">
        <v>0</v>
      </c>
      <c r="KP357" s="466">
        <v>0</v>
      </c>
      <c r="KQ357" s="466">
        <v>0</v>
      </c>
      <c r="KR357" s="466">
        <v>0</v>
      </c>
      <c r="KS357" s="466">
        <v>0</v>
      </c>
      <c r="KT357" s="466">
        <v>0</v>
      </c>
      <c r="KU357" s="466">
        <v>0</v>
      </c>
      <c r="KV357" s="466">
        <v>0</v>
      </c>
      <c r="KW357" s="466">
        <v>0</v>
      </c>
      <c r="KX357" s="466">
        <v>0</v>
      </c>
      <c r="KY357" s="466">
        <f>KM357+KN357+KO357+KP357+KQ357+KR357+KS357+KT357+KU357+KV357+KW357+KX357</f>
        <v>0</v>
      </c>
      <c r="KZ357" s="655">
        <v>0</v>
      </c>
      <c r="LA357" s="466">
        <v>0</v>
      </c>
      <c r="LB357" s="466">
        <v>0</v>
      </c>
      <c r="LC357" s="466">
        <v>0</v>
      </c>
      <c r="LD357" s="466">
        <v>0</v>
      </c>
      <c r="LE357" s="466">
        <v>0</v>
      </c>
      <c r="LF357" s="466">
        <v>0</v>
      </c>
      <c r="LG357" s="466">
        <v>0</v>
      </c>
      <c r="LH357" s="466">
        <v>0</v>
      </c>
      <c r="LI357" s="466">
        <v>0</v>
      </c>
      <c r="LJ357" s="466">
        <v>0</v>
      </c>
      <c r="LK357" s="466">
        <v>0</v>
      </c>
      <c r="LL357" s="511">
        <f>KZ357+LA357+LB357+LC357+LD357+LE357+LF357+LG357+LH357+LI357+LJ357+LK357</f>
        <v>0</v>
      </c>
    </row>
    <row r="358" spans="1:324" ht="15.75" x14ac:dyDescent="0.25">
      <c r="A358" s="419">
        <v>5501</v>
      </c>
      <c r="B358" s="420"/>
      <c r="C358" s="418" t="s">
        <v>789</v>
      </c>
      <c r="D358" s="418" t="s">
        <v>790</v>
      </c>
      <c r="E358" s="466">
        <v>23992108.996828578</v>
      </c>
      <c r="F358" s="466">
        <v>10831885.32799199</v>
      </c>
      <c r="G358" s="466">
        <v>12379556.835252881</v>
      </c>
      <c r="H358" s="466">
        <v>16981964.613587052</v>
      </c>
      <c r="I358" s="466">
        <v>17536396.261058256</v>
      </c>
      <c r="J358" s="466">
        <v>30318206.476381242</v>
      </c>
      <c r="K358" s="466">
        <v>74963011.183441833</v>
      </c>
      <c r="L358" s="466">
        <v>139943811.55065933</v>
      </c>
      <c r="M358" s="466">
        <v>40531878.56847772</v>
      </c>
      <c r="N358" s="466">
        <v>3545332.9250125196</v>
      </c>
      <c r="O358" s="466">
        <v>1534658.1842346855</v>
      </c>
      <c r="P358" s="466">
        <v>7864701.2579285596</v>
      </c>
      <c r="Q358" s="466">
        <v>1621992.2602236685</v>
      </c>
      <c r="R358" s="466">
        <v>20959804.110415626</v>
      </c>
      <c r="S358" s="466">
        <v>2636458.6457603076</v>
      </c>
      <c r="T358" s="466">
        <v>3807788.7646052418</v>
      </c>
      <c r="U358" s="466">
        <v>1497857.5833333337</v>
      </c>
      <c r="V358" s="466">
        <v>11238974.362752462</v>
      </c>
      <c r="W358" s="466">
        <v>626283.66716741794</v>
      </c>
      <c r="X358" s="466">
        <v>26041090.319103654</v>
      </c>
      <c r="Y358" s="466">
        <f>M358+N358+O358+P358+Q358+R358+S358+T358+U358+V358+W358+X358</f>
        <v>121906820.64901522</v>
      </c>
      <c r="Z358" s="466">
        <v>24179090.284677017</v>
      </c>
      <c r="AA358" s="466">
        <v>3195322.7559672846</v>
      </c>
      <c r="AB358" s="466">
        <v>-202554.71636621602</v>
      </c>
      <c r="AC358" s="466">
        <v>8803435.2153229844</v>
      </c>
      <c r="AD358" s="466">
        <v>350800.41228509438</v>
      </c>
      <c r="AE358" s="466">
        <v>17119825.276790187</v>
      </c>
      <c r="AF358" s="466">
        <v>4885791.5873393444</v>
      </c>
      <c r="AG358" s="466">
        <v>3074803.4795109327</v>
      </c>
      <c r="AH358" s="466">
        <v>-641.30099315666803</v>
      </c>
      <c r="AI358" s="466">
        <v>12715088.192413621</v>
      </c>
      <c r="AJ358" s="466">
        <v>343712.0781171759</v>
      </c>
      <c r="AK358" s="466">
        <v>22032996.338466037</v>
      </c>
      <c r="AL358" s="466">
        <f>Z358+AA358+AB358+AC358+AD358+AE358+AF358+AG358+AH358+AI358+AJ358+AK358</f>
        <v>96497669.603530303</v>
      </c>
      <c r="AM358" s="466">
        <v>32155431.529252216</v>
      </c>
      <c r="AN358" s="466">
        <v>1083870.6913703887</v>
      </c>
      <c r="AO358" s="466">
        <v>7269553.5045902189</v>
      </c>
      <c r="AP358" s="466">
        <v>10081343.204097813</v>
      </c>
      <c r="AQ358" s="466">
        <v>449359.93782340211</v>
      </c>
      <c r="AR358" s="466">
        <v>18354865.734017693</v>
      </c>
      <c r="AS358" s="466">
        <v>10820591.469287265</v>
      </c>
      <c r="AT358" s="466">
        <v>911622.00408946793</v>
      </c>
      <c r="AU358" s="466">
        <v>468148.77232515451</v>
      </c>
      <c r="AV358" s="466">
        <v>10442043.110206978</v>
      </c>
      <c r="AW358" s="466">
        <v>1158306.6883658816</v>
      </c>
      <c r="AX358" s="466">
        <v>20823400.411826078</v>
      </c>
      <c r="AY358" s="466">
        <f>AM358+AN358+AO358+AP358+AQ358+AR358+AS358+AT358+AU358+AV358+AW358+AX358</f>
        <v>114018537.05725256</v>
      </c>
      <c r="AZ358" s="466">
        <v>37833827.515523292</v>
      </c>
      <c r="BA358" s="466">
        <v>8983448.0743615441</v>
      </c>
      <c r="BB358" s="466">
        <v>10270376.817142379</v>
      </c>
      <c r="BC358" s="466">
        <v>7638214.1684610248</v>
      </c>
      <c r="BD358" s="466">
        <v>421030.17025538307</v>
      </c>
      <c r="BE358" s="466">
        <v>1022015.3837005512</v>
      </c>
      <c r="BF358" s="466">
        <v>10951831.623560343</v>
      </c>
      <c r="BG358" s="466">
        <v>1321537.1782674012</v>
      </c>
      <c r="BH358" s="466">
        <v>207256.21974628599</v>
      </c>
      <c r="BI358" s="466">
        <v>11017323.854949092</v>
      </c>
      <c r="BJ358" s="466">
        <v>446077.88599566102</v>
      </c>
      <c r="BK358" s="466">
        <v>12868907.165790351</v>
      </c>
      <c r="BL358" s="466">
        <f>AZ358+BA358+BB358+BC358+BD358+BE358+BF358+BG358+BH358+BI358+BJ358+BK358</f>
        <v>102981846.05775331</v>
      </c>
      <c r="BM358" s="466">
        <v>14246430.030378904</v>
      </c>
      <c r="BN358" s="466">
        <v>9248384.6362043079</v>
      </c>
      <c r="BO358" s="466">
        <v>5037820.793523618</v>
      </c>
      <c r="BP358" s="466">
        <v>14702048.995827073</v>
      </c>
      <c r="BQ358" s="466">
        <v>14111287.391295278</v>
      </c>
      <c r="BR358" s="466">
        <v>5632224.6402937751</v>
      </c>
      <c r="BS358" s="466">
        <v>2574792.3493990987</v>
      </c>
      <c r="BT358" s="466">
        <v>748880.80228676309</v>
      </c>
      <c r="BU358" s="466">
        <v>8338072.5971874492</v>
      </c>
      <c r="BV358" s="466">
        <v>28087361.18527792</v>
      </c>
      <c r="BW358" s="466">
        <v>-578667.92563845823</v>
      </c>
      <c r="BX358" s="466">
        <v>2805113.0664747101</v>
      </c>
      <c r="BY358" s="466">
        <f>BM358+BN358+BO358+BP358+BQ358+BR358+BS358+BT358+BU358+BV358+BW358+BX358</f>
        <v>104953748.56251045</v>
      </c>
      <c r="BZ358" s="466">
        <v>16281126.857411118</v>
      </c>
      <c r="CA358" s="466">
        <v>9391337.2500417307</v>
      </c>
      <c r="CB358" s="466">
        <v>5073197.6770989811</v>
      </c>
      <c r="CC358" s="466">
        <v>35924371.798614584</v>
      </c>
      <c r="CD358" s="466">
        <v>794115.25070939737</v>
      </c>
      <c r="CE358" s="466">
        <v>1317167.0041729261</v>
      </c>
      <c r="CF358" s="466">
        <v>2483683.1870305468</v>
      </c>
      <c r="CG358" s="466">
        <v>885736.76343682129</v>
      </c>
      <c r="CH358" s="466">
        <v>1858946.1233516941</v>
      </c>
      <c r="CI358" s="466">
        <v>1687795.8652979461</v>
      </c>
      <c r="CJ358" s="466">
        <v>76360.374186279703</v>
      </c>
      <c r="CK358" s="466">
        <v>27071406.292855956</v>
      </c>
      <c r="CL358" s="466">
        <f>BZ358+CA358+CB358+CC358+CD358+CE358+CF358+CG358+CH358+CI358+CJ358+CK358</f>
        <v>102845244.44420797</v>
      </c>
      <c r="CM358" s="466">
        <v>18622698.102069773</v>
      </c>
      <c r="CN358" s="466">
        <v>8194015.5109747956</v>
      </c>
      <c r="CO358" s="466">
        <v>3013025.0827491237</v>
      </c>
      <c r="CP358" s="466">
        <v>62902013.26039058</v>
      </c>
      <c r="CQ358" s="466">
        <v>524174.22813386825</v>
      </c>
      <c r="CR358" s="466">
        <v>1428397.1744283093</v>
      </c>
      <c r="CS358" s="466">
        <v>2495360.6886162572</v>
      </c>
      <c r="CT358" s="466">
        <v>1110567.238607914</v>
      </c>
      <c r="CU358" s="466">
        <v>708166.23213987437</v>
      </c>
      <c r="CV358" s="466">
        <v>1203890.7352695717</v>
      </c>
      <c r="CW358" s="466">
        <v>438325.06067434436</v>
      </c>
      <c r="CX358" s="466">
        <v>2146287.9619011879</v>
      </c>
      <c r="CY358" s="466">
        <f>CM358+CN358+CO358+CP358+CQ358+CR358+CS358+CT358+CU358+CV358+CW358+CX358</f>
        <v>102786921.2759556</v>
      </c>
      <c r="CZ358" s="466">
        <v>58719028.129999995</v>
      </c>
      <c r="DA358" s="466">
        <v>7984187.7199999997</v>
      </c>
      <c r="DB358" s="466">
        <v>3786422.18</v>
      </c>
      <c r="DC358" s="466">
        <v>1447007.81</v>
      </c>
      <c r="DD358" s="466">
        <v>1508233.56</v>
      </c>
      <c r="DE358" s="466">
        <v>6714939.29</v>
      </c>
      <c r="DF358" s="466">
        <v>3458743.38</v>
      </c>
      <c r="DG358" s="466">
        <v>-18597.71</v>
      </c>
      <c r="DH358" s="466">
        <v>1597653.98</v>
      </c>
      <c r="DI358" s="466">
        <v>929392.65000000352</v>
      </c>
      <c r="DJ358" s="466">
        <v>985959.26000000071</v>
      </c>
      <c r="DK358" s="466">
        <v>10075329.84</v>
      </c>
      <c r="DL358" s="466">
        <f>CZ358+DA358+DB358+DC358+DD358+DE358+DF358+DG358+DH358+DI358+DJ358+DK358</f>
        <v>97188300.090000033</v>
      </c>
      <c r="DM358" s="466">
        <v>26302882.140000001</v>
      </c>
      <c r="DN358" s="466">
        <v>803712.91</v>
      </c>
      <c r="DO358" s="466">
        <v>1471230.7</v>
      </c>
      <c r="DP358" s="466">
        <v>39279382.390000001</v>
      </c>
      <c r="DQ358" s="466">
        <v>2095940.87</v>
      </c>
      <c r="DR358" s="466">
        <v>1264710.33</v>
      </c>
      <c r="DS358" s="466">
        <v>2979598.31</v>
      </c>
      <c r="DT358" s="466">
        <v>619682.60000000126</v>
      </c>
      <c r="DU358" s="466">
        <v>800291.79999999749</v>
      </c>
      <c r="DV358" s="466">
        <v>879980.05999999726</v>
      </c>
      <c r="DW358" s="466">
        <v>2001167.68</v>
      </c>
      <c r="DX358" s="466">
        <v>13531235.680000003</v>
      </c>
      <c r="DY358" s="466">
        <f>DM358+DN358+DO358+DP358+DQ358+DR358+DS358+DT358+DU358+DV358+DW358+DX358</f>
        <v>92029815.470000014</v>
      </c>
      <c r="DZ358" s="466">
        <v>1398088.48</v>
      </c>
      <c r="EA358" s="466">
        <v>1271672.58</v>
      </c>
      <c r="EB358" s="466">
        <v>2561284.81</v>
      </c>
      <c r="EC358" s="466">
        <v>12453550.220000001</v>
      </c>
      <c r="ED358" s="466">
        <v>1880815.45</v>
      </c>
      <c r="EE358" s="466">
        <v>3308602.62</v>
      </c>
      <c r="EF358" s="466">
        <v>1758723.6600000099</v>
      </c>
      <c r="EG358" s="466">
        <v>22645786.77</v>
      </c>
      <c r="EH358" s="466">
        <v>22446346.030000001</v>
      </c>
      <c r="EI358" s="466">
        <v>8764018.0999999996</v>
      </c>
      <c r="EJ358" s="466">
        <v>2281980.5099999942</v>
      </c>
      <c r="EK358" s="466">
        <v>17792263.390000001</v>
      </c>
      <c r="EL358" s="466">
        <f>DZ358+EA358+EB358+EC358+ED358+EE358+EF358+EG358+EH358+EI358+EJ358+EK358</f>
        <v>98563132.61999999</v>
      </c>
      <c r="EM358" s="466">
        <v>2510949.48</v>
      </c>
      <c r="EN358" s="466">
        <v>4003230.31</v>
      </c>
      <c r="EO358" s="466">
        <v>12442479.890000001</v>
      </c>
      <c r="EP358" s="466">
        <v>2852854.05</v>
      </c>
      <c r="EQ358" s="466">
        <v>14724465.340000007</v>
      </c>
      <c r="ER358" s="466">
        <v>4062499.0499999933</v>
      </c>
      <c r="ES358" s="466">
        <v>2698911.82</v>
      </c>
      <c r="ET358" s="466">
        <v>2525662.91</v>
      </c>
      <c r="EU358" s="466">
        <v>4711089.4700000081</v>
      </c>
      <c r="EV358" s="466">
        <v>10829872.689999994</v>
      </c>
      <c r="EW358" s="466">
        <v>2539694.15</v>
      </c>
      <c r="EX358" s="466">
        <v>29990679.550000001</v>
      </c>
      <c r="EY358" s="466">
        <f>EM358+EN358+EO358+EP358+EQ358+ER358+ES358+ET358+EU358+EV358+EW358+EX358</f>
        <v>93892388.710000008</v>
      </c>
      <c r="EZ358" s="466">
        <v>3122136.78</v>
      </c>
      <c r="FA358" s="466">
        <v>2587686.7799999998</v>
      </c>
      <c r="FB358" s="466">
        <v>14633480.420000002</v>
      </c>
      <c r="FC358" s="466">
        <v>4127413.88</v>
      </c>
      <c r="FD358" s="466">
        <v>3048674.1500000097</v>
      </c>
      <c r="FE358" s="466">
        <v>19579360.099999979</v>
      </c>
      <c r="FF358" s="466">
        <v>3719409.1</v>
      </c>
      <c r="FG358" s="466">
        <v>7894939.8099999931</v>
      </c>
      <c r="FH358" s="466">
        <v>-1198850.4499999732</v>
      </c>
      <c r="FI358" s="466">
        <v>10155112.68</v>
      </c>
      <c r="FJ358" s="466">
        <v>4775197.0699999835</v>
      </c>
      <c r="FK358" s="466">
        <v>19700229.750000037</v>
      </c>
      <c r="FL358" s="466">
        <f>FA358+FB358+FC358+FD358+FE358+FF358+FG358+FH358+EZ358+FI358+FK358+FJ358</f>
        <v>92144790.070000038</v>
      </c>
      <c r="FM358" s="466">
        <v>3488255.81</v>
      </c>
      <c r="FN358" s="466">
        <v>4116009.26</v>
      </c>
      <c r="FO358" s="466">
        <v>14568332.259999998</v>
      </c>
      <c r="FP358" s="466">
        <v>5059337.8300000103</v>
      </c>
      <c r="FQ358" s="466">
        <v>3399241.2299999902</v>
      </c>
      <c r="FR358" s="466">
        <v>3925868.7700000107</v>
      </c>
      <c r="FS358" s="466">
        <v>3898018.9399999673</v>
      </c>
      <c r="FT358" s="466">
        <v>4158797.5600000271</v>
      </c>
      <c r="FU358" s="466">
        <v>3803317.84</v>
      </c>
      <c r="FV358" s="466">
        <v>10815832.909999995</v>
      </c>
      <c r="FW358" s="466">
        <v>4642961.4199999776</v>
      </c>
      <c r="FX358" s="466">
        <v>6627121.820000004</v>
      </c>
      <c r="FY358" s="466">
        <f>FM358+FN358+FO358+FP358+FQ358+FR358+FS358+FT358+FU358+FV358+FW358+FX358</f>
        <v>68503095.649999976</v>
      </c>
      <c r="FZ358" s="466">
        <v>4123234</v>
      </c>
      <c r="GA358" s="466">
        <v>3772084.910000002</v>
      </c>
      <c r="GB358" s="466">
        <v>4308747.9499999955</v>
      </c>
      <c r="GC358" s="466">
        <v>4330709.4600000028</v>
      </c>
      <c r="GD358" s="466">
        <v>104816341.19999999</v>
      </c>
      <c r="GE358" s="466">
        <v>5297359.4900000216</v>
      </c>
      <c r="GF358" s="466">
        <v>4750558.1999999871</v>
      </c>
      <c r="GG358" s="466">
        <v>4058494.1600000113</v>
      </c>
      <c r="GH358" s="466">
        <v>4257751.4099999769</v>
      </c>
      <c r="GI358" s="466">
        <v>4604925.520000021</v>
      </c>
      <c r="GJ358" s="466">
        <v>6171779.0699999817</v>
      </c>
      <c r="GK358" s="466">
        <v>8310887.6500000115</v>
      </c>
      <c r="GL358" s="466">
        <f>FZ358+GA358+GB358+GC358+GD358+GE358+GF358+GG358+GH358+GI358+GJ358+GK358</f>
        <v>158802873.01999998</v>
      </c>
      <c r="GM358" s="466">
        <v>5064209.0900000017</v>
      </c>
      <c r="GN358" s="466">
        <v>4529746.5299999975</v>
      </c>
      <c r="GO358" s="466">
        <v>6113841.8899999997</v>
      </c>
      <c r="GP358" s="466">
        <v>4922188.8300000131</v>
      </c>
      <c r="GQ358" s="466">
        <v>3732389.7099999851</v>
      </c>
      <c r="GR358" s="466">
        <v>6572546.8700000001</v>
      </c>
      <c r="GS358" s="466">
        <v>5225956.169999986</v>
      </c>
      <c r="GT358" s="466">
        <v>3082189.1000000397</v>
      </c>
      <c r="GU358" s="466">
        <v>6478127.8199999463</v>
      </c>
      <c r="GV358" s="466">
        <v>5152795.3200000813</v>
      </c>
      <c r="GW358" s="466">
        <v>4802246.0999999205</v>
      </c>
      <c r="GX358" s="466">
        <v>11200303.599999998</v>
      </c>
      <c r="GY358" s="466">
        <f>GM358+GN358+GO358+GP358+GQ358+GR358+GS358+GT358+GU358+GV358+GW358+GX358</f>
        <v>66876541.029999971</v>
      </c>
      <c r="GZ358" s="466">
        <v>4483713.5900000026</v>
      </c>
      <c r="HA358" s="466">
        <v>34964612.360000007</v>
      </c>
      <c r="HB358" s="466">
        <v>86039599.439999998</v>
      </c>
      <c r="HC358" s="466">
        <v>5957139.3800000204</v>
      </c>
      <c r="HD358" s="466">
        <v>4003883.8199999682</v>
      </c>
      <c r="HE358" s="466">
        <v>109033481.15000001</v>
      </c>
      <c r="HF358" s="466">
        <v>4503727.120000001</v>
      </c>
      <c r="HG358" s="466">
        <v>5036640.3100000378</v>
      </c>
      <c r="HH358" s="466">
        <v>5969750.0999999642</v>
      </c>
      <c r="HI358" s="466">
        <v>27358251.639999963</v>
      </c>
      <c r="HJ358" s="466">
        <v>7233825.0099999895</v>
      </c>
      <c r="HK358" s="466">
        <v>11106631.330000037</v>
      </c>
      <c r="HL358" s="466">
        <f>GZ358+HA358+HB358+HC358+HD358+HE358+HF358+HG358+HH358+HI358+HJ358+HK358</f>
        <v>305691255.25</v>
      </c>
      <c r="HM358" s="466">
        <v>55494569.140000001</v>
      </c>
      <c r="HN358" s="466">
        <v>7436965.7800000058</v>
      </c>
      <c r="HO358" s="466">
        <v>11936877.940000001</v>
      </c>
      <c r="HP358" s="466">
        <v>28677162.970000006</v>
      </c>
      <c r="HQ358" s="466">
        <v>10147233.809999976</v>
      </c>
      <c r="HR358" s="466">
        <v>7441232.1000000201</v>
      </c>
      <c r="HS358" s="466">
        <v>4819081.8100000108</v>
      </c>
      <c r="HT358" s="466">
        <v>5455213.6999999881</v>
      </c>
      <c r="HU358" s="466">
        <v>6521118.5499999607</v>
      </c>
      <c r="HV358" s="466">
        <v>28018431.710000008</v>
      </c>
      <c r="HW358" s="466">
        <v>5716241.7100000111</v>
      </c>
      <c r="HX358" s="466">
        <v>4926119.1400000174</v>
      </c>
      <c r="HY358" s="466">
        <f>HM358+HN358+HO358+HP358+HQ358+HR358+HS358+HT358+HU358+HV358+HW358+HX358</f>
        <v>176590248.36000001</v>
      </c>
      <c r="HZ358" s="466">
        <v>6175903.2599999998</v>
      </c>
      <c r="IA358" s="466">
        <v>5055387.5799999936</v>
      </c>
      <c r="IB358" s="466">
        <v>6092290.1800000062</v>
      </c>
      <c r="IC358" s="466">
        <v>28656098.410000026</v>
      </c>
      <c r="ID358" s="466">
        <v>5765996.8899999764</v>
      </c>
      <c r="IE358" s="466">
        <v>7789045.7100000251</v>
      </c>
      <c r="IF358" s="466">
        <v>5664538.6899999892</v>
      </c>
      <c r="IG358" s="466">
        <v>6057510.4700000007</v>
      </c>
      <c r="IH358" s="466">
        <v>5067688.4600000102</v>
      </c>
      <c r="II358" s="466">
        <v>28591961.969999962</v>
      </c>
      <c r="IJ358" s="466">
        <v>5979084.8100000322</v>
      </c>
      <c r="IK358" s="466">
        <v>5186613.7599999933</v>
      </c>
      <c r="IL358" s="466">
        <f>HZ358+IA358+IB358+IC358+ID358+IE358+IF358+IG358+IH358+II358+IJ358+IK358</f>
        <v>116082120.19</v>
      </c>
      <c r="IM358" s="466">
        <v>6281990.879999999</v>
      </c>
      <c r="IN358" s="466">
        <v>4519716.2399999984</v>
      </c>
      <c r="IO358" s="466">
        <v>5550364.8300000066</v>
      </c>
      <c r="IP358" s="466">
        <v>29257609.630000003</v>
      </c>
      <c r="IQ358" s="466">
        <v>4964526.3499999745</v>
      </c>
      <c r="IR358" s="466">
        <v>45834269.76000002</v>
      </c>
      <c r="IS358" s="466">
        <v>36679882.440000027</v>
      </c>
      <c r="IT358" s="466">
        <v>5577835.7599999411</v>
      </c>
      <c r="IU358" s="466">
        <v>10790517.300000014</v>
      </c>
      <c r="IV358" s="466">
        <v>28740308.139999915</v>
      </c>
      <c r="IW358" s="466">
        <v>7185919.0400000764</v>
      </c>
      <c r="IX358" s="466">
        <v>6097650.4600000102</v>
      </c>
      <c r="IY358" s="466">
        <f>IM358+IN358+IO358+IP358+IQ358+IR358+IS358+IT358+IU358+IV358+IW358+IX358</f>
        <v>191480590.82999998</v>
      </c>
      <c r="IZ358" s="655">
        <v>6296050.0799999982</v>
      </c>
      <c r="JA358" s="466">
        <v>4801713.3999999985</v>
      </c>
      <c r="JB358" s="466">
        <v>6844303.5800000094</v>
      </c>
      <c r="JC358" s="466">
        <v>29352721.71999998</v>
      </c>
      <c r="JD358" s="466">
        <v>7251069.169999999</v>
      </c>
      <c r="JE358" s="466">
        <v>6459150.7900000308</v>
      </c>
      <c r="JF358" s="466">
        <v>7905513.769999994</v>
      </c>
      <c r="JG358" s="466">
        <v>5434836.8400000045</v>
      </c>
      <c r="JH358" s="466">
        <v>8354193.3299999889</v>
      </c>
      <c r="JI358" s="466">
        <v>24510331.839999948</v>
      </c>
      <c r="JJ358" s="466">
        <v>4386110.0300000552</v>
      </c>
      <c r="JK358" s="466">
        <v>6400467.8500000127</v>
      </c>
      <c r="JL358" s="466">
        <f>IZ358+JA358+JB358+JC358+JD358+JE358+JF358+JG358+JH358+JI358+JJ358+JK358</f>
        <v>117996462.40000001</v>
      </c>
      <c r="JM358" s="655">
        <v>6741852.4600000009</v>
      </c>
      <c r="JN358" s="466">
        <v>4389436.659999989</v>
      </c>
      <c r="JO358" s="466">
        <v>7193660.8000000054</v>
      </c>
      <c r="JP358" s="466">
        <v>8033530.0300000096</v>
      </c>
      <c r="JQ358" s="466">
        <v>4757193.5599999959</v>
      </c>
      <c r="JR358" s="466">
        <v>7887502.200000002</v>
      </c>
      <c r="JS358" s="466">
        <v>7084011.7699999819</v>
      </c>
      <c r="JT358" s="466">
        <v>4728351.0300000096</v>
      </c>
      <c r="JU358" s="466">
        <v>6720048.5899999971</v>
      </c>
      <c r="JV358" s="466">
        <v>6903682.7000000188</v>
      </c>
      <c r="JW358" s="466">
        <v>6476744.7799999798</v>
      </c>
      <c r="JX358" s="466">
        <v>5843477.4300000165</v>
      </c>
      <c r="JY358" s="466">
        <f>JM358+JN358+JO358+JP358+JQ358+JR358+JS358+JT358+JU358+JV358+JW358+JX358</f>
        <v>76759492.010000005</v>
      </c>
      <c r="JZ358" s="655">
        <v>57514014.780000001</v>
      </c>
      <c r="KA358" s="466">
        <v>4654407.8500000006</v>
      </c>
      <c r="KB358" s="466">
        <v>7548165.6099999985</v>
      </c>
      <c r="KC358" s="466">
        <v>7052324.79</v>
      </c>
      <c r="KD358" s="466">
        <v>4827849.6300000008</v>
      </c>
      <c r="KE358" s="466">
        <v>6872809.8500000034</v>
      </c>
      <c r="KF358" s="466">
        <v>6319025.5299999937</v>
      </c>
      <c r="KG358" s="466">
        <v>6001724.5900000008</v>
      </c>
      <c r="KH358" s="466">
        <v>6027159.2600000054</v>
      </c>
      <c r="KI358" s="466">
        <v>5505220.9899999984</v>
      </c>
      <c r="KJ358" s="466">
        <v>6990490.120000002</v>
      </c>
      <c r="KK358" s="466">
        <v>11951047.560000001</v>
      </c>
      <c r="KL358" s="466">
        <f>JZ358+KA358+KB358+KC358+KD358+KE358+KF358+KG358+KH358+KI358+KJ358+KK358</f>
        <v>131264240.56</v>
      </c>
      <c r="KM358" s="655">
        <v>9757679.8100000005</v>
      </c>
      <c r="KN358" s="466">
        <v>5681021.8899999997</v>
      </c>
      <c r="KO358" s="466">
        <v>6509498.700000002</v>
      </c>
      <c r="KP358" s="466">
        <v>6577352.1799999969</v>
      </c>
      <c r="KQ358" s="466">
        <v>6117015.7300000051</v>
      </c>
      <c r="KR358" s="466">
        <v>6823866.2199999942</v>
      </c>
      <c r="KS358" s="466">
        <v>19578057.880000003</v>
      </c>
      <c r="KT358" s="466">
        <v>7217284.1199999982</v>
      </c>
      <c r="KU358" s="466">
        <v>5053996.7599999988</v>
      </c>
      <c r="KV358" s="466">
        <v>6224894.1999999965</v>
      </c>
      <c r="KW358" s="466">
        <v>7602228.8800000036</v>
      </c>
      <c r="KX358" s="466">
        <v>5491513.339999998</v>
      </c>
      <c r="KY358" s="466">
        <f>KM358+KN358+KO358+KP358+KQ358+KR358+KS358+KT358+KU358+KV358+KW358+KX358</f>
        <v>92634409.710000023</v>
      </c>
      <c r="KZ358" s="655">
        <v>7539623.6799999997</v>
      </c>
      <c r="LA358" s="466">
        <v>5691068.1600000001</v>
      </c>
      <c r="LB358" s="466">
        <v>0</v>
      </c>
      <c r="LC358" s="466">
        <v>0</v>
      </c>
      <c r="LD358" s="466">
        <v>0</v>
      </c>
      <c r="LE358" s="466">
        <v>0</v>
      </c>
      <c r="LF358" s="466">
        <v>0</v>
      </c>
      <c r="LG358" s="466">
        <v>0</v>
      </c>
      <c r="LH358" s="466">
        <v>0</v>
      </c>
      <c r="LI358" s="466">
        <v>0</v>
      </c>
      <c r="LJ358" s="466">
        <v>0</v>
      </c>
      <c r="LK358" s="466">
        <v>0</v>
      </c>
      <c r="LL358" s="511">
        <f>KZ358+LA358+LB358+LC358+LD358+LE358+LF358+LG358+LH358+LI358+LJ358+LK358</f>
        <v>13230691.84</v>
      </c>
    </row>
    <row r="359" spans="1:324" ht="15.75" x14ac:dyDescent="0.25">
      <c r="A359" s="419">
        <v>5502</v>
      </c>
      <c r="B359" s="420"/>
      <c r="C359" s="418" t="s">
        <v>791</v>
      </c>
      <c r="D359" s="418" t="s">
        <v>792</v>
      </c>
      <c r="E359" s="466">
        <v>0</v>
      </c>
      <c r="F359" s="466">
        <v>0</v>
      </c>
      <c r="G359" s="466">
        <v>0</v>
      </c>
      <c r="H359" s="466">
        <v>0</v>
      </c>
      <c r="I359" s="466">
        <v>0</v>
      </c>
      <c r="J359" s="466">
        <v>0</v>
      </c>
      <c r="K359" s="466">
        <v>0</v>
      </c>
      <c r="L359" s="466">
        <v>356605.74194625276</v>
      </c>
      <c r="M359" s="466">
        <v>1986.3128025371393</v>
      </c>
      <c r="N359" s="466">
        <v>20864.630278751461</v>
      </c>
      <c r="O359" s="466">
        <v>4485.8955099315635</v>
      </c>
      <c r="P359" s="466">
        <v>2028.0420630946421</v>
      </c>
      <c r="Q359" s="466">
        <v>57953.597062260058</v>
      </c>
      <c r="R359" s="466">
        <v>22070.605908863297</v>
      </c>
      <c r="S359" s="466">
        <v>5792.0213653814062</v>
      </c>
      <c r="T359" s="466">
        <v>4085.2946085795361</v>
      </c>
      <c r="U359" s="466">
        <v>-6893.6738440994832</v>
      </c>
      <c r="V359" s="466">
        <v>7719.9132031380404</v>
      </c>
      <c r="W359" s="466">
        <v>211976.29778000337</v>
      </c>
      <c r="X359" s="466">
        <v>7390.2520447337683</v>
      </c>
      <c r="Y359" s="466">
        <f>M359+N359+O359+P359+Q359+R359+S359+T359+U359+V359+W359+X359</f>
        <v>339459.18878317479</v>
      </c>
      <c r="Z359" s="466">
        <v>26218.49440827909</v>
      </c>
      <c r="AA359" s="466">
        <v>29310.632615590053</v>
      </c>
      <c r="AB359" s="466">
        <v>-38077.950258721416</v>
      </c>
      <c r="AC359" s="466">
        <v>1982.2909364046088</v>
      </c>
      <c r="AD359" s="466">
        <v>19796.361208479386</v>
      </c>
      <c r="AE359" s="466">
        <v>13722.319312301781</v>
      </c>
      <c r="AF359" s="466">
        <v>95517.636037389442</v>
      </c>
      <c r="AG359" s="466">
        <v>20952.261725922217</v>
      </c>
      <c r="AH359" s="466">
        <v>62598.063762310136</v>
      </c>
      <c r="AI359" s="466">
        <v>98663.415539976631</v>
      </c>
      <c r="AJ359" s="466">
        <v>85721.398764813886</v>
      </c>
      <c r="AK359" s="466">
        <v>-37131.847771657485</v>
      </c>
      <c r="AL359" s="466">
        <f>Z359+AA359+AB359+AC359+AD359+AE359+AF359+AG359+AH359+AI359+AJ359+AK359</f>
        <v>379273.07628108829</v>
      </c>
      <c r="AM359" s="466">
        <v>36475.546653313308</v>
      </c>
      <c r="AN359" s="466">
        <v>-2361.8761475546653</v>
      </c>
      <c r="AO359" s="466">
        <v>-11233.637122350192</v>
      </c>
      <c r="AP359" s="466">
        <v>21907.861792689033</v>
      </c>
      <c r="AQ359" s="466">
        <v>50379.736271073278</v>
      </c>
      <c r="AR359" s="466">
        <v>58462.889334000989</v>
      </c>
      <c r="AS359" s="466">
        <v>53062.927724920723</v>
      </c>
      <c r="AT359" s="466">
        <v>41107.494575196128</v>
      </c>
      <c r="AU359" s="466">
        <v>46148.389250542488</v>
      </c>
      <c r="AV359" s="466">
        <v>41007.269237189132</v>
      </c>
      <c r="AW359" s="466">
        <v>152687.36437990319</v>
      </c>
      <c r="AX359" s="466">
        <v>85958.10382240027</v>
      </c>
      <c r="AY359" s="466">
        <f>AM359+AN359+AO359+AP359+AQ359+AR359+AS359+AT359+AU359+AV359+AW359+AX359</f>
        <v>573602.0697713237</v>
      </c>
      <c r="AZ359" s="466">
        <v>22033.049574361547</v>
      </c>
      <c r="BA359" s="466">
        <v>2464.950884660323</v>
      </c>
      <c r="BB359" s="466">
        <v>16359.118552829244</v>
      </c>
      <c r="BC359" s="466">
        <v>7544.6503087965284</v>
      </c>
      <c r="BD359" s="466">
        <v>54682.023034551836</v>
      </c>
      <c r="BE359" s="466">
        <v>81726.756801869473</v>
      </c>
      <c r="BF359" s="466">
        <v>20939.74294775497</v>
      </c>
      <c r="BG359" s="466">
        <v>81013.186446336171</v>
      </c>
      <c r="BH359" s="466">
        <v>28125.52161575697</v>
      </c>
      <c r="BI359" s="466">
        <v>73810.716074111173</v>
      </c>
      <c r="BJ359" s="466">
        <v>52703.8930479052</v>
      </c>
      <c r="BK359" s="466">
        <v>608383.72926055756</v>
      </c>
      <c r="BL359" s="466">
        <f>AZ359+BA359+BB359+BC359+BD359+BE359+BF359+BG359+BH359+BI359+BJ359+BK359</f>
        <v>1049787.338549491</v>
      </c>
      <c r="BM359" s="466">
        <v>26168.419295610081</v>
      </c>
      <c r="BN359" s="466">
        <v>-8112.1682523785685</v>
      </c>
      <c r="BO359" s="466">
        <v>11450.509096978802</v>
      </c>
      <c r="BP359" s="466">
        <v>22158.237356034053</v>
      </c>
      <c r="BQ359" s="466">
        <v>2261.7259222166585</v>
      </c>
      <c r="BR359" s="466">
        <v>10188.110165247868</v>
      </c>
      <c r="BS359" s="466">
        <v>43911.033884159573</v>
      </c>
      <c r="BT359" s="466">
        <v>-8692.2049741278588</v>
      </c>
      <c r="BU359" s="466">
        <v>-8593.3854114505048</v>
      </c>
      <c r="BV359" s="466">
        <v>27645.635119345687</v>
      </c>
      <c r="BW359" s="466">
        <v>8412.5093056251117</v>
      </c>
      <c r="BX359" s="466">
        <v>1111.2366466366122</v>
      </c>
      <c r="BY359" s="466">
        <f>BM359+BN359+BO359+BP359+BQ359+BR359+BS359+BT359+BU359+BV359+BW359+BX359</f>
        <v>127909.65815389749</v>
      </c>
      <c r="BZ359" s="466">
        <v>13632.72446169254</v>
      </c>
      <c r="CA359" s="466">
        <v>19454.320689367385</v>
      </c>
      <c r="CB359" s="466">
        <v>-216.99215489901519</v>
      </c>
      <c r="CC359" s="466">
        <v>12656.484727090638</v>
      </c>
      <c r="CD359" s="466">
        <v>81684.840176932077</v>
      </c>
      <c r="CE359" s="466">
        <v>17644.164496745132</v>
      </c>
      <c r="CF359" s="466">
        <v>50546.658821565667</v>
      </c>
      <c r="CG359" s="466">
        <v>64635.514521782665</v>
      </c>
      <c r="CH359" s="466">
        <v>56340.114755466529</v>
      </c>
      <c r="CI359" s="466">
        <v>45945.61008178936</v>
      </c>
      <c r="CJ359" s="466">
        <v>49503.421799365715</v>
      </c>
      <c r="CK359" s="466">
        <v>1003022.7082290101</v>
      </c>
      <c r="CL359" s="466">
        <f>BZ359+CA359+CB359+CC359+CD359+CE359+CF359+CG359+CH359+CI359+CJ359+CK359</f>
        <v>1414849.570605909</v>
      </c>
      <c r="CM359" s="466">
        <v>29114.505090969789</v>
      </c>
      <c r="CN359" s="466">
        <v>10232.014688699717</v>
      </c>
      <c r="CO359" s="466">
        <v>984.14021031547304</v>
      </c>
      <c r="CP359" s="466">
        <v>29526.830829577713</v>
      </c>
      <c r="CQ359" s="466">
        <v>32340.176932064765</v>
      </c>
      <c r="CR359" s="466">
        <v>-10265.398097145719</v>
      </c>
      <c r="CS359" s="466">
        <v>-1242.7395259556101</v>
      </c>
      <c r="CT359" s="466">
        <v>8690.3634618594624</v>
      </c>
      <c r="CU359" s="466">
        <v>23049.536387915188</v>
      </c>
      <c r="CV359" s="466">
        <v>8354.197963612085</v>
      </c>
      <c r="CW359" s="466">
        <v>2278.4651977967083</v>
      </c>
      <c r="CX359" s="466">
        <v>36209.559339008527</v>
      </c>
      <c r="CY359" s="466">
        <f>CM359+CN359+CO359+CP359+CQ359+CR359+CS359+CT359+CU359+CV359+CW359+CX359</f>
        <v>169271.65247871808</v>
      </c>
      <c r="CZ359" s="466">
        <v>9491</v>
      </c>
      <c r="DA359" s="466">
        <v>10082</v>
      </c>
      <c r="DB359" s="466">
        <v>32013.63</v>
      </c>
      <c r="DC359" s="466">
        <v>3884</v>
      </c>
      <c r="DD359" s="466">
        <v>12801.55</v>
      </c>
      <c r="DE359" s="466">
        <v>27056.45</v>
      </c>
      <c r="DF359" s="466">
        <v>97282.4</v>
      </c>
      <c r="DG359" s="466">
        <v>32468.91</v>
      </c>
      <c r="DH359" s="466">
        <v>24763.82</v>
      </c>
      <c r="DI359" s="466">
        <v>21551.23</v>
      </c>
      <c r="DJ359" s="466">
        <v>36735.449999999997</v>
      </c>
      <c r="DK359" s="466">
        <v>218565.94</v>
      </c>
      <c r="DL359" s="466">
        <f>CZ359+DA359+DB359+DC359+DD359+DE359+DF359+DG359+DH359+DI359+DJ359+DK359</f>
        <v>526696.38</v>
      </c>
      <c r="DM359" s="466">
        <v>20161.43</v>
      </c>
      <c r="DN359" s="466">
        <v>18605.759999999998</v>
      </c>
      <c r="DO359" s="466">
        <v>36895.550000000003</v>
      </c>
      <c r="DP359" s="466">
        <v>22066.48</v>
      </c>
      <c r="DQ359" s="466">
        <v>26525.84</v>
      </c>
      <c r="DR359" s="466">
        <v>33292.660000000003</v>
      </c>
      <c r="DS359" s="466">
        <v>21349.02</v>
      </c>
      <c r="DT359" s="466">
        <v>32725.95</v>
      </c>
      <c r="DU359" s="466">
        <v>24657.51</v>
      </c>
      <c r="DV359" s="466">
        <v>19795.14</v>
      </c>
      <c r="DW359" s="466">
        <v>35373.949999999997</v>
      </c>
      <c r="DX359" s="466">
        <v>25467.22</v>
      </c>
      <c r="DY359" s="466">
        <f>DM359+DN359+DO359+DP359+DQ359+DR359+DS359+DT359+DU359+DV359+DW359+DX359</f>
        <v>316916.51</v>
      </c>
      <c r="DZ359" s="466">
        <v>19687.259999999998</v>
      </c>
      <c r="EA359" s="466">
        <v>20348.95</v>
      </c>
      <c r="EB359" s="466">
        <v>27211.62</v>
      </c>
      <c r="EC359" s="466">
        <v>31643.279999999999</v>
      </c>
      <c r="ED359" s="466">
        <v>22707.73</v>
      </c>
      <c r="EE359" s="466">
        <v>36436.199999999997</v>
      </c>
      <c r="EF359" s="466">
        <v>23971.72</v>
      </c>
      <c r="EG359" s="466">
        <v>28027.03</v>
      </c>
      <c r="EH359" s="466">
        <v>244150.21</v>
      </c>
      <c r="EI359" s="466">
        <v>36846.720000000001</v>
      </c>
      <c r="EJ359" s="466">
        <v>-74252.59</v>
      </c>
      <c r="EK359" s="466">
        <v>138750.15</v>
      </c>
      <c r="EL359" s="466">
        <f>DZ359+EA359+EB359+EC359+ED359+EE359+EF359+EG359+EH359+EI359+EJ359+EK359</f>
        <v>555528.28</v>
      </c>
      <c r="EM359" s="466">
        <v>22341.71</v>
      </c>
      <c r="EN359" s="466">
        <v>57438.13</v>
      </c>
      <c r="EO359" s="466">
        <v>246451.95</v>
      </c>
      <c r="EP359" s="466">
        <v>85375.42</v>
      </c>
      <c r="EQ359" s="466">
        <v>44605.57</v>
      </c>
      <c r="ER359" s="466">
        <v>50143.78</v>
      </c>
      <c r="ES359" s="466">
        <v>55455.47</v>
      </c>
      <c r="ET359" s="466">
        <v>93351.86</v>
      </c>
      <c r="EU359" s="466">
        <v>225559.79</v>
      </c>
      <c r="EV359" s="466">
        <v>141810.72</v>
      </c>
      <c r="EW359" s="466">
        <v>115972.75</v>
      </c>
      <c r="EX359" s="466">
        <v>80582.23</v>
      </c>
      <c r="EY359" s="466">
        <f>EM359+EN359+EO359+EP359+EQ359+ER359+ES359+ET359+EU359+EV359+EW359+EX359</f>
        <v>1219089.3799999999</v>
      </c>
      <c r="EZ359" s="466">
        <v>62038.34</v>
      </c>
      <c r="FA359" s="466">
        <v>46442.61</v>
      </c>
      <c r="FB359" s="466">
        <v>78025.88</v>
      </c>
      <c r="FC359" s="466">
        <v>62251.14</v>
      </c>
      <c r="FD359" s="466">
        <v>53268.45</v>
      </c>
      <c r="FE359" s="466">
        <v>67069.929999999993</v>
      </c>
      <c r="FF359" s="466">
        <v>-21031.31</v>
      </c>
      <c r="FG359" s="466">
        <v>72943.570000000007</v>
      </c>
      <c r="FH359" s="466">
        <v>39635.120000000003</v>
      </c>
      <c r="FI359" s="466">
        <v>40724.589999999997</v>
      </c>
      <c r="FJ359" s="466">
        <v>58878.720000000059</v>
      </c>
      <c r="FK359" s="466">
        <v>47037.939999999944</v>
      </c>
      <c r="FL359" s="466">
        <f>FA359+FB359+FC359+FD359+FE359+FF359+FG359+FH359+EZ359+FI359+FK359+FJ359</f>
        <v>607284.98</v>
      </c>
      <c r="FM359" s="466">
        <v>53784.84</v>
      </c>
      <c r="FN359" s="466">
        <v>42748.93</v>
      </c>
      <c r="FO359" s="466">
        <v>59843.44</v>
      </c>
      <c r="FP359" s="466">
        <v>99152.67</v>
      </c>
      <c r="FQ359" s="466">
        <v>62801.48</v>
      </c>
      <c r="FR359" s="466">
        <v>48464.5</v>
      </c>
      <c r="FS359" s="466">
        <v>84938.37</v>
      </c>
      <c r="FT359" s="466">
        <v>-48987.39</v>
      </c>
      <c r="FU359" s="466">
        <v>91261.72</v>
      </c>
      <c r="FV359" s="466">
        <v>55318.01</v>
      </c>
      <c r="FW359" s="466">
        <v>77071.940000000061</v>
      </c>
      <c r="FX359" s="466">
        <v>41230.569999999949</v>
      </c>
      <c r="FY359" s="466">
        <f>FM359+FN359+FO359+FP359+FQ359+FR359+FS359+FT359+FU359+FV359+FW359+FX359</f>
        <v>667629.07999999996</v>
      </c>
      <c r="FZ359" s="466">
        <v>53462.239999999998</v>
      </c>
      <c r="GA359" s="466">
        <v>76932.700000000012</v>
      </c>
      <c r="GB359" s="466">
        <v>43064.81</v>
      </c>
      <c r="GC359" s="466">
        <v>249570.77000000002</v>
      </c>
      <c r="GD359" s="466">
        <v>62960.31</v>
      </c>
      <c r="GE359" s="466">
        <v>30533.329999999958</v>
      </c>
      <c r="GF359" s="466">
        <v>89018.769999999844</v>
      </c>
      <c r="GG359" s="466">
        <v>45119.220000000205</v>
      </c>
      <c r="GH359" s="466">
        <v>72403.210000000079</v>
      </c>
      <c r="GI359" s="466">
        <v>39877.069999999716</v>
      </c>
      <c r="GJ359" s="466">
        <v>55878.750000000233</v>
      </c>
      <c r="GK359" s="466">
        <v>104172.87999999989</v>
      </c>
      <c r="GL359" s="466">
        <f>FZ359+GA359+GB359+GC359+GD359+GE359+GF359+GG359+GH359+GI359+GJ359+GK359</f>
        <v>922994.05999999994</v>
      </c>
      <c r="GM359" s="466">
        <v>61186.69</v>
      </c>
      <c r="GN359" s="466">
        <v>80444.789999999979</v>
      </c>
      <c r="GO359" s="466">
        <v>242257.21999999997</v>
      </c>
      <c r="GP359" s="466">
        <v>72161.75</v>
      </c>
      <c r="GQ359" s="466">
        <v>65741.540000000095</v>
      </c>
      <c r="GR359" s="466">
        <v>64077.270000000077</v>
      </c>
      <c r="GS359" s="466">
        <v>72591.349999999977</v>
      </c>
      <c r="GT359" s="466">
        <v>40562.539999999804</v>
      </c>
      <c r="GU359" s="466">
        <v>71284.080000000191</v>
      </c>
      <c r="GV359" s="466">
        <v>55117.760000000126</v>
      </c>
      <c r="GW359" s="466">
        <v>35367.289999999688</v>
      </c>
      <c r="GX359" s="466">
        <v>111304.28000000026</v>
      </c>
      <c r="GY359" s="466">
        <f>GM359+GN359+GO359+GP359+GQ359+GR359+GS359+GT359+GU359+GV359+GW359+GX359</f>
        <v>972096.56000000017</v>
      </c>
      <c r="GZ359" s="466">
        <v>17976.66</v>
      </c>
      <c r="HA359" s="466">
        <v>85295</v>
      </c>
      <c r="HB359" s="466">
        <v>101843.59</v>
      </c>
      <c r="HC359" s="466">
        <v>74464.420000000042</v>
      </c>
      <c r="HD359" s="466">
        <v>17976.659999999974</v>
      </c>
      <c r="HE359" s="466">
        <v>111594.98999999999</v>
      </c>
      <c r="HF359" s="466">
        <v>65885.510000000009</v>
      </c>
      <c r="HG359" s="466">
        <v>77223.010000000068</v>
      </c>
      <c r="HH359" s="466">
        <v>63237.919999999809</v>
      </c>
      <c r="HI359" s="466">
        <v>29298.89000000013</v>
      </c>
      <c r="HJ359" s="466">
        <v>85701.789999999921</v>
      </c>
      <c r="HK359" s="466">
        <v>47670.440000000061</v>
      </c>
      <c r="HL359" s="466">
        <f>GZ359+HA359+HB359+HC359+HD359+HE359+HF359+HG359+HH359+HI359+HJ359+HK359</f>
        <v>778168.88</v>
      </c>
      <c r="HM359" s="466">
        <v>46055.090000000004</v>
      </c>
      <c r="HN359" s="466">
        <v>56742.54</v>
      </c>
      <c r="HO359" s="466">
        <v>43990.050000000017</v>
      </c>
      <c r="HP359" s="466">
        <v>36976.660000000003</v>
      </c>
      <c r="HQ359" s="466">
        <v>75725.169999999955</v>
      </c>
      <c r="HR359" s="466">
        <v>51126.510000000038</v>
      </c>
      <c r="HS359" s="466">
        <v>10880.100000000035</v>
      </c>
      <c r="HT359" s="466">
        <v>2097405.2600000002</v>
      </c>
      <c r="HU359" s="466">
        <v>58968.929999999702</v>
      </c>
      <c r="HV359" s="466">
        <v>1687664.0699999998</v>
      </c>
      <c r="HW359" s="466">
        <v>109180.45000000019</v>
      </c>
      <c r="HX359" s="466">
        <v>-3546748.4400000004</v>
      </c>
      <c r="HY359" s="466">
        <f>HM359+HN359+HO359+HP359+HQ359+HR359+HS359+HT359+HU359+HV359+HW359+HX359</f>
        <v>727966.38999999966</v>
      </c>
      <c r="HZ359" s="466">
        <v>154489.63999999998</v>
      </c>
      <c r="IA359" s="466">
        <v>75280.03</v>
      </c>
      <c r="IB359" s="466">
        <v>78237.97000000003</v>
      </c>
      <c r="IC359" s="466">
        <v>98841.459999999963</v>
      </c>
      <c r="ID359" s="466">
        <v>116393.32000000007</v>
      </c>
      <c r="IE359" s="466">
        <v>73182.199999999953</v>
      </c>
      <c r="IF359" s="466">
        <v>122868.92000000004</v>
      </c>
      <c r="IG359" s="466">
        <v>85161.459999999963</v>
      </c>
      <c r="IH359" s="466">
        <v>42647.229999999981</v>
      </c>
      <c r="II359" s="466">
        <v>149348.87000000011</v>
      </c>
      <c r="IJ359" s="466">
        <v>84186.800000000047</v>
      </c>
      <c r="IK359" s="466">
        <v>37795.839999999851</v>
      </c>
      <c r="IL359" s="466">
        <f>HZ359+IA359+IB359+IC359+ID359+IE359+IF359+IG359+IH359+II359+IJ359+IK359</f>
        <v>1118433.74</v>
      </c>
      <c r="IM359" s="466">
        <v>194778.75</v>
      </c>
      <c r="IN359" s="466">
        <v>214555.49</v>
      </c>
      <c r="IO359" s="466">
        <v>-80157.290000000037</v>
      </c>
      <c r="IP359" s="466">
        <v>236655.56000000006</v>
      </c>
      <c r="IQ359" s="466">
        <v>83507.449999999953</v>
      </c>
      <c r="IR359" s="466">
        <v>79914.220000000088</v>
      </c>
      <c r="IS359" s="466">
        <v>169831.29999999993</v>
      </c>
      <c r="IT359" s="466">
        <v>78941.770000000019</v>
      </c>
      <c r="IU359" s="466">
        <v>91852.030000000028</v>
      </c>
      <c r="IV359" s="466">
        <v>188466.70999999996</v>
      </c>
      <c r="IW359" s="466">
        <v>101524.14000000013</v>
      </c>
      <c r="IX359" s="466">
        <v>239679.94999999972</v>
      </c>
      <c r="IY359" s="466">
        <f>IM359+IN359+IO359+IP359+IQ359+IR359+IS359+IT359+IU359+IV359+IW359+IX359</f>
        <v>1599550.0799999998</v>
      </c>
      <c r="IZ359" s="655">
        <v>221093.04000000004</v>
      </c>
      <c r="JA359" s="466">
        <v>85084.18</v>
      </c>
      <c r="JB359" s="466">
        <v>57481.059999999881</v>
      </c>
      <c r="JC359" s="466">
        <v>225619.15000000014</v>
      </c>
      <c r="JD359" s="466">
        <v>85084.179999999935</v>
      </c>
      <c r="JE359" s="466">
        <v>94272.669999999925</v>
      </c>
      <c r="JF359" s="466">
        <v>274389.06000000017</v>
      </c>
      <c r="JG359" s="466">
        <v>78833.949999999953</v>
      </c>
      <c r="JH359" s="466">
        <v>193608.01999999979</v>
      </c>
      <c r="JI359" s="466">
        <v>238347.08000000007</v>
      </c>
      <c r="JJ359" s="466">
        <v>87802.169999999925</v>
      </c>
      <c r="JK359" s="466">
        <v>125740.50000000023</v>
      </c>
      <c r="JL359" s="466">
        <f>IZ359+JA359+JB359+JC359+JD359+JE359+JF359+JG359+JH359+JI359+JJ359+JK359</f>
        <v>1767355.06</v>
      </c>
      <c r="JM359" s="655">
        <v>284984.76</v>
      </c>
      <c r="JN359" s="466">
        <v>117812.71000000002</v>
      </c>
      <c r="JO359" s="466">
        <v>178514.63999999984</v>
      </c>
      <c r="JP359" s="466">
        <v>358027.54000000004</v>
      </c>
      <c r="JQ359" s="466">
        <v>141212.24</v>
      </c>
      <c r="JR359" s="466">
        <v>161311.36999999988</v>
      </c>
      <c r="JS359" s="466">
        <v>356502.20999999996</v>
      </c>
      <c r="JT359" s="466">
        <v>124031.03000000049</v>
      </c>
      <c r="JU359" s="466">
        <v>144615.89000000013</v>
      </c>
      <c r="JV359" s="466">
        <v>387841.35999999964</v>
      </c>
      <c r="JW359" s="466">
        <v>148072.59000000032</v>
      </c>
      <c r="JX359" s="466">
        <v>655566.32999999961</v>
      </c>
      <c r="JY359" s="466">
        <f>JM359+JN359+JO359+JP359+JQ359+JR359+JS359+JT359+JU359+JV359+JW359+JX359</f>
        <v>3058492.67</v>
      </c>
      <c r="JZ359" s="655">
        <v>459730.94</v>
      </c>
      <c r="KA359" s="466">
        <v>389514.37000000005</v>
      </c>
      <c r="KB359" s="466">
        <v>364899.65999999992</v>
      </c>
      <c r="KC359" s="466">
        <v>699261.71</v>
      </c>
      <c r="KD359" s="466">
        <v>325056.49</v>
      </c>
      <c r="KE359" s="466">
        <v>311930.85000000009</v>
      </c>
      <c r="KF359" s="466">
        <v>636323.18000000017</v>
      </c>
      <c r="KG359" s="466">
        <v>347654.05999999959</v>
      </c>
      <c r="KH359" s="466">
        <v>317757.58000000007</v>
      </c>
      <c r="KI359" s="466">
        <v>671582.54</v>
      </c>
      <c r="KJ359" s="466">
        <v>320734.04999999981</v>
      </c>
      <c r="KK359" s="466">
        <v>317762.8900000006</v>
      </c>
      <c r="KL359" s="466">
        <f>JZ359+KA359+KB359+KC359+KD359+KE359+KF359+KG359+KH359+KI359+KJ359+KK359</f>
        <v>5162208.32</v>
      </c>
      <c r="KM359" s="655">
        <v>627490.61</v>
      </c>
      <c r="KN359" s="466">
        <v>285904.05000000005</v>
      </c>
      <c r="KO359" s="466">
        <v>334440.02999999991</v>
      </c>
      <c r="KP359" s="466">
        <v>682324.51</v>
      </c>
      <c r="KQ359" s="466">
        <v>414515.15000000014</v>
      </c>
      <c r="KR359" s="466">
        <v>228040.93999999994</v>
      </c>
      <c r="KS359" s="466">
        <v>619959.75999999978</v>
      </c>
      <c r="KT359" s="466">
        <v>356585.54000000004</v>
      </c>
      <c r="KU359" s="466">
        <v>320601.91999999993</v>
      </c>
      <c r="KV359" s="466">
        <v>620973.8900000006</v>
      </c>
      <c r="KW359" s="466">
        <v>496541.58999999985</v>
      </c>
      <c r="KX359" s="466">
        <v>310628.25999999978</v>
      </c>
      <c r="KY359" s="466">
        <f>KM359+KN359+KO359+KP359+KQ359+KR359+KS359+KT359+KU359+KV359+KW359+KX359</f>
        <v>5298006.25</v>
      </c>
      <c r="KZ359" s="655">
        <v>934192.37</v>
      </c>
      <c r="LA359" s="466">
        <v>573944.99000000011</v>
      </c>
      <c r="LB359" s="466">
        <v>0</v>
      </c>
      <c r="LC359" s="466">
        <v>0</v>
      </c>
      <c r="LD359" s="466">
        <v>0</v>
      </c>
      <c r="LE359" s="466">
        <v>0</v>
      </c>
      <c r="LF359" s="466">
        <v>0</v>
      </c>
      <c r="LG359" s="466">
        <v>0</v>
      </c>
      <c r="LH359" s="466">
        <v>0</v>
      </c>
      <c r="LI359" s="466">
        <v>0</v>
      </c>
      <c r="LJ359" s="466">
        <v>0</v>
      </c>
      <c r="LK359" s="466">
        <v>0</v>
      </c>
      <c r="LL359" s="511">
        <f>KZ359+LA359+LB359+LC359+LD359+LE359+LF359+LG359+LH359+LI359+LJ359+LK359</f>
        <v>1508137.36</v>
      </c>
    </row>
    <row r="360" spans="1:324" ht="15.75" x14ac:dyDescent="0.25">
      <c r="A360" s="419">
        <v>5503</v>
      </c>
      <c r="B360" s="420"/>
      <c r="C360" s="418" t="s">
        <v>797</v>
      </c>
      <c r="D360" s="418" t="s">
        <v>457</v>
      </c>
      <c r="E360" s="466">
        <v>0</v>
      </c>
      <c r="F360" s="466">
        <v>0</v>
      </c>
      <c r="G360" s="466">
        <v>0</v>
      </c>
      <c r="H360" s="466">
        <v>2401272.7424470042</v>
      </c>
      <c r="I360" s="466">
        <v>1267517.9435820398</v>
      </c>
      <c r="J360" s="466">
        <v>1891441.3286596562</v>
      </c>
      <c r="K360" s="466">
        <v>18567593.056251045</v>
      </c>
      <c r="L360" s="466">
        <v>2438257.3860791191</v>
      </c>
      <c r="M360" s="466">
        <v>15636876.147554668</v>
      </c>
      <c r="N360" s="466">
        <v>299582.707394425</v>
      </c>
      <c r="O360" s="466">
        <v>-967568.10632615595</v>
      </c>
      <c r="P360" s="466">
        <v>245188.61625771993</v>
      </c>
      <c r="Q360" s="466">
        <v>127245.12184944084</v>
      </c>
      <c r="R360" s="466">
        <v>267630.61258554499</v>
      </c>
      <c r="S360" s="466">
        <v>370763.12802537141</v>
      </c>
      <c r="T360" s="466">
        <v>17668.168920046737</v>
      </c>
      <c r="U360" s="466">
        <v>-1381835.252879319</v>
      </c>
      <c r="V360" s="466">
        <v>73009.514271407112</v>
      </c>
      <c r="W360" s="466">
        <v>155086.37956935406</v>
      </c>
      <c r="X360" s="466">
        <v>177823.64379903188</v>
      </c>
      <c r="Y360" s="466">
        <f>M360+N360+O360+P360+Q360+R360+S360+T360+U360+V360+W360+X360</f>
        <v>15021470.681021532</v>
      </c>
      <c r="Z360" s="466">
        <v>112819.22884326491</v>
      </c>
      <c r="AA360" s="466">
        <v>55420.630946419638</v>
      </c>
      <c r="AB360" s="466">
        <v>124837.75663495243</v>
      </c>
      <c r="AC360" s="466">
        <v>137734.98998497752</v>
      </c>
      <c r="AD360" s="466">
        <v>286554.83224837255</v>
      </c>
      <c r="AE360" s="466">
        <v>253988.78734768831</v>
      </c>
      <c r="AF360" s="466">
        <v>295105.15773660498</v>
      </c>
      <c r="AG360" s="466">
        <v>21849.440827908529</v>
      </c>
      <c r="AH360" s="466">
        <v>32699.303121348883</v>
      </c>
      <c r="AI360" s="466">
        <v>272796.69504256384</v>
      </c>
      <c r="AJ360" s="466">
        <v>156867.80170255387</v>
      </c>
      <c r="AK360" s="466">
        <v>525858.89667835087</v>
      </c>
      <c r="AL360" s="466">
        <f>Z360+AA360+AB360+AC360+AD360+AE360+AF360+AG360+AH360+AI360+AJ360+AK360</f>
        <v>2276533.5211150059</v>
      </c>
      <c r="AM360" s="466">
        <v>135878.81822734102</v>
      </c>
      <c r="AN360" s="466">
        <v>22179.101986312806</v>
      </c>
      <c r="AO360" s="466">
        <v>-1467184.3844516778</v>
      </c>
      <c r="AP360" s="466">
        <v>114164.88482724092</v>
      </c>
      <c r="AQ360" s="466">
        <v>214038.30746119181</v>
      </c>
      <c r="AR360" s="466">
        <v>129239.35903855784</v>
      </c>
      <c r="AS360" s="466">
        <v>194614.45918878325</v>
      </c>
      <c r="AT360" s="466">
        <v>56508.928893340053</v>
      </c>
      <c r="AU360" s="466">
        <v>71352.503755633414</v>
      </c>
      <c r="AV360" s="466">
        <v>143782.39588549489</v>
      </c>
      <c r="AW360" s="466">
        <v>188393.17951927896</v>
      </c>
      <c r="AX360" s="466">
        <v>384881.66462193284</v>
      </c>
      <c r="AY360" s="466">
        <f>AM360+AN360+AO360+AP360+AQ360+AR360+AS360+AT360+AU360+AV360+AW360+AX360</f>
        <v>187849.21895342993</v>
      </c>
      <c r="AZ360" s="466">
        <v>270089.07498748123</v>
      </c>
      <c r="BA360" s="466">
        <v>47656.87235019193</v>
      </c>
      <c r="BB360" s="466">
        <v>-16153.382782507098</v>
      </c>
      <c r="BC360" s="466">
        <v>325097.92480387242</v>
      </c>
      <c r="BD360" s="466">
        <v>474682.85528292449</v>
      </c>
      <c r="BE360" s="466">
        <v>469157.15306292771</v>
      </c>
      <c r="BF360" s="466">
        <v>79906.900350525713</v>
      </c>
      <c r="BG360" s="466">
        <v>325602.19888165582</v>
      </c>
      <c r="BH360" s="466">
        <v>125416.98097145723</v>
      </c>
      <c r="BI360" s="466">
        <v>194525.88478551156</v>
      </c>
      <c r="BJ360" s="466">
        <v>2776574.4988315809</v>
      </c>
      <c r="BK360" s="466">
        <v>-2591432.1672508763</v>
      </c>
      <c r="BL360" s="466">
        <f>AZ360+BA360+BB360+BC360+BD360+BE360+BF360+BG360+BH360+BI360+BJ360+BK360</f>
        <v>2481124.7942747464</v>
      </c>
      <c r="BM360" s="466">
        <v>105849.27128192288</v>
      </c>
      <c r="BN360" s="466">
        <v>60512.635453179784</v>
      </c>
      <c r="BO360" s="466">
        <v>121022.84956601572</v>
      </c>
      <c r="BP360" s="466">
        <v>146616.25955600067</v>
      </c>
      <c r="BQ360" s="466">
        <v>562896.22575529956</v>
      </c>
      <c r="BR360" s="466">
        <v>713690.01994658657</v>
      </c>
      <c r="BS360" s="466">
        <v>398992.01097479567</v>
      </c>
      <c r="BT360" s="466">
        <v>87257.31626606558</v>
      </c>
      <c r="BU360" s="466">
        <v>82078.779961609252</v>
      </c>
      <c r="BV360" s="466">
        <v>200762.35974795523</v>
      </c>
      <c r="BW360" s="466">
        <v>229419.94103655484</v>
      </c>
      <c r="BX360" s="466">
        <v>1192111.031547321</v>
      </c>
      <c r="BY360" s="466">
        <f>BM360+BN360+BO360+BP360+BQ360+BR360+BS360+BT360+BU360+BV360+BW360+BX360</f>
        <v>3901208.7010933068</v>
      </c>
      <c r="BZ360" s="466">
        <v>299561.73059589381</v>
      </c>
      <c r="CA360" s="466">
        <v>-66024.438908362557</v>
      </c>
      <c r="CB360" s="466">
        <v>186074.94153730595</v>
      </c>
      <c r="CC360" s="466">
        <v>186559.24766316151</v>
      </c>
      <c r="CD360" s="466">
        <v>227122.43623768975</v>
      </c>
      <c r="CE360" s="466">
        <v>229028.79469203803</v>
      </c>
      <c r="CF360" s="466">
        <v>178061.75621765965</v>
      </c>
      <c r="CG360" s="466">
        <v>270836.45772825938</v>
      </c>
      <c r="CH360" s="466">
        <v>70666276.978634611</v>
      </c>
      <c r="CI360" s="466">
        <v>138505.66474712078</v>
      </c>
      <c r="CJ360" s="466">
        <v>336002.77178267401</v>
      </c>
      <c r="CK360" s="466">
        <v>980553.80988148903</v>
      </c>
      <c r="CL360" s="466">
        <f>BZ360+CA360+CB360+CC360+CD360+CE360+CF360+CG360+CH360+CI360+CJ360+CK360</f>
        <v>73632560.150809556</v>
      </c>
      <c r="CM360" s="466">
        <v>119732295.10916375</v>
      </c>
      <c r="CN360" s="466">
        <v>129802.52395259555</v>
      </c>
      <c r="CO360" s="466">
        <v>114051.27704056079</v>
      </c>
      <c r="CP360" s="466">
        <v>177207.77257552996</v>
      </c>
      <c r="CQ360" s="466">
        <v>384859.05741946277</v>
      </c>
      <c r="CR360" s="466">
        <v>178120.86592388569</v>
      </c>
      <c r="CS360" s="466">
        <v>1029557.4844349863</v>
      </c>
      <c r="CT360" s="466">
        <v>124754.12610582552</v>
      </c>
      <c r="CU360" s="466">
        <v>163719.87815055883</v>
      </c>
      <c r="CV360" s="466">
        <v>365460.13745618466</v>
      </c>
      <c r="CW360" s="466">
        <v>236212.51089133645</v>
      </c>
      <c r="CX360" s="466">
        <v>969067.96064930828</v>
      </c>
      <c r="CY360" s="466">
        <f>CM360+CN360+CO360+CP360+CQ360+CR360+CS360+CT360+CU360+CV360+CW360+CX360</f>
        <v>123605108.70376396</v>
      </c>
      <c r="CZ360" s="466">
        <v>277292.46999999997</v>
      </c>
      <c r="DA360" s="466">
        <v>174239.61</v>
      </c>
      <c r="DB360" s="466">
        <v>274822.78999999998</v>
      </c>
      <c r="DC360" s="466">
        <v>1201989.6000000001</v>
      </c>
      <c r="DD360" s="466">
        <v>211002.32</v>
      </c>
      <c r="DE360" s="466">
        <v>395773.64</v>
      </c>
      <c r="DF360" s="466">
        <v>282166.74</v>
      </c>
      <c r="DG360" s="466">
        <v>-281885.53000000003</v>
      </c>
      <c r="DH360" s="466">
        <v>73530.70000000007</v>
      </c>
      <c r="DI360" s="466">
        <v>564655.91</v>
      </c>
      <c r="DJ360" s="466">
        <v>169445.95</v>
      </c>
      <c r="DK360" s="466">
        <v>2170301.16</v>
      </c>
      <c r="DL360" s="466">
        <f>CZ360+DA360+DB360+DC360+DD360+DE360+DF360+DG360+DH360+DI360+DJ360+DK360</f>
        <v>5513335.3600000003</v>
      </c>
      <c r="DM360" s="466">
        <v>440866690.01999998</v>
      </c>
      <c r="DN360" s="466">
        <v>241546.99</v>
      </c>
      <c r="DO360" s="466">
        <v>141448.66</v>
      </c>
      <c r="DP360" s="466">
        <v>338026.65</v>
      </c>
      <c r="DQ360" s="466">
        <v>126988.31</v>
      </c>
      <c r="DR360" s="466">
        <v>613259.37</v>
      </c>
      <c r="DS360" s="466">
        <v>291380.81</v>
      </c>
      <c r="DT360" s="466">
        <v>112907.15</v>
      </c>
      <c r="DU360" s="466">
        <v>459419.98</v>
      </c>
      <c r="DV360" s="466">
        <v>626338.71</v>
      </c>
      <c r="DW360" s="466">
        <v>368843.77</v>
      </c>
      <c r="DX360" s="466">
        <v>256334.83</v>
      </c>
      <c r="DY360" s="466">
        <f>DM360+DN360+DO360+DP360+DQ360+DR360+DS360+DT360+DU360+DV360+DW360+DX360</f>
        <v>444443185.24999994</v>
      </c>
      <c r="DZ360" s="466">
        <v>55260612.159999996</v>
      </c>
      <c r="EA360" s="466">
        <v>832555.36</v>
      </c>
      <c r="EB360" s="466">
        <v>231818.59</v>
      </c>
      <c r="EC360" s="466">
        <v>268004.18</v>
      </c>
      <c r="ED360" s="466">
        <v>205171.84</v>
      </c>
      <c r="EE360" s="466">
        <v>188844.86</v>
      </c>
      <c r="EF360" s="466">
        <v>304870.32</v>
      </c>
      <c r="EG360" s="466">
        <v>37429.320000000182</v>
      </c>
      <c r="EH360" s="466">
        <v>630472.30000000005</v>
      </c>
      <c r="EI360" s="466">
        <v>218832.87</v>
      </c>
      <c r="EJ360" s="466">
        <v>495997.53</v>
      </c>
      <c r="EK360" s="466">
        <v>506636.28</v>
      </c>
      <c r="EL360" s="466">
        <f>DZ360+EA360+EB360+EC360+ED360+EE360+EF360+EG360+EH360+EI360+EJ360+EK360</f>
        <v>59181245.609999999</v>
      </c>
      <c r="EM360" s="466">
        <v>246390.41</v>
      </c>
      <c r="EN360" s="466">
        <v>360004.05</v>
      </c>
      <c r="EO360" s="466">
        <v>269522</v>
      </c>
      <c r="EP360" s="466">
        <v>318565.83</v>
      </c>
      <c r="EQ360" s="466">
        <v>247022.01</v>
      </c>
      <c r="ER360" s="466">
        <v>424271.64</v>
      </c>
      <c r="ES360" s="466">
        <v>443053.58</v>
      </c>
      <c r="ET360" s="466">
        <v>542337.63</v>
      </c>
      <c r="EU360" s="466">
        <v>203109.46</v>
      </c>
      <c r="EV360" s="466">
        <v>404300.9</v>
      </c>
      <c r="EW360" s="466">
        <v>323808.51</v>
      </c>
      <c r="EX360" s="466">
        <v>1077338.92</v>
      </c>
      <c r="EY360" s="466">
        <f>EM360+EN360+EO360+EP360+EQ360+ER360+ES360+ET360+EU360+EV360+EW360+EX360</f>
        <v>4859724.9399999995</v>
      </c>
      <c r="EZ360" s="466">
        <v>271085.90999999997</v>
      </c>
      <c r="FA360" s="466">
        <v>367689.76</v>
      </c>
      <c r="FB360" s="466">
        <v>318641.15000000002</v>
      </c>
      <c r="FC360" s="466">
        <v>315678.84999999998</v>
      </c>
      <c r="FD360" s="466">
        <v>378839.2</v>
      </c>
      <c r="FE360" s="466">
        <v>425504.78</v>
      </c>
      <c r="FF360" s="466">
        <v>505628.21</v>
      </c>
      <c r="FG360" s="466">
        <v>929385.37</v>
      </c>
      <c r="FH360" s="466">
        <v>-251613.38</v>
      </c>
      <c r="FI360" s="466">
        <v>211012.04</v>
      </c>
      <c r="FJ360" s="466">
        <v>702904.21</v>
      </c>
      <c r="FK360" s="466">
        <v>466493.19</v>
      </c>
      <c r="FL360" s="466">
        <f>FA360+FB360+FC360+FD360+FE360+FF360+FG360+FH360+EZ360+FI360+FK360+FJ360</f>
        <v>4641249.290000001</v>
      </c>
      <c r="FM360" s="466">
        <v>343742.84</v>
      </c>
      <c r="FN360" s="466">
        <v>370333.85</v>
      </c>
      <c r="FO360" s="466">
        <v>260807.51</v>
      </c>
      <c r="FP360" s="466">
        <v>34614467.050000004</v>
      </c>
      <c r="FQ360" s="466">
        <v>442705.49</v>
      </c>
      <c r="FR360" s="466">
        <v>325163.57</v>
      </c>
      <c r="FS360" s="466">
        <v>473554.16</v>
      </c>
      <c r="FT360" s="466">
        <v>280901.08</v>
      </c>
      <c r="FU360" s="466">
        <v>184629.8</v>
      </c>
      <c r="FV360" s="466">
        <v>34473327.82</v>
      </c>
      <c r="FW360" s="466">
        <v>581472.61</v>
      </c>
      <c r="FX360" s="466">
        <v>524151.27</v>
      </c>
      <c r="FY360" s="466">
        <f>FM360+FN360+FO360+FP360+FQ360+FR360+FS360+FT360+FU360+FV360+FW360+FX360</f>
        <v>72875257.049999997</v>
      </c>
      <c r="FZ360" s="466">
        <v>375589.1</v>
      </c>
      <c r="GA360" s="466">
        <v>414977.62999999995</v>
      </c>
      <c r="GB360" s="466">
        <v>203799.52000000008</v>
      </c>
      <c r="GC360" s="466">
        <v>34754997.25</v>
      </c>
      <c r="GD360" s="466">
        <v>437316.16999999981</v>
      </c>
      <c r="GE360" s="466">
        <v>307890.3600000001</v>
      </c>
      <c r="GF360" s="466">
        <v>470471.26999999967</v>
      </c>
      <c r="GG360" s="466">
        <v>141712.93000000066</v>
      </c>
      <c r="GH360" s="466">
        <v>34777565.780000001</v>
      </c>
      <c r="GI360" s="466">
        <v>255128.06000000078</v>
      </c>
      <c r="GJ360" s="466">
        <v>366909.49999999907</v>
      </c>
      <c r="GK360" s="466">
        <v>740197.10000000091</v>
      </c>
      <c r="GL360" s="466">
        <f>FZ360+GA360+GB360+GC360+GD360+GE360+GF360+GG360+GH360+GI360+GJ360+GK360</f>
        <v>73246554.670000002</v>
      </c>
      <c r="GM360" s="466">
        <v>398673.52</v>
      </c>
      <c r="GN360" s="466">
        <v>371096.64999999997</v>
      </c>
      <c r="GO360" s="466">
        <v>34697205.160000004</v>
      </c>
      <c r="GP360" s="466">
        <v>447450.69000000053</v>
      </c>
      <c r="GQ360" s="466">
        <v>239349.93999999986</v>
      </c>
      <c r="GR360" s="466">
        <v>630063.91999999969</v>
      </c>
      <c r="GS360" s="466">
        <v>281646.18000000075</v>
      </c>
      <c r="GT360" s="466">
        <v>280093.15000000119</v>
      </c>
      <c r="GU360" s="466">
        <v>34824508.980000004</v>
      </c>
      <c r="GV360" s="466">
        <v>174879.80000000057</v>
      </c>
      <c r="GW360" s="466">
        <v>493068.39000000013</v>
      </c>
      <c r="GX360" s="466">
        <v>1036354.3599999986</v>
      </c>
      <c r="GY360" s="466">
        <f>GM360+GN360+GO360+GP360+GQ360+GR360+GS360+GT360+GU360+GV360+GW360+GX360</f>
        <v>73874390.739999995</v>
      </c>
      <c r="GZ360" s="466">
        <v>793900.58000000007</v>
      </c>
      <c r="HA360" s="466">
        <v>296102.77999999991</v>
      </c>
      <c r="HB360" s="466">
        <v>34755859.75</v>
      </c>
      <c r="HC360" s="466">
        <v>487587.20999999932</v>
      </c>
      <c r="HD360" s="466">
        <v>174393.60000000059</v>
      </c>
      <c r="HE360" s="466">
        <v>969725.35999999917</v>
      </c>
      <c r="HF360" s="466">
        <v>630919.15000000107</v>
      </c>
      <c r="HG360" s="466">
        <v>399628.51000000024</v>
      </c>
      <c r="HH360" s="466">
        <v>34646636.830000006</v>
      </c>
      <c r="HI360" s="466">
        <v>828707.22999999835</v>
      </c>
      <c r="HJ360" s="466">
        <v>656049.21000000229</v>
      </c>
      <c r="HK360" s="466">
        <v>247054.39999999784</v>
      </c>
      <c r="HL360" s="466">
        <f>GZ360+HA360+HB360+HC360+HD360+HE360+HF360+HG360+HH360+HI360+HJ360+HK360</f>
        <v>74886564.610000014</v>
      </c>
      <c r="HM360" s="466">
        <v>228086.22</v>
      </c>
      <c r="HN360" s="466">
        <v>797197.7</v>
      </c>
      <c r="HO360" s="466">
        <v>34642686.080000006</v>
      </c>
      <c r="HP360" s="466">
        <v>313831.47000000143</v>
      </c>
      <c r="HQ360" s="466">
        <v>1654698.7800000012</v>
      </c>
      <c r="HR360" s="466">
        <v>493413.70999999857</v>
      </c>
      <c r="HS360" s="466">
        <v>503313.38999999996</v>
      </c>
      <c r="HT360" s="466">
        <v>719176.92999999947</v>
      </c>
      <c r="HU360" s="466">
        <v>34641051.670000002</v>
      </c>
      <c r="HV360" s="466">
        <v>646508.7499999986</v>
      </c>
      <c r="HW360" s="466">
        <v>767578.39000000246</v>
      </c>
      <c r="HX360" s="466">
        <v>-408694.35000000015</v>
      </c>
      <c r="HY360" s="466">
        <f>HM360+HN360+HO360+HP360+HQ360+HR360+HS360+HT360+HU360+HV360+HW360+HX360</f>
        <v>74998848.740000024</v>
      </c>
      <c r="HZ360" s="466">
        <v>742841.46000000008</v>
      </c>
      <c r="IA360" s="466">
        <v>581837.12000000034</v>
      </c>
      <c r="IB360" s="466">
        <v>485186.98999999976</v>
      </c>
      <c r="IC360" s="466">
        <v>622197.82999999984</v>
      </c>
      <c r="ID360" s="466">
        <v>712306.92000000074</v>
      </c>
      <c r="IE360" s="466">
        <v>484199.68999999994</v>
      </c>
      <c r="IF360" s="466">
        <v>776808.32999999868</v>
      </c>
      <c r="IG360" s="466">
        <v>576871.39999999956</v>
      </c>
      <c r="IH360" s="466">
        <v>438480.70000000118</v>
      </c>
      <c r="II360" s="466">
        <v>855969.79000000167</v>
      </c>
      <c r="IJ360" s="466">
        <v>720581.79999999783</v>
      </c>
      <c r="IK360" s="466">
        <v>581394.00000000012</v>
      </c>
      <c r="IL360" s="466">
        <f>HZ360+IA360+IB360+IC360+ID360+IE360+IF360+IG360+IH360+II360+IJ360+IK360</f>
        <v>7578676.0300000003</v>
      </c>
      <c r="IM360" s="466">
        <v>833644.13000000012</v>
      </c>
      <c r="IN360" s="466">
        <v>617013.73</v>
      </c>
      <c r="IO360" s="466">
        <v>1062328.2000000009</v>
      </c>
      <c r="IP360" s="466">
        <v>960238.0500000004</v>
      </c>
      <c r="IQ360" s="466">
        <v>575310.9999999993</v>
      </c>
      <c r="IR360" s="466">
        <v>414218.70000000036</v>
      </c>
      <c r="IS360" s="466">
        <v>978741.32999999938</v>
      </c>
      <c r="IT360" s="466">
        <v>835716.02000000048</v>
      </c>
      <c r="IU360" s="466">
        <v>323863.66000000027</v>
      </c>
      <c r="IV360" s="466">
        <v>782701.49999999895</v>
      </c>
      <c r="IW360" s="466">
        <v>738882.11000000138</v>
      </c>
      <c r="IX360" s="466">
        <v>434858.63999999798</v>
      </c>
      <c r="IY360" s="466">
        <f>IM360+IN360+IO360+IP360+IQ360+IR360+IS360+IT360+IU360+IV360+IW360+IX360</f>
        <v>8557517.0699999984</v>
      </c>
      <c r="IZ360" s="655">
        <v>784922.57000000018</v>
      </c>
      <c r="JA360" s="466">
        <v>560188.18000000063</v>
      </c>
      <c r="JB360" s="466">
        <v>245679.23999999836</v>
      </c>
      <c r="JC360" s="466">
        <v>950526.32000000158</v>
      </c>
      <c r="JD360" s="466">
        <v>1930402.5800000005</v>
      </c>
      <c r="JE360" s="466">
        <v>410404.4599999974</v>
      </c>
      <c r="JF360" s="466">
        <v>928289.66999999946</v>
      </c>
      <c r="JG360" s="466">
        <v>373605.79000000213</v>
      </c>
      <c r="JH360" s="466">
        <v>590386.85999999894</v>
      </c>
      <c r="JI360" s="466">
        <v>2400390.7600000016</v>
      </c>
      <c r="JJ360" s="466">
        <v>512559.40999999852</v>
      </c>
      <c r="JK360" s="466">
        <v>913583.09000000113</v>
      </c>
      <c r="JL360" s="466">
        <f>IZ360+JA360+JB360+JC360+JD360+JE360+JF360+JG360+JH360+JI360+JJ360+JK360</f>
        <v>10600938.93</v>
      </c>
      <c r="JM360" s="655">
        <v>812628.4800000001</v>
      </c>
      <c r="JN360" s="466">
        <v>419597.4800000001</v>
      </c>
      <c r="JO360" s="466">
        <v>618622.25000000233</v>
      </c>
      <c r="JP360" s="466">
        <v>824672.00999999943</v>
      </c>
      <c r="JQ360" s="466">
        <v>436917.94999999891</v>
      </c>
      <c r="JR360" s="466">
        <v>674482.32000000146</v>
      </c>
      <c r="JS360" s="466">
        <v>850818.13000000024</v>
      </c>
      <c r="JT360" s="466">
        <v>796628.1</v>
      </c>
      <c r="JU360" s="466">
        <v>514713.04999999842</v>
      </c>
      <c r="JV360" s="466">
        <v>744767.19999999739</v>
      </c>
      <c r="JW360" s="466">
        <v>620415.60000000335</v>
      </c>
      <c r="JX360" s="466">
        <v>564217.21999999671</v>
      </c>
      <c r="JY360" s="466">
        <f>JM360+JN360+JO360+JP360+JQ360+JR360+JS360+JT360+JU360+JV360+JW360+JX360</f>
        <v>7878479.7899999972</v>
      </c>
      <c r="JZ360" s="655">
        <v>868236.48</v>
      </c>
      <c r="KA360" s="466">
        <v>458614.76</v>
      </c>
      <c r="KB360" s="466">
        <v>617749.83000000007</v>
      </c>
      <c r="KC360" s="466">
        <v>925298.98000000021</v>
      </c>
      <c r="KD360" s="466">
        <v>558501.66000000015</v>
      </c>
      <c r="KE360" s="466">
        <v>449465.27999999968</v>
      </c>
      <c r="KF360" s="466">
        <v>731450.26000000024</v>
      </c>
      <c r="KG360" s="466">
        <v>643666.88000000012</v>
      </c>
      <c r="KH360" s="466">
        <v>478252.26999999862</v>
      </c>
      <c r="KI360" s="466">
        <v>686395.61000001058</v>
      </c>
      <c r="KJ360" s="466">
        <v>755808.24999999139</v>
      </c>
      <c r="KK360" s="466">
        <v>464067.71000000025</v>
      </c>
      <c r="KL360" s="466">
        <f>JZ360+KA360+KB360+KC360+KD360+KE360+KF360+KG360+KH360+KI360+KJ360+KK360</f>
        <v>7637507.9700000007</v>
      </c>
      <c r="KM360" s="655">
        <v>863269.04</v>
      </c>
      <c r="KN360" s="466">
        <v>494566.10999999987</v>
      </c>
      <c r="KO360" s="466">
        <v>405025.75999999978</v>
      </c>
      <c r="KP360" s="466">
        <v>792891.99000000057</v>
      </c>
      <c r="KQ360" s="466">
        <v>1836737.0400000003</v>
      </c>
      <c r="KR360" s="466">
        <v>444640.23999999964</v>
      </c>
      <c r="KS360" s="466">
        <v>1415913.2700000005</v>
      </c>
      <c r="KT360" s="466">
        <v>664975.1599999998</v>
      </c>
      <c r="KU360" s="466">
        <v>516722.97999999952</v>
      </c>
      <c r="KV360" s="466">
        <v>669313.14000000013</v>
      </c>
      <c r="KW360" s="466">
        <v>545892.82000000053</v>
      </c>
      <c r="KX360" s="466">
        <v>-588936.69999999879</v>
      </c>
      <c r="KY360" s="466">
        <f>KM360+KN360+KO360+KP360+KQ360+KR360+KS360+KT360+KU360+KV360+KW360+KX360</f>
        <v>8061010.8500000015</v>
      </c>
      <c r="KZ360" s="655">
        <v>799043.01</v>
      </c>
      <c r="LA360" s="466">
        <v>432543.77999999997</v>
      </c>
      <c r="LB360" s="466">
        <v>0</v>
      </c>
      <c r="LC360" s="466">
        <v>0</v>
      </c>
      <c r="LD360" s="466">
        <v>0</v>
      </c>
      <c r="LE360" s="466">
        <v>0</v>
      </c>
      <c r="LF360" s="466">
        <v>0</v>
      </c>
      <c r="LG360" s="466">
        <v>0</v>
      </c>
      <c r="LH360" s="466">
        <v>0</v>
      </c>
      <c r="LI360" s="466">
        <v>0</v>
      </c>
      <c r="LJ360" s="466">
        <v>0</v>
      </c>
      <c r="LK360" s="466">
        <v>0</v>
      </c>
      <c r="LL360" s="511">
        <f>KZ360+LA360+LB360+LC360+LD360+LE360+LF360+LG360+LH360+LI360+LJ360+LK360</f>
        <v>1231586.79</v>
      </c>
    </row>
    <row r="361" spans="1:324" ht="15.75" x14ac:dyDescent="0.25">
      <c r="A361" s="419">
        <v>5504</v>
      </c>
      <c r="B361" s="420"/>
      <c r="C361" s="418" t="s">
        <v>892</v>
      </c>
      <c r="D361" s="418" t="s">
        <v>458</v>
      </c>
      <c r="E361" s="466">
        <v>0</v>
      </c>
      <c r="F361" s="466">
        <v>17555420.63094642</v>
      </c>
      <c r="G361" s="466">
        <v>25208266.566516444</v>
      </c>
      <c r="H361" s="466">
        <v>32848794.024369892</v>
      </c>
      <c r="I361" s="466">
        <v>36967083.959272243</v>
      </c>
      <c r="J361" s="466">
        <v>28429786.346185949</v>
      </c>
      <c r="K361" s="466">
        <v>105498781.50559174</v>
      </c>
      <c r="L361" s="466">
        <v>132522258.38758139</v>
      </c>
      <c r="M361" s="466">
        <v>15753398.43289935</v>
      </c>
      <c r="N361" s="466">
        <v>12534629.761183443</v>
      </c>
      <c r="O361" s="466">
        <v>14790073.693957604</v>
      </c>
      <c r="P361" s="466">
        <v>9167236.6930812877</v>
      </c>
      <c r="Q361" s="466">
        <v>29707598.078910034</v>
      </c>
      <c r="R361" s="466">
        <v>8356649.9928225679</v>
      </c>
      <c r="S361" s="466">
        <v>106762131.4751711</v>
      </c>
      <c r="T361" s="466">
        <v>-11185.014980804541</v>
      </c>
      <c r="U361" s="466">
        <v>2144424.762310131</v>
      </c>
      <c r="V361" s="466">
        <v>60421033.54122851</v>
      </c>
      <c r="W361" s="466">
        <v>2362558.791353697</v>
      </c>
      <c r="X361" s="466">
        <v>89918315.287180737</v>
      </c>
      <c r="Y361" s="466">
        <f>M361+N361+O361+P361+Q361+R361+S361+T361+U361+V361+W361+X361</f>
        <v>351906865.49511766</v>
      </c>
      <c r="Z361" s="466">
        <v>8116.341178434318</v>
      </c>
      <c r="AA361" s="466">
        <v>9284675.4464196302</v>
      </c>
      <c r="AB361" s="466">
        <v>33726440.656067431</v>
      </c>
      <c r="AC361" s="466">
        <v>7578642.8997245869</v>
      </c>
      <c r="AD361" s="466">
        <v>40784526.652144887</v>
      </c>
      <c r="AE361" s="466">
        <v>8458376.4731680863</v>
      </c>
      <c r="AF361" s="466">
        <v>8367394.6419629445</v>
      </c>
      <c r="AG361" s="466">
        <v>12968.41094975797</v>
      </c>
      <c r="AH361" s="466">
        <v>9690035.9377399441</v>
      </c>
      <c r="AI361" s="466">
        <v>65798197.510098487</v>
      </c>
      <c r="AJ361" s="466">
        <v>9652372.9937406108</v>
      </c>
      <c r="AK361" s="466">
        <v>141779.7817559673</v>
      </c>
      <c r="AL361" s="466">
        <f>Z361+AA361+AB361+AC361+AD361+AE361+AF361+AG361+AH361+AI361+AJ361+AK361</f>
        <v>193503527.74495074</v>
      </c>
      <c r="AM361" s="466">
        <v>109897259.53096311</v>
      </c>
      <c r="AN361" s="466">
        <v>25978418.632114839</v>
      </c>
      <c r="AO361" s="466">
        <v>29449349.521407112</v>
      </c>
      <c r="AP361" s="466">
        <v>10022373.140961442</v>
      </c>
      <c r="AQ361" s="466">
        <v>83577002.095559984</v>
      </c>
      <c r="AR361" s="466">
        <v>10385164.441120014</v>
      </c>
      <c r="AS361" s="466">
        <v>8596902.1449257229</v>
      </c>
      <c r="AT361" s="466">
        <v>2756.1503087965284</v>
      </c>
      <c r="AU361" s="466">
        <v>9668301.0732765812</v>
      </c>
      <c r="AV361" s="466">
        <v>70417181.74486731</v>
      </c>
      <c r="AW361" s="466">
        <v>20847827.633867465</v>
      </c>
      <c r="AX361" s="466">
        <v>12845.518277416126</v>
      </c>
      <c r="AY361" s="466">
        <f>AM361+AN361+AO361+AP361+AQ361+AR361+AS361+AT361+AU361+AV361+AW361+AX361</f>
        <v>378855381.62764978</v>
      </c>
      <c r="AZ361" s="466">
        <v>203069848.01406273</v>
      </c>
      <c r="BA361" s="466">
        <v>77590238.142672345</v>
      </c>
      <c r="BB361" s="466">
        <v>82914431.739108667</v>
      </c>
      <c r="BC361" s="466">
        <v>24006738.631530631</v>
      </c>
      <c r="BD361" s="466">
        <v>21968466.582707394</v>
      </c>
      <c r="BE361" s="466">
        <v>87433093.472458705</v>
      </c>
      <c r="BF361" s="466">
        <v>83212188.306084141</v>
      </c>
      <c r="BG361" s="466">
        <v>-1865.9776748456018</v>
      </c>
      <c r="BH361" s="466">
        <v>22967818.139709566</v>
      </c>
      <c r="BI361" s="466">
        <v>17568.85327991988</v>
      </c>
      <c r="BJ361" s="466">
        <v>24869076.389167082</v>
      </c>
      <c r="BK361" s="466">
        <v>25045603.405107666</v>
      </c>
      <c r="BL361" s="466">
        <f>AZ361+BA361+BB361+BC361+BD361+BE361+BF361+BG361+BH361+BI361+BJ361+BK361</f>
        <v>653093205.69821405</v>
      </c>
      <c r="BM361" s="466">
        <v>123112390.72704892</v>
      </c>
      <c r="BN361" s="466">
        <v>40858382.874311469</v>
      </c>
      <c r="BO361" s="466">
        <v>86809867.9519279</v>
      </c>
      <c r="BP361" s="466">
        <v>20289313.136371225</v>
      </c>
      <c r="BQ361" s="466">
        <v>56010771.16658321</v>
      </c>
      <c r="BR361" s="466">
        <v>20387617.89767985</v>
      </c>
      <c r="BS361" s="466">
        <v>19831469.439283926</v>
      </c>
      <c r="BT361" s="466">
        <v>93867.868135536657</v>
      </c>
      <c r="BU361" s="466">
        <v>36282129.157903522</v>
      </c>
      <c r="BV361" s="466">
        <v>77988.649641128359</v>
      </c>
      <c r="BW361" s="466">
        <v>19972341.929561008</v>
      </c>
      <c r="BX361" s="466">
        <v>261250.14609414127</v>
      </c>
      <c r="BY361" s="466">
        <f>BM361+BN361+BO361+BP361+BQ361+BR361+BS361+BT361+BU361+BV361+BW361+BX361</f>
        <v>423987390.94454175</v>
      </c>
      <c r="BZ361" s="466">
        <v>96644040.437072277</v>
      </c>
      <c r="CA361" s="466">
        <v>95314505.615506589</v>
      </c>
      <c r="CB361" s="466">
        <v>104656164.73794025</v>
      </c>
      <c r="CC361" s="466">
        <v>28773389.734184608</v>
      </c>
      <c r="CD361" s="466">
        <v>63934191.861834422</v>
      </c>
      <c r="CE361" s="466">
        <v>374720938.44608587</v>
      </c>
      <c r="CF361" s="466">
        <v>76383997.8275747</v>
      </c>
      <c r="CG361" s="466">
        <v>58174.76214321483</v>
      </c>
      <c r="CH361" s="466">
        <v>43572130.696044073</v>
      </c>
      <c r="CI361" s="466">
        <v>274376.14755466534</v>
      </c>
      <c r="CJ361" s="466">
        <v>76716029.450842932</v>
      </c>
      <c r="CK361" s="466">
        <v>510904.93694708735</v>
      </c>
      <c r="CL361" s="466">
        <f>BZ361+CA361+CB361+CC361+CD361+CE361+CF361+CG361+CH361+CI361+CJ361+CK361</f>
        <v>961558844.65373075</v>
      </c>
      <c r="CM361" s="466">
        <v>55160490.386412948</v>
      </c>
      <c r="CN361" s="466">
        <v>257644443.04473379</v>
      </c>
      <c r="CO361" s="466">
        <v>114605490.15398099</v>
      </c>
      <c r="CP361" s="466">
        <v>62327235.089717917</v>
      </c>
      <c r="CQ361" s="466">
        <v>26390063.379235517</v>
      </c>
      <c r="CR361" s="466">
        <v>29273681.155900516</v>
      </c>
      <c r="CS361" s="466">
        <v>26447225.838758137</v>
      </c>
      <c r="CT361" s="466">
        <v>320808.29577699886</v>
      </c>
      <c r="CU361" s="466">
        <v>45153909.197129034</v>
      </c>
      <c r="CV361" s="466">
        <v>741705.0575863797</v>
      </c>
      <c r="CW361" s="466">
        <v>26912016.165498249</v>
      </c>
      <c r="CX361" s="466">
        <v>71760410.198631272</v>
      </c>
      <c r="CY361" s="466">
        <f>CM361+CN361+CO361+CP361+CQ361+CR361+CS361+CT361+CU361+CV361+CW361+CX361</f>
        <v>716737477.96336174</v>
      </c>
      <c r="CZ361" s="466">
        <v>69728152.539999992</v>
      </c>
      <c r="DA361" s="466">
        <v>225604016.64999998</v>
      </c>
      <c r="DB361" s="466">
        <v>60206087.939999998</v>
      </c>
      <c r="DC361" s="466">
        <v>30602121.07</v>
      </c>
      <c r="DD361" s="466">
        <v>269478468.79999995</v>
      </c>
      <c r="DE361" s="466">
        <v>29458183.98</v>
      </c>
      <c r="DF361" s="466">
        <v>28714280.629999999</v>
      </c>
      <c r="DG361" s="466">
        <v>697572.52</v>
      </c>
      <c r="DH361" s="466">
        <v>49496109.25</v>
      </c>
      <c r="DI361" s="466">
        <v>1306015.95</v>
      </c>
      <c r="DJ361" s="466">
        <v>29040308.559999999</v>
      </c>
      <c r="DK361" s="466">
        <v>1916473.25</v>
      </c>
      <c r="DL361" s="466">
        <f>CZ361+DA361+DB361+DC361+DD361+DE361+DF361+DG361+DH361+DI361+DJ361+DK361</f>
        <v>796247791.13999987</v>
      </c>
      <c r="DM361" s="466">
        <v>51333683.960000001</v>
      </c>
      <c r="DN361" s="466">
        <v>51487388.939999998</v>
      </c>
      <c r="DO361" s="466">
        <v>54492888.530000001</v>
      </c>
      <c r="DP361" s="466">
        <v>506534751.43000007</v>
      </c>
      <c r="DQ361" s="466">
        <v>1581575.87</v>
      </c>
      <c r="DR361" s="466">
        <v>1344806.39</v>
      </c>
      <c r="DS361" s="466">
        <v>1523924.58</v>
      </c>
      <c r="DT361" s="466">
        <v>1312780.75</v>
      </c>
      <c r="DU361" s="466">
        <v>24105578.800000001</v>
      </c>
      <c r="DV361" s="466">
        <v>1336277.8899999999</v>
      </c>
      <c r="DW361" s="466">
        <v>79702.759999999995</v>
      </c>
      <c r="DX361" s="466">
        <v>520718.52</v>
      </c>
      <c r="DY361" s="466">
        <f>DM361+DN361+DO361+DP361+DQ361+DR361+DS361+DT361+DU361+DV361+DW361+DX361</f>
        <v>695654078.42000008</v>
      </c>
      <c r="DZ361" s="466">
        <v>31156221.259999998</v>
      </c>
      <c r="EA361" s="466">
        <v>232191045.52000001</v>
      </c>
      <c r="EB361" s="466">
        <v>34048091.850000001</v>
      </c>
      <c r="EC361" s="466">
        <v>2697990.8</v>
      </c>
      <c r="ED361" s="466">
        <v>998853.65</v>
      </c>
      <c r="EE361" s="466">
        <v>823765.22</v>
      </c>
      <c r="EF361" s="466">
        <v>219714.38</v>
      </c>
      <c r="EG361" s="466">
        <v>207534.29</v>
      </c>
      <c r="EH361" s="466">
        <v>279600.84999999998</v>
      </c>
      <c r="EI361" s="466">
        <v>362151.05</v>
      </c>
      <c r="EJ361" s="466">
        <v>221144.38</v>
      </c>
      <c r="EK361" s="466">
        <v>154417.91</v>
      </c>
      <c r="EL361" s="466">
        <f>DZ361+EA361+EB361+EC361+ED361+EE361+EF361+EG361+EH361+EI361+EJ361+EK361</f>
        <v>303360531.16000009</v>
      </c>
      <c r="EM361" s="466">
        <v>393240506.55000001</v>
      </c>
      <c r="EN361" s="466">
        <v>100186.58</v>
      </c>
      <c r="EO361" s="466">
        <v>719902427.76999998</v>
      </c>
      <c r="EP361" s="466">
        <v>45172104.07</v>
      </c>
      <c r="EQ361" s="466">
        <v>111314.74</v>
      </c>
      <c r="ER361" s="466">
        <v>85337.08</v>
      </c>
      <c r="ES361" s="466">
        <v>729958.15</v>
      </c>
      <c r="ET361" s="466">
        <v>89258.36</v>
      </c>
      <c r="EU361" s="466">
        <v>237997.45</v>
      </c>
      <c r="EV361" s="466">
        <v>560161.26</v>
      </c>
      <c r="EW361" s="466">
        <v>107133.99</v>
      </c>
      <c r="EX361" s="466">
        <v>49391.32</v>
      </c>
      <c r="EY361" s="466">
        <f>EM361+EN361+EO361+EP361+EQ361+ER361+ES361+ET361+EU361+EV361+EW361+EX361</f>
        <v>1160385777.3199999</v>
      </c>
      <c r="EZ361" s="466">
        <v>353816819.26999998</v>
      </c>
      <c r="FA361" s="466">
        <v>40000000</v>
      </c>
      <c r="FB361" s="466">
        <v>0</v>
      </c>
      <c r="FC361" s="466">
        <v>0</v>
      </c>
      <c r="FD361" s="466">
        <v>0</v>
      </c>
      <c r="FE361" s="466">
        <v>50209554.509999998</v>
      </c>
      <c r="FF361" s="466">
        <v>38744.879999999997</v>
      </c>
      <c r="FG361" s="466">
        <v>5505026.25</v>
      </c>
      <c r="FH361" s="466">
        <v>284248.11</v>
      </c>
      <c r="FI361" s="466">
        <v>118134.94</v>
      </c>
      <c r="FJ361" s="466">
        <v>25326.95</v>
      </c>
      <c r="FK361" s="466">
        <v>36784.6</v>
      </c>
      <c r="FL361" s="466">
        <f>FA361+FB361+FC361+FD361+FE361+FF361+FG361+FH361+EZ361+FI361+FK361+FJ361</f>
        <v>450034639.50999999</v>
      </c>
      <c r="FM361" s="466">
        <v>107246146.2</v>
      </c>
      <c r="FN361" s="466">
        <v>1000431302.28</v>
      </c>
      <c r="FO361" s="466">
        <v>38869.64</v>
      </c>
      <c r="FP361" s="466">
        <v>32885.99</v>
      </c>
      <c r="FQ361" s="466">
        <v>5672975.6799999997</v>
      </c>
      <c r="FR361" s="466">
        <v>25613.18</v>
      </c>
      <c r="FS361" s="466">
        <v>26065.74</v>
      </c>
      <c r="FT361" s="466">
        <v>39323.58</v>
      </c>
      <c r="FU361" s="466">
        <v>21981.93</v>
      </c>
      <c r="FV361" s="466">
        <v>16265.13</v>
      </c>
      <c r="FW361" s="466">
        <v>4465899.51</v>
      </c>
      <c r="FX361" s="466">
        <v>56471968.619999997</v>
      </c>
      <c r="FY361" s="466">
        <f>FM361+FN361+FO361+FP361+FQ361+FR361+FS361+FT361+FU361+FV361+FW361+FX361</f>
        <v>1174489297.4800003</v>
      </c>
      <c r="FZ361" s="466">
        <v>117417878.48</v>
      </c>
      <c r="GA361" s="466">
        <v>299377709.94999999</v>
      </c>
      <c r="GB361" s="466">
        <v>74726798.390000001</v>
      </c>
      <c r="GC361" s="466">
        <v>543020760.49000001</v>
      </c>
      <c r="GD361" s="466">
        <v>37091867.409999996</v>
      </c>
      <c r="GE361" s="466">
        <v>544520434.20000005</v>
      </c>
      <c r="GF361" s="466">
        <v>1405883.44</v>
      </c>
      <c r="GG361" s="466">
        <v>11527.92</v>
      </c>
      <c r="GH361" s="466">
        <v>26295.690000000002</v>
      </c>
      <c r="GI361" s="466">
        <v>76421149.510000005</v>
      </c>
      <c r="GJ361" s="466">
        <v>11588.69</v>
      </c>
      <c r="GK361" s="466">
        <v>612877.06999999995</v>
      </c>
      <c r="GL361" s="466">
        <f>FZ361+GA361+GB361+GC361+GD361+GE361+GF361+GG361+GH361+GI361+GJ361+GK361</f>
        <v>1694644771.2400002</v>
      </c>
      <c r="GM361" s="466">
        <v>10065113.59</v>
      </c>
      <c r="GN361" s="466">
        <v>110594707.06999999</v>
      </c>
      <c r="GO361" s="466">
        <v>54147328.280000001</v>
      </c>
      <c r="GP361" s="466">
        <v>1543600757.51</v>
      </c>
      <c r="GQ361" s="466">
        <v>19013971.789999999</v>
      </c>
      <c r="GR361" s="466">
        <v>130029254.82999998</v>
      </c>
      <c r="GS361" s="466">
        <v>22084.36</v>
      </c>
      <c r="GT361" s="466">
        <v>538836.01</v>
      </c>
      <c r="GU361" s="466">
        <v>115901844.08</v>
      </c>
      <c r="GV361" s="466">
        <v>1346230701.3900001</v>
      </c>
      <c r="GW361" s="466">
        <v>85570600.799999997</v>
      </c>
      <c r="GX361" s="466">
        <v>33085.22</v>
      </c>
      <c r="GY361" s="466">
        <f>GM361+GN361+GO361+GP361+GQ361+GR361+GS361+GT361+GU361+GV361+GW361+GX361</f>
        <v>3415748284.9299998</v>
      </c>
      <c r="GZ361" s="466">
        <v>29492329.559999999</v>
      </c>
      <c r="HA361" s="466">
        <v>155137526.44999999</v>
      </c>
      <c r="HB361" s="466">
        <v>1178462628.6200001</v>
      </c>
      <c r="HC361" s="466">
        <v>124071080.34999999</v>
      </c>
      <c r="HD361" s="466">
        <v>114870444.42</v>
      </c>
      <c r="HE361" s="466">
        <v>99923722.439999998</v>
      </c>
      <c r="HF361" s="466">
        <v>101581111.56</v>
      </c>
      <c r="HG361" s="466">
        <v>13393.58</v>
      </c>
      <c r="HH361" s="466">
        <v>96793442.370000005</v>
      </c>
      <c r="HI361" s="466">
        <v>63320930</v>
      </c>
      <c r="HJ361" s="466">
        <v>47078493.229999997</v>
      </c>
      <c r="HK361" s="466">
        <v>0</v>
      </c>
      <c r="HL361" s="466">
        <f>GZ361+HA361+HB361+HC361+HD361+HE361+HF361+HG361+HH361+HI361+HJ361+HK361</f>
        <v>2010745102.5799999</v>
      </c>
      <c r="HM361" s="466">
        <v>0</v>
      </c>
      <c r="HN361" s="466">
        <v>994512388.89999998</v>
      </c>
      <c r="HO361" s="466">
        <v>48542224.32</v>
      </c>
      <c r="HP361" s="466">
        <v>538572197.38</v>
      </c>
      <c r="HQ361" s="466">
        <v>81263746.829999998</v>
      </c>
      <c r="HR361" s="466">
        <v>79074094.560000002</v>
      </c>
      <c r="HS361" s="466">
        <v>1502.55</v>
      </c>
      <c r="HT361" s="466">
        <v>25927.07</v>
      </c>
      <c r="HU361" s="466">
        <v>55974244.759999998</v>
      </c>
      <c r="HV361" s="466">
        <v>88332954.900000006</v>
      </c>
      <c r="HW361" s="466">
        <v>30194000</v>
      </c>
      <c r="HX361" s="466">
        <v>-18173</v>
      </c>
      <c r="HY361" s="466">
        <f>HM361+HN361+HO361+HP361+HQ361+HR361+HS361+HT361+HU361+HV361+HW361+HX361</f>
        <v>1916475108.2699997</v>
      </c>
      <c r="HZ361" s="466">
        <v>23378.43</v>
      </c>
      <c r="IA361" s="466">
        <v>45000000</v>
      </c>
      <c r="IB361" s="466">
        <v>848484963.40999997</v>
      </c>
      <c r="IC361" s="466">
        <v>334036376.02999997</v>
      </c>
      <c r="ID361" s="466">
        <v>54001001.689999998</v>
      </c>
      <c r="IE361" s="466">
        <v>65270293.520000003</v>
      </c>
      <c r="IF361" s="466">
        <v>7187.21</v>
      </c>
      <c r="IG361" s="466">
        <v>993507.83999999997</v>
      </c>
      <c r="IH361" s="466">
        <v>37106806.259999998</v>
      </c>
      <c r="II361" s="466">
        <v>1336613856.02</v>
      </c>
      <c r="IJ361" s="466">
        <v>3154.99</v>
      </c>
      <c r="IK361" s="466">
        <v>89636.12000000001</v>
      </c>
      <c r="IL361" s="466">
        <f>HZ361+IA361+IB361+IC361+ID361+IE361+IF361+IG361+IH361+II361+IJ361+IK361</f>
        <v>2721630161.5199995</v>
      </c>
      <c r="IM361" s="466">
        <v>90220.26</v>
      </c>
      <c r="IN361" s="466">
        <v>72092432.109999999</v>
      </c>
      <c r="IO361" s="466">
        <v>119011035.41</v>
      </c>
      <c r="IP361" s="466">
        <v>170316259.75</v>
      </c>
      <c r="IQ361" s="466">
        <v>68039898.829999998</v>
      </c>
      <c r="IR361" s="466">
        <v>0</v>
      </c>
      <c r="IS361" s="466">
        <v>1231.26</v>
      </c>
      <c r="IT361" s="466">
        <v>0</v>
      </c>
      <c r="IU361" s="466">
        <v>51010808.07</v>
      </c>
      <c r="IV361" s="466">
        <v>64047330.210000001</v>
      </c>
      <c r="IW361" s="466">
        <v>0</v>
      </c>
      <c r="IX361" s="466">
        <v>0</v>
      </c>
      <c r="IY361" s="466">
        <f>IM361+IN361+IO361+IP361+IQ361+IR361+IS361+IT361+IU361+IV361+IW361+IX361</f>
        <v>544609215.89999998</v>
      </c>
      <c r="IZ361" s="655">
        <v>19905.21</v>
      </c>
      <c r="JA361" s="466">
        <v>1249558000</v>
      </c>
      <c r="JB361" s="466">
        <v>72000000</v>
      </c>
      <c r="JC361" s="466">
        <v>85506676.799999997</v>
      </c>
      <c r="JD361" s="466">
        <v>50000000</v>
      </c>
      <c r="JE361" s="466">
        <v>85000000</v>
      </c>
      <c r="JF361" s="466">
        <v>0</v>
      </c>
      <c r="JG361" s="466">
        <v>0</v>
      </c>
      <c r="JH361" s="466">
        <v>45000000</v>
      </c>
      <c r="JI361" s="466">
        <v>86019320.99000001</v>
      </c>
      <c r="JJ361" s="466">
        <v>0</v>
      </c>
      <c r="JK361" s="466">
        <v>253259.37</v>
      </c>
      <c r="JL361" s="466">
        <f>IZ361+JA361+JB361+JC361+JD361+JE361+JF361+JG361+JH361+JI361+JJ361+JK361</f>
        <v>1673357162.3699999</v>
      </c>
      <c r="JM361" s="655">
        <v>1645715000</v>
      </c>
      <c r="JN361" s="466">
        <v>41000000</v>
      </c>
      <c r="JO361" s="466">
        <v>50000000</v>
      </c>
      <c r="JP361" s="466">
        <v>40000000</v>
      </c>
      <c r="JQ361" s="466">
        <v>50000000</v>
      </c>
      <c r="JR361" s="466">
        <v>36000000</v>
      </c>
      <c r="JS361" s="466">
        <v>0</v>
      </c>
      <c r="JT361" s="466">
        <v>0</v>
      </c>
      <c r="JU361" s="466">
        <v>68500000</v>
      </c>
      <c r="JV361" s="466">
        <v>63505684.140000001</v>
      </c>
      <c r="JW361" s="466">
        <v>0</v>
      </c>
      <c r="JX361" s="466">
        <v>0</v>
      </c>
      <c r="JY361" s="466">
        <f>JM361+JN361+JO361+JP361+JQ361+JR361+JS361+JT361+JU361+JV361+JW361+JX361</f>
        <v>1994720684.1400001</v>
      </c>
      <c r="JZ361" s="655">
        <v>1599736000</v>
      </c>
      <c r="KA361" s="466">
        <v>0</v>
      </c>
      <c r="KB361" s="466">
        <v>28000835</v>
      </c>
      <c r="KC361" s="466">
        <v>985150000</v>
      </c>
      <c r="KD361" s="466">
        <v>0</v>
      </c>
      <c r="KE361" s="466">
        <v>0</v>
      </c>
      <c r="KF361" s="466">
        <v>252090.93</v>
      </c>
      <c r="KG361" s="466">
        <v>0</v>
      </c>
      <c r="KH361" s="466">
        <v>250.43</v>
      </c>
      <c r="KI361" s="466">
        <v>702861435</v>
      </c>
      <c r="KJ361" s="466">
        <v>0</v>
      </c>
      <c r="KK361" s="466">
        <v>0</v>
      </c>
      <c r="KL361" s="466">
        <f>JZ361+KA361+KB361+KC361+KD361+KE361+KF361+KG361+KH361+KI361+KJ361+KK361</f>
        <v>3316000611.3599997</v>
      </c>
      <c r="KM361" s="655">
        <v>114132645.95</v>
      </c>
      <c r="KN361" s="466">
        <v>60000000</v>
      </c>
      <c r="KO361" s="466">
        <v>988743000</v>
      </c>
      <c r="KP361" s="466">
        <v>35000000</v>
      </c>
      <c r="KQ361" s="466">
        <v>58755.839999999997</v>
      </c>
      <c r="KR361" s="466">
        <v>8346</v>
      </c>
      <c r="KS361" s="466">
        <v>6009.12</v>
      </c>
      <c r="KT361" s="466">
        <v>0</v>
      </c>
      <c r="KU361" s="466">
        <v>20535.45</v>
      </c>
      <c r="KV361" s="466">
        <v>2776.32</v>
      </c>
      <c r="KW361" s="466">
        <v>0</v>
      </c>
      <c r="KX361" s="466">
        <v>0</v>
      </c>
      <c r="KY361" s="466">
        <f>KM361+KN361+KO361+KP361+KQ361+KR361+KS361+KT361+KU361+KV361+KW361+KX361</f>
        <v>1197972068.6799998</v>
      </c>
      <c r="KZ361" s="655">
        <v>125282928.69</v>
      </c>
      <c r="LA361" s="466">
        <v>57840265.579999998</v>
      </c>
      <c r="LB361" s="466">
        <v>0</v>
      </c>
      <c r="LC361" s="466">
        <v>0</v>
      </c>
      <c r="LD361" s="466">
        <v>0</v>
      </c>
      <c r="LE361" s="466">
        <v>0</v>
      </c>
      <c r="LF361" s="466">
        <v>0</v>
      </c>
      <c r="LG361" s="466">
        <v>0</v>
      </c>
      <c r="LH361" s="466">
        <v>0</v>
      </c>
      <c r="LI361" s="466">
        <v>0</v>
      </c>
      <c r="LJ361" s="466">
        <v>0</v>
      </c>
      <c r="LK361" s="466">
        <v>0</v>
      </c>
      <c r="LL361" s="511">
        <f>KZ361+LA361+LB361+LC361+LD361+LE361+LF361+LG361+LH361+LI361+LJ361+LK361</f>
        <v>183123194.26999998</v>
      </c>
    </row>
    <row r="362" spans="1:324" x14ac:dyDescent="0.2">
      <c r="A362" s="436"/>
      <c r="B362" s="437"/>
      <c r="C362" s="421" t="s">
        <v>1062</v>
      </c>
      <c r="D362" s="421" t="s">
        <v>1062</v>
      </c>
      <c r="E362" s="442"/>
      <c r="F362" s="442"/>
      <c r="G362" s="442"/>
      <c r="H362" s="442"/>
      <c r="I362" s="442"/>
      <c r="J362" s="442"/>
      <c r="K362" s="442"/>
      <c r="L362" s="442"/>
      <c r="M362" s="442"/>
      <c r="N362" s="442"/>
      <c r="O362" s="442"/>
      <c r="P362" s="442"/>
      <c r="Q362" s="442"/>
      <c r="R362" s="442"/>
      <c r="S362" s="442"/>
      <c r="T362" s="442"/>
      <c r="U362" s="442"/>
      <c r="V362" s="442"/>
      <c r="W362" s="442"/>
      <c r="X362" s="442"/>
      <c r="Y362" s="442"/>
      <c r="Z362" s="442"/>
      <c r="AA362" s="442"/>
      <c r="AB362" s="442"/>
      <c r="AC362" s="442"/>
      <c r="AD362" s="442"/>
      <c r="AE362" s="442"/>
      <c r="AF362" s="442"/>
      <c r="AG362" s="442"/>
      <c r="AH362" s="442"/>
      <c r="AI362" s="442"/>
      <c r="AJ362" s="442"/>
      <c r="AK362" s="442"/>
      <c r="AL362" s="442"/>
      <c r="AM362" s="442"/>
      <c r="AN362" s="442"/>
      <c r="AO362" s="442"/>
      <c r="AP362" s="442"/>
      <c r="AQ362" s="442"/>
      <c r="AR362" s="442"/>
      <c r="AS362" s="442"/>
      <c r="AT362" s="442"/>
      <c r="AU362" s="442"/>
      <c r="AV362" s="442"/>
      <c r="AW362" s="442"/>
      <c r="AX362" s="442"/>
      <c r="AY362" s="442"/>
      <c r="AZ362" s="442"/>
      <c r="BA362" s="442"/>
      <c r="BB362" s="442"/>
      <c r="BC362" s="442"/>
      <c r="BD362" s="442"/>
      <c r="BE362" s="442"/>
      <c r="BF362" s="442"/>
      <c r="BG362" s="442"/>
      <c r="BH362" s="442"/>
      <c r="BI362" s="442"/>
      <c r="BJ362" s="442"/>
      <c r="BK362" s="442"/>
      <c r="BL362" s="442"/>
      <c r="BM362" s="442"/>
      <c r="BN362" s="442"/>
      <c r="BO362" s="442"/>
      <c r="BP362" s="442"/>
      <c r="BQ362" s="442"/>
      <c r="BR362" s="442"/>
      <c r="BS362" s="442"/>
      <c r="BT362" s="442"/>
      <c r="BU362" s="442"/>
      <c r="BV362" s="442"/>
      <c r="BW362" s="442"/>
      <c r="BX362" s="442"/>
      <c r="BY362" s="442"/>
      <c r="BZ362" s="442"/>
      <c r="CA362" s="442"/>
      <c r="CB362" s="442"/>
      <c r="CC362" s="442"/>
      <c r="CD362" s="442"/>
      <c r="CE362" s="442"/>
      <c r="CF362" s="442"/>
      <c r="CG362" s="442"/>
      <c r="CH362" s="442"/>
      <c r="CI362" s="442"/>
      <c r="CJ362" s="442"/>
      <c r="CK362" s="442"/>
      <c r="CL362" s="442"/>
      <c r="CM362" s="442"/>
      <c r="CN362" s="442"/>
      <c r="CO362" s="442"/>
      <c r="CP362" s="442"/>
      <c r="CQ362" s="442"/>
      <c r="CR362" s="442"/>
      <c r="CS362" s="442"/>
      <c r="CT362" s="442"/>
      <c r="CU362" s="442"/>
      <c r="CV362" s="442"/>
      <c r="CW362" s="442"/>
      <c r="CX362" s="442"/>
      <c r="CY362" s="442"/>
      <c r="CZ362" s="442"/>
      <c r="DA362" s="442"/>
      <c r="DB362" s="442"/>
      <c r="DC362" s="442"/>
      <c r="DD362" s="442"/>
      <c r="DE362" s="442"/>
      <c r="DF362" s="442"/>
      <c r="DG362" s="442"/>
      <c r="DH362" s="442"/>
      <c r="DI362" s="442"/>
      <c r="DJ362" s="442"/>
      <c r="DK362" s="442"/>
      <c r="DL362" s="442"/>
      <c r="DM362" s="442"/>
      <c r="DN362" s="442"/>
      <c r="DO362" s="442"/>
      <c r="DP362" s="442"/>
      <c r="DQ362" s="442"/>
      <c r="DR362" s="442"/>
      <c r="DS362" s="442"/>
      <c r="DT362" s="442"/>
      <c r="DU362" s="442"/>
      <c r="DV362" s="442"/>
      <c r="DW362" s="442"/>
      <c r="DX362" s="442"/>
      <c r="DY362" s="442"/>
      <c r="DZ362" s="442"/>
      <c r="EA362" s="442"/>
      <c r="EB362" s="442"/>
      <c r="EC362" s="442"/>
      <c r="ED362" s="442"/>
      <c r="EE362" s="442"/>
      <c r="EF362" s="442"/>
      <c r="EG362" s="442"/>
      <c r="EH362" s="442"/>
      <c r="EI362" s="442"/>
      <c r="EJ362" s="442"/>
      <c r="EK362" s="442"/>
      <c r="EL362" s="442"/>
      <c r="EM362" s="442"/>
      <c r="EN362" s="442"/>
      <c r="EO362" s="442"/>
      <c r="EP362" s="442"/>
      <c r="EQ362" s="442"/>
      <c r="ER362" s="442"/>
      <c r="ES362" s="442"/>
      <c r="ET362" s="442"/>
      <c r="EU362" s="442"/>
      <c r="EV362" s="442"/>
      <c r="EW362" s="442"/>
      <c r="EX362" s="442"/>
      <c r="EY362" s="442"/>
      <c r="EZ362" s="442"/>
      <c r="FA362" s="442"/>
      <c r="FB362" s="442"/>
      <c r="FC362" s="442"/>
      <c r="FD362" s="442"/>
      <c r="FE362" s="442"/>
      <c r="FF362" s="442"/>
      <c r="FG362" s="442"/>
      <c r="FH362" s="442"/>
      <c r="FI362" s="442"/>
      <c r="FJ362" s="442"/>
      <c r="FK362" s="442"/>
      <c r="FL362" s="442"/>
      <c r="FM362" s="442"/>
      <c r="FN362" s="442"/>
      <c r="FO362" s="442"/>
      <c r="FP362" s="442"/>
      <c r="FQ362" s="442"/>
      <c r="FR362" s="442"/>
      <c r="FS362" s="442"/>
      <c r="FT362" s="442"/>
      <c r="FU362" s="442"/>
      <c r="FV362" s="442"/>
      <c r="FW362" s="442"/>
      <c r="FX362" s="442"/>
      <c r="FY362" s="442"/>
      <c r="FZ362" s="442"/>
      <c r="GA362" s="442"/>
      <c r="GB362" s="442"/>
      <c r="GC362" s="442"/>
      <c r="GD362" s="442"/>
      <c r="GE362" s="442"/>
      <c r="GF362" s="442"/>
      <c r="GG362" s="442"/>
      <c r="GH362" s="442"/>
      <c r="GI362" s="442"/>
      <c r="GJ362" s="442"/>
      <c r="GK362" s="442"/>
      <c r="GL362" s="442"/>
      <c r="GM362" s="442"/>
      <c r="GN362" s="442"/>
      <c r="GO362" s="442"/>
      <c r="GP362" s="442"/>
      <c r="GQ362" s="442"/>
      <c r="GR362" s="442"/>
      <c r="GS362" s="442"/>
      <c r="GT362" s="442"/>
      <c r="GU362" s="442"/>
      <c r="GV362" s="442"/>
      <c r="GW362" s="442"/>
      <c r="GX362" s="442"/>
      <c r="GY362" s="442"/>
      <c r="GZ362" s="442"/>
      <c r="HA362" s="442"/>
      <c r="HB362" s="442"/>
      <c r="HC362" s="442"/>
      <c r="HD362" s="442"/>
      <c r="HE362" s="442"/>
      <c r="HF362" s="442"/>
      <c r="HG362" s="442"/>
      <c r="HH362" s="442"/>
      <c r="HI362" s="442"/>
      <c r="HJ362" s="442"/>
      <c r="HK362" s="442"/>
      <c r="HL362" s="442"/>
      <c r="HM362" s="442"/>
      <c r="HN362" s="442"/>
      <c r="HO362" s="442"/>
      <c r="HP362" s="442"/>
      <c r="HQ362" s="442"/>
      <c r="HR362" s="442"/>
      <c r="HS362" s="442"/>
      <c r="HT362" s="442"/>
      <c r="HU362" s="442"/>
      <c r="HV362" s="442"/>
      <c r="HW362" s="442"/>
      <c r="HX362" s="442"/>
      <c r="HY362" s="442"/>
      <c r="HZ362" s="442"/>
      <c r="IA362" s="442"/>
      <c r="IB362" s="442"/>
      <c r="IC362" s="442"/>
      <c r="ID362" s="442"/>
      <c r="IE362" s="442"/>
      <c r="IF362" s="442"/>
      <c r="IG362" s="442"/>
      <c r="IH362" s="442"/>
      <c r="II362" s="442"/>
      <c r="IJ362" s="442"/>
      <c r="IK362" s="442"/>
      <c r="IL362" s="442"/>
      <c r="IM362" s="442"/>
      <c r="IN362" s="442"/>
      <c r="IO362" s="442"/>
      <c r="IP362" s="442"/>
      <c r="IQ362" s="442"/>
      <c r="IR362" s="442"/>
      <c r="IS362" s="442"/>
      <c r="IT362" s="442"/>
      <c r="IU362" s="442"/>
      <c r="IV362" s="442"/>
      <c r="IW362" s="442"/>
      <c r="IX362" s="442"/>
      <c r="IY362" s="442"/>
      <c r="IZ362" s="653"/>
      <c r="JA362" s="442"/>
      <c r="JB362" s="442"/>
      <c r="JC362" s="442"/>
      <c r="JD362" s="442"/>
      <c r="JE362" s="442"/>
      <c r="JF362" s="442"/>
      <c r="JG362" s="442"/>
      <c r="JH362" s="442"/>
      <c r="JI362" s="442"/>
      <c r="JJ362" s="442"/>
      <c r="JK362" s="442"/>
      <c r="JL362" s="442"/>
      <c r="JM362" s="653"/>
      <c r="JN362" s="442"/>
      <c r="JO362" s="442"/>
      <c r="JP362" s="442"/>
      <c r="JQ362" s="442"/>
      <c r="JR362" s="442"/>
      <c r="JS362" s="442"/>
      <c r="JT362" s="442"/>
      <c r="JU362" s="442"/>
      <c r="JV362" s="442"/>
      <c r="JW362" s="442"/>
      <c r="JX362" s="442"/>
      <c r="JY362" s="442"/>
      <c r="JZ362" s="653"/>
      <c r="KA362" s="442"/>
      <c r="KB362" s="442"/>
      <c r="KC362" s="442"/>
      <c r="KD362" s="442"/>
      <c r="KE362" s="442"/>
      <c r="KF362" s="442"/>
      <c r="KG362" s="442"/>
      <c r="KH362" s="442"/>
      <c r="KI362" s="442"/>
      <c r="KJ362" s="442"/>
      <c r="KK362" s="442"/>
      <c r="KL362" s="442"/>
      <c r="KM362" s="653"/>
      <c r="KN362" s="442"/>
      <c r="KO362" s="442"/>
      <c r="KP362" s="442"/>
      <c r="KQ362" s="442"/>
      <c r="KR362" s="442"/>
      <c r="KS362" s="442"/>
      <c r="KT362" s="442"/>
      <c r="KU362" s="442"/>
      <c r="KV362" s="442"/>
      <c r="KW362" s="442"/>
      <c r="KX362" s="442"/>
      <c r="KY362" s="442"/>
      <c r="KZ362" s="653"/>
      <c r="LA362" s="442"/>
      <c r="LB362" s="442"/>
      <c r="LC362" s="442"/>
      <c r="LD362" s="442"/>
      <c r="LE362" s="442"/>
      <c r="LF362" s="442"/>
      <c r="LG362" s="442"/>
      <c r="LH362" s="442"/>
      <c r="LI362" s="442"/>
      <c r="LJ362" s="442"/>
      <c r="LK362" s="442"/>
      <c r="LL362" s="512"/>
    </row>
    <row r="363" spans="1:324" ht="18" x14ac:dyDescent="0.25">
      <c r="A363" s="461">
        <v>551</v>
      </c>
      <c r="B363" s="462"/>
      <c r="C363" s="463" t="s">
        <v>802</v>
      </c>
      <c r="D363" s="463" t="s">
        <v>803</v>
      </c>
      <c r="E363" s="474">
        <f t="shared" ref="E363:X363" si="1773">SUM(E365:E369)</f>
        <v>8519445.8354197964</v>
      </c>
      <c r="F363" s="474">
        <f t="shared" si="1773"/>
        <v>18733416.791854452</v>
      </c>
      <c r="G363" s="474">
        <f t="shared" si="1773"/>
        <v>35638637.122350194</v>
      </c>
      <c r="H363" s="474">
        <f t="shared" si="1773"/>
        <v>52449595.226172596</v>
      </c>
      <c r="I363" s="474">
        <f t="shared" si="1773"/>
        <v>87892659.823067933</v>
      </c>
      <c r="J363" s="474">
        <f t="shared" si="1773"/>
        <v>79740765.31463863</v>
      </c>
      <c r="K363" s="474">
        <f t="shared" si="1773"/>
        <v>138413211.48389253</v>
      </c>
      <c r="L363" s="474">
        <f t="shared" si="1773"/>
        <v>60851907.027207486</v>
      </c>
      <c r="M363" s="474">
        <f t="shared" si="1773"/>
        <v>6919801.3834084459</v>
      </c>
      <c r="N363" s="474">
        <f t="shared" si="1773"/>
        <v>2968419.9237189121</v>
      </c>
      <c r="O363" s="474">
        <f t="shared" si="1773"/>
        <v>5657406.4644884001</v>
      </c>
      <c r="P363" s="474">
        <f t="shared" si="1773"/>
        <v>1462102.0296695044</v>
      </c>
      <c r="Q363" s="474">
        <f t="shared" si="1773"/>
        <v>1322945.2324319815</v>
      </c>
      <c r="R363" s="474">
        <f t="shared" si="1773"/>
        <v>7379115.6435486572</v>
      </c>
      <c r="S363" s="474">
        <f t="shared" si="1773"/>
        <v>3124803.1275246209</v>
      </c>
      <c r="T363" s="474">
        <f t="shared" si="1773"/>
        <v>3163430.8197713234</v>
      </c>
      <c r="U363" s="474">
        <f t="shared" si="1773"/>
        <v>5672583.0097229183</v>
      </c>
      <c r="V363" s="474">
        <f t="shared" si="1773"/>
        <v>1654317.353613754</v>
      </c>
      <c r="W363" s="474">
        <f t="shared" si="1773"/>
        <v>1364534.0771991322</v>
      </c>
      <c r="X363" s="474">
        <f t="shared" si="1773"/>
        <v>19653762.18627942</v>
      </c>
      <c r="Y363" s="474">
        <f>M363+N363+O363+P363+Q363+R363+S363+T363+U363+V363+W363+X363</f>
        <v>60343221.251377076</v>
      </c>
      <c r="Z363" s="474">
        <f t="shared" ref="Z363:AK363" si="1774">SUM(Z365:Z369)</f>
        <v>8153909.5579202129</v>
      </c>
      <c r="AA363" s="474">
        <f t="shared" si="1774"/>
        <v>3490085.7450759476</v>
      </c>
      <c r="AB363" s="474">
        <f t="shared" si="1774"/>
        <v>20228528.241612419</v>
      </c>
      <c r="AC363" s="474">
        <f t="shared" si="1774"/>
        <v>1650020.9495075948</v>
      </c>
      <c r="AD363" s="474">
        <f t="shared" si="1774"/>
        <v>1405565.0048823236</v>
      </c>
      <c r="AE363" s="474">
        <f t="shared" si="1774"/>
        <v>22469709.998873312</v>
      </c>
      <c r="AF363" s="474">
        <f t="shared" si="1774"/>
        <v>8551182.8811133374</v>
      </c>
      <c r="AG363" s="474">
        <f t="shared" si="1774"/>
        <v>341307966.75709397</v>
      </c>
      <c r="AH363" s="474">
        <f t="shared" si="1774"/>
        <v>19894261.979344018</v>
      </c>
      <c r="AI363" s="474">
        <f t="shared" si="1774"/>
        <v>1715539.2670672678</v>
      </c>
      <c r="AJ363" s="474">
        <f t="shared" si="1774"/>
        <v>1437714.766316141</v>
      </c>
      <c r="AK363" s="474">
        <f t="shared" si="1774"/>
        <v>22049051.728676349</v>
      </c>
      <c r="AL363" s="474">
        <f>Z363+AA363+AB363+AC363+AD363+AE363+AF363+AG363+AH363+AI363+AJ363+AK363</f>
        <v>452353536.87748277</v>
      </c>
      <c r="AM363" s="474">
        <f t="shared" ref="AM363:AX363" si="1775">SUM(AM365:AM369)</f>
        <v>9093452.0837506279</v>
      </c>
      <c r="AN363" s="474">
        <f t="shared" si="1775"/>
        <v>3538432.7087714905</v>
      </c>
      <c r="AO363" s="474">
        <f t="shared" si="1775"/>
        <v>20998286.899808045</v>
      </c>
      <c r="AP363" s="474">
        <f t="shared" si="1775"/>
        <v>1785892.3631697546</v>
      </c>
      <c r="AQ363" s="474">
        <f t="shared" si="1775"/>
        <v>3305130.9588132203</v>
      </c>
      <c r="AR363" s="474">
        <f t="shared" si="1775"/>
        <v>20049375.796611585</v>
      </c>
      <c r="AS363" s="474">
        <f t="shared" si="1775"/>
        <v>3840041.5131447176</v>
      </c>
      <c r="AT363" s="474">
        <f t="shared" si="1775"/>
        <v>3353887.5755299618</v>
      </c>
      <c r="AU363" s="474">
        <f t="shared" si="1775"/>
        <v>19526374.729803041</v>
      </c>
      <c r="AV363" s="474">
        <f t="shared" si="1775"/>
        <v>1829404.7356868638</v>
      </c>
      <c r="AW363" s="474">
        <f t="shared" si="1775"/>
        <v>3359652.5790769495</v>
      </c>
      <c r="AX363" s="474">
        <f t="shared" si="1775"/>
        <v>19080092.2974879</v>
      </c>
      <c r="AY363" s="474">
        <f>AM363+AN363+AO363+AP363+AQ363+AR363+AS363+AT363+AU363+AV363+AW363+AX363</f>
        <v>109760024.24165416</v>
      </c>
      <c r="AZ363" s="474">
        <f t="shared" ref="AZ363:BK363" si="1776">SUM(AZ365:AZ369)</f>
        <v>3961555.5578367556</v>
      </c>
      <c r="BA363" s="474">
        <f t="shared" si="1776"/>
        <v>3449856.2821732601</v>
      </c>
      <c r="BB363" s="474">
        <f t="shared" si="1776"/>
        <v>8123061.6967951935</v>
      </c>
      <c r="BC363" s="474">
        <f t="shared" si="1776"/>
        <v>1827623.2986145886</v>
      </c>
      <c r="BD363" s="474">
        <f t="shared" si="1776"/>
        <v>1518621.3359622769</v>
      </c>
      <c r="BE363" s="474">
        <f t="shared" si="1776"/>
        <v>7464075.2480804538</v>
      </c>
      <c r="BF363" s="474">
        <f t="shared" si="1776"/>
        <v>4053529.2461609077</v>
      </c>
      <c r="BG363" s="474">
        <f t="shared" si="1776"/>
        <v>3140385.245743616</v>
      </c>
      <c r="BH363" s="474">
        <f t="shared" si="1776"/>
        <v>8231112.2103989329</v>
      </c>
      <c r="BI363" s="474">
        <f t="shared" si="1776"/>
        <v>1957634.1798948422</v>
      </c>
      <c r="BJ363" s="474">
        <f t="shared" si="1776"/>
        <v>1537737.641378735</v>
      </c>
      <c r="BK363" s="474">
        <f t="shared" si="1776"/>
        <v>37215066.778250709</v>
      </c>
      <c r="BL363" s="474">
        <f>AZ363+BA363+BB363+BC363+BD363+BE363+BF363+BG363+BH363+BI363+BJ363+BK363</f>
        <v>82480258.721290275</v>
      </c>
      <c r="BM363" s="474">
        <f t="shared" ref="BM363:BX363" si="1777">SUM(BM365:BM369)</f>
        <v>3371277.7714071111</v>
      </c>
      <c r="BN363" s="474">
        <f t="shared" si="1777"/>
        <v>3200672.5238691377</v>
      </c>
      <c r="BO363" s="474">
        <f t="shared" si="1777"/>
        <v>8257651.6352028055</v>
      </c>
      <c r="BP363" s="474">
        <f t="shared" si="1777"/>
        <v>2102424.3268652982</v>
      </c>
      <c r="BQ363" s="474">
        <f t="shared" si="1777"/>
        <v>1549459.3534468368</v>
      </c>
      <c r="BR363" s="474">
        <f t="shared" si="1777"/>
        <v>210962167.28997666</v>
      </c>
      <c r="BS363" s="474">
        <f t="shared" si="1777"/>
        <v>2468575.2691120016</v>
      </c>
      <c r="BT363" s="474">
        <f t="shared" si="1777"/>
        <v>3247124.0000417293</v>
      </c>
      <c r="BU363" s="474">
        <f t="shared" si="1777"/>
        <v>8449002.2943582032</v>
      </c>
      <c r="BV363" s="474">
        <f t="shared" si="1777"/>
        <v>1042327.1449674512</v>
      </c>
      <c r="BW363" s="474">
        <f t="shared" si="1777"/>
        <v>3120242.48476882</v>
      </c>
      <c r="BX363" s="474">
        <f t="shared" si="1777"/>
        <v>6723148.3685945598</v>
      </c>
      <c r="BY363" s="474">
        <f>BM363+BN363+BO363+BP363+BQ363+BR363+BS363+BT363+BU363+BV363+BW363+BX363</f>
        <v>254494072.46261054</v>
      </c>
      <c r="BZ363" s="474">
        <f t="shared" ref="BZ363:CK363" si="1778">SUM(BZ365:BZ369)</f>
        <v>2482751.6828576196</v>
      </c>
      <c r="CA363" s="474">
        <f t="shared" si="1778"/>
        <v>3199001.6276080785</v>
      </c>
      <c r="CB363" s="474">
        <f t="shared" si="1778"/>
        <v>6711756.5325905532</v>
      </c>
      <c r="CC363" s="474">
        <f t="shared" si="1778"/>
        <v>2551836.8152645635</v>
      </c>
      <c r="CD363" s="474">
        <f t="shared" si="1778"/>
        <v>501692182.07590556</v>
      </c>
      <c r="CE363" s="474">
        <f t="shared" si="1778"/>
        <v>5493336.3688866636</v>
      </c>
      <c r="CF363" s="474">
        <f t="shared" si="1778"/>
        <v>2560759.8652562178</v>
      </c>
      <c r="CG363" s="474">
        <f t="shared" si="1778"/>
        <v>3254918.5824152897</v>
      </c>
      <c r="CH363" s="474">
        <f t="shared" si="1778"/>
        <v>6853970.4772158246</v>
      </c>
      <c r="CI363" s="474">
        <f t="shared" si="1778"/>
        <v>1390343.6629527623</v>
      </c>
      <c r="CJ363" s="474">
        <f t="shared" si="1778"/>
        <v>3109729.9273910867</v>
      </c>
      <c r="CK363" s="474">
        <f t="shared" si="1778"/>
        <v>5584750.2615590058</v>
      </c>
      <c r="CL363" s="474">
        <f>BZ363+CA363+CB363+CC363+CD363+CE363+CF363+CG363+CH363+CI363+CJ363+CK363</f>
        <v>544885337.8799032</v>
      </c>
      <c r="CM363" s="474">
        <f t="shared" ref="CM363:CX363" si="1779">SUM(CM365:CM369)</f>
        <v>2614519.5255383071</v>
      </c>
      <c r="CN363" s="474">
        <f t="shared" si="1779"/>
        <v>5093667.7035136046</v>
      </c>
      <c r="CO363" s="474">
        <f t="shared" si="1779"/>
        <v>6912357.372725755</v>
      </c>
      <c r="CP363" s="474">
        <f t="shared" si="1779"/>
        <v>2874505.0605491572</v>
      </c>
      <c r="CQ363" s="474">
        <f t="shared" si="1779"/>
        <v>90977520.24474211</v>
      </c>
      <c r="CR363" s="474">
        <f t="shared" si="1779"/>
        <v>5391334.6585711893</v>
      </c>
      <c r="CS363" s="474">
        <f t="shared" si="1779"/>
        <v>2642754.3756050752</v>
      </c>
      <c r="CT363" s="474">
        <f t="shared" si="1779"/>
        <v>3077483.4586045737</v>
      </c>
      <c r="CU363" s="474">
        <f t="shared" si="1779"/>
        <v>6846883.8683441831</v>
      </c>
      <c r="CV363" s="474">
        <f t="shared" si="1779"/>
        <v>1563740.9617342681</v>
      </c>
      <c r="CW363" s="474">
        <f t="shared" si="1779"/>
        <v>3194361.0148973465</v>
      </c>
      <c r="CX363" s="474">
        <f t="shared" si="1779"/>
        <v>10501801.398806546</v>
      </c>
      <c r="CY363" s="474">
        <f>CM363+CN363+CO363+CP363+CQ363+CR363+CS363+CT363+CU363+CV363+CW363+CX363</f>
        <v>141690929.64363211</v>
      </c>
      <c r="CZ363" s="474">
        <f t="shared" ref="CZ363:DK363" si="1780">SUM(CZ365:CZ369)</f>
        <v>5676411.4699999997</v>
      </c>
      <c r="DA363" s="474">
        <f t="shared" si="1780"/>
        <v>4786532.76</v>
      </c>
      <c r="DB363" s="474">
        <f t="shared" si="1780"/>
        <v>7459423.7200000007</v>
      </c>
      <c r="DC363" s="474">
        <f t="shared" si="1780"/>
        <v>1677478.38</v>
      </c>
      <c r="DD363" s="474">
        <f t="shared" si="1780"/>
        <v>3217669.86</v>
      </c>
      <c r="DE363" s="474">
        <f t="shared" si="1780"/>
        <v>0</v>
      </c>
      <c r="DF363" s="474">
        <f t="shared" si="1780"/>
        <v>2730883.9</v>
      </c>
      <c r="DG363" s="474">
        <f t="shared" si="1780"/>
        <v>2966792.97</v>
      </c>
      <c r="DH363" s="474">
        <f t="shared" si="1780"/>
        <v>7419315.2200000007</v>
      </c>
      <c r="DI363" s="474">
        <f t="shared" si="1780"/>
        <v>2456742.9</v>
      </c>
      <c r="DJ363" s="474">
        <f t="shared" si="1780"/>
        <v>2501817.0299999998</v>
      </c>
      <c r="DK363" s="474">
        <f t="shared" si="1780"/>
        <v>0</v>
      </c>
      <c r="DL363" s="474">
        <f>CZ363+DA363+DB363+DC363+DD363+DE363+DF363+DG363+DH363+DI363+DJ363+DK363</f>
        <v>40893068.210000001</v>
      </c>
      <c r="DM363" s="474">
        <f t="shared" ref="DM363:DX363" si="1781">SUM(DM365:DM369)</f>
        <v>5414976.1799999997</v>
      </c>
      <c r="DN363" s="474">
        <f t="shared" si="1781"/>
        <v>4474835.1500000004</v>
      </c>
      <c r="DO363" s="474">
        <f t="shared" si="1781"/>
        <v>7288773.5800000001</v>
      </c>
      <c r="DP363" s="474">
        <f t="shared" si="1781"/>
        <v>2691585.79</v>
      </c>
      <c r="DQ363" s="474">
        <f t="shared" si="1781"/>
        <v>2531906.58</v>
      </c>
      <c r="DR363" s="474">
        <f t="shared" si="1781"/>
        <v>0</v>
      </c>
      <c r="DS363" s="474">
        <f t="shared" si="1781"/>
        <v>2794456.09</v>
      </c>
      <c r="DT363" s="474">
        <f t="shared" si="1781"/>
        <v>2929664.95</v>
      </c>
      <c r="DU363" s="474">
        <f t="shared" si="1781"/>
        <v>9019374.7300000004</v>
      </c>
      <c r="DV363" s="474">
        <f t="shared" si="1781"/>
        <v>2301885.66</v>
      </c>
      <c r="DW363" s="474">
        <f t="shared" si="1781"/>
        <v>3459895.84</v>
      </c>
      <c r="DX363" s="474">
        <f t="shared" si="1781"/>
        <v>0</v>
      </c>
      <c r="DY363" s="474">
        <f>DM363+DN363+DO363+DP363+DQ363+DR363+DS363+DT363+DU363+DV363+DW363+DX363</f>
        <v>42907354.549999997</v>
      </c>
      <c r="DZ363" s="474">
        <f t="shared" ref="DZ363:EK363" si="1782">SUM(DZ365:DZ369)</f>
        <v>3423928.1</v>
      </c>
      <c r="EA363" s="474">
        <f t="shared" si="1782"/>
        <v>1873594.26</v>
      </c>
      <c r="EB363" s="474">
        <f t="shared" si="1782"/>
        <v>407524094.44</v>
      </c>
      <c r="EC363" s="474">
        <f t="shared" si="1782"/>
        <v>1071066.1299999999</v>
      </c>
      <c r="ED363" s="474">
        <f t="shared" si="1782"/>
        <v>1771593.3</v>
      </c>
      <c r="EE363" s="474">
        <f t="shared" si="1782"/>
        <v>0</v>
      </c>
      <c r="EF363" s="474">
        <f t="shared" si="1782"/>
        <v>432639.84</v>
      </c>
      <c r="EG363" s="474">
        <f t="shared" si="1782"/>
        <v>108751.78</v>
      </c>
      <c r="EH363" s="474">
        <f t="shared" si="1782"/>
        <v>6301596.6799999997</v>
      </c>
      <c r="EI363" s="474">
        <f t="shared" si="1782"/>
        <v>1059358.5</v>
      </c>
      <c r="EJ363" s="474">
        <f t="shared" si="1782"/>
        <v>1771622.38</v>
      </c>
      <c r="EK363" s="474">
        <f t="shared" si="1782"/>
        <v>0</v>
      </c>
      <c r="EL363" s="474">
        <f>DZ363+EA363+EB363+EC363+ED363+EE363+EF363+EG363+EH363+EI363+EJ363+EK363</f>
        <v>425338245.40999997</v>
      </c>
      <c r="EM363" s="474">
        <f t="shared" ref="EM363:EX363" si="1783">SUM(EM365:EM369)</f>
        <v>3191456.68</v>
      </c>
      <c r="EN363" s="474">
        <f t="shared" si="1783"/>
        <v>1773349.87</v>
      </c>
      <c r="EO363" s="474">
        <f t="shared" si="1783"/>
        <v>502198826.16000003</v>
      </c>
      <c r="EP363" s="474">
        <f t="shared" si="1783"/>
        <v>996048.01</v>
      </c>
      <c r="EQ363" s="474">
        <f t="shared" si="1783"/>
        <v>1773317.53</v>
      </c>
      <c r="ER363" s="474">
        <f t="shared" si="1783"/>
        <v>0</v>
      </c>
      <c r="ES363" s="474">
        <f t="shared" si="1783"/>
        <v>432639.84</v>
      </c>
      <c r="ET363" s="474">
        <f t="shared" si="1783"/>
        <v>108751.78</v>
      </c>
      <c r="EU363" s="474">
        <f t="shared" si="1783"/>
        <v>2211044.1800000002</v>
      </c>
      <c r="EV363" s="474">
        <f t="shared" si="1783"/>
        <v>865706.42</v>
      </c>
      <c r="EW363" s="474">
        <f t="shared" si="1783"/>
        <v>1774224.18</v>
      </c>
      <c r="EX363" s="474">
        <f t="shared" si="1783"/>
        <v>0</v>
      </c>
      <c r="EY363" s="474">
        <f>EM363+EN363+EO363+EP363+EQ363+ER363+ES363+ET363+EU363+EV363+EW363+EX363</f>
        <v>515325364.64999998</v>
      </c>
      <c r="EZ363" s="474">
        <f t="shared" ref="EZ363:FH363" si="1784">SUM(EZ365:EZ369)</f>
        <v>3268689.84</v>
      </c>
      <c r="FA363" s="474">
        <f t="shared" si="1784"/>
        <v>108751.78</v>
      </c>
      <c r="FB363" s="474">
        <f t="shared" si="1784"/>
        <v>2195873.23</v>
      </c>
      <c r="FC363" s="474">
        <f t="shared" si="1784"/>
        <v>450645661.42000002</v>
      </c>
      <c r="FD363" s="474">
        <f t="shared" si="1784"/>
        <v>1775956.94</v>
      </c>
      <c r="FE363" s="474">
        <f t="shared" si="1784"/>
        <v>0</v>
      </c>
      <c r="FF363" s="474">
        <f t="shared" si="1784"/>
        <v>432639.84</v>
      </c>
      <c r="FG363" s="474">
        <f t="shared" si="1784"/>
        <v>109202.49</v>
      </c>
      <c r="FH363" s="474">
        <f t="shared" si="1784"/>
        <v>2198219.83</v>
      </c>
      <c r="FI363" s="474">
        <f>SUM(FI365:FI369)</f>
        <v>559469.9</v>
      </c>
      <c r="FJ363" s="474">
        <f>SUM(FJ365:FJ369)</f>
        <v>1776523.9</v>
      </c>
      <c r="FK363" s="474">
        <f>SUM(FK365:FK369)</f>
        <v>0</v>
      </c>
      <c r="FL363" s="474">
        <f>FA363+FB363+FC363+FD363+FE363+FF363+FG363+FH363+EZ363+FI363+FK363+FJ363</f>
        <v>463070989.1699999</v>
      </c>
      <c r="FM363" s="474">
        <f t="shared" ref="FM363:FV363" si="1785">SUM(FM365:FM369)</f>
        <v>432639.84</v>
      </c>
      <c r="FN363" s="474">
        <f t="shared" si="1785"/>
        <v>0</v>
      </c>
      <c r="FO363" s="474">
        <f t="shared" si="1785"/>
        <v>2205563.46</v>
      </c>
      <c r="FP363" s="474">
        <f t="shared" si="1785"/>
        <v>451925.86</v>
      </c>
      <c r="FQ363" s="474">
        <f t="shared" si="1785"/>
        <v>1777282.84</v>
      </c>
      <c r="FR363" s="474">
        <f t="shared" si="1785"/>
        <v>0</v>
      </c>
      <c r="FS363" s="474">
        <f t="shared" si="1785"/>
        <v>432639.84</v>
      </c>
      <c r="FT363" s="474">
        <f t="shared" si="1785"/>
        <v>0</v>
      </c>
      <c r="FU363" s="474">
        <f t="shared" si="1785"/>
        <v>2208778.3199999998</v>
      </c>
      <c r="FV363" s="474">
        <f t="shared" si="1785"/>
        <v>387548.23</v>
      </c>
      <c r="FW363" s="474">
        <f>SUM(FW365:FW369)</f>
        <v>1777213.95</v>
      </c>
      <c r="FX363" s="474">
        <f>SUM(FX365:FX369)</f>
        <v>0</v>
      </c>
      <c r="FY363" s="474">
        <f>FM363+FN363+FO363+FP363+FQ363+FR363+FS363+FT363+FU363+FV363+FW363+FX363</f>
        <v>9673592.3399999999</v>
      </c>
      <c r="FZ363" s="474">
        <f t="shared" ref="FZ363:GI363" si="1786">SUM(FZ365:FZ369)</f>
        <v>432639.84</v>
      </c>
      <c r="GA363" s="474">
        <f t="shared" si="1786"/>
        <v>0</v>
      </c>
      <c r="GB363" s="474">
        <f t="shared" si="1786"/>
        <v>2206507.79</v>
      </c>
      <c r="GC363" s="474">
        <f t="shared" si="1786"/>
        <v>244993.76</v>
      </c>
      <c r="GD363" s="474">
        <f t="shared" si="1786"/>
        <v>1822880.5000000002</v>
      </c>
      <c r="GE363" s="474">
        <f t="shared" si="1786"/>
        <v>0</v>
      </c>
      <c r="GF363" s="474">
        <f t="shared" si="1786"/>
        <v>432639.84</v>
      </c>
      <c r="GG363" s="474">
        <f t="shared" si="1786"/>
        <v>0</v>
      </c>
      <c r="GH363" s="474">
        <f t="shared" si="1786"/>
        <v>2203466.17</v>
      </c>
      <c r="GI363" s="474">
        <f t="shared" si="1786"/>
        <v>236916.93</v>
      </c>
      <c r="GJ363" s="474">
        <f>SUM(GJ365:GJ369)</f>
        <v>214611.57</v>
      </c>
      <c r="GK363" s="474">
        <f>SUM(GK365:GK369)</f>
        <v>0</v>
      </c>
      <c r="GL363" s="474">
        <f>FZ363+GA363+GB363+GC363+GD363+GE363+GF363+GG363+GH363+GI363+GJ363+GK363</f>
        <v>7794656.3999999994</v>
      </c>
      <c r="GM363" s="474">
        <f t="shared" ref="GM363:GV363" si="1787">SUM(GM365:GM369)</f>
        <v>432639.84</v>
      </c>
      <c r="GN363" s="474">
        <f t="shared" si="1787"/>
        <v>0</v>
      </c>
      <c r="GO363" s="474">
        <f t="shared" si="1787"/>
        <v>2195248.5</v>
      </c>
      <c r="GP363" s="474">
        <f t="shared" si="1787"/>
        <v>128619.4</v>
      </c>
      <c r="GQ363" s="474">
        <f t="shared" si="1787"/>
        <v>214611.57</v>
      </c>
      <c r="GR363" s="474">
        <f t="shared" si="1787"/>
        <v>0</v>
      </c>
      <c r="GS363" s="474">
        <f t="shared" si="1787"/>
        <v>445631.39</v>
      </c>
      <c r="GT363" s="474">
        <f t="shared" si="1787"/>
        <v>0</v>
      </c>
      <c r="GU363" s="474">
        <f t="shared" si="1787"/>
        <v>2208293.44</v>
      </c>
      <c r="GV363" s="474">
        <f t="shared" si="1787"/>
        <v>0</v>
      </c>
      <c r="GW363" s="474">
        <f>SUM(GW365:GW369)</f>
        <v>214611.27</v>
      </c>
      <c r="GX363" s="474">
        <f>SUM(GX365:GX369)</f>
        <v>0</v>
      </c>
      <c r="GY363" s="474">
        <f>GM363+GN363+GO363+GP363+GQ363+GR363+GS363+GT363+GU363+GV363+GW363+GX363</f>
        <v>5839655.4099999992</v>
      </c>
      <c r="GZ363" s="474">
        <f t="shared" ref="GZ363:HI363" si="1788">SUM(GZ365:GZ369)</f>
        <v>0</v>
      </c>
      <c r="HA363" s="474">
        <f t="shared" si="1788"/>
        <v>0</v>
      </c>
      <c r="HB363" s="474">
        <f t="shared" si="1788"/>
        <v>2250355.1999999997</v>
      </c>
      <c r="HC363" s="474">
        <f t="shared" si="1788"/>
        <v>0</v>
      </c>
      <c r="HD363" s="474">
        <f t="shared" si="1788"/>
        <v>0</v>
      </c>
      <c r="HE363" s="474">
        <f t="shared" si="1788"/>
        <v>0</v>
      </c>
      <c r="HF363" s="474">
        <f t="shared" si="1788"/>
        <v>1568860.59</v>
      </c>
      <c r="HG363" s="474">
        <f t="shared" si="1788"/>
        <v>0</v>
      </c>
      <c r="HH363" s="474">
        <f t="shared" si="1788"/>
        <v>2237806.09</v>
      </c>
      <c r="HI363" s="474">
        <f t="shared" si="1788"/>
        <v>0</v>
      </c>
      <c r="HJ363" s="474">
        <f>SUM(HJ365:HJ369)</f>
        <v>0</v>
      </c>
      <c r="HK363" s="474">
        <f>SUM(HK365:HK369)</f>
        <v>0</v>
      </c>
      <c r="HL363" s="474">
        <f>GZ363+HA363+HB363+HC363+HD363+HE363+HF363+HG363+HH363+HI363+HJ363+HK363</f>
        <v>6057021.8799999999</v>
      </c>
      <c r="HM363" s="474">
        <f t="shared" ref="HM363:HV363" si="1789">SUM(HM365:HM369)</f>
        <v>0</v>
      </c>
      <c r="HN363" s="474">
        <f t="shared" si="1789"/>
        <v>0</v>
      </c>
      <c r="HO363" s="474">
        <f t="shared" si="1789"/>
        <v>2244071.3199999998</v>
      </c>
      <c r="HP363" s="474">
        <f t="shared" si="1789"/>
        <v>0</v>
      </c>
      <c r="HQ363" s="474">
        <f t="shared" si="1789"/>
        <v>0</v>
      </c>
      <c r="HR363" s="474">
        <f t="shared" si="1789"/>
        <v>0</v>
      </c>
      <c r="HS363" s="474">
        <f t="shared" si="1789"/>
        <v>0</v>
      </c>
      <c r="HT363" s="474">
        <f t="shared" si="1789"/>
        <v>0</v>
      </c>
      <c r="HU363" s="474">
        <f t="shared" si="1789"/>
        <v>2291226.9499999997</v>
      </c>
      <c r="HV363" s="474">
        <f t="shared" si="1789"/>
        <v>1500000284.6500001</v>
      </c>
      <c r="HW363" s="474">
        <f>SUM(HW365:HW369)</f>
        <v>242505.86000000002</v>
      </c>
      <c r="HX363" s="474">
        <f>SUM(HX365:HX369)</f>
        <v>0</v>
      </c>
      <c r="HY363" s="474">
        <f>HM363+HN363+HO363+HP363+HQ363+HR363+HS363+HT363+HU363+HV363+HW363+HX363</f>
        <v>1504778088.78</v>
      </c>
      <c r="HZ363" s="474">
        <f t="shared" ref="HZ363:II363" si="1790">SUM(HZ365:HZ369)</f>
        <v>0</v>
      </c>
      <c r="IA363" s="474">
        <f t="shared" si="1790"/>
        <v>50513.16</v>
      </c>
      <c r="IB363" s="474">
        <f t="shared" si="1790"/>
        <v>2249743.7199999997</v>
      </c>
      <c r="IC363" s="474">
        <f t="shared" si="1790"/>
        <v>0</v>
      </c>
      <c r="ID363" s="474">
        <f t="shared" si="1790"/>
        <v>51265.179999999993</v>
      </c>
      <c r="IE363" s="474">
        <f t="shared" si="1790"/>
        <v>0</v>
      </c>
      <c r="IF363" s="474">
        <f t="shared" si="1790"/>
        <v>0</v>
      </c>
      <c r="IG363" s="474">
        <f t="shared" si="1790"/>
        <v>64370.760000000009</v>
      </c>
      <c r="IH363" s="474">
        <f t="shared" si="1790"/>
        <v>2275064.77</v>
      </c>
      <c r="II363" s="474">
        <f t="shared" si="1790"/>
        <v>0</v>
      </c>
      <c r="IJ363" s="474">
        <f>SUM(IJ365:IJ369)</f>
        <v>0</v>
      </c>
      <c r="IK363" s="474">
        <f>SUM(IK365:IK369)</f>
        <v>3636363.64</v>
      </c>
      <c r="IL363" s="474">
        <f>HZ363+IA363+IB363+IC363+ID363+IE363+IF363+IG363+IH363+II363+IJ363+IK363</f>
        <v>8327321.2300000004</v>
      </c>
      <c r="IM363" s="474">
        <f t="shared" ref="IM363:IV363" si="1791">SUM(IM365:IM369)</f>
        <v>0</v>
      </c>
      <c r="IN363" s="474">
        <f t="shared" si="1791"/>
        <v>0</v>
      </c>
      <c r="IO363" s="474">
        <f t="shared" si="1791"/>
        <v>1002233897.45</v>
      </c>
      <c r="IP363" s="474">
        <f t="shared" si="1791"/>
        <v>0</v>
      </c>
      <c r="IQ363" s="474">
        <f t="shared" si="1791"/>
        <v>767636447.38</v>
      </c>
      <c r="IR363" s="474">
        <f t="shared" si="1791"/>
        <v>3636363.64</v>
      </c>
      <c r="IS363" s="474">
        <f t="shared" si="1791"/>
        <v>0</v>
      </c>
      <c r="IT363" s="474">
        <f t="shared" si="1791"/>
        <v>0</v>
      </c>
      <c r="IU363" s="474">
        <f t="shared" si="1791"/>
        <v>2229933.34</v>
      </c>
      <c r="IV363" s="474">
        <f t="shared" si="1791"/>
        <v>0</v>
      </c>
      <c r="IW363" s="474">
        <f>SUM(IW365:IW369)</f>
        <v>0</v>
      </c>
      <c r="IX363" s="474">
        <f>SUM(IX365:IX369)</f>
        <v>8985200.8499999996</v>
      </c>
      <c r="IY363" s="474">
        <f>IM363+IN363+IO363+IP363+IQ363+IR363+IS363+IT363+IU363+IV363+IW363+IX363</f>
        <v>1784721842.6599998</v>
      </c>
      <c r="IZ363" s="654">
        <f t="shared" ref="IZ363:JI363" si="1792">SUM(IZ365:IZ369)</f>
        <v>0</v>
      </c>
      <c r="JA363" s="474">
        <f t="shared" si="1792"/>
        <v>1101321585.9000001</v>
      </c>
      <c r="JB363" s="474">
        <f t="shared" si="1792"/>
        <v>2236057.48</v>
      </c>
      <c r="JC363" s="474">
        <f t="shared" si="1792"/>
        <v>0</v>
      </c>
      <c r="JD363" s="474">
        <f t="shared" si="1792"/>
        <v>0</v>
      </c>
      <c r="JE363" s="474">
        <f t="shared" si="1792"/>
        <v>3636363.64</v>
      </c>
      <c r="JF363" s="474">
        <f t="shared" si="1792"/>
        <v>5348837.21</v>
      </c>
      <c r="JG363" s="474">
        <f t="shared" si="1792"/>
        <v>0</v>
      </c>
      <c r="JH363" s="474">
        <f t="shared" si="1792"/>
        <v>695974.96</v>
      </c>
      <c r="JI363" s="474">
        <f t="shared" si="1792"/>
        <v>0</v>
      </c>
      <c r="JJ363" s="474">
        <f>SUM(JJ365:JJ369)</f>
        <v>0</v>
      </c>
      <c r="JK363" s="474">
        <f>SUM(JK365:JK369)</f>
        <v>8985200.8499999996</v>
      </c>
      <c r="JL363" s="474">
        <f>IZ363+JA363+JB363+JC363+JD363+JE363+JF363+JG363+JH363+JI363+JJ363+JK363</f>
        <v>1122224020.0400002</v>
      </c>
      <c r="JM363" s="654">
        <f t="shared" ref="JM363:JV363" si="1793">SUM(JM365:JM369)</f>
        <v>0</v>
      </c>
      <c r="JN363" s="474">
        <f t="shared" si="1793"/>
        <v>0</v>
      </c>
      <c r="JO363" s="474">
        <f t="shared" si="1793"/>
        <v>689433.74</v>
      </c>
      <c r="JP363" s="474">
        <f t="shared" si="1793"/>
        <v>0</v>
      </c>
      <c r="JQ363" s="474">
        <f t="shared" si="1793"/>
        <v>0</v>
      </c>
      <c r="JR363" s="474">
        <f t="shared" si="1793"/>
        <v>8985200.8499999996</v>
      </c>
      <c r="JS363" s="474">
        <f t="shared" si="1793"/>
        <v>0</v>
      </c>
      <c r="JT363" s="474">
        <f t="shared" si="1793"/>
        <v>0</v>
      </c>
      <c r="JU363" s="474">
        <f t="shared" si="1793"/>
        <v>680094.7</v>
      </c>
      <c r="JV363" s="474">
        <f t="shared" si="1793"/>
        <v>0</v>
      </c>
      <c r="JW363" s="474">
        <f>SUM(JW365:JW369)</f>
        <v>0</v>
      </c>
      <c r="JX363" s="474">
        <f>SUM(JX365:JX369)</f>
        <v>8985200.8499999996</v>
      </c>
      <c r="JY363" s="474">
        <f>JM363+JN363+JO363+JP363+JQ363+JR363+JS363+JT363+JU363+JV363+JW363+JX363</f>
        <v>19339930.140000001</v>
      </c>
      <c r="JZ363" s="654">
        <f t="shared" ref="JZ363:KI363" si="1794">SUM(JZ365:JZ369)</f>
        <v>0</v>
      </c>
      <c r="KA363" s="474">
        <f t="shared" si="1794"/>
        <v>0</v>
      </c>
      <c r="KB363" s="474">
        <f t="shared" si="1794"/>
        <v>679347.03</v>
      </c>
      <c r="KC363" s="474">
        <f t="shared" si="1794"/>
        <v>0</v>
      </c>
      <c r="KD363" s="474">
        <f t="shared" si="1794"/>
        <v>0</v>
      </c>
      <c r="KE363" s="474">
        <f t="shared" si="1794"/>
        <v>8985200.8499999996</v>
      </c>
      <c r="KF363" s="474">
        <f t="shared" si="1794"/>
        <v>0</v>
      </c>
      <c r="KG363" s="474">
        <f t="shared" si="1794"/>
        <v>0</v>
      </c>
      <c r="KH363" s="474">
        <f t="shared" si="1794"/>
        <v>680234.16</v>
      </c>
      <c r="KI363" s="474">
        <f t="shared" si="1794"/>
        <v>0</v>
      </c>
      <c r="KJ363" s="474">
        <f>SUM(KJ365:KJ369)</f>
        <v>0</v>
      </c>
      <c r="KK363" s="474">
        <f>SUM(KK365:KK369)</f>
        <v>8985200.8499999996</v>
      </c>
      <c r="KL363" s="474">
        <f>JZ363+KA363+KB363+KC363+KD363+KE363+KF363+KG363+KH363+KI363+KJ363+KK363</f>
        <v>19329982.890000001</v>
      </c>
      <c r="KM363" s="654">
        <f t="shared" ref="KM363:KV363" si="1795">SUM(KM365:KM369)</f>
        <v>0</v>
      </c>
      <c r="KN363" s="474">
        <f t="shared" si="1795"/>
        <v>0</v>
      </c>
      <c r="KO363" s="474">
        <f t="shared" si="1795"/>
        <v>0</v>
      </c>
      <c r="KP363" s="474">
        <f t="shared" si="1795"/>
        <v>0</v>
      </c>
      <c r="KQ363" s="474">
        <f t="shared" si="1795"/>
        <v>0</v>
      </c>
      <c r="KR363" s="474">
        <f t="shared" si="1795"/>
        <v>8985200.8499999996</v>
      </c>
      <c r="KS363" s="474">
        <f t="shared" si="1795"/>
        <v>0</v>
      </c>
      <c r="KT363" s="474">
        <f t="shared" si="1795"/>
        <v>0</v>
      </c>
      <c r="KU363" s="474">
        <f t="shared" si="1795"/>
        <v>0</v>
      </c>
      <c r="KV363" s="474">
        <f t="shared" si="1795"/>
        <v>209156497.06</v>
      </c>
      <c r="KW363" s="474">
        <f>SUM(KW365:KW369)</f>
        <v>0</v>
      </c>
      <c r="KX363" s="474">
        <f>SUM(KX365:KX369)</f>
        <v>8985200.8499999996</v>
      </c>
      <c r="KY363" s="474">
        <f>KM363+KN363+KO363+KP363+KQ363+KR363+KS363+KT363+KU363+KV363+KW363+KX363</f>
        <v>227126898.75999999</v>
      </c>
      <c r="KZ363" s="654">
        <f t="shared" ref="KZ363:LI363" si="1796">SUM(KZ365:KZ369)</f>
        <v>0</v>
      </c>
      <c r="LA363" s="474">
        <f t="shared" si="1796"/>
        <v>0</v>
      </c>
      <c r="LB363" s="474">
        <f t="shared" si="1796"/>
        <v>0</v>
      </c>
      <c r="LC363" s="474">
        <f t="shared" si="1796"/>
        <v>0</v>
      </c>
      <c r="LD363" s="474">
        <f t="shared" si="1796"/>
        <v>0</v>
      </c>
      <c r="LE363" s="474">
        <f t="shared" si="1796"/>
        <v>0</v>
      </c>
      <c r="LF363" s="474">
        <f t="shared" si="1796"/>
        <v>0</v>
      </c>
      <c r="LG363" s="474">
        <f t="shared" si="1796"/>
        <v>0</v>
      </c>
      <c r="LH363" s="474">
        <f t="shared" si="1796"/>
        <v>0</v>
      </c>
      <c r="LI363" s="474">
        <f t="shared" si="1796"/>
        <v>0</v>
      </c>
      <c r="LJ363" s="474">
        <f>SUM(LJ365:LJ369)</f>
        <v>0</v>
      </c>
      <c r="LK363" s="474">
        <f>SUM(LK365:LK369)</f>
        <v>0</v>
      </c>
      <c r="LL363" s="515">
        <f>KZ363+LA363+LB363+LC363+LD363+LE363+LF363+LG363+LH363+LI363+LJ363+LK363</f>
        <v>0</v>
      </c>
    </row>
    <row r="364" spans="1:324" x14ac:dyDescent="0.2">
      <c r="A364" s="436"/>
      <c r="B364" s="437"/>
      <c r="C364" s="421" t="s">
        <v>1062</v>
      </c>
      <c r="D364" s="421" t="s">
        <v>1062</v>
      </c>
      <c r="E364" s="442"/>
      <c r="F364" s="442"/>
      <c r="G364" s="442"/>
      <c r="H364" s="442"/>
      <c r="I364" s="442"/>
      <c r="J364" s="442"/>
      <c r="K364" s="442"/>
      <c r="L364" s="442"/>
      <c r="M364" s="442"/>
      <c r="N364" s="442"/>
      <c r="O364" s="442"/>
      <c r="P364" s="442"/>
      <c r="Q364" s="442"/>
      <c r="R364" s="442"/>
      <c r="S364" s="442"/>
      <c r="T364" s="442"/>
      <c r="U364" s="442"/>
      <c r="V364" s="442"/>
      <c r="W364" s="442"/>
      <c r="X364" s="442"/>
      <c r="Y364" s="442"/>
      <c r="Z364" s="442"/>
      <c r="AA364" s="442"/>
      <c r="AB364" s="442"/>
      <c r="AC364" s="442"/>
      <c r="AD364" s="442"/>
      <c r="AE364" s="442"/>
      <c r="AF364" s="442"/>
      <c r="AG364" s="442"/>
      <c r="AH364" s="442"/>
      <c r="AI364" s="442"/>
      <c r="AJ364" s="442"/>
      <c r="AK364" s="442"/>
      <c r="AL364" s="442"/>
      <c r="AM364" s="442"/>
      <c r="AN364" s="442"/>
      <c r="AO364" s="442"/>
      <c r="AP364" s="442"/>
      <c r="AQ364" s="442"/>
      <c r="AR364" s="442"/>
      <c r="AS364" s="442"/>
      <c r="AT364" s="442"/>
      <c r="AU364" s="442"/>
      <c r="AV364" s="442"/>
      <c r="AW364" s="442"/>
      <c r="AX364" s="442"/>
      <c r="AY364" s="442"/>
      <c r="AZ364" s="442"/>
      <c r="BA364" s="442"/>
      <c r="BB364" s="442"/>
      <c r="BC364" s="442"/>
      <c r="BD364" s="442"/>
      <c r="BE364" s="442"/>
      <c r="BF364" s="442"/>
      <c r="BG364" s="442"/>
      <c r="BH364" s="442"/>
      <c r="BI364" s="442"/>
      <c r="BJ364" s="442"/>
      <c r="BK364" s="442"/>
      <c r="BL364" s="442"/>
      <c r="BM364" s="442"/>
      <c r="BN364" s="442"/>
      <c r="BO364" s="442"/>
      <c r="BP364" s="442"/>
      <c r="BQ364" s="442"/>
      <c r="BR364" s="442"/>
      <c r="BS364" s="442"/>
      <c r="BT364" s="442"/>
      <c r="BU364" s="442"/>
      <c r="BV364" s="442"/>
      <c r="BW364" s="442"/>
      <c r="BX364" s="442"/>
      <c r="BY364" s="442"/>
      <c r="BZ364" s="442"/>
      <c r="CA364" s="442"/>
      <c r="CB364" s="442"/>
      <c r="CC364" s="442"/>
      <c r="CD364" s="442"/>
      <c r="CE364" s="442"/>
      <c r="CF364" s="442"/>
      <c r="CG364" s="442"/>
      <c r="CH364" s="442"/>
      <c r="CI364" s="442"/>
      <c r="CJ364" s="442"/>
      <c r="CK364" s="442"/>
      <c r="CL364" s="442"/>
      <c r="CM364" s="442"/>
      <c r="CN364" s="442"/>
      <c r="CO364" s="442"/>
      <c r="CP364" s="442"/>
      <c r="CQ364" s="442"/>
      <c r="CR364" s="442"/>
      <c r="CS364" s="442"/>
      <c r="CT364" s="442"/>
      <c r="CU364" s="442"/>
      <c r="CV364" s="442"/>
      <c r="CW364" s="442"/>
      <c r="CX364" s="442"/>
      <c r="CY364" s="442"/>
      <c r="CZ364" s="442"/>
      <c r="DA364" s="442"/>
      <c r="DB364" s="442"/>
      <c r="DC364" s="442"/>
      <c r="DD364" s="442"/>
      <c r="DE364" s="442"/>
      <c r="DF364" s="442"/>
      <c r="DG364" s="442"/>
      <c r="DH364" s="442"/>
      <c r="DI364" s="442"/>
      <c r="DJ364" s="442"/>
      <c r="DK364" s="442"/>
      <c r="DL364" s="442"/>
      <c r="DM364" s="442"/>
      <c r="DN364" s="442"/>
      <c r="DO364" s="442"/>
      <c r="DP364" s="442"/>
      <c r="DQ364" s="442"/>
      <c r="DR364" s="442"/>
      <c r="DS364" s="442"/>
      <c r="DT364" s="442"/>
      <c r="DU364" s="442"/>
      <c r="DV364" s="442"/>
      <c r="DW364" s="442"/>
      <c r="DX364" s="442"/>
      <c r="DY364" s="442"/>
      <c r="DZ364" s="442"/>
      <c r="EA364" s="442"/>
      <c r="EB364" s="442"/>
      <c r="EC364" s="442"/>
      <c r="ED364" s="442"/>
      <c r="EE364" s="442"/>
      <c r="EF364" s="442"/>
      <c r="EG364" s="442"/>
      <c r="EH364" s="442"/>
      <c r="EI364" s="442"/>
      <c r="EJ364" s="442"/>
      <c r="EK364" s="442"/>
      <c r="EL364" s="442"/>
      <c r="EM364" s="442"/>
      <c r="EN364" s="442"/>
      <c r="EO364" s="442"/>
      <c r="EP364" s="442"/>
      <c r="EQ364" s="442"/>
      <c r="ER364" s="442"/>
      <c r="ES364" s="442"/>
      <c r="ET364" s="442"/>
      <c r="EU364" s="442"/>
      <c r="EV364" s="442"/>
      <c r="EW364" s="442"/>
      <c r="EX364" s="442"/>
      <c r="EY364" s="442"/>
      <c r="EZ364" s="442"/>
      <c r="FA364" s="442"/>
      <c r="FB364" s="442"/>
      <c r="FC364" s="442"/>
      <c r="FD364" s="442"/>
      <c r="FE364" s="442"/>
      <c r="FF364" s="442"/>
      <c r="FG364" s="442"/>
      <c r="FH364" s="442"/>
      <c r="FI364" s="442"/>
      <c r="FJ364" s="442"/>
      <c r="FK364" s="442"/>
      <c r="FL364" s="442"/>
      <c r="FM364" s="442"/>
      <c r="FN364" s="442"/>
      <c r="FO364" s="442"/>
      <c r="FP364" s="442"/>
      <c r="FQ364" s="442"/>
      <c r="FR364" s="442"/>
      <c r="FS364" s="442"/>
      <c r="FT364" s="442"/>
      <c r="FU364" s="442"/>
      <c r="FV364" s="442"/>
      <c r="FW364" s="442"/>
      <c r="FX364" s="442"/>
      <c r="FY364" s="442"/>
      <c r="FZ364" s="442"/>
      <c r="GA364" s="442"/>
      <c r="GB364" s="442"/>
      <c r="GC364" s="442"/>
      <c r="GD364" s="442"/>
      <c r="GE364" s="442"/>
      <c r="GF364" s="442"/>
      <c r="GG364" s="442"/>
      <c r="GH364" s="442"/>
      <c r="GI364" s="442"/>
      <c r="GJ364" s="442"/>
      <c r="GK364" s="442"/>
      <c r="GL364" s="442"/>
      <c r="GM364" s="442"/>
      <c r="GN364" s="442"/>
      <c r="GO364" s="442"/>
      <c r="GP364" s="442"/>
      <c r="GQ364" s="442"/>
      <c r="GR364" s="442"/>
      <c r="GS364" s="442"/>
      <c r="GT364" s="442"/>
      <c r="GU364" s="442"/>
      <c r="GV364" s="442"/>
      <c r="GW364" s="442"/>
      <c r="GX364" s="442"/>
      <c r="GY364" s="442"/>
      <c r="GZ364" s="442"/>
      <c r="HA364" s="442"/>
      <c r="HB364" s="442"/>
      <c r="HC364" s="442"/>
      <c r="HD364" s="442"/>
      <c r="HE364" s="442"/>
      <c r="HF364" s="442"/>
      <c r="HG364" s="442"/>
      <c r="HH364" s="442"/>
      <c r="HI364" s="442"/>
      <c r="HJ364" s="442"/>
      <c r="HK364" s="442"/>
      <c r="HL364" s="442"/>
      <c r="HM364" s="442"/>
      <c r="HN364" s="442"/>
      <c r="HO364" s="442"/>
      <c r="HP364" s="442"/>
      <c r="HQ364" s="442"/>
      <c r="HR364" s="442"/>
      <c r="HS364" s="442"/>
      <c r="HT364" s="442"/>
      <c r="HU364" s="442"/>
      <c r="HV364" s="442"/>
      <c r="HW364" s="442"/>
      <c r="HX364" s="442"/>
      <c r="HY364" s="442"/>
      <c r="HZ364" s="442"/>
      <c r="IA364" s="442"/>
      <c r="IB364" s="442"/>
      <c r="IC364" s="442"/>
      <c r="ID364" s="442"/>
      <c r="IE364" s="442"/>
      <c r="IF364" s="442"/>
      <c r="IG364" s="442"/>
      <c r="IH364" s="442"/>
      <c r="II364" s="442"/>
      <c r="IJ364" s="442"/>
      <c r="IK364" s="442"/>
      <c r="IL364" s="442"/>
      <c r="IM364" s="442"/>
      <c r="IN364" s="442"/>
      <c r="IO364" s="442"/>
      <c r="IP364" s="442"/>
      <c r="IQ364" s="442"/>
      <c r="IR364" s="442"/>
      <c r="IS364" s="442"/>
      <c r="IT364" s="442"/>
      <c r="IU364" s="442"/>
      <c r="IV364" s="442"/>
      <c r="IW364" s="442"/>
      <c r="IX364" s="442"/>
      <c r="IY364" s="442"/>
      <c r="IZ364" s="653"/>
      <c r="JA364" s="442"/>
      <c r="JB364" s="442"/>
      <c r="JC364" s="442"/>
      <c r="JD364" s="442"/>
      <c r="JE364" s="442"/>
      <c r="JF364" s="442"/>
      <c r="JG364" s="442"/>
      <c r="JH364" s="442"/>
      <c r="JI364" s="442"/>
      <c r="JJ364" s="442"/>
      <c r="JK364" s="442"/>
      <c r="JL364" s="442"/>
      <c r="JM364" s="653"/>
      <c r="JN364" s="442"/>
      <c r="JO364" s="442"/>
      <c r="JP364" s="442"/>
      <c r="JQ364" s="442"/>
      <c r="JR364" s="442"/>
      <c r="JS364" s="442"/>
      <c r="JT364" s="442"/>
      <c r="JU364" s="442"/>
      <c r="JV364" s="442"/>
      <c r="JW364" s="442"/>
      <c r="JX364" s="442"/>
      <c r="JY364" s="442"/>
      <c r="JZ364" s="653"/>
      <c r="KA364" s="442"/>
      <c r="KB364" s="442"/>
      <c r="KC364" s="442"/>
      <c r="KD364" s="442"/>
      <c r="KE364" s="442"/>
      <c r="KF364" s="442"/>
      <c r="KG364" s="442"/>
      <c r="KH364" s="442"/>
      <c r="KI364" s="442"/>
      <c r="KJ364" s="442"/>
      <c r="KK364" s="442"/>
      <c r="KL364" s="442"/>
      <c r="KM364" s="653"/>
      <c r="KN364" s="442"/>
      <c r="KO364" s="442"/>
      <c r="KP364" s="442"/>
      <c r="KQ364" s="442"/>
      <c r="KR364" s="442"/>
      <c r="KS364" s="442"/>
      <c r="KT364" s="442"/>
      <c r="KU364" s="442"/>
      <c r="KV364" s="442"/>
      <c r="KW364" s="442"/>
      <c r="KX364" s="442"/>
      <c r="KY364" s="442"/>
      <c r="KZ364" s="653"/>
      <c r="LA364" s="442"/>
      <c r="LB364" s="442"/>
      <c r="LC364" s="442"/>
      <c r="LD364" s="442"/>
      <c r="LE364" s="442"/>
      <c r="LF364" s="442"/>
      <c r="LG364" s="442"/>
      <c r="LH364" s="442"/>
      <c r="LI364" s="442"/>
      <c r="LJ364" s="442"/>
      <c r="LK364" s="442"/>
      <c r="LL364" s="512"/>
    </row>
    <row r="365" spans="1:324" ht="15.75" x14ac:dyDescent="0.25">
      <c r="A365" s="419">
        <v>5510</v>
      </c>
      <c r="B365" s="420"/>
      <c r="C365" s="418" t="s">
        <v>804</v>
      </c>
      <c r="D365" s="418" t="s">
        <v>459</v>
      </c>
      <c r="E365" s="466">
        <v>6373364.2129861461</v>
      </c>
      <c r="F365" s="466">
        <v>0</v>
      </c>
      <c r="G365" s="466">
        <v>13354552.662326826</v>
      </c>
      <c r="H365" s="466">
        <v>8519358.2039726265</v>
      </c>
      <c r="I365" s="466">
        <v>14885812.05141045</v>
      </c>
      <c r="J365" s="466">
        <v>15882974.46169254</v>
      </c>
      <c r="K365" s="466">
        <v>13485353.029544318</v>
      </c>
      <c r="L365" s="466">
        <v>19086049.90819563</v>
      </c>
      <c r="M365" s="466">
        <v>2763065.6289016856</v>
      </c>
      <c r="N365" s="466">
        <v>2968419.9237189121</v>
      </c>
      <c r="O365" s="466">
        <v>5105080.6023201477</v>
      </c>
      <c r="P365" s="466">
        <v>1462102.0296695044</v>
      </c>
      <c r="Q365" s="466">
        <v>1322945.2324319815</v>
      </c>
      <c r="R365" s="466">
        <v>0</v>
      </c>
      <c r="S365" s="466">
        <v>3124803.1275246209</v>
      </c>
      <c r="T365" s="466">
        <v>3163430.8197713234</v>
      </c>
      <c r="U365" s="466">
        <v>5672583.0097229183</v>
      </c>
      <c r="V365" s="466">
        <v>1654317.353613754</v>
      </c>
      <c r="W365" s="466">
        <v>1364534.0771991322</v>
      </c>
      <c r="X365" s="466">
        <v>11773104.656985478</v>
      </c>
      <c r="Y365" s="466">
        <f>M365+N365+O365+P365+Q365+R365+S365+T365+U365+V365+W365+X365</f>
        <v>40374386.461859457</v>
      </c>
      <c r="Z365" s="466">
        <v>3325503.3065431481</v>
      </c>
      <c r="AA365" s="466">
        <v>3490085.7450759476</v>
      </c>
      <c r="AB365" s="466">
        <v>5661690.4849774661</v>
      </c>
      <c r="AC365" s="466">
        <v>1604046.8064596895</v>
      </c>
      <c r="AD365" s="466">
        <v>1405565.0048823236</v>
      </c>
      <c r="AE365" s="466">
        <v>0</v>
      </c>
      <c r="AF365" s="466">
        <v>3653187.8625020869</v>
      </c>
      <c r="AG365" s="466">
        <v>3446842.570814555</v>
      </c>
      <c r="AH365" s="466">
        <v>4695094.4780921377</v>
      </c>
      <c r="AI365" s="466">
        <v>1715539.2670672678</v>
      </c>
      <c r="AJ365" s="466">
        <v>1437714.766316141</v>
      </c>
      <c r="AK365" s="466">
        <v>0</v>
      </c>
      <c r="AL365" s="466">
        <f>Z365+AA365+AB365+AC365+AD365+AE365+AF365+AG365+AH365+AI365+AJ365+AK365</f>
        <v>30435270.292730764</v>
      </c>
      <c r="AM365" s="466">
        <v>3713849.3612919385</v>
      </c>
      <c r="AN365" s="466">
        <v>3437305.5340510765</v>
      </c>
      <c r="AO365" s="466">
        <v>4954683.9954515109</v>
      </c>
      <c r="AP365" s="466">
        <v>1785892.3631697546</v>
      </c>
      <c r="AQ365" s="466">
        <v>1469559.3652979471</v>
      </c>
      <c r="AR365" s="466">
        <v>0</v>
      </c>
      <c r="AS365" s="466">
        <v>3840041.5131447176</v>
      </c>
      <c r="AT365" s="466">
        <v>3250454.6216407949</v>
      </c>
      <c r="AU365" s="466">
        <v>4936208.2300534137</v>
      </c>
      <c r="AV365" s="466">
        <v>1829404.7356868638</v>
      </c>
      <c r="AW365" s="466">
        <v>1495682.5661826076</v>
      </c>
      <c r="AX365" s="466">
        <v>0</v>
      </c>
      <c r="AY365" s="466">
        <f>AM365+AN365+AO365+AP365+AQ365+AR365+AS365+AT365+AU365+AV365+AW365+AX365</f>
        <v>30713082.285970625</v>
      </c>
      <c r="AZ365" s="466">
        <v>3961555.5578367556</v>
      </c>
      <c r="BA365" s="466">
        <v>3344918.8923385078</v>
      </c>
      <c r="BB365" s="466">
        <v>4845178.2148639634</v>
      </c>
      <c r="BC365" s="466">
        <v>1827623.2986145886</v>
      </c>
      <c r="BD365" s="466">
        <v>1518621.3359622769</v>
      </c>
      <c r="BE365" s="466">
        <v>0</v>
      </c>
      <c r="BF365" s="466">
        <v>4053529.2461609077</v>
      </c>
      <c r="BG365" s="466">
        <v>3033605.329202137</v>
      </c>
      <c r="BH365" s="466">
        <v>4920608.2086880328</v>
      </c>
      <c r="BI365" s="466">
        <v>1957634.1798948422</v>
      </c>
      <c r="BJ365" s="466">
        <v>1537737.641378735</v>
      </c>
      <c r="BK365" s="466">
        <v>0</v>
      </c>
      <c r="BL365" s="466">
        <f>AZ365+BA365+BB365+BC365+BD365+BE365+BF365+BG365+BH365+BI365+BJ365+BK365</f>
        <v>31001011.904940747</v>
      </c>
      <c r="BM365" s="466">
        <v>3371277.7714071111</v>
      </c>
      <c r="BN365" s="466">
        <v>3092654.1966700056</v>
      </c>
      <c r="BO365" s="466">
        <v>4897611.3618761487</v>
      </c>
      <c r="BP365" s="466">
        <v>2102424.3268652982</v>
      </c>
      <c r="BQ365" s="466">
        <v>1549459.3534468368</v>
      </c>
      <c r="BR365" s="466">
        <v>0</v>
      </c>
      <c r="BS365" s="466">
        <v>2468575.2691120016</v>
      </c>
      <c r="BT365" s="466">
        <v>3247124.0000417293</v>
      </c>
      <c r="BU365" s="466">
        <v>5072285.6498080445</v>
      </c>
      <c r="BV365" s="466">
        <v>1042327.1449674512</v>
      </c>
      <c r="BW365" s="466">
        <v>2787966.5090135206</v>
      </c>
      <c r="BX365" s="466">
        <v>0</v>
      </c>
      <c r="BY365" s="466">
        <f>BM365+BN365+BO365+BP365+BQ365+BR365+BS365+BT365+BU365+BV365+BW365+BX365</f>
        <v>29631705.583208151</v>
      </c>
      <c r="BZ365" s="466">
        <v>2482751.6828576196</v>
      </c>
      <c r="CA365" s="466">
        <v>3199001.6276080785</v>
      </c>
      <c r="CB365" s="466">
        <v>3326070.1603655485</v>
      </c>
      <c r="CC365" s="466">
        <v>2551836.8152645635</v>
      </c>
      <c r="CD365" s="466">
        <v>1776266.5359288936</v>
      </c>
      <c r="CE365" s="466">
        <v>0</v>
      </c>
      <c r="CF365" s="466">
        <v>2560759.8652562178</v>
      </c>
      <c r="CG365" s="466">
        <v>3254918.5824152897</v>
      </c>
      <c r="CH365" s="466">
        <v>3480565.7320981477</v>
      </c>
      <c r="CI365" s="466">
        <v>1390343.6629527623</v>
      </c>
      <c r="CJ365" s="466">
        <v>3109729.9273910867</v>
      </c>
      <c r="CK365" s="466">
        <v>0</v>
      </c>
      <c r="CL365" s="466">
        <f>BZ365+CA365+CB365+CC365+CD365+CE365+CF365+CG365+CH365+CI365+CJ365+CK365</f>
        <v>27132244.592138208</v>
      </c>
      <c r="CM365" s="466">
        <v>2614519.5255383071</v>
      </c>
      <c r="CN365" s="466">
        <v>5093667.7035136046</v>
      </c>
      <c r="CO365" s="466">
        <v>3538786.4694124521</v>
      </c>
      <c r="CP365" s="466">
        <v>2874505.0605491572</v>
      </c>
      <c r="CQ365" s="466">
        <v>1770862.4548072109</v>
      </c>
      <c r="CR365" s="466">
        <v>0</v>
      </c>
      <c r="CS365" s="466">
        <v>2642754.3756050752</v>
      </c>
      <c r="CT365" s="466">
        <v>3077483.4586045737</v>
      </c>
      <c r="CU365" s="466">
        <v>3473125.6849858123</v>
      </c>
      <c r="CV365" s="466">
        <v>1563740.9617342681</v>
      </c>
      <c r="CW365" s="466">
        <v>3194361.0148973465</v>
      </c>
      <c r="CX365" s="466">
        <v>0</v>
      </c>
      <c r="CY365" s="466">
        <f>CM365+CN365+CO365+CP365+CQ365+CR365+CS365+CT365+CU365+CV365+CW365+CX365</f>
        <v>29843806.709647808</v>
      </c>
      <c r="CZ365" s="466">
        <v>5676411.4699999997</v>
      </c>
      <c r="DA365" s="466">
        <v>4786532.76</v>
      </c>
      <c r="DB365" s="466">
        <v>4085003.72</v>
      </c>
      <c r="DC365" s="466">
        <v>1677478.38</v>
      </c>
      <c r="DD365" s="466">
        <v>3217669.86</v>
      </c>
      <c r="DE365" s="466">
        <v>0</v>
      </c>
      <c r="DF365" s="466">
        <v>2730883.9</v>
      </c>
      <c r="DG365" s="466">
        <v>2966792.97</v>
      </c>
      <c r="DH365" s="466">
        <v>4044895.22</v>
      </c>
      <c r="DI365" s="466">
        <v>2456742.9</v>
      </c>
      <c r="DJ365" s="466">
        <v>2501817.0299999998</v>
      </c>
      <c r="DK365" s="466">
        <v>0</v>
      </c>
      <c r="DL365" s="466">
        <f>CZ365+DA365+DB365+DC365+DD365+DE365+DF365+DG365+DH365+DI365+DJ365+DK365</f>
        <v>34144228.209999993</v>
      </c>
      <c r="DM365" s="466">
        <v>5414976.1799999997</v>
      </c>
      <c r="DN365" s="466">
        <v>4474835.1500000004</v>
      </c>
      <c r="DO365" s="466">
        <v>3914353.58</v>
      </c>
      <c r="DP365" s="466">
        <v>2691585.79</v>
      </c>
      <c r="DQ365" s="466">
        <v>2531906.58</v>
      </c>
      <c r="DR365" s="466">
        <v>0</v>
      </c>
      <c r="DS365" s="466">
        <v>2794456.09</v>
      </c>
      <c r="DT365" s="466">
        <v>2929664.95</v>
      </c>
      <c r="DU365" s="466">
        <v>5644954.7300000004</v>
      </c>
      <c r="DV365" s="466">
        <v>2301885.66</v>
      </c>
      <c r="DW365" s="466">
        <v>3459895.84</v>
      </c>
      <c r="DX365" s="466">
        <v>0</v>
      </c>
      <c r="DY365" s="466">
        <f>DM365+DN365+DO365+DP365+DQ365+DR365+DS365+DT365+DU365+DV365+DW365+DX365</f>
        <v>36158514.549999997</v>
      </c>
      <c r="DZ365" s="466">
        <v>3423928.1</v>
      </c>
      <c r="EA365" s="466">
        <v>1873594.26</v>
      </c>
      <c r="EB365" s="466">
        <v>4149674.44</v>
      </c>
      <c r="EC365" s="466">
        <v>1071066.1299999999</v>
      </c>
      <c r="ED365" s="466">
        <v>1771593.3</v>
      </c>
      <c r="EE365" s="466">
        <v>0</v>
      </c>
      <c r="EF365" s="466">
        <v>432639.84</v>
      </c>
      <c r="EG365" s="466">
        <v>108751.78</v>
      </c>
      <c r="EH365" s="466">
        <v>2927056.68</v>
      </c>
      <c r="EI365" s="466">
        <v>1059358.5</v>
      </c>
      <c r="EJ365" s="466">
        <v>1771622.38</v>
      </c>
      <c r="EK365" s="466">
        <v>0</v>
      </c>
      <c r="EL365" s="466">
        <f>DZ365+EA365+EB365+EC365+ED365+EE365+EF365+EG365+EH365+EI365+EJ365+EK365</f>
        <v>18589285.41</v>
      </c>
      <c r="EM365" s="466">
        <v>3191456.68</v>
      </c>
      <c r="EN365" s="466">
        <v>1773349.87</v>
      </c>
      <c r="EO365" s="466">
        <v>2198826.16</v>
      </c>
      <c r="EP365" s="466">
        <v>996048.01</v>
      </c>
      <c r="EQ365" s="466">
        <v>1773317.53</v>
      </c>
      <c r="ER365" s="466">
        <v>0</v>
      </c>
      <c r="ES365" s="466">
        <v>432639.84</v>
      </c>
      <c r="ET365" s="466">
        <v>108751.78</v>
      </c>
      <c r="EU365" s="466">
        <v>2211044.1800000002</v>
      </c>
      <c r="EV365" s="466">
        <v>865706.42</v>
      </c>
      <c r="EW365" s="466">
        <v>1774224.18</v>
      </c>
      <c r="EX365" s="466">
        <v>0</v>
      </c>
      <c r="EY365" s="466">
        <f>EM365+EN365+EO365+EP365+EQ365+ER365+ES365+ET365+EU365+EV365+EW365+EX365</f>
        <v>15325364.649999999</v>
      </c>
      <c r="EZ365" s="466">
        <v>3268689.84</v>
      </c>
      <c r="FA365" s="466">
        <v>108751.78</v>
      </c>
      <c r="FB365" s="466">
        <v>2195873.23</v>
      </c>
      <c r="FC365" s="466">
        <v>645661.42000000004</v>
      </c>
      <c r="FD365" s="466">
        <v>1775956.94</v>
      </c>
      <c r="FE365" s="466">
        <v>0</v>
      </c>
      <c r="FF365" s="466">
        <v>432639.84</v>
      </c>
      <c r="FG365" s="466">
        <v>109202.49</v>
      </c>
      <c r="FH365" s="466">
        <v>2198219.83</v>
      </c>
      <c r="FI365" s="466">
        <v>559469.9</v>
      </c>
      <c r="FJ365" s="466">
        <v>1776523.9</v>
      </c>
      <c r="FK365" s="466">
        <v>0</v>
      </c>
      <c r="FL365" s="466">
        <f>FA365+FB365+FC365+FD365+FE365+FF365+FG365+FH365+EZ365+FI365+FK365+FJ365</f>
        <v>13070989.17</v>
      </c>
      <c r="FM365" s="466">
        <v>432639.84</v>
      </c>
      <c r="FN365" s="466">
        <v>0</v>
      </c>
      <c r="FO365" s="466">
        <v>2205563.46</v>
      </c>
      <c r="FP365" s="466">
        <v>451925.86</v>
      </c>
      <c r="FQ365" s="466">
        <v>1777282.84</v>
      </c>
      <c r="FR365" s="466">
        <v>0</v>
      </c>
      <c r="FS365" s="466">
        <v>432639.84</v>
      </c>
      <c r="FT365" s="466">
        <v>0</v>
      </c>
      <c r="FU365" s="466">
        <v>2208778.3199999998</v>
      </c>
      <c r="FV365" s="466">
        <v>387548.23</v>
      </c>
      <c r="FW365" s="466">
        <v>1777213.95</v>
      </c>
      <c r="FX365" s="466">
        <v>0</v>
      </c>
      <c r="FY365" s="466">
        <f>FM365+FN365+FO365+FP365+FQ365+FR365+FS365+FT365+FU365+FV365+FW365+FX365</f>
        <v>9673592.3399999999</v>
      </c>
      <c r="FZ365" s="466">
        <v>432639.84</v>
      </c>
      <c r="GA365" s="466">
        <v>0</v>
      </c>
      <c r="GB365" s="466">
        <v>2206507.79</v>
      </c>
      <c r="GC365" s="466">
        <v>244993.76</v>
      </c>
      <c r="GD365" s="466">
        <v>1822880.5000000002</v>
      </c>
      <c r="GE365" s="466">
        <v>0</v>
      </c>
      <c r="GF365" s="466">
        <v>432639.84</v>
      </c>
      <c r="GG365" s="466">
        <v>0</v>
      </c>
      <c r="GH365" s="466">
        <v>2203466.17</v>
      </c>
      <c r="GI365" s="466">
        <v>236916.93</v>
      </c>
      <c r="GJ365" s="466">
        <v>214611.57</v>
      </c>
      <c r="GK365" s="466">
        <v>0</v>
      </c>
      <c r="GL365" s="466">
        <f>FZ365+GA365+GB365+GC365+GD365+GE365+GF365+GG365+GH365+GI365+GJ365+GK365</f>
        <v>7794656.3999999994</v>
      </c>
      <c r="GM365" s="466">
        <v>432639.84</v>
      </c>
      <c r="GN365" s="466">
        <v>0</v>
      </c>
      <c r="GO365" s="466">
        <v>2195248.5</v>
      </c>
      <c r="GP365" s="466">
        <v>128619.4</v>
      </c>
      <c r="GQ365" s="466">
        <v>214611.57</v>
      </c>
      <c r="GR365" s="466">
        <v>0</v>
      </c>
      <c r="GS365" s="466">
        <v>445631.39</v>
      </c>
      <c r="GT365" s="466">
        <v>0</v>
      </c>
      <c r="GU365" s="466">
        <v>2208293.44</v>
      </c>
      <c r="GV365" s="466">
        <v>0</v>
      </c>
      <c r="GW365" s="466">
        <v>214611.27</v>
      </c>
      <c r="GX365" s="466">
        <v>0</v>
      </c>
      <c r="GY365" s="466">
        <f>GM365+GN365+GO365+GP365+GQ365+GR365+GS365+GT365+GU365+GV365+GW365+GX365</f>
        <v>5839655.4099999992</v>
      </c>
      <c r="GZ365" s="466">
        <v>0</v>
      </c>
      <c r="HA365" s="466">
        <v>0</v>
      </c>
      <c r="HB365" s="466">
        <v>2250355.1999999997</v>
      </c>
      <c r="HC365" s="466">
        <v>0</v>
      </c>
      <c r="HD365" s="466">
        <v>0</v>
      </c>
      <c r="HE365" s="466">
        <v>0</v>
      </c>
      <c r="HF365" s="466">
        <v>0</v>
      </c>
      <c r="HG365" s="466">
        <v>0</v>
      </c>
      <c r="HH365" s="466">
        <v>2237806.09</v>
      </c>
      <c r="HI365" s="466">
        <v>0</v>
      </c>
      <c r="HJ365" s="466">
        <v>0</v>
      </c>
      <c r="HK365" s="466">
        <v>0</v>
      </c>
      <c r="HL365" s="466">
        <f>GZ365+HA365+HB365+HC365+HD365+HE365+HF365+HG365+HH365+HI365+HJ365+HK365</f>
        <v>4488161.2899999991</v>
      </c>
      <c r="HM365" s="466">
        <v>0</v>
      </c>
      <c r="HN365" s="466">
        <v>0</v>
      </c>
      <c r="HO365" s="466">
        <v>2244071.3199999998</v>
      </c>
      <c r="HP365" s="466">
        <v>0</v>
      </c>
      <c r="HQ365" s="466">
        <v>0</v>
      </c>
      <c r="HR365" s="466">
        <v>0</v>
      </c>
      <c r="HS365" s="466">
        <v>0</v>
      </c>
      <c r="HT365" s="466">
        <v>0</v>
      </c>
      <c r="HU365" s="466">
        <v>2237006.0699999998</v>
      </c>
      <c r="HV365" s="466">
        <v>0</v>
      </c>
      <c r="HW365" s="466">
        <v>0</v>
      </c>
      <c r="HX365" s="466">
        <v>0</v>
      </c>
      <c r="HY365" s="466">
        <f>HM365+HN365+HO365+HP365+HQ365+HR365+HS365+HT365+HU365+HV365+HW365+HX365</f>
        <v>4481077.3899999997</v>
      </c>
      <c r="HZ365" s="466">
        <v>0</v>
      </c>
      <c r="IA365" s="466">
        <v>0</v>
      </c>
      <c r="IB365" s="466">
        <v>2249743.7199999997</v>
      </c>
      <c r="IC365" s="466">
        <v>0</v>
      </c>
      <c r="ID365" s="466">
        <v>0</v>
      </c>
      <c r="IE365" s="466">
        <v>0</v>
      </c>
      <c r="IF365" s="466">
        <v>0</v>
      </c>
      <c r="IG365" s="466">
        <v>0</v>
      </c>
      <c r="IH365" s="466">
        <v>2224093.71</v>
      </c>
      <c r="II365" s="466">
        <v>0</v>
      </c>
      <c r="IJ365" s="466">
        <v>0</v>
      </c>
      <c r="IK365" s="466">
        <v>3636363.64</v>
      </c>
      <c r="IL365" s="466">
        <f>HZ365+IA365+IB365+IC365+ID365+IE365+IF365+IG365+IH365+II365+IJ365+IK365</f>
        <v>8110201.0700000003</v>
      </c>
      <c r="IM365" s="466">
        <v>0</v>
      </c>
      <c r="IN365" s="466">
        <v>0</v>
      </c>
      <c r="IO365" s="466">
        <v>2217935.5</v>
      </c>
      <c r="IP365" s="466">
        <v>0</v>
      </c>
      <c r="IQ365" s="466">
        <v>0</v>
      </c>
      <c r="IR365" s="466">
        <v>3636363.64</v>
      </c>
      <c r="IS365" s="466">
        <v>0</v>
      </c>
      <c r="IT365" s="466">
        <v>0</v>
      </c>
      <c r="IU365" s="466">
        <v>2229933.34</v>
      </c>
      <c r="IV365" s="466">
        <v>0</v>
      </c>
      <c r="IW365" s="466">
        <v>0</v>
      </c>
      <c r="IX365" s="466">
        <v>8985200.8499999996</v>
      </c>
      <c r="IY365" s="466">
        <f>IM365+IN365+IO365+IP365+IQ365+IR365+IS365+IT365+IU365+IV365+IW365+IX365</f>
        <v>17069433.329999998</v>
      </c>
      <c r="IZ365" s="655">
        <v>0</v>
      </c>
      <c r="JA365" s="466">
        <v>0</v>
      </c>
      <c r="JB365" s="466">
        <v>2236057.48</v>
      </c>
      <c r="JC365" s="466">
        <v>0</v>
      </c>
      <c r="JD365" s="466">
        <v>0</v>
      </c>
      <c r="JE365" s="466">
        <v>3636363.64</v>
      </c>
      <c r="JF365" s="466">
        <v>5348837.21</v>
      </c>
      <c r="JG365" s="466">
        <v>0</v>
      </c>
      <c r="JH365" s="466">
        <v>695974.96</v>
      </c>
      <c r="JI365" s="466">
        <v>0</v>
      </c>
      <c r="JJ365" s="466">
        <v>0</v>
      </c>
      <c r="JK365" s="466">
        <v>8985200.8499999996</v>
      </c>
      <c r="JL365" s="466">
        <f>IZ365+JA365+JB365+JC365+JD365+JE365+JF365+JG365+JH365+JI365+JJ365+JK365</f>
        <v>20902434.140000001</v>
      </c>
      <c r="JM365" s="655">
        <v>0</v>
      </c>
      <c r="JN365" s="466">
        <v>0</v>
      </c>
      <c r="JO365" s="466">
        <v>689433.74</v>
      </c>
      <c r="JP365" s="466">
        <v>0</v>
      </c>
      <c r="JQ365" s="466">
        <v>0</v>
      </c>
      <c r="JR365" s="466">
        <v>8985200.8499999996</v>
      </c>
      <c r="JS365" s="466">
        <v>0</v>
      </c>
      <c r="JT365" s="466">
        <v>0</v>
      </c>
      <c r="JU365" s="466">
        <v>680094.7</v>
      </c>
      <c r="JV365" s="466">
        <v>0</v>
      </c>
      <c r="JW365" s="466">
        <v>0</v>
      </c>
      <c r="JX365" s="466">
        <v>8985200.8499999996</v>
      </c>
      <c r="JY365" s="466">
        <f>JM365+JN365+JO365+JP365+JQ365+JR365+JS365+JT365+JU365+JV365+JW365+JX365</f>
        <v>19339930.140000001</v>
      </c>
      <c r="JZ365" s="655">
        <v>0</v>
      </c>
      <c r="KA365" s="466">
        <v>0</v>
      </c>
      <c r="KB365" s="466">
        <v>679347.03</v>
      </c>
      <c r="KC365" s="466">
        <v>0</v>
      </c>
      <c r="KD365" s="466">
        <v>0</v>
      </c>
      <c r="KE365" s="466">
        <v>8985200.8499999996</v>
      </c>
      <c r="KF365" s="466">
        <v>0</v>
      </c>
      <c r="KG365" s="466">
        <v>0</v>
      </c>
      <c r="KH365" s="466">
        <v>680234.16</v>
      </c>
      <c r="KI365" s="466">
        <v>0</v>
      </c>
      <c r="KJ365" s="466">
        <v>0</v>
      </c>
      <c r="KK365" s="466">
        <v>8985200.8499999996</v>
      </c>
      <c r="KL365" s="466">
        <f>JZ365+KA365+KB365+KC365+KD365+KE365+KF365+KG365+KH365+KI365+KJ365+KK365</f>
        <v>19329982.890000001</v>
      </c>
      <c r="KM365" s="655">
        <v>0</v>
      </c>
      <c r="KN365" s="466">
        <v>0</v>
      </c>
      <c r="KO365" s="466">
        <v>0</v>
      </c>
      <c r="KP365" s="466">
        <v>0</v>
      </c>
      <c r="KQ365" s="466">
        <v>0</v>
      </c>
      <c r="KR365" s="466">
        <v>8985200.8499999996</v>
      </c>
      <c r="KS365" s="466">
        <v>0</v>
      </c>
      <c r="KT365" s="466">
        <v>0</v>
      </c>
      <c r="KU365" s="466">
        <v>0</v>
      </c>
      <c r="KV365" s="466">
        <v>0</v>
      </c>
      <c r="KW365" s="466">
        <v>0</v>
      </c>
      <c r="KX365" s="466">
        <v>8985200.8499999996</v>
      </c>
      <c r="KY365" s="466">
        <f>KM365+KN365+KO365+KP365+KQ365+KR365+KS365+KT365+KU365+KV365+KW365+KX365</f>
        <v>17970401.699999999</v>
      </c>
      <c r="KZ365" s="655">
        <v>0</v>
      </c>
      <c r="LA365" s="466">
        <v>0</v>
      </c>
      <c r="LB365" s="466">
        <v>0</v>
      </c>
      <c r="LC365" s="466">
        <v>0</v>
      </c>
      <c r="LD365" s="466">
        <v>0</v>
      </c>
      <c r="LE365" s="466">
        <v>0</v>
      </c>
      <c r="LF365" s="466">
        <v>0</v>
      </c>
      <c r="LG365" s="466">
        <v>0</v>
      </c>
      <c r="LH365" s="466">
        <v>0</v>
      </c>
      <c r="LI365" s="466">
        <v>0</v>
      </c>
      <c r="LJ365" s="466">
        <v>0</v>
      </c>
      <c r="LK365" s="466">
        <v>0</v>
      </c>
      <c r="LL365" s="511">
        <f>KZ365+LA365+LB365+LC365+LD365+LE365+LF365+LG365+LH365+LI365+LJ365+LK365</f>
        <v>0</v>
      </c>
    </row>
    <row r="366" spans="1:324" ht="15.75" x14ac:dyDescent="0.25">
      <c r="A366" s="419">
        <v>5511</v>
      </c>
      <c r="B366" s="420"/>
      <c r="C366" s="418" t="s">
        <v>662</v>
      </c>
      <c r="D366" s="418" t="s">
        <v>460</v>
      </c>
      <c r="E366" s="466">
        <v>0</v>
      </c>
      <c r="F366" s="466">
        <v>0</v>
      </c>
      <c r="G366" s="466">
        <v>5804235.5199465863</v>
      </c>
      <c r="H366" s="466">
        <v>23696932.899349023</v>
      </c>
      <c r="I366" s="466">
        <v>43627608.078784846</v>
      </c>
      <c r="J366" s="466">
        <v>33035983.141378738</v>
      </c>
      <c r="K366" s="466">
        <v>83691925.388082132</v>
      </c>
      <c r="L366" s="466">
        <v>15892547.15406443</v>
      </c>
      <c r="M366" s="466">
        <v>4156735.7545067607</v>
      </c>
      <c r="N366" s="466">
        <v>0</v>
      </c>
      <c r="O366" s="466">
        <v>0</v>
      </c>
      <c r="P366" s="466">
        <v>0</v>
      </c>
      <c r="Q366" s="466">
        <v>0</v>
      </c>
      <c r="R366" s="466">
        <v>3239467.1815222837</v>
      </c>
      <c r="S366" s="466">
        <v>0</v>
      </c>
      <c r="T366" s="466">
        <v>0</v>
      </c>
      <c r="U366" s="466">
        <v>0</v>
      </c>
      <c r="V366" s="466">
        <v>0</v>
      </c>
      <c r="W366" s="466">
        <v>0</v>
      </c>
      <c r="X366" s="466">
        <v>3464920.6022784179</v>
      </c>
      <c r="Y366" s="466">
        <f>M366+N366+O366+P366+Q366+R366+S366+T366+U366+V366+W366+X366</f>
        <v>10861123.538307462</v>
      </c>
      <c r="Z366" s="466">
        <v>4828406.2513770647</v>
      </c>
      <c r="AA366" s="466">
        <v>0</v>
      </c>
      <c r="AB366" s="466">
        <v>0</v>
      </c>
      <c r="AC366" s="466">
        <v>45974.143047905192</v>
      </c>
      <c r="AD366" s="466">
        <v>0</v>
      </c>
      <c r="AE366" s="466">
        <v>3630184.8784426642</v>
      </c>
      <c r="AF366" s="466">
        <v>4897995.0186112504</v>
      </c>
      <c r="AG366" s="466">
        <v>0</v>
      </c>
      <c r="AH366" s="466">
        <v>0</v>
      </c>
      <c r="AI366" s="466">
        <v>0</v>
      </c>
      <c r="AJ366" s="466">
        <v>0</v>
      </c>
      <c r="AK366" s="466">
        <v>3617925.2392755807</v>
      </c>
      <c r="AL366" s="466">
        <f>Z366+AA366+AB366+AC366+AD366+AE366+AF366+AG366+AH366+AI366+AJ366+AK366</f>
        <v>17020485.530754466</v>
      </c>
      <c r="AM366" s="466">
        <v>5379602.7224586885</v>
      </c>
      <c r="AN366" s="466">
        <v>0</v>
      </c>
      <c r="AO366" s="466">
        <v>0</v>
      </c>
      <c r="AP366" s="466">
        <v>0</v>
      </c>
      <c r="AQ366" s="466">
        <v>0</v>
      </c>
      <c r="AR366" s="466">
        <v>1917237.1248122184</v>
      </c>
      <c r="AS366" s="466">
        <v>0</v>
      </c>
      <c r="AT366" s="466">
        <v>0</v>
      </c>
      <c r="AU366" s="466">
        <v>0</v>
      </c>
      <c r="AV366" s="466">
        <v>0</v>
      </c>
      <c r="AW366" s="466">
        <v>0</v>
      </c>
      <c r="AX366" s="466">
        <v>1950979.6421715908</v>
      </c>
      <c r="AY366" s="466">
        <f>AM366+AN366+AO366+AP366+AQ366+AR366+AS366+AT366+AU366+AV366+AW366+AX366</f>
        <v>9247819.4894424975</v>
      </c>
      <c r="AZ366" s="466">
        <v>0</v>
      </c>
      <c r="BA366" s="466">
        <v>0</v>
      </c>
      <c r="BB366" s="466">
        <v>0</v>
      </c>
      <c r="BC366" s="466">
        <v>0</v>
      </c>
      <c r="BD366" s="466">
        <v>0</v>
      </c>
      <c r="BE366" s="466">
        <v>1974839.1062009681</v>
      </c>
      <c r="BF366" s="466">
        <v>0</v>
      </c>
      <c r="BG366" s="466">
        <v>0</v>
      </c>
      <c r="BH366" s="466">
        <v>0</v>
      </c>
      <c r="BI366" s="466">
        <v>0</v>
      </c>
      <c r="BJ366" s="466">
        <v>0</v>
      </c>
      <c r="BK366" s="466">
        <v>1452270.0664329829</v>
      </c>
      <c r="BL366" s="466">
        <f>AZ366+BA366+BB366+BC366+BD366+BE366+BF366+BG366+BH366+BI366+BJ366+BK366</f>
        <v>3427109.1726339511</v>
      </c>
      <c r="BM366" s="466">
        <v>0</v>
      </c>
      <c r="BN366" s="466">
        <v>0</v>
      </c>
      <c r="BO366" s="466">
        <v>0</v>
      </c>
      <c r="BP366" s="466">
        <v>0</v>
      </c>
      <c r="BQ366" s="466">
        <v>0</v>
      </c>
      <c r="BR366" s="466">
        <v>1466748.5464863961</v>
      </c>
      <c r="BS366" s="466">
        <v>0</v>
      </c>
      <c r="BT366" s="466">
        <v>0</v>
      </c>
      <c r="BU366" s="466">
        <v>0</v>
      </c>
      <c r="BV366" s="466">
        <v>0</v>
      </c>
      <c r="BW366" s="466">
        <v>332275.97575529962</v>
      </c>
      <c r="BX366" s="466">
        <v>1471592.2295109332</v>
      </c>
      <c r="BY366" s="466">
        <f>BM366+BN366+BO366+BP366+BQ366+BR366+BS366+BT366+BU366+BV366+BW366+BX366</f>
        <v>3270616.7517526289</v>
      </c>
      <c r="BZ366" s="466">
        <v>0</v>
      </c>
      <c r="CA366" s="466">
        <v>0</v>
      </c>
      <c r="CB366" s="466">
        <v>0</v>
      </c>
      <c r="CC366" s="466">
        <v>0</v>
      </c>
      <c r="CD366" s="466">
        <v>0</v>
      </c>
      <c r="CE366" s="466">
        <v>0</v>
      </c>
      <c r="CF366" s="466">
        <v>0</v>
      </c>
      <c r="CG366" s="466">
        <v>0</v>
      </c>
      <c r="CH366" s="466">
        <v>0</v>
      </c>
      <c r="CI366" s="466">
        <v>0</v>
      </c>
      <c r="CJ366" s="466">
        <v>0</v>
      </c>
      <c r="CK366" s="466">
        <v>0</v>
      </c>
      <c r="CL366" s="466">
        <f>BZ366+CA366+CB366+CC366+CD366+CE366+CF366+CG366+CH366+CI366+CJ366+CK366</f>
        <v>0</v>
      </c>
      <c r="CM366" s="466">
        <v>0</v>
      </c>
      <c r="CN366" s="466">
        <v>0</v>
      </c>
      <c r="CO366" s="466">
        <v>0</v>
      </c>
      <c r="CP366" s="466">
        <v>0</v>
      </c>
      <c r="CQ366" s="466">
        <v>0</v>
      </c>
      <c r="CR366" s="466">
        <v>0</v>
      </c>
      <c r="CS366" s="466">
        <v>0</v>
      </c>
      <c r="CT366" s="466">
        <v>0</v>
      </c>
      <c r="CU366" s="466">
        <v>0</v>
      </c>
      <c r="CV366" s="466">
        <v>0</v>
      </c>
      <c r="CW366" s="466">
        <v>0</v>
      </c>
      <c r="CX366" s="466">
        <v>0</v>
      </c>
      <c r="CY366" s="466">
        <f>CM366+CN366+CO366+CP366+CQ366+CR366+CS366+CT366+CU366+CV366+CW366+CX366</f>
        <v>0</v>
      </c>
      <c r="CZ366" s="466">
        <v>0</v>
      </c>
      <c r="DA366" s="466">
        <v>0</v>
      </c>
      <c r="DB366" s="466">
        <v>0</v>
      </c>
      <c r="DC366" s="466">
        <v>0</v>
      </c>
      <c r="DD366" s="466">
        <v>0</v>
      </c>
      <c r="DE366" s="466">
        <v>0</v>
      </c>
      <c r="DF366" s="466">
        <v>0</v>
      </c>
      <c r="DG366" s="466">
        <v>0</v>
      </c>
      <c r="DH366" s="466">
        <v>0</v>
      </c>
      <c r="DI366" s="466">
        <v>0</v>
      </c>
      <c r="DJ366" s="466">
        <v>0</v>
      </c>
      <c r="DK366" s="466">
        <v>0</v>
      </c>
      <c r="DL366" s="466">
        <f>CZ366+DA366+DB366+DC366+DD366+DE366+DF366+DG366+DH366+DI366+DJ366+DK366</f>
        <v>0</v>
      </c>
      <c r="DM366" s="466">
        <v>0</v>
      </c>
      <c r="DN366" s="466">
        <v>0</v>
      </c>
      <c r="DO366" s="466">
        <v>0</v>
      </c>
      <c r="DP366" s="466">
        <v>0</v>
      </c>
      <c r="DQ366" s="466">
        <v>0</v>
      </c>
      <c r="DR366" s="466">
        <v>0</v>
      </c>
      <c r="DS366" s="466">
        <v>0</v>
      </c>
      <c r="DT366" s="466">
        <v>0</v>
      </c>
      <c r="DU366" s="466">
        <v>0</v>
      </c>
      <c r="DV366" s="466">
        <v>0</v>
      </c>
      <c r="DW366" s="466">
        <v>0</v>
      </c>
      <c r="DX366" s="466">
        <v>0</v>
      </c>
      <c r="DY366" s="466">
        <f>DM366+DN366+DO366+DP366+DQ366+DR366+DS366+DT366+DU366+DV366+DW366+DX366</f>
        <v>0</v>
      </c>
      <c r="DZ366" s="466">
        <v>0</v>
      </c>
      <c r="EA366" s="466">
        <v>0</v>
      </c>
      <c r="EB366" s="466">
        <v>0</v>
      </c>
      <c r="EC366" s="466">
        <v>0</v>
      </c>
      <c r="ED366" s="466">
        <v>0</v>
      </c>
      <c r="EE366" s="466">
        <v>0</v>
      </c>
      <c r="EF366" s="466">
        <v>0</v>
      </c>
      <c r="EG366" s="466">
        <v>0</v>
      </c>
      <c r="EH366" s="466">
        <v>0</v>
      </c>
      <c r="EI366" s="466">
        <v>0</v>
      </c>
      <c r="EJ366" s="466">
        <v>0</v>
      </c>
      <c r="EK366" s="466">
        <v>0</v>
      </c>
      <c r="EL366" s="466">
        <f>DZ366+EA366+EB366+EC366+ED366+EE366+EF366+EG366+EH366+EI366+EJ366+EK366</f>
        <v>0</v>
      </c>
      <c r="EM366" s="466">
        <v>0</v>
      </c>
      <c r="EN366" s="466">
        <v>0</v>
      </c>
      <c r="EO366" s="466">
        <v>0</v>
      </c>
      <c r="EP366" s="466">
        <v>0</v>
      </c>
      <c r="EQ366" s="466">
        <v>0</v>
      </c>
      <c r="ER366" s="466">
        <v>0</v>
      </c>
      <c r="ES366" s="466">
        <v>0</v>
      </c>
      <c r="ET366" s="466">
        <v>0</v>
      </c>
      <c r="EU366" s="466">
        <v>0</v>
      </c>
      <c r="EV366" s="466">
        <v>0</v>
      </c>
      <c r="EW366" s="466">
        <v>0</v>
      </c>
      <c r="EX366" s="466">
        <v>0</v>
      </c>
      <c r="EY366" s="466">
        <f>EM366+EN366+EO366+EP366+EQ366+ER366+ES366+ET366+EU366+EV366+EW366+EX366</f>
        <v>0</v>
      </c>
      <c r="EZ366" s="466">
        <v>0</v>
      </c>
      <c r="FA366" s="466">
        <v>0</v>
      </c>
      <c r="FB366" s="466">
        <v>0</v>
      </c>
      <c r="FC366" s="466">
        <v>0</v>
      </c>
      <c r="FD366" s="466">
        <v>0</v>
      </c>
      <c r="FE366" s="466">
        <v>0</v>
      </c>
      <c r="FF366" s="466">
        <v>0</v>
      </c>
      <c r="FG366" s="466">
        <v>0</v>
      </c>
      <c r="FH366" s="466">
        <v>0</v>
      </c>
      <c r="FI366" s="466">
        <v>0</v>
      </c>
      <c r="FJ366" s="466">
        <v>0</v>
      </c>
      <c r="FK366" s="466">
        <v>0</v>
      </c>
      <c r="FL366" s="466">
        <f>FA366+FB366+FC366+FD366+FE366+FF366+FG366+FH366+EZ366+FI366+FK366+FJ366</f>
        <v>0</v>
      </c>
      <c r="FM366" s="466">
        <v>0</v>
      </c>
      <c r="FN366" s="466">
        <v>0</v>
      </c>
      <c r="FO366" s="466">
        <v>0</v>
      </c>
      <c r="FP366" s="466">
        <v>0</v>
      </c>
      <c r="FQ366" s="466">
        <v>0</v>
      </c>
      <c r="FR366" s="466">
        <v>0</v>
      </c>
      <c r="FS366" s="466">
        <v>0</v>
      </c>
      <c r="FT366" s="466">
        <v>0</v>
      </c>
      <c r="FU366" s="466">
        <v>0</v>
      </c>
      <c r="FV366" s="466">
        <v>0</v>
      </c>
      <c r="FW366" s="466">
        <v>0</v>
      </c>
      <c r="FX366" s="466">
        <v>0</v>
      </c>
      <c r="FY366" s="466">
        <f>FM366+FN366+FO366+FP366+FQ366+FR366+FS366+FT366+FU366+FV366+FW366+FX366</f>
        <v>0</v>
      </c>
      <c r="FZ366" s="466">
        <v>0</v>
      </c>
      <c r="GA366" s="466">
        <v>0</v>
      </c>
      <c r="GB366" s="466">
        <v>0</v>
      </c>
      <c r="GC366" s="466">
        <v>0</v>
      </c>
      <c r="GD366" s="466">
        <v>0</v>
      </c>
      <c r="GE366" s="466">
        <v>0</v>
      </c>
      <c r="GF366" s="466">
        <v>0</v>
      </c>
      <c r="GG366" s="466">
        <v>0</v>
      </c>
      <c r="GH366" s="466">
        <v>0</v>
      </c>
      <c r="GI366" s="466">
        <v>0</v>
      </c>
      <c r="GJ366" s="466">
        <v>0</v>
      </c>
      <c r="GK366" s="466">
        <v>0</v>
      </c>
      <c r="GL366" s="466">
        <f>FZ366+GA366+GB366+GC366+GD366+GE366+GF366+GG366+GH366+GI366+GJ366+GK366</f>
        <v>0</v>
      </c>
      <c r="GM366" s="466">
        <v>0</v>
      </c>
      <c r="GN366" s="466">
        <v>0</v>
      </c>
      <c r="GO366" s="466">
        <v>0</v>
      </c>
      <c r="GP366" s="466">
        <v>0</v>
      </c>
      <c r="GQ366" s="466">
        <v>0</v>
      </c>
      <c r="GR366" s="466">
        <v>0</v>
      </c>
      <c r="GS366" s="466">
        <v>0</v>
      </c>
      <c r="GT366" s="466">
        <v>0</v>
      </c>
      <c r="GU366" s="466">
        <v>0</v>
      </c>
      <c r="GV366" s="466">
        <v>0</v>
      </c>
      <c r="GW366" s="466">
        <v>0</v>
      </c>
      <c r="GX366" s="466">
        <v>0</v>
      </c>
      <c r="GY366" s="466">
        <f>GM366+GN366+GO366+GP366+GQ366+GR366+GS366+GT366+GU366+GV366+GW366+GX366</f>
        <v>0</v>
      </c>
      <c r="GZ366" s="466">
        <v>0</v>
      </c>
      <c r="HA366" s="466">
        <v>0</v>
      </c>
      <c r="HB366" s="466">
        <v>0</v>
      </c>
      <c r="HC366" s="466">
        <v>0</v>
      </c>
      <c r="HD366" s="466">
        <v>0</v>
      </c>
      <c r="HE366" s="466">
        <v>0</v>
      </c>
      <c r="HF366" s="466">
        <v>1568860.59</v>
      </c>
      <c r="HG366" s="466">
        <v>0</v>
      </c>
      <c r="HH366" s="466">
        <v>0</v>
      </c>
      <c r="HI366" s="466">
        <v>0</v>
      </c>
      <c r="HJ366" s="466">
        <v>0</v>
      </c>
      <c r="HK366" s="466">
        <v>0</v>
      </c>
      <c r="HL366" s="466">
        <f>GZ366+HA366+HB366+HC366+HD366+HE366+HF366+HG366+HH366+HI366+HJ366+HK366</f>
        <v>1568860.59</v>
      </c>
      <c r="HM366" s="466">
        <v>0</v>
      </c>
      <c r="HN366" s="466">
        <v>0</v>
      </c>
      <c r="HO366" s="466">
        <v>0</v>
      </c>
      <c r="HP366" s="466">
        <v>0</v>
      </c>
      <c r="HQ366" s="466">
        <v>0</v>
      </c>
      <c r="HR366" s="466">
        <v>0</v>
      </c>
      <c r="HS366" s="466">
        <v>0</v>
      </c>
      <c r="HT366" s="466">
        <v>0</v>
      </c>
      <c r="HU366" s="466">
        <v>0</v>
      </c>
      <c r="HV366" s="466">
        <v>0</v>
      </c>
      <c r="HW366" s="466">
        <v>0</v>
      </c>
      <c r="HX366" s="466">
        <v>0</v>
      </c>
      <c r="HY366" s="466">
        <f>HM366+HN366+HO366+HP366+HQ366+HR366+HS366+HT366+HU366+HV366+HW366+HX366</f>
        <v>0</v>
      </c>
      <c r="HZ366" s="466">
        <v>0</v>
      </c>
      <c r="IA366" s="466">
        <v>0</v>
      </c>
      <c r="IB366" s="466">
        <v>0</v>
      </c>
      <c r="IC366" s="466">
        <v>0</v>
      </c>
      <c r="ID366" s="466">
        <v>0</v>
      </c>
      <c r="IE366" s="466">
        <v>0</v>
      </c>
      <c r="IF366" s="466">
        <v>0</v>
      </c>
      <c r="IG366" s="466">
        <v>0</v>
      </c>
      <c r="IH366" s="466">
        <v>0</v>
      </c>
      <c r="II366" s="466">
        <v>0</v>
      </c>
      <c r="IJ366" s="466">
        <v>0</v>
      </c>
      <c r="IK366" s="466">
        <v>0</v>
      </c>
      <c r="IL366" s="466">
        <f>HZ366+IA366+IB366+IC366+ID366+IE366+IF366+IG366+IH366+II366+IJ366+IK366</f>
        <v>0</v>
      </c>
      <c r="IM366" s="466">
        <v>0</v>
      </c>
      <c r="IN366" s="466">
        <v>0</v>
      </c>
      <c r="IO366" s="466">
        <v>0</v>
      </c>
      <c r="IP366" s="466">
        <v>0</v>
      </c>
      <c r="IQ366" s="466">
        <v>0</v>
      </c>
      <c r="IR366" s="466">
        <v>0</v>
      </c>
      <c r="IS366" s="466">
        <v>0</v>
      </c>
      <c r="IT366" s="466">
        <v>0</v>
      </c>
      <c r="IU366" s="466">
        <v>0</v>
      </c>
      <c r="IV366" s="466">
        <v>0</v>
      </c>
      <c r="IW366" s="466">
        <v>0</v>
      </c>
      <c r="IX366" s="466">
        <v>0</v>
      </c>
      <c r="IY366" s="466">
        <f>IM366+IN366+IO366+IP366+IQ366+IR366+IS366+IT366+IU366+IV366+IW366+IX366</f>
        <v>0</v>
      </c>
      <c r="IZ366" s="655">
        <v>0</v>
      </c>
      <c r="JA366" s="466">
        <v>0</v>
      </c>
      <c r="JB366" s="466">
        <v>0</v>
      </c>
      <c r="JC366" s="466">
        <v>0</v>
      </c>
      <c r="JD366" s="466">
        <v>0</v>
      </c>
      <c r="JE366" s="466">
        <v>0</v>
      </c>
      <c r="JF366" s="466">
        <v>0</v>
      </c>
      <c r="JG366" s="466">
        <v>0</v>
      </c>
      <c r="JH366" s="466">
        <v>0</v>
      </c>
      <c r="JI366" s="466">
        <v>0</v>
      </c>
      <c r="JJ366" s="466">
        <v>0</v>
      </c>
      <c r="JK366" s="466">
        <v>0</v>
      </c>
      <c r="JL366" s="466">
        <f>IZ366+JA366+JB366+JC366+JD366+JE366+JF366+JG366+JH366+JI366+JJ366+JK366</f>
        <v>0</v>
      </c>
      <c r="JM366" s="655">
        <v>0</v>
      </c>
      <c r="JN366" s="466">
        <v>0</v>
      </c>
      <c r="JO366" s="466">
        <v>0</v>
      </c>
      <c r="JP366" s="466">
        <v>0</v>
      </c>
      <c r="JQ366" s="466">
        <v>0</v>
      </c>
      <c r="JR366" s="466">
        <v>0</v>
      </c>
      <c r="JS366" s="466">
        <v>0</v>
      </c>
      <c r="JT366" s="466">
        <v>0</v>
      </c>
      <c r="JU366" s="466">
        <v>0</v>
      </c>
      <c r="JV366" s="466">
        <v>0</v>
      </c>
      <c r="JW366" s="466">
        <v>0</v>
      </c>
      <c r="JX366" s="466">
        <v>0</v>
      </c>
      <c r="JY366" s="466">
        <f>JM366+JN366+JO366+JP366+JQ366+JR366+JS366+JT366+JU366+JV366+JW366+JX366</f>
        <v>0</v>
      </c>
      <c r="JZ366" s="655">
        <v>0</v>
      </c>
      <c r="KA366" s="466">
        <v>0</v>
      </c>
      <c r="KB366" s="466">
        <v>0</v>
      </c>
      <c r="KC366" s="466">
        <v>0</v>
      </c>
      <c r="KD366" s="466">
        <v>0</v>
      </c>
      <c r="KE366" s="466">
        <v>0</v>
      </c>
      <c r="KF366" s="466">
        <v>0</v>
      </c>
      <c r="KG366" s="466">
        <v>0</v>
      </c>
      <c r="KH366" s="466">
        <v>0</v>
      </c>
      <c r="KI366" s="466">
        <v>0</v>
      </c>
      <c r="KJ366" s="466">
        <v>0</v>
      </c>
      <c r="KK366" s="466">
        <v>0</v>
      </c>
      <c r="KL366" s="466">
        <f>JZ366+KA366+KB366+KC366+KD366+KE366+KF366+KG366+KH366+KI366+KJ366+KK366</f>
        <v>0</v>
      </c>
      <c r="KM366" s="655">
        <v>0</v>
      </c>
      <c r="KN366" s="466">
        <v>0</v>
      </c>
      <c r="KO366" s="466">
        <v>0</v>
      </c>
      <c r="KP366" s="466">
        <v>0</v>
      </c>
      <c r="KQ366" s="466">
        <v>0</v>
      </c>
      <c r="KR366" s="466">
        <v>0</v>
      </c>
      <c r="KS366" s="466">
        <v>0</v>
      </c>
      <c r="KT366" s="466">
        <v>0</v>
      </c>
      <c r="KU366" s="466">
        <v>0</v>
      </c>
      <c r="KV366" s="466">
        <v>0</v>
      </c>
      <c r="KW366" s="466">
        <v>0</v>
      </c>
      <c r="KX366" s="466">
        <v>0</v>
      </c>
      <c r="KY366" s="466">
        <f>KM366+KN366+KO366+KP366+KQ366+KR366+KS366+KT366+KU366+KV366+KW366+KX366</f>
        <v>0</v>
      </c>
      <c r="KZ366" s="655">
        <v>0</v>
      </c>
      <c r="LA366" s="466">
        <v>0</v>
      </c>
      <c r="LB366" s="466">
        <v>0</v>
      </c>
      <c r="LC366" s="466">
        <v>0</v>
      </c>
      <c r="LD366" s="466">
        <v>0</v>
      </c>
      <c r="LE366" s="466">
        <v>0</v>
      </c>
      <c r="LF366" s="466">
        <v>0</v>
      </c>
      <c r="LG366" s="466">
        <v>0</v>
      </c>
      <c r="LH366" s="466">
        <v>0</v>
      </c>
      <c r="LI366" s="466">
        <v>0</v>
      </c>
      <c r="LJ366" s="466">
        <v>0</v>
      </c>
      <c r="LK366" s="466">
        <v>0</v>
      </c>
      <c r="LL366" s="511">
        <f>KZ366+LA366+LB366+LC366+LD366+LE366+LF366+LG366+LH366+LI366+LJ366+LK366</f>
        <v>0</v>
      </c>
    </row>
    <row r="367" spans="1:324" ht="15.75" x14ac:dyDescent="0.25">
      <c r="A367" s="419">
        <v>5512</v>
      </c>
      <c r="B367" s="420"/>
      <c r="C367" s="418" t="s">
        <v>663</v>
      </c>
      <c r="D367" s="418" t="s">
        <v>461</v>
      </c>
      <c r="E367" s="466">
        <v>2146081.6224336503</v>
      </c>
      <c r="F367" s="466">
        <v>18135603.405107666</v>
      </c>
      <c r="G367" s="466">
        <v>15315443.999332333</v>
      </c>
      <c r="H367" s="466">
        <v>20233304.122850943</v>
      </c>
      <c r="I367" s="466">
        <v>20816324.486730095</v>
      </c>
      <c r="J367" s="466">
        <v>22349557.669838089</v>
      </c>
      <c r="K367" s="466">
        <v>14919354.031046571</v>
      </c>
      <c r="L367" s="466">
        <v>18342046.40293774</v>
      </c>
      <c r="M367" s="466">
        <v>0</v>
      </c>
      <c r="N367" s="466">
        <v>0</v>
      </c>
      <c r="O367" s="466">
        <v>552325.86216825235</v>
      </c>
      <c r="P367" s="466">
        <v>0</v>
      </c>
      <c r="Q367" s="466">
        <v>0</v>
      </c>
      <c r="R367" s="466">
        <v>0</v>
      </c>
      <c r="S367" s="466">
        <v>0</v>
      </c>
      <c r="T367" s="466">
        <v>0</v>
      </c>
      <c r="U367" s="466">
        <v>0</v>
      </c>
      <c r="V367" s="466">
        <v>0</v>
      </c>
      <c r="W367" s="466">
        <v>0</v>
      </c>
      <c r="X367" s="466">
        <v>0</v>
      </c>
      <c r="Y367" s="466">
        <f>M367+N367+O367+P367+Q367+R367+S367+T367+U367+V367+W367+X367</f>
        <v>552325.86216825235</v>
      </c>
      <c r="Z367" s="466">
        <v>0</v>
      </c>
      <c r="AA367" s="466">
        <v>0</v>
      </c>
      <c r="AB367" s="466">
        <v>14566837.756634954</v>
      </c>
      <c r="AC367" s="466">
        <v>0</v>
      </c>
      <c r="AD367" s="466">
        <v>0</v>
      </c>
      <c r="AE367" s="466">
        <v>12551226.840260392</v>
      </c>
      <c r="AF367" s="466">
        <v>0</v>
      </c>
      <c r="AG367" s="466">
        <v>0</v>
      </c>
      <c r="AH367" s="466">
        <v>15199167.501251878</v>
      </c>
      <c r="AI367" s="466">
        <v>0</v>
      </c>
      <c r="AJ367" s="466">
        <v>0</v>
      </c>
      <c r="AK367" s="466">
        <v>12223620.430645969</v>
      </c>
      <c r="AL367" s="466">
        <f>Z367+AA367+AB367+AC367+AD367+AE367+AF367+AG367+AH367+AI367+AJ367+AK367</f>
        <v>54540852.528793186</v>
      </c>
      <c r="AM367" s="466">
        <v>0</v>
      </c>
      <c r="AN367" s="466">
        <v>101127.17472041395</v>
      </c>
      <c r="AO367" s="466">
        <v>16043602.904356536</v>
      </c>
      <c r="AP367" s="466">
        <v>0</v>
      </c>
      <c r="AQ367" s="466">
        <v>1835571.5935152732</v>
      </c>
      <c r="AR367" s="466">
        <v>12037661.49223836</v>
      </c>
      <c r="AS367" s="466">
        <v>0</v>
      </c>
      <c r="AT367" s="466">
        <v>103432.9538891671</v>
      </c>
      <c r="AU367" s="466">
        <v>14590166.499749625</v>
      </c>
      <c r="AV367" s="466">
        <v>0</v>
      </c>
      <c r="AW367" s="466">
        <v>1863970.0128943417</v>
      </c>
      <c r="AX367" s="466">
        <v>11199389.08362544</v>
      </c>
      <c r="AY367" s="466">
        <f>AM367+AN367+AO367+AP367+AQ367+AR367+AS367+AT367+AU367+AV367+AW367+AX367</f>
        <v>57774921.714989156</v>
      </c>
      <c r="AZ367" s="466">
        <v>0</v>
      </c>
      <c r="BA367" s="466">
        <v>104937.38983475213</v>
      </c>
      <c r="BB367" s="466">
        <v>3277883.4819312301</v>
      </c>
      <c r="BC367" s="466">
        <v>0</v>
      </c>
      <c r="BD367" s="466">
        <v>0</v>
      </c>
      <c r="BE367" s="466">
        <v>0</v>
      </c>
      <c r="BF367" s="466">
        <v>0</v>
      </c>
      <c r="BG367" s="466">
        <v>106779.9165414789</v>
      </c>
      <c r="BH367" s="466">
        <v>3310504.0017109001</v>
      </c>
      <c r="BI367" s="466">
        <v>0</v>
      </c>
      <c r="BJ367" s="466">
        <v>0</v>
      </c>
      <c r="BK367" s="466">
        <v>30350012.113962609</v>
      </c>
      <c r="BL367" s="466">
        <f>AZ367+BA367+BB367+BC367+BD367+BE367+BF367+BG367+BH367+BI367+BJ367+BK367</f>
        <v>37150116.90398097</v>
      </c>
      <c r="BM367" s="466">
        <v>0</v>
      </c>
      <c r="BN367" s="466">
        <v>108018.32719913205</v>
      </c>
      <c r="BO367" s="466">
        <v>3360040.2733266568</v>
      </c>
      <c r="BP367" s="466">
        <v>0</v>
      </c>
      <c r="BQ367" s="466">
        <v>0</v>
      </c>
      <c r="BR367" s="466">
        <v>0</v>
      </c>
      <c r="BS367" s="466">
        <v>0</v>
      </c>
      <c r="BT367" s="466">
        <v>0</v>
      </c>
      <c r="BU367" s="466">
        <v>3376716.6445501591</v>
      </c>
      <c r="BV367" s="466">
        <v>0</v>
      </c>
      <c r="BW367" s="466">
        <v>0</v>
      </c>
      <c r="BX367" s="466">
        <v>0</v>
      </c>
      <c r="BY367" s="466">
        <f>BM367+BN367+BO367+BP367+BQ367+BR367+BS367+BT367+BU367+BV367+BW367+BX367</f>
        <v>6844775.2450759485</v>
      </c>
      <c r="BZ367" s="466">
        <v>0</v>
      </c>
      <c r="CA367" s="466">
        <v>0</v>
      </c>
      <c r="CB367" s="466">
        <v>3385686.3722250047</v>
      </c>
      <c r="CC367" s="466">
        <v>0</v>
      </c>
      <c r="CD367" s="466">
        <v>0</v>
      </c>
      <c r="CE367" s="466">
        <v>0</v>
      </c>
      <c r="CF367" s="466">
        <v>0</v>
      </c>
      <c r="CG367" s="466">
        <v>0</v>
      </c>
      <c r="CH367" s="466">
        <v>3373404.7451176764</v>
      </c>
      <c r="CI367" s="466">
        <v>0</v>
      </c>
      <c r="CJ367" s="466">
        <v>0</v>
      </c>
      <c r="CK367" s="466">
        <v>0</v>
      </c>
      <c r="CL367" s="466">
        <f>BZ367+CA367+CB367+CC367+CD367+CE367+CF367+CG367+CH367+CI367+CJ367+CK367</f>
        <v>6759091.1173426807</v>
      </c>
      <c r="CM367" s="466">
        <v>0</v>
      </c>
      <c r="CN367" s="466">
        <v>0</v>
      </c>
      <c r="CO367" s="466">
        <v>3373570.9033133034</v>
      </c>
      <c r="CP367" s="466">
        <v>0</v>
      </c>
      <c r="CQ367" s="466">
        <v>89206657.789934903</v>
      </c>
      <c r="CR367" s="466">
        <v>0</v>
      </c>
      <c r="CS367" s="466">
        <v>0</v>
      </c>
      <c r="CT367" s="466">
        <v>0</v>
      </c>
      <c r="CU367" s="466">
        <v>3373758.1833583708</v>
      </c>
      <c r="CV367" s="466">
        <v>0</v>
      </c>
      <c r="CW367" s="466">
        <v>0</v>
      </c>
      <c r="CX367" s="466">
        <v>0</v>
      </c>
      <c r="CY367" s="466">
        <f>CM367+CN367+CO367+CP367+CQ367+CR367+CS367+CT367+CU367+CV367+CW367+CX367</f>
        <v>95953986.876606584</v>
      </c>
      <c r="CZ367" s="466">
        <v>0</v>
      </c>
      <c r="DA367" s="466">
        <v>0</v>
      </c>
      <c r="DB367" s="466">
        <v>3374420</v>
      </c>
      <c r="DC367" s="466">
        <v>0</v>
      </c>
      <c r="DD367" s="466">
        <v>0</v>
      </c>
      <c r="DE367" s="466">
        <v>0</v>
      </c>
      <c r="DF367" s="466">
        <v>0</v>
      </c>
      <c r="DG367" s="466">
        <v>0</v>
      </c>
      <c r="DH367" s="466">
        <v>3374420</v>
      </c>
      <c r="DI367" s="466">
        <v>0</v>
      </c>
      <c r="DJ367" s="466">
        <v>0</v>
      </c>
      <c r="DK367" s="466">
        <v>0</v>
      </c>
      <c r="DL367" s="466">
        <f>CZ367+DA367+DB367+DC367+DD367+DE367+DF367+DG367+DH367+DI367+DJ367+DK367</f>
        <v>6748840</v>
      </c>
      <c r="DM367" s="466">
        <v>0</v>
      </c>
      <c r="DN367" s="466">
        <v>0</v>
      </c>
      <c r="DO367" s="466">
        <v>3374420</v>
      </c>
      <c r="DP367" s="466">
        <v>0</v>
      </c>
      <c r="DQ367" s="466">
        <v>0</v>
      </c>
      <c r="DR367" s="466">
        <v>0</v>
      </c>
      <c r="DS367" s="466">
        <v>0</v>
      </c>
      <c r="DT367" s="466">
        <v>0</v>
      </c>
      <c r="DU367" s="466">
        <v>3374420</v>
      </c>
      <c r="DV367" s="466">
        <v>0</v>
      </c>
      <c r="DW367" s="466">
        <v>0</v>
      </c>
      <c r="DX367" s="466">
        <v>0</v>
      </c>
      <c r="DY367" s="466">
        <f>DM367+DN367+DO367+DP367+DQ367+DR367+DS367+DT367+DU367+DV367+DW367+DX367</f>
        <v>6748840</v>
      </c>
      <c r="DZ367" s="466">
        <v>0</v>
      </c>
      <c r="EA367" s="466">
        <v>0</v>
      </c>
      <c r="EB367" s="466">
        <v>3374420</v>
      </c>
      <c r="EC367" s="466">
        <v>0</v>
      </c>
      <c r="ED367" s="466">
        <v>0</v>
      </c>
      <c r="EE367" s="466">
        <v>0</v>
      </c>
      <c r="EF367" s="466">
        <v>0</v>
      </c>
      <c r="EG367" s="466">
        <v>0</v>
      </c>
      <c r="EH367" s="466">
        <v>3374540</v>
      </c>
      <c r="EI367" s="466">
        <v>0</v>
      </c>
      <c r="EJ367" s="466">
        <v>0</v>
      </c>
      <c r="EK367" s="466">
        <v>0</v>
      </c>
      <c r="EL367" s="466">
        <f>DZ367+EA367+EB367+EC367+ED367+EE367+EF367+EG367+EH367+EI367+EJ367+EK367</f>
        <v>6748960</v>
      </c>
      <c r="EM367" s="466">
        <v>0</v>
      </c>
      <c r="EN367" s="466">
        <v>0</v>
      </c>
      <c r="EO367" s="466">
        <v>0</v>
      </c>
      <c r="EP367" s="466">
        <v>0</v>
      </c>
      <c r="EQ367" s="466">
        <v>0</v>
      </c>
      <c r="ER367" s="466">
        <v>0</v>
      </c>
      <c r="ES367" s="466">
        <v>0</v>
      </c>
      <c r="ET367" s="466">
        <v>0</v>
      </c>
      <c r="EU367" s="466">
        <v>0</v>
      </c>
      <c r="EV367" s="466">
        <v>0</v>
      </c>
      <c r="EW367" s="466">
        <v>0</v>
      </c>
      <c r="EX367" s="466">
        <v>0</v>
      </c>
      <c r="EY367" s="466">
        <f>EM367+EN367+EO367+EP367+EQ367+ER367+ES367+ET367+EU367+EV367+EW367+EX367</f>
        <v>0</v>
      </c>
      <c r="EZ367" s="466">
        <v>0</v>
      </c>
      <c r="FA367" s="466">
        <v>0</v>
      </c>
      <c r="FB367" s="466">
        <v>0</v>
      </c>
      <c r="FC367" s="466">
        <v>0</v>
      </c>
      <c r="FD367" s="466">
        <v>0</v>
      </c>
      <c r="FE367" s="466">
        <v>0</v>
      </c>
      <c r="FF367" s="466">
        <v>0</v>
      </c>
      <c r="FG367" s="466">
        <v>0</v>
      </c>
      <c r="FH367" s="466">
        <v>0</v>
      </c>
      <c r="FI367" s="466">
        <v>0</v>
      </c>
      <c r="FJ367" s="466">
        <v>0</v>
      </c>
      <c r="FK367" s="466">
        <v>0</v>
      </c>
      <c r="FL367" s="466">
        <f>FA367+FB367+FC367+FD367+FE367+FF367+FG367+FH367+EZ367+FI367+FK367+FJ367</f>
        <v>0</v>
      </c>
      <c r="FM367" s="466">
        <v>0</v>
      </c>
      <c r="FN367" s="466">
        <v>0</v>
      </c>
      <c r="FO367" s="466">
        <v>0</v>
      </c>
      <c r="FP367" s="466">
        <v>0</v>
      </c>
      <c r="FQ367" s="466">
        <v>0</v>
      </c>
      <c r="FR367" s="466">
        <v>0</v>
      </c>
      <c r="FS367" s="466">
        <v>0</v>
      </c>
      <c r="FT367" s="466">
        <v>0</v>
      </c>
      <c r="FU367" s="466">
        <v>0</v>
      </c>
      <c r="FV367" s="466">
        <v>0</v>
      </c>
      <c r="FW367" s="466">
        <v>0</v>
      </c>
      <c r="FX367" s="466">
        <v>0</v>
      </c>
      <c r="FY367" s="466">
        <f>FM367+FN367+FO367+FP367+FQ367+FR367+FS367+FT367+FU367+FV367+FW367+FX367</f>
        <v>0</v>
      </c>
      <c r="FZ367" s="466">
        <v>0</v>
      </c>
      <c r="GA367" s="466">
        <v>0</v>
      </c>
      <c r="GB367" s="466">
        <v>0</v>
      </c>
      <c r="GC367" s="466">
        <v>0</v>
      </c>
      <c r="GD367" s="466">
        <v>0</v>
      </c>
      <c r="GE367" s="466">
        <v>0</v>
      </c>
      <c r="GF367" s="466">
        <v>0</v>
      </c>
      <c r="GG367" s="466">
        <v>0</v>
      </c>
      <c r="GH367" s="466">
        <v>0</v>
      </c>
      <c r="GI367" s="466">
        <v>0</v>
      </c>
      <c r="GJ367" s="466">
        <v>0</v>
      </c>
      <c r="GK367" s="466">
        <v>0</v>
      </c>
      <c r="GL367" s="466">
        <f>FZ367+GA367+GB367+GC367+GD367+GE367+GF367+GG367+GH367+GI367+GJ367+GK367</f>
        <v>0</v>
      </c>
      <c r="GM367" s="466">
        <v>0</v>
      </c>
      <c r="GN367" s="466">
        <v>0</v>
      </c>
      <c r="GO367" s="466">
        <v>0</v>
      </c>
      <c r="GP367" s="466">
        <v>0</v>
      </c>
      <c r="GQ367" s="466">
        <v>0</v>
      </c>
      <c r="GR367" s="466">
        <v>0</v>
      </c>
      <c r="GS367" s="466">
        <v>0</v>
      </c>
      <c r="GT367" s="466">
        <v>0</v>
      </c>
      <c r="GU367" s="466">
        <v>0</v>
      </c>
      <c r="GV367" s="466">
        <v>0</v>
      </c>
      <c r="GW367" s="466">
        <v>0</v>
      </c>
      <c r="GX367" s="466">
        <v>0</v>
      </c>
      <c r="GY367" s="466">
        <f>GM367+GN367+GO367+GP367+GQ367+GR367+GS367+GT367+GU367+GV367+GW367+GX367</f>
        <v>0</v>
      </c>
      <c r="GZ367" s="466">
        <v>0</v>
      </c>
      <c r="HA367" s="466">
        <v>0</v>
      </c>
      <c r="HB367" s="466">
        <v>0</v>
      </c>
      <c r="HC367" s="466">
        <v>0</v>
      </c>
      <c r="HD367" s="466">
        <v>0</v>
      </c>
      <c r="HE367" s="466">
        <v>0</v>
      </c>
      <c r="HF367" s="466">
        <v>0</v>
      </c>
      <c r="HG367" s="466">
        <v>0</v>
      </c>
      <c r="HH367" s="466">
        <v>0</v>
      </c>
      <c r="HI367" s="466">
        <v>0</v>
      </c>
      <c r="HJ367" s="466">
        <v>0</v>
      </c>
      <c r="HK367" s="466">
        <v>0</v>
      </c>
      <c r="HL367" s="466">
        <f>GZ367+HA367+HB367+HC367+HD367+HE367+HF367+HG367+HH367+HI367+HJ367+HK367</f>
        <v>0</v>
      </c>
      <c r="HM367" s="466">
        <v>0</v>
      </c>
      <c r="HN367" s="466">
        <v>0</v>
      </c>
      <c r="HO367" s="466">
        <v>0</v>
      </c>
      <c r="HP367" s="466">
        <v>0</v>
      </c>
      <c r="HQ367" s="466">
        <v>0</v>
      </c>
      <c r="HR367" s="466">
        <v>0</v>
      </c>
      <c r="HS367" s="466">
        <v>0</v>
      </c>
      <c r="HT367" s="466">
        <v>0</v>
      </c>
      <c r="HU367" s="466">
        <v>54220.88</v>
      </c>
      <c r="HV367" s="466">
        <v>284.65000000000146</v>
      </c>
      <c r="HW367" s="466">
        <v>242505.86000000002</v>
      </c>
      <c r="HX367" s="466">
        <v>0</v>
      </c>
      <c r="HY367" s="466">
        <f>HM367+HN367+HO367+HP367+HQ367+HR367+HS367+HT367+HU367+HV367+HW367+HX367</f>
        <v>297011.39</v>
      </c>
      <c r="HZ367" s="466">
        <v>0</v>
      </c>
      <c r="IA367" s="466">
        <v>50513.16</v>
      </c>
      <c r="IB367" s="466">
        <v>0</v>
      </c>
      <c r="IC367" s="466">
        <v>0</v>
      </c>
      <c r="ID367" s="466">
        <v>51265.179999999993</v>
      </c>
      <c r="IE367" s="466">
        <v>0</v>
      </c>
      <c r="IF367" s="466">
        <v>0</v>
      </c>
      <c r="IG367" s="466">
        <v>64370.760000000009</v>
      </c>
      <c r="IH367" s="466">
        <v>0</v>
      </c>
      <c r="II367" s="466">
        <v>0</v>
      </c>
      <c r="IJ367" s="466">
        <v>0</v>
      </c>
      <c r="IK367" s="466">
        <v>0</v>
      </c>
      <c r="IL367" s="466">
        <f>HZ367+IA367+IB367+IC367+ID367+IE367+IF367+IG367+IH367+II367+IJ367+IK367</f>
        <v>166149.1</v>
      </c>
      <c r="IM367" s="466">
        <v>0</v>
      </c>
      <c r="IN367" s="466">
        <v>0</v>
      </c>
      <c r="IO367" s="466">
        <v>0</v>
      </c>
      <c r="IP367" s="466">
        <v>0</v>
      </c>
      <c r="IQ367" s="466">
        <v>0</v>
      </c>
      <c r="IR367" s="466">
        <v>0</v>
      </c>
      <c r="IS367" s="466">
        <v>0</v>
      </c>
      <c r="IT367" s="466">
        <v>0</v>
      </c>
      <c r="IU367" s="466">
        <v>0</v>
      </c>
      <c r="IV367" s="466">
        <v>0</v>
      </c>
      <c r="IW367" s="466">
        <v>0</v>
      </c>
      <c r="IX367" s="466">
        <v>0</v>
      </c>
      <c r="IY367" s="466">
        <f>IM367+IN367+IO367+IP367+IQ367+IR367+IS367+IT367+IU367+IV367+IW367+IX367</f>
        <v>0</v>
      </c>
      <c r="IZ367" s="655">
        <v>0</v>
      </c>
      <c r="JA367" s="466">
        <v>0</v>
      </c>
      <c r="JB367" s="466">
        <v>0</v>
      </c>
      <c r="JC367" s="466">
        <v>0</v>
      </c>
      <c r="JD367" s="466">
        <v>0</v>
      </c>
      <c r="JE367" s="466">
        <v>0</v>
      </c>
      <c r="JF367" s="466">
        <v>0</v>
      </c>
      <c r="JG367" s="466">
        <v>0</v>
      </c>
      <c r="JH367" s="466">
        <v>0</v>
      </c>
      <c r="JI367" s="466">
        <v>0</v>
      </c>
      <c r="JJ367" s="466">
        <v>0</v>
      </c>
      <c r="JK367" s="466">
        <v>0</v>
      </c>
      <c r="JL367" s="466">
        <f>IZ367+JA367+JB367+JC367+JD367+JE367+JF367+JG367+JH367+JI367+JJ367+JK367</f>
        <v>0</v>
      </c>
      <c r="JM367" s="655">
        <v>0</v>
      </c>
      <c r="JN367" s="466">
        <v>0</v>
      </c>
      <c r="JO367" s="466">
        <v>0</v>
      </c>
      <c r="JP367" s="466">
        <v>0</v>
      </c>
      <c r="JQ367" s="466">
        <v>0</v>
      </c>
      <c r="JR367" s="466">
        <v>0</v>
      </c>
      <c r="JS367" s="466">
        <v>0</v>
      </c>
      <c r="JT367" s="466">
        <v>0</v>
      </c>
      <c r="JU367" s="466">
        <v>0</v>
      </c>
      <c r="JV367" s="466">
        <v>0</v>
      </c>
      <c r="JW367" s="466">
        <v>0</v>
      </c>
      <c r="JX367" s="466">
        <v>0</v>
      </c>
      <c r="JY367" s="466">
        <f>JM367+JN367+JO367+JP367+JQ367+JR367+JS367+JT367+JU367+JV367+JW367+JX367</f>
        <v>0</v>
      </c>
      <c r="JZ367" s="655">
        <v>0</v>
      </c>
      <c r="KA367" s="466">
        <v>0</v>
      </c>
      <c r="KB367" s="466">
        <v>0</v>
      </c>
      <c r="KC367" s="466">
        <v>0</v>
      </c>
      <c r="KD367" s="466">
        <v>0</v>
      </c>
      <c r="KE367" s="466">
        <v>0</v>
      </c>
      <c r="KF367" s="466">
        <v>0</v>
      </c>
      <c r="KG367" s="466">
        <v>0</v>
      </c>
      <c r="KH367" s="466">
        <v>0</v>
      </c>
      <c r="KI367" s="466">
        <v>0</v>
      </c>
      <c r="KJ367" s="466">
        <v>0</v>
      </c>
      <c r="KK367" s="466">
        <v>0</v>
      </c>
      <c r="KL367" s="466">
        <f>JZ367+KA367+KB367+KC367+KD367+KE367+KF367+KG367+KH367+KI367+KJ367+KK367</f>
        <v>0</v>
      </c>
      <c r="KM367" s="655">
        <v>0</v>
      </c>
      <c r="KN367" s="466">
        <v>0</v>
      </c>
      <c r="KO367" s="466">
        <v>0</v>
      </c>
      <c r="KP367" s="466">
        <v>0</v>
      </c>
      <c r="KQ367" s="466">
        <v>0</v>
      </c>
      <c r="KR367" s="466">
        <v>0</v>
      </c>
      <c r="KS367" s="466">
        <v>0</v>
      </c>
      <c r="KT367" s="466">
        <v>0</v>
      </c>
      <c r="KU367" s="466">
        <v>0</v>
      </c>
      <c r="KV367" s="466">
        <v>0</v>
      </c>
      <c r="KW367" s="466">
        <v>0</v>
      </c>
      <c r="KX367" s="466">
        <v>0</v>
      </c>
      <c r="KY367" s="466">
        <f>KM367+KN367+KO367+KP367+KQ367+KR367+KS367+KT367+KU367+KV367+KW367+KX367</f>
        <v>0</v>
      </c>
      <c r="KZ367" s="655">
        <v>0</v>
      </c>
      <c r="LA367" s="466">
        <v>0</v>
      </c>
      <c r="LB367" s="466">
        <v>0</v>
      </c>
      <c r="LC367" s="466">
        <v>0</v>
      </c>
      <c r="LD367" s="466">
        <v>0</v>
      </c>
      <c r="LE367" s="466">
        <v>0</v>
      </c>
      <c r="LF367" s="466">
        <v>0</v>
      </c>
      <c r="LG367" s="466">
        <v>0</v>
      </c>
      <c r="LH367" s="466">
        <v>0</v>
      </c>
      <c r="LI367" s="466">
        <v>0</v>
      </c>
      <c r="LJ367" s="466">
        <v>0</v>
      </c>
      <c r="LK367" s="466">
        <v>0</v>
      </c>
      <c r="LL367" s="511">
        <f>KZ367+LA367+LB367+LC367+LD367+LE367+LF367+LG367+LH367+LI367+LJ367+LK367</f>
        <v>0</v>
      </c>
    </row>
    <row r="368" spans="1:324" ht="15.75" x14ac:dyDescent="0.25">
      <c r="A368" s="419">
        <v>5513</v>
      </c>
      <c r="B368" s="420"/>
      <c r="C368" s="441" t="s">
        <v>810</v>
      </c>
      <c r="D368" s="441" t="s">
        <v>462</v>
      </c>
      <c r="E368" s="466">
        <v>0</v>
      </c>
      <c r="F368" s="466">
        <v>597813.38674678688</v>
      </c>
      <c r="G368" s="466">
        <v>1164404.9407444501</v>
      </c>
      <c r="H368" s="466">
        <v>0</v>
      </c>
      <c r="I368" s="466">
        <v>8562915.2061425485</v>
      </c>
      <c r="J368" s="466">
        <v>8472250.0417292621</v>
      </c>
      <c r="K368" s="466">
        <v>26316579.035219498</v>
      </c>
      <c r="L368" s="466">
        <v>7531263.5620096819</v>
      </c>
      <c r="M368" s="466">
        <v>0</v>
      </c>
      <c r="N368" s="466">
        <v>0</v>
      </c>
      <c r="O368" s="466">
        <v>0</v>
      </c>
      <c r="P368" s="466">
        <v>0</v>
      </c>
      <c r="Q368" s="466">
        <v>0</v>
      </c>
      <c r="R368" s="466">
        <v>0</v>
      </c>
      <c r="S368" s="466">
        <v>0</v>
      </c>
      <c r="T368" s="466">
        <v>0</v>
      </c>
      <c r="U368" s="466">
        <v>0</v>
      </c>
      <c r="V368" s="466">
        <v>0</v>
      </c>
      <c r="W368" s="466">
        <v>0</v>
      </c>
      <c r="X368" s="466">
        <v>0</v>
      </c>
      <c r="Y368" s="466">
        <f>M368+N368+O368+P368+Q368+R368+S368+T368+U368+V368+W368+X368</f>
        <v>0</v>
      </c>
      <c r="Z368" s="466">
        <v>0</v>
      </c>
      <c r="AA368" s="466">
        <v>0</v>
      </c>
      <c r="AB368" s="466">
        <v>0</v>
      </c>
      <c r="AC368" s="466">
        <v>0</v>
      </c>
      <c r="AD368" s="466">
        <v>0</v>
      </c>
      <c r="AE368" s="466">
        <v>0</v>
      </c>
      <c r="AF368" s="466">
        <v>0</v>
      </c>
      <c r="AG368" s="466">
        <v>0</v>
      </c>
      <c r="AH368" s="466">
        <v>0</v>
      </c>
      <c r="AI368" s="466">
        <v>0</v>
      </c>
      <c r="AJ368" s="466">
        <v>0</v>
      </c>
      <c r="AK368" s="466">
        <v>0</v>
      </c>
      <c r="AL368" s="466">
        <f>Z368+AA368+AB368+AC368+AD368+AE368+AF368+AG368+AH368+AI368+AJ368+AK368</f>
        <v>0</v>
      </c>
      <c r="AM368" s="466">
        <v>0</v>
      </c>
      <c r="AN368" s="466">
        <v>0</v>
      </c>
      <c r="AO368" s="466">
        <v>0</v>
      </c>
      <c r="AP368" s="466">
        <v>0</v>
      </c>
      <c r="AQ368" s="466">
        <v>0</v>
      </c>
      <c r="AR368" s="466">
        <v>0</v>
      </c>
      <c r="AS368" s="466">
        <v>0</v>
      </c>
      <c r="AT368" s="466">
        <v>0</v>
      </c>
      <c r="AU368" s="466">
        <v>0</v>
      </c>
      <c r="AV368" s="466">
        <v>0</v>
      </c>
      <c r="AW368" s="466">
        <v>0</v>
      </c>
      <c r="AX368" s="466">
        <v>0</v>
      </c>
      <c r="AY368" s="466">
        <f>AM368+AN368+AO368+AP368+AQ368+AR368+AS368+AT368+AU368+AV368+AW368+AX368</f>
        <v>0</v>
      </c>
      <c r="AZ368" s="466">
        <v>0</v>
      </c>
      <c r="BA368" s="466">
        <v>0</v>
      </c>
      <c r="BB368" s="466">
        <v>0</v>
      </c>
      <c r="BC368" s="466">
        <v>0</v>
      </c>
      <c r="BD368" s="466">
        <v>0</v>
      </c>
      <c r="BE368" s="466">
        <v>0</v>
      </c>
      <c r="BF368" s="466">
        <v>0</v>
      </c>
      <c r="BG368" s="466">
        <v>0</v>
      </c>
      <c r="BH368" s="466">
        <v>0</v>
      </c>
      <c r="BI368" s="466">
        <v>0</v>
      </c>
      <c r="BJ368" s="466">
        <v>0</v>
      </c>
      <c r="BK368" s="466">
        <v>0</v>
      </c>
      <c r="BL368" s="466">
        <f>AZ368+BA368+BB368+BC368+BD368+BE368+BF368+BG368+BH368+BI368+BJ368+BK368</f>
        <v>0</v>
      </c>
      <c r="BM368" s="466">
        <v>0</v>
      </c>
      <c r="BN368" s="466">
        <v>0</v>
      </c>
      <c r="BO368" s="466">
        <v>0</v>
      </c>
      <c r="BP368" s="466">
        <v>0</v>
      </c>
      <c r="BQ368" s="466">
        <v>0</v>
      </c>
      <c r="BR368" s="466">
        <v>0</v>
      </c>
      <c r="BS368" s="466">
        <v>0</v>
      </c>
      <c r="BT368" s="466">
        <v>0</v>
      </c>
      <c r="BU368" s="466">
        <v>0</v>
      </c>
      <c r="BV368" s="466">
        <v>0</v>
      </c>
      <c r="BW368" s="466">
        <v>0</v>
      </c>
      <c r="BX368" s="466">
        <v>0</v>
      </c>
      <c r="BY368" s="466">
        <f>BM368+BN368+BO368+BP368+BQ368+BR368+BS368+BT368+BU368+BV368+BW368+BX368</f>
        <v>0</v>
      </c>
      <c r="BZ368" s="466">
        <v>0</v>
      </c>
      <c r="CA368" s="466">
        <v>0</v>
      </c>
      <c r="CB368" s="466">
        <v>0</v>
      </c>
      <c r="CC368" s="466">
        <v>0</v>
      </c>
      <c r="CD368" s="466">
        <v>0</v>
      </c>
      <c r="CE368" s="466">
        <v>0</v>
      </c>
      <c r="CF368" s="466">
        <v>0</v>
      </c>
      <c r="CG368" s="466">
        <v>0</v>
      </c>
      <c r="CH368" s="466">
        <v>0</v>
      </c>
      <c r="CI368" s="466">
        <v>0</v>
      </c>
      <c r="CJ368" s="466">
        <v>0</v>
      </c>
      <c r="CK368" s="466">
        <v>0</v>
      </c>
      <c r="CL368" s="466">
        <f>BZ368+CA368+CB368+CC368+CD368+CE368+CF368+CG368+CH368+CI368+CJ368+CK368</f>
        <v>0</v>
      </c>
      <c r="CM368" s="466">
        <v>0</v>
      </c>
      <c r="CN368" s="466">
        <v>0</v>
      </c>
      <c r="CO368" s="466">
        <v>0</v>
      </c>
      <c r="CP368" s="466">
        <v>0</v>
      </c>
      <c r="CQ368" s="466">
        <v>0</v>
      </c>
      <c r="CR368" s="466">
        <v>0</v>
      </c>
      <c r="CS368" s="466">
        <v>0</v>
      </c>
      <c r="CT368" s="466">
        <v>0</v>
      </c>
      <c r="CU368" s="466">
        <v>0</v>
      </c>
      <c r="CV368" s="466">
        <v>0</v>
      </c>
      <c r="CW368" s="466">
        <v>0</v>
      </c>
      <c r="CX368" s="466">
        <v>0</v>
      </c>
      <c r="CY368" s="466">
        <f>CM368+CN368+CO368+CP368+CQ368+CR368+CS368+CT368+CU368+CV368+CW368+CX368</f>
        <v>0</v>
      </c>
      <c r="CZ368" s="466">
        <v>0</v>
      </c>
      <c r="DA368" s="466">
        <v>0</v>
      </c>
      <c r="DB368" s="466">
        <v>0</v>
      </c>
      <c r="DC368" s="466">
        <v>0</v>
      </c>
      <c r="DD368" s="466">
        <v>0</v>
      </c>
      <c r="DE368" s="466">
        <v>0</v>
      </c>
      <c r="DF368" s="466">
        <v>0</v>
      </c>
      <c r="DG368" s="466">
        <v>0</v>
      </c>
      <c r="DH368" s="466">
        <v>0</v>
      </c>
      <c r="DI368" s="466">
        <v>0</v>
      </c>
      <c r="DJ368" s="466">
        <v>0</v>
      </c>
      <c r="DK368" s="466">
        <v>0</v>
      </c>
      <c r="DL368" s="466">
        <f>CZ368+DA368+DB368+DC368+DD368+DE368+DF368+DG368+DH368+DI368+DJ368+DK368</f>
        <v>0</v>
      </c>
      <c r="DM368" s="466">
        <v>0</v>
      </c>
      <c r="DN368" s="466">
        <v>0</v>
      </c>
      <c r="DO368" s="466">
        <v>0</v>
      </c>
      <c r="DP368" s="466">
        <v>0</v>
      </c>
      <c r="DQ368" s="466">
        <v>0</v>
      </c>
      <c r="DR368" s="466">
        <v>0</v>
      </c>
      <c r="DS368" s="466">
        <v>0</v>
      </c>
      <c r="DT368" s="466">
        <v>0</v>
      </c>
      <c r="DU368" s="466">
        <v>0</v>
      </c>
      <c r="DV368" s="466">
        <v>0</v>
      </c>
      <c r="DW368" s="466">
        <v>0</v>
      </c>
      <c r="DX368" s="466">
        <v>0</v>
      </c>
      <c r="DY368" s="466">
        <f>DM368+DN368+DO368+DP368+DQ368+DR368+DS368+DT368+DU368+DV368+DW368+DX368</f>
        <v>0</v>
      </c>
      <c r="DZ368" s="466">
        <v>0</v>
      </c>
      <c r="EA368" s="466">
        <v>0</v>
      </c>
      <c r="EB368" s="466">
        <v>0</v>
      </c>
      <c r="EC368" s="466">
        <v>0</v>
      </c>
      <c r="ED368" s="466">
        <v>0</v>
      </c>
      <c r="EE368" s="466">
        <v>0</v>
      </c>
      <c r="EF368" s="466">
        <v>0</v>
      </c>
      <c r="EG368" s="466">
        <v>0</v>
      </c>
      <c r="EH368" s="466">
        <v>0</v>
      </c>
      <c r="EI368" s="466">
        <v>0</v>
      </c>
      <c r="EJ368" s="466">
        <v>0</v>
      </c>
      <c r="EK368" s="466">
        <v>0</v>
      </c>
      <c r="EL368" s="466">
        <f>DZ368+EA368+EB368+EC368+ED368+EE368+EF368+EG368+EH368+EI368+EJ368+EK368</f>
        <v>0</v>
      </c>
      <c r="EM368" s="466">
        <v>0</v>
      </c>
      <c r="EN368" s="466">
        <v>0</v>
      </c>
      <c r="EO368" s="466">
        <v>0</v>
      </c>
      <c r="EP368" s="466">
        <v>0</v>
      </c>
      <c r="EQ368" s="466">
        <v>0</v>
      </c>
      <c r="ER368" s="466">
        <v>0</v>
      </c>
      <c r="ES368" s="466">
        <v>0</v>
      </c>
      <c r="ET368" s="466">
        <v>0</v>
      </c>
      <c r="EU368" s="466">
        <v>0</v>
      </c>
      <c r="EV368" s="466">
        <v>0</v>
      </c>
      <c r="EW368" s="466">
        <v>0</v>
      </c>
      <c r="EX368" s="466">
        <v>0</v>
      </c>
      <c r="EY368" s="466">
        <f>EM368+EN368+EO368+EP368+EQ368+ER368+ES368+ET368+EU368+EV368+EW368+EX368</f>
        <v>0</v>
      </c>
      <c r="EZ368" s="466">
        <v>0</v>
      </c>
      <c r="FA368" s="466">
        <v>0</v>
      </c>
      <c r="FB368" s="466">
        <v>0</v>
      </c>
      <c r="FC368" s="466">
        <v>0</v>
      </c>
      <c r="FD368" s="466">
        <v>0</v>
      </c>
      <c r="FE368" s="466">
        <v>0</v>
      </c>
      <c r="FF368" s="466">
        <v>0</v>
      </c>
      <c r="FG368" s="466">
        <v>0</v>
      </c>
      <c r="FH368" s="466">
        <v>0</v>
      </c>
      <c r="FI368" s="466">
        <v>0</v>
      </c>
      <c r="FJ368" s="466">
        <v>0</v>
      </c>
      <c r="FK368" s="466">
        <v>0</v>
      </c>
      <c r="FL368" s="466">
        <f>FA368+FB368+FC368+FD368+FE368+FF368+FG368+FH368+EZ368+FI368+FK368+FJ368</f>
        <v>0</v>
      </c>
      <c r="FM368" s="466">
        <v>0</v>
      </c>
      <c r="FN368" s="466">
        <v>0</v>
      </c>
      <c r="FO368" s="466">
        <v>0</v>
      </c>
      <c r="FP368" s="466">
        <v>0</v>
      </c>
      <c r="FQ368" s="466">
        <v>0</v>
      </c>
      <c r="FR368" s="466">
        <v>0</v>
      </c>
      <c r="FS368" s="466">
        <v>0</v>
      </c>
      <c r="FT368" s="466">
        <v>0</v>
      </c>
      <c r="FU368" s="466">
        <v>0</v>
      </c>
      <c r="FV368" s="466">
        <v>0</v>
      </c>
      <c r="FW368" s="466">
        <v>0</v>
      </c>
      <c r="FX368" s="466">
        <v>0</v>
      </c>
      <c r="FY368" s="466">
        <f>FM368+FN368+FO368+FP368+FQ368+FR368+FS368+FT368+FU368+FV368+FW368+FX368</f>
        <v>0</v>
      </c>
      <c r="FZ368" s="466">
        <v>0</v>
      </c>
      <c r="GA368" s="466">
        <v>0</v>
      </c>
      <c r="GB368" s="466">
        <v>0</v>
      </c>
      <c r="GC368" s="466">
        <v>0</v>
      </c>
      <c r="GD368" s="466">
        <v>0</v>
      </c>
      <c r="GE368" s="466">
        <v>0</v>
      </c>
      <c r="GF368" s="466">
        <v>0</v>
      </c>
      <c r="GG368" s="466">
        <v>0</v>
      </c>
      <c r="GH368" s="466">
        <v>0</v>
      </c>
      <c r="GI368" s="466">
        <v>0</v>
      </c>
      <c r="GJ368" s="466">
        <v>0</v>
      </c>
      <c r="GK368" s="466">
        <v>0</v>
      </c>
      <c r="GL368" s="466">
        <f>FZ368+GA368+GB368+GC368+GD368+GE368+GF368+GG368+GH368+GI368+GJ368+GK368</f>
        <v>0</v>
      </c>
      <c r="GM368" s="466">
        <v>0</v>
      </c>
      <c r="GN368" s="466">
        <v>0</v>
      </c>
      <c r="GO368" s="466">
        <v>0</v>
      </c>
      <c r="GP368" s="466">
        <v>0</v>
      </c>
      <c r="GQ368" s="466">
        <v>0</v>
      </c>
      <c r="GR368" s="466">
        <v>0</v>
      </c>
      <c r="GS368" s="466">
        <v>0</v>
      </c>
      <c r="GT368" s="466">
        <v>0</v>
      </c>
      <c r="GU368" s="466">
        <v>0</v>
      </c>
      <c r="GV368" s="466">
        <v>0</v>
      </c>
      <c r="GW368" s="466">
        <v>0</v>
      </c>
      <c r="GX368" s="466">
        <v>0</v>
      </c>
      <c r="GY368" s="466">
        <f>GM368+GN368+GO368+GP368+GQ368+GR368+GS368+GT368+GU368+GV368+GW368+GX368</f>
        <v>0</v>
      </c>
      <c r="GZ368" s="466">
        <v>0</v>
      </c>
      <c r="HA368" s="466">
        <v>0</v>
      </c>
      <c r="HB368" s="466">
        <v>0</v>
      </c>
      <c r="HC368" s="466">
        <v>0</v>
      </c>
      <c r="HD368" s="466">
        <v>0</v>
      </c>
      <c r="HE368" s="466">
        <v>0</v>
      </c>
      <c r="HF368" s="466">
        <v>0</v>
      </c>
      <c r="HG368" s="466">
        <v>0</v>
      </c>
      <c r="HH368" s="466">
        <v>0</v>
      </c>
      <c r="HI368" s="466">
        <v>0</v>
      </c>
      <c r="HJ368" s="466">
        <v>0</v>
      </c>
      <c r="HK368" s="466">
        <v>0</v>
      </c>
      <c r="HL368" s="466">
        <f>GZ368+HA368+HB368+HC368+HD368+HE368+HF368+HG368+HH368+HI368+HJ368+HK368</f>
        <v>0</v>
      </c>
      <c r="HM368" s="466">
        <v>0</v>
      </c>
      <c r="HN368" s="466">
        <v>0</v>
      </c>
      <c r="HO368" s="466">
        <v>0</v>
      </c>
      <c r="HP368" s="466">
        <v>0</v>
      </c>
      <c r="HQ368" s="466">
        <v>0</v>
      </c>
      <c r="HR368" s="466">
        <v>0</v>
      </c>
      <c r="HS368" s="466">
        <v>0</v>
      </c>
      <c r="HT368" s="466">
        <v>0</v>
      </c>
      <c r="HU368" s="466">
        <v>0</v>
      </c>
      <c r="HV368" s="466">
        <v>0</v>
      </c>
      <c r="HW368" s="466">
        <v>0</v>
      </c>
      <c r="HX368" s="466">
        <v>0</v>
      </c>
      <c r="HY368" s="466">
        <f>HM368+HN368+HO368+HP368+HQ368+HR368+HS368+HT368+HU368+HV368+HW368+HX368</f>
        <v>0</v>
      </c>
      <c r="HZ368" s="466">
        <v>0</v>
      </c>
      <c r="IA368" s="466">
        <v>0</v>
      </c>
      <c r="IB368" s="466">
        <v>0</v>
      </c>
      <c r="IC368" s="466">
        <v>0</v>
      </c>
      <c r="ID368" s="466">
        <v>0</v>
      </c>
      <c r="IE368" s="466">
        <v>0</v>
      </c>
      <c r="IF368" s="466">
        <v>0</v>
      </c>
      <c r="IG368" s="466">
        <v>0</v>
      </c>
      <c r="IH368" s="466">
        <v>0</v>
      </c>
      <c r="II368" s="466">
        <v>0</v>
      </c>
      <c r="IJ368" s="466">
        <v>0</v>
      </c>
      <c r="IK368" s="466">
        <v>0</v>
      </c>
      <c r="IL368" s="466">
        <f>HZ368+IA368+IB368+IC368+ID368+IE368+IF368+IG368+IH368+II368+IJ368+IK368</f>
        <v>0</v>
      </c>
      <c r="IM368" s="466">
        <v>0</v>
      </c>
      <c r="IN368" s="466">
        <v>0</v>
      </c>
      <c r="IO368" s="466">
        <v>0</v>
      </c>
      <c r="IP368" s="466">
        <v>0</v>
      </c>
      <c r="IQ368" s="466">
        <v>0</v>
      </c>
      <c r="IR368" s="466">
        <v>0</v>
      </c>
      <c r="IS368" s="466">
        <v>0</v>
      </c>
      <c r="IT368" s="466">
        <v>0</v>
      </c>
      <c r="IU368" s="466">
        <v>0</v>
      </c>
      <c r="IV368" s="466">
        <v>0</v>
      </c>
      <c r="IW368" s="466">
        <v>0</v>
      </c>
      <c r="IX368" s="466">
        <v>0</v>
      </c>
      <c r="IY368" s="466">
        <f>IM368+IN368+IO368+IP368+IQ368+IR368+IS368+IT368+IU368+IV368+IW368+IX368</f>
        <v>0</v>
      </c>
      <c r="IZ368" s="655">
        <v>0</v>
      </c>
      <c r="JA368" s="466">
        <v>0</v>
      </c>
      <c r="JB368" s="466">
        <v>0</v>
      </c>
      <c r="JC368" s="466">
        <v>0</v>
      </c>
      <c r="JD368" s="466">
        <v>0</v>
      </c>
      <c r="JE368" s="466">
        <v>0</v>
      </c>
      <c r="JF368" s="466">
        <v>0</v>
      </c>
      <c r="JG368" s="466">
        <v>0</v>
      </c>
      <c r="JH368" s="466">
        <v>0</v>
      </c>
      <c r="JI368" s="466">
        <v>0</v>
      </c>
      <c r="JJ368" s="466">
        <v>0</v>
      </c>
      <c r="JK368" s="466">
        <v>0</v>
      </c>
      <c r="JL368" s="466">
        <f>IZ368+JA368+JB368+JC368+JD368+JE368+JF368+JG368+JH368+JI368+JJ368+JK368</f>
        <v>0</v>
      </c>
      <c r="JM368" s="655">
        <v>0</v>
      </c>
      <c r="JN368" s="466">
        <v>0</v>
      </c>
      <c r="JO368" s="466">
        <v>0</v>
      </c>
      <c r="JP368" s="466">
        <v>0</v>
      </c>
      <c r="JQ368" s="466">
        <v>0</v>
      </c>
      <c r="JR368" s="466">
        <v>0</v>
      </c>
      <c r="JS368" s="466">
        <v>0</v>
      </c>
      <c r="JT368" s="466">
        <v>0</v>
      </c>
      <c r="JU368" s="466">
        <v>0</v>
      </c>
      <c r="JV368" s="466">
        <v>0</v>
      </c>
      <c r="JW368" s="466">
        <v>0</v>
      </c>
      <c r="JX368" s="466">
        <v>0</v>
      </c>
      <c r="JY368" s="466">
        <f>JM368+JN368+JO368+JP368+JQ368+JR368+JS368+JT368+JU368+JV368+JW368+JX368</f>
        <v>0</v>
      </c>
      <c r="JZ368" s="655">
        <v>0</v>
      </c>
      <c r="KA368" s="466">
        <v>0</v>
      </c>
      <c r="KB368" s="466">
        <v>0</v>
      </c>
      <c r="KC368" s="466">
        <v>0</v>
      </c>
      <c r="KD368" s="466">
        <v>0</v>
      </c>
      <c r="KE368" s="466">
        <v>0</v>
      </c>
      <c r="KF368" s="466">
        <v>0</v>
      </c>
      <c r="KG368" s="466">
        <v>0</v>
      </c>
      <c r="KH368" s="466">
        <v>0</v>
      </c>
      <c r="KI368" s="466">
        <v>0</v>
      </c>
      <c r="KJ368" s="466">
        <v>0</v>
      </c>
      <c r="KK368" s="466">
        <v>0</v>
      </c>
      <c r="KL368" s="466">
        <f>JZ368+KA368+KB368+KC368+KD368+KE368+KF368+KG368+KH368+KI368+KJ368+KK368</f>
        <v>0</v>
      </c>
      <c r="KM368" s="655">
        <v>0</v>
      </c>
      <c r="KN368" s="466">
        <v>0</v>
      </c>
      <c r="KO368" s="466">
        <v>0</v>
      </c>
      <c r="KP368" s="466">
        <v>0</v>
      </c>
      <c r="KQ368" s="466">
        <v>0</v>
      </c>
      <c r="KR368" s="466">
        <v>0</v>
      </c>
      <c r="KS368" s="466">
        <v>0</v>
      </c>
      <c r="KT368" s="466">
        <v>0</v>
      </c>
      <c r="KU368" s="466">
        <v>0</v>
      </c>
      <c r="KV368" s="466">
        <v>0</v>
      </c>
      <c r="KW368" s="466">
        <v>0</v>
      </c>
      <c r="KX368" s="466">
        <v>0</v>
      </c>
      <c r="KY368" s="466">
        <f>KM368+KN368+KO368+KP368+KQ368+KR368+KS368+KT368+KU368+KV368+KW368+KX368</f>
        <v>0</v>
      </c>
      <c r="KZ368" s="655">
        <v>0</v>
      </c>
      <c r="LA368" s="466">
        <v>0</v>
      </c>
      <c r="LB368" s="466">
        <v>0</v>
      </c>
      <c r="LC368" s="466">
        <v>0</v>
      </c>
      <c r="LD368" s="466">
        <v>0</v>
      </c>
      <c r="LE368" s="466">
        <v>0</v>
      </c>
      <c r="LF368" s="466">
        <v>0</v>
      </c>
      <c r="LG368" s="466">
        <v>0</v>
      </c>
      <c r="LH368" s="466">
        <v>0</v>
      </c>
      <c r="LI368" s="466">
        <v>0</v>
      </c>
      <c r="LJ368" s="466">
        <v>0</v>
      </c>
      <c r="LK368" s="466">
        <v>0</v>
      </c>
      <c r="LL368" s="511">
        <f>KZ368+LA368+LB368+LC368+LD368+LE368+LF368+LG368+LH368+LI368+LJ368+LK368</f>
        <v>0</v>
      </c>
    </row>
    <row r="369" spans="1:324" ht="15.75" x14ac:dyDescent="0.25">
      <c r="A369" s="419">
        <v>5514</v>
      </c>
      <c r="B369" s="420"/>
      <c r="C369" s="418" t="s">
        <v>861</v>
      </c>
      <c r="D369" s="418" t="s">
        <v>463</v>
      </c>
      <c r="E369" s="466">
        <v>0</v>
      </c>
      <c r="F369" s="466">
        <v>0</v>
      </c>
      <c r="G369" s="466">
        <v>0</v>
      </c>
      <c r="H369" s="466">
        <v>0</v>
      </c>
      <c r="I369" s="466">
        <v>0</v>
      </c>
      <c r="J369" s="466">
        <v>0</v>
      </c>
      <c r="K369" s="466">
        <v>0</v>
      </c>
      <c r="L369" s="466">
        <v>0</v>
      </c>
      <c r="M369" s="466">
        <v>0</v>
      </c>
      <c r="N369" s="466">
        <v>0</v>
      </c>
      <c r="O369" s="466">
        <v>0</v>
      </c>
      <c r="P369" s="466">
        <v>0</v>
      </c>
      <c r="Q369" s="466">
        <v>0</v>
      </c>
      <c r="R369" s="466">
        <v>4139648.4620263735</v>
      </c>
      <c r="S369" s="466">
        <v>0</v>
      </c>
      <c r="T369" s="466">
        <v>0</v>
      </c>
      <c r="U369" s="466">
        <v>0</v>
      </c>
      <c r="V369" s="466">
        <v>0</v>
      </c>
      <c r="W369" s="466">
        <v>0</v>
      </c>
      <c r="X369" s="466">
        <v>4415736.9270155234</v>
      </c>
      <c r="Y369" s="466">
        <f>M369+N369+O369+P369+Q369+R369+S369+T369+U369+V369+W369+X369</f>
        <v>8555385.3890418969</v>
      </c>
      <c r="Z369" s="466">
        <v>0</v>
      </c>
      <c r="AA369" s="466">
        <v>0</v>
      </c>
      <c r="AB369" s="466">
        <v>0</v>
      </c>
      <c r="AC369" s="466">
        <v>0</v>
      </c>
      <c r="AD369" s="466">
        <v>0</v>
      </c>
      <c r="AE369" s="466">
        <v>6288298.2801702553</v>
      </c>
      <c r="AF369" s="466">
        <v>0</v>
      </c>
      <c r="AG369" s="466">
        <v>337861124.18627942</v>
      </c>
      <c r="AH369" s="466">
        <v>0</v>
      </c>
      <c r="AI369" s="466">
        <v>0</v>
      </c>
      <c r="AJ369" s="466">
        <v>0</v>
      </c>
      <c r="AK369" s="466">
        <v>6207506.0587547999</v>
      </c>
      <c r="AL369" s="466">
        <f>Z369+AA369+AB369+AC369+AD369+AE369+AF369+AG369+AH369+AI369+AJ369+AK369</f>
        <v>350356928.52520448</v>
      </c>
      <c r="AM369" s="466">
        <v>0</v>
      </c>
      <c r="AN369" s="466">
        <v>0</v>
      </c>
      <c r="AO369" s="466">
        <v>0</v>
      </c>
      <c r="AP369" s="466">
        <v>0</v>
      </c>
      <c r="AQ369" s="466">
        <v>0</v>
      </c>
      <c r="AR369" s="466">
        <v>6094477.1795610087</v>
      </c>
      <c r="AS369" s="466">
        <v>0</v>
      </c>
      <c r="AT369" s="466">
        <v>0</v>
      </c>
      <c r="AU369" s="466">
        <v>0</v>
      </c>
      <c r="AV369" s="466">
        <v>0</v>
      </c>
      <c r="AW369" s="466">
        <v>0</v>
      </c>
      <c r="AX369" s="466">
        <v>5929723.5716908704</v>
      </c>
      <c r="AY369" s="466">
        <f>AM369+AN369+AO369+AP369+AQ369+AR369+AS369+AT369+AU369+AV369+AW369+AX369</f>
        <v>12024200.75125188</v>
      </c>
      <c r="AZ369" s="466">
        <v>0</v>
      </c>
      <c r="BA369" s="466">
        <v>0</v>
      </c>
      <c r="BB369" s="466">
        <v>0</v>
      </c>
      <c r="BC369" s="466">
        <v>0</v>
      </c>
      <c r="BD369" s="466">
        <v>0</v>
      </c>
      <c r="BE369" s="466">
        <v>5489236.1418794859</v>
      </c>
      <c r="BF369" s="466">
        <v>0</v>
      </c>
      <c r="BG369" s="466">
        <v>0</v>
      </c>
      <c r="BH369" s="466">
        <v>0</v>
      </c>
      <c r="BI369" s="466">
        <v>0</v>
      </c>
      <c r="BJ369" s="466">
        <v>0</v>
      </c>
      <c r="BK369" s="466">
        <v>5412784.5978551162</v>
      </c>
      <c r="BL369" s="466">
        <f>AZ369+BA369+BB369+BC369+BD369+BE369+BF369+BG369+BH369+BI369+BJ369+BK369</f>
        <v>10902020.739734601</v>
      </c>
      <c r="BM369" s="466">
        <v>0</v>
      </c>
      <c r="BN369" s="466">
        <v>0</v>
      </c>
      <c r="BO369" s="466">
        <v>0</v>
      </c>
      <c r="BP369" s="466">
        <v>0</v>
      </c>
      <c r="BQ369" s="466">
        <v>0</v>
      </c>
      <c r="BR369" s="466">
        <v>209495418.74349025</v>
      </c>
      <c r="BS369" s="466">
        <v>0</v>
      </c>
      <c r="BT369" s="466">
        <v>0</v>
      </c>
      <c r="BU369" s="466">
        <v>0</v>
      </c>
      <c r="BV369" s="466">
        <v>0</v>
      </c>
      <c r="BW369" s="466">
        <v>0</v>
      </c>
      <c r="BX369" s="466">
        <v>5251556.1390836267</v>
      </c>
      <c r="BY369" s="466">
        <f>BM369+BN369+BO369+BP369+BQ369+BR369+BS369+BT369+BU369+BV369+BW369+BX369</f>
        <v>214746974.88257387</v>
      </c>
      <c r="BZ369" s="466">
        <v>0</v>
      </c>
      <c r="CA369" s="466">
        <v>0</v>
      </c>
      <c r="CB369" s="466">
        <v>0</v>
      </c>
      <c r="CC369" s="466">
        <v>0</v>
      </c>
      <c r="CD369" s="466">
        <v>499915915.53997666</v>
      </c>
      <c r="CE369" s="466">
        <v>5493336.3688866636</v>
      </c>
      <c r="CF369" s="466">
        <v>0</v>
      </c>
      <c r="CG369" s="466">
        <v>0</v>
      </c>
      <c r="CH369" s="466">
        <v>0</v>
      </c>
      <c r="CI369" s="466">
        <v>0</v>
      </c>
      <c r="CJ369" s="466">
        <v>0</v>
      </c>
      <c r="CK369" s="466">
        <v>5584750.2615590058</v>
      </c>
      <c r="CL369" s="466">
        <f>BZ369+CA369+CB369+CC369+CD369+CE369+CF369+CG369+CH369+CI369+CJ369+CK369</f>
        <v>510994002.17042232</v>
      </c>
      <c r="CM369" s="466">
        <v>0</v>
      </c>
      <c r="CN369" s="466">
        <v>0</v>
      </c>
      <c r="CO369" s="466">
        <v>0</v>
      </c>
      <c r="CP369" s="466">
        <v>0</v>
      </c>
      <c r="CQ369" s="466">
        <v>0</v>
      </c>
      <c r="CR369" s="466">
        <v>5391334.6585711893</v>
      </c>
      <c r="CS369" s="466">
        <v>0</v>
      </c>
      <c r="CT369" s="466">
        <v>0</v>
      </c>
      <c r="CU369" s="466">
        <v>0</v>
      </c>
      <c r="CV369" s="466">
        <v>0</v>
      </c>
      <c r="CW369" s="466">
        <v>0</v>
      </c>
      <c r="CX369" s="466">
        <v>10501801.398806546</v>
      </c>
      <c r="CY369" s="466">
        <f>CM369+CN369+CO369+CP369+CQ369+CR369+CS369+CT369+CU369+CV369+CW369+CX369</f>
        <v>15893136.057377735</v>
      </c>
      <c r="CZ369" s="466">
        <v>0</v>
      </c>
      <c r="DA369" s="466">
        <v>0</v>
      </c>
      <c r="DB369" s="466">
        <v>0</v>
      </c>
      <c r="DC369" s="466">
        <v>0</v>
      </c>
      <c r="DD369" s="466">
        <v>0</v>
      </c>
      <c r="DE369" s="466">
        <v>0</v>
      </c>
      <c r="DF369" s="466">
        <v>0</v>
      </c>
      <c r="DG369" s="466">
        <v>0</v>
      </c>
      <c r="DH369" s="466">
        <v>0</v>
      </c>
      <c r="DI369" s="466">
        <v>0</v>
      </c>
      <c r="DJ369" s="466">
        <v>0</v>
      </c>
      <c r="DK369" s="466">
        <v>0</v>
      </c>
      <c r="DL369" s="466">
        <f>CZ369+DA369+DB369+DC369+DD369+DE369+DF369+DG369+DH369+DI369+DJ369+DK369</f>
        <v>0</v>
      </c>
      <c r="DM369" s="466">
        <v>0</v>
      </c>
      <c r="DN369" s="466">
        <v>0</v>
      </c>
      <c r="DO369" s="466">
        <v>0</v>
      </c>
      <c r="DP369" s="466">
        <v>0</v>
      </c>
      <c r="DQ369" s="466">
        <v>0</v>
      </c>
      <c r="DR369" s="466">
        <v>0</v>
      </c>
      <c r="DS369" s="466">
        <v>0</v>
      </c>
      <c r="DT369" s="466">
        <v>0</v>
      </c>
      <c r="DU369" s="466">
        <v>0</v>
      </c>
      <c r="DV369" s="466">
        <v>0</v>
      </c>
      <c r="DW369" s="466">
        <v>0</v>
      </c>
      <c r="DX369" s="466">
        <v>0</v>
      </c>
      <c r="DY369" s="466">
        <f>DM369+DN369+DO369+DP369+DQ369+DR369+DS369+DT369+DU369+DV369+DW369+DX369</f>
        <v>0</v>
      </c>
      <c r="DZ369" s="466">
        <v>0</v>
      </c>
      <c r="EA369" s="466">
        <v>0</v>
      </c>
      <c r="EB369" s="466">
        <v>400000000</v>
      </c>
      <c r="EC369" s="466">
        <v>0</v>
      </c>
      <c r="ED369" s="466">
        <v>0</v>
      </c>
      <c r="EE369" s="466">
        <v>0</v>
      </c>
      <c r="EF369" s="466">
        <v>0</v>
      </c>
      <c r="EG369" s="466">
        <v>0</v>
      </c>
      <c r="EH369" s="466">
        <v>0</v>
      </c>
      <c r="EI369" s="466">
        <v>0</v>
      </c>
      <c r="EJ369" s="466">
        <v>0</v>
      </c>
      <c r="EK369" s="466">
        <v>0</v>
      </c>
      <c r="EL369" s="466">
        <f>DZ369+EA369+EB369+EC369+ED369+EE369+EF369+EG369+EH369+EI369+EJ369+EK369</f>
        <v>400000000</v>
      </c>
      <c r="EM369" s="466">
        <v>0</v>
      </c>
      <c r="EN369" s="466">
        <v>0</v>
      </c>
      <c r="EO369" s="466">
        <v>500000000</v>
      </c>
      <c r="EP369" s="466">
        <v>0</v>
      </c>
      <c r="EQ369" s="466">
        <v>0</v>
      </c>
      <c r="ER369" s="466">
        <v>0</v>
      </c>
      <c r="ES369" s="466">
        <v>0</v>
      </c>
      <c r="ET369" s="466">
        <v>0</v>
      </c>
      <c r="EU369" s="466">
        <v>0</v>
      </c>
      <c r="EV369" s="466">
        <v>0</v>
      </c>
      <c r="EW369" s="466">
        <v>0</v>
      </c>
      <c r="EX369" s="466">
        <v>0</v>
      </c>
      <c r="EY369" s="466">
        <f>EM369+EN369+EO369+EP369+EQ369+ER369+ES369+ET369+EU369+EV369+EW369+EX369</f>
        <v>500000000</v>
      </c>
      <c r="EZ369" s="466">
        <v>0</v>
      </c>
      <c r="FA369" s="466">
        <v>0</v>
      </c>
      <c r="FB369" s="466">
        <v>0</v>
      </c>
      <c r="FC369" s="466">
        <v>450000000</v>
      </c>
      <c r="FD369" s="466">
        <v>0</v>
      </c>
      <c r="FE369" s="466">
        <v>0</v>
      </c>
      <c r="FF369" s="466">
        <v>0</v>
      </c>
      <c r="FG369" s="466">
        <v>0</v>
      </c>
      <c r="FH369" s="466">
        <v>0</v>
      </c>
      <c r="FI369" s="466">
        <v>0</v>
      </c>
      <c r="FJ369" s="466">
        <v>0</v>
      </c>
      <c r="FK369" s="466">
        <v>0</v>
      </c>
      <c r="FL369" s="466">
        <f>FA369+FB369+FC369+FD369+FE369+FF369+FG369+FH369+EZ369+FI369+FK369+FJ369</f>
        <v>450000000</v>
      </c>
      <c r="FM369" s="466">
        <v>0</v>
      </c>
      <c r="FN369" s="466">
        <v>0</v>
      </c>
      <c r="FO369" s="466">
        <v>0</v>
      </c>
      <c r="FP369" s="466">
        <v>0</v>
      </c>
      <c r="FQ369" s="466">
        <v>0</v>
      </c>
      <c r="FR369" s="466">
        <v>0</v>
      </c>
      <c r="FS369" s="466">
        <v>0</v>
      </c>
      <c r="FT369" s="466">
        <v>0</v>
      </c>
      <c r="FU369" s="466">
        <v>0</v>
      </c>
      <c r="FV369" s="466">
        <v>0</v>
      </c>
      <c r="FW369" s="466">
        <v>0</v>
      </c>
      <c r="FX369" s="466">
        <v>0</v>
      </c>
      <c r="FY369" s="466">
        <f>FM369+FN369+FO369+FP369+FQ369+FR369+FS369+FT369+FU369+FV369+FW369+FX369</f>
        <v>0</v>
      </c>
      <c r="FZ369" s="466">
        <v>0</v>
      </c>
      <c r="GA369" s="466">
        <v>0</v>
      </c>
      <c r="GB369" s="466">
        <v>0</v>
      </c>
      <c r="GC369" s="466">
        <v>0</v>
      </c>
      <c r="GD369" s="466">
        <v>0</v>
      </c>
      <c r="GE369" s="466">
        <v>0</v>
      </c>
      <c r="GF369" s="466">
        <v>0</v>
      </c>
      <c r="GG369" s="466">
        <v>0</v>
      </c>
      <c r="GH369" s="466">
        <v>0</v>
      </c>
      <c r="GI369" s="466">
        <v>0</v>
      </c>
      <c r="GJ369" s="466">
        <v>0</v>
      </c>
      <c r="GK369" s="466">
        <v>0</v>
      </c>
      <c r="GL369" s="466">
        <f>FZ369+GA369+GB369+GC369+GD369+GE369+GF369+GG369+GH369+GI369+GJ369+GK369</f>
        <v>0</v>
      </c>
      <c r="GM369" s="466">
        <v>0</v>
      </c>
      <c r="GN369" s="466">
        <v>0</v>
      </c>
      <c r="GO369" s="466">
        <v>0</v>
      </c>
      <c r="GP369" s="466">
        <v>0</v>
      </c>
      <c r="GQ369" s="466">
        <v>0</v>
      </c>
      <c r="GR369" s="466">
        <v>0</v>
      </c>
      <c r="GS369" s="466">
        <v>0</v>
      </c>
      <c r="GT369" s="466">
        <v>0</v>
      </c>
      <c r="GU369" s="466">
        <v>0</v>
      </c>
      <c r="GV369" s="466">
        <v>0</v>
      </c>
      <c r="GW369" s="466">
        <v>0</v>
      </c>
      <c r="GX369" s="466">
        <v>0</v>
      </c>
      <c r="GY369" s="466">
        <f>GM369+GN369+GO369+GP369+GQ369+GR369+GS369+GT369+GU369+GV369+GW369+GX369</f>
        <v>0</v>
      </c>
      <c r="GZ369" s="466">
        <v>0</v>
      </c>
      <c r="HA369" s="466">
        <v>0</v>
      </c>
      <c r="HB369" s="466">
        <v>0</v>
      </c>
      <c r="HC369" s="466">
        <v>0</v>
      </c>
      <c r="HD369" s="466">
        <v>0</v>
      </c>
      <c r="HE369" s="466">
        <v>0</v>
      </c>
      <c r="HF369" s="466">
        <v>0</v>
      </c>
      <c r="HG369" s="466">
        <v>0</v>
      </c>
      <c r="HH369" s="466">
        <v>0</v>
      </c>
      <c r="HI369" s="466">
        <v>0</v>
      </c>
      <c r="HJ369" s="466">
        <v>0</v>
      </c>
      <c r="HK369" s="466">
        <v>0</v>
      </c>
      <c r="HL369" s="466">
        <f>GZ369+HA369+HB369+HC369+HD369+HE369+HF369+HG369+HH369+HI369+HJ369+HK369</f>
        <v>0</v>
      </c>
      <c r="HM369" s="466">
        <v>0</v>
      </c>
      <c r="HN369" s="466">
        <v>0</v>
      </c>
      <c r="HO369" s="466">
        <v>0</v>
      </c>
      <c r="HP369" s="466">
        <v>0</v>
      </c>
      <c r="HQ369" s="466">
        <v>0</v>
      </c>
      <c r="HR369" s="466">
        <v>0</v>
      </c>
      <c r="HS369" s="466">
        <v>0</v>
      </c>
      <c r="HT369" s="466">
        <v>0</v>
      </c>
      <c r="HU369" s="466">
        <v>0</v>
      </c>
      <c r="HV369" s="466">
        <v>1500000000</v>
      </c>
      <c r="HW369" s="466">
        <v>0</v>
      </c>
      <c r="HX369" s="466">
        <v>0</v>
      </c>
      <c r="HY369" s="466">
        <f>HM369+HN369+HO369+HP369+HQ369+HR369+HS369+HT369+HU369+HV369+HW369+HX369</f>
        <v>1500000000</v>
      </c>
      <c r="HZ369" s="466">
        <v>0</v>
      </c>
      <c r="IA369" s="466">
        <v>0</v>
      </c>
      <c r="IB369" s="466">
        <v>0</v>
      </c>
      <c r="IC369" s="466">
        <v>0</v>
      </c>
      <c r="ID369" s="466">
        <v>0</v>
      </c>
      <c r="IE369" s="466">
        <v>0</v>
      </c>
      <c r="IF369" s="466">
        <v>0</v>
      </c>
      <c r="IG369" s="466">
        <v>0</v>
      </c>
      <c r="IH369" s="466">
        <v>50971.06</v>
      </c>
      <c r="II369" s="466">
        <v>0</v>
      </c>
      <c r="IJ369" s="466">
        <v>0</v>
      </c>
      <c r="IK369" s="466">
        <v>0</v>
      </c>
      <c r="IL369" s="466">
        <f>HZ369+IA369+IB369+IC369+ID369+IE369+IF369+IG369+IH369+II369+IJ369+IK369</f>
        <v>50971.06</v>
      </c>
      <c r="IM369" s="466">
        <v>0</v>
      </c>
      <c r="IN369" s="466">
        <v>0</v>
      </c>
      <c r="IO369" s="466">
        <v>1000015961.95</v>
      </c>
      <c r="IP369" s="466">
        <v>0</v>
      </c>
      <c r="IQ369" s="466">
        <v>767636447.38</v>
      </c>
      <c r="IR369" s="466">
        <v>0</v>
      </c>
      <c r="IS369" s="466">
        <v>0</v>
      </c>
      <c r="IT369" s="466">
        <v>0</v>
      </c>
      <c r="IU369" s="466">
        <v>0</v>
      </c>
      <c r="IV369" s="466">
        <v>0</v>
      </c>
      <c r="IW369" s="466">
        <v>0</v>
      </c>
      <c r="IX369" s="466">
        <v>0</v>
      </c>
      <c r="IY369" s="466">
        <f>IM369+IN369+IO369+IP369+IQ369+IR369+IS369+IT369+IU369+IV369+IW369+IX369</f>
        <v>1767652409.3299999</v>
      </c>
      <c r="IZ369" s="655">
        <v>0</v>
      </c>
      <c r="JA369" s="466">
        <v>1101321585.9000001</v>
      </c>
      <c r="JB369" s="466">
        <v>0</v>
      </c>
      <c r="JC369" s="466">
        <v>0</v>
      </c>
      <c r="JD369" s="466">
        <v>0</v>
      </c>
      <c r="JE369" s="466">
        <v>0</v>
      </c>
      <c r="JF369" s="466">
        <v>0</v>
      </c>
      <c r="JG369" s="466">
        <v>0</v>
      </c>
      <c r="JH369" s="466">
        <v>0</v>
      </c>
      <c r="JI369" s="466">
        <v>0</v>
      </c>
      <c r="JJ369" s="466">
        <v>0</v>
      </c>
      <c r="JK369" s="466">
        <v>0</v>
      </c>
      <c r="JL369" s="466">
        <f>IZ369+JA369+JB369+JC369+JD369+JE369+JF369+JG369+JH369+JI369+JJ369+JK369</f>
        <v>1101321585.9000001</v>
      </c>
      <c r="JM369" s="655">
        <v>0</v>
      </c>
      <c r="JN369" s="466">
        <v>0</v>
      </c>
      <c r="JO369" s="466">
        <v>0</v>
      </c>
      <c r="JP369" s="466">
        <v>0</v>
      </c>
      <c r="JQ369" s="466">
        <v>0</v>
      </c>
      <c r="JR369" s="466">
        <v>0</v>
      </c>
      <c r="JS369" s="466">
        <v>0</v>
      </c>
      <c r="JT369" s="466">
        <v>0</v>
      </c>
      <c r="JU369" s="466">
        <v>0</v>
      </c>
      <c r="JV369" s="466">
        <v>0</v>
      </c>
      <c r="JW369" s="466">
        <v>0</v>
      </c>
      <c r="JX369" s="466">
        <v>0</v>
      </c>
      <c r="JY369" s="466">
        <f>JM369+JN369+JO369+JP369+JQ369+JR369+JS369+JT369+JU369+JV369+JW369+JX369</f>
        <v>0</v>
      </c>
      <c r="JZ369" s="655">
        <v>0</v>
      </c>
      <c r="KA369" s="466">
        <v>0</v>
      </c>
      <c r="KB369" s="466">
        <v>0</v>
      </c>
      <c r="KC369" s="466">
        <v>0</v>
      </c>
      <c r="KD369" s="466">
        <v>0</v>
      </c>
      <c r="KE369" s="466">
        <v>0</v>
      </c>
      <c r="KF369" s="466">
        <v>0</v>
      </c>
      <c r="KG369" s="466">
        <v>0</v>
      </c>
      <c r="KH369" s="466">
        <v>0</v>
      </c>
      <c r="KI369" s="466">
        <v>0</v>
      </c>
      <c r="KJ369" s="466">
        <v>0</v>
      </c>
      <c r="KK369" s="466">
        <v>0</v>
      </c>
      <c r="KL369" s="466">
        <f>JZ369+KA369+KB369+KC369+KD369+KE369+KF369+KG369+KH369+KI369+KJ369+KK369</f>
        <v>0</v>
      </c>
      <c r="KM369" s="655">
        <v>0</v>
      </c>
      <c r="KN369" s="466">
        <v>0</v>
      </c>
      <c r="KO369" s="466">
        <v>0</v>
      </c>
      <c r="KP369" s="466">
        <v>0</v>
      </c>
      <c r="KQ369" s="466">
        <v>0</v>
      </c>
      <c r="KR369" s="466">
        <v>0</v>
      </c>
      <c r="KS369" s="466">
        <v>0</v>
      </c>
      <c r="KT369" s="466">
        <v>0</v>
      </c>
      <c r="KU369" s="466">
        <v>0</v>
      </c>
      <c r="KV369" s="466">
        <v>209156497.06</v>
      </c>
      <c r="KW369" s="466">
        <v>0</v>
      </c>
      <c r="KX369" s="466">
        <v>0</v>
      </c>
      <c r="KY369" s="466">
        <f>KM369+KN369+KO369+KP369+KQ369+KR369+KS369+KT369+KU369+KV369+KW369+KX369</f>
        <v>209156497.06</v>
      </c>
      <c r="KZ369" s="655">
        <v>0</v>
      </c>
      <c r="LA369" s="466">
        <v>0</v>
      </c>
      <c r="LB369" s="466">
        <v>0</v>
      </c>
      <c r="LC369" s="466">
        <v>0</v>
      </c>
      <c r="LD369" s="466">
        <v>0</v>
      </c>
      <c r="LE369" s="466">
        <v>0</v>
      </c>
      <c r="LF369" s="466">
        <v>0</v>
      </c>
      <c r="LG369" s="466">
        <v>0</v>
      </c>
      <c r="LH369" s="466">
        <v>0</v>
      </c>
      <c r="LI369" s="466">
        <v>0</v>
      </c>
      <c r="LJ369" s="466">
        <v>0</v>
      </c>
      <c r="LK369" s="466">
        <v>0</v>
      </c>
      <c r="LL369" s="511">
        <f>KZ369+LA369+LB369+LC369+LD369+LE369+LF369+LG369+LH369+LI369+LJ369+LK369</f>
        <v>0</v>
      </c>
    </row>
    <row r="370" spans="1:324" ht="15.75" thickBot="1" x14ac:dyDescent="0.25">
      <c r="A370" s="436"/>
      <c r="B370" s="437"/>
      <c r="C370" s="421"/>
      <c r="D370" s="421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  <c r="P370" s="442"/>
      <c r="Q370" s="442"/>
      <c r="R370" s="442"/>
      <c r="S370" s="442"/>
      <c r="T370" s="442"/>
      <c r="U370" s="442"/>
      <c r="V370" s="442"/>
      <c r="W370" s="442"/>
      <c r="X370" s="442"/>
      <c r="Y370" s="442"/>
      <c r="Z370" s="442"/>
      <c r="AA370" s="442"/>
      <c r="AB370" s="442"/>
      <c r="AC370" s="442"/>
      <c r="AD370" s="442"/>
      <c r="AE370" s="442"/>
      <c r="AF370" s="442"/>
      <c r="AG370" s="442"/>
      <c r="AH370" s="442"/>
      <c r="AI370" s="442"/>
      <c r="AJ370" s="442"/>
      <c r="AK370" s="442"/>
      <c r="AL370" s="442"/>
      <c r="AM370" s="442"/>
      <c r="AN370" s="442"/>
      <c r="AO370" s="442"/>
      <c r="AP370" s="442"/>
      <c r="AQ370" s="442"/>
      <c r="AR370" s="442"/>
      <c r="AS370" s="442"/>
      <c r="AT370" s="442"/>
      <c r="AU370" s="442"/>
      <c r="AV370" s="442"/>
      <c r="AW370" s="442"/>
      <c r="AX370" s="442"/>
      <c r="AY370" s="442"/>
      <c r="AZ370" s="442"/>
      <c r="BA370" s="442"/>
      <c r="BB370" s="442"/>
      <c r="BC370" s="442"/>
      <c r="BD370" s="442"/>
      <c r="BE370" s="442"/>
      <c r="BF370" s="442"/>
      <c r="BG370" s="442"/>
      <c r="BH370" s="442"/>
      <c r="BI370" s="442"/>
      <c r="BJ370" s="442"/>
      <c r="BK370" s="442"/>
      <c r="BL370" s="442"/>
      <c r="BM370" s="442"/>
      <c r="BN370" s="442"/>
      <c r="BO370" s="442"/>
      <c r="BP370" s="442"/>
      <c r="BQ370" s="442"/>
      <c r="BR370" s="442"/>
      <c r="BS370" s="442"/>
      <c r="BT370" s="442"/>
      <c r="BU370" s="442"/>
      <c r="BV370" s="442"/>
      <c r="BW370" s="442"/>
      <c r="BX370" s="442"/>
      <c r="BY370" s="442"/>
      <c r="BZ370" s="442"/>
      <c r="CA370" s="442"/>
      <c r="CB370" s="442"/>
      <c r="CC370" s="442"/>
      <c r="CD370" s="442"/>
      <c r="CE370" s="442"/>
      <c r="CF370" s="442"/>
      <c r="CG370" s="442"/>
      <c r="CH370" s="442"/>
      <c r="CI370" s="442"/>
      <c r="CJ370" s="442"/>
      <c r="CK370" s="442"/>
      <c r="CL370" s="442"/>
      <c r="CM370" s="442"/>
      <c r="CN370" s="442"/>
      <c r="CO370" s="442"/>
      <c r="CP370" s="442"/>
      <c r="CQ370" s="442"/>
      <c r="CR370" s="442"/>
      <c r="CS370" s="442"/>
      <c r="CT370" s="442"/>
      <c r="CU370" s="442"/>
      <c r="CV370" s="442"/>
      <c r="CW370" s="442"/>
      <c r="CX370" s="442"/>
      <c r="CY370" s="442"/>
      <c r="CZ370" s="442"/>
      <c r="DA370" s="442"/>
      <c r="DB370" s="442"/>
      <c r="DC370" s="442"/>
      <c r="DD370" s="442"/>
      <c r="DE370" s="442"/>
      <c r="DF370" s="442"/>
      <c r="DG370" s="442"/>
      <c r="DH370" s="442"/>
      <c r="DI370" s="442"/>
      <c r="DJ370" s="442"/>
      <c r="DK370" s="442"/>
      <c r="DL370" s="442"/>
      <c r="DM370" s="442"/>
      <c r="DN370" s="442"/>
      <c r="DO370" s="442"/>
      <c r="DP370" s="442"/>
      <c r="DQ370" s="442"/>
      <c r="DR370" s="442"/>
      <c r="DS370" s="442"/>
      <c r="DT370" s="442"/>
      <c r="DU370" s="442"/>
      <c r="DV370" s="442"/>
      <c r="DW370" s="442"/>
      <c r="DX370" s="442"/>
      <c r="DY370" s="442"/>
      <c r="DZ370" s="442"/>
      <c r="EA370" s="442"/>
      <c r="EB370" s="442"/>
      <c r="EC370" s="442"/>
      <c r="ED370" s="442"/>
      <c r="EE370" s="442"/>
      <c r="EF370" s="442"/>
      <c r="EG370" s="442"/>
      <c r="EH370" s="442"/>
      <c r="EI370" s="442"/>
      <c r="EJ370" s="442"/>
      <c r="EK370" s="442"/>
      <c r="EL370" s="442"/>
      <c r="EM370" s="442"/>
      <c r="EN370" s="442"/>
      <c r="EO370" s="442"/>
      <c r="EP370" s="442"/>
      <c r="EQ370" s="442"/>
      <c r="ER370" s="442"/>
      <c r="ES370" s="442"/>
      <c r="ET370" s="442"/>
      <c r="EU370" s="442"/>
      <c r="EV370" s="442"/>
      <c r="EW370" s="442"/>
      <c r="EX370" s="442"/>
      <c r="EY370" s="442"/>
      <c r="EZ370" s="442"/>
      <c r="FA370" s="442"/>
      <c r="FB370" s="442"/>
      <c r="FC370" s="442"/>
      <c r="FD370" s="442"/>
      <c r="FE370" s="442"/>
      <c r="FF370" s="442"/>
      <c r="FG370" s="442"/>
      <c r="FH370" s="442"/>
      <c r="FI370" s="442"/>
      <c r="FJ370" s="442"/>
      <c r="FK370" s="442"/>
      <c r="FL370" s="442"/>
      <c r="FM370" s="442"/>
      <c r="FN370" s="442"/>
      <c r="FO370" s="442"/>
      <c r="FP370" s="442"/>
      <c r="FQ370" s="442"/>
      <c r="FR370" s="442"/>
      <c r="FS370" s="442"/>
      <c r="FT370" s="442"/>
      <c r="FU370" s="442"/>
      <c r="FV370" s="442"/>
      <c r="FW370" s="442"/>
      <c r="FX370" s="442"/>
      <c r="FY370" s="442"/>
      <c r="FZ370" s="442"/>
      <c r="GA370" s="442"/>
      <c r="GB370" s="442"/>
      <c r="GC370" s="442"/>
      <c r="GD370" s="442"/>
      <c r="GE370" s="442"/>
      <c r="GF370" s="442"/>
      <c r="GG370" s="442"/>
      <c r="GH370" s="442"/>
      <c r="GI370" s="442"/>
      <c r="GJ370" s="442"/>
      <c r="GK370" s="442"/>
      <c r="GL370" s="442"/>
      <c r="GM370" s="442"/>
      <c r="GN370" s="442"/>
      <c r="GO370" s="442"/>
      <c r="GP370" s="442"/>
      <c r="GQ370" s="442"/>
      <c r="GR370" s="442"/>
      <c r="GS370" s="442"/>
      <c r="GT370" s="442"/>
      <c r="GU370" s="442"/>
      <c r="GV370" s="442"/>
      <c r="GW370" s="442"/>
      <c r="GX370" s="442"/>
      <c r="GY370" s="442"/>
      <c r="GZ370" s="442"/>
      <c r="HA370" s="442"/>
      <c r="HB370" s="442"/>
      <c r="HC370" s="442"/>
      <c r="HD370" s="442"/>
      <c r="HE370" s="442"/>
      <c r="HF370" s="442"/>
      <c r="HG370" s="442"/>
      <c r="HH370" s="442"/>
      <c r="HI370" s="442"/>
      <c r="HJ370" s="442"/>
      <c r="HK370" s="442"/>
      <c r="HL370" s="442"/>
      <c r="HM370" s="442"/>
      <c r="HN370" s="442"/>
      <c r="HO370" s="442"/>
      <c r="HP370" s="442"/>
      <c r="HQ370" s="442"/>
      <c r="HR370" s="442"/>
      <c r="HS370" s="442"/>
      <c r="HT370" s="442"/>
      <c r="HU370" s="442"/>
      <c r="HV370" s="442"/>
      <c r="HW370" s="442"/>
      <c r="HX370" s="442"/>
      <c r="HY370" s="442"/>
      <c r="HZ370" s="442"/>
      <c r="IA370" s="442"/>
      <c r="IB370" s="442"/>
      <c r="IC370" s="442"/>
      <c r="ID370" s="442"/>
      <c r="IE370" s="442"/>
      <c r="IF370" s="442"/>
      <c r="IG370" s="442"/>
      <c r="IH370" s="442"/>
      <c r="II370" s="442"/>
      <c r="IJ370" s="442"/>
      <c r="IK370" s="442"/>
      <c r="IL370" s="442"/>
      <c r="IM370" s="442"/>
      <c r="IN370" s="442"/>
      <c r="IO370" s="442"/>
      <c r="IP370" s="442"/>
      <c r="IQ370" s="442"/>
      <c r="IR370" s="442"/>
      <c r="IS370" s="442"/>
      <c r="IT370" s="442"/>
      <c r="IU370" s="442"/>
      <c r="IV370" s="442"/>
      <c r="IW370" s="442"/>
      <c r="IX370" s="442"/>
      <c r="IY370" s="442"/>
      <c r="IZ370" s="653"/>
      <c r="JA370" s="442"/>
      <c r="JB370" s="442"/>
      <c r="JC370" s="442"/>
      <c r="JD370" s="442"/>
      <c r="JE370" s="442"/>
      <c r="JF370" s="442"/>
      <c r="JG370" s="442"/>
      <c r="JH370" s="442"/>
      <c r="JI370" s="442"/>
      <c r="JJ370" s="442"/>
      <c r="JK370" s="442"/>
      <c r="JL370" s="442"/>
      <c r="JM370" s="653"/>
      <c r="JN370" s="442"/>
      <c r="JO370" s="442"/>
      <c r="JP370" s="442"/>
      <c r="JQ370" s="442"/>
      <c r="JR370" s="442"/>
      <c r="JS370" s="442"/>
      <c r="JT370" s="442"/>
      <c r="JU370" s="442"/>
      <c r="JV370" s="442"/>
      <c r="JW370" s="442"/>
      <c r="JX370" s="442"/>
      <c r="JY370" s="442"/>
      <c r="JZ370" s="653"/>
      <c r="KA370" s="442"/>
      <c r="KB370" s="442"/>
      <c r="KC370" s="442"/>
      <c r="KD370" s="442"/>
      <c r="KE370" s="442"/>
      <c r="KF370" s="442"/>
      <c r="KG370" s="442"/>
      <c r="KH370" s="442"/>
      <c r="KI370" s="442"/>
      <c r="KJ370" s="442"/>
      <c r="KK370" s="442"/>
      <c r="KL370" s="442"/>
      <c r="KM370" s="653"/>
      <c r="KN370" s="442"/>
      <c r="KO370" s="442"/>
      <c r="KP370" s="442"/>
      <c r="KQ370" s="442"/>
      <c r="KR370" s="442"/>
      <c r="KS370" s="442"/>
      <c r="KT370" s="442"/>
      <c r="KU370" s="442"/>
      <c r="KV370" s="442"/>
      <c r="KW370" s="442"/>
      <c r="KX370" s="442"/>
      <c r="KY370" s="442"/>
      <c r="KZ370" s="653"/>
      <c r="LA370" s="442"/>
      <c r="LB370" s="442"/>
      <c r="LC370" s="442"/>
      <c r="LD370" s="442"/>
      <c r="LE370" s="442"/>
      <c r="LF370" s="442"/>
      <c r="LG370" s="442"/>
      <c r="LH370" s="442"/>
      <c r="LI370" s="442"/>
      <c r="LJ370" s="442"/>
      <c r="LK370" s="442"/>
      <c r="LL370" s="512"/>
    </row>
    <row r="371" spans="1:324" ht="15.75" thickTop="1" x14ac:dyDescent="0.2">
      <c r="A371" s="478"/>
      <c r="B371" s="479"/>
      <c r="C371" s="480"/>
      <c r="D371" s="480"/>
      <c r="E371" s="574"/>
      <c r="F371" s="574"/>
      <c r="G371" s="574"/>
      <c r="H371" s="574"/>
      <c r="I371" s="574"/>
      <c r="J371" s="574"/>
      <c r="K371" s="574"/>
      <c r="L371" s="574"/>
      <c r="M371" s="574"/>
      <c r="N371" s="574"/>
      <c r="O371" s="574"/>
      <c r="P371" s="574"/>
      <c r="Q371" s="574"/>
      <c r="R371" s="574"/>
      <c r="S371" s="574"/>
      <c r="T371" s="574"/>
      <c r="U371" s="574"/>
      <c r="V371" s="574"/>
      <c r="W371" s="574"/>
      <c r="X371" s="574"/>
      <c r="Y371" s="574"/>
      <c r="Z371" s="574"/>
      <c r="AA371" s="574"/>
      <c r="AB371" s="574"/>
      <c r="AC371" s="574"/>
      <c r="AD371" s="574"/>
      <c r="AE371" s="574"/>
      <c r="AF371" s="574"/>
      <c r="AG371" s="574"/>
      <c r="AH371" s="574"/>
      <c r="AI371" s="574"/>
      <c r="AJ371" s="574"/>
      <c r="AK371" s="574"/>
      <c r="AL371" s="574"/>
      <c r="AM371" s="574"/>
      <c r="AN371" s="574"/>
      <c r="AO371" s="574"/>
      <c r="AP371" s="574"/>
      <c r="AQ371" s="574"/>
      <c r="AR371" s="574"/>
      <c r="AS371" s="574"/>
      <c r="AT371" s="574"/>
      <c r="AU371" s="574"/>
      <c r="AV371" s="574"/>
      <c r="AW371" s="574"/>
      <c r="AX371" s="574"/>
      <c r="AY371" s="574"/>
      <c r="AZ371" s="574"/>
      <c r="BA371" s="574"/>
      <c r="BB371" s="574"/>
      <c r="BC371" s="574"/>
      <c r="BD371" s="574"/>
      <c r="BE371" s="574"/>
      <c r="BF371" s="574"/>
      <c r="BG371" s="574"/>
      <c r="BH371" s="574"/>
      <c r="BI371" s="574"/>
      <c r="BJ371" s="574"/>
      <c r="BK371" s="574"/>
      <c r="BL371" s="574"/>
      <c r="BM371" s="574"/>
      <c r="BN371" s="574"/>
      <c r="BO371" s="574"/>
      <c r="BP371" s="574"/>
      <c r="BQ371" s="574"/>
      <c r="BR371" s="574"/>
      <c r="BS371" s="574"/>
      <c r="BT371" s="574"/>
      <c r="BU371" s="574"/>
      <c r="BV371" s="574"/>
      <c r="BW371" s="574"/>
      <c r="BX371" s="574"/>
      <c r="BY371" s="574"/>
      <c r="BZ371" s="574"/>
      <c r="CA371" s="574"/>
      <c r="CB371" s="574"/>
      <c r="CC371" s="574"/>
      <c r="CD371" s="574"/>
      <c r="CE371" s="574"/>
      <c r="CF371" s="574"/>
      <c r="CG371" s="574"/>
      <c r="CH371" s="574"/>
      <c r="CI371" s="574"/>
      <c r="CJ371" s="574"/>
      <c r="CK371" s="574"/>
      <c r="CL371" s="574"/>
      <c r="CM371" s="574"/>
      <c r="CN371" s="574"/>
      <c r="CO371" s="574"/>
      <c r="CP371" s="574"/>
      <c r="CQ371" s="574"/>
      <c r="CR371" s="574"/>
      <c r="CS371" s="574"/>
      <c r="CT371" s="574"/>
      <c r="CU371" s="574"/>
      <c r="CV371" s="574"/>
      <c r="CW371" s="574"/>
      <c r="CX371" s="574"/>
      <c r="CY371" s="574"/>
      <c r="CZ371" s="574"/>
      <c r="DA371" s="574"/>
      <c r="DB371" s="574"/>
      <c r="DC371" s="574"/>
      <c r="DD371" s="574"/>
      <c r="DE371" s="574"/>
      <c r="DF371" s="574"/>
      <c r="DG371" s="574"/>
      <c r="DH371" s="574"/>
      <c r="DI371" s="574"/>
      <c r="DJ371" s="574"/>
      <c r="DK371" s="574"/>
      <c r="DL371" s="612"/>
      <c r="DM371" s="612"/>
      <c r="DN371" s="574"/>
      <c r="DO371" s="574"/>
      <c r="DP371" s="574"/>
      <c r="DQ371" s="574"/>
      <c r="DR371" s="574"/>
      <c r="DS371" s="574"/>
      <c r="DT371" s="574"/>
      <c r="DU371" s="574"/>
      <c r="DV371" s="574"/>
      <c r="DW371" s="574"/>
      <c r="DX371" s="574"/>
      <c r="DY371" s="612"/>
      <c r="DZ371" s="612"/>
      <c r="EA371" s="574"/>
      <c r="EB371" s="574"/>
      <c r="EC371" s="574"/>
      <c r="ED371" s="574"/>
      <c r="EE371" s="574"/>
      <c r="EF371" s="574"/>
      <c r="EG371" s="574"/>
      <c r="EH371" s="574"/>
      <c r="EI371" s="574"/>
      <c r="EJ371" s="574"/>
      <c r="EK371" s="574"/>
      <c r="EL371" s="612"/>
      <c r="EM371" s="612"/>
      <c r="EN371" s="574"/>
      <c r="EO371" s="574"/>
      <c r="EP371" s="574"/>
      <c r="EQ371" s="574"/>
      <c r="ER371" s="574"/>
      <c r="ES371" s="574"/>
      <c r="ET371" s="574"/>
      <c r="EU371" s="574"/>
      <c r="EV371" s="574"/>
      <c r="EW371" s="574"/>
      <c r="EX371" s="574"/>
      <c r="EY371" s="612"/>
      <c r="EZ371" s="612"/>
      <c r="FA371" s="574"/>
      <c r="FB371" s="574"/>
      <c r="FC371" s="574"/>
      <c r="FD371" s="574"/>
      <c r="FE371" s="574"/>
      <c r="FF371" s="574"/>
      <c r="FG371" s="574"/>
      <c r="FH371" s="574"/>
      <c r="FI371" s="574"/>
      <c r="FJ371" s="574"/>
      <c r="FK371" s="574"/>
      <c r="FL371" s="612"/>
      <c r="FM371" s="612"/>
      <c r="FN371" s="574"/>
      <c r="FO371" s="574"/>
      <c r="FP371" s="574"/>
      <c r="FQ371" s="574"/>
      <c r="FR371" s="574"/>
      <c r="FS371" s="574"/>
      <c r="FT371" s="574"/>
      <c r="FU371" s="574"/>
      <c r="FV371" s="574"/>
      <c r="FW371" s="574"/>
      <c r="FX371" s="574"/>
      <c r="FY371" s="612"/>
      <c r="FZ371" s="612"/>
      <c r="GA371" s="574"/>
      <c r="GB371" s="574"/>
      <c r="GC371" s="574"/>
      <c r="GD371" s="574"/>
      <c r="GE371" s="574"/>
      <c r="GF371" s="574"/>
      <c r="GG371" s="574"/>
      <c r="GH371" s="574"/>
      <c r="GI371" s="574"/>
      <c r="GJ371" s="574"/>
      <c r="GK371" s="574"/>
      <c r="GL371" s="612"/>
      <c r="GM371" s="612"/>
      <c r="GN371" s="574"/>
      <c r="GO371" s="574"/>
      <c r="GP371" s="574"/>
      <c r="GQ371" s="574"/>
      <c r="GR371" s="574"/>
      <c r="GS371" s="574"/>
      <c r="GT371" s="574"/>
      <c r="GU371" s="574"/>
      <c r="GV371" s="574"/>
      <c r="GW371" s="574"/>
      <c r="GX371" s="574"/>
      <c r="GY371" s="612"/>
      <c r="GZ371" s="612"/>
      <c r="HA371" s="574"/>
      <c r="HB371" s="574"/>
      <c r="HC371" s="574"/>
      <c r="HD371" s="574"/>
      <c r="HE371" s="574"/>
      <c r="HF371" s="574"/>
      <c r="HG371" s="574"/>
      <c r="HH371" s="574"/>
      <c r="HI371" s="574"/>
      <c r="HJ371" s="574"/>
      <c r="HK371" s="574"/>
      <c r="HL371" s="612"/>
      <c r="HM371" s="612"/>
      <c r="HN371" s="574"/>
      <c r="HO371" s="574"/>
      <c r="HP371" s="574"/>
      <c r="HQ371" s="574"/>
      <c r="HR371" s="574"/>
      <c r="HS371" s="574"/>
      <c r="HT371" s="574"/>
      <c r="HU371" s="574"/>
      <c r="HV371" s="574"/>
      <c r="HW371" s="574"/>
      <c r="HX371" s="574"/>
      <c r="HY371" s="612"/>
      <c r="HZ371" s="612"/>
      <c r="IA371" s="574"/>
      <c r="IB371" s="574"/>
      <c r="IC371" s="574"/>
      <c r="ID371" s="574"/>
      <c r="IE371" s="574"/>
      <c r="IF371" s="574"/>
      <c r="IG371" s="574"/>
      <c r="IH371" s="574"/>
      <c r="II371" s="574"/>
      <c r="IJ371" s="574"/>
      <c r="IK371" s="574"/>
      <c r="IL371" s="612"/>
      <c r="IM371" s="612"/>
      <c r="IN371" s="574"/>
      <c r="IO371" s="574"/>
      <c r="IP371" s="574"/>
      <c r="IQ371" s="574"/>
      <c r="IR371" s="574"/>
      <c r="IS371" s="574"/>
      <c r="IT371" s="574"/>
      <c r="IU371" s="574"/>
      <c r="IV371" s="574"/>
      <c r="IW371" s="574"/>
      <c r="IX371" s="574"/>
      <c r="IY371" s="612"/>
      <c r="IZ371" s="574"/>
      <c r="JA371" s="574"/>
      <c r="JB371" s="574"/>
      <c r="JC371" s="574"/>
      <c r="JD371" s="574"/>
      <c r="JE371" s="574"/>
      <c r="JF371" s="574"/>
      <c r="JG371" s="574"/>
      <c r="JH371" s="574"/>
      <c r="JI371" s="574"/>
      <c r="JJ371" s="574"/>
      <c r="JK371" s="574"/>
      <c r="JL371" s="612"/>
      <c r="JM371" s="574"/>
      <c r="JN371" s="574"/>
      <c r="JO371" s="574"/>
      <c r="JP371" s="574"/>
      <c r="JQ371" s="574"/>
      <c r="JR371" s="574"/>
      <c r="JS371" s="574"/>
      <c r="JT371" s="574"/>
      <c r="JU371" s="574"/>
      <c r="JV371" s="574"/>
      <c r="JW371" s="574"/>
      <c r="JX371" s="574"/>
      <c r="JY371" s="612"/>
      <c r="JZ371" s="574"/>
      <c r="KA371" s="574"/>
      <c r="KB371" s="574"/>
      <c r="KC371" s="574"/>
      <c r="KD371" s="574"/>
      <c r="KE371" s="574"/>
      <c r="KF371" s="574"/>
      <c r="KG371" s="574"/>
      <c r="KH371" s="574"/>
      <c r="KI371" s="574"/>
      <c r="KJ371" s="574"/>
      <c r="KK371" s="574"/>
      <c r="KL371" s="612"/>
      <c r="KM371" s="574"/>
      <c r="KN371" s="574"/>
      <c r="KO371" s="574"/>
      <c r="KP371" s="574"/>
      <c r="KQ371" s="574"/>
      <c r="KR371" s="574"/>
      <c r="KS371" s="574"/>
      <c r="KT371" s="574"/>
      <c r="KU371" s="574"/>
      <c r="KV371" s="574"/>
      <c r="KW371" s="574"/>
      <c r="KX371" s="574"/>
      <c r="KY371" s="612"/>
      <c r="KZ371" s="574"/>
      <c r="LA371" s="574"/>
      <c r="LB371" s="574"/>
      <c r="LC371" s="574"/>
      <c r="LD371" s="574"/>
      <c r="LE371" s="574"/>
      <c r="LF371" s="574"/>
      <c r="LG371" s="574"/>
      <c r="LH371" s="574"/>
      <c r="LI371" s="574"/>
      <c r="LJ371" s="574"/>
      <c r="LK371" s="574"/>
      <c r="LL371" s="598"/>
    </row>
    <row r="372" spans="1:324" ht="20.25" x14ac:dyDescent="0.3">
      <c r="A372" s="481"/>
      <c r="B372" s="482" t="s">
        <v>828</v>
      </c>
      <c r="C372" s="483" t="s">
        <v>131</v>
      </c>
      <c r="D372" s="483" t="s">
        <v>132</v>
      </c>
      <c r="E372" s="585">
        <f t="shared" ref="E372:X372" si="1797">E334-E353</f>
        <v>-9034601.9028542824</v>
      </c>
      <c r="F372" s="585">
        <f t="shared" si="1797"/>
        <v>24635632.615590036</v>
      </c>
      <c r="G372" s="585">
        <f t="shared" si="1797"/>
        <v>-8208178.9350692779</v>
      </c>
      <c r="H372" s="585">
        <f t="shared" si="1797"/>
        <v>-22865740.277082309</v>
      </c>
      <c r="I372" s="585">
        <f t="shared" si="1797"/>
        <v>46599908.195626795</v>
      </c>
      <c r="J372" s="585">
        <f t="shared" si="1797"/>
        <v>133342839.2588883</v>
      </c>
      <c r="K372" s="585">
        <f t="shared" si="1797"/>
        <v>148800667.66816896</v>
      </c>
      <c r="L372" s="585">
        <f t="shared" si="1797"/>
        <v>179832160.74111164</v>
      </c>
      <c r="M372" s="585">
        <f t="shared" si="1797"/>
        <v>-7654550.6965865493</v>
      </c>
      <c r="N372" s="585">
        <f t="shared" si="1797"/>
        <v>70166488.062593907</v>
      </c>
      <c r="O372" s="585">
        <f t="shared" si="1797"/>
        <v>319952605.75171089</v>
      </c>
      <c r="P372" s="585">
        <f t="shared" si="1797"/>
        <v>-21585571.892463695</v>
      </c>
      <c r="Q372" s="585">
        <f t="shared" si="1797"/>
        <v>-8591718.8973877504</v>
      </c>
      <c r="R372" s="585">
        <f t="shared" si="1797"/>
        <v>-23655881.090510774</v>
      </c>
      <c r="S372" s="585">
        <f t="shared" si="1797"/>
        <v>-57944876.014271401</v>
      </c>
      <c r="T372" s="585">
        <f t="shared" si="1797"/>
        <v>-4391928.6200550823</v>
      </c>
      <c r="U372" s="585">
        <f t="shared" si="1797"/>
        <v>29930208.293314978</v>
      </c>
      <c r="V372" s="585">
        <f t="shared" si="1797"/>
        <v>1778960.523284927</v>
      </c>
      <c r="W372" s="585">
        <f t="shared" si="1797"/>
        <v>49628104.897012189</v>
      </c>
      <c r="X372" s="585">
        <f t="shared" si="1797"/>
        <v>-135377203.94391584</v>
      </c>
      <c r="Y372" s="585">
        <f>M372+N372+O372+P372+Q372+R372+S372+T372+U372+V372+W372+X372</f>
        <v>212254636.37272578</v>
      </c>
      <c r="Z372" s="585">
        <f t="shared" ref="Z372:AK372" si="1798">Z334-Z353</f>
        <v>66266109.472166583</v>
      </c>
      <c r="AA372" s="585">
        <f t="shared" si="1798"/>
        <v>118970144.66666669</v>
      </c>
      <c r="AB372" s="585">
        <f t="shared" si="1798"/>
        <v>12314595.521448851</v>
      </c>
      <c r="AC372" s="585">
        <f t="shared" si="1798"/>
        <v>400820747.16595727</v>
      </c>
      <c r="AD372" s="585">
        <f t="shared" si="1798"/>
        <v>-50283397.49411618</v>
      </c>
      <c r="AE372" s="585">
        <f t="shared" si="1798"/>
        <v>77400814.458312467</v>
      </c>
      <c r="AF372" s="585">
        <f t="shared" si="1798"/>
        <v>15970899.149891503</v>
      </c>
      <c r="AG372" s="585">
        <f t="shared" si="1798"/>
        <v>-307619761.05449843</v>
      </c>
      <c r="AH372" s="585">
        <f t="shared" si="1798"/>
        <v>-20113862.629986651</v>
      </c>
      <c r="AI372" s="585">
        <f t="shared" si="1798"/>
        <v>87450407.067851797</v>
      </c>
      <c r="AJ372" s="585">
        <f t="shared" si="1798"/>
        <v>-2391902.3179352377</v>
      </c>
      <c r="AK372" s="585">
        <f t="shared" si="1798"/>
        <v>-93404340.887748301</v>
      </c>
      <c r="AL372" s="585">
        <f>Z372+AA372+AB372+AC372+AD372+AE372+AF372+AG372+AH372+AI372+AJ372+AK372</f>
        <v>305380453.11801034</v>
      </c>
      <c r="AM372" s="585">
        <f t="shared" ref="AM372:AX372" si="1799">AM334-AM353</f>
        <v>8695626.213111341</v>
      </c>
      <c r="AN372" s="585">
        <f t="shared" si="1799"/>
        <v>163234781.63808212</v>
      </c>
      <c r="AO372" s="585">
        <f t="shared" si="1799"/>
        <v>87877068.048364207</v>
      </c>
      <c r="AP372" s="585">
        <f t="shared" si="1799"/>
        <v>63397884.764480054</v>
      </c>
      <c r="AQ372" s="585">
        <f t="shared" si="1799"/>
        <v>21256451.402478725</v>
      </c>
      <c r="AR372" s="585">
        <f t="shared" si="1799"/>
        <v>83446498.071607441</v>
      </c>
      <c r="AS372" s="585">
        <f t="shared" si="1799"/>
        <v>100502839.26769321</v>
      </c>
      <c r="AT372" s="585">
        <f t="shared" si="1799"/>
        <v>2097997.7491654148</v>
      </c>
      <c r="AU372" s="585">
        <f t="shared" si="1799"/>
        <v>8071920.163578704</v>
      </c>
      <c r="AV372" s="585">
        <f t="shared" si="1799"/>
        <v>28309937.594558507</v>
      </c>
      <c r="AW372" s="585">
        <f t="shared" si="1799"/>
        <v>34630709.14968285</v>
      </c>
      <c r="AX372" s="585">
        <f t="shared" si="1799"/>
        <v>16724010.972083122</v>
      </c>
      <c r="AY372" s="585">
        <f>AM372+AN372+AO372+AP372+AQ372+AR372+AS372+AT372+AU372+AV372+AW372+AX372</f>
        <v>618245725.03488564</v>
      </c>
      <c r="AZ372" s="585">
        <f t="shared" ref="AZ372:BK372" si="1800">AZ334-AZ353</f>
        <v>-120421470.54172923</v>
      </c>
      <c r="BA372" s="585">
        <f t="shared" si="1800"/>
        <v>94011575.90573357</v>
      </c>
      <c r="BB372" s="585">
        <f t="shared" si="1800"/>
        <v>-56443962.529919878</v>
      </c>
      <c r="BC372" s="585">
        <f t="shared" si="1800"/>
        <v>87090500.827407792</v>
      </c>
      <c r="BD372" s="585">
        <f t="shared" si="1800"/>
        <v>3130780.2288432717</v>
      </c>
      <c r="BE372" s="585">
        <f t="shared" si="1800"/>
        <v>84430782.996077433</v>
      </c>
      <c r="BF372" s="585">
        <f t="shared" si="1800"/>
        <v>62047814.664288089</v>
      </c>
      <c r="BG372" s="585">
        <f t="shared" si="1800"/>
        <v>-42454590.04723753</v>
      </c>
      <c r="BH372" s="585">
        <f t="shared" si="1800"/>
        <v>-15794887.557669844</v>
      </c>
      <c r="BI372" s="585">
        <f t="shared" si="1800"/>
        <v>136566548.61221001</v>
      </c>
      <c r="BJ372" s="585">
        <f t="shared" si="1800"/>
        <v>17496661.860665999</v>
      </c>
      <c r="BK372" s="585">
        <f t="shared" si="1800"/>
        <v>-90571943.232098162</v>
      </c>
      <c r="BL372" s="585">
        <f>AZ372+BA372+BB372+BC372+BD372+BE372+BF372+BG372+BH372+BI372+BJ372+BK372</f>
        <v>159087811.18657151</v>
      </c>
      <c r="BM372" s="585">
        <f t="shared" ref="BM372:BX372" si="1801">BM334-BM353</f>
        <v>-77478985.794608578</v>
      </c>
      <c r="BN372" s="585">
        <f t="shared" si="1801"/>
        <v>100420289.11842763</v>
      </c>
      <c r="BO372" s="585">
        <f t="shared" si="1801"/>
        <v>57721368.069813043</v>
      </c>
      <c r="BP372" s="585">
        <f t="shared" si="1801"/>
        <v>140341228.09910703</v>
      </c>
      <c r="BQ372" s="585">
        <f t="shared" si="1801"/>
        <v>32337522.729177102</v>
      </c>
      <c r="BR372" s="585">
        <f t="shared" si="1801"/>
        <v>-34113235.998789817</v>
      </c>
      <c r="BS372" s="585">
        <f t="shared" si="1801"/>
        <v>3661129.190452341</v>
      </c>
      <c r="BT372" s="585">
        <f t="shared" si="1801"/>
        <v>31394871.044399939</v>
      </c>
      <c r="BU372" s="585">
        <f t="shared" si="1801"/>
        <v>2638798.5732765868</v>
      </c>
      <c r="BV372" s="585">
        <f t="shared" si="1801"/>
        <v>104221491.26364547</v>
      </c>
      <c r="BW372" s="585">
        <f t="shared" si="1801"/>
        <v>-6378331.3176014032</v>
      </c>
      <c r="BX372" s="585">
        <f t="shared" si="1801"/>
        <v>17459139.649223842</v>
      </c>
      <c r="BY372" s="585">
        <f>BM372+BN372+BO372+BP372+BQ372+BR372+BS372+BT372+BU372+BV372+BW372+BX372</f>
        <v>372225284.62652326</v>
      </c>
      <c r="BZ372" s="585">
        <f t="shared" ref="BZ372:CK372" si="1802">BZ334-BZ353</f>
        <v>127172100.15965615</v>
      </c>
      <c r="CA372" s="585">
        <f t="shared" si="1802"/>
        <v>31379146.900308773</v>
      </c>
      <c r="CB372" s="585">
        <f t="shared" si="1802"/>
        <v>214266748.8181439</v>
      </c>
      <c r="CC372" s="585">
        <f t="shared" si="1802"/>
        <v>86658921.753296629</v>
      </c>
      <c r="CD372" s="585">
        <f t="shared" si="1802"/>
        <v>-201522875.9365716</v>
      </c>
      <c r="CE372" s="585">
        <f t="shared" si="1802"/>
        <v>-272451226.46160913</v>
      </c>
      <c r="CF372" s="585">
        <f t="shared" si="1802"/>
        <v>-96857592.064054415</v>
      </c>
      <c r="CG372" s="585">
        <f t="shared" si="1802"/>
        <v>-62002130.524161249</v>
      </c>
      <c r="CH372" s="585">
        <f t="shared" si="1802"/>
        <v>68299539.805458203</v>
      </c>
      <c r="CI372" s="585">
        <f t="shared" si="1802"/>
        <v>-6003406.3591220248</v>
      </c>
      <c r="CJ372" s="585">
        <f t="shared" si="1802"/>
        <v>32897145.991487235</v>
      </c>
      <c r="CK372" s="585">
        <f t="shared" si="1802"/>
        <v>68454974.223335013</v>
      </c>
      <c r="CL372" s="585">
        <f>BZ372+CA372+CB372+CC372+CD372+CE372+CF372+CG372+CH372+CI372+CJ372+CK372</f>
        <v>-9708653.693832472</v>
      </c>
      <c r="CM372" s="585">
        <f t="shared" ref="CM372:CX372" si="1803">CM334-CM353</f>
        <v>74283926.826364607</v>
      </c>
      <c r="CN372" s="585">
        <f t="shared" si="1803"/>
        <v>-95773475.817225814</v>
      </c>
      <c r="CO372" s="585">
        <f t="shared" si="1803"/>
        <v>25963686.36362876</v>
      </c>
      <c r="CP372" s="585">
        <f t="shared" si="1803"/>
        <v>109348082.4649892</v>
      </c>
      <c r="CQ372" s="585">
        <f t="shared" si="1803"/>
        <v>120284654.86354531</v>
      </c>
      <c r="CR372" s="585">
        <f t="shared" si="1803"/>
        <v>-16819048.512226664</v>
      </c>
      <c r="CS372" s="585">
        <f t="shared" si="1803"/>
        <v>-67782589.541228503</v>
      </c>
      <c r="CT372" s="585">
        <f t="shared" si="1803"/>
        <v>-2800333.0640544156</v>
      </c>
      <c r="CU372" s="585">
        <f t="shared" si="1803"/>
        <v>152137492.51702553</v>
      </c>
      <c r="CV372" s="585">
        <f t="shared" si="1803"/>
        <v>130239488.24081956</v>
      </c>
      <c r="CW372" s="585">
        <f t="shared" si="1803"/>
        <v>-1395197.8238607943</v>
      </c>
      <c r="CX372" s="585">
        <f t="shared" si="1803"/>
        <v>-67629253.59693706</v>
      </c>
      <c r="CY372" s="585">
        <f>CM372+CN372+CO372+CP372+CQ372+CR372+CS372+CT372+CU372+CV372+CW372+CX372</f>
        <v>360057432.92083967</v>
      </c>
      <c r="CZ372" s="585">
        <f t="shared" ref="CZ372:DK372" si="1804">CZ334-CZ353</f>
        <v>-25615172.679999977</v>
      </c>
      <c r="DA372" s="585">
        <f t="shared" si="1804"/>
        <v>108929335.62000003</v>
      </c>
      <c r="DB372" s="585">
        <f t="shared" si="1804"/>
        <v>592694643.02995825</v>
      </c>
      <c r="DC372" s="585">
        <f t="shared" si="1804"/>
        <v>-84522687.49000001</v>
      </c>
      <c r="DD372" s="585">
        <f t="shared" si="1804"/>
        <v>-617183695.20000005</v>
      </c>
      <c r="DE372" s="585">
        <f t="shared" si="1804"/>
        <v>-258589875.49000001</v>
      </c>
      <c r="DF372" s="585">
        <f t="shared" si="1804"/>
        <v>-75876689</v>
      </c>
      <c r="DG372" s="585">
        <f t="shared" si="1804"/>
        <v>-32227797.069958273</v>
      </c>
      <c r="DH372" s="585">
        <f t="shared" si="1804"/>
        <v>-37350000.640000001</v>
      </c>
      <c r="DI372" s="585">
        <f t="shared" si="1804"/>
        <v>-43165391.280000001</v>
      </c>
      <c r="DJ372" s="585">
        <f t="shared" si="1804"/>
        <v>-31763143.550000001</v>
      </c>
      <c r="DK372" s="585">
        <f t="shared" si="1804"/>
        <v>455541412.42000002</v>
      </c>
      <c r="DL372" s="620">
        <f>CZ372+DA372+DB372+DC372+DD372+DE372+DF372+DG372+DH372+DI372+DJ372+DK372</f>
        <v>-49129061.330000043</v>
      </c>
      <c r="DM372" s="620">
        <f t="shared" ref="DM372:DX372" si="1805">DM334-DM353</f>
        <v>-469858878.72999996</v>
      </c>
      <c r="DN372" s="585">
        <f t="shared" si="1805"/>
        <v>856277325.24000001</v>
      </c>
      <c r="DO372" s="585">
        <f t="shared" si="1805"/>
        <v>-11497671.50999999</v>
      </c>
      <c r="DP372" s="585">
        <f t="shared" si="1805"/>
        <v>-566486559.34000003</v>
      </c>
      <c r="DQ372" s="585">
        <f t="shared" si="1805"/>
        <v>-13677282.59</v>
      </c>
      <c r="DR372" s="585">
        <f t="shared" si="1805"/>
        <v>-7869653.6200000001</v>
      </c>
      <c r="DS372" s="585">
        <f t="shared" si="1805"/>
        <v>-5063096.42</v>
      </c>
      <c r="DT372" s="585">
        <f t="shared" si="1805"/>
        <v>31296517.279999997</v>
      </c>
      <c r="DU372" s="585">
        <f t="shared" si="1805"/>
        <v>-11281031.100000001</v>
      </c>
      <c r="DV372" s="585">
        <f t="shared" si="1805"/>
        <v>-47271802.5</v>
      </c>
      <c r="DW372" s="585">
        <f t="shared" si="1805"/>
        <v>54221294.969999999</v>
      </c>
      <c r="DX372" s="585">
        <f t="shared" si="1805"/>
        <v>58338475.010000005</v>
      </c>
      <c r="DY372" s="620">
        <f>DM372+DN372+DO372+DP372+DQ372+DR372+DS372+DT372+DU372+DV372+DW372+DX372</f>
        <v>-132872363.30999996</v>
      </c>
      <c r="DZ372" s="620">
        <f t="shared" ref="DZ372:EK372" si="1806">DZ334-DZ353</f>
        <v>399378312.74000001</v>
      </c>
      <c r="EA372" s="585">
        <f t="shared" si="1806"/>
        <v>786988283.33000004</v>
      </c>
      <c r="EB372" s="585">
        <f t="shared" si="1806"/>
        <v>-67975791.040000021</v>
      </c>
      <c r="EC372" s="585">
        <f t="shared" si="1806"/>
        <v>1491869579.6200001</v>
      </c>
      <c r="ED372" s="585">
        <f t="shared" si="1806"/>
        <v>106341966.34</v>
      </c>
      <c r="EE372" s="585">
        <f t="shared" si="1806"/>
        <v>6430953.2100000009</v>
      </c>
      <c r="EF372" s="585">
        <f t="shared" si="1806"/>
        <v>-96184870.070000023</v>
      </c>
      <c r="EG372" s="585">
        <f t="shared" si="1806"/>
        <v>-62135069.929999992</v>
      </c>
      <c r="EH372" s="585">
        <f t="shared" si="1806"/>
        <v>1533553226.99</v>
      </c>
      <c r="EI372" s="585">
        <f t="shared" si="1806"/>
        <v>2330332.2599999867</v>
      </c>
      <c r="EJ372" s="585">
        <f t="shared" si="1806"/>
        <v>-22869858.82</v>
      </c>
      <c r="EK372" s="585">
        <f t="shared" si="1806"/>
        <v>-26247741.879999992</v>
      </c>
      <c r="EL372" s="620">
        <f>DZ372+EA372+EB372+EC372+ED372+EE372+EF372+EG372+EH372+EI372+EJ372+EK372</f>
        <v>4051479322.75</v>
      </c>
      <c r="EM372" s="620">
        <f t="shared" ref="EM372:EX372" si="1807">EM334-EM353</f>
        <v>1167923355.1700001</v>
      </c>
      <c r="EN372" s="585">
        <f t="shared" si="1807"/>
        <v>-1213254.3900000006</v>
      </c>
      <c r="EO372" s="585">
        <f t="shared" si="1807"/>
        <v>-238333493.52999997</v>
      </c>
      <c r="EP372" s="585">
        <f t="shared" si="1807"/>
        <v>-46429712.859999992</v>
      </c>
      <c r="EQ372" s="585">
        <f t="shared" si="1807"/>
        <v>-9715393.3000000045</v>
      </c>
      <c r="ER372" s="585">
        <f t="shared" si="1807"/>
        <v>5598435.9500000086</v>
      </c>
      <c r="ES372" s="585">
        <f t="shared" si="1807"/>
        <v>-18923092.539999999</v>
      </c>
      <c r="ET372" s="585">
        <f t="shared" si="1807"/>
        <v>25444115.66</v>
      </c>
      <c r="EU372" s="585">
        <f t="shared" si="1807"/>
        <v>-24627806.980000008</v>
      </c>
      <c r="EV372" s="585">
        <f t="shared" si="1807"/>
        <v>-8638648.2899999935</v>
      </c>
      <c r="EW372" s="585">
        <f t="shared" si="1807"/>
        <v>11685729.829999996</v>
      </c>
      <c r="EX372" s="585">
        <f t="shared" si="1807"/>
        <v>20873875.170000002</v>
      </c>
      <c r="EY372" s="620">
        <f>EM372+EN372+EO372+EP372+EQ372+ER372+ES372+ET372+EU372+EV372+EW372+EX372</f>
        <v>883644109.8900001</v>
      </c>
      <c r="EZ372" s="620">
        <f t="shared" ref="EZ372:FH372" si="1808">EZ334-EZ353</f>
        <v>1174939058.45</v>
      </c>
      <c r="FA372" s="585">
        <f t="shared" si="1808"/>
        <v>-40560678.280000001</v>
      </c>
      <c r="FB372" s="585">
        <f t="shared" si="1808"/>
        <v>1509458364.22</v>
      </c>
      <c r="FC372" s="585">
        <f t="shared" si="1808"/>
        <v>-465344169.98000002</v>
      </c>
      <c r="FD372" s="585">
        <f t="shared" si="1808"/>
        <v>9979940.6899999902</v>
      </c>
      <c r="FE372" s="585">
        <f t="shared" si="1808"/>
        <v>-60681507.529999979</v>
      </c>
      <c r="FF372" s="585">
        <f t="shared" si="1808"/>
        <v>1701000.2000000002</v>
      </c>
      <c r="FG372" s="585">
        <f t="shared" si="1808"/>
        <v>6128031.1700000037</v>
      </c>
      <c r="FH372" s="585">
        <f t="shared" si="1808"/>
        <v>-8543511.7800000273</v>
      </c>
      <c r="FI372" s="585">
        <f>FI334-FI353</f>
        <v>7258083.6799999997</v>
      </c>
      <c r="FJ372" s="585">
        <f>FJ334-FJ353</f>
        <v>13747314.110000011</v>
      </c>
      <c r="FK372" s="585">
        <f>FK334-FK353</f>
        <v>838533086.40999997</v>
      </c>
      <c r="FL372" s="620">
        <f>FA372+FB372+FC372+FD372+FE372+FF372+FG372+FH372+EZ372+FI372+FK372+FJ372</f>
        <v>2986615011.3600001</v>
      </c>
      <c r="FM372" s="620">
        <f t="shared" ref="FM372:FV372" si="1809">FM334-FM353</f>
        <v>102373497.70000002</v>
      </c>
      <c r="FN372" s="585">
        <f t="shared" si="1809"/>
        <v>-526572994.00999993</v>
      </c>
      <c r="FO372" s="585">
        <f t="shared" si="1809"/>
        <v>298915127.25999999</v>
      </c>
      <c r="FP372" s="585">
        <f t="shared" si="1809"/>
        <v>-83607433.700000018</v>
      </c>
      <c r="FQ372" s="585">
        <f t="shared" si="1809"/>
        <v>167369746.88</v>
      </c>
      <c r="FR372" s="585">
        <f t="shared" si="1809"/>
        <v>28012124.069999985</v>
      </c>
      <c r="FS372" s="585">
        <f t="shared" si="1809"/>
        <v>78121465.320000038</v>
      </c>
      <c r="FT372" s="585">
        <f t="shared" si="1809"/>
        <v>-121953153.26000004</v>
      </c>
      <c r="FU372" s="585">
        <f t="shared" si="1809"/>
        <v>-52550300.629999995</v>
      </c>
      <c r="FV372" s="585">
        <f t="shared" si="1809"/>
        <v>1990879641.71</v>
      </c>
      <c r="FW372" s="585">
        <f>FW334-FW353</f>
        <v>-38274967.73999998</v>
      </c>
      <c r="FX372" s="585">
        <f>FX334-FX353</f>
        <v>-131856564.63000001</v>
      </c>
      <c r="FY372" s="620">
        <f>FM372+FN372+FO372+FP372+FQ372+FR372+FS372+FT372+FU372+FV372+FW372+FX372</f>
        <v>1710856188.97</v>
      </c>
      <c r="FZ372" s="620">
        <f t="shared" ref="FZ372:GI372" si="1810">FZ334-FZ353</f>
        <v>-49682880.250000015</v>
      </c>
      <c r="GA372" s="585">
        <f t="shared" si="1810"/>
        <v>-111463742.78</v>
      </c>
      <c r="GB372" s="585">
        <f t="shared" si="1810"/>
        <v>61453388.49000001</v>
      </c>
      <c r="GC372" s="585">
        <f t="shared" si="1810"/>
        <v>521958620.86999989</v>
      </c>
      <c r="GD372" s="585">
        <f t="shared" si="1810"/>
        <v>2532594676.6699996</v>
      </c>
      <c r="GE372" s="585">
        <f t="shared" si="1810"/>
        <v>-451962037.97000015</v>
      </c>
      <c r="GF372" s="585">
        <f t="shared" si="1810"/>
        <v>24608824.110000007</v>
      </c>
      <c r="GG372" s="585">
        <f t="shared" si="1810"/>
        <v>45588492.479999997</v>
      </c>
      <c r="GH372" s="585">
        <f t="shared" si="1810"/>
        <v>-51498287.629999965</v>
      </c>
      <c r="GI372" s="585">
        <f t="shared" si="1810"/>
        <v>-25917229.170000032</v>
      </c>
      <c r="GJ372" s="585">
        <f>GJ334-GJ353</f>
        <v>1554234713.1400001</v>
      </c>
      <c r="GK372" s="585">
        <f>GK334-GK353</f>
        <v>1105254473.2499998</v>
      </c>
      <c r="GL372" s="620">
        <f>FZ372+GA372+GB372+GC372+GD372+GE372+GF372+GG372+GH372+GI372+GJ372+GK372</f>
        <v>5155169011.2099991</v>
      </c>
      <c r="GM372" s="620">
        <f t="shared" ref="GM372:GV372" si="1811">GM334-GM353</f>
        <v>6691403.9599999953</v>
      </c>
      <c r="GN372" s="585">
        <f t="shared" si="1811"/>
        <v>2651558024.52</v>
      </c>
      <c r="GO372" s="585">
        <f t="shared" si="1811"/>
        <v>-24068774.230000019</v>
      </c>
      <c r="GP372" s="585">
        <f t="shared" si="1811"/>
        <v>571379213.25999999</v>
      </c>
      <c r="GQ372" s="585">
        <f t="shared" si="1811"/>
        <v>96084949.01000002</v>
      </c>
      <c r="GR372" s="585">
        <f t="shared" si="1811"/>
        <v>-5541501.0999999791</v>
      </c>
      <c r="GS372" s="585">
        <f t="shared" si="1811"/>
        <v>129594144.94000003</v>
      </c>
      <c r="GT372" s="585">
        <f t="shared" si="1811"/>
        <v>-24117815.570000041</v>
      </c>
      <c r="GU372" s="585">
        <f t="shared" si="1811"/>
        <v>-55182681.719999954</v>
      </c>
      <c r="GV372" s="585">
        <f t="shared" si="1811"/>
        <v>-547739994.39000022</v>
      </c>
      <c r="GW372" s="585">
        <f>GW334-GW353</f>
        <v>956039351.76999998</v>
      </c>
      <c r="GX372" s="585">
        <f>GX334-GX353</f>
        <v>310318628.73000002</v>
      </c>
      <c r="GY372" s="620">
        <f>GM372+GN372+GO372+GP372+GQ372+GR372+GS372+GT372+GU372+GV372+GW372+GX372</f>
        <v>4065014949.1800003</v>
      </c>
      <c r="GZ372" s="620">
        <f t="shared" ref="GZ372:HI372" si="1812">GZ334-GZ353</f>
        <v>-24854883.800000001</v>
      </c>
      <c r="HA372" s="585">
        <f t="shared" si="1812"/>
        <v>-69199681.030000001</v>
      </c>
      <c r="HB372" s="585">
        <f t="shared" si="1812"/>
        <v>-240754390.10000014</v>
      </c>
      <c r="HC372" s="585">
        <f t="shared" si="1812"/>
        <v>13696731.029999971</v>
      </c>
      <c r="HD372" s="585">
        <f t="shared" si="1812"/>
        <v>-64257118.479999967</v>
      </c>
      <c r="HE372" s="585">
        <f t="shared" si="1812"/>
        <v>-2585294.6499999762</v>
      </c>
      <c r="HF372" s="585">
        <f t="shared" si="1812"/>
        <v>1180929103.9300001</v>
      </c>
      <c r="HG372" s="585">
        <f t="shared" si="1812"/>
        <v>276477963.88999999</v>
      </c>
      <c r="HH372" s="585">
        <f t="shared" si="1812"/>
        <v>185754557.22000006</v>
      </c>
      <c r="HI372" s="585">
        <f t="shared" si="1812"/>
        <v>-3496000.0899999589</v>
      </c>
      <c r="HJ372" s="585">
        <f>HJ334-HJ353</f>
        <v>-1068599.3099999875</v>
      </c>
      <c r="HK372" s="585">
        <f>HK334-HK353</f>
        <v>1619565.2299999576</v>
      </c>
      <c r="HL372" s="620">
        <f>GZ372+HA372+HB372+HC372+HD372+HE372+HF372+HG372+HH372+HI372+HJ372+HK372</f>
        <v>1252261953.8400002</v>
      </c>
      <c r="HM372" s="620">
        <f t="shared" ref="HM372:HV372" si="1813">HM334-HM353</f>
        <v>7651908.8699999973</v>
      </c>
      <c r="HN372" s="585">
        <f t="shared" si="1813"/>
        <v>-933492615.68999994</v>
      </c>
      <c r="HO372" s="585">
        <f t="shared" si="1813"/>
        <v>1595823327.9000001</v>
      </c>
      <c r="HP372" s="585">
        <f t="shared" si="1813"/>
        <v>-466264286.38</v>
      </c>
      <c r="HQ372" s="585">
        <f t="shared" si="1813"/>
        <v>91378485.060000002</v>
      </c>
      <c r="HR372" s="585">
        <f t="shared" si="1813"/>
        <v>-18855768.300000027</v>
      </c>
      <c r="HS372" s="585">
        <f t="shared" si="1813"/>
        <v>6468200.7499999916</v>
      </c>
      <c r="HT372" s="585">
        <f t="shared" si="1813"/>
        <v>-25869207.139999986</v>
      </c>
      <c r="HU372" s="585">
        <f t="shared" si="1813"/>
        <v>413701293.13000005</v>
      </c>
      <c r="HV372" s="585">
        <f t="shared" si="1813"/>
        <v>-1576200319.5000002</v>
      </c>
      <c r="HW372" s="585">
        <f>HW334-HW353</f>
        <v>124314583.78999998</v>
      </c>
      <c r="HX372" s="585">
        <f>HX334-HX353</f>
        <v>93759577.729999974</v>
      </c>
      <c r="HY372" s="620">
        <f>HM372+HN372+HO372+HP372+HQ372+HR372+HS372+HT372+HU372+HV372+HW372+HX372</f>
        <v>-687584819.77999997</v>
      </c>
      <c r="HZ372" s="620">
        <f t="shared" ref="HZ372:II372" si="1814">HZ334-HZ353</f>
        <v>1310915028.6800001</v>
      </c>
      <c r="IA372" s="585">
        <f t="shared" si="1814"/>
        <v>64494783.910000004</v>
      </c>
      <c r="IB372" s="585">
        <f t="shared" si="1814"/>
        <v>36443660.51000011</v>
      </c>
      <c r="IC372" s="585">
        <f t="shared" si="1814"/>
        <v>-259537350.81</v>
      </c>
      <c r="ID372" s="585">
        <f t="shared" si="1814"/>
        <v>863056505.89999998</v>
      </c>
      <c r="IE372" s="585">
        <f t="shared" si="1814"/>
        <v>-76986846.410000041</v>
      </c>
      <c r="IF372" s="585">
        <f t="shared" si="1814"/>
        <v>2811623.4300000118</v>
      </c>
      <c r="IG372" s="585">
        <f t="shared" si="1814"/>
        <v>-35352136.719999999</v>
      </c>
      <c r="IH372" s="585">
        <f t="shared" si="1814"/>
        <v>365860768.17000002</v>
      </c>
      <c r="II372" s="585">
        <f t="shared" si="1814"/>
        <v>-1312993802.2499998</v>
      </c>
      <c r="IJ372" s="585">
        <f>IJ334-IJ353</f>
        <v>-21961742.130000025</v>
      </c>
      <c r="IK372" s="585">
        <f>IK334-IK353</f>
        <v>12764464.190000003</v>
      </c>
      <c r="IL372" s="620">
        <f>HZ372+IA372+IB372+IC372+ID372+IE372+IF372+IG372+IH372+II372+IJ372+IK372</f>
        <v>949514956.47000062</v>
      </c>
      <c r="IM372" s="620">
        <f t="shared" ref="IM372:IV372" si="1815">IM334-IM353</f>
        <v>1501368391.46</v>
      </c>
      <c r="IN372" s="585">
        <f t="shared" si="1815"/>
        <v>8186577.2500000149</v>
      </c>
      <c r="IO372" s="585">
        <f t="shared" si="1815"/>
        <v>-216688311.11000013</v>
      </c>
      <c r="IP372" s="585">
        <f t="shared" si="1815"/>
        <v>-81462319.060000002</v>
      </c>
      <c r="IQ372" s="585">
        <f t="shared" si="1815"/>
        <v>-753688012.93999994</v>
      </c>
      <c r="IR372" s="585">
        <f t="shared" si="1815"/>
        <v>49910757.589999974</v>
      </c>
      <c r="IS372" s="585">
        <f t="shared" si="1815"/>
        <v>-34505625.080000021</v>
      </c>
      <c r="IT372" s="585">
        <f t="shared" si="1815"/>
        <v>-55628794.989999942</v>
      </c>
      <c r="IU372" s="585">
        <f t="shared" si="1815"/>
        <v>-25269343.160000026</v>
      </c>
      <c r="IV372" s="585">
        <f t="shared" si="1815"/>
        <v>-34404576.599999912</v>
      </c>
      <c r="IW372" s="585">
        <f>IW334-IW353</f>
        <v>-15405006.680000074</v>
      </c>
      <c r="IX372" s="585">
        <f>IX334-IX353</f>
        <v>-8322481.3700000048</v>
      </c>
      <c r="IY372" s="620">
        <f>IM372+IN372+IO372+IP372+IQ372+IR372+IS372+IT372+IU372+IV372+IW372+IX372</f>
        <v>334091255.31</v>
      </c>
      <c r="IZ372" s="585">
        <f t="shared" ref="IZ372:JI372" si="1816">IZ334-IZ353</f>
        <v>1506327369.0899999</v>
      </c>
      <c r="JA372" s="585">
        <f t="shared" si="1816"/>
        <v>-2171895598.4499998</v>
      </c>
      <c r="JB372" s="585">
        <f t="shared" si="1816"/>
        <v>74291807.609999985</v>
      </c>
      <c r="JC372" s="585">
        <f t="shared" si="1816"/>
        <v>54966704.640000015</v>
      </c>
      <c r="JD372" s="585">
        <f t="shared" si="1816"/>
        <v>21580026.500000007</v>
      </c>
      <c r="JE372" s="585">
        <f t="shared" si="1816"/>
        <v>-16981898.930000037</v>
      </c>
      <c r="JF372" s="585">
        <f t="shared" si="1816"/>
        <v>381483285.69</v>
      </c>
      <c r="JG372" s="585">
        <f t="shared" si="1816"/>
        <v>-108161051.22000001</v>
      </c>
      <c r="JH372" s="585">
        <f t="shared" si="1816"/>
        <v>50065452.600000009</v>
      </c>
      <c r="JI372" s="585">
        <f t="shared" si="1816"/>
        <v>-132841885.29999995</v>
      </c>
      <c r="JJ372" s="585">
        <f>JJ334-JJ353</f>
        <v>-49480212.490000047</v>
      </c>
      <c r="JK372" s="585">
        <f>JK334-JK353</f>
        <v>-214858350.24000001</v>
      </c>
      <c r="JL372" s="620">
        <f>IZ372+JA372+JB372+JC372+JD372+JE372+JF372+JG372+JH372+JI372+JJ372+JK372</f>
        <v>-605504350.5</v>
      </c>
      <c r="JM372" s="585">
        <f t="shared" ref="JM372:JV372" si="1817">JM334-JM353</f>
        <v>15007534.299999952</v>
      </c>
      <c r="JN372" s="585">
        <f t="shared" si="1817"/>
        <v>71797046.150000006</v>
      </c>
      <c r="JO372" s="585">
        <f t="shared" si="1817"/>
        <v>2095494246.8700001</v>
      </c>
      <c r="JP372" s="585">
        <f t="shared" si="1817"/>
        <v>2236394585.4200001</v>
      </c>
      <c r="JQ372" s="585">
        <f t="shared" si="1817"/>
        <v>431611649.14999998</v>
      </c>
      <c r="JR372" s="585">
        <f t="shared" si="1817"/>
        <v>213729969.19999999</v>
      </c>
      <c r="JS372" s="585">
        <f t="shared" si="1817"/>
        <v>44476349.160000019</v>
      </c>
      <c r="JT372" s="585">
        <f t="shared" si="1817"/>
        <v>-30936964.95000001</v>
      </c>
      <c r="JU372" s="585">
        <f t="shared" si="1817"/>
        <v>-160527217.84</v>
      </c>
      <c r="JV372" s="585">
        <f t="shared" si="1817"/>
        <v>796709197.25</v>
      </c>
      <c r="JW372" s="585">
        <f>JW334-JW353</f>
        <v>177926999.61000001</v>
      </c>
      <c r="JX372" s="585">
        <f>JX334-JX353</f>
        <v>-106905542.21000001</v>
      </c>
      <c r="JY372" s="620">
        <f>JM372+JN372+JO372+JP372+JQ372+JR372+JS372+JT372+JU372+JV372+JW372+JX372</f>
        <v>5784777852.1099987</v>
      </c>
      <c r="JZ372" s="585">
        <f t="shared" ref="JZ372:KI372" si="1818">JZ334-JZ353</f>
        <v>1037638428.4399998</v>
      </c>
      <c r="KA372" s="585">
        <f t="shared" si="1818"/>
        <v>1654287886.98</v>
      </c>
      <c r="KB372" s="585">
        <f t="shared" si="1818"/>
        <v>184537658.13999999</v>
      </c>
      <c r="KC372" s="585">
        <f t="shared" si="1818"/>
        <v>-904515129.02999997</v>
      </c>
      <c r="KD372" s="585">
        <f t="shared" si="1818"/>
        <v>61610802.370000005</v>
      </c>
      <c r="KE372" s="585">
        <f t="shared" si="1818"/>
        <v>126949226.52</v>
      </c>
      <c r="KF372" s="585">
        <f t="shared" si="1818"/>
        <v>1004178165.0500001</v>
      </c>
      <c r="KG372" s="585">
        <f t="shared" si="1818"/>
        <v>-202666702.31</v>
      </c>
      <c r="KH372" s="585">
        <f t="shared" si="1818"/>
        <v>-96364072.910000011</v>
      </c>
      <c r="KI372" s="585">
        <f t="shared" si="1818"/>
        <v>-741469241.90999997</v>
      </c>
      <c r="KJ372" s="585">
        <f>KJ334-KJ353</f>
        <v>-85519975.789999977</v>
      </c>
      <c r="KK372" s="585">
        <f>KK334-KK353</f>
        <v>-416378443.81999999</v>
      </c>
      <c r="KL372" s="620">
        <f>JZ372+KA372+KB372+KC372+KD372+KE372+KF372+KG372+KH372+KI372+KJ372+KK372</f>
        <v>1622288601.7300007</v>
      </c>
      <c r="KM372" s="585">
        <f t="shared" ref="KM372:KV372" si="1819">KM334-KM353</f>
        <v>1866118914.5899999</v>
      </c>
      <c r="KN372" s="585">
        <f t="shared" si="1819"/>
        <v>710031370.1500001</v>
      </c>
      <c r="KO372" s="585">
        <f t="shared" si="1819"/>
        <v>-802027736.45000005</v>
      </c>
      <c r="KP372" s="585">
        <f t="shared" si="1819"/>
        <v>6713905.9399999976</v>
      </c>
      <c r="KQ372" s="585">
        <f t="shared" si="1819"/>
        <v>12229512.599999994</v>
      </c>
      <c r="KR372" s="585">
        <f t="shared" si="1819"/>
        <v>19769706.06000001</v>
      </c>
      <c r="KS372" s="585">
        <f t="shared" si="1819"/>
        <v>-49340416.840000004</v>
      </c>
      <c r="KT372" s="585">
        <f t="shared" si="1819"/>
        <v>-61847371.859999992</v>
      </c>
      <c r="KU372" s="585">
        <f t="shared" si="1819"/>
        <v>391127320.68000001</v>
      </c>
      <c r="KV372" s="585">
        <f t="shared" si="1819"/>
        <v>-257665254.69</v>
      </c>
      <c r="KW372" s="585">
        <f>KW334-KW353</f>
        <v>54213325.879999988</v>
      </c>
      <c r="KX372" s="585">
        <f>KX334-KX353</f>
        <v>-90419190.800000012</v>
      </c>
      <c r="KY372" s="620">
        <f>KM372+KN372+KO372+KP372+KQ372+KR372+KS372+KT372+KU372+KV372+KW372+KX372</f>
        <v>1798904085.2599998</v>
      </c>
      <c r="KZ372" s="585">
        <f t="shared" ref="KZ372:LI372" si="1820">KZ334-KZ353</f>
        <v>1499617914.25</v>
      </c>
      <c r="LA372" s="585">
        <f t="shared" si="1820"/>
        <v>55743486.81000001</v>
      </c>
      <c r="LB372" s="585">
        <f t="shared" si="1820"/>
        <v>0</v>
      </c>
      <c r="LC372" s="585">
        <f t="shared" si="1820"/>
        <v>0</v>
      </c>
      <c r="LD372" s="585">
        <f t="shared" si="1820"/>
        <v>0</v>
      </c>
      <c r="LE372" s="585">
        <f t="shared" si="1820"/>
        <v>0</v>
      </c>
      <c r="LF372" s="585">
        <f t="shared" si="1820"/>
        <v>0</v>
      </c>
      <c r="LG372" s="585">
        <f t="shared" si="1820"/>
        <v>0</v>
      </c>
      <c r="LH372" s="585">
        <f t="shared" si="1820"/>
        <v>0</v>
      </c>
      <c r="LI372" s="585">
        <f t="shared" si="1820"/>
        <v>0</v>
      </c>
      <c r="LJ372" s="585">
        <f>LJ334-LJ353</f>
        <v>0</v>
      </c>
      <c r="LK372" s="585">
        <f>LK334-LK353</f>
        <v>0</v>
      </c>
      <c r="LL372" s="627">
        <f>KZ372+LA372+LB372+LC372+LD372+LE372+LF372+LG372+LH372+LI372+LJ372+LK372</f>
        <v>1555361401.0599999</v>
      </c>
    </row>
    <row r="373" spans="1:324" ht="20.25" x14ac:dyDescent="0.3">
      <c r="A373" s="481"/>
      <c r="B373" s="482"/>
      <c r="C373" s="483" t="s">
        <v>133</v>
      </c>
      <c r="D373" s="483" t="s">
        <v>133</v>
      </c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85"/>
      <c r="AB373" s="585"/>
      <c r="AC373" s="585"/>
      <c r="AD373" s="585"/>
      <c r="AE373" s="585"/>
      <c r="AF373" s="585"/>
      <c r="AG373" s="585"/>
      <c r="AH373" s="585"/>
      <c r="AI373" s="585"/>
      <c r="AJ373" s="585"/>
      <c r="AK373" s="585"/>
      <c r="AL373" s="585"/>
      <c r="AM373" s="585"/>
      <c r="AN373" s="585"/>
      <c r="AO373" s="585"/>
      <c r="AP373" s="585"/>
      <c r="AQ373" s="585"/>
      <c r="AR373" s="585"/>
      <c r="AS373" s="585"/>
      <c r="AT373" s="585"/>
      <c r="AU373" s="585"/>
      <c r="AV373" s="585"/>
      <c r="AW373" s="585"/>
      <c r="AX373" s="585"/>
      <c r="AY373" s="585"/>
      <c r="AZ373" s="585"/>
      <c r="BA373" s="585"/>
      <c r="BB373" s="585"/>
      <c r="BC373" s="585"/>
      <c r="BD373" s="585"/>
      <c r="BE373" s="585"/>
      <c r="BF373" s="585"/>
      <c r="BG373" s="585"/>
      <c r="BH373" s="585"/>
      <c r="BI373" s="585"/>
      <c r="BJ373" s="585"/>
      <c r="BK373" s="585"/>
      <c r="BL373" s="585"/>
      <c r="BM373" s="585"/>
      <c r="BN373" s="585"/>
      <c r="BO373" s="585"/>
      <c r="BP373" s="585"/>
      <c r="BQ373" s="585"/>
      <c r="BR373" s="585"/>
      <c r="BS373" s="585"/>
      <c r="BT373" s="585"/>
      <c r="BU373" s="585"/>
      <c r="BV373" s="585"/>
      <c r="BW373" s="585"/>
      <c r="BX373" s="585"/>
      <c r="BY373" s="585"/>
      <c r="BZ373" s="585"/>
      <c r="CA373" s="585"/>
      <c r="CB373" s="585"/>
      <c r="CC373" s="585"/>
      <c r="CD373" s="585"/>
      <c r="CE373" s="585"/>
      <c r="CF373" s="585"/>
      <c r="CG373" s="585"/>
      <c r="CH373" s="585"/>
      <c r="CI373" s="585"/>
      <c r="CJ373" s="585"/>
      <c r="CK373" s="585"/>
      <c r="CL373" s="585"/>
      <c r="CM373" s="585"/>
      <c r="CN373" s="585"/>
      <c r="CO373" s="585"/>
      <c r="CP373" s="585"/>
      <c r="CQ373" s="585"/>
      <c r="CR373" s="585"/>
      <c r="CS373" s="585"/>
      <c r="CT373" s="585"/>
      <c r="CU373" s="585"/>
      <c r="CV373" s="585"/>
      <c r="CW373" s="585"/>
      <c r="CX373" s="585"/>
      <c r="CY373" s="585"/>
      <c r="CZ373" s="585"/>
      <c r="DA373" s="585"/>
      <c r="DB373" s="585"/>
      <c r="DC373" s="585"/>
      <c r="DD373" s="585"/>
      <c r="DE373" s="585"/>
      <c r="DF373" s="585"/>
      <c r="DG373" s="585"/>
      <c r="DH373" s="585"/>
      <c r="DI373" s="585"/>
      <c r="DJ373" s="585"/>
      <c r="DK373" s="585"/>
      <c r="DL373" s="620"/>
      <c r="DM373" s="620"/>
      <c r="DN373" s="585"/>
      <c r="DO373" s="585"/>
      <c r="DP373" s="585"/>
      <c r="DQ373" s="585"/>
      <c r="DR373" s="585"/>
      <c r="DS373" s="585"/>
      <c r="DT373" s="585"/>
      <c r="DU373" s="585"/>
      <c r="DV373" s="585"/>
      <c r="DW373" s="585"/>
      <c r="DX373" s="585"/>
      <c r="DY373" s="620"/>
      <c r="DZ373" s="620"/>
      <c r="EA373" s="585"/>
      <c r="EB373" s="585"/>
      <c r="EC373" s="585"/>
      <c r="ED373" s="585"/>
      <c r="EE373" s="585"/>
      <c r="EF373" s="585"/>
      <c r="EG373" s="585"/>
      <c r="EH373" s="585"/>
      <c r="EI373" s="585"/>
      <c r="EJ373" s="585"/>
      <c r="EK373" s="585"/>
      <c r="EL373" s="620"/>
      <c r="EM373" s="620"/>
      <c r="EN373" s="585"/>
      <c r="EO373" s="585"/>
      <c r="EP373" s="585"/>
      <c r="EQ373" s="585"/>
      <c r="ER373" s="585"/>
      <c r="ES373" s="585"/>
      <c r="ET373" s="585"/>
      <c r="EU373" s="585"/>
      <c r="EV373" s="585"/>
      <c r="EW373" s="585"/>
      <c r="EX373" s="585"/>
      <c r="EY373" s="620"/>
      <c r="EZ373" s="620"/>
      <c r="FA373" s="585"/>
      <c r="FB373" s="585"/>
      <c r="FC373" s="585"/>
      <c r="FD373" s="585"/>
      <c r="FE373" s="585"/>
      <c r="FF373" s="585"/>
      <c r="FG373" s="585"/>
      <c r="FH373" s="585"/>
      <c r="FI373" s="585"/>
      <c r="FJ373" s="585"/>
      <c r="FK373" s="585"/>
      <c r="FL373" s="620"/>
      <c r="FM373" s="620"/>
      <c r="FN373" s="585"/>
      <c r="FO373" s="585"/>
      <c r="FP373" s="585"/>
      <c r="FQ373" s="585"/>
      <c r="FR373" s="585"/>
      <c r="FS373" s="585"/>
      <c r="FT373" s="585"/>
      <c r="FU373" s="585"/>
      <c r="FV373" s="585"/>
      <c r="FW373" s="585"/>
      <c r="FX373" s="585"/>
      <c r="FY373" s="620"/>
      <c r="FZ373" s="620"/>
      <c r="GA373" s="585"/>
      <c r="GB373" s="585"/>
      <c r="GC373" s="585"/>
      <c r="GD373" s="585"/>
      <c r="GE373" s="585"/>
      <c r="GF373" s="585"/>
      <c r="GG373" s="585"/>
      <c r="GH373" s="585"/>
      <c r="GI373" s="585"/>
      <c r="GJ373" s="585"/>
      <c r="GK373" s="585"/>
      <c r="GL373" s="620"/>
      <c r="GM373" s="620"/>
      <c r="GN373" s="585"/>
      <c r="GO373" s="585"/>
      <c r="GP373" s="585"/>
      <c r="GQ373" s="585"/>
      <c r="GR373" s="585"/>
      <c r="GS373" s="585"/>
      <c r="GT373" s="585"/>
      <c r="GU373" s="585"/>
      <c r="GV373" s="585"/>
      <c r="GW373" s="585"/>
      <c r="GX373" s="585"/>
      <c r="GY373" s="620"/>
      <c r="GZ373" s="620"/>
      <c r="HA373" s="585"/>
      <c r="HB373" s="585"/>
      <c r="HC373" s="585"/>
      <c r="HD373" s="585"/>
      <c r="HE373" s="585"/>
      <c r="HF373" s="585"/>
      <c r="HG373" s="585"/>
      <c r="HH373" s="585"/>
      <c r="HI373" s="585"/>
      <c r="HJ373" s="585"/>
      <c r="HK373" s="585"/>
      <c r="HL373" s="620"/>
      <c r="HM373" s="620"/>
      <c r="HN373" s="585"/>
      <c r="HO373" s="585"/>
      <c r="HP373" s="585"/>
      <c r="HQ373" s="585"/>
      <c r="HR373" s="585"/>
      <c r="HS373" s="585"/>
      <c r="HT373" s="585"/>
      <c r="HU373" s="585"/>
      <c r="HV373" s="585"/>
      <c r="HW373" s="585"/>
      <c r="HX373" s="585"/>
      <c r="HY373" s="620"/>
      <c r="HZ373" s="620"/>
      <c r="IA373" s="585"/>
      <c r="IB373" s="585"/>
      <c r="IC373" s="585"/>
      <c r="ID373" s="585"/>
      <c r="IE373" s="585"/>
      <c r="IF373" s="585"/>
      <c r="IG373" s="585"/>
      <c r="IH373" s="585"/>
      <c r="II373" s="585"/>
      <c r="IJ373" s="585"/>
      <c r="IK373" s="585"/>
      <c r="IL373" s="620"/>
      <c r="IM373" s="620"/>
      <c r="IN373" s="585"/>
      <c r="IO373" s="585"/>
      <c r="IP373" s="585"/>
      <c r="IQ373" s="585"/>
      <c r="IR373" s="585"/>
      <c r="IS373" s="585"/>
      <c r="IT373" s="585"/>
      <c r="IU373" s="585"/>
      <c r="IV373" s="585"/>
      <c r="IW373" s="585"/>
      <c r="IX373" s="585"/>
      <c r="IY373" s="620"/>
      <c r="IZ373" s="585"/>
      <c r="JA373" s="585"/>
      <c r="JB373" s="585"/>
      <c r="JC373" s="585"/>
      <c r="JD373" s="585"/>
      <c r="JE373" s="585"/>
      <c r="JF373" s="585"/>
      <c r="JG373" s="585"/>
      <c r="JH373" s="585"/>
      <c r="JI373" s="585"/>
      <c r="JJ373" s="585"/>
      <c r="JK373" s="585"/>
      <c r="JL373" s="620"/>
      <c r="JM373" s="585"/>
      <c r="JN373" s="585"/>
      <c r="JO373" s="585"/>
      <c r="JP373" s="585"/>
      <c r="JQ373" s="585"/>
      <c r="JR373" s="585"/>
      <c r="JS373" s="585"/>
      <c r="JT373" s="585"/>
      <c r="JU373" s="585"/>
      <c r="JV373" s="585"/>
      <c r="JW373" s="585"/>
      <c r="JX373" s="585"/>
      <c r="JY373" s="620"/>
      <c r="JZ373" s="585"/>
      <c r="KA373" s="585"/>
      <c r="KB373" s="585"/>
      <c r="KC373" s="585"/>
      <c r="KD373" s="585"/>
      <c r="KE373" s="585"/>
      <c r="KF373" s="585"/>
      <c r="KG373" s="585"/>
      <c r="KH373" s="585"/>
      <c r="KI373" s="585"/>
      <c r="KJ373" s="585"/>
      <c r="KK373" s="585"/>
      <c r="KL373" s="620"/>
      <c r="KM373" s="585"/>
      <c r="KN373" s="585"/>
      <c r="KO373" s="585"/>
      <c r="KP373" s="585"/>
      <c r="KQ373" s="585"/>
      <c r="KR373" s="585"/>
      <c r="KS373" s="585"/>
      <c r="KT373" s="585"/>
      <c r="KU373" s="585"/>
      <c r="KV373" s="585"/>
      <c r="KW373" s="585"/>
      <c r="KX373" s="585"/>
      <c r="KY373" s="620"/>
      <c r="KZ373" s="585"/>
      <c r="LA373" s="585"/>
      <c r="LB373" s="585"/>
      <c r="LC373" s="585"/>
      <c r="LD373" s="585"/>
      <c r="LE373" s="585"/>
      <c r="LF373" s="585"/>
      <c r="LG373" s="585"/>
      <c r="LH373" s="585"/>
      <c r="LI373" s="585"/>
      <c r="LJ373" s="585"/>
      <c r="LK373" s="585"/>
      <c r="LL373" s="627"/>
    </row>
    <row r="374" spans="1:324" ht="21" thickBot="1" x14ac:dyDescent="0.35">
      <c r="A374" s="484"/>
      <c r="B374" s="485"/>
      <c r="C374" s="486"/>
      <c r="D374" s="486"/>
      <c r="E374" s="577"/>
      <c r="F374" s="577"/>
      <c r="G374" s="577"/>
      <c r="H374" s="577"/>
      <c r="I374" s="577"/>
      <c r="J374" s="577"/>
      <c r="K374" s="577"/>
      <c r="L374" s="577"/>
      <c r="M374" s="577"/>
      <c r="N374" s="577"/>
      <c r="O374" s="577"/>
      <c r="P374" s="577"/>
      <c r="Q374" s="577"/>
      <c r="R374" s="577"/>
      <c r="S374" s="577"/>
      <c r="T374" s="577"/>
      <c r="U374" s="577"/>
      <c r="V374" s="577"/>
      <c r="W374" s="577"/>
      <c r="X374" s="577"/>
      <c r="Y374" s="577"/>
      <c r="Z374" s="577"/>
      <c r="AA374" s="577"/>
      <c r="AB374" s="577"/>
      <c r="AC374" s="577"/>
      <c r="AD374" s="577"/>
      <c r="AE374" s="577"/>
      <c r="AF374" s="577"/>
      <c r="AG374" s="577"/>
      <c r="AH374" s="577"/>
      <c r="AI374" s="577"/>
      <c r="AJ374" s="577"/>
      <c r="AK374" s="577"/>
      <c r="AL374" s="577"/>
      <c r="AM374" s="577"/>
      <c r="AN374" s="577"/>
      <c r="AO374" s="577"/>
      <c r="AP374" s="577"/>
      <c r="AQ374" s="577"/>
      <c r="AR374" s="577"/>
      <c r="AS374" s="577"/>
      <c r="AT374" s="577"/>
      <c r="AU374" s="577"/>
      <c r="AV374" s="577"/>
      <c r="AW374" s="577"/>
      <c r="AX374" s="577"/>
      <c r="AY374" s="577"/>
      <c r="AZ374" s="577"/>
      <c r="BA374" s="577"/>
      <c r="BB374" s="577"/>
      <c r="BC374" s="577"/>
      <c r="BD374" s="577"/>
      <c r="BE374" s="577"/>
      <c r="BF374" s="577"/>
      <c r="BG374" s="577"/>
      <c r="BH374" s="577"/>
      <c r="BI374" s="577"/>
      <c r="BJ374" s="577"/>
      <c r="BK374" s="577"/>
      <c r="BL374" s="577"/>
      <c r="BM374" s="577"/>
      <c r="BN374" s="577"/>
      <c r="BO374" s="577"/>
      <c r="BP374" s="577"/>
      <c r="BQ374" s="577"/>
      <c r="BR374" s="577"/>
      <c r="BS374" s="577"/>
      <c r="BT374" s="577"/>
      <c r="BU374" s="577"/>
      <c r="BV374" s="577"/>
      <c r="BW374" s="577"/>
      <c r="BX374" s="577"/>
      <c r="BY374" s="577"/>
      <c r="BZ374" s="577"/>
      <c r="CA374" s="577"/>
      <c r="CB374" s="577"/>
      <c r="CC374" s="577"/>
      <c r="CD374" s="577"/>
      <c r="CE374" s="577"/>
      <c r="CF374" s="577"/>
      <c r="CG374" s="577"/>
      <c r="CH374" s="577"/>
      <c r="CI374" s="577"/>
      <c r="CJ374" s="577"/>
      <c r="CK374" s="577"/>
      <c r="CL374" s="577"/>
      <c r="CM374" s="577"/>
      <c r="CN374" s="577"/>
      <c r="CO374" s="577"/>
      <c r="CP374" s="577"/>
      <c r="CQ374" s="577"/>
      <c r="CR374" s="577"/>
      <c r="CS374" s="577"/>
      <c r="CT374" s="577"/>
      <c r="CU374" s="577"/>
      <c r="CV374" s="577"/>
      <c r="CW374" s="577"/>
      <c r="CX374" s="577"/>
      <c r="CY374" s="577"/>
      <c r="CZ374" s="577"/>
      <c r="DA374" s="577"/>
      <c r="DB374" s="577"/>
      <c r="DC374" s="577"/>
      <c r="DD374" s="577"/>
      <c r="DE374" s="577"/>
      <c r="DF374" s="577"/>
      <c r="DG374" s="577"/>
      <c r="DH374" s="577"/>
      <c r="DI374" s="577"/>
      <c r="DJ374" s="577"/>
      <c r="DK374" s="577"/>
      <c r="DL374" s="615"/>
      <c r="DM374" s="615"/>
      <c r="DN374" s="577"/>
      <c r="DO374" s="577"/>
      <c r="DP374" s="577"/>
      <c r="DQ374" s="577"/>
      <c r="DR374" s="577"/>
      <c r="DS374" s="577"/>
      <c r="DT374" s="577"/>
      <c r="DU374" s="577"/>
      <c r="DV374" s="577"/>
      <c r="DW374" s="577"/>
      <c r="DX374" s="577"/>
      <c r="DY374" s="615"/>
      <c r="DZ374" s="615"/>
      <c r="EA374" s="577"/>
      <c r="EB374" s="577"/>
      <c r="EC374" s="577"/>
      <c r="ED374" s="577"/>
      <c r="EE374" s="577"/>
      <c r="EF374" s="577"/>
      <c r="EG374" s="577"/>
      <c r="EH374" s="577"/>
      <c r="EI374" s="577"/>
      <c r="EJ374" s="577"/>
      <c r="EK374" s="577"/>
      <c r="EL374" s="615"/>
      <c r="EM374" s="615"/>
      <c r="EN374" s="577"/>
      <c r="EO374" s="577"/>
      <c r="EP374" s="577"/>
      <c r="EQ374" s="577"/>
      <c r="ER374" s="577"/>
      <c r="ES374" s="577"/>
      <c r="ET374" s="577"/>
      <c r="EU374" s="577"/>
      <c r="EV374" s="577"/>
      <c r="EW374" s="577"/>
      <c r="EX374" s="577"/>
      <c r="EY374" s="615"/>
      <c r="EZ374" s="615"/>
      <c r="FA374" s="577"/>
      <c r="FB374" s="577"/>
      <c r="FC374" s="577"/>
      <c r="FD374" s="577"/>
      <c r="FE374" s="577"/>
      <c r="FF374" s="577"/>
      <c r="FG374" s="577"/>
      <c r="FH374" s="577"/>
      <c r="FI374" s="577"/>
      <c r="FJ374" s="577"/>
      <c r="FK374" s="577"/>
      <c r="FL374" s="615"/>
      <c r="FM374" s="615"/>
      <c r="FN374" s="577"/>
      <c r="FO374" s="577"/>
      <c r="FP374" s="577"/>
      <c r="FQ374" s="577"/>
      <c r="FR374" s="577"/>
      <c r="FS374" s="577"/>
      <c r="FT374" s="577"/>
      <c r="FU374" s="577"/>
      <c r="FV374" s="577"/>
      <c r="FW374" s="577"/>
      <c r="FX374" s="577"/>
      <c r="FY374" s="615"/>
      <c r="FZ374" s="615"/>
      <c r="GA374" s="577"/>
      <c r="GB374" s="577"/>
      <c r="GC374" s="577"/>
      <c r="GD374" s="577"/>
      <c r="GE374" s="577"/>
      <c r="GF374" s="577"/>
      <c r="GG374" s="577"/>
      <c r="GH374" s="577"/>
      <c r="GI374" s="577"/>
      <c r="GJ374" s="577"/>
      <c r="GK374" s="577"/>
      <c r="GL374" s="615"/>
      <c r="GM374" s="615"/>
      <c r="GN374" s="577"/>
      <c r="GO374" s="577"/>
      <c r="GP374" s="577"/>
      <c r="GQ374" s="577"/>
      <c r="GR374" s="577"/>
      <c r="GS374" s="577"/>
      <c r="GT374" s="577"/>
      <c r="GU374" s="577"/>
      <c r="GV374" s="577"/>
      <c r="GW374" s="577"/>
      <c r="GX374" s="577"/>
      <c r="GY374" s="615"/>
      <c r="GZ374" s="615"/>
      <c r="HA374" s="577"/>
      <c r="HB374" s="577"/>
      <c r="HC374" s="577"/>
      <c r="HD374" s="577"/>
      <c r="HE374" s="577"/>
      <c r="HF374" s="577"/>
      <c r="HG374" s="577"/>
      <c r="HH374" s="577"/>
      <c r="HI374" s="577"/>
      <c r="HJ374" s="577"/>
      <c r="HK374" s="577"/>
      <c r="HL374" s="615"/>
      <c r="HM374" s="615"/>
      <c r="HN374" s="577"/>
      <c r="HO374" s="577"/>
      <c r="HP374" s="577"/>
      <c r="HQ374" s="577"/>
      <c r="HR374" s="577"/>
      <c r="HS374" s="577"/>
      <c r="HT374" s="577"/>
      <c r="HU374" s="577"/>
      <c r="HV374" s="577"/>
      <c r="HW374" s="577"/>
      <c r="HX374" s="577"/>
      <c r="HY374" s="615"/>
      <c r="HZ374" s="615"/>
      <c r="IA374" s="577"/>
      <c r="IB374" s="577"/>
      <c r="IC374" s="577"/>
      <c r="ID374" s="577"/>
      <c r="IE374" s="577"/>
      <c r="IF374" s="577"/>
      <c r="IG374" s="577"/>
      <c r="IH374" s="577"/>
      <c r="II374" s="577"/>
      <c r="IJ374" s="577"/>
      <c r="IK374" s="577"/>
      <c r="IL374" s="615"/>
      <c r="IM374" s="615"/>
      <c r="IN374" s="577"/>
      <c r="IO374" s="577"/>
      <c r="IP374" s="577"/>
      <c r="IQ374" s="577"/>
      <c r="IR374" s="577"/>
      <c r="IS374" s="577"/>
      <c r="IT374" s="577"/>
      <c r="IU374" s="577"/>
      <c r="IV374" s="577"/>
      <c r="IW374" s="577"/>
      <c r="IX374" s="577"/>
      <c r="IY374" s="615"/>
      <c r="IZ374" s="577"/>
      <c r="JA374" s="577"/>
      <c r="JB374" s="577"/>
      <c r="JC374" s="577"/>
      <c r="JD374" s="577"/>
      <c r="JE374" s="577"/>
      <c r="JF374" s="577"/>
      <c r="JG374" s="577"/>
      <c r="JH374" s="577"/>
      <c r="JI374" s="577"/>
      <c r="JJ374" s="577"/>
      <c r="JK374" s="577"/>
      <c r="JL374" s="615"/>
      <c r="JM374" s="577"/>
      <c r="JN374" s="577"/>
      <c r="JO374" s="577"/>
      <c r="JP374" s="577"/>
      <c r="JQ374" s="577"/>
      <c r="JR374" s="577"/>
      <c r="JS374" s="577"/>
      <c r="JT374" s="577"/>
      <c r="JU374" s="577"/>
      <c r="JV374" s="577"/>
      <c r="JW374" s="577"/>
      <c r="JX374" s="577"/>
      <c r="JY374" s="615"/>
      <c r="JZ374" s="577"/>
      <c r="KA374" s="577"/>
      <c r="KB374" s="577"/>
      <c r="KC374" s="577"/>
      <c r="KD374" s="577"/>
      <c r="KE374" s="577"/>
      <c r="KF374" s="577"/>
      <c r="KG374" s="577"/>
      <c r="KH374" s="577"/>
      <c r="KI374" s="577"/>
      <c r="KJ374" s="577"/>
      <c r="KK374" s="577"/>
      <c r="KL374" s="615"/>
      <c r="KM374" s="577"/>
      <c r="KN374" s="577"/>
      <c r="KO374" s="577"/>
      <c r="KP374" s="577"/>
      <c r="KQ374" s="577"/>
      <c r="KR374" s="577"/>
      <c r="KS374" s="577"/>
      <c r="KT374" s="577"/>
      <c r="KU374" s="577"/>
      <c r="KV374" s="577"/>
      <c r="KW374" s="577"/>
      <c r="KX374" s="577"/>
      <c r="KY374" s="615"/>
      <c r="KZ374" s="577"/>
      <c r="LA374" s="577"/>
      <c r="LB374" s="577"/>
      <c r="LC374" s="577"/>
      <c r="LD374" s="577"/>
      <c r="LE374" s="577"/>
      <c r="LF374" s="577"/>
      <c r="LG374" s="577"/>
      <c r="LH374" s="577"/>
      <c r="LI374" s="577"/>
      <c r="LJ374" s="577"/>
      <c r="LK374" s="577"/>
      <c r="LL374" s="601"/>
    </row>
    <row r="375" spans="1:324" ht="21" thickTop="1" x14ac:dyDescent="0.3">
      <c r="A375" s="487"/>
      <c r="B375" s="488"/>
      <c r="C375" s="489"/>
      <c r="D375" s="489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86"/>
      <c r="P375" s="586"/>
      <c r="Q375" s="586"/>
      <c r="R375" s="586"/>
      <c r="S375" s="586"/>
      <c r="T375" s="586"/>
      <c r="U375" s="586"/>
      <c r="V375" s="586"/>
      <c r="W375" s="586"/>
      <c r="X375" s="586"/>
      <c r="Y375" s="586"/>
      <c r="Z375" s="586"/>
      <c r="AA375" s="586"/>
      <c r="AB375" s="586"/>
      <c r="AC375" s="586"/>
      <c r="AD375" s="586"/>
      <c r="AE375" s="586"/>
      <c r="AF375" s="586"/>
      <c r="AG375" s="586"/>
      <c r="AH375" s="586"/>
      <c r="AI375" s="586"/>
      <c r="AJ375" s="586"/>
      <c r="AK375" s="586"/>
      <c r="AL375" s="586"/>
      <c r="AM375" s="586"/>
      <c r="AN375" s="586"/>
      <c r="AO375" s="586"/>
      <c r="AP375" s="586"/>
      <c r="AQ375" s="586"/>
      <c r="AR375" s="586"/>
      <c r="AS375" s="586"/>
      <c r="AT375" s="586"/>
      <c r="AU375" s="586"/>
      <c r="AV375" s="586"/>
      <c r="AW375" s="586"/>
      <c r="AX375" s="586"/>
      <c r="AY375" s="586"/>
      <c r="AZ375" s="586"/>
      <c r="BA375" s="586"/>
      <c r="BB375" s="586"/>
      <c r="BC375" s="586"/>
      <c r="BD375" s="586"/>
      <c r="BE375" s="586"/>
      <c r="BF375" s="586"/>
      <c r="BG375" s="586"/>
      <c r="BH375" s="586"/>
      <c r="BI375" s="586"/>
      <c r="BJ375" s="586"/>
      <c r="BK375" s="586"/>
      <c r="BL375" s="586"/>
      <c r="BM375" s="586"/>
      <c r="BN375" s="586"/>
      <c r="BO375" s="586"/>
      <c r="BP375" s="586"/>
      <c r="BQ375" s="586"/>
      <c r="BR375" s="586"/>
      <c r="BS375" s="586"/>
      <c r="BT375" s="586"/>
      <c r="BU375" s="586"/>
      <c r="BV375" s="586"/>
      <c r="BW375" s="586"/>
      <c r="BX375" s="586"/>
      <c r="BY375" s="586"/>
      <c r="BZ375" s="586"/>
      <c r="CA375" s="586"/>
      <c r="CB375" s="586"/>
      <c r="CC375" s="586"/>
      <c r="CD375" s="586"/>
      <c r="CE375" s="586"/>
      <c r="CF375" s="586"/>
      <c r="CG375" s="586"/>
      <c r="CH375" s="586"/>
      <c r="CI375" s="586"/>
      <c r="CJ375" s="586"/>
      <c r="CK375" s="586"/>
      <c r="CL375" s="586"/>
      <c r="CM375" s="586"/>
      <c r="CN375" s="586"/>
      <c r="CO375" s="586"/>
      <c r="CP375" s="586"/>
      <c r="CQ375" s="586"/>
      <c r="CR375" s="586"/>
      <c r="CS375" s="586"/>
      <c r="CT375" s="586"/>
      <c r="CU375" s="586"/>
      <c r="CV375" s="586"/>
      <c r="CW375" s="586"/>
      <c r="CX375" s="586"/>
      <c r="CY375" s="586"/>
      <c r="CZ375" s="586"/>
      <c r="DA375" s="586"/>
      <c r="DB375" s="586"/>
      <c r="DC375" s="586"/>
      <c r="DD375" s="586"/>
      <c r="DE375" s="586"/>
      <c r="DF375" s="586"/>
      <c r="DG375" s="586"/>
      <c r="DH375" s="586"/>
      <c r="DI375" s="586"/>
      <c r="DJ375" s="586"/>
      <c r="DK375" s="586"/>
      <c r="DL375" s="621"/>
      <c r="DM375" s="621"/>
      <c r="DN375" s="586"/>
      <c r="DO375" s="586"/>
      <c r="DP375" s="586"/>
      <c r="DQ375" s="586"/>
      <c r="DR375" s="586"/>
      <c r="DS375" s="586"/>
      <c r="DT375" s="586"/>
      <c r="DU375" s="586"/>
      <c r="DV375" s="586"/>
      <c r="DW375" s="586"/>
      <c r="DX375" s="586"/>
      <c r="DY375" s="621"/>
      <c r="DZ375" s="621"/>
      <c r="EA375" s="586"/>
      <c r="EB375" s="586"/>
      <c r="EC375" s="586"/>
      <c r="ED375" s="586"/>
      <c r="EE375" s="586"/>
      <c r="EF375" s="586"/>
      <c r="EG375" s="586"/>
      <c r="EH375" s="586"/>
      <c r="EI375" s="586"/>
      <c r="EJ375" s="586"/>
      <c r="EK375" s="586"/>
      <c r="EL375" s="621"/>
      <c r="EM375" s="621"/>
      <c r="EN375" s="586"/>
      <c r="EO375" s="586"/>
      <c r="EP375" s="586"/>
      <c r="EQ375" s="586"/>
      <c r="ER375" s="586"/>
      <c r="ES375" s="586"/>
      <c r="ET375" s="586"/>
      <c r="EU375" s="586"/>
      <c r="EV375" s="586"/>
      <c r="EW375" s="586"/>
      <c r="EX375" s="586"/>
      <c r="EY375" s="621"/>
      <c r="EZ375" s="621"/>
      <c r="FA375" s="586"/>
      <c r="FB375" s="586"/>
      <c r="FC375" s="586"/>
      <c r="FD375" s="586"/>
      <c r="FE375" s="586"/>
      <c r="FF375" s="586"/>
      <c r="FG375" s="586"/>
      <c r="FH375" s="586"/>
      <c r="FI375" s="586"/>
      <c r="FJ375" s="586"/>
      <c r="FK375" s="586"/>
      <c r="FL375" s="621"/>
      <c r="FM375" s="621"/>
      <c r="FN375" s="586"/>
      <c r="FO375" s="586"/>
      <c r="FP375" s="586"/>
      <c r="FQ375" s="586"/>
      <c r="FR375" s="586"/>
      <c r="FS375" s="586"/>
      <c r="FT375" s="586"/>
      <c r="FU375" s="586"/>
      <c r="FV375" s="586"/>
      <c r="FW375" s="586"/>
      <c r="FX375" s="586"/>
      <c r="FY375" s="621"/>
      <c r="FZ375" s="621"/>
      <c r="GA375" s="586"/>
      <c r="GB375" s="586"/>
      <c r="GC375" s="586"/>
      <c r="GD375" s="586"/>
      <c r="GE375" s="586"/>
      <c r="GF375" s="586"/>
      <c r="GG375" s="586"/>
      <c r="GH375" s="586"/>
      <c r="GI375" s="586"/>
      <c r="GJ375" s="586"/>
      <c r="GK375" s="586"/>
      <c r="GL375" s="621"/>
      <c r="GM375" s="621"/>
      <c r="GN375" s="586"/>
      <c r="GO375" s="586"/>
      <c r="GP375" s="586"/>
      <c r="GQ375" s="586"/>
      <c r="GR375" s="586"/>
      <c r="GS375" s="586"/>
      <c r="GT375" s="586"/>
      <c r="GU375" s="586"/>
      <c r="GV375" s="586"/>
      <c r="GW375" s="586"/>
      <c r="GX375" s="586"/>
      <c r="GY375" s="621"/>
      <c r="GZ375" s="621"/>
      <c r="HA375" s="586"/>
      <c r="HB375" s="586"/>
      <c r="HC375" s="586"/>
      <c r="HD375" s="586"/>
      <c r="HE375" s="586"/>
      <c r="HF375" s="586"/>
      <c r="HG375" s="586"/>
      <c r="HH375" s="586"/>
      <c r="HI375" s="586"/>
      <c r="HJ375" s="586"/>
      <c r="HK375" s="586"/>
      <c r="HL375" s="621"/>
      <c r="HM375" s="621"/>
      <c r="HN375" s="586"/>
      <c r="HO375" s="586"/>
      <c r="HP375" s="586"/>
      <c r="HQ375" s="586"/>
      <c r="HR375" s="586"/>
      <c r="HS375" s="586"/>
      <c r="HT375" s="586"/>
      <c r="HU375" s="586"/>
      <c r="HV375" s="586"/>
      <c r="HW375" s="586"/>
      <c r="HX375" s="586"/>
      <c r="HY375" s="621"/>
      <c r="HZ375" s="621"/>
      <c r="IA375" s="586"/>
      <c r="IB375" s="586"/>
      <c r="IC375" s="586"/>
      <c r="ID375" s="586"/>
      <c r="IE375" s="586"/>
      <c r="IF375" s="586"/>
      <c r="IG375" s="586"/>
      <c r="IH375" s="586"/>
      <c r="II375" s="586"/>
      <c r="IJ375" s="586"/>
      <c r="IK375" s="586"/>
      <c r="IL375" s="621"/>
      <c r="IM375" s="621"/>
      <c r="IN375" s="586"/>
      <c r="IO375" s="586"/>
      <c r="IP375" s="586"/>
      <c r="IQ375" s="586"/>
      <c r="IR375" s="586"/>
      <c r="IS375" s="586"/>
      <c r="IT375" s="586"/>
      <c r="IU375" s="586"/>
      <c r="IV375" s="586"/>
      <c r="IW375" s="586"/>
      <c r="IX375" s="586"/>
      <c r="IY375" s="621"/>
      <c r="IZ375" s="586"/>
      <c r="JA375" s="586"/>
      <c r="JB375" s="586"/>
      <c r="JC375" s="586"/>
      <c r="JD375" s="586"/>
      <c r="JE375" s="586"/>
      <c r="JF375" s="586"/>
      <c r="JG375" s="586"/>
      <c r="JH375" s="586"/>
      <c r="JI375" s="586"/>
      <c r="JJ375" s="586"/>
      <c r="JK375" s="586"/>
      <c r="JL375" s="621"/>
      <c r="JM375" s="586"/>
      <c r="JN375" s="586"/>
      <c r="JO375" s="586"/>
      <c r="JP375" s="586"/>
      <c r="JQ375" s="586"/>
      <c r="JR375" s="586"/>
      <c r="JS375" s="586"/>
      <c r="JT375" s="586"/>
      <c r="JU375" s="586"/>
      <c r="JV375" s="586"/>
      <c r="JW375" s="586"/>
      <c r="JX375" s="586"/>
      <c r="JY375" s="621"/>
      <c r="JZ375" s="586"/>
      <c r="KA375" s="586"/>
      <c r="KB375" s="586"/>
      <c r="KC375" s="586"/>
      <c r="KD375" s="586"/>
      <c r="KE375" s="586"/>
      <c r="KF375" s="586"/>
      <c r="KG375" s="586"/>
      <c r="KH375" s="586"/>
      <c r="KI375" s="586"/>
      <c r="KJ375" s="586"/>
      <c r="KK375" s="586"/>
      <c r="KL375" s="621"/>
      <c r="KM375" s="586"/>
      <c r="KN375" s="586"/>
      <c r="KO375" s="586"/>
      <c r="KP375" s="586"/>
      <c r="KQ375" s="586"/>
      <c r="KR375" s="586"/>
      <c r="KS375" s="586"/>
      <c r="KT375" s="586"/>
      <c r="KU375" s="586"/>
      <c r="KV375" s="586"/>
      <c r="KW375" s="586"/>
      <c r="KX375" s="586"/>
      <c r="KY375" s="621"/>
      <c r="KZ375" s="586"/>
      <c r="LA375" s="586"/>
      <c r="LB375" s="586"/>
      <c r="LC375" s="586"/>
      <c r="LD375" s="586"/>
      <c r="LE375" s="586"/>
      <c r="LF375" s="586"/>
      <c r="LG375" s="586"/>
      <c r="LH375" s="586"/>
      <c r="LI375" s="586"/>
      <c r="LJ375" s="586"/>
      <c r="LK375" s="586"/>
      <c r="LL375" s="628"/>
    </row>
    <row r="376" spans="1:324" ht="20.25" x14ac:dyDescent="0.3">
      <c r="A376" s="481"/>
      <c r="B376" s="482" t="s">
        <v>812</v>
      </c>
      <c r="C376" s="483" t="s">
        <v>134</v>
      </c>
      <c r="D376" s="483" t="s">
        <v>815</v>
      </c>
      <c r="E376" s="585">
        <f t="shared" ref="E376:X376" si="1821">E19+E268+E334-E140-E293-E353</f>
        <v>4065348.0220331252</v>
      </c>
      <c r="F376" s="585">
        <f t="shared" si="1821"/>
        <v>60053300.784509525</v>
      </c>
      <c r="G376" s="585">
        <f t="shared" si="1821"/>
        <v>-24738111.333667137</v>
      </c>
      <c r="H376" s="585">
        <f t="shared" si="1821"/>
        <v>-9591303.6220995188</v>
      </c>
      <c r="I376" s="585">
        <f t="shared" si="1821"/>
        <v>69042860.123519748</v>
      </c>
      <c r="J376" s="585">
        <f t="shared" si="1821"/>
        <v>-10142330.161909372</v>
      </c>
      <c r="K376" s="585">
        <f t="shared" si="1821"/>
        <v>58322633.950927436</v>
      </c>
      <c r="L376" s="585">
        <f t="shared" si="1821"/>
        <v>77579412.034718692</v>
      </c>
      <c r="M376" s="585">
        <f t="shared" si="1821"/>
        <v>-120691368.13925037</v>
      </c>
      <c r="N376" s="585">
        <f t="shared" si="1821"/>
        <v>41339264.444875769</v>
      </c>
      <c r="O376" s="585">
        <f t="shared" si="1821"/>
        <v>338095705.235645</v>
      </c>
      <c r="P376" s="585">
        <f t="shared" si="1821"/>
        <v>-98825747.058045372</v>
      </c>
      <c r="Q376" s="585">
        <f t="shared" si="1821"/>
        <v>35804095.68682763</v>
      </c>
      <c r="R376" s="585">
        <f t="shared" si="1821"/>
        <v>-68129386.066897526</v>
      </c>
      <c r="S376" s="585">
        <f t="shared" si="1821"/>
        <v>-58585772.167125836</v>
      </c>
      <c r="T376" s="585">
        <f t="shared" si="1821"/>
        <v>-39023643.647888765</v>
      </c>
      <c r="U376" s="585">
        <f t="shared" si="1821"/>
        <v>-73424460.903688893</v>
      </c>
      <c r="V376" s="585">
        <f t="shared" si="1821"/>
        <v>-10255631.686529733</v>
      </c>
      <c r="W376" s="585">
        <f t="shared" si="1821"/>
        <v>53435386.830871098</v>
      </c>
      <c r="X376" s="585">
        <f t="shared" si="1821"/>
        <v>2301612.410240382</v>
      </c>
      <c r="Y376" s="585">
        <f>M376+N376+O376+P376+Q376+R376+S376+T376+U376+V376+W376+X376</f>
        <v>2040054.939033404</v>
      </c>
      <c r="Z376" s="585">
        <f t="shared" ref="Z376:AK376" si="1822">Z19+Z268+Z334-Z140-Z293-Z353</f>
        <v>-66316607.204181418</v>
      </c>
      <c r="AA376" s="585">
        <f t="shared" si="1822"/>
        <v>34266612.282754615</v>
      </c>
      <c r="AB376" s="585">
        <f t="shared" si="1822"/>
        <v>15872676.561216787</v>
      </c>
      <c r="AC376" s="585">
        <f t="shared" si="1822"/>
        <v>433899119.72859275</v>
      </c>
      <c r="AD376" s="585">
        <f t="shared" si="1822"/>
        <v>-112685660.24979132</v>
      </c>
      <c r="AE376" s="585">
        <f t="shared" si="1822"/>
        <v>-118619483.31171758</v>
      </c>
      <c r="AF376" s="585">
        <f t="shared" si="1822"/>
        <v>49883378.189701326</v>
      </c>
      <c r="AG376" s="585">
        <f t="shared" si="1822"/>
        <v>-332608584.91783506</v>
      </c>
      <c r="AH376" s="585">
        <f t="shared" si="1822"/>
        <v>-125802084.65535796</v>
      </c>
      <c r="AI376" s="585">
        <f t="shared" si="1822"/>
        <v>95866255.392380312</v>
      </c>
      <c r="AJ376" s="585">
        <f t="shared" si="1822"/>
        <v>-36528072.550993204</v>
      </c>
      <c r="AK376" s="585">
        <f t="shared" si="1822"/>
        <v>267047924.62727398</v>
      </c>
      <c r="AL376" s="585">
        <f>Z376+AA376+AB376+AC376+AD376+AE376+AF376+AG376+AH376+AI376+AJ376+AK376</f>
        <v>104275473.89204323</v>
      </c>
      <c r="AM376" s="585">
        <f t="shared" ref="AM376:AX376" si="1823">AM19+AM268+AM334-AM140-AM293-AM353</f>
        <v>-288984629.86216795</v>
      </c>
      <c r="AN376" s="585">
        <f t="shared" si="1823"/>
        <v>25666104.162160408</v>
      </c>
      <c r="AO376" s="585">
        <f t="shared" si="1823"/>
        <v>-20776899.043064356</v>
      </c>
      <c r="AP376" s="585">
        <f t="shared" si="1823"/>
        <v>106202583.55634841</v>
      </c>
      <c r="AQ376" s="585">
        <f t="shared" si="1823"/>
        <v>-6695278.2440466732</v>
      </c>
      <c r="AR376" s="585">
        <f t="shared" si="1823"/>
        <v>-134441963.62180772</v>
      </c>
      <c r="AS376" s="585">
        <f t="shared" si="1823"/>
        <v>140117203.3436406</v>
      </c>
      <c r="AT376" s="585">
        <f t="shared" si="1823"/>
        <v>20204534.937906727</v>
      </c>
      <c r="AU376" s="585">
        <f t="shared" si="1823"/>
        <v>462672852.86179268</v>
      </c>
      <c r="AV376" s="585">
        <f t="shared" si="1823"/>
        <v>41670948.232749268</v>
      </c>
      <c r="AW376" s="585">
        <f t="shared" si="1823"/>
        <v>-30383554.920321956</v>
      </c>
      <c r="AX376" s="585">
        <f t="shared" si="1823"/>
        <v>85051026.264146492</v>
      </c>
      <c r="AY376" s="585">
        <f>AM376+AN376+AO376+AP376+AQ376+AR376+AS376+AT376+AU376+AV376+AW376+AX376</f>
        <v>400302927.66733599</v>
      </c>
      <c r="AZ376" s="585">
        <f t="shared" ref="AZ376:BK376" si="1824">AZ19+AZ268+AZ334-AZ140-AZ293-AZ353</f>
        <v>-100400727.70376372</v>
      </c>
      <c r="BA376" s="585">
        <f t="shared" si="1824"/>
        <v>-11286402.747037068</v>
      </c>
      <c r="BB376" s="585">
        <f t="shared" si="1824"/>
        <v>-96705489.376690134</v>
      </c>
      <c r="BC376" s="585">
        <f t="shared" si="1824"/>
        <v>165421313.22821784</v>
      </c>
      <c r="BD376" s="585">
        <f t="shared" si="1824"/>
        <v>-64324373.46402961</v>
      </c>
      <c r="BE376" s="585">
        <f t="shared" si="1824"/>
        <v>-23672337.531297103</v>
      </c>
      <c r="BF376" s="585">
        <f t="shared" si="1824"/>
        <v>80488037.242234424</v>
      </c>
      <c r="BG376" s="585">
        <f t="shared" si="1824"/>
        <v>-99370369.921753779</v>
      </c>
      <c r="BH376" s="585">
        <f t="shared" si="1824"/>
        <v>43823761.054248251</v>
      </c>
      <c r="BI376" s="585">
        <f t="shared" si="1824"/>
        <v>152161421.42931038</v>
      </c>
      <c r="BJ376" s="585">
        <f t="shared" si="1824"/>
        <v>-95400867.829870135</v>
      </c>
      <c r="BK376" s="585">
        <f t="shared" si="1824"/>
        <v>-124868483.48141794</v>
      </c>
      <c r="BL376" s="585">
        <f>AZ376+BA376+BB376+BC376+BD376+BE376+BF376+BG376+BH376+BI376+BJ376+BK376</f>
        <v>-174134519.1018486</v>
      </c>
      <c r="BM376" s="585">
        <f t="shared" ref="BM376:BX376" si="1825">BM19+BM268+BM334-BM140-BM293-BM353</f>
        <v>-62958329.373810738</v>
      </c>
      <c r="BN376" s="585">
        <f t="shared" si="1825"/>
        <v>37383014.325071163</v>
      </c>
      <c r="BO376" s="585">
        <f t="shared" si="1825"/>
        <v>81019329.619220585</v>
      </c>
      <c r="BP376" s="585">
        <f t="shared" si="1825"/>
        <v>183534606.05445653</v>
      </c>
      <c r="BQ376" s="585">
        <f t="shared" si="1825"/>
        <v>-91943609.792063177</v>
      </c>
      <c r="BR376" s="585">
        <f t="shared" si="1825"/>
        <v>-177686396.43173116</v>
      </c>
      <c r="BS376" s="585">
        <f t="shared" si="1825"/>
        <v>-56982351.445292808</v>
      </c>
      <c r="BT376" s="585">
        <f t="shared" si="1825"/>
        <v>-10020744.656776723</v>
      </c>
      <c r="BU376" s="585">
        <f t="shared" si="1825"/>
        <v>-9101265.0918048397</v>
      </c>
      <c r="BV376" s="585">
        <f t="shared" si="1825"/>
        <v>-7391776.1150472537</v>
      </c>
      <c r="BW376" s="585">
        <f t="shared" si="1825"/>
        <v>58491474.124687076</v>
      </c>
      <c r="BX376" s="585">
        <f t="shared" si="1825"/>
        <v>37399335.42638988</v>
      </c>
      <c r="BY376" s="585">
        <f>BM376+BN376+BO376+BP376+BQ376+BR376+BS376+BT376+BU376+BV376+BW376+BX376</f>
        <v>-18256713.356701456</v>
      </c>
      <c r="BZ376" s="585">
        <f t="shared" ref="BZ376:CK376" si="1826">BZ19+BZ268+BZ334-BZ140-BZ293-BZ353</f>
        <v>117201227.16353707</v>
      </c>
      <c r="CA376" s="585">
        <f t="shared" si="1826"/>
        <v>-24183455.687155664</v>
      </c>
      <c r="CB376" s="585">
        <f t="shared" si="1826"/>
        <v>132260820.59593545</v>
      </c>
      <c r="CC376" s="585">
        <f t="shared" si="1826"/>
        <v>11659400.15875861</v>
      </c>
      <c r="CD376" s="585">
        <f t="shared" si="1826"/>
        <v>-272025391.41743886</v>
      </c>
      <c r="CE376" s="585">
        <f t="shared" si="1826"/>
        <v>-341575403.9399935</v>
      </c>
      <c r="CF376" s="585">
        <f t="shared" si="1826"/>
        <v>-79488392.636066586</v>
      </c>
      <c r="CG376" s="585">
        <f t="shared" si="1826"/>
        <v>20604398.160018865</v>
      </c>
      <c r="CH376" s="585">
        <f t="shared" si="1826"/>
        <v>139197391.67913657</v>
      </c>
      <c r="CI376" s="585">
        <f t="shared" si="1826"/>
        <v>-14099724.955015918</v>
      </c>
      <c r="CJ376" s="585">
        <f t="shared" si="1826"/>
        <v>89878040.891380161</v>
      </c>
      <c r="CK376" s="585">
        <f t="shared" si="1826"/>
        <v>-63416866.202280916</v>
      </c>
      <c r="CL376" s="585">
        <f>BZ376+CA376+CB376+CC376+CD376+CE376+CF376+CG376+CH376+CI376+CJ376+CK376</f>
        <v>-283987956.18918473</v>
      </c>
      <c r="CM376" s="585">
        <f t="shared" ref="CM376:CX376" si="1827">CM19+CM268+CM334-CM140-CM293-CM353</f>
        <v>145209976.62059745</v>
      </c>
      <c r="CN376" s="585">
        <f t="shared" si="1827"/>
        <v>-227126323.0186114</v>
      </c>
      <c r="CO376" s="585">
        <f t="shared" si="1827"/>
        <v>-28677123.984430328</v>
      </c>
      <c r="CP376" s="585">
        <f t="shared" si="1827"/>
        <v>176489020.98193103</v>
      </c>
      <c r="CQ376" s="585">
        <f t="shared" si="1827"/>
        <v>97641511.799621955</v>
      </c>
      <c r="CR376" s="585">
        <f t="shared" si="1827"/>
        <v>5713142.358279489</v>
      </c>
      <c r="CS376" s="585">
        <f t="shared" si="1827"/>
        <v>-19524604.940327428</v>
      </c>
      <c r="CT376" s="585">
        <f t="shared" si="1827"/>
        <v>92208449.630612805</v>
      </c>
      <c r="CU376" s="585">
        <f t="shared" si="1827"/>
        <v>55686465.437909521</v>
      </c>
      <c r="CV376" s="585">
        <f t="shared" si="1827"/>
        <v>174543565.79866651</v>
      </c>
      <c r="CW376" s="585">
        <f t="shared" si="1827"/>
        <v>8205272.913332548</v>
      </c>
      <c r="CX376" s="585">
        <f t="shared" si="1827"/>
        <v>-323994233.68182802</v>
      </c>
      <c r="CY376" s="585">
        <f>CM376+CN376+CO376+CP376+CQ376+CR376+CS376+CT376+CU376+CV376+CW376+CX376</f>
        <v>156375119.91575414</v>
      </c>
      <c r="CZ376" s="585">
        <f t="shared" ref="CZ376:DK376" si="1828">CZ19+CZ268+CZ334-CZ140-CZ293-CZ353</f>
        <v>65631613.499624491</v>
      </c>
      <c r="DA376" s="585">
        <f t="shared" si="1828"/>
        <v>-40606332.139053732</v>
      </c>
      <c r="DB376" s="585">
        <f t="shared" si="1828"/>
        <v>522653840.93034196</v>
      </c>
      <c r="DC376" s="585">
        <f t="shared" si="1828"/>
        <v>276324469.28164798</v>
      </c>
      <c r="DD376" s="585">
        <f t="shared" si="1828"/>
        <v>-686529498.83506513</v>
      </c>
      <c r="DE376" s="585">
        <f t="shared" si="1828"/>
        <v>-360193627.4071548</v>
      </c>
      <c r="DF376" s="585">
        <f t="shared" si="1828"/>
        <v>41682541.547771662</v>
      </c>
      <c r="DG376" s="585">
        <f t="shared" si="1828"/>
        <v>101392473.55188693</v>
      </c>
      <c r="DH376" s="585">
        <f t="shared" si="1828"/>
        <v>-91160918.359999806</v>
      </c>
      <c r="DI376" s="585">
        <f t="shared" si="1828"/>
        <v>161315798.46300003</v>
      </c>
      <c r="DJ376" s="585">
        <f t="shared" si="1828"/>
        <v>34695677.254000098</v>
      </c>
      <c r="DK376" s="585">
        <f t="shared" si="1828"/>
        <v>479619224.05000055</v>
      </c>
      <c r="DL376" s="620">
        <f>CZ376+DA376+DB376+DC376+DD376+DE376+DF376+DG376+DH376+DI376+DJ376+DK376</f>
        <v>504825261.83700031</v>
      </c>
      <c r="DM376" s="620">
        <f t="shared" ref="DM376:DX376" si="1829">DM19+DM268+DM334-DM140-DM293-DM353</f>
        <v>-351490103.57000023</v>
      </c>
      <c r="DN376" s="585">
        <f t="shared" si="1829"/>
        <v>814157300.64600015</v>
      </c>
      <c r="DO376" s="585">
        <f t="shared" si="1829"/>
        <v>-98433742.265999764</v>
      </c>
      <c r="DP376" s="585">
        <f t="shared" si="1829"/>
        <v>-365989438.60000026</v>
      </c>
      <c r="DQ376" s="585">
        <f t="shared" si="1829"/>
        <v>-113405946.06999934</v>
      </c>
      <c r="DR376" s="585">
        <f t="shared" si="1829"/>
        <v>77279479.953000084</v>
      </c>
      <c r="DS376" s="585">
        <f t="shared" si="1829"/>
        <v>199373182.81700021</v>
      </c>
      <c r="DT376" s="585">
        <f t="shared" si="1829"/>
        <v>72080206.730000004</v>
      </c>
      <c r="DU376" s="585">
        <f t="shared" si="1829"/>
        <v>-118736722.41000021</v>
      </c>
      <c r="DV376" s="585">
        <f t="shared" si="1829"/>
        <v>26265817.838898949</v>
      </c>
      <c r="DW376" s="585">
        <f t="shared" si="1829"/>
        <v>-92425058.125899091</v>
      </c>
      <c r="DX376" s="585">
        <f t="shared" si="1829"/>
        <v>-370188224.93400049</v>
      </c>
      <c r="DY376" s="620">
        <f>DM376+DN376+DO376+DP376+DQ376+DR376+DS376+DT376+DU376+DV376+DW376+DX376</f>
        <v>-321513247.99099994</v>
      </c>
      <c r="DZ376" s="620">
        <f t="shared" ref="DZ376:EK376" si="1830">DZ19+DZ268+DZ334-DZ140-DZ293-DZ353</f>
        <v>406718845.57000023</v>
      </c>
      <c r="EA376" s="585">
        <f t="shared" si="1830"/>
        <v>446342562.57000041</v>
      </c>
      <c r="EB376" s="585">
        <f t="shared" si="1830"/>
        <v>-329069781.94999957</v>
      </c>
      <c r="EC376" s="585">
        <f t="shared" si="1830"/>
        <v>1441806346.6400003</v>
      </c>
      <c r="ED376" s="585">
        <f t="shared" si="1830"/>
        <v>-428689196.06099999</v>
      </c>
      <c r="EE376" s="585">
        <f t="shared" si="1830"/>
        <v>-82881522.789000049</v>
      </c>
      <c r="EF376" s="585">
        <f t="shared" si="1830"/>
        <v>-73632980.707000405</v>
      </c>
      <c r="EG376" s="585">
        <f t="shared" si="1830"/>
        <v>-152026554.38299993</v>
      </c>
      <c r="EH376" s="585">
        <f t="shared" si="1830"/>
        <v>1366806722.26</v>
      </c>
      <c r="EI376" s="585">
        <f t="shared" si="1830"/>
        <v>-156927426.48999995</v>
      </c>
      <c r="EJ376" s="585">
        <f t="shared" si="1830"/>
        <v>-146712598.76000091</v>
      </c>
      <c r="EK376" s="585">
        <f t="shared" si="1830"/>
        <v>-463978536.83999914</v>
      </c>
      <c r="EL376" s="620">
        <f>DZ376+EA376+EB376+EC376+ED376+EE376+EF376+EG376+EH376+EI376+EJ376+EK376</f>
        <v>1827755879.0600014</v>
      </c>
      <c r="EM376" s="620">
        <f t="shared" ref="EM376:EX376" si="1831">EM19+EM268+EM334-EM140-EM293-EM353</f>
        <v>937466287.82000005</v>
      </c>
      <c r="EN376" s="585">
        <f t="shared" si="1831"/>
        <v>-209954046.86999959</v>
      </c>
      <c r="EO376" s="585">
        <f t="shared" si="1831"/>
        <v>-519635676.648</v>
      </c>
      <c r="EP376" s="585">
        <f t="shared" si="1831"/>
        <v>-282827596.08500016</v>
      </c>
      <c r="EQ376" s="585">
        <f t="shared" si="1831"/>
        <v>-327883566.83700013</v>
      </c>
      <c r="ER376" s="585">
        <f t="shared" si="1831"/>
        <v>-82112098.369999886</v>
      </c>
      <c r="ES376" s="585">
        <f t="shared" si="1831"/>
        <v>-139729767.55900013</v>
      </c>
      <c r="ET376" s="585">
        <f t="shared" si="1831"/>
        <v>33975169.106030025</v>
      </c>
      <c r="EU376" s="585">
        <f t="shared" si="1831"/>
        <v>-305710507.34903055</v>
      </c>
      <c r="EV376" s="585">
        <f t="shared" si="1831"/>
        <v>-193148654.42799962</v>
      </c>
      <c r="EW376" s="585">
        <f t="shared" si="1831"/>
        <v>33216408.058399573</v>
      </c>
      <c r="EX376" s="585">
        <f t="shared" si="1831"/>
        <v>-123213790.98339963</v>
      </c>
      <c r="EY376" s="620">
        <f>EM376+EN376+EO376+EP376+EQ376+ER376+ES376+ET376+EU376+EV376+EW376+EX376</f>
        <v>-1179557840.145</v>
      </c>
      <c r="EZ376" s="620">
        <f t="shared" ref="EZ376:FH376" si="1832">EZ19+EZ268+EZ334-EZ140-EZ293-EZ353</f>
        <v>929422288.57703304</v>
      </c>
      <c r="FA376" s="585">
        <f t="shared" si="1832"/>
        <v>-334060132.8840332</v>
      </c>
      <c r="FB376" s="585">
        <f t="shared" si="1832"/>
        <v>1100174790.9220328</v>
      </c>
      <c r="FC376" s="585">
        <f t="shared" si="1832"/>
        <v>-569926453.66803336</v>
      </c>
      <c r="FD376" s="585">
        <f t="shared" si="1832"/>
        <v>-205506750.5270001</v>
      </c>
      <c r="FE376" s="585">
        <f t="shared" si="1832"/>
        <v>-90355519.856999934</v>
      </c>
      <c r="FF376" s="585">
        <f t="shared" si="1832"/>
        <v>-237374935.29596916</v>
      </c>
      <c r="FG376" s="585">
        <f t="shared" si="1832"/>
        <v>-99462987.366030589</v>
      </c>
      <c r="FH376" s="585">
        <f t="shared" si="1832"/>
        <v>-164705799.35599938</v>
      </c>
      <c r="FI376" s="585">
        <f>FI19+FI268+FI334-FI140-FI293-FI353</f>
        <v>-39358462.075999841</v>
      </c>
      <c r="FJ376" s="585">
        <f>FJ19+FJ268+FJ334-FJ140-FJ293-FJ353</f>
        <v>-130904.52999977302</v>
      </c>
      <c r="FK376" s="585">
        <f>FK19+FK268+FK334-FK140-FK293-FK353</f>
        <v>437340909.70059925</v>
      </c>
      <c r="FL376" s="620">
        <f>FA376+FB376+FC376+FD376+FE376+FF376+FG376+FH376+EZ376+FI376+FK376+FJ376</f>
        <v>726056043.6395998</v>
      </c>
      <c r="FM376" s="620">
        <f t="shared" ref="FM376:FV376" si="1833">FM19+FM268+FM334-FM140-FM293-FM353</f>
        <v>-206828943.43199974</v>
      </c>
      <c r="FN376" s="585">
        <f t="shared" si="1833"/>
        <v>-880075378.31800008</v>
      </c>
      <c r="FO376" s="585">
        <f t="shared" si="1833"/>
        <v>249895085.37000027</v>
      </c>
      <c r="FP376" s="585">
        <f t="shared" si="1833"/>
        <v>-175107340.94000044</v>
      </c>
      <c r="FQ376" s="585">
        <f t="shared" si="1833"/>
        <v>74084989.440000609</v>
      </c>
      <c r="FR376" s="585">
        <f t="shared" si="1833"/>
        <v>34102510.909999661</v>
      </c>
      <c r="FS376" s="585">
        <f t="shared" si="1833"/>
        <v>-403568684.92600006</v>
      </c>
      <c r="FT376" s="585">
        <f t="shared" si="1833"/>
        <v>-134686902.41400012</v>
      </c>
      <c r="FU376" s="585">
        <f t="shared" si="1833"/>
        <v>-147222666.79000038</v>
      </c>
      <c r="FV376" s="585">
        <f t="shared" si="1833"/>
        <v>1822457496.6000001</v>
      </c>
      <c r="FW376" s="585">
        <f>FW19+FW268+FW334-FW140-FW293-FW353</f>
        <v>-86603095.340000257</v>
      </c>
      <c r="FX376" s="585">
        <f>FX19+FX268+FX334-FX140-FX293-FX353</f>
        <v>-75463075.089999512</v>
      </c>
      <c r="FY376" s="620">
        <f>FM376+FN376+FO376+FP376+FQ376+FR376+FS376+FT376+FU376+FV376+FW376+FX376</f>
        <v>70983995.070000216</v>
      </c>
      <c r="FZ376" s="620">
        <f t="shared" ref="FZ376:GI376" si="1834">FZ19+FZ268+FZ334-FZ140-FZ293-FZ353</f>
        <v>-420967102.24000001</v>
      </c>
      <c r="GA376" s="585">
        <f t="shared" si="1834"/>
        <v>-319169745.10200071</v>
      </c>
      <c r="GB376" s="585">
        <f t="shared" si="1834"/>
        <v>-191977712.82899967</v>
      </c>
      <c r="GC376" s="585">
        <f t="shared" si="1834"/>
        <v>181835068.6110003</v>
      </c>
      <c r="GD376" s="585">
        <f t="shared" si="1834"/>
        <v>2405103762.4069991</v>
      </c>
      <c r="GE376" s="585">
        <f t="shared" si="1834"/>
        <v>-587401576.71700025</v>
      </c>
      <c r="GF376" s="585">
        <f t="shared" si="1834"/>
        <v>-60785753.091999814</v>
      </c>
      <c r="GG376" s="585">
        <f t="shared" si="1834"/>
        <v>68804929.281999514</v>
      </c>
      <c r="GH376" s="585">
        <f t="shared" si="1834"/>
        <v>-107217353.27299917</v>
      </c>
      <c r="GI376" s="585">
        <f t="shared" si="1834"/>
        <v>-164036732.17799994</v>
      </c>
      <c r="GJ376" s="585">
        <f>GJ19+GJ268+GJ334-GJ140-GJ293-GJ353</f>
        <v>1383361469.239666</v>
      </c>
      <c r="GK376" s="585">
        <f>GK19+GK268+GK334-GK140-GK293-GK353</f>
        <v>-2335103241.5346675</v>
      </c>
      <c r="GL376" s="620">
        <f>FZ376+GA376+GB376+GC376+GD376+GE376+GF376+GG376+GH376+GI376+GJ376+GK376</f>
        <v>-147553987.42600203</v>
      </c>
      <c r="GM376" s="620">
        <f t="shared" ref="GM376:GV376" si="1835">GM19+GM268+GM334-GM140-GM293-GM353</f>
        <v>-214727144.97999966</v>
      </c>
      <c r="GN376" s="585">
        <f t="shared" si="1835"/>
        <v>2373183206.2900004</v>
      </c>
      <c r="GO376" s="585">
        <f t="shared" si="1835"/>
        <v>-200725637.37699988</v>
      </c>
      <c r="GP376" s="585">
        <f t="shared" si="1835"/>
        <v>445315984.20499992</v>
      </c>
      <c r="GQ376" s="585">
        <f t="shared" si="1835"/>
        <v>87664058.171999544</v>
      </c>
      <c r="GR376" s="585">
        <f t="shared" si="1835"/>
        <v>-452506632.68299985</v>
      </c>
      <c r="GS376" s="585">
        <f t="shared" si="1835"/>
        <v>-105953464.98699974</v>
      </c>
      <c r="GT376" s="585">
        <f t="shared" si="1835"/>
        <v>-139110098.33300045</v>
      </c>
      <c r="GU376" s="585">
        <f t="shared" si="1835"/>
        <v>-38526001.876999959</v>
      </c>
      <c r="GV376" s="585">
        <f t="shared" si="1835"/>
        <v>-785684998.48000014</v>
      </c>
      <c r="GW376" s="585">
        <f>GW19+GW268+GW334-GW140-GW293-GW353</f>
        <v>881897532.84999943</v>
      </c>
      <c r="GX376" s="585">
        <f>GX19+GX268+GX334-GX140-GX293-GX353</f>
        <v>94946402.963001087</v>
      </c>
      <c r="GY376" s="620">
        <f>GM376+GN376+GO376+GP376+GQ376+GR376+GS376+GT376+GU376+GV376+GW376+GX376</f>
        <v>1945773205.7630007</v>
      </c>
      <c r="GZ376" s="620">
        <f t="shared" ref="GZ376:HI376" si="1836">GZ19+GZ268+GZ334-GZ140-GZ293-GZ353</f>
        <v>-134041157.16899985</v>
      </c>
      <c r="HA376" s="585">
        <f t="shared" si="1836"/>
        <v>-395547665.91209984</v>
      </c>
      <c r="HB376" s="585">
        <f t="shared" si="1836"/>
        <v>-463319186.56590021</v>
      </c>
      <c r="HC376" s="585">
        <f t="shared" si="1836"/>
        <v>121228976.23699993</v>
      </c>
      <c r="HD376" s="585">
        <f t="shared" si="1836"/>
        <v>-161151611.83999985</v>
      </c>
      <c r="HE376" s="585">
        <f t="shared" si="1836"/>
        <v>-122392263.01000001</v>
      </c>
      <c r="HF376" s="585">
        <f t="shared" si="1836"/>
        <v>1063660308.7599995</v>
      </c>
      <c r="HG376" s="585">
        <f t="shared" si="1836"/>
        <v>339486834.91099954</v>
      </c>
      <c r="HH376" s="585">
        <f t="shared" si="1836"/>
        <v>112608072.3560003</v>
      </c>
      <c r="HI376" s="585">
        <f t="shared" si="1836"/>
        <v>-9213051.4130005389</v>
      </c>
      <c r="HJ376" s="585">
        <f>HJ19+HJ268+HJ334-HJ140-HJ293-HJ353</f>
        <v>-62459142.649999216</v>
      </c>
      <c r="HK376" s="585">
        <f>HK19+HK268+HK334-HK140-HK293-HK353</f>
        <v>-474404319.75100046</v>
      </c>
      <c r="HL376" s="620">
        <f>GZ376+HA376+HB376+HC376+HD376+HE376+HF376+HG376+HH376+HI376+HJ376+HK376</f>
        <v>-185544206.04700059</v>
      </c>
      <c r="HM376" s="620">
        <f t="shared" ref="HM376:HV376" si="1837">HM19+HM268+HM334-HM140-HM293-HM353</f>
        <v>38421562.230000377</v>
      </c>
      <c r="HN376" s="585">
        <f t="shared" si="1837"/>
        <v>-1167285172.2999997</v>
      </c>
      <c r="HO376" s="585">
        <f t="shared" si="1837"/>
        <v>1243596316.1389999</v>
      </c>
      <c r="HP376" s="585">
        <f t="shared" si="1837"/>
        <v>21526257.250999689</v>
      </c>
      <c r="HQ376" s="585">
        <f t="shared" si="1837"/>
        <v>168699709.3400003</v>
      </c>
      <c r="HR376" s="585">
        <f t="shared" si="1837"/>
        <v>22158425.099999934</v>
      </c>
      <c r="HS376" s="585">
        <f t="shared" si="1837"/>
        <v>-213349029.02999964</v>
      </c>
      <c r="HT376" s="585">
        <f t="shared" si="1837"/>
        <v>159795818.43900031</v>
      </c>
      <c r="HU376" s="585">
        <f t="shared" si="1837"/>
        <v>439891744.21100074</v>
      </c>
      <c r="HV376" s="585">
        <f t="shared" si="1837"/>
        <v>-1600805705.2000003</v>
      </c>
      <c r="HW376" s="585">
        <f>HW19+HW268+HW334-HW140-HW293-HW353</f>
        <v>25938258.119999796</v>
      </c>
      <c r="HX376" s="585">
        <f>HX19+HX268+HX334-HX140-HX293-HX353</f>
        <v>-330943823.86999929</v>
      </c>
      <c r="HY376" s="620">
        <f>HM376+HN376+HO376+HP376+HQ376+HR376+HS376+HT376+HU376+HV376+HW376+HX376</f>
        <v>-1192355639.5699978</v>
      </c>
      <c r="HZ376" s="620">
        <f t="shared" ref="HZ376:II376" si="1838">HZ19+HZ268+HZ334-HZ140-HZ293-HZ353</f>
        <v>1287157718.4620004</v>
      </c>
      <c r="IA376" s="585">
        <f t="shared" si="1838"/>
        <v>-93316557.41200009</v>
      </c>
      <c r="IB376" s="585">
        <f t="shared" si="1838"/>
        <v>-221407362.5801996</v>
      </c>
      <c r="IC376" s="585">
        <f t="shared" si="1838"/>
        <v>18820835.420200408</v>
      </c>
      <c r="ID376" s="585">
        <f t="shared" si="1838"/>
        <v>976000638.16000021</v>
      </c>
      <c r="IE376" s="585">
        <f t="shared" si="1838"/>
        <v>12357864.249999762</v>
      </c>
      <c r="IF376" s="585">
        <f t="shared" si="1838"/>
        <v>-183932373.43999979</v>
      </c>
      <c r="IG376" s="585">
        <f t="shared" si="1838"/>
        <v>-27973499.339999959</v>
      </c>
      <c r="IH376" s="585">
        <f t="shared" si="1838"/>
        <v>434633533.59299976</v>
      </c>
      <c r="II376" s="585">
        <f t="shared" si="1838"/>
        <v>-1236474073.9849994</v>
      </c>
      <c r="IJ376" s="585">
        <f>IJ19+IJ268+IJ334-IJ140-IJ293-IJ353</f>
        <v>-229057997.79799992</v>
      </c>
      <c r="IK376" s="585">
        <f>IK19+IK268+IK334-IK140-IK293-IK353</f>
        <v>-253025522.35399997</v>
      </c>
      <c r="IL376" s="620">
        <f>HZ376+IA376+IB376+IC376+ID376+IE376+IF376+IG376+IH376+II376+IJ376+IK376</f>
        <v>483783202.97600162</v>
      </c>
      <c r="IM376" s="620">
        <f t="shared" ref="IM376:IV376" si="1839">IM19+IM268+IM334-IM140-IM293-IM353</f>
        <v>1549088045.5999999</v>
      </c>
      <c r="IN376" s="585">
        <f t="shared" si="1839"/>
        <v>-93376002.64999935</v>
      </c>
      <c r="IO376" s="585">
        <f t="shared" si="1839"/>
        <v>-345921181.17000055</v>
      </c>
      <c r="IP376" s="585">
        <f t="shared" si="1839"/>
        <v>169595511.27000022</v>
      </c>
      <c r="IQ376" s="585">
        <f t="shared" si="1839"/>
        <v>-721792276.92999959</v>
      </c>
      <c r="IR376" s="585">
        <f t="shared" si="1839"/>
        <v>165613226.74969971</v>
      </c>
      <c r="IS376" s="585">
        <f t="shared" si="1839"/>
        <v>-131791795.71969929</v>
      </c>
      <c r="IT376" s="585">
        <f t="shared" si="1839"/>
        <v>158294696.80999932</v>
      </c>
      <c r="IU376" s="585">
        <f t="shared" si="1839"/>
        <v>35174502.869999811</v>
      </c>
      <c r="IV376" s="585">
        <f t="shared" si="1839"/>
        <v>310030502.25581956</v>
      </c>
      <c r="IW376" s="585">
        <f>IW19+IW268+IW334-IW140-IW293-IW353</f>
        <v>516490621.07718033</v>
      </c>
      <c r="IX376" s="585">
        <f>IX19+IX268+IX334-IX140-IX293-IX353</f>
        <v>-357559225.07299995</v>
      </c>
      <c r="IY376" s="620">
        <f>IM376+IN376+IO376+IP376+IQ376+IR376+IS376+IT376+IU376+IV376+IW376+IX376</f>
        <v>1253846625.0900002</v>
      </c>
      <c r="IZ376" s="585">
        <f t="shared" ref="IZ376:JI376" si="1840">IZ19+IZ268+IZ334-IZ140-IZ293-IZ353</f>
        <v>1481346498.0340004</v>
      </c>
      <c r="JA376" s="585">
        <f t="shared" si="1840"/>
        <v>-2308027394.9924994</v>
      </c>
      <c r="JB376" s="585">
        <f t="shared" si="1840"/>
        <v>30705503.519499645</v>
      </c>
      <c r="JC376" s="585">
        <f t="shared" si="1840"/>
        <v>265667885.859</v>
      </c>
      <c r="JD376" s="585">
        <f t="shared" si="1840"/>
        <v>173281016.03400022</v>
      </c>
      <c r="JE376" s="585">
        <f t="shared" si="1840"/>
        <v>149657591.36999962</v>
      </c>
      <c r="JF376" s="585">
        <f t="shared" si="1840"/>
        <v>144545430.3029995</v>
      </c>
      <c r="JG376" s="585">
        <f t="shared" si="1840"/>
        <v>-39031809.189699695</v>
      </c>
      <c r="JH376" s="585">
        <f t="shared" si="1840"/>
        <v>185559737.14999959</v>
      </c>
      <c r="JI376" s="585">
        <f t="shared" si="1840"/>
        <v>-7841377.7910006344</v>
      </c>
      <c r="JJ376" s="585">
        <f>JJ19+JJ268+JJ334-JJ140-JJ293-JJ353</f>
        <v>-121820218.77199946</v>
      </c>
      <c r="JK376" s="585">
        <f>JK19+JK268+JK334-JK140-JK293-JK353</f>
        <v>-317535608.33429962</v>
      </c>
      <c r="JL376" s="620">
        <f>IZ376+JA376+JB376+JC376+JD376+JE376+JF376+JG376+JH376+JI376+JJ376+JK376</f>
        <v>-363492746.80999982</v>
      </c>
      <c r="JM376" s="585">
        <f t="shared" ref="JM376:JV376" si="1841">JM19+JM268+JM334-JM140-JM293-JM353</f>
        <v>-29108197.999999762</v>
      </c>
      <c r="JN376" s="585">
        <f t="shared" si="1841"/>
        <v>501791187.06300026</v>
      </c>
      <c r="JO376" s="585">
        <f t="shared" si="1841"/>
        <v>1767931784.467</v>
      </c>
      <c r="JP376" s="585">
        <f t="shared" si="1841"/>
        <v>1821535058.6061001</v>
      </c>
      <c r="JQ376" s="585">
        <f t="shared" si="1841"/>
        <v>-164221568.84610036</v>
      </c>
      <c r="JR376" s="585">
        <f t="shared" si="1841"/>
        <v>-386416243.14999998</v>
      </c>
      <c r="JS376" s="585">
        <f t="shared" si="1841"/>
        <v>-176280553.27890041</v>
      </c>
      <c r="JT376" s="585">
        <f t="shared" si="1841"/>
        <v>-96925433.692100346</v>
      </c>
      <c r="JU376" s="585">
        <f t="shared" si="1841"/>
        <v>-254773661.2689997</v>
      </c>
      <c r="JV376" s="585">
        <f t="shared" si="1841"/>
        <v>769592917.25690031</v>
      </c>
      <c r="JW376" s="585">
        <f>JW19+JW268+JW334-JW140-JW293-JW353</f>
        <v>-50366073.5985002</v>
      </c>
      <c r="JX376" s="585">
        <f>JX19+JX268+JX334-JX140-JX293-JX353</f>
        <v>-1099186927.0383987</v>
      </c>
      <c r="JY376" s="620">
        <f>JM376+JN376+JO376+JP376+JQ376+JR376+JS376+JT376+JU376+JV376+JW376+JX376</f>
        <v>2603572288.5200009</v>
      </c>
      <c r="JZ376" s="585">
        <f t="shared" ref="JZ376:KI376" si="1842">JZ19+JZ268+JZ334-JZ140-JZ293-JZ353</f>
        <v>645523496.42699981</v>
      </c>
      <c r="KA376" s="585">
        <f t="shared" si="1842"/>
        <v>1414620895.5229993</v>
      </c>
      <c r="KB376" s="585">
        <f t="shared" si="1842"/>
        <v>-497071911.30100036</v>
      </c>
      <c r="KC376" s="585">
        <f t="shared" si="1842"/>
        <v>-783207036.7990005</v>
      </c>
      <c r="KD376" s="585">
        <f t="shared" si="1842"/>
        <v>-129863704.44000036</v>
      </c>
      <c r="KE376" s="585">
        <f t="shared" si="1842"/>
        <v>-261705420.79999983</v>
      </c>
      <c r="KF376" s="585">
        <f t="shared" si="1842"/>
        <v>750549187.14999998</v>
      </c>
      <c r="KG376" s="585">
        <f t="shared" si="1842"/>
        <v>-364271448.85999936</v>
      </c>
      <c r="KH376" s="585">
        <f t="shared" si="1842"/>
        <v>-108320153.72000046</v>
      </c>
      <c r="KI376" s="585">
        <f t="shared" si="1842"/>
        <v>-609233249.50999963</v>
      </c>
      <c r="KJ376" s="585">
        <f>KJ19+KJ268+KJ334-KJ140-KJ293-KJ353</f>
        <v>-333983976.16999936</v>
      </c>
      <c r="KK376" s="585">
        <f>KK19+KK268+KK334-KK140-KK293-KK353</f>
        <v>-1315918466.7900004</v>
      </c>
      <c r="KL376" s="620">
        <f>JZ376+KA376+KB376+KC376+KD376+KE376+KF376+KG376+KH376+KI376+KJ376+KK376</f>
        <v>-1592881789.2900014</v>
      </c>
      <c r="KM376" s="585">
        <f t="shared" ref="KM376:KV376" si="1843">KM19+KM268+KM334-KM140-KM293-KM353</f>
        <v>1998746694.9209998</v>
      </c>
      <c r="KN376" s="585">
        <f t="shared" si="1843"/>
        <v>658168063.72900045</v>
      </c>
      <c r="KO376" s="585">
        <f t="shared" si="1843"/>
        <v>-1232677472.6699991</v>
      </c>
      <c r="KP376" s="585">
        <f t="shared" si="1843"/>
        <v>163433690.8469992</v>
      </c>
      <c r="KQ376" s="585">
        <f t="shared" si="1843"/>
        <v>-52242812.986999884</v>
      </c>
      <c r="KR376" s="585">
        <f t="shared" si="1843"/>
        <v>-132157435.86999968</v>
      </c>
      <c r="KS376" s="585">
        <f t="shared" si="1843"/>
        <v>-195860853.89000028</v>
      </c>
      <c r="KT376" s="585">
        <f t="shared" si="1843"/>
        <v>-102931258.1499995</v>
      </c>
      <c r="KU376" s="585">
        <f t="shared" si="1843"/>
        <v>400662635.36000013</v>
      </c>
      <c r="KV376" s="585">
        <f t="shared" si="1843"/>
        <v>-265336912.43699968</v>
      </c>
      <c r="KW376" s="585">
        <f>KW19+KW268+KW334-KW140-KW293-KW353</f>
        <v>-308210070.84300065</v>
      </c>
      <c r="KX376" s="585">
        <f>KX19+KX268+KX334-KX140-KX293-KX353</f>
        <v>-1580841817.348999</v>
      </c>
      <c r="KY376" s="620">
        <f>KM376+KN376+KO376+KP376+KQ376+KR376+KS376+KT376+KU376+KV376+KW376+KX376</f>
        <v>-649247549.33899856</v>
      </c>
      <c r="KZ376" s="585">
        <f t="shared" ref="KZ376:LI376" si="1844">KZ19+KZ268+KZ334-KZ140-KZ293-KZ353</f>
        <v>1668814384.8799999</v>
      </c>
      <c r="LA376" s="585">
        <f t="shared" si="1844"/>
        <v>6542514.0200001672</v>
      </c>
      <c r="LB376" s="585">
        <f t="shared" si="1844"/>
        <v>0</v>
      </c>
      <c r="LC376" s="585">
        <f t="shared" si="1844"/>
        <v>0</v>
      </c>
      <c r="LD376" s="585">
        <f t="shared" si="1844"/>
        <v>0</v>
      </c>
      <c r="LE376" s="585">
        <f t="shared" si="1844"/>
        <v>0</v>
      </c>
      <c r="LF376" s="585">
        <f t="shared" si="1844"/>
        <v>0</v>
      </c>
      <c r="LG376" s="585">
        <f t="shared" si="1844"/>
        <v>0</v>
      </c>
      <c r="LH376" s="585">
        <f t="shared" si="1844"/>
        <v>0</v>
      </c>
      <c r="LI376" s="585">
        <f t="shared" si="1844"/>
        <v>0</v>
      </c>
      <c r="LJ376" s="585">
        <f>LJ19+LJ268+LJ334-LJ140-LJ293-LJ353</f>
        <v>0</v>
      </c>
      <c r="LK376" s="585">
        <f>LK19+LK268+LK334-LK140-LK293-LK353</f>
        <v>0</v>
      </c>
      <c r="LL376" s="627">
        <f>KZ376+LA376+LB376+LC376+LD376+LE376+LF376+LG376+LH376+LI376+LJ376+LK376</f>
        <v>1675356898.9000001</v>
      </c>
    </row>
    <row r="377" spans="1:324" ht="20.25" x14ac:dyDescent="0.3">
      <c r="A377" s="481"/>
      <c r="B377" s="482"/>
      <c r="C377" s="483" t="s">
        <v>837</v>
      </c>
      <c r="D377" s="483" t="s">
        <v>837</v>
      </c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85"/>
      <c r="AB377" s="585"/>
      <c r="AC377" s="585"/>
      <c r="AD377" s="585"/>
      <c r="AE377" s="585"/>
      <c r="AF377" s="585"/>
      <c r="AG377" s="585"/>
      <c r="AH377" s="585"/>
      <c r="AI377" s="585"/>
      <c r="AJ377" s="585"/>
      <c r="AK377" s="585"/>
      <c r="AL377" s="585"/>
      <c r="AM377" s="585"/>
      <c r="AN377" s="585"/>
      <c r="AO377" s="585"/>
      <c r="AP377" s="585"/>
      <c r="AQ377" s="585"/>
      <c r="AR377" s="585"/>
      <c r="AS377" s="585"/>
      <c r="AT377" s="585"/>
      <c r="AU377" s="585"/>
      <c r="AV377" s="585"/>
      <c r="AW377" s="585"/>
      <c r="AX377" s="585"/>
      <c r="AY377" s="585"/>
      <c r="AZ377" s="585"/>
      <c r="BA377" s="585"/>
      <c r="BB377" s="585"/>
      <c r="BC377" s="585"/>
      <c r="BD377" s="585"/>
      <c r="BE377" s="585"/>
      <c r="BF377" s="585"/>
      <c r="BG377" s="585"/>
      <c r="BH377" s="585"/>
      <c r="BI377" s="585"/>
      <c r="BJ377" s="585"/>
      <c r="BK377" s="585"/>
      <c r="BL377" s="585"/>
      <c r="BM377" s="585"/>
      <c r="BN377" s="585"/>
      <c r="BO377" s="585"/>
      <c r="BP377" s="585"/>
      <c r="BQ377" s="585"/>
      <c r="BR377" s="585"/>
      <c r="BS377" s="585"/>
      <c r="BT377" s="585"/>
      <c r="BU377" s="585"/>
      <c r="BV377" s="585"/>
      <c r="BW377" s="585"/>
      <c r="BX377" s="585"/>
      <c r="BY377" s="585"/>
      <c r="BZ377" s="585"/>
      <c r="CA377" s="585"/>
      <c r="CB377" s="585"/>
      <c r="CC377" s="585"/>
      <c r="CD377" s="585"/>
      <c r="CE377" s="585"/>
      <c r="CF377" s="585"/>
      <c r="CG377" s="585"/>
      <c r="CH377" s="585"/>
      <c r="CI377" s="585"/>
      <c r="CJ377" s="585"/>
      <c r="CK377" s="585"/>
      <c r="CL377" s="585"/>
      <c r="CM377" s="585"/>
      <c r="CN377" s="585"/>
      <c r="CO377" s="585"/>
      <c r="CP377" s="585"/>
      <c r="CQ377" s="585"/>
      <c r="CR377" s="585"/>
      <c r="CS377" s="585"/>
      <c r="CT377" s="585"/>
      <c r="CU377" s="585"/>
      <c r="CV377" s="585"/>
      <c r="CW377" s="585"/>
      <c r="CX377" s="585"/>
      <c r="CY377" s="585"/>
      <c r="CZ377" s="585"/>
      <c r="DA377" s="585"/>
      <c r="DB377" s="585"/>
      <c r="DC377" s="585"/>
      <c r="DD377" s="585"/>
      <c r="DE377" s="585"/>
      <c r="DF377" s="585"/>
      <c r="DG377" s="585"/>
      <c r="DH377" s="585"/>
      <c r="DI377" s="585"/>
      <c r="DJ377" s="585"/>
      <c r="DK377" s="585"/>
      <c r="DL377" s="620"/>
      <c r="DM377" s="620"/>
      <c r="DN377" s="585"/>
      <c r="DO377" s="585"/>
      <c r="DP377" s="585"/>
      <c r="DQ377" s="585"/>
      <c r="DR377" s="585"/>
      <c r="DS377" s="585"/>
      <c r="DT377" s="585"/>
      <c r="DU377" s="585"/>
      <c r="DV377" s="585"/>
      <c r="DW377" s="585"/>
      <c r="DX377" s="585"/>
      <c r="DY377" s="620"/>
      <c r="DZ377" s="620"/>
      <c r="EA377" s="585"/>
      <c r="EB377" s="585"/>
      <c r="EC377" s="585"/>
      <c r="ED377" s="585"/>
      <c r="EE377" s="585"/>
      <c r="EF377" s="585"/>
      <c r="EG377" s="585"/>
      <c r="EH377" s="585"/>
      <c r="EI377" s="585"/>
      <c r="EJ377" s="585"/>
      <c r="EK377" s="585"/>
      <c r="EL377" s="620"/>
      <c r="EM377" s="620"/>
      <c r="EN377" s="585"/>
      <c r="EO377" s="585"/>
      <c r="EP377" s="585"/>
      <c r="EQ377" s="585"/>
      <c r="ER377" s="585"/>
      <c r="ES377" s="585"/>
      <c r="ET377" s="585"/>
      <c r="EU377" s="585"/>
      <c r="EV377" s="585"/>
      <c r="EW377" s="585"/>
      <c r="EX377" s="585"/>
      <c r="EY377" s="620"/>
      <c r="EZ377" s="620"/>
      <c r="FA377" s="585"/>
      <c r="FB377" s="585"/>
      <c r="FC377" s="585"/>
      <c r="FD377" s="585"/>
      <c r="FE377" s="585"/>
      <c r="FF377" s="585"/>
      <c r="FG377" s="585"/>
      <c r="FH377" s="585"/>
      <c r="FI377" s="585"/>
      <c r="FJ377" s="585"/>
      <c r="FK377" s="585"/>
      <c r="FL377" s="620"/>
      <c r="FM377" s="620"/>
      <c r="FN377" s="585"/>
      <c r="FO377" s="585"/>
      <c r="FP377" s="585"/>
      <c r="FQ377" s="585"/>
      <c r="FR377" s="585"/>
      <c r="FS377" s="585"/>
      <c r="FT377" s="585"/>
      <c r="FU377" s="585"/>
      <c r="FV377" s="585"/>
      <c r="FW377" s="585"/>
      <c r="FX377" s="585"/>
      <c r="FY377" s="620"/>
      <c r="FZ377" s="620"/>
      <c r="GA377" s="585"/>
      <c r="GB377" s="585"/>
      <c r="GC377" s="585"/>
      <c r="GD377" s="585"/>
      <c r="GE377" s="585"/>
      <c r="GF377" s="585"/>
      <c r="GG377" s="585"/>
      <c r="GH377" s="585"/>
      <c r="GI377" s="585"/>
      <c r="GJ377" s="585"/>
      <c r="GK377" s="585"/>
      <c r="GL377" s="620"/>
      <c r="GM377" s="620"/>
      <c r="GN377" s="585"/>
      <c r="GO377" s="585"/>
      <c r="GP377" s="585"/>
      <c r="GQ377" s="585"/>
      <c r="GR377" s="585"/>
      <c r="GS377" s="585"/>
      <c r="GT377" s="585"/>
      <c r="GU377" s="585"/>
      <c r="GV377" s="585"/>
      <c r="GW377" s="585"/>
      <c r="GX377" s="585"/>
      <c r="GY377" s="620"/>
      <c r="GZ377" s="620"/>
      <c r="HA377" s="585"/>
      <c r="HB377" s="585"/>
      <c r="HC377" s="585"/>
      <c r="HD377" s="585"/>
      <c r="HE377" s="585"/>
      <c r="HF377" s="585"/>
      <c r="HG377" s="585"/>
      <c r="HH377" s="585"/>
      <c r="HI377" s="585"/>
      <c r="HJ377" s="585"/>
      <c r="HK377" s="585"/>
      <c r="HL377" s="620"/>
      <c r="HM377" s="620"/>
      <c r="HN377" s="585"/>
      <c r="HO377" s="585"/>
      <c r="HP377" s="585"/>
      <c r="HQ377" s="585"/>
      <c r="HR377" s="585"/>
      <c r="HS377" s="585"/>
      <c r="HT377" s="585"/>
      <c r="HU377" s="585"/>
      <c r="HV377" s="585"/>
      <c r="HW377" s="585"/>
      <c r="HX377" s="585"/>
      <c r="HY377" s="620"/>
      <c r="HZ377" s="620"/>
      <c r="IA377" s="585"/>
      <c r="IB377" s="585"/>
      <c r="IC377" s="585"/>
      <c r="ID377" s="585"/>
      <c r="IE377" s="585"/>
      <c r="IF377" s="585"/>
      <c r="IG377" s="585"/>
      <c r="IH377" s="585"/>
      <c r="II377" s="585"/>
      <c r="IJ377" s="585"/>
      <c r="IK377" s="585"/>
      <c r="IL377" s="620"/>
      <c r="IM377" s="620"/>
      <c r="IN377" s="585"/>
      <c r="IO377" s="585"/>
      <c r="IP377" s="585"/>
      <c r="IQ377" s="585"/>
      <c r="IR377" s="585"/>
      <c r="IS377" s="585"/>
      <c r="IT377" s="585"/>
      <c r="IU377" s="585"/>
      <c r="IV377" s="585"/>
      <c r="IW377" s="585"/>
      <c r="IX377" s="585"/>
      <c r="IY377" s="620"/>
      <c r="IZ377" s="585"/>
      <c r="JA377" s="585"/>
      <c r="JB377" s="585"/>
      <c r="JC377" s="585"/>
      <c r="JD377" s="585"/>
      <c r="JE377" s="585"/>
      <c r="JF377" s="585"/>
      <c r="JG377" s="585"/>
      <c r="JH377" s="585"/>
      <c r="JI377" s="585"/>
      <c r="JJ377" s="585"/>
      <c r="JK377" s="585"/>
      <c r="JL377" s="620"/>
      <c r="JM377" s="585"/>
      <c r="JN377" s="585"/>
      <c r="JO377" s="585"/>
      <c r="JP377" s="585"/>
      <c r="JQ377" s="585"/>
      <c r="JR377" s="585"/>
      <c r="JS377" s="585"/>
      <c r="JT377" s="585"/>
      <c r="JU377" s="585"/>
      <c r="JV377" s="585"/>
      <c r="JW377" s="585"/>
      <c r="JX377" s="585"/>
      <c r="JY377" s="620"/>
      <c r="JZ377" s="585"/>
      <c r="KA377" s="585"/>
      <c r="KB377" s="585"/>
      <c r="KC377" s="585"/>
      <c r="KD377" s="585"/>
      <c r="KE377" s="585"/>
      <c r="KF377" s="585"/>
      <c r="KG377" s="585"/>
      <c r="KH377" s="585"/>
      <c r="KI377" s="585"/>
      <c r="KJ377" s="585"/>
      <c r="KK377" s="585"/>
      <c r="KL377" s="620"/>
      <c r="KM377" s="585"/>
      <c r="KN377" s="585"/>
      <c r="KO377" s="585"/>
      <c r="KP377" s="585"/>
      <c r="KQ377" s="585"/>
      <c r="KR377" s="585"/>
      <c r="KS377" s="585"/>
      <c r="KT377" s="585"/>
      <c r="KU377" s="585"/>
      <c r="KV377" s="585"/>
      <c r="KW377" s="585"/>
      <c r="KX377" s="585"/>
      <c r="KY377" s="620"/>
      <c r="KZ377" s="585"/>
      <c r="LA377" s="585"/>
      <c r="LB377" s="585"/>
      <c r="LC377" s="585"/>
      <c r="LD377" s="585"/>
      <c r="LE377" s="585"/>
      <c r="LF377" s="585"/>
      <c r="LG377" s="585"/>
      <c r="LH377" s="585"/>
      <c r="LI377" s="585"/>
      <c r="LJ377" s="585"/>
      <c r="LK377" s="585"/>
      <c r="LL377" s="627"/>
    </row>
    <row r="378" spans="1:324" ht="21" thickBot="1" x14ac:dyDescent="0.35">
      <c r="A378" s="484"/>
      <c r="B378" s="485"/>
      <c r="C378" s="486"/>
      <c r="D378" s="486"/>
      <c r="E378" s="577"/>
      <c r="F378" s="577"/>
      <c r="G378" s="577"/>
      <c r="H378" s="577"/>
      <c r="I378" s="577"/>
      <c r="J378" s="577"/>
      <c r="K378" s="577"/>
      <c r="L378" s="577"/>
      <c r="M378" s="577"/>
      <c r="N378" s="577"/>
      <c r="O378" s="577"/>
      <c r="P378" s="577"/>
      <c r="Q378" s="577"/>
      <c r="R378" s="577"/>
      <c r="S378" s="577"/>
      <c r="T378" s="577"/>
      <c r="U378" s="577"/>
      <c r="V378" s="577"/>
      <c r="W378" s="577"/>
      <c r="X378" s="577"/>
      <c r="Y378" s="577"/>
      <c r="Z378" s="577"/>
      <c r="AA378" s="577"/>
      <c r="AB378" s="577"/>
      <c r="AC378" s="577"/>
      <c r="AD378" s="577"/>
      <c r="AE378" s="577"/>
      <c r="AF378" s="577"/>
      <c r="AG378" s="577"/>
      <c r="AH378" s="577"/>
      <c r="AI378" s="577"/>
      <c r="AJ378" s="577"/>
      <c r="AK378" s="577"/>
      <c r="AL378" s="577"/>
      <c r="AM378" s="577"/>
      <c r="AN378" s="577"/>
      <c r="AO378" s="577"/>
      <c r="AP378" s="577"/>
      <c r="AQ378" s="577"/>
      <c r="AR378" s="577"/>
      <c r="AS378" s="577"/>
      <c r="AT378" s="577"/>
      <c r="AU378" s="577"/>
      <c r="AV378" s="577"/>
      <c r="AW378" s="577"/>
      <c r="AX378" s="577"/>
      <c r="AY378" s="577"/>
      <c r="AZ378" s="577"/>
      <c r="BA378" s="577"/>
      <c r="BB378" s="577"/>
      <c r="BC378" s="577"/>
      <c r="BD378" s="577"/>
      <c r="BE378" s="577"/>
      <c r="BF378" s="577"/>
      <c r="BG378" s="577"/>
      <c r="BH378" s="577"/>
      <c r="BI378" s="577"/>
      <c r="BJ378" s="577"/>
      <c r="BK378" s="577"/>
      <c r="BL378" s="577"/>
      <c r="BM378" s="577"/>
      <c r="BN378" s="577"/>
      <c r="BO378" s="577"/>
      <c r="BP378" s="577"/>
      <c r="BQ378" s="577"/>
      <c r="BR378" s="577"/>
      <c r="BS378" s="577"/>
      <c r="BT378" s="577"/>
      <c r="BU378" s="577"/>
      <c r="BV378" s="577"/>
      <c r="BW378" s="577"/>
      <c r="BX378" s="577"/>
      <c r="BY378" s="577"/>
      <c r="BZ378" s="577"/>
      <c r="CA378" s="577"/>
      <c r="CB378" s="577"/>
      <c r="CC378" s="577"/>
      <c r="CD378" s="577"/>
      <c r="CE378" s="577"/>
      <c r="CF378" s="577"/>
      <c r="CG378" s="577"/>
      <c r="CH378" s="577"/>
      <c r="CI378" s="577"/>
      <c r="CJ378" s="577"/>
      <c r="CK378" s="577"/>
      <c r="CL378" s="577"/>
      <c r="CM378" s="577"/>
      <c r="CN378" s="577"/>
      <c r="CO378" s="577"/>
      <c r="CP378" s="577"/>
      <c r="CQ378" s="577"/>
      <c r="CR378" s="577"/>
      <c r="CS378" s="577"/>
      <c r="CT378" s="577"/>
      <c r="CU378" s="577"/>
      <c r="CV378" s="577"/>
      <c r="CW378" s="577"/>
      <c r="CX378" s="577"/>
      <c r="CY378" s="577"/>
      <c r="CZ378" s="577"/>
      <c r="DA378" s="577"/>
      <c r="DB378" s="577"/>
      <c r="DC378" s="577"/>
      <c r="DD378" s="577"/>
      <c r="DE378" s="577"/>
      <c r="DF378" s="577"/>
      <c r="DG378" s="577"/>
      <c r="DH378" s="577"/>
      <c r="DI378" s="577"/>
      <c r="DJ378" s="577"/>
      <c r="DK378" s="577"/>
      <c r="DL378" s="615"/>
      <c r="DM378" s="615"/>
      <c r="DN378" s="577"/>
      <c r="DO378" s="577"/>
      <c r="DP378" s="577"/>
      <c r="DQ378" s="577"/>
      <c r="DR378" s="577"/>
      <c r="DS378" s="577"/>
      <c r="DT378" s="577"/>
      <c r="DU378" s="577"/>
      <c r="DV378" s="577"/>
      <c r="DW378" s="577"/>
      <c r="DX378" s="577"/>
      <c r="DY378" s="615"/>
      <c r="DZ378" s="615"/>
      <c r="EA378" s="577"/>
      <c r="EB378" s="577"/>
      <c r="EC378" s="577"/>
      <c r="ED378" s="577"/>
      <c r="EE378" s="577"/>
      <c r="EF378" s="577"/>
      <c r="EG378" s="577"/>
      <c r="EH378" s="577"/>
      <c r="EI378" s="577"/>
      <c r="EJ378" s="577"/>
      <c r="EK378" s="577"/>
      <c r="EL378" s="615"/>
      <c r="EM378" s="615"/>
      <c r="EN378" s="577"/>
      <c r="EO378" s="577"/>
      <c r="EP378" s="577"/>
      <c r="EQ378" s="577"/>
      <c r="ER378" s="577"/>
      <c r="ES378" s="577"/>
      <c r="ET378" s="577"/>
      <c r="EU378" s="577"/>
      <c r="EV378" s="577"/>
      <c r="EW378" s="577"/>
      <c r="EX378" s="577"/>
      <c r="EY378" s="615"/>
      <c r="EZ378" s="615"/>
      <c r="FA378" s="577"/>
      <c r="FB378" s="577"/>
      <c r="FC378" s="577"/>
      <c r="FD378" s="577"/>
      <c r="FE378" s="577"/>
      <c r="FF378" s="577"/>
      <c r="FG378" s="577"/>
      <c r="FH378" s="577"/>
      <c r="FI378" s="577"/>
      <c r="FJ378" s="577"/>
      <c r="FK378" s="577"/>
      <c r="FL378" s="615"/>
      <c r="FM378" s="615"/>
      <c r="FN378" s="577"/>
      <c r="FO378" s="577"/>
      <c r="FP378" s="577"/>
      <c r="FQ378" s="577"/>
      <c r="FR378" s="577"/>
      <c r="FS378" s="577"/>
      <c r="FT378" s="577"/>
      <c r="FU378" s="577"/>
      <c r="FV378" s="577"/>
      <c r="FW378" s="577"/>
      <c r="FX378" s="577"/>
      <c r="FY378" s="615"/>
      <c r="FZ378" s="615"/>
      <c r="GA378" s="577"/>
      <c r="GB378" s="577"/>
      <c r="GC378" s="577"/>
      <c r="GD378" s="577"/>
      <c r="GE378" s="577"/>
      <c r="GF378" s="577"/>
      <c r="GG378" s="577"/>
      <c r="GH378" s="577"/>
      <c r="GI378" s="577"/>
      <c r="GJ378" s="577"/>
      <c r="GK378" s="577"/>
      <c r="GL378" s="615"/>
      <c r="GM378" s="615"/>
      <c r="GN378" s="577"/>
      <c r="GO378" s="577"/>
      <c r="GP378" s="577"/>
      <c r="GQ378" s="577"/>
      <c r="GR378" s="577"/>
      <c r="GS378" s="577"/>
      <c r="GT378" s="577"/>
      <c r="GU378" s="577"/>
      <c r="GV378" s="577"/>
      <c r="GW378" s="577"/>
      <c r="GX378" s="577"/>
      <c r="GY378" s="615"/>
      <c r="GZ378" s="615"/>
      <c r="HA378" s="577"/>
      <c r="HB378" s="577"/>
      <c r="HC378" s="577"/>
      <c r="HD378" s="577"/>
      <c r="HE378" s="577"/>
      <c r="HF378" s="577"/>
      <c r="HG378" s="577"/>
      <c r="HH378" s="577"/>
      <c r="HI378" s="577"/>
      <c r="HJ378" s="577"/>
      <c r="HK378" s="577"/>
      <c r="HL378" s="615"/>
      <c r="HM378" s="615"/>
      <c r="HN378" s="577"/>
      <c r="HO378" s="577"/>
      <c r="HP378" s="577"/>
      <c r="HQ378" s="577"/>
      <c r="HR378" s="577"/>
      <c r="HS378" s="577"/>
      <c r="HT378" s="577"/>
      <c r="HU378" s="577"/>
      <c r="HV378" s="577"/>
      <c r="HW378" s="577"/>
      <c r="HX378" s="577"/>
      <c r="HY378" s="615"/>
      <c r="HZ378" s="615"/>
      <c r="IA378" s="577"/>
      <c r="IB378" s="577"/>
      <c r="IC378" s="577"/>
      <c r="ID378" s="577"/>
      <c r="IE378" s="577"/>
      <c r="IF378" s="577"/>
      <c r="IG378" s="577"/>
      <c r="IH378" s="577"/>
      <c r="II378" s="577"/>
      <c r="IJ378" s="577"/>
      <c r="IK378" s="577"/>
      <c r="IL378" s="615"/>
      <c r="IM378" s="615"/>
      <c r="IN378" s="577"/>
      <c r="IO378" s="577"/>
      <c r="IP378" s="577"/>
      <c r="IQ378" s="577"/>
      <c r="IR378" s="577"/>
      <c r="IS378" s="577"/>
      <c r="IT378" s="577"/>
      <c r="IU378" s="577"/>
      <c r="IV378" s="577"/>
      <c r="IW378" s="577"/>
      <c r="IX378" s="577"/>
      <c r="IY378" s="615"/>
      <c r="IZ378" s="577"/>
      <c r="JA378" s="577"/>
      <c r="JB378" s="577"/>
      <c r="JC378" s="577"/>
      <c r="JD378" s="577"/>
      <c r="JE378" s="577"/>
      <c r="JF378" s="577"/>
      <c r="JG378" s="577"/>
      <c r="JH378" s="577"/>
      <c r="JI378" s="577"/>
      <c r="JJ378" s="577"/>
      <c r="JK378" s="577"/>
      <c r="JL378" s="615"/>
      <c r="JM378" s="577"/>
      <c r="JN378" s="577"/>
      <c r="JO378" s="577"/>
      <c r="JP378" s="577"/>
      <c r="JQ378" s="577"/>
      <c r="JR378" s="577"/>
      <c r="JS378" s="577"/>
      <c r="JT378" s="577"/>
      <c r="JU378" s="577"/>
      <c r="JV378" s="577"/>
      <c r="JW378" s="577"/>
      <c r="JX378" s="577"/>
      <c r="JY378" s="615"/>
      <c r="JZ378" s="577"/>
      <c r="KA378" s="577"/>
      <c r="KB378" s="577"/>
      <c r="KC378" s="577"/>
      <c r="KD378" s="577"/>
      <c r="KE378" s="577"/>
      <c r="KF378" s="577"/>
      <c r="KG378" s="577"/>
      <c r="KH378" s="577"/>
      <c r="KI378" s="577"/>
      <c r="KJ378" s="577"/>
      <c r="KK378" s="577"/>
      <c r="KL378" s="615"/>
      <c r="KM378" s="577"/>
      <c r="KN378" s="577"/>
      <c r="KO378" s="577"/>
      <c r="KP378" s="577"/>
      <c r="KQ378" s="577"/>
      <c r="KR378" s="577"/>
      <c r="KS378" s="577"/>
      <c r="KT378" s="577"/>
      <c r="KU378" s="577"/>
      <c r="KV378" s="577"/>
      <c r="KW378" s="577"/>
      <c r="KX378" s="577"/>
      <c r="KY378" s="615"/>
      <c r="KZ378" s="577"/>
      <c r="LA378" s="577"/>
      <c r="LB378" s="577"/>
      <c r="LC378" s="577"/>
      <c r="LD378" s="577"/>
      <c r="LE378" s="577"/>
      <c r="LF378" s="577"/>
      <c r="LG378" s="577"/>
      <c r="LH378" s="577"/>
      <c r="LI378" s="577"/>
      <c r="LJ378" s="577"/>
      <c r="LK378" s="577"/>
      <c r="LL378" s="601"/>
    </row>
    <row r="379" spans="1:324" ht="15.75" thickTop="1" x14ac:dyDescent="0.2">
      <c r="A379" s="478"/>
      <c r="B379" s="479"/>
      <c r="C379" s="480"/>
      <c r="D379" s="480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74"/>
      <c r="P379" s="574"/>
      <c r="Q379" s="574"/>
      <c r="R379" s="574"/>
      <c r="S379" s="574"/>
      <c r="T379" s="574"/>
      <c r="U379" s="574"/>
      <c r="V379" s="574"/>
      <c r="W379" s="574"/>
      <c r="X379" s="574"/>
      <c r="Y379" s="574"/>
      <c r="Z379" s="574"/>
      <c r="AA379" s="574"/>
      <c r="AB379" s="574"/>
      <c r="AC379" s="574"/>
      <c r="AD379" s="574"/>
      <c r="AE379" s="574"/>
      <c r="AF379" s="574"/>
      <c r="AG379" s="574"/>
      <c r="AH379" s="574"/>
      <c r="AI379" s="574"/>
      <c r="AJ379" s="574"/>
      <c r="AK379" s="574"/>
      <c r="AL379" s="574"/>
      <c r="AM379" s="574"/>
      <c r="AN379" s="574"/>
      <c r="AO379" s="574"/>
      <c r="AP379" s="574"/>
      <c r="AQ379" s="574"/>
      <c r="AR379" s="574"/>
      <c r="AS379" s="574"/>
      <c r="AT379" s="574"/>
      <c r="AU379" s="574"/>
      <c r="AV379" s="574"/>
      <c r="AW379" s="574"/>
      <c r="AX379" s="574"/>
      <c r="AY379" s="574"/>
      <c r="AZ379" s="574"/>
      <c r="BA379" s="574"/>
      <c r="BB379" s="574"/>
      <c r="BC379" s="574"/>
      <c r="BD379" s="574"/>
      <c r="BE379" s="574"/>
      <c r="BF379" s="574"/>
      <c r="BG379" s="574"/>
      <c r="BH379" s="574"/>
      <c r="BI379" s="574"/>
      <c r="BJ379" s="574"/>
      <c r="BK379" s="574"/>
      <c r="BL379" s="574"/>
      <c r="BM379" s="574"/>
      <c r="BN379" s="574"/>
      <c r="BO379" s="574"/>
      <c r="BP379" s="574"/>
      <c r="BQ379" s="574"/>
      <c r="BR379" s="574"/>
      <c r="BS379" s="574"/>
      <c r="BT379" s="574"/>
      <c r="BU379" s="574"/>
      <c r="BV379" s="574"/>
      <c r="BW379" s="574"/>
      <c r="BX379" s="574"/>
      <c r="BY379" s="574"/>
      <c r="BZ379" s="574"/>
      <c r="CA379" s="574"/>
      <c r="CB379" s="574"/>
      <c r="CC379" s="574"/>
      <c r="CD379" s="574"/>
      <c r="CE379" s="574"/>
      <c r="CF379" s="574"/>
      <c r="CG379" s="574"/>
      <c r="CH379" s="574"/>
      <c r="CI379" s="574"/>
      <c r="CJ379" s="574"/>
      <c r="CK379" s="574"/>
      <c r="CL379" s="574"/>
      <c r="CM379" s="574"/>
      <c r="CN379" s="574"/>
      <c r="CO379" s="574"/>
      <c r="CP379" s="574"/>
      <c r="CQ379" s="574"/>
      <c r="CR379" s="574"/>
      <c r="CS379" s="574"/>
      <c r="CT379" s="574"/>
      <c r="CU379" s="574"/>
      <c r="CV379" s="574"/>
      <c r="CW379" s="574"/>
      <c r="CX379" s="574"/>
      <c r="CY379" s="574"/>
      <c r="CZ379" s="574"/>
      <c r="DA379" s="574"/>
      <c r="DB379" s="574"/>
      <c r="DC379" s="574"/>
      <c r="DD379" s="574"/>
      <c r="DE379" s="574"/>
      <c r="DF379" s="574"/>
      <c r="DG379" s="574"/>
      <c r="DH379" s="574"/>
      <c r="DI379" s="574"/>
      <c r="DJ379" s="574"/>
      <c r="DK379" s="574"/>
      <c r="DL379" s="612"/>
      <c r="DM379" s="612"/>
      <c r="DN379" s="574"/>
      <c r="DO379" s="574"/>
      <c r="DP379" s="574"/>
      <c r="DQ379" s="574"/>
      <c r="DR379" s="574"/>
      <c r="DS379" s="574"/>
      <c r="DT379" s="574"/>
      <c r="DU379" s="574"/>
      <c r="DV379" s="574"/>
      <c r="DW379" s="574"/>
      <c r="DX379" s="574"/>
      <c r="DY379" s="612"/>
      <c r="DZ379" s="612"/>
      <c r="EA379" s="574"/>
      <c r="EB379" s="574"/>
      <c r="EC379" s="574"/>
      <c r="ED379" s="574"/>
      <c r="EE379" s="574"/>
      <c r="EF379" s="574"/>
      <c r="EG379" s="574"/>
      <c r="EH379" s="574"/>
      <c r="EI379" s="574"/>
      <c r="EJ379" s="574"/>
      <c r="EK379" s="574"/>
      <c r="EL379" s="612"/>
      <c r="EM379" s="612"/>
      <c r="EN379" s="574"/>
      <c r="EO379" s="574"/>
      <c r="EP379" s="574"/>
      <c r="EQ379" s="574"/>
      <c r="ER379" s="574"/>
      <c r="ES379" s="574"/>
      <c r="ET379" s="574"/>
      <c r="EU379" s="574"/>
      <c r="EV379" s="574"/>
      <c r="EW379" s="574"/>
      <c r="EX379" s="574"/>
      <c r="EY379" s="612"/>
      <c r="EZ379" s="612"/>
      <c r="FA379" s="574"/>
      <c r="FB379" s="574"/>
      <c r="FC379" s="574"/>
      <c r="FD379" s="574"/>
      <c r="FE379" s="574"/>
      <c r="FF379" s="574"/>
      <c r="FG379" s="574"/>
      <c r="FH379" s="574"/>
      <c r="FI379" s="574"/>
      <c r="FJ379" s="574"/>
      <c r="FK379" s="574"/>
      <c r="FL379" s="612"/>
      <c r="FM379" s="612"/>
      <c r="FN379" s="574"/>
      <c r="FO379" s="574"/>
      <c r="FP379" s="574"/>
      <c r="FQ379" s="574"/>
      <c r="FR379" s="574"/>
      <c r="FS379" s="574"/>
      <c r="FT379" s="574"/>
      <c r="FU379" s="574"/>
      <c r="FV379" s="574"/>
      <c r="FW379" s="574"/>
      <c r="FX379" s="574"/>
      <c r="FY379" s="612"/>
      <c r="FZ379" s="612"/>
      <c r="GA379" s="574"/>
      <c r="GB379" s="574"/>
      <c r="GC379" s="574"/>
      <c r="GD379" s="574"/>
      <c r="GE379" s="574"/>
      <c r="GF379" s="574"/>
      <c r="GG379" s="574"/>
      <c r="GH379" s="574"/>
      <c r="GI379" s="574"/>
      <c r="GJ379" s="574"/>
      <c r="GK379" s="574"/>
      <c r="GL379" s="612"/>
      <c r="GM379" s="612"/>
      <c r="GN379" s="574"/>
      <c r="GO379" s="574"/>
      <c r="GP379" s="574"/>
      <c r="GQ379" s="574"/>
      <c r="GR379" s="574"/>
      <c r="GS379" s="574"/>
      <c r="GT379" s="574"/>
      <c r="GU379" s="574"/>
      <c r="GV379" s="574"/>
      <c r="GW379" s="574"/>
      <c r="GX379" s="574"/>
      <c r="GY379" s="612"/>
      <c r="GZ379" s="612"/>
      <c r="HA379" s="574"/>
      <c r="HB379" s="574"/>
      <c r="HC379" s="574"/>
      <c r="HD379" s="574"/>
      <c r="HE379" s="574"/>
      <c r="HF379" s="574"/>
      <c r="HG379" s="574"/>
      <c r="HH379" s="574"/>
      <c r="HI379" s="574"/>
      <c r="HJ379" s="574"/>
      <c r="HK379" s="574"/>
      <c r="HL379" s="612"/>
      <c r="HM379" s="612"/>
      <c r="HN379" s="574"/>
      <c r="HO379" s="574"/>
      <c r="HP379" s="574"/>
      <c r="HQ379" s="574"/>
      <c r="HR379" s="574"/>
      <c r="HS379" s="574"/>
      <c r="HT379" s="574"/>
      <c r="HU379" s="574"/>
      <c r="HV379" s="574"/>
      <c r="HW379" s="574"/>
      <c r="HX379" s="574"/>
      <c r="HY379" s="612"/>
      <c r="HZ379" s="612"/>
      <c r="IA379" s="574"/>
      <c r="IB379" s="574"/>
      <c r="IC379" s="574"/>
      <c r="ID379" s="574"/>
      <c r="IE379" s="574"/>
      <c r="IF379" s="574"/>
      <c r="IG379" s="574"/>
      <c r="IH379" s="574"/>
      <c r="II379" s="574"/>
      <c r="IJ379" s="574"/>
      <c r="IK379" s="574"/>
      <c r="IL379" s="612"/>
      <c r="IM379" s="612"/>
      <c r="IN379" s="574"/>
      <c r="IO379" s="574"/>
      <c r="IP379" s="574"/>
      <c r="IQ379" s="574"/>
      <c r="IR379" s="574"/>
      <c r="IS379" s="574"/>
      <c r="IT379" s="574"/>
      <c r="IU379" s="574"/>
      <c r="IV379" s="574"/>
      <c r="IW379" s="574"/>
      <c r="IX379" s="574"/>
      <c r="IY379" s="612"/>
      <c r="IZ379" s="574"/>
      <c r="JA379" s="574"/>
      <c r="JB379" s="574"/>
      <c r="JC379" s="574"/>
      <c r="JD379" s="574"/>
      <c r="JE379" s="574"/>
      <c r="JF379" s="574"/>
      <c r="JG379" s="574"/>
      <c r="JH379" s="574"/>
      <c r="JI379" s="574"/>
      <c r="JJ379" s="574"/>
      <c r="JK379" s="574"/>
      <c r="JL379" s="612"/>
      <c r="JM379" s="574"/>
      <c r="JN379" s="574"/>
      <c r="JO379" s="574"/>
      <c r="JP379" s="574"/>
      <c r="JQ379" s="574"/>
      <c r="JR379" s="574"/>
      <c r="JS379" s="574"/>
      <c r="JT379" s="574"/>
      <c r="JU379" s="574"/>
      <c r="JV379" s="574"/>
      <c r="JW379" s="574"/>
      <c r="JX379" s="574"/>
      <c r="JY379" s="612"/>
      <c r="JZ379" s="574"/>
      <c r="KA379" s="574"/>
      <c r="KB379" s="574"/>
      <c r="KC379" s="574"/>
      <c r="KD379" s="574"/>
      <c r="KE379" s="574"/>
      <c r="KF379" s="574"/>
      <c r="KG379" s="574"/>
      <c r="KH379" s="574"/>
      <c r="KI379" s="574"/>
      <c r="KJ379" s="574"/>
      <c r="KK379" s="574"/>
      <c r="KL379" s="612"/>
      <c r="KM379" s="574"/>
      <c r="KN379" s="574"/>
      <c r="KO379" s="574"/>
      <c r="KP379" s="574"/>
      <c r="KQ379" s="574"/>
      <c r="KR379" s="574"/>
      <c r="KS379" s="574"/>
      <c r="KT379" s="574"/>
      <c r="KU379" s="574"/>
      <c r="KV379" s="574"/>
      <c r="KW379" s="574"/>
      <c r="KX379" s="574"/>
      <c r="KY379" s="612"/>
      <c r="KZ379" s="574"/>
      <c r="LA379" s="574"/>
      <c r="LB379" s="574"/>
      <c r="LC379" s="574"/>
      <c r="LD379" s="574"/>
      <c r="LE379" s="574"/>
      <c r="LF379" s="574"/>
      <c r="LG379" s="574"/>
      <c r="LH379" s="574"/>
      <c r="LI379" s="574"/>
      <c r="LJ379" s="574"/>
      <c r="LK379" s="574"/>
      <c r="LL379" s="598"/>
    </row>
    <row r="380" spans="1:324" ht="20.25" x14ac:dyDescent="0.3">
      <c r="A380" s="481"/>
      <c r="B380" s="482" t="s">
        <v>813</v>
      </c>
      <c r="C380" s="483" t="s">
        <v>130</v>
      </c>
      <c r="D380" s="483" t="s">
        <v>135</v>
      </c>
      <c r="E380" s="585">
        <f t="shared" ref="E380:X380" si="1845">E325+E334-E353-E376</f>
        <v>-51901506.426306203</v>
      </c>
      <c r="F380" s="585">
        <f t="shared" si="1845"/>
        <v>-52294541.812718518</v>
      </c>
      <c r="G380" s="585">
        <f t="shared" si="1845"/>
        <v>-858721.41545655578</v>
      </c>
      <c r="H380" s="585">
        <f t="shared" si="1845"/>
        <v>-3809213.8207314163</v>
      </c>
      <c r="I380" s="585">
        <f t="shared" si="1845"/>
        <v>-34341553.997664273</v>
      </c>
      <c r="J380" s="585">
        <f t="shared" si="1845"/>
        <v>142217338.50776145</v>
      </c>
      <c r="K380" s="585">
        <f t="shared" si="1845"/>
        <v>106791366.21598965</v>
      </c>
      <c r="L380" s="585">
        <f t="shared" si="1845"/>
        <v>97215213.236521482</v>
      </c>
      <c r="M380" s="585">
        <f t="shared" si="1845"/>
        <v>110141956.06025687</v>
      </c>
      <c r="N380" s="585">
        <f t="shared" si="1845"/>
        <v>23058700.653688759</v>
      </c>
      <c r="O380" s="585">
        <f t="shared" si="1845"/>
        <v>-22388201.356492937</v>
      </c>
      <c r="P380" s="585">
        <f t="shared" si="1845"/>
        <v>78365371.020113468</v>
      </c>
      <c r="Q380" s="585">
        <f t="shared" si="1845"/>
        <v>-48008990.109586775</v>
      </c>
      <c r="R380" s="585">
        <f t="shared" si="1845"/>
        <v>54226364.750881828</v>
      </c>
      <c r="S380" s="585">
        <f t="shared" si="1845"/>
        <v>-1416414.8357952088</v>
      </c>
      <c r="T380" s="585">
        <f t="shared" si="1845"/>
        <v>32715344.621682789</v>
      </c>
      <c r="U380" s="585">
        <f t="shared" si="1845"/>
        <v>101782320.18836591</v>
      </c>
      <c r="V380" s="585">
        <f t="shared" si="1845"/>
        <v>10290047.56167578</v>
      </c>
      <c r="W380" s="585">
        <f t="shared" si="1845"/>
        <v>-9186364.1925385967</v>
      </c>
      <c r="X380" s="585">
        <f t="shared" si="1845"/>
        <v>-101236134.22412783</v>
      </c>
      <c r="Y380" s="585">
        <f>M380+N380+O380+P380+Q380+R380+S380+T380+U380+V380+W380+X380</f>
        <v>228344000.13812405</v>
      </c>
      <c r="Z380" s="585">
        <f t="shared" ref="Z380:AK380" si="1846">Z325+Z334-Z353-Z376</f>
        <v>133344245.52040575</v>
      </c>
      <c r="AA380" s="585">
        <f t="shared" si="1846"/>
        <v>82386621.329246745</v>
      </c>
      <c r="AB380" s="585">
        <f t="shared" si="1846"/>
        <v>-3285380.9376564324</v>
      </c>
      <c r="AC380" s="585">
        <f t="shared" si="1846"/>
        <v>-37923152.379569232</v>
      </c>
      <c r="AD380" s="585">
        <f t="shared" si="1846"/>
        <v>69020710.036721721</v>
      </c>
      <c r="AE380" s="585">
        <f t="shared" si="1846"/>
        <v>205177825.03413457</v>
      </c>
      <c r="AF380" s="585">
        <f t="shared" si="1846"/>
        <v>-38539589.270030156</v>
      </c>
      <c r="AG380" s="585">
        <f t="shared" si="1846"/>
        <v>25482772.416332781</v>
      </c>
      <c r="AH380" s="585">
        <f t="shared" si="1846"/>
        <v>106786741.09668662</v>
      </c>
      <c r="AI380" s="585">
        <f t="shared" si="1846"/>
        <v>-9782875.3233183622</v>
      </c>
      <c r="AJ380" s="585">
        <f t="shared" si="1846"/>
        <v>32549838.138040438</v>
      </c>
      <c r="AK380" s="585">
        <f t="shared" si="1846"/>
        <v>-301517031.29757112</v>
      </c>
      <c r="AL380" s="585">
        <f>Z380+AA380+AB380+AC380+AD380+AE380+AF380+AG380+AH380+AI380+AJ380+AK380</f>
        <v>263700724.36342329</v>
      </c>
      <c r="AM380" s="585">
        <f t="shared" ref="AM380:AX380" si="1847">AM325+AM334-AM353-AM376</f>
        <v>297500535.89108634</v>
      </c>
      <c r="AN380" s="585">
        <f t="shared" si="1847"/>
        <v>137407162.17747405</v>
      </c>
      <c r="AO380" s="585">
        <f t="shared" si="1847"/>
        <v>103129254.62247513</v>
      </c>
      <c r="AP380" s="585">
        <f t="shared" si="1847"/>
        <v>-46993485.757942468</v>
      </c>
      <c r="AQ380" s="585">
        <f t="shared" si="1847"/>
        <v>21244080.156248316</v>
      </c>
      <c r="AR380" s="585">
        <f t="shared" si="1847"/>
        <v>216574899.1995911</v>
      </c>
      <c r="AS380" s="585">
        <f t="shared" si="1847"/>
        <v>-45537478.74566029</v>
      </c>
      <c r="AT380" s="585">
        <f t="shared" si="1847"/>
        <v>-23162129.951051444</v>
      </c>
      <c r="AU380" s="585">
        <f t="shared" si="1847"/>
        <v>15991876.275746942</v>
      </c>
      <c r="AV380" s="585">
        <f t="shared" si="1847"/>
        <v>-13522178.524061233</v>
      </c>
      <c r="AW380" s="585">
        <f t="shared" si="1847"/>
        <v>54466768.995017335</v>
      </c>
      <c r="AX380" s="585">
        <f t="shared" si="1847"/>
        <v>-66026402.60144411</v>
      </c>
      <c r="AY380" s="585">
        <f>AM380+AN380+AO380+AP380+AQ380+AR380+AS380+AT380+AU380+AV380+AW380+AX380</f>
        <v>651072901.73747969</v>
      </c>
      <c r="AZ380" s="585">
        <f t="shared" ref="AZ380:BK380" si="1848">AZ325+AZ334-AZ353-AZ376</f>
        <v>-16178009.184944302</v>
      </c>
      <c r="BA380" s="585">
        <f t="shared" si="1848"/>
        <v>104730188.25776145</v>
      </c>
      <c r="BB380" s="585">
        <f t="shared" si="1848"/>
        <v>36921132.742947854</v>
      </c>
      <c r="BC380" s="585">
        <f t="shared" si="1848"/>
        <v>-78477940.224754304</v>
      </c>
      <c r="BD380" s="585">
        <f t="shared" si="1848"/>
        <v>68020679.402645871</v>
      </c>
      <c r="BE380" s="585">
        <f t="shared" si="1848"/>
        <v>119756455.6097481</v>
      </c>
      <c r="BF380" s="585">
        <f t="shared" si="1848"/>
        <v>-19274606.566220403</v>
      </c>
      <c r="BG380" s="585">
        <f t="shared" si="1848"/>
        <v>53560379.002207786</v>
      </c>
      <c r="BH380" s="585">
        <f t="shared" si="1848"/>
        <v>-63261796.893674061</v>
      </c>
      <c r="BI380" s="585">
        <f t="shared" si="1848"/>
        <v>-12021532.687280655</v>
      </c>
      <c r="BJ380" s="585">
        <f t="shared" si="1848"/>
        <v>109790125.68202336</v>
      </c>
      <c r="BK380" s="585">
        <f t="shared" si="1848"/>
        <v>23879218.753075421</v>
      </c>
      <c r="BL380" s="585">
        <f>AZ380+BA380+BB380+BC380+BD380+BE380+BF380+BG380+BH380+BI380+BJ380+BK380</f>
        <v>327444293.89353603</v>
      </c>
      <c r="BM380" s="585">
        <f t="shared" ref="BM380:BX380" si="1849">BM325+BM334-BM353-BM376</f>
        <v>-14630929.612084776</v>
      </c>
      <c r="BN380" s="585">
        <f t="shared" si="1849"/>
        <v>63982279.256551258</v>
      </c>
      <c r="BO380" s="585">
        <f t="shared" si="1849"/>
        <v>-23580588.392380327</v>
      </c>
      <c r="BP380" s="585">
        <f t="shared" si="1849"/>
        <v>-44982017.016190767</v>
      </c>
      <c r="BQ380" s="585">
        <f t="shared" si="1849"/>
        <v>97294182.795276329</v>
      </c>
      <c r="BR380" s="585">
        <f t="shared" si="1849"/>
        <v>147131175.44721276</v>
      </c>
      <c r="BS380" s="585">
        <f t="shared" si="1849"/>
        <v>62072268.153980836</v>
      </c>
      <c r="BT380" s="585">
        <f t="shared" si="1849"/>
        <v>37146222.609038457</v>
      </c>
      <c r="BU380" s="585">
        <f t="shared" si="1849"/>
        <v>3776601.6192209721</v>
      </c>
      <c r="BV380" s="585">
        <f t="shared" si="1849"/>
        <v>110820896.35832885</v>
      </c>
      <c r="BW380" s="585">
        <f t="shared" si="1849"/>
        <v>-64163479.075738654</v>
      </c>
      <c r="BX380" s="585">
        <f t="shared" si="1849"/>
        <v>-18615087.92033913</v>
      </c>
      <c r="BY380" s="585">
        <f>BM380+BN380+BO380+BP380+BQ380+BR380+BS380+BT380+BU380+BV380+BW380+BX380</f>
        <v>356251524.22287583</v>
      </c>
      <c r="BZ380" s="585">
        <f t="shared" ref="BZ380:CK380" si="1850">BZ325+BZ334-BZ353-BZ376</f>
        <v>15843635.14175421</v>
      </c>
      <c r="CA380" s="585">
        <f t="shared" si="1850"/>
        <v>53555554.348230585</v>
      </c>
      <c r="CB380" s="585">
        <f t="shared" si="1850"/>
        <v>76225817.897095814</v>
      </c>
      <c r="CC380" s="585">
        <f t="shared" si="1850"/>
        <v>76763445.911930785</v>
      </c>
      <c r="CD380" s="585">
        <f t="shared" si="1850"/>
        <v>70889915.442351162</v>
      </c>
      <c r="CE380" s="585">
        <f t="shared" si="1850"/>
        <v>60109494.282173395</v>
      </c>
      <c r="CF380" s="585">
        <f t="shared" si="1850"/>
        <v>-10743718.045163587</v>
      </c>
      <c r="CG380" s="585">
        <f t="shared" si="1850"/>
        <v>-82571100.249319494</v>
      </c>
      <c r="CH380" s="585">
        <f t="shared" si="1850"/>
        <v>-61761773.632483259</v>
      </c>
      <c r="CI380" s="585">
        <f t="shared" si="1850"/>
        <v>9948914.0160240885</v>
      </c>
      <c r="CJ380" s="585">
        <f t="shared" si="1850"/>
        <v>-54261574.211026296</v>
      </c>
      <c r="CK380" s="585">
        <f t="shared" si="1850"/>
        <v>145645720.03982893</v>
      </c>
      <c r="CL380" s="585">
        <f>BZ380+CA380+CB380+CC380+CD380+CE380+CF380+CG380+CH380+CI380+CJ380+CK380</f>
        <v>299644330.94139636</v>
      </c>
      <c r="CM380" s="585">
        <f t="shared" ref="CM380:CX380" si="1851">CM325+CM334-CM353-CM376</f>
        <v>-68098654.232807398</v>
      </c>
      <c r="CN380" s="585">
        <f t="shared" si="1851"/>
        <v>142355224.21106678</v>
      </c>
      <c r="CO380" s="585">
        <f t="shared" si="1851"/>
        <v>56168618.98192656</v>
      </c>
      <c r="CP380" s="585">
        <f t="shared" si="1851"/>
        <v>-65623249.846227422</v>
      </c>
      <c r="CQ380" s="585">
        <f t="shared" si="1851"/>
        <v>24286570.409149528</v>
      </c>
      <c r="CR380" s="585">
        <f t="shared" si="1851"/>
        <v>-19989488.607403167</v>
      </c>
      <c r="CS380" s="585">
        <f t="shared" si="1851"/>
        <v>-46962968.455683254</v>
      </c>
      <c r="CT380" s="585">
        <f t="shared" si="1851"/>
        <v>-94876643.841345578</v>
      </c>
      <c r="CU380" s="585">
        <f t="shared" si="1851"/>
        <v>106345682.69307864</v>
      </c>
      <c r="CV380" s="585">
        <f t="shared" si="1851"/>
        <v>-45336671.719339192</v>
      </c>
      <c r="CW380" s="585">
        <f t="shared" si="1851"/>
        <v>-10797280.628780723</v>
      </c>
      <c r="CX380" s="585">
        <f t="shared" si="1851"/>
        <v>272512028.17932427</v>
      </c>
      <c r="CY380" s="585">
        <f>CM380+CN380+CO380+CP380+CQ380+CR380+CS380+CT380+CU380+CV380+CW380+CX380</f>
        <v>249983167.14295903</v>
      </c>
      <c r="CZ380" s="585">
        <f t="shared" ref="CZ380:DK380" si="1852">CZ325+CZ334-CZ353-CZ376</f>
        <v>-76943002.248277441</v>
      </c>
      <c r="DA380" s="585">
        <f t="shared" si="1852"/>
        <v>150086358.46770674</v>
      </c>
      <c r="DB380" s="585">
        <f t="shared" si="1852"/>
        <v>64809092.409616232</v>
      </c>
      <c r="DC380" s="585">
        <f t="shared" si="1852"/>
        <v>-231117448.54164797</v>
      </c>
      <c r="DD380" s="585">
        <f t="shared" si="1852"/>
        <v>69893510.245065212</v>
      </c>
      <c r="DE380" s="585">
        <f t="shared" si="1852"/>
        <v>99831336.217154801</v>
      </c>
      <c r="DF380" s="585">
        <f t="shared" si="1852"/>
        <v>-87980950.057771653</v>
      </c>
      <c r="DG380" s="585">
        <f t="shared" si="1852"/>
        <v>-132405326.1718452</v>
      </c>
      <c r="DH380" s="585">
        <f t="shared" si="1852"/>
        <v>31234444.239999801</v>
      </c>
      <c r="DI380" s="585">
        <f t="shared" si="1852"/>
        <v>-183223438.75300002</v>
      </c>
      <c r="DJ380" s="585">
        <f t="shared" si="1852"/>
        <v>-73443357.444000095</v>
      </c>
      <c r="DK380" s="585">
        <f t="shared" si="1852"/>
        <v>278656109.63999939</v>
      </c>
      <c r="DL380" s="620">
        <f>CZ380+DA380+DB380+DC380+DD380+DE380+DF380+DG380+DH380+DI380+DJ380+DK380</f>
        <v>-90602671.997000217</v>
      </c>
      <c r="DM380" s="620">
        <f t="shared" ref="DM380:DX380" si="1853">DM325+DM334-DM353-DM376</f>
        <v>-103825218.15999973</v>
      </c>
      <c r="DN380" s="585">
        <f t="shared" si="1853"/>
        <v>40310034.903999805</v>
      </c>
      <c r="DO380" s="585">
        <f t="shared" si="1853"/>
        <v>82817354.795999765</v>
      </c>
      <c r="DP380" s="585">
        <f t="shared" si="1853"/>
        <v>-234464570.3299998</v>
      </c>
      <c r="DQ380" s="585">
        <f t="shared" si="1853"/>
        <v>103618705.04999934</v>
      </c>
      <c r="DR380" s="585">
        <f t="shared" si="1853"/>
        <v>-81975047.543000087</v>
      </c>
      <c r="DS380" s="585">
        <f t="shared" si="1853"/>
        <v>-202637580.53700021</v>
      </c>
      <c r="DT380" s="585">
        <f t="shared" si="1853"/>
        <v>-46418745.480000004</v>
      </c>
      <c r="DU380" s="585">
        <f t="shared" si="1853"/>
        <v>20339850.050000191</v>
      </c>
      <c r="DV380" s="585">
        <f t="shared" si="1853"/>
        <v>-50481427.488898948</v>
      </c>
      <c r="DW380" s="585">
        <f t="shared" si="1853"/>
        <v>147688107.37589908</v>
      </c>
      <c r="DX380" s="585">
        <f t="shared" si="1853"/>
        <v>427560204.31400049</v>
      </c>
      <c r="DY380" s="620">
        <f>DM380+DN380+DO380+DP380+DQ380+DR380+DS380+DT380+DU380+DV380+DW380+DX380</f>
        <v>102531666.95099992</v>
      </c>
      <c r="DZ380" s="620">
        <f t="shared" ref="DZ380:EK380" si="1854">DZ325+DZ334-DZ353-DZ376</f>
        <v>-3354618.2700002193</v>
      </c>
      <c r="EA380" s="585">
        <f t="shared" si="1854"/>
        <v>340775446.48999965</v>
      </c>
      <c r="EB380" s="585">
        <f t="shared" si="1854"/>
        <v>256649772.65999955</v>
      </c>
      <c r="EC380" s="585">
        <f t="shared" si="1854"/>
        <v>55667175.149999857</v>
      </c>
      <c r="ED380" s="585">
        <f t="shared" si="1854"/>
        <v>375858917.21099997</v>
      </c>
      <c r="EE380" s="585">
        <f t="shared" si="1854"/>
        <v>90275352.649000049</v>
      </c>
      <c r="EF380" s="585">
        <f t="shared" si="1854"/>
        <v>-35375262.122999623</v>
      </c>
      <c r="EG380" s="585">
        <f t="shared" si="1854"/>
        <v>81979381.312999934</v>
      </c>
      <c r="EH380" s="585">
        <f t="shared" si="1854"/>
        <v>161706314.24000001</v>
      </c>
      <c r="EI380" s="585">
        <f t="shared" si="1854"/>
        <v>161066391.75999993</v>
      </c>
      <c r="EJ380" s="585">
        <f t="shared" si="1854"/>
        <v>79665389.790000916</v>
      </c>
      <c r="EK380" s="585">
        <f t="shared" si="1854"/>
        <v>395315369.04999912</v>
      </c>
      <c r="EL380" s="620">
        <f>DZ380+EA380+EB380+EC380+ED380+EE380+EF380+EG380+EH380+EI380+EJ380+EK380</f>
        <v>1960229629.9199991</v>
      </c>
      <c r="EM380" s="620">
        <f t="shared" ref="EM380:EX380" si="1855">EM325+EM334-EM353-EM376</f>
        <v>230359485.20999968</v>
      </c>
      <c r="EN380" s="585">
        <f t="shared" si="1855"/>
        <v>207845486.68999958</v>
      </c>
      <c r="EO380" s="585">
        <f t="shared" si="1855"/>
        <v>286598497.71800005</v>
      </c>
      <c r="EP380" s="585">
        <f t="shared" si="1855"/>
        <v>239540422.72500014</v>
      </c>
      <c r="EQ380" s="585">
        <f t="shared" si="1855"/>
        <v>318156578.16700011</v>
      </c>
      <c r="ER380" s="585">
        <f t="shared" si="1855"/>
        <v>87923972.059999898</v>
      </c>
      <c r="ES380" s="585">
        <f t="shared" si="1855"/>
        <v>119256157.62900013</v>
      </c>
      <c r="ET380" s="585">
        <f t="shared" si="1855"/>
        <v>-13754770.106030025</v>
      </c>
      <c r="EU380" s="585">
        <f t="shared" si="1855"/>
        <v>192646377.14903057</v>
      </c>
      <c r="EV380" s="585">
        <f t="shared" si="1855"/>
        <v>185192322.24799961</v>
      </c>
      <c r="EW380" s="585">
        <f t="shared" si="1855"/>
        <v>-41884776.438399576</v>
      </c>
      <c r="EX380" s="585">
        <f t="shared" si="1855"/>
        <v>86793248.563399643</v>
      </c>
      <c r="EY380" s="620">
        <f>EM380+EN380+EO380+EP380+EQ380+ER380+ES380+ET380+EU380+EV380+EW380+EX380</f>
        <v>1898673001.6149998</v>
      </c>
      <c r="EZ380" s="620">
        <f t="shared" ref="EZ380:FH380" si="1856">EZ325+EZ334-EZ353-EZ376</f>
        <v>213410502.19296694</v>
      </c>
      <c r="FA380" s="585">
        <f t="shared" si="1856"/>
        <v>290599412.04403317</v>
      </c>
      <c r="FB380" s="585">
        <f t="shared" si="1856"/>
        <v>86869551.757967234</v>
      </c>
      <c r="FC380" s="585">
        <f t="shared" si="1856"/>
        <v>103165983.03803337</v>
      </c>
      <c r="FD380" s="585">
        <f t="shared" si="1856"/>
        <v>207676091.17700008</v>
      </c>
      <c r="FE380" s="585">
        <f t="shared" si="1856"/>
        <v>21533600.446999952</v>
      </c>
      <c r="FF380" s="585">
        <f t="shared" si="1856"/>
        <v>211314550.35596916</v>
      </c>
      <c r="FG380" s="585">
        <f t="shared" si="1856"/>
        <v>100805949.08603059</v>
      </c>
      <c r="FH380" s="585">
        <f t="shared" si="1856"/>
        <v>105195850.31599936</v>
      </c>
      <c r="FI380" s="585">
        <f>FI325+FI334-FI353-FI376</f>
        <v>38292015.275999844</v>
      </c>
      <c r="FJ380" s="585">
        <f>FJ325+FJ334-FJ353-FJ376</f>
        <v>7118619.249999783</v>
      </c>
      <c r="FK380" s="585">
        <f>FK325+FK334-FK353-FK376</f>
        <v>178077629.06940073</v>
      </c>
      <c r="FL380" s="620">
        <f>FA380+FB380+FC380+FD380+FE380+FF380+FG380+FH380+EZ380+FI380+FK380+FJ380</f>
        <v>1564059754.0104001</v>
      </c>
      <c r="FM380" s="620">
        <f t="shared" ref="FM380:FV380" si="1857">FM325+FM334-FM353-FM376</f>
        <v>309251320.65199977</v>
      </c>
      <c r="FN380" s="585">
        <f t="shared" si="1857"/>
        <v>352522464.42800015</v>
      </c>
      <c r="FO380" s="585">
        <f t="shared" si="1857"/>
        <v>46352587.94999972</v>
      </c>
      <c r="FP380" s="585">
        <f t="shared" si="1857"/>
        <v>83485449.320000425</v>
      </c>
      <c r="FQ380" s="585">
        <f t="shared" si="1857"/>
        <v>89571708.899999395</v>
      </c>
      <c r="FR380" s="585">
        <f t="shared" si="1857"/>
        <v>-27839714.559999671</v>
      </c>
      <c r="FS380" s="585">
        <f t="shared" si="1857"/>
        <v>157850192.58600014</v>
      </c>
      <c r="FT380" s="585">
        <f t="shared" si="1857"/>
        <v>6325891.7340000868</v>
      </c>
      <c r="FU380" s="585">
        <f t="shared" si="1857"/>
        <v>94628785.530000389</v>
      </c>
      <c r="FV380" s="585">
        <f t="shared" si="1857"/>
        <v>32348656.849999905</v>
      </c>
      <c r="FW380" s="585">
        <f>FW325+FW334-FW353-FW376</f>
        <v>48381396.30000028</v>
      </c>
      <c r="FX380" s="585">
        <f>FX325+FX334-FX353-FX376</f>
        <v>-66284761.920000479</v>
      </c>
      <c r="FY380" s="620">
        <f>FM380+FN380+FO380+FP380+FQ380+FR380+FS380+FT380+FU380+FV380+FW380+FX380</f>
        <v>1126593977.7699997</v>
      </c>
      <c r="FZ380" s="620">
        <f t="shared" ref="FZ380:GI380" si="1858">FZ325+FZ334-FZ353-FZ376</f>
        <v>277886134.93000001</v>
      </c>
      <c r="GA380" s="585">
        <f t="shared" si="1858"/>
        <v>204942843.8620007</v>
      </c>
      <c r="GB380" s="585">
        <f t="shared" si="1858"/>
        <v>234639683.89899969</v>
      </c>
      <c r="GC380" s="585">
        <f t="shared" si="1858"/>
        <v>265206169.92899954</v>
      </c>
      <c r="GD380" s="585">
        <f t="shared" si="1858"/>
        <v>126476677.60300064</v>
      </c>
      <c r="GE380" s="585">
        <f t="shared" si="1858"/>
        <v>124957341.42700011</v>
      </c>
      <c r="GF380" s="585">
        <f t="shared" si="1858"/>
        <v>82923518.221999824</v>
      </c>
      <c r="GG380" s="585">
        <f t="shared" si="1858"/>
        <v>-25034016.681999519</v>
      </c>
      <c r="GH380" s="585">
        <f t="shared" si="1858"/>
        <v>55213716.492999196</v>
      </c>
      <c r="GI380" s="585">
        <f t="shared" si="1858"/>
        <v>57218096.157999903</v>
      </c>
      <c r="GJ380" s="585">
        <f>GJ325+GJ334-GJ353-GJ376</f>
        <v>166555687.43033409</v>
      </c>
      <c r="GK380" s="585">
        <f>GK325+GK334-GK353-GK376</f>
        <v>-12789274.485332966</v>
      </c>
      <c r="GL380" s="620">
        <f>FZ380+GA380+GB380+GC380+GD380+GE380+GF380+GG380+GH380+GI380+GJ380+GK380</f>
        <v>1558196578.7860012</v>
      </c>
      <c r="GM380" s="620">
        <f t="shared" ref="GM380:GV380" si="1859">GM325+GM334-GM353-GM376</f>
        <v>207996623.06999967</v>
      </c>
      <c r="GN380" s="585">
        <f t="shared" si="1859"/>
        <v>278033242.45999956</v>
      </c>
      <c r="GO380" s="585">
        <f t="shared" si="1859"/>
        <v>170032240.52699986</v>
      </c>
      <c r="GP380" s="585">
        <f t="shared" si="1859"/>
        <v>49114864.725000143</v>
      </c>
      <c r="GQ380" s="585">
        <f t="shared" si="1859"/>
        <v>-11198095.32199952</v>
      </c>
      <c r="GR380" s="585">
        <f t="shared" si="1859"/>
        <v>14107198.242999911</v>
      </c>
      <c r="GS380" s="585">
        <f t="shared" si="1859"/>
        <v>235981235.21699977</v>
      </c>
      <c r="GT380" s="585">
        <f t="shared" si="1859"/>
        <v>112557142.8830004</v>
      </c>
      <c r="GU380" s="585">
        <f t="shared" si="1859"/>
        <v>-25747719.772999987</v>
      </c>
      <c r="GV380" s="585">
        <f t="shared" si="1859"/>
        <v>118352614.17999995</v>
      </c>
      <c r="GW380" s="585">
        <f>GW325+GW334-GW353-GW376</f>
        <v>72831537.960000515</v>
      </c>
      <c r="GX380" s="585">
        <f>GX325+GX334-GX353-GX376</f>
        <v>38842037.076998919</v>
      </c>
      <c r="GY380" s="620">
        <f>GM380+GN380+GO380+GP380+GQ380+GR380+GS380+GT380+GU380+GV380+GW380+GX380</f>
        <v>1260902921.246999</v>
      </c>
      <c r="GZ380" s="620">
        <f t="shared" ref="GZ380:HI380" si="1860">GZ325+GZ334-GZ353-GZ376</f>
        <v>109998996.23899984</v>
      </c>
      <c r="HA380" s="585">
        <f t="shared" si="1860"/>
        <v>327396268.04209983</v>
      </c>
      <c r="HB380" s="585">
        <f t="shared" si="1860"/>
        <v>217390303.00590003</v>
      </c>
      <c r="HC380" s="585">
        <f t="shared" si="1860"/>
        <v>-104372621.79699996</v>
      </c>
      <c r="HD380" s="585">
        <f t="shared" si="1860"/>
        <v>99159355.829999894</v>
      </c>
      <c r="HE380" s="585">
        <f t="shared" si="1860"/>
        <v>13573798.280000046</v>
      </c>
      <c r="HF380" s="585">
        <f t="shared" si="1860"/>
        <v>96460269.830000639</v>
      </c>
      <c r="HG380" s="585">
        <f t="shared" si="1860"/>
        <v>-62472705.620999575</v>
      </c>
      <c r="HH380" s="585">
        <f t="shared" si="1860"/>
        <v>76612500.943999738</v>
      </c>
      <c r="HI380" s="585">
        <f t="shared" si="1860"/>
        <v>10358387.643000573</v>
      </c>
      <c r="HJ380" s="585">
        <f>HJ325+HJ334-HJ353-HJ376</f>
        <v>22292328.879999228</v>
      </c>
      <c r="HK380" s="585">
        <f>HK325+HK334-HK353-HK376</f>
        <v>435930824.28100044</v>
      </c>
      <c r="HL380" s="620">
        <f>GZ380+HA380+HB380+HC380+HD380+HE380+HF380+HG380+HH380+HI380+HJ380+HK380</f>
        <v>1242327705.5570009</v>
      </c>
      <c r="HM380" s="620">
        <f t="shared" ref="HM380:HV380" si="1861">HM325+HM334-HM353-HM376</f>
        <v>-26577230.830000386</v>
      </c>
      <c r="HN380" s="585">
        <f t="shared" si="1861"/>
        <v>237681300.43999982</v>
      </c>
      <c r="HO380" s="585">
        <f t="shared" si="1861"/>
        <v>326326889.04100013</v>
      </c>
      <c r="HP380" s="585">
        <f t="shared" si="1861"/>
        <v>-92871079.690999746</v>
      </c>
      <c r="HQ380" s="585">
        <f t="shared" si="1861"/>
        <v>-85001731.940000296</v>
      </c>
      <c r="HR380" s="585">
        <f t="shared" si="1861"/>
        <v>-49075531.339999959</v>
      </c>
      <c r="HS380" s="585">
        <f t="shared" si="1861"/>
        <v>212959271.97999963</v>
      </c>
      <c r="HT380" s="585">
        <f t="shared" si="1861"/>
        <v>-77341916.079000279</v>
      </c>
      <c r="HU380" s="585">
        <f t="shared" si="1861"/>
        <v>-34660626.281000674</v>
      </c>
      <c r="HV380" s="585">
        <f t="shared" si="1861"/>
        <v>13101846.600000143</v>
      </c>
      <c r="HW380" s="585">
        <f>HW325+HW334-HW353-HW376</f>
        <v>84289692.130000189</v>
      </c>
      <c r="HX380" s="585">
        <f>HX325+HX334-HX353-HX376</f>
        <v>145636316.07999921</v>
      </c>
      <c r="HY380" s="620">
        <f>HM380+HN380+HO380+HP380+HQ380+HR380+HS380+HT380+HU380+HV380+HW380+HX380</f>
        <v>654467200.10999775</v>
      </c>
      <c r="HZ380" s="620">
        <f t="shared" ref="HZ380:II380" si="1862">HZ325+HZ334-HZ353-HZ376</f>
        <v>6891081.767999649</v>
      </c>
      <c r="IA380" s="585">
        <f t="shared" si="1862"/>
        <v>119911472.7120001</v>
      </c>
      <c r="IB380" s="585">
        <f t="shared" si="1862"/>
        <v>248044783.52019966</v>
      </c>
      <c r="IC380" s="585">
        <f t="shared" si="1862"/>
        <v>-290619928.81020039</v>
      </c>
      <c r="ID380" s="585">
        <f t="shared" si="1862"/>
        <v>-123455519.34000027</v>
      </c>
      <c r="IE380" s="585">
        <f t="shared" si="1862"/>
        <v>-99055237.799999803</v>
      </c>
      <c r="IF380" s="585">
        <f t="shared" si="1862"/>
        <v>179873437.4599998</v>
      </c>
      <c r="IG380" s="585">
        <f t="shared" si="1862"/>
        <v>-16977886.31000004</v>
      </c>
      <c r="IH380" s="585">
        <f t="shared" si="1862"/>
        <v>-74096415.002999723</v>
      </c>
      <c r="II380" s="585">
        <f t="shared" si="1862"/>
        <v>-83725002.015000343</v>
      </c>
      <c r="IJ380" s="585">
        <f>IJ325+IJ334-IJ353-IJ376</f>
        <v>184064849.9779999</v>
      </c>
      <c r="IK380" s="585">
        <f>IK325+IK334-IK353-IK376</f>
        <v>247829483.97399998</v>
      </c>
      <c r="IL380" s="620">
        <f>HZ380+IA380+IB380+IC380+ID380+IE380+IF380+IG380+IH380+II380+IJ380+IK380</f>
        <v>298685120.13399851</v>
      </c>
      <c r="IM380" s="620">
        <f t="shared" ref="IM380:IV380" si="1863">IM325+IM334-IM353-IM376</f>
        <v>-53053363.229999781</v>
      </c>
      <c r="IN380" s="585">
        <f t="shared" si="1863"/>
        <v>95169972.979999363</v>
      </c>
      <c r="IO380" s="585">
        <f t="shared" si="1863"/>
        <v>124130021.18000042</v>
      </c>
      <c r="IP380" s="585">
        <f t="shared" si="1863"/>
        <v>-268280184.81000021</v>
      </c>
      <c r="IQ380" s="585">
        <f t="shared" si="1863"/>
        <v>-38955428.790000439</v>
      </c>
      <c r="IR380" s="585">
        <f t="shared" si="1863"/>
        <v>-122469422.63969974</v>
      </c>
      <c r="IS380" s="585">
        <f t="shared" si="1863"/>
        <v>93158638.409699276</v>
      </c>
      <c r="IT380" s="585">
        <f t="shared" si="1863"/>
        <v>-228298928.36999926</v>
      </c>
      <c r="IU380" s="585">
        <f t="shared" si="1863"/>
        <v>-85143710.819999844</v>
      </c>
      <c r="IV380" s="585">
        <f t="shared" si="1863"/>
        <v>-351658993.74581945</v>
      </c>
      <c r="IW380" s="585">
        <f>IW325+IW334-IW353-IW376</f>
        <v>55206748.752819598</v>
      </c>
      <c r="IX380" s="585">
        <f>IX325+IX334-IX353-IX376</f>
        <v>254609397.59299996</v>
      </c>
      <c r="IY380" s="620">
        <f>IM380+IN380+IO380+IP380+IQ380+IR380+IS380+IT380+IU380+IV380+IW380+IX380</f>
        <v>-525585253.49000001</v>
      </c>
      <c r="IZ380" s="585">
        <f t="shared" ref="IZ380:JI380" si="1864">IZ325+IZ334-IZ353-IZ376</f>
        <v>24955051.595999479</v>
      </c>
      <c r="JA380" s="585">
        <f t="shared" si="1864"/>
        <v>101070081.64249945</v>
      </c>
      <c r="JB380" s="585">
        <f t="shared" si="1864"/>
        <v>44929028.910500333</v>
      </c>
      <c r="JC380" s="585">
        <f t="shared" si="1864"/>
        <v>-210902166.45899999</v>
      </c>
      <c r="JD380" s="585">
        <f t="shared" si="1864"/>
        <v>-168177762.28400022</v>
      </c>
      <c r="JE380" s="585">
        <f t="shared" si="1864"/>
        <v>-58922237.269999653</v>
      </c>
      <c r="JF380" s="585">
        <f t="shared" si="1864"/>
        <v>239347763.33700049</v>
      </c>
      <c r="JG380" s="585">
        <f t="shared" si="1864"/>
        <v>-68254608.050300315</v>
      </c>
      <c r="JH380" s="585">
        <f t="shared" si="1864"/>
        <v>-136920695.02999958</v>
      </c>
      <c r="JI380" s="585">
        <f t="shared" si="1864"/>
        <v>-128768800.46899933</v>
      </c>
      <c r="JJ380" s="585">
        <f>JJ325+JJ334-JJ353-JJ376</f>
        <v>15346965.381999403</v>
      </c>
      <c r="JK380" s="585">
        <f>JK325+JK334-JK353-JK376</f>
        <v>82813560.794299603</v>
      </c>
      <c r="JL380" s="620">
        <f>IZ380+JA380+JB380+JC380+JD380+JE380+JF380+JG380+JH380+JI380+JJ380+JK380</f>
        <v>-263483817.90000033</v>
      </c>
      <c r="JM380" s="585">
        <f t="shared" ref="JM380:JV380" si="1865">JM325+JM334-JM353-JM376</f>
        <v>44766980.069999695</v>
      </c>
      <c r="JN380" s="585">
        <f t="shared" si="1865"/>
        <v>14564619.906999707</v>
      </c>
      <c r="JO380" s="585">
        <f t="shared" si="1865"/>
        <v>315836296.11300015</v>
      </c>
      <c r="JP380" s="585">
        <f t="shared" si="1865"/>
        <v>415076051.47389984</v>
      </c>
      <c r="JQ380" s="585">
        <f t="shared" si="1865"/>
        <v>595108824.71610034</v>
      </c>
      <c r="JR380" s="585">
        <f t="shared" si="1865"/>
        <v>599308721.54999995</v>
      </c>
      <c r="JS380" s="585">
        <f t="shared" si="1865"/>
        <v>220095495.57890043</v>
      </c>
      <c r="JT380" s="585">
        <f t="shared" si="1865"/>
        <v>41527930.192100331</v>
      </c>
      <c r="JU380" s="585">
        <f t="shared" si="1865"/>
        <v>95641634.738999695</v>
      </c>
      <c r="JV380" s="585">
        <f t="shared" si="1865"/>
        <v>24176401.433099747</v>
      </c>
      <c r="JW380" s="585">
        <f>JW325+JW334-JW353-JW376</f>
        <v>228530388.17850024</v>
      </c>
      <c r="JX380" s="585">
        <f>JX325+JX334-JX353-JX376</f>
        <v>947426916.08839869</v>
      </c>
      <c r="JY380" s="620">
        <f>JM380+JN380+JO380+JP380+JQ380+JR380+JS380+JT380+JU380+JV380+JW380+JX380</f>
        <v>3542060260.039999</v>
      </c>
      <c r="JZ380" s="585">
        <f t="shared" ref="JZ380:KI380" si="1866">JZ325+JZ334-JZ353-JZ376</f>
        <v>392837569.14300013</v>
      </c>
      <c r="KA380" s="585">
        <f t="shared" si="1866"/>
        <v>239368403.66700077</v>
      </c>
      <c r="KB380" s="585">
        <f t="shared" si="1866"/>
        <v>666420596.45100033</v>
      </c>
      <c r="KC380" s="585">
        <f t="shared" si="1866"/>
        <v>-121979312.89099956</v>
      </c>
      <c r="KD380" s="585">
        <f t="shared" si="1866"/>
        <v>89690228.950000361</v>
      </c>
      <c r="KE380" s="585">
        <f t="shared" si="1866"/>
        <v>390299909.42999983</v>
      </c>
      <c r="KF380" s="585">
        <f t="shared" si="1866"/>
        <v>253730788.93000007</v>
      </c>
      <c r="KG380" s="585">
        <f t="shared" si="1866"/>
        <v>160318197.58999935</v>
      </c>
      <c r="KH380" s="585">
        <f t="shared" si="1866"/>
        <v>14621360.320000455</v>
      </c>
      <c r="KI380" s="585">
        <f t="shared" si="1866"/>
        <v>-131246031.2100004</v>
      </c>
      <c r="KJ380" s="585">
        <f>KJ325+KJ334-KJ353-KJ376</f>
        <v>247532688.16999939</v>
      </c>
      <c r="KK380" s="585">
        <f>KK325+KK334-KK353-KK376</f>
        <v>715571093.93000042</v>
      </c>
      <c r="KL380" s="620">
        <f>JZ380+KA380+KB380+KC380+KD380+KE380+KF380+KG380+KH380+KI380+KJ380+KK380</f>
        <v>2917165492.480001</v>
      </c>
      <c r="KM380" s="585">
        <f t="shared" ref="KM380:KV380" si="1867">KM325+KM334-KM353-KM376</f>
        <v>-129185825.51099992</v>
      </c>
      <c r="KN380" s="585">
        <f t="shared" si="1867"/>
        <v>10555026.880999684</v>
      </c>
      <c r="KO380" s="585">
        <f t="shared" si="1867"/>
        <v>434139385.55999911</v>
      </c>
      <c r="KP380" s="585">
        <f t="shared" si="1867"/>
        <v>-170101384.36699921</v>
      </c>
      <c r="KQ380" s="585">
        <f t="shared" si="1867"/>
        <v>-87387429.11300011</v>
      </c>
      <c r="KR380" s="585">
        <f t="shared" si="1867"/>
        <v>144730612.11999968</v>
      </c>
      <c r="KS380" s="585">
        <f t="shared" si="1867"/>
        <v>144651234.1900003</v>
      </c>
      <c r="KT380" s="585">
        <f t="shared" si="1867"/>
        <v>40420546.649999507</v>
      </c>
      <c r="KU380" s="585">
        <f t="shared" si="1867"/>
        <v>-8172536.2300001383</v>
      </c>
      <c r="KV380" s="585">
        <f t="shared" si="1867"/>
        <v>6802735.2869996727</v>
      </c>
      <c r="KW380" s="585">
        <f>KW325+KW334-KW353-KW376</f>
        <v>362349659.54300064</v>
      </c>
      <c r="KX380" s="585">
        <f>KX325+KX334-KX353-KX376</f>
        <v>828500136.94899893</v>
      </c>
      <c r="KY380" s="620">
        <f>KM380+KN380+KO380+KP380+KQ380+KR380+KS380+KT380+KU380+KV380+KW380+KX380</f>
        <v>1577302161.9589982</v>
      </c>
      <c r="KZ380" s="585">
        <f t="shared" ref="KZ380:LI380" si="1868">KZ325+KZ334-KZ353-KZ376</f>
        <v>-168836265.83999991</v>
      </c>
      <c r="LA380" s="585">
        <f t="shared" si="1868"/>
        <v>49078250.739999846</v>
      </c>
      <c r="LB380" s="585">
        <f t="shared" si="1868"/>
        <v>0</v>
      </c>
      <c r="LC380" s="585">
        <f t="shared" si="1868"/>
        <v>0</v>
      </c>
      <c r="LD380" s="585">
        <f t="shared" si="1868"/>
        <v>0</v>
      </c>
      <c r="LE380" s="585">
        <f t="shared" si="1868"/>
        <v>0</v>
      </c>
      <c r="LF380" s="585">
        <f t="shared" si="1868"/>
        <v>0</v>
      </c>
      <c r="LG380" s="585">
        <f t="shared" si="1868"/>
        <v>0</v>
      </c>
      <c r="LH380" s="585">
        <f t="shared" si="1868"/>
        <v>0</v>
      </c>
      <c r="LI380" s="585">
        <f t="shared" si="1868"/>
        <v>0</v>
      </c>
      <c r="LJ380" s="585">
        <f>LJ325+LJ334-LJ353-LJ376</f>
        <v>0</v>
      </c>
      <c r="LK380" s="585">
        <f>LK325+LK334-LK353-LK376</f>
        <v>0</v>
      </c>
      <c r="LL380" s="627">
        <f>KZ380+LA380+LB380+LC380+LD380+LE380+LF380+LG380+LH380+LI380+LJ380+LK380</f>
        <v>-119758015.10000007</v>
      </c>
    </row>
    <row r="381" spans="1:324" ht="20.25" x14ac:dyDescent="0.3">
      <c r="A381" s="481"/>
      <c r="B381" s="482"/>
      <c r="C381" s="483" t="s">
        <v>136</v>
      </c>
      <c r="D381" s="483" t="s">
        <v>136</v>
      </c>
      <c r="E381" s="585"/>
      <c r="F381" s="585"/>
      <c r="G381" s="585"/>
      <c r="H381" s="585"/>
      <c r="I381" s="585"/>
      <c r="J381" s="585"/>
      <c r="K381" s="585"/>
      <c r="L381" s="585"/>
      <c r="M381" s="585"/>
      <c r="N381" s="585"/>
      <c r="O381" s="585"/>
      <c r="P381" s="585"/>
      <c r="Q381" s="585"/>
      <c r="R381" s="585"/>
      <c r="S381" s="585"/>
      <c r="T381" s="585"/>
      <c r="U381" s="585"/>
      <c r="V381" s="585"/>
      <c r="W381" s="585"/>
      <c r="X381" s="585"/>
      <c r="Y381" s="585"/>
      <c r="Z381" s="585"/>
      <c r="AA381" s="585"/>
      <c r="AB381" s="585"/>
      <c r="AC381" s="585"/>
      <c r="AD381" s="585"/>
      <c r="AE381" s="585"/>
      <c r="AF381" s="585"/>
      <c r="AG381" s="585"/>
      <c r="AH381" s="585"/>
      <c r="AI381" s="585"/>
      <c r="AJ381" s="585"/>
      <c r="AK381" s="585"/>
      <c r="AL381" s="585"/>
      <c r="AM381" s="585"/>
      <c r="AN381" s="585"/>
      <c r="AO381" s="585"/>
      <c r="AP381" s="585"/>
      <c r="AQ381" s="585"/>
      <c r="AR381" s="585"/>
      <c r="AS381" s="585"/>
      <c r="AT381" s="585"/>
      <c r="AU381" s="585"/>
      <c r="AV381" s="585"/>
      <c r="AW381" s="585"/>
      <c r="AX381" s="585"/>
      <c r="AY381" s="585"/>
      <c r="AZ381" s="585"/>
      <c r="BA381" s="585"/>
      <c r="BB381" s="585"/>
      <c r="BC381" s="585"/>
      <c r="BD381" s="585"/>
      <c r="BE381" s="585"/>
      <c r="BF381" s="585"/>
      <c r="BG381" s="585"/>
      <c r="BH381" s="585"/>
      <c r="BI381" s="585"/>
      <c r="BJ381" s="585"/>
      <c r="BK381" s="585"/>
      <c r="BL381" s="585"/>
      <c r="BM381" s="585"/>
      <c r="BN381" s="585"/>
      <c r="BO381" s="585"/>
      <c r="BP381" s="585"/>
      <c r="BQ381" s="585"/>
      <c r="BR381" s="585"/>
      <c r="BS381" s="585"/>
      <c r="BT381" s="585"/>
      <c r="BU381" s="585"/>
      <c r="BV381" s="585"/>
      <c r="BW381" s="585"/>
      <c r="BX381" s="585"/>
      <c r="BY381" s="585"/>
      <c r="BZ381" s="585"/>
      <c r="CA381" s="585"/>
      <c r="CB381" s="585"/>
      <c r="CC381" s="585"/>
      <c r="CD381" s="585"/>
      <c r="CE381" s="585"/>
      <c r="CF381" s="585"/>
      <c r="CG381" s="585"/>
      <c r="CH381" s="585"/>
      <c r="CI381" s="585"/>
      <c r="CJ381" s="585"/>
      <c r="CK381" s="585"/>
      <c r="CL381" s="585"/>
      <c r="CM381" s="585"/>
      <c r="CN381" s="585"/>
      <c r="CO381" s="585"/>
      <c r="CP381" s="585"/>
      <c r="CQ381" s="585"/>
      <c r="CR381" s="585"/>
      <c r="CS381" s="585"/>
      <c r="CT381" s="585"/>
      <c r="CU381" s="585"/>
      <c r="CV381" s="585"/>
      <c r="CW381" s="585"/>
      <c r="CX381" s="585"/>
      <c r="CY381" s="585"/>
      <c r="CZ381" s="585"/>
      <c r="DA381" s="585"/>
      <c r="DB381" s="585"/>
      <c r="DC381" s="585"/>
      <c r="DD381" s="585"/>
      <c r="DE381" s="585"/>
      <c r="DF381" s="585"/>
      <c r="DG381" s="585"/>
      <c r="DH381" s="585"/>
      <c r="DI381" s="585"/>
      <c r="DJ381" s="585"/>
      <c r="DK381" s="585"/>
      <c r="DL381" s="620"/>
      <c r="DM381" s="620"/>
      <c r="DN381" s="585"/>
      <c r="DO381" s="585"/>
      <c r="DP381" s="585"/>
      <c r="DQ381" s="585"/>
      <c r="DR381" s="585"/>
      <c r="DS381" s="585"/>
      <c r="DT381" s="585"/>
      <c r="DU381" s="585"/>
      <c r="DV381" s="585"/>
      <c r="DW381" s="585"/>
      <c r="DX381" s="585"/>
      <c r="DY381" s="620"/>
      <c r="DZ381" s="620"/>
      <c r="EA381" s="585"/>
      <c r="EB381" s="585"/>
      <c r="EC381" s="585"/>
      <c r="ED381" s="585"/>
      <c r="EE381" s="585"/>
      <c r="EF381" s="585"/>
      <c r="EG381" s="585"/>
      <c r="EH381" s="585"/>
      <c r="EI381" s="585"/>
      <c r="EJ381" s="585"/>
      <c r="EK381" s="585"/>
      <c r="EL381" s="620"/>
      <c r="EM381" s="620"/>
      <c r="EN381" s="585"/>
      <c r="EO381" s="585"/>
      <c r="EP381" s="585"/>
      <c r="EQ381" s="585"/>
      <c r="ER381" s="585"/>
      <c r="ES381" s="585"/>
      <c r="ET381" s="585"/>
      <c r="EU381" s="585"/>
      <c r="EV381" s="585"/>
      <c r="EW381" s="585"/>
      <c r="EX381" s="585"/>
      <c r="EY381" s="620"/>
      <c r="EZ381" s="620"/>
      <c r="FA381" s="585"/>
      <c r="FB381" s="585"/>
      <c r="FC381" s="585"/>
      <c r="FD381" s="585"/>
      <c r="FE381" s="585"/>
      <c r="FF381" s="585"/>
      <c r="FG381" s="585"/>
      <c r="FH381" s="585"/>
      <c r="FI381" s="585"/>
      <c r="FJ381" s="585"/>
      <c r="FK381" s="585"/>
      <c r="FL381" s="620"/>
      <c r="FM381" s="620"/>
      <c r="FN381" s="585"/>
      <c r="FO381" s="585"/>
      <c r="FP381" s="585"/>
      <c r="FQ381" s="585"/>
      <c r="FR381" s="585"/>
      <c r="FS381" s="585"/>
      <c r="FT381" s="585"/>
      <c r="FU381" s="585"/>
      <c r="FV381" s="585"/>
      <c r="FW381" s="585"/>
      <c r="FX381" s="585"/>
      <c r="FY381" s="620"/>
      <c r="FZ381" s="620"/>
      <c r="GA381" s="585"/>
      <c r="GB381" s="585"/>
      <c r="GC381" s="585"/>
      <c r="GD381" s="585"/>
      <c r="GE381" s="585"/>
      <c r="GF381" s="585"/>
      <c r="GG381" s="585"/>
      <c r="GH381" s="585"/>
      <c r="GI381" s="585"/>
      <c r="GJ381" s="585"/>
      <c r="GK381" s="585"/>
      <c r="GL381" s="620"/>
      <c r="GM381" s="620"/>
      <c r="GN381" s="585"/>
      <c r="GO381" s="585"/>
      <c r="GP381" s="585"/>
      <c r="GQ381" s="585"/>
      <c r="GR381" s="585"/>
      <c r="GS381" s="585"/>
      <c r="GT381" s="585"/>
      <c r="GU381" s="585"/>
      <c r="GV381" s="585"/>
      <c r="GW381" s="585"/>
      <c r="GX381" s="585"/>
      <c r="GY381" s="620"/>
      <c r="GZ381" s="620"/>
      <c r="HA381" s="585"/>
      <c r="HB381" s="585"/>
      <c r="HC381" s="585"/>
      <c r="HD381" s="585"/>
      <c r="HE381" s="585"/>
      <c r="HF381" s="585"/>
      <c r="HG381" s="585"/>
      <c r="HH381" s="585"/>
      <c r="HI381" s="585"/>
      <c r="HJ381" s="585"/>
      <c r="HK381" s="585"/>
      <c r="HL381" s="620"/>
      <c r="HM381" s="620"/>
      <c r="HN381" s="585"/>
      <c r="HO381" s="585"/>
      <c r="HP381" s="585"/>
      <c r="HQ381" s="585"/>
      <c r="HR381" s="585"/>
      <c r="HS381" s="585"/>
      <c r="HT381" s="585"/>
      <c r="HU381" s="585"/>
      <c r="HV381" s="585"/>
      <c r="HW381" s="585"/>
      <c r="HX381" s="585"/>
      <c r="HY381" s="620"/>
      <c r="HZ381" s="620"/>
      <c r="IA381" s="585"/>
      <c r="IB381" s="585"/>
      <c r="IC381" s="585"/>
      <c r="ID381" s="585"/>
      <c r="IE381" s="585"/>
      <c r="IF381" s="585"/>
      <c r="IG381" s="585"/>
      <c r="IH381" s="585"/>
      <c r="II381" s="585"/>
      <c r="IJ381" s="585"/>
      <c r="IK381" s="585"/>
      <c r="IL381" s="620"/>
      <c r="IM381" s="620"/>
      <c r="IN381" s="585"/>
      <c r="IO381" s="585"/>
      <c r="IP381" s="585"/>
      <c r="IQ381" s="585"/>
      <c r="IR381" s="585"/>
      <c r="IS381" s="585"/>
      <c r="IT381" s="585"/>
      <c r="IU381" s="585"/>
      <c r="IV381" s="585"/>
      <c r="IW381" s="585"/>
      <c r="IX381" s="585"/>
      <c r="IY381" s="620"/>
      <c r="IZ381" s="585"/>
      <c r="JA381" s="585"/>
      <c r="JB381" s="585"/>
      <c r="JC381" s="585"/>
      <c r="JD381" s="585"/>
      <c r="JE381" s="585"/>
      <c r="JF381" s="585"/>
      <c r="JG381" s="585"/>
      <c r="JH381" s="585"/>
      <c r="JI381" s="585"/>
      <c r="JJ381" s="585"/>
      <c r="JK381" s="585"/>
      <c r="JL381" s="620"/>
      <c r="JM381" s="585"/>
      <c r="JN381" s="585"/>
      <c r="JO381" s="585"/>
      <c r="JP381" s="585"/>
      <c r="JQ381" s="585"/>
      <c r="JR381" s="585"/>
      <c r="JS381" s="585"/>
      <c r="JT381" s="585"/>
      <c r="JU381" s="585"/>
      <c r="JV381" s="585"/>
      <c r="JW381" s="585"/>
      <c r="JX381" s="585"/>
      <c r="JY381" s="620"/>
      <c r="JZ381" s="585"/>
      <c r="KA381" s="585"/>
      <c r="KB381" s="585"/>
      <c r="KC381" s="585"/>
      <c r="KD381" s="585"/>
      <c r="KE381" s="585"/>
      <c r="KF381" s="585"/>
      <c r="KG381" s="585"/>
      <c r="KH381" s="585"/>
      <c r="KI381" s="585"/>
      <c r="KJ381" s="585"/>
      <c r="KK381" s="585"/>
      <c r="KL381" s="620"/>
      <c r="KM381" s="585"/>
      <c r="KN381" s="585"/>
      <c r="KO381" s="585"/>
      <c r="KP381" s="585"/>
      <c r="KQ381" s="585"/>
      <c r="KR381" s="585"/>
      <c r="KS381" s="585"/>
      <c r="KT381" s="585"/>
      <c r="KU381" s="585"/>
      <c r="KV381" s="585"/>
      <c r="KW381" s="585"/>
      <c r="KX381" s="585"/>
      <c r="KY381" s="620"/>
      <c r="KZ381" s="585"/>
      <c r="LA381" s="585"/>
      <c r="LB381" s="585"/>
      <c r="LC381" s="585"/>
      <c r="LD381" s="585"/>
      <c r="LE381" s="585"/>
      <c r="LF381" s="585"/>
      <c r="LG381" s="585"/>
      <c r="LH381" s="585"/>
      <c r="LI381" s="585"/>
      <c r="LJ381" s="585"/>
      <c r="LK381" s="585"/>
      <c r="LL381" s="627"/>
    </row>
    <row r="382" spans="1:324" ht="21" thickBot="1" x14ac:dyDescent="0.35">
      <c r="A382" s="490"/>
      <c r="B382" s="491"/>
      <c r="C382" s="492"/>
      <c r="D382" s="492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  <c r="AA382" s="587"/>
      <c r="AB382" s="587"/>
      <c r="AC382" s="587"/>
      <c r="AD382" s="587"/>
      <c r="AE382" s="587"/>
      <c r="AF382" s="587"/>
      <c r="AG382" s="587"/>
      <c r="AH382" s="587"/>
      <c r="AI382" s="587"/>
      <c r="AJ382" s="587"/>
      <c r="AK382" s="587"/>
      <c r="AL382" s="587"/>
      <c r="AM382" s="587"/>
      <c r="AN382" s="587"/>
      <c r="AO382" s="587"/>
      <c r="AP382" s="587"/>
      <c r="AQ382" s="587"/>
      <c r="AR382" s="587"/>
      <c r="AS382" s="587"/>
      <c r="AT382" s="587"/>
      <c r="AU382" s="587"/>
      <c r="AV382" s="587"/>
      <c r="AW382" s="587"/>
      <c r="AX382" s="587"/>
      <c r="AY382" s="587"/>
      <c r="AZ382" s="587"/>
      <c r="BA382" s="587"/>
      <c r="BB382" s="587"/>
      <c r="BC382" s="587"/>
      <c r="BD382" s="587"/>
      <c r="BE382" s="587"/>
      <c r="BF382" s="587"/>
      <c r="BG382" s="587"/>
      <c r="BH382" s="587"/>
      <c r="BI382" s="587"/>
      <c r="BJ382" s="587"/>
      <c r="BK382" s="587"/>
      <c r="BL382" s="587"/>
      <c r="BM382" s="587"/>
      <c r="BN382" s="587"/>
      <c r="BO382" s="587"/>
      <c r="BP382" s="587"/>
      <c r="BQ382" s="587"/>
      <c r="BR382" s="587"/>
      <c r="BS382" s="587"/>
      <c r="BT382" s="587"/>
      <c r="BU382" s="587"/>
      <c r="BV382" s="587"/>
      <c r="BW382" s="587"/>
      <c r="BX382" s="587"/>
      <c r="BY382" s="587"/>
      <c r="BZ382" s="587"/>
      <c r="CA382" s="587"/>
      <c r="CB382" s="587"/>
      <c r="CC382" s="587"/>
      <c r="CD382" s="587"/>
      <c r="CE382" s="587"/>
      <c r="CF382" s="587"/>
      <c r="CG382" s="587"/>
      <c r="CH382" s="587"/>
      <c r="CI382" s="587"/>
      <c r="CJ382" s="587"/>
      <c r="CK382" s="587"/>
      <c r="CL382" s="587"/>
      <c r="CM382" s="587"/>
      <c r="CN382" s="587"/>
      <c r="CO382" s="587"/>
      <c r="CP382" s="587"/>
      <c r="CQ382" s="587"/>
      <c r="CR382" s="587"/>
      <c r="CS382" s="587"/>
      <c r="CT382" s="587"/>
      <c r="CU382" s="587"/>
      <c r="CV382" s="587"/>
      <c r="CW382" s="587"/>
      <c r="CX382" s="587"/>
      <c r="CY382" s="587"/>
      <c r="CZ382" s="587"/>
      <c r="DA382" s="587"/>
      <c r="DB382" s="587"/>
      <c r="DC382" s="587"/>
      <c r="DD382" s="587"/>
      <c r="DE382" s="587"/>
      <c r="DF382" s="587"/>
      <c r="DG382" s="587"/>
      <c r="DH382" s="587"/>
      <c r="DI382" s="587"/>
      <c r="DJ382" s="587"/>
      <c r="DK382" s="587"/>
      <c r="DL382" s="622"/>
      <c r="DM382" s="622"/>
      <c r="DN382" s="587"/>
      <c r="DO382" s="587"/>
      <c r="DP382" s="587"/>
      <c r="DQ382" s="587"/>
      <c r="DR382" s="587"/>
      <c r="DS382" s="587"/>
      <c r="DT382" s="587"/>
      <c r="DU382" s="587"/>
      <c r="DV382" s="587"/>
      <c r="DW382" s="587"/>
      <c r="DX382" s="587"/>
      <c r="DY382" s="622"/>
      <c r="DZ382" s="622"/>
      <c r="EA382" s="587"/>
      <c r="EB382" s="587"/>
      <c r="EC382" s="587"/>
      <c r="ED382" s="587"/>
      <c r="EE382" s="587"/>
      <c r="EF382" s="587"/>
      <c r="EG382" s="587"/>
      <c r="EH382" s="587"/>
      <c r="EI382" s="587"/>
      <c r="EJ382" s="587"/>
      <c r="EK382" s="587"/>
      <c r="EL382" s="622"/>
      <c r="EM382" s="622"/>
      <c r="EN382" s="587"/>
      <c r="EO382" s="587"/>
      <c r="EP382" s="587"/>
      <c r="EQ382" s="587"/>
      <c r="ER382" s="587"/>
      <c r="ES382" s="587"/>
      <c r="ET382" s="587"/>
      <c r="EU382" s="587"/>
      <c r="EV382" s="587"/>
      <c r="EW382" s="587"/>
      <c r="EX382" s="587"/>
      <c r="EY382" s="622"/>
      <c r="EZ382" s="622"/>
      <c r="FA382" s="587"/>
      <c r="FB382" s="587"/>
      <c r="FC382" s="587"/>
      <c r="FD382" s="587"/>
      <c r="FE382" s="587"/>
      <c r="FF382" s="587"/>
      <c r="FG382" s="587"/>
      <c r="FH382" s="587"/>
      <c r="FI382" s="587"/>
      <c r="FJ382" s="587"/>
      <c r="FK382" s="587"/>
      <c r="FL382" s="622"/>
      <c r="FM382" s="622"/>
      <c r="FN382" s="587"/>
      <c r="FO382" s="587"/>
      <c r="FP382" s="587"/>
      <c r="FQ382" s="587"/>
      <c r="FR382" s="587"/>
      <c r="FS382" s="587"/>
      <c r="FT382" s="587"/>
      <c r="FU382" s="587"/>
      <c r="FV382" s="587"/>
      <c r="FW382" s="587"/>
      <c r="FX382" s="587"/>
      <c r="FY382" s="622"/>
      <c r="FZ382" s="622"/>
      <c r="GA382" s="587"/>
      <c r="GB382" s="587"/>
      <c r="GC382" s="587"/>
      <c r="GD382" s="587"/>
      <c r="GE382" s="587"/>
      <c r="GF382" s="587"/>
      <c r="GG382" s="587"/>
      <c r="GH382" s="587"/>
      <c r="GI382" s="587"/>
      <c r="GJ382" s="587"/>
      <c r="GK382" s="587"/>
      <c r="GL382" s="622"/>
      <c r="GM382" s="622"/>
      <c r="GN382" s="587"/>
      <c r="GO382" s="587"/>
      <c r="GP382" s="587"/>
      <c r="GQ382" s="587"/>
      <c r="GR382" s="587"/>
      <c r="GS382" s="587"/>
      <c r="GT382" s="587"/>
      <c r="GU382" s="587"/>
      <c r="GV382" s="587"/>
      <c r="GW382" s="587"/>
      <c r="GX382" s="587"/>
      <c r="GY382" s="622"/>
      <c r="GZ382" s="622"/>
      <c r="HA382" s="587"/>
      <c r="HB382" s="587"/>
      <c r="HC382" s="587"/>
      <c r="HD382" s="587"/>
      <c r="HE382" s="587"/>
      <c r="HF382" s="587"/>
      <c r="HG382" s="587"/>
      <c r="HH382" s="587"/>
      <c r="HI382" s="587"/>
      <c r="HJ382" s="587"/>
      <c r="HK382" s="587"/>
      <c r="HL382" s="622"/>
      <c r="HM382" s="622"/>
      <c r="HN382" s="587"/>
      <c r="HO382" s="587"/>
      <c r="HP382" s="587"/>
      <c r="HQ382" s="587"/>
      <c r="HR382" s="587"/>
      <c r="HS382" s="587"/>
      <c r="HT382" s="587"/>
      <c r="HU382" s="587"/>
      <c r="HV382" s="587"/>
      <c r="HW382" s="587"/>
      <c r="HX382" s="587"/>
      <c r="HY382" s="622"/>
      <c r="HZ382" s="622"/>
      <c r="IA382" s="587"/>
      <c r="IB382" s="587"/>
      <c r="IC382" s="587"/>
      <c r="ID382" s="587"/>
      <c r="IE382" s="587"/>
      <c r="IF382" s="587"/>
      <c r="IG382" s="587"/>
      <c r="IH382" s="587"/>
      <c r="II382" s="587"/>
      <c r="IJ382" s="587"/>
      <c r="IK382" s="587"/>
      <c r="IL382" s="622"/>
      <c r="IM382" s="622"/>
      <c r="IN382" s="587"/>
      <c r="IO382" s="587"/>
      <c r="IP382" s="587"/>
      <c r="IQ382" s="587"/>
      <c r="IR382" s="587"/>
      <c r="IS382" s="587"/>
      <c r="IT382" s="587"/>
      <c r="IU382" s="587"/>
      <c r="IV382" s="587"/>
      <c r="IW382" s="587"/>
      <c r="IX382" s="587"/>
      <c r="IY382" s="622"/>
      <c r="IZ382" s="587"/>
      <c r="JA382" s="587"/>
      <c r="JB382" s="587"/>
      <c r="JC382" s="587"/>
      <c r="JD382" s="587"/>
      <c r="JE382" s="587"/>
      <c r="JF382" s="587"/>
      <c r="JG382" s="587"/>
      <c r="JH382" s="587"/>
      <c r="JI382" s="587"/>
      <c r="JJ382" s="587"/>
      <c r="JK382" s="587"/>
      <c r="JL382" s="622"/>
      <c r="JM382" s="587"/>
      <c r="JN382" s="587"/>
      <c r="JO382" s="587"/>
      <c r="JP382" s="587"/>
      <c r="JQ382" s="587"/>
      <c r="JR382" s="587"/>
      <c r="JS382" s="587"/>
      <c r="JT382" s="587"/>
      <c r="JU382" s="587"/>
      <c r="JV382" s="587"/>
      <c r="JW382" s="587"/>
      <c r="JX382" s="587"/>
      <c r="JY382" s="622"/>
      <c r="JZ382" s="587"/>
      <c r="KA382" s="587"/>
      <c r="KB382" s="587"/>
      <c r="KC382" s="587"/>
      <c r="KD382" s="587"/>
      <c r="KE382" s="587"/>
      <c r="KF382" s="587"/>
      <c r="KG382" s="587"/>
      <c r="KH382" s="587"/>
      <c r="KI382" s="587"/>
      <c r="KJ382" s="587"/>
      <c r="KK382" s="587"/>
      <c r="KL382" s="622"/>
      <c r="KM382" s="587"/>
      <c r="KN382" s="587"/>
      <c r="KO382" s="587"/>
      <c r="KP382" s="587"/>
      <c r="KQ382" s="587"/>
      <c r="KR382" s="587"/>
      <c r="KS382" s="587"/>
      <c r="KT382" s="587"/>
      <c r="KU382" s="587"/>
      <c r="KV382" s="587"/>
      <c r="KW382" s="587"/>
      <c r="KX382" s="587"/>
      <c r="KY382" s="622"/>
      <c r="KZ382" s="587"/>
      <c r="LA382" s="587"/>
      <c r="LB382" s="587"/>
      <c r="LC382" s="587"/>
      <c r="LD382" s="587"/>
      <c r="LE382" s="587"/>
      <c r="LF382" s="587"/>
      <c r="LG382" s="587"/>
      <c r="LH382" s="587"/>
      <c r="LI382" s="587"/>
      <c r="LJ382" s="587"/>
      <c r="LK382" s="587"/>
      <c r="LL382" s="629"/>
    </row>
    <row r="383" spans="1:324" ht="15.75" thickTop="1" x14ac:dyDescent="0.2"/>
    <row r="384" spans="1:324" x14ac:dyDescent="0.2">
      <c r="C384" s="445" t="s">
        <v>1052</v>
      </c>
      <c r="D384" s="445" t="s">
        <v>1053</v>
      </c>
    </row>
    <row r="386" spans="3:220" x14ac:dyDescent="0.2">
      <c r="C386" s="633"/>
      <c r="D386" s="633"/>
    </row>
    <row r="392" spans="3:220" x14ac:dyDescent="0.2">
      <c r="GZ392" s="636"/>
      <c r="HA392" s="636"/>
      <c r="HB392" s="636"/>
      <c r="HC392" s="636"/>
      <c r="HD392" s="636"/>
      <c r="HE392" s="636"/>
      <c r="HF392" s="636"/>
      <c r="HG392" s="636"/>
      <c r="HH392" s="636"/>
      <c r="HI392" s="636"/>
      <c r="HJ392" s="636"/>
      <c r="HK392" s="636"/>
      <c r="HL392" s="636"/>
    </row>
    <row r="398" spans="3:220" x14ac:dyDescent="0.2">
      <c r="GZ398" s="635"/>
      <c r="HA398" s="635"/>
      <c r="HB398" s="635"/>
      <c r="HC398" s="635"/>
      <c r="HD398" s="635"/>
      <c r="HE398" s="635"/>
      <c r="HF398" s="635"/>
      <c r="HG398" s="635"/>
      <c r="HH398" s="635"/>
      <c r="HI398" s="635"/>
      <c r="HJ398" s="635"/>
      <c r="HK398" s="635"/>
      <c r="HL398" s="635"/>
    </row>
    <row r="402" spans="208:220" x14ac:dyDescent="0.2">
      <c r="GZ402" s="635"/>
      <c r="HA402" s="635"/>
      <c r="HB402" s="635"/>
      <c r="HC402" s="635"/>
      <c r="HD402" s="635"/>
      <c r="HE402" s="635"/>
      <c r="HF402" s="635"/>
      <c r="HG402" s="635"/>
      <c r="HH402" s="635"/>
      <c r="HI402" s="635"/>
      <c r="HJ402" s="635"/>
      <c r="HK402" s="635"/>
      <c r="HL402" s="635"/>
    </row>
    <row r="406" spans="208:220" x14ac:dyDescent="0.2">
      <c r="GZ406" s="635"/>
      <c r="HA406" s="635"/>
      <c r="HB406" s="635"/>
      <c r="HC406" s="635"/>
      <c r="HD406" s="635"/>
      <c r="HE406" s="635"/>
      <c r="HF406" s="635"/>
      <c r="HG406" s="635"/>
      <c r="HH406" s="635"/>
      <c r="HI406" s="635"/>
      <c r="HJ406" s="635"/>
      <c r="HK406" s="635"/>
      <c r="HL406" s="635"/>
    </row>
    <row r="412" spans="208:220" x14ac:dyDescent="0.2">
      <c r="GZ412" s="635"/>
      <c r="HA412" s="635"/>
      <c r="HB412" s="635"/>
      <c r="HC412" s="635"/>
      <c r="HD412" s="635"/>
      <c r="HE412" s="635"/>
      <c r="HF412" s="635"/>
      <c r="HG412" s="635"/>
      <c r="HH412" s="635"/>
      <c r="HI412" s="635"/>
      <c r="HJ412" s="635"/>
      <c r="HK412" s="635"/>
      <c r="HL412" s="635"/>
    </row>
    <row r="416" spans="208:220" x14ac:dyDescent="0.2">
      <c r="GZ416" s="635"/>
      <c r="HA416" s="635"/>
      <c r="HB416" s="635"/>
      <c r="HC416" s="635"/>
      <c r="HD416" s="635"/>
      <c r="HE416" s="635"/>
      <c r="HF416" s="635"/>
      <c r="HG416" s="635"/>
      <c r="HH416" s="635"/>
      <c r="HI416" s="635"/>
      <c r="HJ416" s="635"/>
      <c r="HK416" s="635"/>
      <c r="HL416" s="635"/>
    </row>
  </sheetData>
  <phoneticPr fontId="0" type="noConversion"/>
  <pageMargins left="0.35" right="0.24" top="0.33" bottom="0.36" header="0.27" footer="0.19"/>
  <pageSetup paperSize="9" scale="10" fitToHeight="0" orientation="portrait" r:id="rId1"/>
  <headerFooter alignWithMargins="0">
    <oddFooter>&amp;CStran &amp;P od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K414"/>
  <sheetViews>
    <sheetView topLeftCell="A10" zoomScale="70" workbookViewId="0">
      <pane xSplit="4" ySplit="10" topLeftCell="E113" activePane="bottomRight" state="frozen"/>
      <selection activeCell="A10" sqref="A10"/>
      <selection pane="topRight" activeCell="E10" sqref="E10"/>
      <selection pane="bottomLeft" activeCell="A20" sqref="A20"/>
      <selection pane="bottomRight" activeCell="J141" sqref="J141"/>
    </sheetView>
  </sheetViews>
  <sheetFormatPr defaultRowHeight="15" x14ac:dyDescent="0.2"/>
  <cols>
    <col min="1" max="1" width="7.33203125" style="417" customWidth="1"/>
    <col min="2" max="2" width="3.21875" style="417" customWidth="1"/>
    <col min="3" max="3" width="53.5546875" style="417" customWidth="1"/>
    <col min="4" max="4" width="0" style="417" hidden="1" customWidth="1"/>
    <col min="5" max="5" width="15.6640625" style="417" customWidth="1"/>
    <col min="6" max="7" width="12.33203125" style="417" customWidth="1"/>
    <col min="8" max="8" width="12.109375" style="417" customWidth="1"/>
    <col min="9" max="9" width="12.21875" style="417" bestFit="1" customWidth="1"/>
    <col min="10" max="10" width="14" style="417" customWidth="1"/>
    <col min="11" max="11" width="7.44140625" style="417" customWidth="1"/>
    <col min="12" max="16384" width="8.88671875" style="416"/>
  </cols>
  <sheetData>
    <row r="1" spans="1:11" s="5" customFormat="1" ht="1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5" customFormat="1" ht="26.25" customHeight="1" x14ac:dyDescent="0.4">
      <c r="A2" s="236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s="5" customFormat="1" ht="26.25" customHeight="1" x14ac:dyDescent="0.4">
      <c r="A3" s="236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s="5" customFormat="1" ht="26.25" customHeight="1" x14ac:dyDescent="0.4">
      <c r="A4" s="236" t="s">
        <v>851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s="5" customFormat="1" ht="15.75" customHeigh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s="5" customFormat="1" ht="26.25" customHeight="1" x14ac:dyDescent="0.4">
      <c r="A6" s="236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s="5" customFormat="1" ht="26.25" customHeight="1" x14ac:dyDescent="0.4">
      <c r="A7" s="236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s="5" customFormat="1" ht="26.25" customHeight="1" x14ac:dyDescent="0.4">
      <c r="A8" s="236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s="5" customFormat="1" ht="26.25" customHeight="1" x14ac:dyDescent="0.4">
      <c r="A9" s="236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s="5" customFormat="1" ht="15.75" customHeight="1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s="5" customFormat="1" ht="23.25" customHeight="1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s="5" customFormat="1" ht="15.75" customHeight="1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s="5" customFormat="1" ht="16.5" customHeight="1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s="5" customFormat="1" ht="16.5" customHeight="1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s="5" customFormat="1" ht="20.25" customHeight="1" x14ac:dyDescent="0.3">
      <c r="A15" s="307"/>
      <c r="B15" s="242"/>
      <c r="C15" s="345"/>
      <c r="D15" s="374"/>
      <c r="E15" s="336" t="s">
        <v>852</v>
      </c>
      <c r="F15" s="337"/>
      <c r="G15" s="337"/>
      <c r="H15" s="337"/>
      <c r="I15" s="337"/>
      <c r="J15" s="340"/>
      <c r="K15" s="277" t="s">
        <v>220</v>
      </c>
    </row>
    <row r="16" spans="1:11" s="5" customFormat="1" ht="15.75" customHeight="1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s="5" customFormat="1" ht="15.75" customHeight="1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s="5" customFormat="1" ht="15.75" customHeight="1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s="5" customFormat="1" ht="16.5" customHeight="1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s="5" customFormat="1" ht="15.75" customHeight="1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s="5" customFormat="1" ht="15.75" customHeight="1" thickBot="1" x14ac:dyDescent="0.25">
      <c r="A21" s="309"/>
      <c r="B21" s="318"/>
      <c r="C21" s="63"/>
      <c r="D21" s="19"/>
      <c r="E21" s="28"/>
      <c r="F21" s="28"/>
      <c r="G21" s="28"/>
      <c r="H21" s="28"/>
      <c r="I21" s="28"/>
      <c r="J21" s="370"/>
      <c r="K21" s="273"/>
    </row>
    <row r="22" spans="1:11" s="5" customFormat="1" ht="17.25" customHeight="1" thickTop="1" thickBot="1" x14ac:dyDescent="0.3">
      <c r="A22" s="13"/>
      <c r="B22" s="18" t="s">
        <v>246</v>
      </c>
      <c r="C22" s="361" t="s">
        <v>247</v>
      </c>
      <c r="D22" s="20" t="s">
        <v>248</v>
      </c>
      <c r="E22" s="30">
        <f>E25+E101+E119+E130</f>
        <v>1021315000</v>
      </c>
      <c r="F22" s="30">
        <f>F25+F101+F119+F130</f>
        <v>206696085</v>
      </c>
      <c r="G22" s="30">
        <f>G25+G101+G119+G130</f>
        <v>572000533</v>
      </c>
      <c r="H22" s="30">
        <f>H25+H101+H119+H130</f>
        <v>258748788</v>
      </c>
      <c r="I22" s="46">
        <f>I25+I101+I119+I130</f>
        <v>321082372</v>
      </c>
      <c r="J22" s="382">
        <f>E22+F22+G22+H22-I22</f>
        <v>1737678034</v>
      </c>
      <c r="K22" s="275">
        <f>J22/J$141*100</f>
        <v>41.153760606517046</v>
      </c>
    </row>
    <row r="23" spans="1:11" s="5" customFormat="1" ht="15.75" customHeight="1" thickTop="1" x14ac:dyDescent="0.25">
      <c r="A23" s="13"/>
      <c r="B23" s="18"/>
      <c r="C23" s="361" t="s">
        <v>249</v>
      </c>
      <c r="D23" s="20" t="s">
        <v>249</v>
      </c>
      <c r="E23" s="30"/>
      <c r="F23" s="30"/>
      <c r="G23" s="30"/>
      <c r="H23" s="30"/>
      <c r="I23" s="30"/>
      <c r="J23" s="377"/>
      <c r="K23" s="274"/>
    </row>
    <row r="24" spans="1:11" s="5" customFormat="1" ht="15" customHeight="1" x14ac:dyDescent="0.2">
      <c r="A24" s="99"/>
      <c r="B24" s="100"/>
      <c r="C24" s="101"/>
      <c r="D24" s="21"/>
      <c r="E24" s="31"/>
      <c r="F24" s="31"/>
      <c r="G24" s="31"/>
      <c r="H24" s="31"/>
      <c r="I24" s="31"/>
      <c r="J24" s="31"/>
      <c r="K24" s="248"/>
    </row>
    <row r="25" spans="1:11" s="5" customFormat="1" ht="15" customHeight="1" x14ac:dyDescent="0.25">
      <c r="A25" s="88"/>
      <c r="B25" s="89"/>
      <c r="C25" s="90" t="s">
        <v>250</v>
      </c>
      <c r="D25" s="22" t="s">
        <v>251</v>
      </c>
      <c r="E25" s="32">
        <f t="shared" ref="E25:J25" si="0">E28+E76</f>
        <v>1007516328</v>
      </c>
      <c r="F25" s="32">
        <f t="shared" si="0"/>
        <v>153544548</v>
      </c>
      <c r="G25" s="32">
        <f t="shared" si="0"/>
        <v>406704664</v>
      </c>
      <c r="H25" s="32">
        <f t="shared" si="0"/>
        <v>212225360</v>
      </c>
      <c r="I25" s="32">
        <f t="shared" si="0"/>
        <v>64925924</v>
      </c>
      <c r="J25" s="32">
        <f t="shared" si="0"/>
        <v>1715064976</v>
      </c>
      <c r="K25" s="245">
        <f>J25/J$141*100</f>
        <v>40.618211237010954</v>
      </c>
    </row>
    <row r="26" spans="1:11" s="5" customFormat="1" ht="15" customHeight="1" x14ac:dyDescent="0.25">
      <c r="A26" s="88"/>
      <c r="B26" s="89"/>
      <c r="C26" s="90" t="s">
        <v>252</v>
      </c>
      <c r="D26" s="22" t="s">
        <v>252</v>
      </c>
      <c r="E26" s="32"/>
      <c r="F26" s="32"/>
      <c r="G26" s="32"/>
      <c r="H26" s="32"/>
      <c r="I26" s="32"/>
      <c r="J26" s="32"/>
      <c r="K26" s="252"/>
    </row>
    <row r="27" spans="1:11" s="5" customFormat="1" ht="15" customHeight="1" x14ac:dyDescent="0.2">
      <c r="A27" s="99"/>
      <c r="B27" s="100"/>
      <c r="C27" s="101"/>
      <c r="D27" s="21"/>
      <c r="E27" s="31"/>
      <c r="F27" s="31"/>
      <c r="G27" s="31"/>
      <c r="H27" s="31"/>
      <c r="I27" s="31"/>
      <c r="J27" s="31"/>
      <c r="K27" s="248"/>
    </row>
    <row r="28" spans="1:11" s="5" customFormat="1" ht="15" customHeight="1" x14ac:dyDescent="0.25">
      <c r="A28" s="88">
        <v>70</v>
      </c>
      <c r="B28" s="89"/>
      <c r="C28" s="90" t="s">
        <v>253</v>
      </c>
      <c r="D28" s="22" t="s">
        <v>254</v>
      </c>
      <c r="E28" s="32">
        <f t="shared" ref="E28:J28" si="1">E31+E36+E42+E46+E52+E64+E73</f>
        <v>958012720</v>
      </c>
      <c r="F28" s="32">
        <f t="shared" si="1"/>
        <v>125161501</v>
      </c>
      <c r="G28" s="32">
        <f t="shared" si="1"/>
        <v>402145537</v>
      </c>
      <c r="H28" s="32">
        <f t="shared" si="1"/>
        <v>208527532</v>
      </c>
      <c r="I28" s="32">
        <f t="shared" si="1"/>
        <v>64925924</v>
      </c>
      <c r="J28" s="32">
        <f t="shared" si="1"/>
        <v>1628921366</v>
      </c>
      <c r="K28" s="245">
        <f>J28/J$141*100</f>
        <v>38.578055676339829</v>
      </c>
    </row>
    <row r="29" spans="1:11" s="5" customFormat="1" ht="15" customHeight="1" x14ac:dyDescent="0.2">
      <c r="A29" s="99"/>
      <c r="B29" s="100"/>
      <c r="C29" s="101" t="s">
        <v>255</v>
      </c>
      <c r="D29" s="21" t="s">
        <v>255</v>
      </c>
      <c r="E29" s="31"/>
      <c r="F29" s="31"/>
      <c r="G29" s="31"/>
      <c r="H29" s="31"/>
      <c r="I29" s="31"/>
      <c r="J29" s="31"/>
      <c r="K29" s="248"/>
    </row>
    <row r="30" spans="1:11" s="5" customFormat="1" ht="15" customHeight="1" x14ac:dyDescent="0.2">
      <c r="A30" s="99"/>
      <c r="B30" s="100"/>
      <c r="C30" s="101"/>
      <c r="D30" s="21"/>
      <c r="E30" s="31"/>
      <c r="F30" s="31"/>
      <c r="G30" s="31"/>
      <c r="H30" s="31"/>
      <c r="I30" s="31"/>
      <c r="J30" s="31"/>
      <c r="K30" s="248"/>
    </row>
    <row r="31" spans="1:11" s="5" customFormat="1" ht="15" customHeight="1" x14ac:dyDescent="0.2">
      <c r="A31" s="99">
        <v>700</v>
      </c>
      <c r="B31" s="100"/>
      <c r="C31" s="101" t="s">
        <v>256</v>
      </c>
      <c r="D31" s="21" t="s">
        <v>257</v>
      </c>
      <c r="E31" s="31">
        <f t="shared" ref="E31:J31" si="2">E32+E33+E34</f>
        <v>216689100</v>
      </c>
      <c r="F31" s="31">
        <f t="shared" si="2"/>
        <v>89156635</v>
      </c>
      <c r="G31" s="31">
        <f t="shared" si="2"/>
        <v>0</v>
      </c>
      <c r="H31" s="31">
        <f t="shared" si="2"/>
        <v>0</v>
      </c>
      <c r="I31" s="31">
        <f t="shared" si="2"/>
        <v>0</v>
      </c>
      <c r="J31" s="31">
        <f t="shared" si="2"/>
        <v>305845735</v>
      </c>
      <c r="K31" s="247">
        <f>J31/J$141*100</f>
        <v>7.243402928758119</v>
      </c>
    </row>
    <row r="32" spans="1:11" s="5" customFormat="1" ht="15" customHeight="1" x14ac:dyDescent="0.2">
      <c r="A32" s="99">
        <v>7000</v>
      </c>
      <c r="B32" s="100"/>
      <c r="C32" s="101" t="s">
        <v>258</v>
      </c>
      <c r="D32" s="21" t="s">
        <v>259</v>
      </c>
      <c r="E32" s="31">
        <v>170349100</v>
      </c>
      <c r="F32" s="31">
        <v>89156635</v>
      </c>
      <c r="G32" s="31">
        <v>0</v>
      </c>
      <c r="H32" s="31">
        <v>0</v>
      </c>
      <c r="I32" s="31">
        <v>0</v>
      </c>
      <c r="J32" s="31">
        <f>E32+F32+G32+H32</f>
        <v>259505735</v>
      </c>
      <c r="K32" s="247">
        <f>J32/J$141*100</f>
        <v>6.1459238623305588</v>
      </c>
    </row>
    <row r="33" spans="1:11" s="5" customFormat="1" ht="15" customHeight="1" x14ac:dyDescent="0.2">
      <c r="A33" s="99">
        <v>7001</v>
      </c>
      <c r="B33" s="100"/>
      <c r="C33" s="101" t="s">
        <v>260</v>
      </c>
      <c r="D33" s="21" t="s">
        <v>261</v>
      </c>
      <c r="E33" s="31">
        <v>46340000</v>
      </c>
      <c r="F33" s="31">
        <v>0</v>
      </c>
      <c r="G33" s="31">
        <v>0</v>
      </c>
      <c r="H33" s="31">
        <v>0</v>
      </c>
      <c r="I33" s="31">
        <v>0</v>
      </c>
      <c r="J33" s="31">
        <f>E33+F33+G33+H33</f>
        <v>46340000</v>
      </c>
      <c r="K33" s="247">
        <f>J33/J$141*100</f>
        <v>1.0974790664275611</v>
      </c>
    </row>
    <row r="34" spans="1:11" s="5" customFormat="1" ht="15" customHeight="1" x14ac:dyDescent="0.2">
      <c r="A34" s="99">
        <v>7002</v>
      </c>
      <c r="B34" s="100"/>
      <c r="C34" s="101" t="s">
        <v>262</v>
      </c>
      <c r="D34" s="21" t="s">
        <v>263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f>E34+F34+G34+H34</f>
        <v>0</v>
      </c>
      <c r="K34" s="248"/>
    </row>
    <row r="35" spans="1:11" s="5" customFormat="1" ht="15" customHeight="1" x14ac:dyDescent="0.2">
      <c r="A35" s="99"/>
      <c r="B35" s="100"/>
      <c r="C35" s="101"/>
      <c r="D35" s="21"/>
      <c r="E35" s="31"/>
      <c r="F35" s="31"/>
      <c r="G35" s="31"/>
      <c r="H35" s="31"/>
      <c r="I35" s="31"/>
      <c r="J35" s="31"/>
      <c r="K35" s="248"/>
    </row>
    <row r="36" spans="1:11" s="5" customFormat="1" ht="15" customHeight="1" x14ac:dyDescent="0.2">
      <c r="A36" s="99">
        <v>701</v>
      </c>
      <c r="B36" s="100"/>
      <c r="C36" s="101" t="s">
        <v>264</v>
      </c>
      <c r="D36" s="21" t="s">
        <v>265</v>
      </c>
      <c r="E36" s="31">
        <f t="shared" ref="E36:J36" si="3">SUM(E37:E40)</f>
        <v>6296196</v>
      </c>
      <c r="F36" s="31">
        <f t="shared" si="3"/>
        <v>0</v>
      </c>
      <c r="G36" s="31">
        <f t="shared" si="3"/>
        <v>394076537</v>
      </c>
      <c r="H36" s="31">
        <f t="shared" si="3"/>
        <v>208527532</v>
      </c>
      <c r="I36" s="31">
        <f t="shared" si="3"/>
        <v>64925924</v>
      </c>
      <c r="J36" s="31">
        <f t="shared" si="3"/>
        <v>543974341</v>
      </c>
      <c r="K36" s="247">
        <f>J36/J$141*100</f>
        <v>12.883048164031674</v>
      </c>
    </row>
    <row r="37" spans="1:11" s="5" customFormat="1" ht="15" customHeight="1" x14ac:dyDescent="0.2">
      <c r="A37" s="99">
        <v>7010</v>
      </c>
      <c r="B37" s="100"/>
      <c r="C37" s="101" t="s">
        <v>266</v>
      </c>
      <c r="D37" s="21" t="s">
        <v>267</v>
      </c>
      <c r="E37" s="31">
        <v>3635593</v>
      </c>
      <c r="F37" s="31">
        <v>0</v>
      </c>
      <c r="G37" s="31">
        <v>231713203</v>
      </c>
      <c r="H37" s="31">
        <v>99791108</v>
      </c>
      <c r="I37" s="31"/>
      <c r="J37" s="31">
        <f>E37+F37+G37+H37</f>
        <v>335139904</v>
      </c>
      <c r="K37" s="247">
        <f>J37/J$141*100</f>
        <v>7.9371823255188279</v>
      </c>
    </row>
    <row r="38" spans="1:11" s="5" customFormat="1" ht="15" customHeight="1" x14ac:dyDescent="0.2">
      <c r="A38" s="210">
        <v>7011</v>
      </c>
      <c r="B38" s="319"/>
      <c r="C38" s="357" t="s">
        <v>268</v>
      </c>
      <c r="D38" s="23" t="s">
        <v>269</v>
      </c>
      <c r="E38" s="33">
        <v>2355933</v>
      </c>
      <c r="F38" s="33">
        <v>0</v>
      </c>
      <c r="G38" s="33">
        <v>138697071</v>
      </c>
      <c r="H38" s="33">
        <v>95804453</v>
      </c>
      <c r="I38" s="33">
        <f>E162+F162+G162+H162+E235+F235+G235+H235</f>
        <v>64925924</v>
      </c>
      <c r="J38" s="33">
        <f>E38+F38+G38+H38-I38</f>
        <v>171931533</v>
      </c>
      <c r="K38" s="261">
        <f>J38/J$141*100</f>
        <v>4.0718873182196686</v>
      </c>
    </row>
    <row r="39" spans="1:11" s="5" customFormat="1" ht="15" customHeight="1" x14ac:dyDescent="0.2">
      <c r="A39" s="99">
        <v>7012</v>
      </c>
      <c r="B39" s="100"/>
      <c r="C39" s="101" t="s">
        <v>270</v>
      </c>
      <c r="D39" s="21" t="s">
        <v>271</v>
      </c>
      <c r="E39" s="31">
        <v>297660</v>
      </c>
      <c r="F39" s="31">
        <v>0</v>
      </c>
      <c r="G39" s="31">
        <v>21566263</v>
      </c>
      <c r="H39" s="31">
        <v>11988971</v>
      </c>
      <c r="I39" s="31">
        <v>0</v>
      </c>
      <c r="J39" s="31">
        <f>E39+F39+G39+H39</f>
        <v>33852894</v>
      </c>
      <c r="K39" s="247">
        <f>J39/J$141*100</f>
        <v>0.80174455120826904</v>
      </c>
    </row>
    <row r="40" spans="1:11" s="5" customFormat="1" ht="15" customHeight="1" x14ac:dyDescent="0.2">
      <c r="A40" s="99">
        <v>7013</v>
      </c>
      <c r="B40" s="100"/>
      <c r="C40" s="101" t="s">
        <v>272</v>
      </c>
      <c r="D40" s="21" t="s">
        <v>273</v>
      </c>
      <c r="E40" s="31">
        <v>7010</v>
      </c>
      <c r="F40" s="31">
        <v>0</v>
      </c>
      <c r="G40" s="31">
        <v>2100000</v>
      </c>
      <c r="H40" s="31">
        <v>943000</v>
      </c>
      <c r="I40" s="31"/>
      <c r="J40" s="31">
        <f>E40+F40+G40+H40</f>
        <v>3050010</v>
      </c>
      <c r="K40" s="247">
        <f>J40/J$141*100</f>
        <v>7.2233969084909921E-2</v>
      </c>
    </row>
    <row r="41" spans="1:11" s="5" customFormat="1" ht="15" customHeight="1" x14ac:dyDescent="0.2">
      <c r="A41" s="99"/>
      <c r="B41" s="100"/>
      <c r="C41" s="101"/>
      <c r="D41" s="21"/>
      <c r="E41" s="31"/>
      <c r="F41" s="31"/>
      <c r="G41" s="31"/>
      <c r="H41" s="31"/>
      <c r="I41" s="31"/>
      <c r="J41" s="31"/>
      <c r="K41" s="248"/>
    </row>
    <row r="42" spans="1:11" s="5" customFormat="1" ht="15" customHeight="1" x14ac:dyDescent="0.2">
      <c r="A42" s="99">
        <v>702</v>
      </c>
      <c r="B42" s="100"/>
      <c r="C42" s="101" t="s">
        <v>274</v>
      </c>
      <c r="D42" s="21" t="s">
        <v>275</v>
      </c>
      <c r="E42" s="31">
        <f t="shared" ref="E42:J42" si="4">E43+E44</f>
        <v>63296591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 t="shared" si="4"/>
        <v>0</v>
      </c>
      <c r="J42" s="31">
        <f t="shared" si="4"/>
        <v>63296591</v>
      </c>
      <c r="K42" s="247">
        <f>J42/J$141*100</f>
        <v>1.4990652481382645</v>
      </c>
    </row>
    <row r="43" spans="1:11" s="5" customFormat="1" ht="15" customHeight="1" x14ac:dyDescent="0.2">
      <c r="A43" s="99">
        <v>7020</v>
      </c>
      <c r="B43" s="100"/>
      <c r="C43" s="101" t="s">
        <v>276</v>
      </c>
      <c r="D43" s="21" t="s">
        <v>277</v>
      </c>
      <c r="E43" s="31">
        <v>58997374</v>
      </c>
      <c r="F43" s="31">
        <v>0</v>
      </c>
      <c r="G43" s="31">
        <v>0</v>
      </c>
      <c r="H43" s="31">
        <v>0</v>
      </c>
      <c r="I43" s="31">
        <v>0</v>
      </c>
      <c r="J43" s="31">
        <f>E43+F43+G43+H43</f>
        <v>58997374</v>
      </c>
      <c r="K43" s="247">
        <f>J43/J$141*100</f>
        <v>1.3972460711954613</v>
      </c>
    </row>
    <row r="44" spans="1:11" s="5" customFormat="1" ht="15" customHeight="1" x14ac:dyDescent="0.2">
      <c r="A44" s="99">
        <v>7021</v>
      </c>
      <c r="B44" s="100"/>
      <c r="C44" s="101" t="s">
        <v>278</v>
      </c>
      <c r="D44" s="21" t="s">
        <v>279</v>
      </c>
      <c r="E44" s="31">
        <v>4299217</v>
      </c>
      <c r="F44" s="31">
        <v>0</v>
      </c>
      <c r="G44" s="31">
        <v>0</v>
      </c>
      <c r="H44" s="31">
        <v>0</v>
      </c>
      <c r="I44" s="31">
        <v>0</v>
      </c>
      <c r="J44" s="31">
        <f>E44+F44+G44+H44</f>
        <v>4299217</v>
      </c>
      <c r="K44" s="247">
        <f>J44/J$141*100</f>
        <v>0.10181917694280321</v>
      </c>
    </row>
    <row r="45" spans="1:11" s="5" customFormat="1" ht="15" customHeight="1" x14ac:dyDescent="0.2">
      <c r="A45" s="99"/>
      <c r="B45" s="100"/>
      <c r="C45" s="101"/>
      <c r="D45" s="21"/>
      <c r="E45" s="31"/>
      <c r="F45" s="31"/>
      <c r="G45" s="31"/>
      <c r="H45" s="31"/>
      <c r="I45" s="31"/>
      <c r="J45" s="31"/>
      <c r="K45" s="248"/>
    </row>
    <row r="46" spans="1:11" s="5" customFormat="1" ht="15" customHeight="1" x14ac:dyDescent="0.2">
      <c r="A46" s="99">
        <v>703</v>
      </c>
      <c r="B46" s="100"/>
      <c r="C46" s="101" t="s">
        <v>280</v>
      </c>
      <c r="D46" s="21" t="s">
        <v>281</v>
      </c>
      <c r="E46" s="31">
        <f t="shared" ref="E46:J46" si="5">SUM(E47:E50)</f>
        <v>5012800</v>
      </c>
      <c r="F46" s="31">
        <f t="shared" si="5"/>
        <v>27019101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32031901</v>
      </c>
      <c r="K46" s="247">
        <f>J46/J$141*100</f>
        <v>0.75861762635692842</v>
      </c>
    </row>
    <row r="47" spans="1:11" s="5" customFormat="1" ht="15" customHeight="1" x14ac:dyDescent="0.2">
      <c r="A47" s="99">
        <v>7030</v>
      </c>
      <c r="B47" s="100"/>
      <c r="C47" s="101" t="s">
        <v>282</v>
      </c>
      <c r="D47" s="21" t="s">
        <v>283</v>
      </c>
      <c r="E47" s="31">
        <v>0</v>
      </c>
      <c r="F47" s="31">
        <v>19719342</v>
      </c>
      <c r="G47" s="31">
        <v>0</v>
      </c>
      <c r="H47" s="31">
        <v>0</v>
      </c>
      <c r="I47" s="31">
        <v>0</v>
      </c>
      <c r="J47" s="31">
        <f>E47+F47+G47+H47</f>
        <v>19719342</v>
      </c>
      <c r="K47" s="247">
        <f>J47/J$141*100</f>
        <v>0.46701694106011643</v>
      </c>
    </row>
    <row r="48" spans="1:11" s="5" customFormat="1" ht="15" customHeight="1" x14ac:dyDescent="0.2">
      <c r="A48" s="99">
        <v>7031</v>
      </c>
      <c r="B48" s="100"/>
      <c r="C48" s="101" t="s">
        <v>284</v>
      </c>
      <c r="D48" s="21" t="s">
        <v>285</v>
      </c>
      <c r="E48" s="31">
        <v>0</v>
      </c>
      <c r="F48" s="31">
        <v>5559</v>
      </c>
      <c r="G48" s="31">
        <v>0</v>
      </c>
      <c r="H48" s="31">
        <v>0</v>
      </c>
      <c r="I48" s="31">
        <v>0</v>
      </c>
      <c r="J48" s="31">
        <f>E48+F48+G48+H48</f>
        <v>5559</v>
      </c>
      <c r="K48" s="247">
        <f>J48/J$141*100</f>
        <v>1.3165485822768262E-4</v>
      </c>
    </row>
    <row r="49" spans="1:11" s="5" customFormat="1" ht="15" customHeight="1" x14ac:dyDescent="0.2">
      <c r="A49" s="99">
        <v>7032</v>
      </c>
      <c r="B49" s="100"/>
      <c r="C49" s="101" t="s">
        <v>286</v>
      </c>
      <c r="D49" s="21" t="s">
        <v>287</v>
      </c>
      <c r="E49" s="31">
        <v>0</v>
      </c>
      <c r="F49" s="31">
        <v>430635</v>
      </c>
      <c r="G49" s="31">
        <v>0</v>
      </c>
      <c r="H49" s="31">
        <v>0</v>
      </c>
      <c r="I49" s="31">
        <v>0</v>
      </c>
      <c r="J49" s="31">
        <f>E49+F49+G49+H49</f>
        <v>430635</v>
      </c>
      <c r="K49" s="247">
        <f>J49/J$141*100</f>
        <v>1.0198810914351162E-2</v>
      </c>
    </row>
    <row r="50" spans="1:11" s="5" customFormat="1" ht="15" customHeight="1" x14ac:dyDescent="0.2">
      <c r="A50" s="99">
        <v>7033</v>
      </c>
      <c r="B50" s="100"/>
      <c r="C50" s="101" t="s">
        <v>288</v>
      </c>
      <c r="D50" s="21" t="s">
        <v>289</v>
      </c>
      <c r="E50" s="31">
        <v>5012800</v>
      </c>
      <c r="F50" s="31">
        <v>6863565</v>
      </c>
      <c r="G50" s="31">
        <v>0</v>
      </c>
      <c r="H50" s="31">
        <v>0</v>
      </c>
      <c r="I50" s="31">
        <v>0</v>
      </c>
      <c r="J50" s="31">
        <f>E50+F50+G50+H50</f>
        <v>11876365</v>
      </c>
      <c r="K50" s="247">
        <f>J50/J$141*100</f>
        <v>0.28127021952423314</v>
      </c>
    </row>
    <row r="51" spans="1:11" s="5" customFormat="1" ht="15" customHeight="1" x14ac:dyDescent="0.2">
      <c r="A51" s="99"/>
      <c r="B51" s="100"/>
      <c r="C51" s="101"/>
      <c r="D51" s="21"/>
      <c r="E51" s="31"/>
      <c r="F51" s="31"/>
      <c r="G51" s="31"/>
      <c r="H51" s="31"/>
      <c r="I51" s="31"/>
      <c r="J51" s="31"/>
      <c r="K51" s="248"/>
    </row>
    <row r="52" spans="1:11" s="5" customFormat="1" ht="15" customHeight="1" x14ac:dyDescent="0.2">
      <c r="A52" s="99">
        <v>704</v>
      </c>
      <c r="B52" s="100"/>
      <c r="C52" s="101" t="s">
        <v>290</v>
      </c>
      <c r="D52" s="21" t="s">
        <v>291</v>
      </c>
      <c r="E52" s="31">
        <f t="shared" ref="E52:J52" si="6">SUM(E53:E62)</f>
        <v>626211219</v>
      </c>
      <c r="F52" s="31">
        <f t="shared" si="6"/>
        <v>8981728</v>
      </c>
      <c r="G52" s="31">
        <f t="shared" si="6"/>
        <v>0</v>
      </c>
      <c r="H52" s="31">
        <f t="shared" si="6"/>
        <v>0</v>
      </c>
      <c r="I52" s="31">
        <f t="shared" si="6"/>
        <v>0</v>
      </c>
      <c r="J52" s="31">
        <f t="shared" si="6"/>
        <v>635192947</v>
      </c>
      <c r="K52" s="247">
        <f t="shared" ref="K52:K57" si="7">J52/J$141*100</f>
        <v>15.043395823800848</v>
      </c>
    </row>
    <row r="53" spans="1:11" s="5" customFormat="1" ht="15" customHeight="1" x14ac:dyDescent="0.2">
      <c r="A53" s="99">
        <v>7040</v>
      </c>
      <c r="B53" s="100"/>
      <c r="C53" s="101" t="s">
        <v>292</v>
      </c>
      <c r="D53" s="21" t="s">
        <v>464</v>
      </c>
      <c r="E53" s="31">
        <v>432060539</v>
      </c>
      <c r="F53" s="31">
        <v>0</v>
      </c>
      <c r="G53" s="31">
        <v>0</v>
      </c>
      <c r="H53" s="31">
        <v>0</v>
      </c>
      <c r="I53" s="31">
        <v>0</v>
      </c>
      <c r="J53" s="31">
        <f>E53+F53+G53+H53</f>
        <v>432060539</v>
      </c>
      <c r="K53" s="247">
        <f t="shared" si="7"/>
        <v>10.232572226627296</v>
      </c>
    </row>
    <row r="54" spans="1:11" s="5" customFormat="1" ht="15" customHeight="1" x14ac:dyDescent="0.2">
      <c r="A54" s="99">
        <v>7041</v>
      </c>
      <c r="B54" s="100"/>
      <c r="C54" s="101" t="s">
        <v>465</v>
      </c>
      <c r="D54" s="21" t="s">
        <v>466</v>
      </c>
      <c r="E54" s="31">
        <v>8147271</v>
      </c>
      <c r="F54" s="31">
        <v>0</v>
      </c>
      <c r="G54" s="31">
        <v>0</v>
      </c>
      <c r="H54" s="31">
        <v>0</v>
      </c>
      <c r="I54" s="31">
        <v>0</v>
      </c>
      <c r="J54" s="31">
        <f>E54+F54+G54+H54</f>
        <v>8147271</v>
      </c>
      <c r="K54" s="247">
        <f t="shared" si="7"/>
        <v>0.19295337442840618</v>
      </c>
    </row>
    <row r="55" spans="1:11" s="5" customFormat="1" ht="15" customHeight="1" x14ac:dyDescent="0.2">
      <c r="A55" s="99">
        <v>7042</v>
      </c>
      <c r="B55" s="100"/>
      <c r="C55" s="101" t="s">
        <v>467</v>
      </c>
      <c r="D55" s="21" t="s">
        <v>468</v>
      </c>
      <c r="E55" s="31">
        <v>144697508</v>
      </c>
      <c r="F55" s="31">
        <v>0</v>
      </c>
      <c r="G55" s="31">
        <v>0</v>
      </c>
      <c r="H55" s="31">
        <v>0</v>
      </c>
      <c r="I55" s="31">
        <v>0</v>
      </c>
      <c r="J55" s="31">
        <f>E55+F55+G55+H55</f>
        <v>144697508</v>
      </c>
      <c r="K55" s="247">
        <f t="shared" si="7"/>
        <v>3.4268987050978543</v>
      </c>
    </row>
    <row r="56" spans="1:11" s="5" customFormat="1" ht="15" customHeight="1" x14ac:dyDescent="0.2">
      <c r="A56" s="99">
        <v>7043</v>
      </c>
      <c r="B56" s="100"/>
      <c r="C56" s="101" t="s">
        <v>469</v>
      </c>
      <c r="D56" s="21" t="s">
        <v>470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f>E56+F56+G56+H56</f>
        <v>0</v>
      </c>
      <c r="K56" s="247">
        <f t="shared" si="7"/>
        <v>0</v>
      </c>
    </row>
    <row r="57" spans="1:11" s="5" customFormat="1" ht="15" customHeight="1" x14ac:dyDescent="0.2">
      <c r="A57" s="99">
        <v>7044</v>
      </c>
      <c r="B57" s="100"/>
      <c r="C57" s="101" t="s">
        <v>471</v>
      </c>
      <c r="D57" s="21" t="s">
        <v>472</v>
      </c>
      <c r="E57" s="31">
        <v>16166936</v>
      </c>
      <c r="F57" s="31">
        <v>2128683</v>
      </c>
      <c r="G57" s="31">
        <v>0</v>
      </c>
      <c r="H57" s="31">
        <v>0</v>
      </c>
      <c r="I57" s="31">
        <v>0</v>
      </c>
      <c r="J57" s="31">
        <f>E57+F57+G57+H57</f>
        <v>18295619</v>
      </c>
      <c r="K57" s="247">
        <f t="shared" si="7"/>
        <v>0.43329863745866098</v>
      </c>
    </row>
    <row r="58" spans="1:11" s="5" customFormat="1" ht="15" customHeight="1" x14ac:dyDescent="0.2">
      <c r="A58" s="99"/>
      <c r="B58" s="100"/>
      <c r="C58" s="101" t="s">
        <v>473</v>
      </c>
      <c r="D58" s="21" t="s">
        <v>474</v>
      </c>
      <c r="E58" s="31"/>
      <c r="F58" s="31"/>
      <c r="G58" s="31"/>
      <c r="H58" s="31"/>
      <c r="I58" s="31"/>
      <c r="J58" s="31"/>
      <c r="K58" s="248"/>
    </row>
    <row r="59" spans="1:11" s="5" customFormat="1" ht="15" customHeight="1" x14ac:dyDescent="0.2">
      <c r="A59" s="99">
        <v>7045</v>
      </c>
      <c r="B59" s="100"/>
      <c r="C59" s="101" t="s">
        <v>475</v>
      </c>
      <c r="D59" s="21" t="s">
        <v>476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f>E59+F59+G59+H59</f>
        <v>0</v>
      </c>
      <c r="K59" s="247">
        <f>J59/J$141*100</f>
        <v>0</v>
      </c>
    </row>
    <row r="60" spans="1:11" s="5" customFormat="1" ht="15" customHeight="1" x14ac:dyDescent="0.2">
      <c r="A60" s="99">
        <v>7046</v>
      </c>
      <c r="B60" s="100"/>
      <c r="C60" s="101" t="s">
        <v>477</v>
      </c>
      <c r="D60" s="21" t="s">
        <v>478</v>
      </c>
      <c r="E60" s="31">
        <v>16092484</v>
      </c>
      <c r="F60" s="31">
        <v>21449</v>
      </c>
      <c r="G60" s="31">
        <v>0</v>
      </c>
      <c r="H60" s="31">
        <v>0</v>
      </c>
      <c r="I60" s="31">
        <v>0</v>
      </c>
      <c r="J60" s="31">
        <f>E60+F60+G60+H60</f>
        <v>16113933</v>
      </c>
      <c r="K60" s="247">
        <f>J60/J$141*100</f>
        <v>0.38162935143108051</v>
      </c>
    </row>
    <row r="61" spans="1:11" s="5" customFormat="1" ht="15" customHeight="1" x14ac:dyDescent="0.2">
      <c r="A61" s="99">
        <v>7047</v>
      </c>
      <c r="B61" s="100"/>
      <c r="C61" s="101" t="s">
        <v>839</v>
      </c>
      <c r="D61" s="21" t="s">
        <v>480</v>
      </c>
      <c r="E61" s="31">
        <v>4022824</v>
      </c>
      <c r="F61" s="31">
        <v>6831596</v>
      </c>
      <c r="G61" s="31">
        <v>0</v>
      </c>
      <c r="H61" s="31">
        <v>0</v>
      </c>
      <c r="I61" s="31">
        <v>0</v>
      </c>
      <c r="J61" s="31">
        <f>E61+F61+G61+H61</f>
        <v>10854420</v>
      </c>
      <c r="K61" s="247">
        <f>J61/J$141*100</f>
        <v>0.25706730099725178</v>
      </c>
    </row>
    <row r="62" spans="1:11" s="5" customFormat="1" ht="15" customHeight="1" x14ac:dyDescent="0.2">
      <c r="A62" s="99">
        <v>7048</v>
      </c>
      <c r="B62" s="100"/>
      <c r="C62" s="101" t="s">
        <v>840</v>
      </c>
      <c r="D62" s="21" t="s">
        <v>474</v>
      </c>
      <c r="E62" s="31">
        <v>5023657</v>
      </c>
      <c r="F62" s="31">
        <v>0</v>
      </c>
      <c r="G62" s="31">
        <v>0</v>
      </c>
      <c r="H62" s="31">
        <v>0</v>
      </c>
      <c r="I62" s="31">
        <v>0</v>
      </c>
      <c r="J62" s="31">
        <f>E62+F62+G62+H62</f>
        <v>5023657</v>
      </c>
      <c r="K62" s="247">
        <f>J62/J$141*100</f>
        <v>0.11897622776029958</v>
      </c>
    </row>
    <row r="63" spans="1:11" s="5" customFormat="1" ht="15" customHeight="1" x14ac:dyDescent="0.2">
      <c r="A63" s="99"/>
      <c r="B63" s="100"/>
      <c r="C63" s="101"/>
      <c r="D63" s="21" t="s">
        <v>474</v>
      </c>
      <c r="E63" s="31"/>
      <c r="F63" s="31"/>
      <c r="G63" s="31"/>
      <c r="H63" s="31"/>
      <c r="I63" s="31"/>
      <c r="J63" s="31"/>
      <c r="K63" s="248"/>
    </row>
    <row r="64" spans="1:11" s="5" customFormat="1" ht="15" customHeight="1" x14ac:dyDescent="0.2">
      <c r="A64" s="99">
        <v>705</v>
      </c>
      <c r="B64" s="100"/>
      <c r="C64" s="101" t="s">
        <v>482</v>
      </c>
      <c r="D64" s="21" t="s">
        <v>483</v>
      </c>
      <c r="E64" s="31">
        <f t="shared" ref="E64:J64" si="8">SUM(E65:E71)</f>
        <v>40484100</v>
      </c>
      <c r="F64" s="31">
        <f t="shared" si="8"/>
        <v>0</v>
      </c>
      <c r="G64" s="31">
        <f t="shared" si="8"/>
        <v>0</v>
      </c>
      <c r="H64" s="31">
        <f t="shared" si="8"/>
        <v>0</v>
      </c>
      <c r="I64" s="31">
        <f t="shared" si="8"/>
        <v>0</v>
      </c>
      <c r="J64" s="31">
        <f t="shared" si="8"/>
        <v>40484100</v>
      </c>
      <c r="K64" s="247">
        <f t="shared" ref="K64:K71" si="9">J64/J$141*100</f>
        <v>0.95879266882088976</v>
      </c>
    </row>
    <row r="65" spans="1:11" s="5" customFormat="1" ht="15" customHeight="1" x14ac:dyDescent="0.2">
      <c r="A65" s="99">
        <v>7050</v>
      </c>
      <c r="B65" s="100"/>
      <c r="C65" s="101" t="s">
        <v>484</v>
      </c>
      <c r="D65" s="21" t="s">
        <v>485</v>
      </c>
      <c r="E65" s="31">
        <v>37776253</v>
      </c>
      <c r="F65" s="31">
        <v>0</v>
      </c>
      <c r="G65" s="31">
        <v>0</v>
      </c>
      <c r="H65" s="31">
        <v>0</v>
      </c>
      <c r="I65" s="31">
        <v>0</v>
      </c>
      <c r="J65" s="31">
        <f t="shared" ref="J65:J71" si="10">E65+F65+G65+H65</f>
        <v>37776253</v>
      </c>
      <c r="K65" s="247">
        <f t="shared" si="9"/>
        <v>0.89466221138479407</v>
      </c>
    </row>
    <row r="66" spans="1:11" s="5" customFormat="1" ht="15" customHeight="1" x14ac:dyDescent="0.2">
      <c r="A66" s="99">
        <v>7051</v>
      </c>
      <c r="B66" s="100"/>
      <c r="C66" s="101" t="s">
        <v>486</v>
      </c>
      <c r="D66" s="21" t="s">
        <v>487</v>
      </c>
      <c r="E66" s="31">
        <v>2707847</v>
      </c>
      <c r="F66" s="31">
        <v>0</v>
      </c>
      <c r="G66" s="31">
        <v>0</v>
      </c>
      <c r="H66" s="31">
        <v>0</v>
      </c>
      <c r="I66" s="31">
        <v>0</v>
      </c>
      <c r="J66" s="31">
        <f t="shared" si="10"/>
        <v>2707847</v>
      </c>
      <c r="K66" s="247">
        <f t="shared" si="9"/>
        <v>6.4130457436095648E-2</v>
      </c>
    </row>
    <row r="67" spans="1:11" s="5" customFormat="1" ht="15" customHeight="1" x14ac:dyDescent="0.2">
      <c r="A67" s="99">
        <v>7052</v>
      </c>
      <c r="B67" s="100"/>
      <c r="C67" s="101" t="s">
        <v>488</v>
      </c>
      <c r="D67" s="21" t="s">
        <v>489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f t="shared" si="10"/>
        <v>0</v>
      </c>
      <c r="K67" s="247">
        <f t="shared" si="9"/>
        <v>0</v>
      </c>
    </row>
    <row r="68" spans="1:11" s="5" customFormat="1" ht="15" customHeight="1" x14ac:dyDescent="0.2">
      <c r="A68" s="99">
        <v>7053</v>
      </c>
      <c r="B68" s="100"/>
      <c r="C68" s="101" t="s">
        <v>490</v>
      </c>
      <c r="D68" s="21" t="s">
        <v>491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f t="shared" si="10"/>
        <v>0</v>
      </c>
      <c r="K68" s="247">
        <f t="shared" si="9"/>
        <v>0</v>
      </c>
    </row>
    <row r="69" spans="1:11" s="5" customFormat="1" ht="15" customHeight="1" x14ac:dyDescent="0.2">
      <c r="A69" s="99">
        <v>7054</v>
      </c>
      <c r="B69" s="100"/>
      <c r="C69" s="101" t="s">
        <v>492</v>
      </c>
      <c r="D69" s="21" t="s">
        <v>493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f t="shared" si="10"/>
        <v>0</v>
      </c>
      <c r="K69" s="247">
        <f t="shared" si="9"/>
        <v>0</v>
      </c>
    </row>
    <row r="70" spans="1:11" s="5" customFormat="1" ht="15" customHeight="1" x14ac:dyDescent="0.2">
      <c r="A70" s="99">
        <v>7055</v>
      </c>
      <c r="B70" s="100"/>
      <c r="C70" s="101" t="s">
        <v>494</v>
      </c>
      <c r="D70" s="21" t="s">
        <v>495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f t="shared" si="10"/>
        <v>0</v>
      </c>
      <c r="K70" s="247">
        <f t="shared" si="9"/>
        <v>0</v>
      </c>
    </row>
    <row r="71" spans="1:11" s="5" customFormat="1" ht="15" customHeight="1" x14ac:dyDescent="0.2">
      <c r="A71" s="99">
        <v>7056</v>
      </c>
      <c r="B71" s="100"/>
      <c r="C71" s="101" t="s">
        <v>496</v>
      </c>
      <c r="D71" s="21" t="s">
        <v>497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f t="shared" si="10"/>
        <v>0</v>
      </c>
      <c r="K71" s="247">
        <f t="shared" si="9"/>
        <v>0</v>
      </c>
    </row>
    <row r="72" spans="1:11" s="5" customFormat="1" ht="15" customHeight="1" x14ac:dyDescent="0.2">
      <c r="A72" s="99"/>
      <c r="B72" s="100"/>
      <c r="C72" s="101"/>
      <c r="D72" s="21" t="s">
        <v>474</v>
      </c>
      <c r="E72" s="31"/>
      <c r="F72" s="31"/>
      <c r="G72" s="31"/>
      <c r="H72" s="31"/>
      <c r="I72" s="31"/>
      <c r="J72" s="31"/>
      <c r="K72" s="248"/>
    </row>
    <row r="73" spans="1:11" s="5" customFormat="1" ht="15" customHeight="1" x14ac:dyDescent="0.2">
      <c r="A73" s="99">
        <v>706</v>
      </c>
      <c r="B73" s="100"/>
      <c r="C73" s="101" t="s">
        <v>498</v>
      </c>
      <c r="D73" s="21" t="s">
        <v>499</v>
      </c>
      <c r="E73" s="31">
        <f>E74</f>
        <v>22714</v>
      </c>
      <c r="F73" s="31">
        <f>F74</f>
        <v>4037</v>
      </c>
      <c r="G73" s="31">
        <f>G74</f>
        <v>8069000</v>
      </c>
      <c r="H73" s="31">
        <f>H74</f>
        <v>0</v>
      </c>
      <c r="I73" s="31">
        <f>I74</f>
        <v>0</v>
      </c>
      <c r="J73" s="31">
        <f>E73+F73+G73+H73</f>
        <v>8095751</v>
      </c>
      <c r="K73" s="247">
        <f>J73/J$141*100</f>
        <v>0.19173321643310304</v>
      </c>
    </row>
    <row r="74" spans="1:11" s="5" customFormat="1" ht="15" customHeight="1" x14ac:dyDescent="0.2">
      <c r="A74" s="99">
        <v>7060</v>
      </c>
      <c r="B74" s="100"/>
      <c r="C74" s="101" t="s">
        <v>500</v>
      </c>
      <c r="D74" s="21" t="s">
        <v>501</v>
      </c>
      <c r="E74" s="31">
        <v>22714</v>
      </c>
      <c r="F74" s="31">
        <v>4037</v>
      </c>
      <c r="G74" s="31">
        <v>8069000</v>
      </c>
      <c r="H74" s="31">
        <v>0</v>
      </c>
      <c r="I74" s="31">
        <v>0</v>
      </c>
      <c r="J74" s="31">
        <f>E74+F74+G74+H74</f>
        <v>8095751</v>
      </c>
      <c r="K74" s="247">
        <f>J74/J$141*100</f>
        <v>0.19173321643310304</v>
      </c>
    </row>
    <row r="75" spans="1:11" s="5" customFormat="1" ht="15" customHeight="1" x14ac:dyDescent="0.2">
      <c r="A75" s="99"/>
      <c r="B75" s="100"/>
      <c r="C75" s="101"/>
      <c r="D75" s="21"/>
      <c r="E75" s="31"/>
      <c r="F75" s="31"/>
      <c r="G75" s="31"/>
      <c r="H75" s="31"/>
      <c r="I75" s="31"/>
      <c r="J75" s="31"/>
      <c r="K75" s="248"/>
    </row>
    <row r="76" spans="1:11" s="5" customFormat="1" ht="15" customHeight="1" x14ac:dyDescent="0.25">
      <c r="A76" s="88">
        <v>71</v>
      </c>
      <c r="B76" s="89"/>
      <c r="C76" s="90" t="s">
        <v>502</v>
      </c>
      <c r="D76" s="22" t="s">
        <v>503</v>
      </c>
      <c r="E76" s="32">
        <f t="shared" ref="E76:J76" si="11">E79+E86+E90+E93+E97</f>
        <v>49503608</v>
      </c>
      <c r="F76" s="32">
        <f t="shared" si="11"/>
        <v>28383047</v>
      </c>
      <c r="G76" s="32">
        <f t="shared" si="11"/>
        <v>4559127</v>
      </c>
      <c r="H76" s="32">
        <f t="shared" si="11"/>
        <v>3697828</v>
      </c>
      <c r="I76" s="32">
        <f t="shared" si="11"/>
        <v>0</v>
      </c>
      <c r="J76" s="32">
        <f t="shared" si="11"/>
        <v>86143610</v>
      </c>
      <c r="K76" s="245">
        <f>J76/J$141*100</f>
        <v>2.040155560671125</v>
      </c>
    </row>
    <row r="77" spans="1:11" s="5" customFormat="1" ht="15" customHeight="1" x14ac:dyDescent="0.2">
      <c r="A77" s="99"/>
      <c r="B77" s="100"/>
      <c r="C77" s="101" t="s">
        <v>504</v>
      </c>
      <c r="D77" s="21" t="s">
        <v>504</v>
      </c>
      <c r="E77" s="31"/>
      <c r="F77" s="31"/>
      <c r="G77" s="31"/>
      <c r="H77" s="31"/>
      <c r="I77" s="31"/>
      <c r="J77" s="31"/>
      <c r="K77" s="248"/>
    </row>
    <row r="78" spans="1:11" s="5" customFormat="1" ht="15" customHeight="1" x14ac:dyDescent="0.2">
      <c r="A78" s="99" t="s">
        <v>505</v>
      </c>
      <c r="B78" s="100"/>
      <c r="C78" s="101"/>
      <c r="D78" s="21"/>
      <c r="E78" s="31"/>
      <c r="F78" s="31"/>
      <c r="G78" s="31"/>
      <c r="H78" s="31"/>
      <c r="I78" s="31"/>
      <c r="J78" s="31"/>
      <c r="K78" s="248"/>
    </row>
    <row r="79" spans="1:11" s="5" customFormat="1" ht="15" customHeight="1" x14ac:dyDescent="0.2">
      <c r="A79" s="99">
        <v>710</v>
      </c>
      <c r="B79" s="100"/>
      <c r="C79" s="101" t="s">
        <v>506</v>
      </c>
      <c r="D79" s="21" t="s">
        <v>507</v>
      </c>
      <c r="E79" s="31">
        <f>SUM(E80:E83)</f>
        <v>12660396</v>
      </c>
      <c r="F79" s="31">
        <f>SUM(F80:F83)</f>
        <v>11119000</v>
      </c>
      <c r="G79" s="31">
        <f>SUM(G80:G83)</f>
        <v>446545</v>
      </c>
      <c r="H79" s="31">
        <f>SUM(H80:H83)</f>
        <v>795609</v>
      </c>
      <c r="I79" s="31">
        <f>SUM(I80:I83)</f>
        <v>0</v>
      </c>
      <c r="J79" s="31">
        <f>E79+F79+G79+H79</f>
        <v>25021550</v>
      </c>
      <c r="K79" s="247">
        <f>J79/J$141*100</f>
        <v>0.59259014532953269</v>
      </c>
    </row>
    <row r="80" spans="1:11" s="5" customFormat="1" ht="15" customHeight="1" x14ac:dyDescent="0.2">
      <c r="A80" s="99">
        <v>7100</v>
      </c>
      <c r="B80" s="100"/>
      <c r="C80" s="101" t="s">
        <v>508</v>
      </c>
      <c r="D80" s="21" t="s">
        <v>509</v>
      </c>
      <c r="E80" s="31">
        <v>2500000</v>
      </c>
      <c r="F80" s="31">
        <v>140000</v>
      </c>
      <c r="G80" s="31">
        <v>0</v>
      </c>
      <c r="H80" s="31">
        <v>0</v>
      </c>
      <c r="I80" s="31">
        <v>0</v>
      </c>
      <c r="J80" s="31">
        <f>E80+F80+G80+H80</f>
        <v>2640000</v>
      </c>
      <c r="K80" s="247">
        <f>J80/J$141*100</f>
        <v>6.2523623982925366E-2</v>
      </c>
    </row>
    <row r="81" spans="1:11" s="5" customFormat="1" ht="15" customHeight="1" x14ac:dyDescent="0.2">
      <c r="A81" s="99">
        <v>7101</v>
      </c>
      <c r="B81" s="100"/>
      <c r="C81" s="101" t="s">
        <v>510</v>
      </c>
      <c r="D81" s="21" t="s">
        <v>511</v>
      </c>
      <c r="E81" s="31">
        <v>0</v>
      </c>
      <c r="F81" s="31">
        <v>245000</v>
      </c>
      <c r="G81" s="31">
        <v>0</v>
      </c>
      <c r="H81" s="31">
        <v>1196</v>
      </c>
      <c r="I81" s="31">
        <v>0</v>
      </c>
      <c r="J81" s="31">
        <f>E81+F81+G81+H81</f>
        <v>246196</v>
      </c>
      <c r="K81" s="247">
        <f>J81/J$141*100</f>
        <v>5.8307068674622329E-3</v>
      </c>
    </row>
    <row r="82" spans="1:11" s="5" customFormat="1" ht="15" customHeight="1" x14ac:dyDescent="0.2">
      <c r="A82" s="99">
        <v>7102</v>
      </c>
      <c r="B82" s="100"/>
      <c r="C82" s="101" t="s">
        <v>512</v>
      </c>
      <c r="D82" s="21" t="s">
        <v>513</v>
      </c>
      <c r="E82" s="31">
        <v>3720000</v>
      </c>
      <c r="F82" s="31">
        <v>1100000</v>
      </c>
      <c r="G82" s="31">
        <v>417385</v>
      </c>
      <c r="H82" s="31">
        <v>702287</v>
      </c>
      <c r="I82" s="31">
        <v>0</v>
      </c>
      <c r="J82" s="31">
        <f>E82+F82+G82+H82</f>
        <v>5939672</v>
      </c>
      <c r="K82" s="247">
        <f>J82/J$141*100</f>
        <v>0.14067038587496603</v>
      </c>
    </row>
    <row r="83" spans="1:11" s="5" customFormat="1" ht="15" customHeight="1" x14ac:dyDescent="0.2">
      <c r="A83" s="99">
        <v>7103</v>
      </c>
      <c r="B83" s="100"/>
      <c r="C83" s="101" t="s">
        <v>514</v>
      </c>
      <c r="D83" s="21" t="s">
        <v>515</v>
      </c>
      <c r="E83" s="31">
        <v>6440396</v>
      </c>
      <c r="F83" s="31">
        <v>9634000</v>
      </c>
      <c r="G83" s="31">
        <v>29160</v>
      </c>
      <c r="H83" s="31">
        <v>92126</v>
      </c>
      <c r="I83" s="31">
        <v>0</v>
      </c>
      <c r="J83" s="31">
        <f>E83+F83+G83+H83</f>
        <v>16195682</v>
      </c>
      <c r="K83" s="247">
        <f>J83/J$141*100</f>
        <v>0.38356542860417903</v>
      </c>
    </row>
    <row r="84" spans="1:11" s="5" customFormat="1" ht="15" customHeight="1" x14ac:dyDescent="0.2">
      <c r="A84" s="99"/>
      <c r="B84" s="100"/>
      <c r="C84" s="101" t="s">
        <v>516</v>
      </c>
      <c r="D84" s="21" t="s">
        <v>474</v>
      </c>
      <c r="E84" s="31"/>
      <c r="F84" s="31"/>
      <c r="G84" s="31"/>
      <c r="H84" s="31"/>
      <c r="I84" s="31"/>
      <c r="J84" s="31"/>
      <c r="K84" s="248"/>
    </row>
    <row r="85" spans="1:11" s="5" customFormat="1" ht="15" customHeight="1" x14ac:dyDescent="0.2">
      <c r="A85" s="99"/>
      <c r="B85" s="100"/>
      <c r="C85" s="101"/>
      <c r="D85" s="21"/>
      <c r="E85" s="31"/>
      <c r="F85" s="31"/>
      <c r="G85" s="31"/>
      <c r="H85" s="31"/>
      <c r="I85" s="31"/>
      <c r="J85" s="31"/>
      <c r="K85" s="248"/>
    </row>
    <row r="86" spans="1:11" s="5" customFormat="1" ht="15" customHeight="1" x14ac:dyDescent="0.2">
      <c r="A86" s="99">
        <v>711</v>
      </c>
      <c r="B86" s="100"/>
      <c r="C86" s="101" t="s">
        <v>517</v>
      </c>
      <c r="D86" s="21" t="s">
        <v>518</v>
      </c>
      <c r="E86" s="31">
        <f>E87+E88</f>
        <v>16757157</v>
      </c>
      <c r="F86" s="31">
        <f>F87+F88</f>
        <v>365000</v>
      </c>
      <c r="G86" s="31">
        <f>G87+G88</f>
        <v>0</v>
      </c>
      <c r="H86" s="31">
        <f>H87+H88</f>
        <v>0</v>
      </c>
      <c r="I86" s="31">
        <f>I87+I88</f>
        <v>0</v>
      </c>
      <c r="J86" s="31">
        <f>E86+F86+G86+H86</f>
        <v>17122157</v>
      </c>
      <c r="K86" s="247">
        <f>J86/J$141*100</f>
        <v>0.40550731289568687</v>
      </c>
    </row>
    <row r="87" spans="1:11" s="5" customFormat="1" ht="15" customHeight="1" x14ac:dyDescent="0.2">
      <c r="A87" s="99">
        <v>7110</v>
      </c>
      <c r="B87" s="100"/>
      <c r="C87" s="101" t="s">
        <v>519</v>
      </c>
      <c r="D87" s="21" t="s">
        <v>520</v>
      </c>
      <c r="E87" s="31">
        <v>7952325</v>
      </c>
      <c r="F87" s="31">
        <v>0</v>
      </c>
      <c r="G87" s="31">
        <v>0</v>
      </c>
      <c r="H87" s="31">
        <v>0</v>
      </c>
      <c r="I87" s="31">
        <v>0</v>
      </c>
      <c r="J87" s="31">
        <f>E87+F87+G87+H87</f>
        <v>7952325</v>
      </c>
      <c r="K87" s="247">
        <f>J87/J$141*100</f>
        <v>0.18833643109470338</v>
      </c>
    </row>
    <row r="88" spans="1:11" s="5" customFormat="1" ht="15" customHeight="1" x14ac:dyDescent="0.2">
      <c r="A88" s="99">
        <v>7111</v>
      </c>
      <c r="B88" s="100"/>
      <c r="C88" s="101" t="s">
        <v>521</v>
      </c>
      <c r="D88" s="21" t="s">
        <v>522</v>
      </c>
      <c r="E88" s="31">
        <v>8804832</v>
      </c>
      <c r="F88" s="31">
        <v>365000</v>
      </c>
      <c r="G88" s="31">
        <v>0</v>
      </c>
      <c r="H88" s="31">
        <v>0</v>
      </c>
      <c r="I88" s="31">
        <v>0</v>
      </c>
      <c r="J88" s="31">
        <f>E88+F88+G88+H88</f>
        <v>9169832</v>
      </c>
      <c r="K88" s="247">
        <f>J88/J$141*100</f>
        <v>0.21717088180098354</v>
      </c>
    </row>
    <row r="89" spans="1:11" s="5" customFormat="1" ht="15" customHeight="1" x14ac:dyDescent="0.2">
      <c r="A89" s="99"/>
      <c r="B89" s="100"/>
      <c r="C89" s="101"/>
      <c r="D89" s="21"/>
      <c r="E89" s="31"/>
      <c r="F89" s="31"/>
      <c r="G89" s="31"/>
      <c r="H89" s="31"/>
      <c r="I89" s="31"/>
      <c r="J89" s="31"/>
      <c r="K89" s="248"/>
    </row>
    <row r="90" spans="1:11" s="5" customFormat="1" ht="15" customHeight="1" x14ac:dyDescent="0.2">
      <c r="A90" s="99">
        <v>712</v>
      </c>
      <c r="B90" s="100"/>
      <c r="C90" s="101" t="s">
        <v>523</v>
      </c>
      <c r="D90" s="21" t="s">
        <v>524</v>
      </c>
      <c r="E90" s="31">
        <f>E91</f>
        <v>7144251</v>
      </c>
      <c r="F90" s="31">
        <f>F91</f>
        <v>342170</v>
      </c>
      <c r="G90" s="31">
        <f>G91</f>
        <v>0</v>
      </c>
      <c r="H90" s="31">
        <f>H91</f>
        <v>0</v>
      </c>
      <c r="I90" s="31">
        <f>I91</f>
        <v>0</v>
      </c>
      <c r="J90" s="31">
        <f>E90+F90+G90+H90</f>
        <v>7486421</v>
      </c>
      <c r="K90" s="247">
        <f>J90/J$141*100</f>
        <v>0.17730233772040763</v>
      </c>
    </row>
    <row r="91" spans="1:11" s="5" customFormat="1" ht="15" customHeight="1" x14ac:dyDescent="0.2">
      <c r="A91" s="99">
        <v>7120</v>
      </c>
      <c r="B91" s="100"/>
      <c r="C91" s="101" t="s">
        <v>525</v>
      </c>
      <c r="D91" s="21" t="s">
        <v>526</v>
      </c>
      <c r="E91" s="31">
        <v>7144251</v>
      </c>
      <c r="F91" s="31">
        <v>342170</v>
      </c>
      <c r="G91" s="31">
        <v>0</v>
      </c>
      <c r="H91" s="31">
        <v>0</v>
      </c>
      <c r="I91" s="31">
        <v>0</v>
      </c>
      <c r="J91" s="31">
        <f>E91+F91+G91+H91</f>
        <v>7486421</v>
      </c>
      <c r="K91" s="247">
        <f>J91/J$141*100</f>
        <v>0.17730233772040763</v>
      </c>
    </row>
    <row r="92" spans="1:11" s="5" customFormat="1" ht="15" customHeight="1" x14ac:dyDescent="0.2">
      <c r="A92" s="99"/>
      <c r="B92" s="100"/>
      <c r="C92" s="101"/>
      <c r="D92" s="21"/>
      <c r="E92" s="31"/>
      <c r="F92" s="31"/>
      <c r="G92" s="31"/>
      <c r="H92" s="31"/>
      <c r="I92" s="31"/>
      <c r="J92" s="31"/>
      <c r="K92" s="248"/>
    </row>
    <row r="93" spans="1:11" s="5" customFormat="1" ht="15" customHeight="1" x14ac:dyDescent="0.2">
      <c r="A93" s="99">
        <v>713</v>
      </c>
      <c r="B93" s="100"/>
      <c r="C93" s="101" t="s">
        <v>527</v>
      </c>
      <c r="D93" s="21" t="s">
        <v>528</v>
      </c>
      <c r="E93" s="31">
        <f t="shared" ref="E93:J93" si="12">E94</f>
        <v>4361841</v>
      </c>
      <c r="F93" s="31">
        <f t="shared" si="12"/>
        <v>1104870</v>
      </c>
      <c r="G93" s="31">
        <f t="shared" si="12"/>
        <v>154699</v>
      </c>
      <c r="H93" s="31">
        <f t="shared" si="12"/>
        <v>1789992</v>
      </c>
      <c r="I93" s="31">
        <f t="shared" si="12"/>
        <v>0</v>
      </c>
      <c r="J93" s="31">
        <f t="shared" si="12"/>
        <v>7411402</v>
      </c>
      <c r="K93" s="247">
        <f>J93/J$141*100</f>
        <v>0.17552564842208374</v>
      </c>
    </row>
    <row r="94" spans="1:11" s="5" customFormat="1" ht="15" customHeight="1" x14ac:dyDescent="0.2">
      <c r="A94" s="99">
        <v>7130</v>
      </c>
      <c r="B94" s="100"/>
      <c r="C94" s="101" t="s">
        <v>529</v>
      </c>
      <c r="D94" s="21" t="s">
        <v>530</v>
      </c>
      <c r="E94" s="31">
        <v>4361841</v>
      </c>
      <c r="F94" s="31">
        <v>1104870</v>
      </c>
      <c r="G94" s="31">
        <v>154699</v>
      </c>
      <c r="H94" s="31">
        <v>1789992</v>
      </c>
      <c r="I94" s="33">
        <v>0</v>
      </c>
      <c r="J94" s="33">
        <f>E94+F94+G94+H94-I94</f>
        <v>7411402</v>
      </c>
      <c r="K94" s="247">
        <f>J94/J$141*100</f>
        <v>0.17552564842208374</v>
      </c>
    </row>
    <row r="95" spans="1:11" s="5" customFormat="1" ht="15" customHeight="1" x14ac:dyDescent="0.2">
      <c r="A95" s="99"/>
      <c r="B95" s="100"/>
      <c r="C95" s="101" t="s">
        <v>531</v>
      </c>
      <c r="D95" s="21"/>
      <c r="E95" s="31"/>
      <c r="F95" s="31"/>
      <c r="G95" s="31"/>
      <c r="H95" s="31"/>
      <c r="I95" s="31"/>
      <c r="J95" s="34"/>
      <c r="K95" s="248"/>
    </row>
    <row r="96" spans="1:11" s="5" customFormat="1" ht="15" customHeight="1" x14ac:dyDescent="0.2">
      <c r="A96" s="99"/>
      <c r="B96" s="100"/>
      <c r="C96" s="101"/>
      <c r="D96" s="21" t="s">
        <v>474</v>
      </c>
      <c r="E96" s="31"/>
      <c r="F96" s="31"/>
      <c r="G96" s="31"/>
      <c r="H96" s="31"/>
      <c r="I96" s="31"/>
      <c r="J96" s="31"/>
      <c r="K96" s="248"/>
    </row>
    <row r="97" spans="1:11" s="5" customFormat="1" ht="15" customHeight="1" x14ac:dyDescent="0.2">
      <c r="A97" s="99">
        <v>714</v>
      </c>
      <c r="B97" s="100"/>
      <c r="C97" s="101" t="s">
        <v>532</v>
      </c>
      <c r="D97" s="21" t="s">
        <v>533</v>
      </c>
      <c r="E97" s="31">
        <f t="shared" ref="E97:J97" si="13">E98+E99</f>
        <v>8579963</v>
      </c>
      <c r="F97" s="31">
        <f t="shared" si="13"/>
        <v>15452007</v>
      </c>
      <c r="G97" s="31">
        <f t="shared" si="13"/>
        <v>3957883</v>
      </c>
      <c r="H97" s="31">
        <f t="shared" si="13"/>
        <v>1112227</v>
      </c>
      <c r="I97" s="31">
        <f t="shared" si="13"/>
        <v>0</v>
      </c>
      <c r="J97" s="31">
        <f t="shared" si="13"/>
        <v>29102080</v>
      </c>
      <c r="K97" s="247">
        <f>J97/J$141*100</f>
        <v>0.68923011630341391</v>
      </c>
    </row>
    <row r="98" spans="1:11" s="5" customFormat="1" ht="15" customHeight="1" x14ac:dyDescent="0.2">
      <c r="A98" s="99">
        <v>7140</v>
      </c>
      <c r="B98" s="100"/>
      <c r="C98" s="101" t="s">
        <v>534</v>
      </c>
      <c r="D98" s="21" t="s">
        <v>536</v>
      </c>
      <c r="E98" s="31"/>
      <c r="F98" s="31">
        <v>0</v>
      </c>
      <c r="G98" s="31">
        <v>3342851</v>
      </c>
      <c r="H98" s="31">
        <v>0</v>
      </c>
      <c r="I98" s="31">
        <v>0</v>
      </c>
      <c r="J98" s="31">
        <f>E98+F98+G98+H98</f>
        <v>3342851</v>
      </c>
      <c r="K98" s="247">
        <f>J98/J$141*100</f>
        <v>7.9169378392025022E-2</v>
      </c>
    </row>
    <row r="99" spans="1:11" s="5" customFormat="1" ht="15" customHeight="1" x14ac:dyDescent="0.2">
      <c r="A99" s="99">
        <v>7141</v>
      </c>
      <c r="B99" s="100"/>
      <c r="C99" s="101" t="s">
        <v>537</v>
      </c>
      <c r="D99" s="21" t="s">
        <v>538</v>
      </c>
      <c r="E99" s="31">
        <v>8579963</v>
      </c>
      <c r="F99" s="31">
        <v>15452007</v>
      </c>
      <c r="G99" s="31">
        <v>615032</v>
      </c>
      <c r="H99" s="31">
        <v>1112227</v>
      </c>
      <c r="I99" s="31">
        <f>I100+I101</f>
        <v>0</v>
      </c>
      <c r="J99" s="31">
        <f>E99+F99+G99+H99-I99</f>
        <v>25759229</v>
      </c>
      <c r="K99" s="247">
        <f>J99/J$141*100</f>
        <v>0.61006073791138893</v>
      </c>
    </row>
    <row r="100" spans="1:11" s="5" customFormat="1" ht="15" customHeight="1" x14ac:dyDescent="0.2">
      <c r="A100" s="99"/>
      <c r="B100" s="100"/>
      <c r="C100" s="101"/>
      <c r="D100" s="21"/>
      <c r="E100" s="31"/>
      <c r="F100" s="31"/>
      <c r="G100" s="31"/>
      <c r="H100" s="31"/>
      <c r="I100" s="31"/>
      <c r="J100" s="31"/>
      <c r="K100" s="248"/>
    </row>
    <row r="101" spans="1:11" s="5" customFormat="1" ht="15" customHeight="1" x14ac:dyDescent="0.25">
      <c r="A101" s="88">
        <v>72</v>
      </c>
      <c r="B101" s="89"/>
      <c r="C101" s="90" t="s">
        <v>539</v>
      </c>
      <c r="D101" s="22" t="s">
        <v>540</v>
      </c>
      <c r="E101" s="32">
        <f>E104+E110+E114</f>
        <v>4398672</v>
      </c>
      <c r="F101" s="32">
        <f>F104+F110+F114</f>
        <v>7675000</v>
      </c>
      <c r="G101" s="32">
        <f>G104+G110+G114</f>
        <v>138</v>
      </c>
      <c r="H101" s="32">
        <f>H104+H110+H114</f>
        <v>4248</v>
      </c>
      <c r="I101" s="32">
        <f>I104+I110+I114</f>
        <v>0</v>
      </c>
      <c r="J101" s="32">
        <f>E101+F101+G101+H101</f>
        <v>12078058</v>
      </c>
      <c r="K101" s="245">
        <f>J101/J$141*100</f>
        <v>0.2860469533469559</v>
      </c>
    </row>
    <row r="102" spans="1:11" s="5" customFormat="1" ht="15" customHeight="1" x14ac:dyDescent="0.2">
      <c r="A102" s="99"/>
      <c r="B102" s="100"/>
      <c r="C102" s="101" t="s">
        <v>541</v>
      </c>
      <c r="D102" s="21" t="s">
        <v>541</v>
      </c>
      <c r="E102" s="31"/>
      <c r="F102" s="31"/>
      <c r="G102" s="31"/>
      <c r="H102" s="31"/>
      <c r="I102" s="31"/>
      <c r="J102" s="31"/>
      <c r="K102" s="248"/>
    </row>
    <row r="103" spans="1:11" s="5" customFormat="1" ht="15" customHeight="1" x14ac:dyDescent="0.2">
      <c r="A103" s="99"/>
      <c r="B103" s="100"/>
      <c r="C103" s="101"/>
      <c r="D103" s="21"/>
      <c r="E103" s="31"/>
      <c r="F103" s="31"/>
      <c r="G103" s="31"/>
      <c r="H103" s="31"/>
      <c r="I103" s="31"/>
      <c r="J103" s="31"/>
      <c r="K103" s="248"/>
    </row>
    <row r="104" spans="1:11" s="5" customFormat="1" ht="15" customHeight="1" x14ac:dyDescent="0.2">
      <c r="A104" s="99">
        <v>720</v>
      </c>
      <c r="B104" s="100"/>
      <c r="C104" s="101" t="s">
        <v>542</v>
      </c>
      <c r="D104" s="21" t="s">
        <v>543</v>
      </c>
      <c r="E104" s="31">
        <f>SUM(E105:E108)</f>
        <v>2987772</v>
      </c>
      <c r="F104" s="31">
        <f>SUM(F105:F108)</f>
        <v>3525000</v>
      </c>
      <c r="G104" s="31">
        <v>138</v>
      </c>
      <c r="H104" s="31">
        <f>SUM(H105:H108)</f>
        <v>4248</v>
      </c>
      <c r="I104" s="31">
        <f>SUM(I105:I108)</f>
        <v>0</v>
      </c>
      <c r="J104" s="31">
        <f>E104+F104+G104+H104</f>
        <v>6517158</v>
      </c>
      <c r="K104" s="247">
        <f>J104/J$141*100</f>
        <v>0.1543470970565583</v>
      </c>
    </row>
    <row r="105" spans="1:11" s="5" customFormat="1" ht="15" customHeight="1" x14ac:dyDescent="0.2">
      <c r="A105" s="99">
        <v>7200</v>
      </c>
      <c r="B105" s="100"/>
      <c r="C105" s="101" t="s">
        <v>544</v>
      </c>
      <c r="D105" s="21" t="s">
        <v>545</v>
      </c>
      <c r="E105" s="31">
        <v>2821706</v>
      </c>
      <c r="F105" s="31">
        <v>3500000</v>
      </c>
      <c r="G105" s="31">
        <v>0</v>
      </c>
      <c r="H105" s="31">
        <v>0</v>
      </c>
      <c r="I105" s="31">
        <v>0</v>
      </c>
      <c r="J105" s="31">
        <f>E105+F105+G105+H105</f>
        <v>6321706</v>
      </c>
      <c r="K105" s="247">
        <f>J105/J$141*100</f>
        <v>0.14971817002825877</v>
      </c>
    </row>
    <row r="106" spans="1:11" s="5" customFormat="1" ht="15" customHeight="1" x14ac:dyDescent="0.2">
      <c r="A106" s="99">
        <v>7201</v>
      </c>
      <c r="B106" s="100"/>
      <c r="C106" s="101" t="s">
        <v>546</v>
      </c>
      <c r="D106" s="21" t="s">
        <v>547</v>
      </c>
      <c r="E106" s="31">
        <v>154346</v>
      </c>
      <c r="F106" s="31">
        <v>19500</v>
      </c>
      <c r="G106" s="31">
        <v>0</v>
      </c>
      <c r="H106" s="31">
        <v>0</v>
      </c>
      <c r="I106" s="31">
        <v>0</v>
      </c>
      <c r="J106" s="31">
        <f>E106+F106+G106+H106</f>
        <v>173846</v>
      </c>
      <c r="K106" s="247">
        <f>J106/J$141*100</f>
        <v>4.1172280056574403E-3</v>
      </c>
    </row>
    <row r="107" spans="1:11" s="5" customFormat="1" ht="15" customHeight="1" x14ac:dyDescent="0.2">
      <c r="A107" s="99">
        <v>7202</v>
      </c>
      <c r="B107" s="100"/>
      <c r="C107" s="101" t="s">
        <v>548</v>
      </c>
      <c r="D107" s="21" t="s">
        <v>549</v>
      </c>
      <c r="E107" s="31">
        <v>9220</v>
      </c>
      <c r="F107" s="31">
        <v>2500</v>
      </c>
      <c r="G107" s="31">
        <v>0</v>
      </c>
      <c r="H107" s="31">
        <v>0</v>
      </c>
      <c r="I107" s="31">
        <v>0</v>
      </c>
      <c r="J107" s="31">
        <f>E107+F107+G107+H107</f>
        <v>11720</v>
      </c>
      <c r="K107" s="247">
        <f>J107/J$141*100</f>
        <v>2.7756699737874446E-4</v>
      </c>
    </row>
    <row r="108" spans="1:11" s="5" customFormat="1" ht="15" customHeight="1" x14ac:dyDescent="0.2">
      <c r="A108" s="99">
        <v>7203</v>
      </c>
      <c r="B108" s="100"/>
      <c r="C108" s="101" t="s">
        <v>550</v>
      </c>
      <c r="D108" s="21" t="s">
        <v>551</v>
      </c>
      <c r="E108" s="31">
        <v>2500</v>
      </c>
      <c r="F108" s="31">
        <v>3000</v>
      </c>
      <c r="G108" s="31">
        <v>125</v>
      </c>
      <c r="H108" s="31">
        <v>4248</v>
      </c>
      <c r="I108" s="31">
        <v>0</v>
      </c>
      <c r="J108" s="31">
        <f>E108+F108+G108+H108</f>
        <v>9873</v>
      </c>
      <c r="K108" s="247">
        <f>J108/J$141*100</f>
        <v>2.3382414378159927E-4</v>
      </c>
    </row>
    <row r="109" spans="1:11" s="5" customFormat="1" ht="15" customHeight="1" x14ac:dyDescent="0.2">
      <c r="A109" s="99"/>
      <c r="B109" s="100"/>
      <c r="C109" s="101"/>
      <c r="D109" s="21"/>
      <c r="E109" s="31"/>
      <c r="F109" s="31"/>
      <c r="G109" s="31"/>
      <c r="H109" s="31"/>
      <c r="I109" s="31"/>
      <c r="J109" s="31"/>
      <c r="K109" s="248"/>
    </row>
    <row r="110" spans="1:11" s="5" customFormat="1" ht="15" customHeight="1" x14ac:dyDescent="0.2">
      <c r="A110" s="99">
        <v>721</v>
      </c>
      <c r="B110" s="100"/>
      <c r="C110" s="101" t="s">
        <v>552</v>
      </c>
      <c r="D110" s="21" t="s">
        <v>553</v>
      </c>
      <c r="E110" s="31">
        <f>E111+E112</f>
        <v>0</v>
      </c>
      <c r="F110" s="31">
        <f>F111+F112</f>
        <v>0</v>
      </c>
      <c r="G110" s="31">
        <f>G111+G112</f>
        <v>0</v>
      </c>
      <c r="H110" s="31">
        <f>H111+H112</f>
        <v>0</v>
      </c>
      <c r="I110" s="31">
        <f>I111+I112</f>
        <v>0</v>
      </c>
      <c r="J110" s="31">
        <f>E110+F110+G110+H110</f>
        <v>0</v>
      </c>
      <c r="K110" s="247">
        <f>J110/J$141*100</f>
        <v>0</v>
      </c>
    </row>
    <row r="111" spans="1:11" s="5" customFormat="1" ht="15" customHeight="1" x14ac:dyDescent="0.2">
      <c r="A111" s="99">
        <v>7210</v>
      </c>
      <c r="B111" s="100"/>
      <c r="C111" s="101" t="s">
        <v>554</v>
      </c>
      <c r="D111" s="21" t="s">
        <v>555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f>E111+F111+G111+H111</f>
        <v>0</v>
      </c>
      <c r="K111" s="248"/>
    </row>
    <row r="112" spans="1:11" s="5" customFormat="1" ht="15" customHeight="1" x14ac:dyDescent="0.2">
      <c r="A112" s="99">
        <v>7211</v>
      </c>
      <c r="B112" s="100"/>
      <c r="C112" s="101" t="s">
        <v>556</v>
      </c>
      <c r="D112" s="21" t="s">
        <v>557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f>E112+F112+G112+H112</f>
        <v>0</v>
      </c>
      <c r="K112" s="248"/>
    </row>
    <row r="113" spans="1:11" s="5" customFormat="1" ht="15" customHeight="1" x14ac:dyDescent="0.2">
      <c r="A113" s="99"/>
      <c r="B113" s="100"/>
      <c r="C113" s="101"/>
      <c r="D113" s="21"/>
      <c r="E113" s="31"/>
      <c r="F113" s="31"/>
      <c r="G113" s="31"/>
      <c r="H113" s="31"/>
      <c r="I113" s="31"/>
      <c r="J113" s="31"/>
      <c r="K113" s="248"/>
    </row>
    <row r="114" spans="1:11" s="5" customFormat="1" ht="15" customHeight="1" x14ac:dyDescent="0.2">
      <c r="A114" s="99">
        <v>722</v>
      </c>
      <c r="B114" s="100"/>
      <c r="C114" s="101" t="s">
        <v>558</v>
      </c>
      <c r="D114" s="21" t="s">
        <v>559</v>
      </c>
      <c r="E114" s="31">
        <f>E115+E116+E117</f>
        <v>1410900</v>
      </c>
      <c r="F114" s="31">
        <f>F115+F116+F117</f>
        <v>4150000</v>
      </c>
      <c r="G114" s="31">
        <f>G115+G116+G117</f>
        <v>0</v>
      </c>
      <c r="H114" s="31">
        <f>H115+H116+H117</f>
        <v>0</v>
      </c>
      <c r="I114" s="31">
        <f>I115+I116+I117</f>
        <v>0</v>
      </c>
      <c r="J114" s="31">
        <f>E114+F114+G114+H114</f>
        <v>5560900</v>
      </c>
      <c r="K114" s="247">
        <f>J114/J$141*100</f>
        <v>0.1316998562903976</v>
      </c>
    </row>
    <row r="115" spans="1:11" s="5" customFormat="1" ht="15" customHeight="1" x14ac:dyDescent="0.2">
      <c r="A115" s="99">
        <v>7220</v>
      </c>
      <c r="B115" s="100"/>
      <c r="C115" s="101" t="s">
        <v>560</v>
      </c>
      <c r="D115" s="21" t="s">
        <v>561</v>
      </c>
      <c r="E115" s="31">
        <v>0</v>
      </c>
      <c r="F115" s="31">
        <v>4150000</v>
      </c>
      <c r="G115" s="31">
        <v>0</v>
      </c>
      <c r="H115" s="31">
        <v>0</v>
      </c>
      <c r="I115" s="31">
        <v>0</v>
      </c>
      <c r="J115" s="31">
        <f>E115+F115+G115+H115</f>
        <v>4150000</v>
      </c>
      <c r="K115" s="248"/>
    </row>
    <row r="116" spans="1:11" s="5" customFormat="1" ht="15" customHeight="1" x14ac:dyDescent="0.2">
      <c r="A116" s="99">
        <v>7221</v>
      </c>
      <c r="B116" s="100"/>
      <c r="C116" s="101" t="s">
        <v>562</v>
      </c>
      <c r="D116" s="21" t="s">
        <v>563</v>
      </c>
      <c r="E116" s="31">
        <v>1402000</v>
      </c>
      <c r="F116" s="31">
        <v>0</v>
      </c>
      <c r="G116" s="31">
        <v>0</v>
      </c>
      <c r="H116" s="31">
        <v>0</v>
      </c>
      <c r="I116" s="31">
        <v>0</v>
      </c>
      <c r="J116" s="31">
        <f>E116+F116+G116+H116</f>
        <v>1402000</v>
      </c>
      <c r="K116" s="248"/>
    </row>
    <row r="117" spans="1:11" s="5" customFormat="1" ht="15" customHeight="1" x14ac:dyDescent="0.2">
      <c r="A117" s="99">
        <v>7222</v>
      </c>
      <c r="B117" s="100"/>
      <c r="C117" s="101" t="s">
        <v>564</v>
      </c>
      <c r="D117" s="21" t="s">
        <v>565</v>
      </c>
      <c r="E117" s="31">
        <v>8900</v>
      </c>
      <c r="F117" s="31">
        <v>0</v>
      </c>
      <c r="G117" s="31">
        <v>0</v>
      </c>
      <c r="H117" s="31">
        <v>0</v>
      </c>
      <c r="I117" s="31">
        <v>0</v>
      </c>
      <c r="J117" s="31">
        <f>E117+F117+G117+H117</f>
        <v>8900</v>
      </c>
      <c r="K117" s="248"/>
    </row>
    <row r="118" spans="1:11" s="5" customFormat="1" ht="15" customHeight="1" x14ac:dyDescent="0.2">
      <c r="A118" s="99"/>
      <c r="B118" s="100"/>
      <c r="C118" s="101"/>
      <c r="D118" s="21" t="s">
        <v>474</v>
      </c>
      <c r="E118" s="31"/>
      <c r="F118" s="31"/>
      <c r="G118" s="31"/>
      <c r="H118" s="31"/>
      <c r="I118" s="31"/>
      <c r="J118" s="31"/>
      <c r="K118" s="248"/>
    </row>
    <row r="119" spans="1:11" s="5" customFormat="1" ht="15" customHeight="1" x14ac:dyDescent="0.25">
      <c r="A119" s="88">
        <v>73</v>
      </c>
      <c r="B119" s="89"/>
      <c r="C119" s="90" t="s">
        <v>566</v>
      </c>
      <c r="D119" s="22" t="s">
        <v>567</v>
      </c>
      <c r="E119" s="32">
        <f>E122+E126</f>
        <v>9400000</v>
      </c>
      <c r="F119" s="32">
        <f>F122+F126</f>
        <v>1135000</v>
      </c>
      <c r="G119" s="32">
        <f>G122+G126</f>
        <v>0</v>
      </c>
      <c r="H119" s="32">
        <f>H122+H126</f>
        <v>0</v>
      </c>
      <c r="I119" s="32">
        <f>I122+I126</f>
        <v>0</v>
      </c>
      <c r="J119" s="32">
        <f>E119+F119+G119+H119</f>
        <v>10535000</v>
      </c>
      <c r="K119" s="245">
        <f>J119/J$141*100</f>
        <v>0.2495024161591359</v>
      </c>
    </row>
    <row r="120" spans="1:11" s="5" customFormat="1" ht="15" customHeight="1" x14ac:dyDescent="0.2">
      <c r="A120" s="99"/>
      <c r="B120" s="100"/>
      <c r="C120" s="101" t="s">
        <v>568</v>
      </c>
      <c r="D120" s="21" t="s">
        <v>568</v>
      </c>
      <c r="E120" s="31"/>
      <c r="F120" s="31"/>
      <c r="G120" s="31"/>
      <c r="H120" s="31"/>
      <c r="I120" s="31"/>
      <c r="J120" s="31"/>
      <c r="K120" s="248"/>
    </row>
    <row r="121" spans="1:11" s="5" customFormat="1" ht="15" customHeight="1" x14ac:dyDescent="0.2">
      <c r="A121" s="99"/>
      <c r="B121" s="100"/>
      <c r="C121" s="101"/>
      <c r="D121" s="21"/>
      <c r="E121" s="31"/>
      <c r="F121" s="31"/>
      <c r="G121" s="31"/>
      <c r="H121" s="31"/>
      <c r="I121" s="31"/>
      <c r="J121" s="31"/>
      <c r="K121" s="248"/>
    </row>
    <row r="122" spans="1:11" s="5" customFormat="1" ht="15" customHeight="1" x14ac:dyDescent="0.2">
      <c r="A122" s="99">
        <v>730</v>
      </c>
      <c r="B122" s="100"/>
      <c r="C122" s="101" t="s">
        <v>570</v>
      </c>
      <c r="D122" s="21" t="s">
        <v>571</v>
      </c>
      <c r="E122" s="31">
        <f t="shared" ref="E122:J122" si="14">E123+E124</f>
        <v>0</v>
      </c>
      <c r="F122" s="31">
        <f t="shared" si="14"/>
        <v>1050000</v>
      </c>
      <c r="G122" s="31">
        <f t="shared" si="14"/>
        <v>0</v>
      </c>
      <c r="H122" s="31">
        <f t="shared" si="14"/>
        <v>0</v>
      </c>
      <c r="I122" s="31">
        <f t="shared" si="14"/>
        <v>0</v>
      </c>
      <c r="J122" s="31">
        <f t="shared" si="14"/>
        <v>1050000</v>
      </c>
      <c r="K122" s="247">
        <f>J122/J$141*100</f>
        <v>2.486735044775441E-2</v>
      </c>
    </row>
    <row r="123" spans="1:11" s="5" customFormat="1" ht="15" customHeight="1" x14ac:dyDescent="0.2">
      <c r="A123" s="99">
        <v>7300</v>
      </c>
      <c r="B123" s="100"/>
      <c r="C123" s="101" t="s">
        <v>572</v>
      </c>
      <c r="D123" s="21" t="s">
        <v>573</v>
      </c>
      <c r="E123" s="31">
        <v>0</v>
      </c>
      <c r="F123" s="31">
        <v>1050000</v>
      </c>
      <c r="G123" s="31">
        <v>0</v>
      </c>
      <c r="H123" s="31">
        <v>0</v>
      </c>
      <c r="I123" s="31">
        <v>0</v>
      </c>
      <c r="J123" s="31">
        <f>E123+F123+G123+H123</f>
        <v>1050000</v>
      </c>
      <c r="K123" s="248"/>
    </row>
    <row r="124" spans="1:11" s="5" customFormat="1" ht="15" customHeight="1" x14ac:dyDescent="0.2">
      <c r="A124" s="99">
        <v>7301</v>
      </c>
      <c r="B124" s="100"/>
      <c r="C124" s="101" t="s">
        <v>574</v>
      </c>
      <c r="D124" s="21" t="s">
        <v>575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f>E124+F124+G124+H124</f>
        <v>0</v>
      </c>
      <c r="K124" s="248"/>
    </row>
    <row r="125" spans="1:11" s="5" customFormat="1" ht="15" customHeight="1" x14ac:dyDescent="0.2">
      <c r="A125" s="99"/>
      <c r="B125" s="100"/>
      <c r="C125" s="101"/>
      <c r="D125" s="21"/>
      <c r="E125" s="31"/>
      <c r="F125" s="31"/>
      <c r="G125" s="31"/>
      <c r="H125" s="31"/>
      <c r="I125" s="31"/>
      <c r="J125" s="31"/>
      <c r="K125" s="248"/>
    </row>
    <row r="126" spans="1:11" s="5" customFormat="1" ht="15" customHeight="1" x14ac:dyDescent="0.2">
      <c r="A126" s="99">
        <v>731</v>
      </c>
      <c r="B126" s="100"/>
      <c r="C126" s="101" t="s">
        <v>577</v>
      </c>
      <c r="D126" s="21" t="s">
        <v>578</v>
      </c>
      <c r="E126" s="31">
        <f>E127+E128</f>
        <v>9400000</v>
      </c>
      <c r="F126" s="31">
        <f>F127+F128</f>
        <v>85000</v>
      </c>
      <c r="G126" s="31">
        <f>G127+G128</f>
        <v>0</v>
      </c>
      <c r="H126" s="31">
        <f>H127+H128</f>
        <v>0</v>
      </c>
      <c r="I126" s="31">
        <f>I127+I128</f>
        <v>0</v>
      </c>
      <c r="J126" s="31">
        <f>E126+F126+G126+H126</f>
        <v>9485000</v>
      </c>
      <c r="K126" s="247">
        <f>J126/J$141*100</f>
        <v>0.22463506571138145</v>
      </c>
    </row>
    <row r="127" spans="1:11" s="5" customFormat="1" ht="15" customHeight="1" x14ac:dyDescent="0.2">
      <c r="A127" s="99">
        <v>7310</v>
      </c>
      <c r="B127" s="100"/>
      <c r="C127" s="101" t="s">
        <v>579</v>
      </c>
      <c r="D127" s="21" t="s">
        <v>580</v>
      </c>
      <c r="E127" s="31">
        <v>5982000</v>
      </c>
      <c r="F127" s="31">
        <v>85000</v>
      </c>
      <c r="G127" s="31">
        <v>0</v>
      </c>
      <c r="H127" s="31">
        <v>0</v>
      </c>
      <c r="I127" s="31">
        <v>0</v>
      </c>
      <c r="J127" s="31">
        <f>E127+F127+G127+H127</f>
        <v>6067000</v>
      </c>
      <c r="K127" s="247">
        <f>J127/J$141*100</f>
        <v>0.14368591920621521</v>
      </c>
    </row>
    <row r="128" spans="1:11" s="5" customFormat="1" ht="15" customHeight="1" x14ac:dyDescent="0.2">
      <c r="A128" s="99">
        <v>7311</v>
      </c>
      <c r="B128" s="100"/>
      <c r="C128" s="101" t="s">
        <v>581</v>
      </c>
      <c r="D128" s="21" t="s">
        <v>582</v>
      </c>
      <c r="E128" s="31">
        <v>3418000</v>
      </c>
      <c r="F128" s="31">
        <v>0</v>
      </c>
      <c r="G128" s="31">
        <v>0</v>
      </c>
      <c r="H128" s="31">
        <v>0</v>
      </c>
      <c r="I128" s="31">
        <v>0</v>
      </c>
      <c r="J128" s="31">
        <f>E128+F128+G128+H128</f>
        <v>3418000</v>
      </c>
      <c r="K128" s="247">
        <f>J128/J$141*100</f>
        <v>8.0949146505166256E-2</v>
      </c>
    </row>
    <row r="129" spans="1:11" s="5" customFormat="1" ht="15" customHeight="1" x14ac:dyDescent="0.2">
      <c r="A129" s="99"/>
      <c r="B129" s="100"/>
      <c r="C129" s="101"/>
      <c r="D129" s="21"/>
      <c r="E129" s="31"/>
      <c r="F129" s="31"/>
      <c r="G129" s="31"/>
      <c r="H129" s="31"/>
      <c r="I129" s="31"/>
      <c r="J129" s="31"/>
      <c r="K129" s="248"/>
    </row>
    <row r="130" spans="1:11" s="5" customFormat="1" ht="15" customHeight="1" x14ac:dyDescent="0.25">
      <c r="A130" s="13">
        <v>74</v>
      </c>
      <c r="B130" s="18"/>
      <c r="C130" s="361" t="s">
        <v>583</v>
      </c>
      <c r="D130" s="20" t="s">
        <v>584</v>
      </c>
      <c r="E130" s="30">
        <f>E132</f>
        <v>0</v>
      </c>
      <c r="F130" s="30">
        <f>F132</f>
        <v>44341537</v>
      </c>
      <c r="G130" s="30">
        <f>G132</f>
        <v>165295731</v>
      </c>
      <c r="H130" s="30">
        <f>H132</f>
        <v>46519180</v>
      </c>
      <c r="I130" s="30">
        <f>I132</f>
        <v>256156448</v>
      </c>
      <c r="J130" s="30">
        <f>E130+F130+G130+H130-I130</f>
        <v>0</v>
      </c>
      <c r="K130" s="270"/>
    </row>
    <row r="131" spans="1:11" s="5" customFormat="1" ht="15" customHeight="1" x14ac:dyDescent="0.2">
      <c r="A131" s="210"/>
      <c r="B131" s="319"/>
      <c r="C131" s="357"/>
      <c r="D131" s="23" t="s">
        <v>474</v>
      </c>
      <c r="E131" s="33"/>
      <c r="F131" s="33"/>
      <c r="G131" s="33"/>
      <c r="H131" s="33"/>
      <c r="I131" s="33"/>
      <c r="J131" s="33"/>
      <c r="K131" s="251"/>
    </row>
    <row r="132" spans="1:11" s="5" customFormat="1" ht="15" customHeight="1" x14ac:dyDescent="0.2">
      <c r="A132" s="210">
        <v>740</v>
      </c>
      <c r="B132" s="319"/>
      <c r="C132" s="357" t="s">
        <v>585</v>
      </c>
      <c r="D132" s="23" t="s">
        <v>586</v>
      </c>
      <c r="E132" s="33">
        <f>E134+E135+E136+E137</f>
        <v>0</v>
      </c>
      <c r="F132" s="33">
        <f>F134+F135+F136+F137</f>
        <v>44341537</v>
      </c>
      <c r="G132" s="33">
        <f>G134+G135+G136+G137</f>
        <v>165295731</v>
      </c>
      <c r="H132" s="33">
        <f>H134+H135+H136+H137</f>
        <v>46519180</v>
      </c>
      <c r="I132" s="33">
        <f>I134+I135+I136+I137</f>
        <v>256156448</v>
      </c>
      <c r="J132" s="33">
        <f>E132+F132+G132+H132-I132</f>
        <v>0</v>
      </c>
      <c r="K132" s="251"/>
    </row>
    <row r="133" spans="1:11" s="5" customFormat="1" ht="15" customHeight="1" x14ac:dyDescent="0.2">
      <c r="A133" s="210"/>
      <c r="B133" s="319"/>
      <c r="C133" s="357" t="s">
        <v>587</v>
      </c>
      <c r="D133" s="23" t="s">
        <v>588</v>
      </c>
      <c r="E133" s="33"/>
      <c r="F133" s="33"/>
      <c r="G133" s="33"/>
      <c r="H133" s="33"/>
      <c r="I133" s="33"/>
      <c r="J133" s="33"/>
      <c r="K133" s="251"/>
    </row>
    <row r="134" spans="1:11" s="5" customFormat="1" ht="15" customHeight="1" x14ac:dyDescent="0.2">
      <c r="A134" s="210">
        <v>7400</v>
      </c>
      <c r="B134" s="319"/>
      <c r="C134" s="357" t="s">
        <v>589</v>
      </c>
      <c r="D134" s="23" t="s">
        <v>590</v>
      </c>
      <c r="E134" s="33"/>
      <c r="F134" s="33">
        <v>41564700</v>
      </c>
      <c r="G134" s="380">
        <v>156802390</v>
      </c>
      <c r="H134" s="44">
        <v>2100876</v>
      </c>
      <c r="I134" s="33">
        <f>E134+F134+G134+H134</f>
        <v>200467966</v>
      </c>
      <c r="J134" s="33">
        <f>E134+F134+G134+H134-I134</f>
        <v>0</v>
      </c>
      <c r="K134" s="251"/>
    </row>
    <row r="135" spans="1:11" s="5" customFormat="1" ht="15" customHeight="1" x14ac:dyDescent="0.2">
      <c r="A135" s="210">
        <v>7401</v>
      </c>
      <c r="B135" s="319"/>
      <c r="C135" s="357" t="s">
        <v>591</v>
      </c>
      <c r="D135" s="23" t="s">
        <v>592</v>
      </c>
      <c r="E135" s="33">
        <v>0</v>
      </c>
      <c r="F135" s="33">
        <v>1612865</v>
      </c>
      <c r="G135" s="33">
        <v>0</v>
      </c>
      <c r="H135" s="44">
        <v>1942527</v>
      </c>
      <c r="I135" s="33">
        <f>E135+F135+G135+H135</f>
        <v>3555392</v>
      </c>
      <c r="J135" s="33">
        <f>E135+F135+G135+H135-I135</f>
        <v>0</v>
      </c>
      <c r="K135" s="251"/>
    </row>
    <row r="136" spans="1:11" s="5" customFormat="1" ht="15" customHeight="1" x14ac:dyDescent="0.2">
      <c r="A136" s="210">
        <v>7402</v>
      </c>
      <c r="B136" s="319"/>
      <c r="C136" s="357" t="s">
        <v>593</v>
      </c>
      <c r="D136" s="23" t="s">
        <v>594</v>
      </c>
      <c r="E136" s="33">
        <v>0</v>
      </c>
      <c r="F136" s="33">
        <v>26500</v>
      </c>
      <c r="G136" s="407">
        <v>1900000</v>
      </c>
      <c r="H136" s="407">
        <v>42475777</v>
      </c>
      <c r="I136" s="33">
        <f>E136+F136+G136+H136</f>
        <v>44402277</v>
      </c>
      <c r="J136" s="33">
        <f>E136+F136+G136+H136-I136</f>
        <v>0</v>
      </c>
      <c r="K136" s="251"/>
    </row>
    <row r="137" spans="1:11" s="5" customFormat="1" ht="15" customHeight="1" x14ac:dyDescent="0.2">
      <c r="A137" s="210">
        <v>7403</v>
      </c>
      <c r="B137" s="319"/>
      <c r="C137" s="357" t="s">
        <v>595</v>
      </c>
      <c r="D137" s="23" t="s">
        <v>596</v>
      </c>
      <c r="E137" s="33">
        <v>0</v>
      </c>
      <c r="F137" s="33">
        <v>1137472</v>
      </c>
      <c r="G137" s="33">
        <f>6593341</f>
        <v>6593341</v>
      </c>
      <c r="H137" s="33">
        <v>0</v>
      </c>
      <c r="I137" s="33">
        <f>E137+F137+G137+H137</f>
        <v>7730813</v>
      </c>
      <c r="J137" s="33">
        <f>E137+F137+G137+H137-I137</f>
        <v>0</v>
      </c>
      <c r="K137" s="251"/>
    </row>
    <row r="138" spans="1:11" s="5" customFormat="1" ht="15.75" customHeight="1" thickBot="1" x14ac:dyDescent="0.25">
      <c r="A138" s="310"/>
      <c r="B138" s="320"/>
      <c r="C138" s="358"/>
      <c r="D138" s="24"/>
      <c r="E138" s="35"/>
      <c r="F138" s="35"/>
      <c r="G138" s="35"/>
      <c r="H138" s="35"/>
      <c r="I138" s="35"/>
      <c r="J138" s="35"/>
      <c r="K138" s="271"/>
    </row>
    <row r="139" spans="1:11" s="5" customFormat="1" ht="15.75" customHeight="1" thickTop="1" x14ac:dyDescent="0.2">
      <c r="A139" s="311"/>
      <c r="B139" s="387"/>
      <c r="C139" s="371"/>
      <c r="D139" s="47"/>
      <c r="E139" s="36"/>
      <c r="F139" s="36"/>
      <c r="G139" s="36"/>
      <c r="H139" s="36"/>
      <c r="I139" s="36"/>
      <c r="J139" s="36"/>
      <c r="K139" s="299"/>
    </row>
    <row r="140" spans="1:11" s="5" customFormat="1" ht="15.75" customHeight="1" x14ac:dyDescent="0.25">
      <c r="A140" s="52"/>
      <c r="B140" s="52"/>
      <c r="C140" s="12"/>
      <c r="D140" s="4"/>
      <c r="E140" s="37"/>
      <c r="F140" s="37"/>
      <c r="G140" s="134"/>
      <c r="H140" s="37"/>
      <c r="I140" s="37"/>
      <c r="J140" s="129"/>
      <c r="K140" s="37"/>
    </row>
    <row r="141" spans="1:11" s="5" customFormat="1" ht="15" customHeight="1" x14ac:dyDescent="0.25">
      <c r="A141" s="304" t="s">
        <v>896</v>
      </c>
      <c r="B141" s="304"/>
      <c r="C141" s="353" t="s">
        <v>597</v>
      </c>
      <c r="D141" s="296"/>
      <c r="E141" s="297"/>
      <c r="F141" s="297"/>
      <c r="G141" s="297"/>
      <c r="H141" s="297"/>
      <c r="I141" s="297"/>
      <c r="J141" s="297">
        <v>4222404000</v>
      </c>
      <c r="K141" s="129"/>
    </row>
    <row r="142" spans="1:11" s="5" customFormat="1" ht="15" customHeight="1" x14ac:dyDescent="0.2">
      <c r="A142" s="342"/>
      <c r="B142" s="342"/>
      <c r="C142" s="63"/>
      <c r="D142" s="14"/>
      <c r="E142" s="14"/>
      <c r="F142" s="14"/>
      <c r="G142" s="14"/>
      <c r="H142" s="14"/>
      <c r="I142" s="45"/>
      <c r="J142" s="14"/>
      <c r="K142" s="14"/>
    </row>
    <row r="143" spans="1:11" s="5" customFormat="1" ht="15.75" customHeight="1" thickBot="1" x14ac:dyDescent="0.25">
      <c r="A143" s="99"/>
      <c r="B143" s="100"/>
      <c r="C143" s="101"/>
      <c r="D143" s="21"/>
      <c r="E143" s="31"/>
      <c r="F143" s="31"/>
      <c r="G143" s="31"/>
      <c r="H143" s="31"/>
      <c r="I143" s="31"/>
      <c r="J143" s="35"/>
      <c r="K143" s="271"/>
    </row>
    <row r="144" spans="1:11" s="5" customFormat="1" ht="16.5" customHeight="1" thickTop="1" thickBot="1" x14ac:dyDescent="0.3">
      <c r="A144" s="13"/>
      <c r="B144" s="18" t="s">
        <v>84</v>
      </c>
      <c r="C144" s="361" t="s">
        <v>599</v>
      </c>
      <c r="D144" s="20" t="s">
        <v>600</v>
      </c>
      <c r="E144" s="30">
        <f>E147+E202+E244+E258</f>
        <v>1059708135</v>
      </c>
      <c r="F144" s="30">
        <f>F147+F202+F244+F258</f>
        <v>209969710</v>
      </c>
      <c r="G144" s="30">
        <f>G147+G202+G244+G258</f>
        <v>573449596</v>
      </c>
      <c r="H144" s="30">
        <f>H147+H202+H244+H258</f>
        <v>262861141</v>
      </c>
      <c r="I144" s="46">
        <f>I147+I202+I244+I258</f>
        <v>321322340</v>
      </c>
      <c r="J144" s="382">
        <f>E144+F144+G144+H144-I144</f>
        <v>1784666242</v>
      </c>
      <c r="K144" s="275">
        <f>J144/J$141*100</f>
        <v>42.266591306753213</v>
      </c>
    </row>
    <row r="145" spans="1:11" s="5" customFormat="1" ht="15.75" customHeight="1" thickTop="1" x14ac:dyDescent="0.25">
      <c r="A145" s="13"/>
      <c r="B145" s="18"/>
      <c r="C145" s="361" t="s">
        <v>601</v>
      </c>
      <c r="D145" s="20" t="s">
        <v>601</v>
      </c>
      <c r="E145" s="30">
        <f>+E144-1059708135</f>
        <v>0</v>
      </c>
      <c r="F145" s="30"/>
      <c r="G145" s="30"/>
      <c r="H145" s="30"/>
      <c r="I145" s="30"/>
      <c r="J145" s="391"/>
      <c r="K145" s="301"/>
    </row>
    <row r="146" spans="1:11" s="5" customFormat="1" ht="15" customHeight="1" x14ac:dyDescent="0.2">
      <c r="A146" s="99"/>
      <c r="B146" s="100"/>
      <c r="C146" s="101"/>
      <c r="D146" s="21"/>
      <c r="E146" s="31"/>
      <c r="F146" s="31"/>
      <c r="G146" s="31"/>
      <c r="H146" s="31"/>
      <c r="I146" s="31"/>
      <c r="J146" s="31"/>
      <c r="K146" s="248"/>
    </row>
    <row r="147" spans="1:11" s="5" customFormat="1" ht="15" customHeight="1" x14ac:dyDescent="0.25">
      <c r="A147" s="88">
        <v>40</v>
      </c>
      <c r="B147" s="89"/>
      <c r="C147" s="90" t="s">
        <v>602</v>
      </c>
      <c r="D147" s="22" t="s">
        <v>603</v>
      </c>
      <c r="E147" s="32">
        <f>E150+E161+E169+E184+E191+E197</f>
        <v>520234220</v>
      </c>
      <c r="F147" s="32">
        <f>F150+F161+F169+F184+F191+F197</f>
        <v>92209943</v>
      </c>
      <c r="G147" s="32">
        <f>G150+G161+G169+G184+G191+G197</f>
        <v>6525824</v>
      </c>
      <c r="H147" s="32">
        <f>H150+H161+H169+H184+H191+H197</f>
        <v>233130653</v>
      </c>
      <c r="I147" s="32">
        <f>+I161+I169</f>
        <v>64925924</v>
      </c>
      <c r="J147" s="32">
        <f>E147+F147+G147+H147-I147</f>
        <v>787174716</v>
      </c>
      <c r="K147" s="245">
        <f>J147/J$141*100</f>
        <v>18.642809072746235</v>
      </c>
    </row>
    <row r="148" spans="1:11" s="5" customFormat="1" ht="15.75" customHeight="1" x14ac:dyDescent="0.25">
      <c r="A148" s="99"/>
      <c r="B148" s="100"/>
      <c r="C148" s="90" t="s">
        <v>841</v>
      </c>
      <c r="D148" s="22" t="s">
        <v>604</v>
      </c>
      <c r="E148" s="31"/>
      <c r="F148" s="31"/>
      <c r="G148" s="31"/>
      <c r="H148" s="31"/>
      <c r="I148" s="31"/>
      <c r="J148" s="31"/>
      <c r="K148" s="248"/>
    </row>
    <row r="149" spans="1:11" s="5" customFormat="1" ht="15" customHeight="1" x14ac:dyDescent="0.2">
      <c r="A149" s="99"/>
      <c r="B149" s="100"/>
      <c r="C149" s="101"/>
      <c r="D149" s="21"/>
      <c r="E149" s="31"/>
      <c r="F149" s="31"/>
      <c r="G149" s="31"/>
      <c r="H149" s="31"/>
      <c r="I149" s="31"/>
      <c r="J149" s="31"/>
      <c r="K149" s="248"/>
    </row>
    <row r="150" spans="1:11" s="5" customFormat="1" ht="15" customHeight="1" x14ac:dyDescent="0.2">
      <c r="A150" s="99"/>
      <c r="B150" s="100"/>
      <c r="C150" s="96" t="s">
        <v>842</v>
      </c>
      <c r="D150" s="249"/>
      <c r="E150" s="31">
        <f>+E151+E159</f>
        <v>252650187</v>
      </c>
      <c r="F150" s="31">
        <f>+F151+F159</f>
        <v>32503025</v>
      </c>
      <c r="G150" s="31">
        <f>+G151+G159</f>
        <v>1980390</v>
      </c>
      <c r="H150" s="31">
        <f>+H151+H159</f>
        <v>101628374</v>
      </c>
      <c r="I150" s="31">
        <f>+I151+I159</f>
        <v>0</v>
      </c>
      <c r="J150" s="31">
        <f>E150+F150+G150+H150-I150</f>
        <v>388761976</v>
      </c>
      <c r="K150" s="247">
        <f>J150/J$141*100</f>
        <v>9.2071240932890355</v>
      </c>
    </row>
    <row r="151" spans="1:11" s="5" customFormat="1" ht="15" customHeight="1" x14ac:dyDescent="0.2">
      <c r="A151" s="99">
        <v>400</v>
      </c>
      <c r="B151" s="100"/>
      <c r="C151" s="101" t="s">
        <v>605</v>
      </c>
      <c r="D151" s="21" t="s">
        <v>606</v>
      </c>
      <c r="E151" s="31">
        <f>SUM(E152:E158)</f>
        <v>112471130</v>
      </c>
      <c r="F151" s="31">
        <v>11465843</v>
      </c>
      <c r="G151" s="31">
        <v>1980390</v>
      </c>
      <c r="H151" s="31">
        <v>2747634</v>
      </c>
      <c r="I151" s="31">
        <f>SUM(I152:I158)</f>
        <v>0</v>
      </c>
      <c r="J151" s="31">
        <f>E151+F151+G151+H151-I151</f>
        <v>128664997</v>
      </c>
      <c r="K151" s="247">
        <f>J151/J$141*100</f>
        <v>3.047197686436447</v>
      </c>
    </row>
    <row r="152" spans="1:11" s="5" customFormat="1" ht="15" customHeight="1" x14ac:dyDescent="0.2">
      <c r="A152" s="99">
        <v>4000</v>
      </c>
      <c r="B152" s="100"/>
      <c r="C152" s="101" t="s">
        <v>607</v>
      </c>
      <c r="D152" s="21" t="s">
        <v>608</v>
      </c>
      <c r="E152" s="31">
        <v>94041100</v>
      </c>
      <c r="F152" s="202" t="s">
        <v>870</v>
      </c>
      <c r="G152" s="202" t="s">
        <v>870</v>
      </c>
      <c r="H152" s="202" t="s">
        <v>870</v>
      </c>
      <c r="I152" s="202" t="s">
        <v>870</v>
      </c>
      <c r="J152" s="202" t="s">
        <v>870</v>
      </c>
      <c r="K152" s="247"/>
    </row>
    <row r="153" spans="1:11" s="5" customFormat="1" ht="15" customHeight="1" x14ac:dyDescent="0.2">
      <c r="A153" s="99">
        <v>4001</v>
      </c>
      <c r="B153" s="100"/>
      <c r="C153" s="101" t="s">
        <v>609</v>
      </c>
      <c r="D153" s="21" t="s">
        <v>610</v>
      </c>
      <c r="E153" s="31">
        <v>3580267</v>
      </c>
      <c r="F153" s="202" t="s">
        <v>870</v>
      </c>
      <c r="G153" s="202" t="s">
        <v>870</v>
      </c>
      <c r="H153" s="202" t="s">
        <v>870</v>
      </c>
      <c r="I153" s="202" t="s">
        <v>870</v>
      </c>
      <c r="J153" s="202" t="s">
        <v>870</v>
      </c>
      <c r="K153" s="247"/>
    </row>
    <row r="154" spans="1:11" s="5" customFormat="1" ht="15" customHeight="1" x14ac:dyDescent="0.2">
      <c r="A154" s="99">
        <v>4002</v>
      </c>
      <c r="B154" s="100"/>
      <c r="C154" s="101" t="s">
        <v>611</v>
      </c>
      <c r="D154" s="21" t="s">
        <v>612</v>
      </c>
      <c r="E154" s="31">
        <v>9316629</v>
      </c>
      <c r="F154" s="202" t="s">
        <v>870</v>
      </c>
      <c r="G154" s="202" t="s">
        <v>870</v>
      </c>
      <c r="H154" s="202" t="s">
        <v>870</v>
      </c>
      <c r="I154" s="202" t="s">
        <v>870</v>
      </c>
      <c r="J154" s="202" t="s">
        <v>870</v>
      </c>
      <c r="K154" s="247"/>
    </row>
    <row r="155" spans="1:11" s="5" customFormat="1" ht="15" customHeight="1" x14ac:dyDescent="0.2">
      <c r="A155" s="99">
        <v>4003</v>
      </c>
      <c r="B155" s="100"/>
      <c r="C155" s="101" t="s">
        <v>613</v>
      </c>
      <c r="D155" s="21" t="s">
        <v>614</v>
      </c>
      <c r="E155" s="31">
        <v>2435075</v>
      </c>
      <c r="F155" s="202" t="s">
        <v>870</v>
      </c>
      <c r="G155" s="202" t="s">
        <v>870</v>
      </c>
      <c r="H155" s="202" t="s">
        <v>870</v>
      </c>
      <c r="I155" s="202" t="s">
        <v>870</v>
      </c>
      <c r="J155" s="202" t="s">
        <v>870</v>
      </c>
      <c r="K155" s="247"/>
    </row>
    <row r="156" spans="1:11" s="5" customFormat="1" ht="15" customHeight="1" x14ac:dyDescent="0.2">
      <c r="A156" s="99">
        <v>4004</v>
      </c>
      <c r="B156" s="100"/>
      <c r="C156" s="101" t="s">
        <v>615</v>
      </c>
      <c r="D156" s="21" t="s">
        <v>616</v>
      </c>
      <c r="E156" s="31">
        <v>1929475</v>
      </c>
      <c r="F156" s="202" t="s">
        <v>870</v>
      </c>
      <c r="G156" s="202" t="s">
        <v>870</v>
      </c>
      <c r="H156" s="202" t="s">
        <v>870</v>
      </c>
      <c r="I156" s="202" t="s">
        <v>870</v>
      </c>
      <c r="J156" s="202" t="s">
        <v>870</v>
      </c>
      <c r="K156" s="247"/>
    </row>
    <row r="157" spans="1:11" s="5" customFormat="1" ht="15" customHeight="1" x14ac:dyDescent="0.2">
      <c r="A157" s="99">
        <v>4005</v>
      </c>
      <c r="B157" s="100"/>
      <c r="C157" s="101" t="s">
        <v>617</v>
      </c>
      <c r="D157" s="21" t="s">
        <v>618</v>
      </c>
      <c r="E157" s="31">
        <v>71975</v>
      </c>
      <c r="F157" s="202" t="s">
        <v>870</v>
      </c>
      <c r="G157" s="202" t="s">
        <v>870</v>
      </c>
      <c r="H157" s="202" t="s">
        <v>870</v>
      </c>
      <c r="I157" s="202" t="s">
        <v>870</v>
      </c>
      <c r="J157" s="202" t="s">
        <v>870</v>
      </c>
      <c r="K157" s="247"/>
    </row>
    <row r="158" spans="1:11" s="5" customFormat="1" ht="15" customHeight="1" x14ac:dyDescent="0.2">
      <c r="A158" s="99">
        <v>4009</v>
      </c>
      <c r="B158" s="100"/>
      <c r="C158" s="101" t="s">
        <v>619</v>
      </c>
      <c r="D158" s="21" t="s">
        <v>620</v>
      </c>
      <c r="E158" s="31">
        <v>1096609</v>
      </c>
      <c r="F158" s="202" t="s">
        <v>870</v>
      </c>
      <c r="G158" s="202" t="s">
        <v>870</v>
      </c>
      <c r="H158" s="202" t="s">
        <v>870</v>
      </c>
      <c r="I158" s="202" t="s">
        <v>870</v>
      </c>
      <c r="J158" s="202" t="s">
        <v>870</v>
      </c>
      <c r="K158" s="247"/>
    </row>
    <row r="159" spans="1:11" s="5" customFormat="1" ht="15" customHeight="1" x14ac:dyDescent="0.2">
      <c r="A159" s="99">
        <v>413300</v>
      </c>
      <c r="B159" s="100"/>
      <c r="C159" s="101" t="s">
        <v>844</v>
      </c>
      <c r="D159" s="21" t="s">
        <v>474</v>
      </c>
      <c r="E159" s="31">
        <f>+E234</f>
        <v>140179057</v>
      </c>
      <c r="F159" s="31">
        <f>+F234</f>
        <v>21037182</v>
      </c>
      <c r="G159" s="31">
        <f>+G234</f>
        <v>0</v>
      </c>
      <c r="H159" s="31">
        <f>+H234</f>
        <v>98880740</v>
      </c>
      <c r="I159" s="31">
        <v>0</v>
      </c>
      <c r="J159" s="31">
        <f>E159+F159+G159+H159-I159</f>
        <v>260096979</v>
      </c>
      <c r="K159" s="247">
        <f>J159/J$141*100</f>
        <v>6.1599264068525894</v>
      </c>
    </row>
    <row r="160" spans="1:11" s="5" customFormat="1" ht="15" customHeight="1" x14ac:dyDescent="0.2">
      <c r="A160" s="99"/>
      <c r="B160" s="100"/>
      <c r="C160" s="101"/>
      <c r="D160" s="21"/>
      <c r="E160" s="31"/>
      <c r="F160" s="31"/>
      <c r="G160" s="31"/>
      <c r="H160" s="31"/>
      <c r="I160" s="31"/>
      <c r="J160" s="31"/>
      <c r="K160" s="247"/>
    </row>
    <row r="161" spans="1:11" s="5" customFormat="1" ht="15" customHeight="1" x14ac:dyDescent="0.2">
      <c r="A161" s="413"/>
      <c r="B161" s="319"/>
      <c r="C161" s="414" t="s">
        <v>845</v>
      </c>
      <c r="D161" s="406"/>
      <c r="E161" s="33">
        <f>+E162+E167</f>
        <v>40187950</v>
      </c>
      <c r="F161" s="33">
        <f>+F162+F167</f>
        <v>4692950</v>
      </c>
      <c r="G161" s="33">
        <f>+G162+G167</f>
        <v>276183</v>
      </c>
      <c r="H161" s="33">
        <f>+H162+H167</f>
        <v>19768841</v>
      </c>
      <c r="I161" s="33">
        <f>+I162+I167</f>
        <v>64925924</v>
      </c>
      <c r="J161" s="33">
        <f t="shared" ref="J161:J167" si="15">E161+F161+G161+H161-I161</f>
        <v>0</v>
      </c>
      <c r="K161" s="261"/>
    </row>
    <row r="162" spans="1:11" s="5" customFormat="1" ht="15" customHeight="1" x14ac:dyDescent="0.2">
      <c r="A162" s="210">
        <v>401</v>
      </c>
      <c r="B162" s="319"/>
      <c r="C162" s="357" t="s">
        <v>621</v>
      </c>
      <c r="D162" s="23" t="s">
        <v>265</v>
      </c>
      <c r="E162" s="33">
        <f>SUM(E163:E166)</f>
        <v>18080425</v>
      </c>
      <c r="F162" s="33">
        <f>SUM(F163:F166)</f>
        <v>1582206</v>
      </c>
      <c r="G162" s="33">
        <f>SUM(G163:G166)</f>
        <v>276183</v>
      </c>
      <c r="H162" s="33">
        <f>SUM(H163:H166)</f>
        <v>390225</v>
      </c>
      <c r="I162" s="33">
        <f>SUM(I163:I166)</f>
        <v>20329039</v>
      </c>
      <c r="J162" s="33">
        <f t="shared" si="15"/>
        <v>0</v>
      </c>
      <c r="K162" s="261"/>
    </row>
    <row r="163" spans="1:11" s="5" customFormat="1" ht="15" customHeight="1" x14ac:dyDescent="0.2">
      <c r="A163" s="210">
        <v>4010</v>
      </c>
      <c r="B163" s="319"/>
      <c r="C163" s="357" t="s">
        <v>622</v>
      </c>
      <c r="D163" s="23" t="s">
        <v>623</v>
      </c>
      <c r="E163" s="33">
        <v>11274078</v>
      </c>
      <c r="F163" s="33">
        <v>996790</v>
      </c>
      <c r="G163" s="33">
        <v>153726</v>
      </c>
      <c r="H163" s="33">
        <v>217201</v>
      </c>
      <c r="I163" s="33">
        <f>E163+F163+G163+H163</f>
        <v>12641795</v>
      </c>
      <c r="J163" s="33">
        <f t="shared" si="15"/>
        <v>0</v>
      </c>
      <c r="K163" s="251"/>
    </row>
    <row r="164" spans="1:11" s="5" customFormat="1" ht="15" customHeight="1" x14ac:dyDescent="0.2">
      <c r="A164" s="210">
        <v>4011</v>
      </c>
      <c r="B164" s="319"/>
      <c r="C164" s="357" t="s">
        <v>636</v>
      </c>
      <c r="D164" s="23" t="s">
        <v>637</v>
      </c>
      <c r="E164" s="33">
        <v>6652055</v>
      </c>
      <c r="F164" s="33">
        <v>566430</v>
      </c>
      <c r="G164" s="33">
        <v>119680</v>
      </c>
      <c r="H164" s="33">
        <v>169097</v>
      </c>
      <c r="I164" s="33">
        <f>E164+F164+G164+H164</f>
        <v>7507262</v>
      </c>
      <c r="J164" s="33">
        <f t="shared" si="15"/>
        <v>0</v>
      </c>
      <c r="K164" s="251"/>
    </row>
    <row r="165" spans="1:11" s="5" customFormat="1" ht="15" customHeight="1" x14ac:dyDescent="0.2">
      <c r="A165" s="210">
        <v>4012</v>
      </c>
      <c r="B165" s="319"/>
      <c r="C165" s="357" t="s">
        <v>638</v>
      </c>
      <c r="D165" s="23" t="s">
        <v>639</v>
      </c>
      <c r="E165" s="33">
        <v>57831</v>
      </c>
      <c r="F165" s="33">
        <v>8702</v>
      </c>
      <c r="G165" s="33">
        <v>1041</v>
      </c>
      <c r="H165" s="33">
        <v>1473</v>
      </c>
      <c r="I165" s="33">
        <f>E165+F165+G165+H165</f>
        <v>69047</v>
      </c>
      <c r="J165" s="33">
        <f t="shared" si="15"/>
        <v>0</v>
      </c>
      <c r="K165" s="251"/>
    </row>
    <row r="166" spans="1:11" s="5" customFormat="1" ht="15" customHeight="1" x14ac:dyDescent="0.2">
      <c r="A166" s="210">
        <v>4013</v>
      </c>
      <c r="B166" s="319"/>
      <c r="C166" s="357" t="s">
        <v>640</v>
      </c>
      <c r="D166" s="23" t="s">
        <v>641</v>
      </c>
      <c r="E166" s="33">
        <v>96461</v>
      </c>
      <c r="F166" s="33">
        <v>10284</v>
      </c>
      <c r="G166" s="33">
        <v>1736</v>
      </c>
      <c r="H166" s="33">
        <v>2454</v>
      </c>
      <c r="I166" s="33">
        <f>E166+F166+G166+H166</f>
        <v>110935</v>
      </c>
      <c r="J166" s="33">
        <f t="shared" si="15"/>
        <v>0</v>
      </c>
      <c r="K166" s="251"/>
    </row>
    <row r="167" spans="1:11" s="5" customFormat="1" ht="15" customHeight="1" x14ac:dyDescent="0.2">
      <c r="A167" s="210">
        <v>413301</v>
      </c>
      <c r="B167" s="319"/>
      <c r="C167" s="357" t="s">
        <v>846</v>
      </c>
      <c r="D167" s="23" t="s">
        <v>474</v>
      </c>
      <c r="E167" s="33">
        <f>+E235</f>
        <v>22107525</v>
      </c>
      <c r="F167" s="33">
        <f>+F235</f>
        <v>3110744</v>
      </c>
      <c r="G167" s="33">
        <f>+G235</f>
        <v>0</v>
      </c>
      <c r="H167" s="33">
        <f>+H235</f>
        <v>19378616</v>
      </c>
      <c r="I167" s="33">
        <f>E167+F167+G167+H167</f>
        <v>44596885</v>
      </c>
      <c r="J167" s="33">
        <f t="shared" si="15"/>
        <v>0</v>
      </c>
      <c r="K167" s="251"/>
    </row>
    <row r="168" spans="1:11" s="5" customFormat="1" ht="15" customHeight="1" x14ac:dyDescent="0.2">
      <c r="A168" s="99"/>
      <c r="B168" s="100"/>
      <c r="C168" s="101"/>
      <c r="D168" s="21"/>
      <c r="E168" s="31"/>
      <c r="F168" s="31"/>
      <c r="G168" s="31"/>
      <c r="H168" s="31"/>
      <c r="I168" s="31"/>
      <c r="J168" s="31"/>
      <c r="K168" s="248"/>
    </row>
    <row r="169" spans="1:11" s="5" customFormat="1" ht="15" customHeight="1" x14ac:dyDescent="0.2">
      <c r="A169" s="99"/>
      <c r="B169" s="100"/>
      <c r="C169" s="96" t="s">
        <v>847</v>
      </c>
      <c r="D169" s="249"/>
      <c r="E169" s="31">
        <f t="shared" ref="E169:J169" si="16">+E170+E182</f>
        <v>156749799</v>
      </c>
      <c r="F169" s="31">
        <f t="shared" si="16"/>
        <v>53195664</v>
      </c>
      <c r="G169" s="31">
        <f t="shared" si="16"/>
        <v>4241251</v>
      </c>
      <c r="H169" s="31">
        <f t="shared" si="16"/>
        <v>111733438</v>
      </c>
      <c r="I169" s="31">
        <f t="shared" si="16"/>
        <v>0</v>
      </c>
      <c r="J169" s="31">
        <f t="shared" si="16"/>
        <v>325920152</v>
      </c>
      <c r="K169" s="247">
        <f>J169/J$141*100</f>
        <v>7.7188291788279848</v>
      </c>
    </row>
    <row r="170" spans="1:11" s="5" customFormat="1" ht="15" customHeight="1" x14ac:dyDescent="0.2">
      <c r="A170" s="99">
        <v>402</v>
      </c>
      <c r="B170" s="100"/>
      <c r="C170" s="101" t="s">
        <v>642</v>
      </c>
      <c r="D170" s="21" t="s">
        <v>643</v>
      </c>
      <c r="E170" s="31">
        <f>SUM(E171:E180)</f>
        <v>114628613</v>
      </c>
      <c r="F170" s="31">
        <f>SUM(F171:F180)</f>
        <v>27973850</v>
      </c>
      <c r="G170" s="31">
        <v>4241251</v>
      </c>
      <c r="H170" s="31">
        <v>4232748</v>
      </c>
      <c r="I170" s="31">
        <f>SUM(I171:I180)</f>
        <v>0</v>
      </c>
      <c r="J170" s="31">
        <f>E170+F170+G170+H170-I170</f>
        <v>151076462</v>
      </c>
      <c r="K170" s="247">
        <f>J170/J$141*100</f>
        <v>3.577972690438906</v>
      </c>
    </row>
    <row r="171" spans="1:11" s="5" customFormat="1" ht="15" customHeight="1" x14ac:dyDescent="0.2">
      <c r="A171" s="99">
        <v>4020</v>
      </c>
      <c r="B171" s="100"/>
      <c r="C171" s="101" t="s">
        <v>968</v>
      </c>
      <c r="D171" s="21" t="s">
        <v>969</v>
      </c>
      <c r="E171" s="31">
        <v>16756828</v>
      </c>
      <c r="F171" s="31">
        <v>4120322</v>
      </c>
      <c r="G171" s="202" t="s">
        <v>870</v>
      </c>
      <c r="H171" s="202" t="s">
        <v>870</v>
      </c>
      <c r="I171" s="202" t="s">
        <v>870</v>
      </c>
      <c r="J171" s="202" t="s">
        <v>870</v>
      </c>
      <c r="K171" s="404"/>
    </row>
    <row r="172" spans="1:11" s="5" customFormat="1" ht="15" customHeight="1" x14ac:dyDescent="0.2">
      <c r="A172" s="99">
        <v>4021</v>
      </c>
      <c r="B172" s="100"/>
      <c r="C172" s="101" t="s">
        <v>970</v>
      </c>
      <c r="D172" s="21" t="s">
        <v>971</v>
      </c>
      <c r="E172" s="31">
        <v>18708494</v>
      </c>
      <c r="F172" s="31">
        <v>851533</v>
      </c>
      <c r="G172" s="202" t="s">
        <v>870</v>
      </c>
      <c r="H172" s="202" t="s">
        <v>870</v>
      </c>
      <c r="I172" s="202" t="s">
        <v>870</v>
      </c>
      <c r="J172" s="202" t="s">
        <v>870</v>
      </c>
      <c r="K172" s="404"/>
    </row>
    <row r="173" spans="1:11" s="5" customFormat="1" ht="15" customHeight="1" x14ac:dyDescent="0.2">
      <c r="A173" s="99">
        <v>4022</v>
      </c>
      <c r="B173" s="100"/>
      <c r="C173" s="101" t="s">
        <v>972</v>
      </c>
      <c r="D173" s="21" t="s">
        <v>973</v>
      </c>
      <c r="E173" s="31">
        <v>7654163</v>
      </c>
      <c r="F173" s="31">
        <v>3545800</v>
      </c>
      <c r="G173" s="202" t="s">
        <v>870</v>
      </c>
      <c r="H173" s="202" t="s">
        <v>870</v>
      </c>
      <c r="I173" s="202" t="s">
        <v>870</v>
      </c>
      <c r="J173" s="202" t="s">
        <v>870</v>
      </c>
      <c r="K173" s="404"/>
    </row>
    <row r="174" spans="1:11" s="5" customFormat="1" ht="15" customHeight="1" x14ac:dyDescent="0.2">
      <c r="A174" s="99">
        <v>4023</v>
      </c>
      <c r="B174" s="100"/>
      <c r="C174" s="101" t="s">
        <v>974</v>
      </c>
      <c r="D174" s="21" t="s">
        <v>975</v>
      </c>
      <c r="E174" s="31">
        <v>4933324</v>
      </c>
      <c r="F174" s="31">
        <v>454459</v>
      </c>
      <c r="G174" s="202" t="s">
        <v>870</v>
      </c>
      <c r="H174" s="202" t="s">
        <v>870</v>
      </c>
      <c r="I174" s="202" t="s">
        <v>870</v>
      </c>
      <c r="J174" s="202" t="s">
        <v>870</v>
      </c>
      <c r="K174" s="404"/>
    </row>
    <row r="175" spans="1:11" s="5" customFormat="1" ht="15" customHeight="1" x14ac:dyDescent="0.2">
      <c r="A175" s="99">
        <v>4024</v>
      </c>
      <c r="B175" s="100"/>
      <c r="C175" s="101" t="s">
        <v>976</v>
      </c>
      <c r="D175" s="21" t="s">
        <v>977</v>
      </c>
      <c r="E175" s="31">
        <v>3712093</v>
      </c>
      <c r="F175" s="31">
        <v>227296</v>
      </c>
      <c r="G175" s="202" t="s">
        <v>870</v>
      </c>
      <c r="H175" s="202" t="s">
        <v>870</v>
      </c>
      <c r="I175" s="202" t="s">
        <v>870</v>
      </c>
      <c r="J175" s="202" t="s">
        <v>870</v>
      </c>
      <c r="K175" s="404"/>
    </row>
    <row r="176" spans="1:11" s="5" customFormat="1" ht="15" customHeight="1" x14ac:dyDescent="0.2">
      <c r="A176" s="99">
        <v>4025</v>
      </c>
      <c r="B176" s="100"/>
      <c r="C176" s="101" t="s">
        <v>978</v>
      </c>
      <c r="D176" s="21" t="s">
        <v>979</v>
      </c>
      <c r="E176" s="31">
        <v>23688949</v>
      </c>
      <c r="F176" s="31">
        <v>11035034</v>
      </c>
      <c r="G176" s="202" t="s">
        <v>870</v>
      </c>
      <c r="H176" s="202" t="s">
        <v>870</v>
      </c>
      <c r="I176" s="202" t="s">
        <v>870</v>
      </c>
      <c r="J176" s="202" t="s">
        <v>870</v>
      </c>
      <c r="K176" s="404"/>
    </row>
    <row r="177" spans="1:11" s="5" customFormat="1" ht="15" customHeight="1" x14ac:dyDescent="0.2">
      <c r="A177" s="99">
        <v>4026</v>
      </c>
      <c r="B177" s="100"/>
      <c r="C177" s="101" t="s">
        <v>980</v>
      </c>
      <c r="D177" s="21" t="s">
        <v>981</v>
      </c>
      <c r="E177" s="31">
        <v>8945725</v>
      </c>
      <c r="F177" s="31">
        <v>646223</v>
      </c>
      <c r="G177" s="202" t="s">
        <v>870</v>
      </c>
      <c r="H177" s="202" t="s">
        <v>870</v>
      </c>
      <c r="I177" s="202" t="s">
        <v>870</v>
      </c>
      <c r="J177" s="202" t="s">
        <v>870</v>
      </c>
      <c r="K177" s="404"/>
    </row>
    <row r="178" spans="1:11" s="5" customFormat="1" ht="15" customHeight="1" x14ac:dyDescent="0.2">
      <c r="A178" s="99">
        <v>4027</v>
      </c>
      <c r="B178" s="100"/>
      <c r="C178" s="101" t="s">
        <v>982</v>
      </c>
      <c r="D178" s="21" t="s">
        <v>983</v>
      </c>
      <c r="E178" s="31">
        <v>3214946</v>
      </c>
      <c r="F178" s="31">
        <v>711957</v>
      </c>
      <c r="G178" s="202" t="s">
        <v>870</v>
      </c>
      <c r="H178" s="202" t="s">
        <v>870</v>
      </c>
      <c r="I178" s="202" t="s">
        <v>870</v>
      </c>
      <c r="J178" s="202" t="s">
        <v>870</v>
      </c>
      <c r="K178" s="404"/>
    </row>
    <row r="179" spans="1:11" s="5" customFormat="1" ht="15" customHeight="1" x14ac:dyDescent="0.2">
      <c r="A179" s="99">
        <v>4029</v>
      </c>
      <c r="B179" s="100"/>
      <c r="C179" s="101" t="s">
        <v>984</v>
      </c>
      <c r="D179" s="21" t="s">
        <v>985</v>
      </c>
      <c r="E179" s="31">
        <v>27014091</v>
      </c>
      <c r="F179" s="31">
        <v>6381226</v>
      </c>
      <c r="G179" s="202" t="s">
        <v>870</v>
      </c>
      <c r="H179" s="202" t="s">
        <v>870</v>
      </c>
      <c r="I179" s="202" t="s">
        <v>870</v>
      </c>
      <c r="J179" s="202" t="s">
        <v>870</v>
      </c>
      <c r="K179" s="404"/>
    </row>
    <row r="180" spans="1:11" s="5" customFormat="1" ht="15" customHeight="1" x14ac:dyDescent="0.2">
      <c r="A180" s="210">
        <v>402934</v>
      </c>
      <c r="B180" s="319"/>
      <c r="C180" s="357" t="s">
        <v>986</v>
      </c>
      <c r="D180" s="23" t="s">
        <v>987</v>
      </c>
      <c r="E180" s="33"/>
      <c r="F180" s="33"/>
      <c r="G180" s="33"/>
      <c r="H180" s="33"/>
      <c r="I180" s="33"/>
      <c r="J180" s="33"/>
      <c r="K180" s="251"/>
    </row>
    <row r="181" spans="1:11" s="5" customFormat="1" ht="15" customHeight="1" x14ac:dyDescent="0.2">
      <c r="A181" s="99"/>
      <c r="B181" s="100"/>
      <c r="C181" s="101"/>
      <c r="D181" s="21" t="s">
        <v>474</v>
      </c>
      <c r="E181" s="31"/>
      <c r="F181" s="31"/>
      <c r="G181" s="31"/>
      <c r="H181" s="31"/>
      <c r="I181" s="31"/>
      <c r="J181" s="31"/>
      <c r="K181" s="248"/>
    </row>
    <row r="182" spans="1:11" s="5" customFormat="1" ht="15" customHeight="1" x14ac:dyDescent="0.2">
      <c r="A182" s="99">
        <v>413302</v>
      </c>
      <c r="B182" s="100"/>
      <c r="C182" s="101" t="s">
        <v>848</v>
      </c>
      <c r="D182" s="21"/>
      <c r="E182" s="31">
        <f>+E236</f>
        <v>42121186</v>
      </c>
      <c r="F182" s="31">
        <f>+F236</f>
        <v>25221814</v>
      </c>
      <c r="G182" s="31">
        <f>+G236</f>
        <v>0</v>
      </c>
      <c r="H182" s="31">
        <f>+H236</f>
        <v>107500690</v>
      </c>
      <c r="I182" s="31">
        <f>SUM(I183:I187)</f>
        <v>0</v>
      </c>
      <c r="J182" s="31">
        <f>E182+F182+G182+H182-I182</f>
        <v>174843690</v>
      </c>
      <c r="K182" s="247">
        <f>J182/J$141*100</f>
        <v>4.1408564883890788</v>
      </c>
    </row>
    <row r="183" spans="1:11" s="5" customFormat="1" ht="15" customHeight="1" x14ac:dyDescent="0.2">
      <c r="A183" s="99"/>
      <c r="B183" s="100"/>
      <c r="C183" s="101"/>
      <c r="D183" s="21"/>
      <c r="E183" s="31"/>
      <c r="F183" s="31"/>
      <c r="G183" s="31"/>
      <c r="H183" s="31"/>
      <c r="I183" s="31"/>
      <c r="J183" s="31"/>
      <c r="K183" s="248"/>
    </row>
    <row r="184" spans="1:11" s="5" customFormat="1" ht="15" customHeight="1" x14ac:dyDescent="0.2">
      <c r="A184" s="99">
        <v>403</v>
      </c>
      <c r="B184" s="100"/>
      <c r="C184" s="101" t="s">
        <v>988</v>
      </c>
      <c r="D184" s="21" t="s">
        <v>989</v>
      </c>
      <c r="E184" s="31">
        <f>SUM(E185:E189)</f>
        <v>34674655</v>
      </c>
      <c r="F184" s="31">
        <f>SUM(F185:F189)</f>
        <v>515889</v>
      </c>
      <c r="G184" s="31">
        <f>SUM(G185:G189)</f>
        <v>28000</v>
      </c>
      <c r="H184" s="31">
        <f>SUM(H185:H189)</f>
        <v>0</v>
      </c>
      <c r="I184" s="31">
        <f>SUM(I185:I189)</f>
        <v>0</v>
      </c>
      <c r="J184" s="31">
        <f>E184+F184+G184+H184-I184</f>
        <v>35218544</v>
      </c>
      <c r="K184" s="247">
        <f t="shared" ref="K184:K189" si="17">J184/J$141*100</f>
        <v>0.83408750086443639</v>
      </c>
    </row>
    <row r="185" spans="1:11" s="5" customFormat="1" ht="15" customHeight="1" x14ac:dyDescent="0.2">
      <c r="A185" s="99">
        <v>4030</v>
      </c>
      <c r="B185" s="100"/>
      <c r="C185" s="101" t="s">
        <v>990</v>
      </c>
      <c r="D185" s="21" t="s">
        <v>991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f>E185+F185+G185+H185</f>
        <v>0</v>
      </c>
      <c r="K185" s="247">
        <f t="shared" si="17"/>
        <v>0</v>
      </c>
    </row>
    <row r="186" spans="1:11" s="5" customFormat="1" ht="15" customHeight="1" x14ac:dyDescent="0.2">
      <c r="A186" s="99">
        <v>4031</v>
      </c>
      <c r="B186" s="100"/>
      <c r="C186" s="101" t="s">
        <v>992</v>
      </c>
      <c r="D186" s="21" t="s">
        <v>993</v>
      </c>
      <c r="E186" s="31">
        <v>5417231</v>
      </c>
      <c r="F186" s="31">
        <v>262977</v>
      </c>
      <c r="G186" s="31">
        <v>28000</v>
      </c>
      <c r="H186" s="31">
        <v>0</v>
      </c>
      <c r="I186" s="31">
        <v>0</v>
      </c>
      <c r="J186" s="31">
        <f>E186+F186+G186+H186</f>
        <v>5708208</v>
      </c>
      <c r="K186" s="247">
        <f t="shared" si="17"/>
        <v>0.13518857977588122</v>
      </c>
    </row>
    <row r="187" spans="1:11" s="5" customFormat="1" ht="15" customHeight="1" x14ac:dyDescent="0.2">
      <c r="A187" s="99">
        <v>4032</v>
      </c>
      <c r="B187" s="100"/>
      <c r="C187" s="101" t="s">
        <v>994</v>
      </c>
      <c r="D187" s="21" t="s">
        <v>995</v>
      </c>
      <c r="E187" s="31">
        <v>0</v>
      </c>
      <c r="F187" s="31">
        <v>11488</v>
      </c>
      <c r="G187" s="31">
        <v>0</v>
      </c>
      <c r="H187" s="31">
        <v>0</v>
      </c>
      <c r="I187" s="31">
        <v>0</v>
      </c>
      <c r="J187" s="31">
        <f>E187+F187+G187+H187</f>
        <v>11488</v>
      </c>
      <c r="K187" s="247">
        <f t="shared" si="17"/>
        <v>2.7207249708933583E-4</v>
      </c>
    </row>
    <row r="188" spans="1:11" s="5" customFormat="1" ht="15" customHeight="1" x14ac:dyDescent="0.2">
      <c r="A188" s="99">
        <v>4033</v>
      </c>
      <c r="B188" s="100"/>
      <c r="C188" s="101" t="s">
        <v>996</v>
      </c>
      <c r="D188" s="21" t="s">
        <v>997</v>
      </c>
      <c r="E188" s="31">
        <v>2010</v>
      </c>
      <c r="F188" s="31">
        <v>166490</v>
      </c>
      <c r="G188" s="31">
        <v>0</v>
      </c>
      <c r="H188" s="31">
        <v>0</v>
      </c>
      <c r="I188" s="31">
        <v>0</v>
      </c>
      <c r="J188" s="31">
        <f>E188+F188+G188+H188</f>
        <v>168500</v>
      </c>
      <c r="K188" s="247">
        <f t="shared" si="17"/>
        <v>3.9906176670920172E-3</v>
      </c>
    </row>
    <row r="189" spans="1:11" s="5" customFormat="1" ht="15" customHeight="1" x14ac:dyDescent="0.2">
      <c r="A189" s="99">
        <v>4034</v>
      </c>
      <c r="B189" s="100"/>
      <c r="C189" s="101" t="s">
        <v>998</v>
      </c>
      <c r="D189" s="21" t="s">
        <v>999</v>
      </c>
      <c r="E189" s="31">
        <v>29255414</v>
      </c>
      <c r="F189" s="31">
        <v>74934</v>
      </c>
      <c r="G189" s="31">
        <v>0</v>
      </c>
      <c r="H189" s="31">
        <v>0</v>
      </c>
      <c r="I189" s="31">
        <v>0</v>
      </c>
      <c r="J189" s="31">
        <f>E189+F189+G189+H189</f>
        <v>29330348</v>
      </c>
      <c r="K189" s="247">
        <f t="shared" si="17"/>
        <v>0.69463623092437388</v>
      </c>
    </row>
    <row r="190" spans="1:11" s="5" customFormat="1" ht="15" customHeight="1" x14ac:dyDescent="0.2">
      <c r="A190" s="99"/>
      <c r="B190" s="100"/>
      <c r="C190" s="101"/>
      <c r="D190" s="21" t="s">
        <v>474</v>
      </c>
      <c r="E190" s="31"/>
      <c r="F190" s="31"/>
      <c r="G190" s="31"/>
      <c r="H190" s="31"/>
      <c r="I190" s="31"/>
      <c r="J190" s="31"/>
      <c r="K190" s="248"/>
    </row>
    <row r="191" spans="1:11" s="5" customFormat="1" ht="15" customHeight="1" x14ac:dyDescent="0.2">
      <c r="A191" s="99">
        <v>404</v>
      </c>
      <c r="B191" s="100"/>
      <c r="C191" s="101" t="s">
        <v>1000</v>
      </c>
      <c r="D191" s="21" t="s">
        <v>1001</v>
      </c>
      <c r="E191" s="31">
        <f>SUM(E192:E195)</f>
        <v>26057629</v>
      </c>
      <c r="F191" s="31">
        <f>SUM(F192:F195)</f>
        <v>0</v>
      </c>
      <c r="G191" s="31">
        <f>SUM(G192:G195)</f>
        <v>0</v>
      </c>
      <c r="H191" s="31">
        <f>SUM(H192:H195)</f>
        <v>0</v>
      </c>
      <c r="I191" s="31">
        <f>SUM(I192:I195)</f>
        <v>0</v>
      </c>
      <c r="J191" s="31">
        <f>E191+F191+G191+H191-I191</f>
        <v>26057629</v>
      </c>
      <c r="K191" s="247">
        <f>J191/J$141*100</f>
        <v>0.61712780207673168</v>
      </c>
    </row>
    <row r="192" spans="1:11" s="5" customFormat="1" ht="15" customHeight="1" x14ac:dyDescent="0.2">
      <c r="A192" s="99">
        <v>4040</v>
      </c>
      <c r="B192" s="100"/>
      <c r="C192" s="101" t="s">
        <v>1002</v>
      </c>
      <c r="D192" s="21" t="s">
        <v>1003</v>
      </c>
      <c r="E192" s="31">
        <v>5157568</v>
      </c>
      <c r="F192" s="31">
        <v>0</v>
      </c>
      <c r="G192" s="31">
        <v>0</v>
      </c>
      <c r="H192" s="31">
        <v>0</v>
      </c>
      <c r="I192" s="31">
        <v>0</v>
      </c>
      <c r="J192" s="31">
        <f>E192+F192+G192+H192</f>
        <v>5157568</v>
      </c>
      <c r="K192" s="247">
        <f>J192/J$141*100</f>
        <v>0.12214766753726077</v>
      </c>
    </row>
    <row r="193" spans="1:11" s="5" customFormat="1" ht="15" customHeight="1" x14ac:dyDescent="0.2">
      <c r="A193" s="99">
        <v>4041</v>
      </c>
      <c r="B193" s="100"/>
      <c r="C193" s="101" t="s">
        <v>1004</v>
      </c>
      <c r="D193" s="21" t="s">
        <v>1005</v>
      </c>
      <c r="E193" s="31">
        <v>798862</v>
      </c>
      <c r="F193" s="31">
        <v>0</v>
      </c>
      <c r="G193" s="31">
        <v>0</v>
      </c>
      <c r="H193" s="31">
        <v>0</v>
      </c>
      <c r="I193" s="31">
        <v>0</v>
      </c>
      <c r="J193" s="31">
        <f>E193+F193+G193+H193</f>
        <v>798862</v>
      </c>
      <c r="K193" s="247">
        <f>J193/J$141*100</f>
        <v>1.891960125085141E-2</v>
      </c>
    </row>
    <row r="194" spans="1:11" s="5" customFormat="1" ht="15" customHeight="1" x14ac:dyDescent="0.2">
      <c r="A194" s="99">
        <v>4042</v>
      </c>
      <c r="B194" s="100"/>
      <c r="C194" s="101" t="s">
        <v>1006</v>
      </c>
      <c r="D194" s="21" t="s">
        <v>1007</v>
      </c>
      <c r="E194" s="31">
        <v>3590379</v>
      </c>
      <c r="F194" s="31">
        <v>0</v>
      </c>
      <c r="G194" s="31">
        <v>0</v>
      </c>
      <c r="H194" s="31">
        <v>0</v>
      </c>
      <c r="I194" s="31">
        <v>0</v>
      </c>
      <c r="J194" s="31">
        <f>E194+F194+G194+H194</f>
        <v>3590379</v>
      </c>
      <c r="K194" s="247">
        <f>J194/J$141*100</f>
        <v>8.503163126976955E-2</v>
      </c>
    </row>
    <row r="195" spans="1:11" s="5" customFormat="1" ht="15" customHeight="1" x14ac:dyDescent="0.2">
      <c r="A195" s="99">
        <v>4043</v>
      </c>
      <c r="B195" s="100"/>
      <c r="C195" s="101" t="s">
        <v>1008</v>
      </c>
      <c r="D195" s="21" t="s">
        <v>1009</v>
      </c>
      <c r="E195" s="31">
        <v>16510820</v>
      </c>
      <c r="F195" s="31">
        <v>0</v>
      </c>
      <c r="G195" s="31">
        <v>0</v>
      </c>
      <c r="H195" s="31">
        <v>0</v>
      </c>
      <c r="I195" s="31">
        <v>0</v>
      </c>
      <c r="J195" s="31">
        <f>E195+F195+G195+H195</f>
        <v>16510820</v>
      </c>
      <c r="K195" s="247">
        <f>J195/J$141*100</f>
        <v>0.39102890201884993</v>
      </c>
    </row>
    <row r="196" spans="1:11" s="5" customFormat="1" ht="15" customHeight="1" x14ac:dyDescent="0.2">
      <c r="A196" s="99"/>
      <c r="B196" s="100"/>
      <c r="C196" s="101"/>
      <c r="D196" s="21" t="s">
        <v>474</v>
      </c>
      <c r="E196" s="31"/>
      <c r="F196" s="31"/>
      <c r="G196" s="31"/>
      <c r="H196" s="31"/>
      <c r="I196" s="31"/>
      <c r="J196" s="31"/>
      <c r="K196" s="248"/>
    </row>
    <row r="197" spans="1:11" s="5" customFormat="1" ht="15" customHeight="1" x14ac:dyDescent="0.2">
      <c r="A197" s="99">
        <v>409</v>
      </c>
      <c r="B197" s="100"/>
      <c r="C197" s="101" t="s">
        <v>1010</v>
      </c>
      <c r="D197" s="21" t="s">
        <v>1011</v>
      </c>
      <c r="E197" s="31">
        <f>E198+E199+E200</f>
        <v>9914000</v>
      </c>
      <c r="F197" s="31">
        <f>F198+F199+F200</f>
        <v>1302415</v>
      </c>
      <c r="G197" s="31">
        <f>G198+G199+G200</f>
        <v>0</v>
      </c>
      <c r="H197" s="31">
        <f>H198+H199+H200</f>
        <v>0</v>
      </c>
      <c r="I197" s="31">
        <f>I198+I199+I200</f>
        <v>0</v>
      </c>
      <c r="J197" s="31">
        <f>E197+F197+G197+H197-I197</f>
        <v>11216415</v>
      </c>
      <c r="K197" s="247">
        <f>J197/J$141*100</f>
        <v>0.26564049768804693</v>
      </c>
    </row>
    <row r="198" spans="1:11" s="5" customFormat="1" ht="15" customHeight="1" x14ac:dyDescent="0.2">
      <c r="A198" s="99">
        <v>4090</v>
      </c>
      <c r="B198" s="100"/>
      <c r="C198" s="101" t="s">
        <v>1012</v>
      </c>
      <c r="D198" s="21" t="s">
        <v>1013</v>
      </c>
      <c r="E198" s="31">
        <v>2914000</v>
      </c>
      <c r="F198" s="31">
        <v>1302415</v>
      </c>
      <c r="G198" s="31">
        <v>0</v>
      </c>
      <c r="H198" s="31">
        <v>0</v>
      </c>
      <c r="I198" s="31">
        <v>0</v>
      </c>
      <c r="J198" s="31">
        <f>E198+F198+G198+H198</f>
        <v>4216415</v>
      </c>
      <c r="K198" s="247">
        <f>J198/J$141*100</f>
        <v>9.9858161369684201E-2</v>
      </c>
    </row>
    <row r="199" spans="1:11" s="5" customFormat="1" ht="15" customHeight="1" x14ac:dyDescent="0.2">
      <c r="A199" s="99">
        <v>4091</v>
      </c>
      <c r="B199" s="100"/>
      <c r="C199" s="101" t="s">
        <v>1014</v>
      </c>
      <c r="D199" s="21" t="s">
        <v>1015</v>
      </c>
      <c r="E199" s="31">
        <v>7000000</v>
      </c>
      <c r="F199" s="31">
        <v>0</v>
      </c>
      <c r="G199" s="31">
        <v>0</v>
      </c>
      <c r="H199" s="31">
        <v>0</v>
      </c>
      <c r="I199" s="31">
        <v>0</v>
      </c>
      <c r="J199" s="31">
        <f>E199+F199+G199+H199</f>
        <v>7000000</v>
      </c>
      <c r="K199" s="247">
        <f>J199/J$141*100</f>
        <v>0.16578233631836273</v>
      </c>
    </row>
    <row r="200" spans="1:11" s="5" customFormat="1" ht="15" customHeight="1" x14ac:dyDescent="0.2">
      <c r="A200" s="99">
        <v>4092</v>
      </c>
      <c r="B200" s="100"/>
      <c r="C200" s="101" t="s">
        <v>1016</v>
      </c>
      <c r="D200" s="21" t="s">
        <v>1017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f>E200+F200+G200+H200</f>
        <v>0</v>
      </c>
      <c r="K200" s="247">
        <f>J200/J$141*100</f>
        <v>0</v>
      </c>
    </row>
    <row r="201" spans="1:11" s="5" customFormat="1" ht="15" customHeight="1" x14ac:dyDescent="0.2">
      <c r="A201" s="99"/>
      <c r="B201" s="100"/>
      <c r="C201" s="101"/>
      <c r="D201" s="21" t="s">
        <v>474</v>
      </c>
      <c r="E201" s="31"/>
      <c r="F201" s="31"/>
      <c r="G201" s="31"/>
      <c r="H201" s="31"/>
      <c r="I201" s="31"/>
      <c r="J201" s="31"/>
      <c r="K201" s="248"/>
    </row>
    <row r="202" spans="1:11" s="5" customFormat="1" ht="15" customHeight="1" x14ac:dyDescent="0.25">
      <c r="A202" s="88">
        <v>41</v>
      </c>
      <c r="B202" s="89"/>
      <c r="C202" s="90" t="s">
        <v>1018</v>
      </c>
      <c r="D202" s="22" t="s">
        <v>1019</v>
      </c>
      <c r="E202" s="32">
        <f>E205+E210+E221+E225+E238</f>
        <v>413071899</v>
      </c>
      <c r="F202" s="32">
        <f>F205+F210+F221+F225+F238</f>
        <v>39595532</v>
      </c>
      <c r="G202" s="32">
        <f>G205+G210+G221+G225+G238</f>
        <v>566653772</v>
      </c>
      <c r="H202" s="32">
        <f>H205+H210+H221+H225+H238</f>
        <v>28368975</v>
      </c>
      <c r="I202" s="32">
        <f>I205+I210+I221+I225+I238</f>
        <v>244951015</v>
      </c>
      <c r="J202" s="32">
        <f>E202+F202+G202+H202-I202</f>
        <v>802739163</v>
      </c>
      <c r="K202" s="245">
        <f>J202/J$141*100</f>
        <v>19.011424842341</v>
      </c>
    </row>
    <row r="203" spans="1:11" s="5" customFormat="1" ht="15" customHeight="1" x14ac:dyDescent="0.2">
      <c r="A203" s="99"/>
      <c r="B203" s="100"/>
      <c r="C203" s="101" t="s">
        <v>1020</v>
      </c>
      <c r="D203" s="21" t="s">
        <v>1020</v>
      </c>
      <c r="E203" s="31"/>
      <c r="F203" s="31"/>
      <c r="G203" s="31"/>
      <c r="H203" s="31"/>
      <c r="I203" s="31"/>
      <c r="J203" s="31"/>
      <c r="K203" s="248"/>
    </row>
    <row r="204" spans="1:11" s="5" customFormat="1" ht="15" customHeight="1" x14ac:dyDescent="0.2">
      <c r="A204" s="99"/>
      <c r="B204" s="100"/>
      <c r="C204" s="101"/>
      <c r="D204" s="21"/>
      <c r="E204" s="31"/>
      <c r="F204" s="31"/>
      <c r="G204" s="31"/>
      <c r="H204" s="31"/>
      <c r="I204" s="31"/>
      <c r="J204" s="31"/>
      <c r="K204" s="248"/>
    </row>
    <row r="205" spans="1:11" s="5" customFormat="1" ht="15" customHeight="1" x14ac:dyDescent="0.2">
      <c r="A205" s="99">
        <v>410</v>
      </c>
      <c r="B205" s="100"/>
      <c r="C205" s="101" t="s">
        <v>1021</v>
      </c>
      <c r="D205" s="21" t="s">
        <v>1022</v>
      </c>
      <c r="E205" s="31">
        <f>E206+E207+E208</f>
        <v>62439168</v>
      </c>
      <c r="F205" s="31">
        <f>F206+F207+F208</f>
        <v>5202084</v>
      </c>
      <c r="G205" s="31">
        <f>G206+G207+G208</f>
        <v>0</v>
      </c>
      <c r="H205" s="31">
        <f>H206+H207+H208</f>
        <v>0</v>
      </c>
      <c r="I205" s="31">
        <f>I206+I207+I208</f>
        <v>0</v>
      </c>
      <c r="J205" s="31">
        <f>E205+F205+G205+H205-I205</f>
        <v>67641252</v>
      </c>
      <c r="K205" s="247">
        <f>J205/J$141*100</f>
        <v>1.6019606840084462</v>
      </c>
    </row>
    <row r="206" spans="1:11" s="5" customFormat="1" ht="15" customHeight="1" x14ac:dyDescent="0.2">
      <c r="A206" s="99">
        <v>4100</v>
      </c>
      <c r="B206" s="100"/>
      <c r="C206" s="101" t="s">
        <v>1023</v>
      </c>
      <c r="D206" s="21" t="s">
        <v>1024</v>
      </c>
      <c r="E206" s="31">
        <v>15601297</v>
      </c>
      <c r="F206" s="31">
        <v>2432930</v>
      </c>
      <c r="G206" s="31">
        <v>0</v>
      </c>
      <c r="H206" s="31">
        <v>0</v>
      </c>
      <c r="I206" s="31">
        <v>0</v>
      </c>
      <c r="J206" s="31">
        <f>E206+F206+G206+H206</f>
        <v>18034227</v>
      </c>
      <c r="K206" s="247">
        <f>J206/J$141*100</f>
        <v>0.42710804082224246</v>
      </c>
    </row>
    <row r="207" spans="1:11" s="5" customFormat="1" ht="15" customHeight="1" x14ac:dyDescent="0.2">
      <c r="A207" s="99">
        <v>4101</v>
      </c>
      <c r="B207" s="100"/>
      <c r="C207" s="101" t="s">
        <v>1025</v>
      </c>
      <c r="D207" s="21" t="s">
        <v>1026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f>E207+F207+G207+H207</f>
        <v>0</v>
      </c>
      <c r="K207" s="247">
        <f>J207/J$141*100</f>
        <v>0</v>
      </c>
    </row>
    <row r="208" spans="1:11" s="5" customFormat="1" ht="15" customHeight="1" x14ac:dyDescent="0.2">
      <c r="A208" s="99">
        <v>4102</v>
      </c>
      <c r="B208" s="100"/>
      <c r="C208" s="101" t="s">
        <v>1027</v>
      </c>
      <c r="D208" s="21" t="s">
        <v>1028</v>
      </c>
      <c r="E208" s="31">
        <v>46837871</v>
      </c>
      <c r="F208" s="31">
        <v>2769154</v>
      </c>
      <c r="G208" s="31">
        <v>0</v>
      </c>
      <c r="H208" s="31">
        <v>0</v>
      </c>
      <c r="I208" s="31">
        <v>0</v>
      </c>
      <c r="J208" s="31">
        <f>E208+F208+G208+H208</f>
        <v>49607025</v>
      </c>
      <c r="K208" s="247">
        <f>J208/J$141*100</f>
        <v>1.1748526431862039</v>
      </c>
    </row>
    <row r="209" spans="1:11" s="5" customFormat="1" ht="15" customHeight="1" x14ac:dyDescent="0.2">
      <c r="A209" s="99"/>
      <c r="B209" s="100"/>
      <c r="C209" s="101"/>
      <c r="D209" s="21"/>
      <c r="E209" s="31"/>
      <c r="F209" s="31"/>
      <c r="G209" s="31"/>
      <c r="H209" s="31"/>
      <c r="I209" s="31"/>
      <c r="J209" s="31"/>
      <c r="K209" s="248"/>
    </row>
    <row r="210" spans="1:11" s="5" customFormat="1" ht="15" customHeight="1" x14ac:dyDescent="0.2">
      <c r="A210" s="99">
        <v>411</v>
      </c>
      <c r="B210" s="100"/>
      <c r="C210" s="101" t="s">
        <v>1029</v>
      </c>
      <c r="D210" s="21" t="s">
        <v>1030</v>
      </c>
      <c r="E210" s="31">
        <f>SUM(E211:E219)</f>
        <v>152322942</v>
      </c>
      <c r="F210" s="31">
        <f>SUM(F211:F219)</f>
        <v>15619039</v>
      </c>
      <c r="G210" s="31">
        <f>SUM(G211:G219)</f>
        <v>526031073</v>
      </c>
      <c r="H210" s="31">
        <f>SUM(H211:H219)</f>
        <v>23690577</v>
      </c>
      <c r="I210" s="31">
        <f>SUM(I211:I219)</f>
        <v>6984643</v>
      </c>
      <c r="J210" s="31">
        <f>E210+F210+G210+H210-I210</f>
        <v>710678988</v>
      </c>
      <c r="K210" s="247">
        <f t="shared" ref="K210:K219" si="18">J210/J$141*100</f>
        <v>16.831146143287093</v>
      </c>
    </row>
    <row r="211" spans="1:11" s="5" customFormat="1" ht="15" customHeight="1" x14ac:dyDescent="0.2">
      <c r="A211" s="99">
        <v>4110</v>
      </c>
      <c r="B211" s="100"/>
      <c r="C211" s="101" t="s">
        <v>1031</v>
      </c>
      <c r="D211" s="21" t="s">
        <v>1032</v>
      </c>
      <c r="E211" s="31">
        <v>26465995</v>
      </c>
      <c r="F211" s="31">
        <v>104802</v>
      </c>
      <c r="G211" s="31">
        <v>0</v>
      </c>
      <c r="H211" s="31">
        <v>0</v>
      </c>
      <c r="I211" s="44">
        <f>H134+H135+2941240</f>
        <v>6984643</v>
      </c>
      <c r="J211" s="33">
        <f>E211+F211+G211+H211-I211</f>
        <v>19586154</v>
      </c>
      <c r="K211" s="261">
        <f t="shared" si="18"/>
        <v>0.46386262423017793</v>
      </c>
    </row>
    <row r="212" spans="1:11" s="5" customFormat="1" ht="15" customHeight="1" x14ac:dyDescent="0.2">
      <c r="A212" s="99">
        <v>4111</v>
      </c>
      <c r="B212" s="100"/>
      <c r="C212" s="101" t="s">
        <v>1033</v>
      </c>
      <c r="D212" s="21" t="s">
        <v>1034</v>
      </c>
      <c r="E212" s="31">
        <v>69181690</v>
      </c>
      <c r="F212" s="31">
        <v>80161</v>
      </c>
      <c r="G212" s="31">
        <v>0</v>
      </c>
      <c r="H212" s="31">
        <v>0</v>
      </c>
      <c r="I212" s="31">
        <v>0</v>
      </c>
      <c r="J212" s="31">
        <f t="shared" ref="J212:J218" si="19">E212+F212+G212+H212</f>
        <v>69261851</v>
      </c>
      <c r="K212" s="247">
        <f t="shared" si="18"/>
        <v>1.6403416395020469</v>
      </c>
    </row>
    <row r="213" spans="1:11" s="5" customFormat="1" ht="15" customHeight="1" x14ac:dyDescent="0.2">
      <c r="A213" s="99">
        <v>4112</v>
      </c>
      <c r="B213" s="100"/>
      <c r="C213" s="101" t="s">
        <v>1035</v>
      </c>
      <c r="D213" s="21" t="s">
        <v>1036</v>
      </c>
      <c r="E213" s="31">
        <v>14712080</v>
      </c>
      <c r="F213" s="31">
        <v>446101</v>
      </c>
      <c r="G213" s="31">
        <v>22548699</v>
      </c>
      <c r="H213" s="31">
        <v>0</v>
      </c>
      <c r="I213" s="31">
        <v>0</v>
      </c>
      <c r="J213" s="31">
        <f t="shared" si="19"/>
        <v>37706880</v>
      </c>
      <c r="K213" s="247">
        <f t="shared" si="18"/>
        <v>0.89301923738230649</v>
      </c>
    </row>
    <row r="214" spans="1:11" s="5" customFormat="1" ht="15" customHeight="1" x14ac:dyDescent="0.2">
      <c r="A214" s="99">
        <v>4113</v>
      </c>
      <c r="B214" s="100"/>
      <c r="C214" s="101" t="s">
        <v>1037</v>
      </c>
      <c r="D214" s="21" t="s">
        <v>1038</v>
      </c>
      <c r="E214" s="31">
        <v>17848129</v>
      </c>
      <c r="F214" s="31">
        <v>2714</v>
      </c>
      <c r="G214" s="31">
        <v>0</v>
      </c>
      <c r="H214" s="31">
        <v>0</v>
      </c>
      <c r="I214" s="31">
        <v>0</v>
      </c>
      <c r="J214" s="31">
        <f t="shared" si="19"/>
        <v>17850843</v>
      </c>
      <c r="K214" s="247">
        <f t="shared" si="18"/>
        <v>0.42276492254175585</v>
      </c>
    </row>
    <row r="215" spans="1:11" s="5" customFormat="1" ht="15" customHeight="1" x14ac:dyDescent="0.2">
      <c r="A215" s="99">
        <v>4114</v>
      </c>
      <c r="B215" s="100"/>
      <c r="C215" s="101" t="s">
        <v>1039</v>
      </c>
      <c r="D215" s="21" t="s">
        <v>1040</v>
      </c>
      <c r="E215" s="31">
        <v>0</v>
      </c>
      <c r="F215" s="31">
        <v>0</v>
      </c>
      <c r="G215" s="31">
        <v>482419844</v>
      </c>
      <c r="H215" s="31">
        <v>0</v>
      </c>
      <c r="I215" s="31">
        <v>0</v>
      </c>
      <c r="J215" s="31">
        <f t="shared" si="19"/>
        <v>482419844</v>
      </c>
      <c r="K215" s="247">
        <f t="shared" si="18"/>
        <v>11.425241260665725</v>
      </c>
    </row>
    <row r="216" spans="1:11" s="5" customFormat="1" ht="15" customHeight="1" x14ac:dyDescent="0.2">
      <c r="A216" s="99">
        <v>4115</v>
      </c>
      <c r="B216" s="100"/>
      <c r="C216" s="101" t="s">
        <v>1041</v>
      </c>
      <c r="D216" s="21" t="s">
        <v>1042</v>
      </c>
      <c r="E216" s="31">
        <v>20094</v>
      </c>
      <c r="F216" s="31">
        <v>0</v>
      </c>
      <c r="G216" s="31">
        <v>21043592</v>
      </c>
      <c r="H216" s="31">
        <v>0</v>
      </c>
      <c r="I216" s="31">
        <v>0</v>
      </c>
      <c r="J216" s="31">
        <f t="shared" si="19"/>
        <v>21063686</v>
      </c>
      <c r="K216" s="247">
        <f t="shared" si="18"/>
        <v>0.49885529665091266</v>
      </c>
    </row>
    <row r="217" spans="1:11" s="5" customFormat="1" ht="15" customHeight="1" x14ac:dyDescent="0.2">
      <c r="A217" s="99">
        <v>4116</v>
      </c>
      <c r="B217" s="100"/>
      <c r="C217" s="101" t="s">
        <v>1043</v>
      </c>
      <c r="D217" s="21" t="s">
        <v>1044</v>
      </c>
      <c r="E217" s="31">
        <v>0</v>
      </c>
      <c r="F217" s="31">
        <v>0</v>
      </c>
      <c r="G217" s="31">
        <v>0</v>
      </c>
      <c r="H217" s="31">
        <v>21564858</v>
      </c>
      <c r="I217" s="31">
        <v>0</v>
      </c>
      <c r="J217" s="31">
        <f t="shared" si="19"/>
        <v>21564858</v>
      </c>
      <c r="K217" s="247">
        <f t="shared" si="18"/>
        <v>0.51072464880196211</v>
      </c>
    </row>
    <row r="218" spans="1:11" s="5" customFormat="1" ht="15" customHeight="1" x14ac:dyDescent="0.2">
      <c r="A218" s="99">
        <v>4117</v>
      </c>
      <c r="B218" s="100"/>
      <c r="C218" s="101" t="s">
        <v>1045</v>
      </c>
      <c r="D218" s="21" t="s">
        <v>1046</v>
      </c>
      <c r="E218" s="31">
        <v>16597867</v>
      </c>
      <c r="F218" s="31">
        <v>186172</v>
      </c>
      <c r="G218" s="31">
        <v>4474</v>
      </c>
      <c r="H218" s="31">
        <v>0</v>
      </c>
      <c r="I218" s="31">
        <v>0</v>
      </c>
      <c r="J218" s="31">
        <f t="shared" si="19"/>
        <v>16788513</v>
      </c>
      <c r="K218" s="247">
        <f t="shared" si="18"/>
        <v>0.39760555835017208</v>
      </c>
    </row>
    <row r="219" spans="1:11" s="5" customFormat="1" ht="15" customHeight="1" x14ac:dyDescent="0.2">
      <c r="A219" s="99">
        <v>4119</v>
      </c>
      <c r="B219" s="100"/>
      <c r="C219" s="101" t="s">
        <v>1047</v>
      </c>
      <c r="D219" s="21" t="s">
        <v>1048</v>
      </c>
      <c r="E219" s="31">
        <v>7497087</v>
      </c>
      <c r="F219" s="31">
        <v>14799089</v>
      </c>
      <c r="G219" s="31">
        <v>14464</v>
      </c>
      <c r="H219" s="31">
        <v>2125719</v>
      </c>
      <c r="I219" s="31">
        <v>0</v>
      </c>
      <c r="J219" s="31">
        <f>E219+F219+G219+H219-I219</f>
        <v>24436359</v>
      </c>
      <c r="K219" s="247">
        <f t="shared" si="18"/>
        <v>0.57873095516203565</v>
      </c>
    </row>
    <row r="220" spans="1:11" s="5" customFormat="1" ht="15" customHeight="1" x14ac:dyDescent="0.2">
      <c r="A220" s="99"/>
      <c r="B220" s="100"/>
      <c r="C220" s="101"/>
      <c r="D220" s="21" t="s">
        <v>474</v>
      </c>
      <c r="E220" s="31"/>
      <c r="F220" s="31"/>
      <c r="G220" s="31"/>
      <c r="H220" s="31"/>
      <c r="I220" s="31"/>
      <c r="J220" s="31"/>
      <c r="K220" s="248"/>
    </row>
    <row r="221" spans="1:11" s="5" customFormat="1" ht="15" customHeight="1" x14ac:dyDescent="0.2">
      <c r="A221" s="99">
        <v>412</v>
      </c>
      <c r="B221" s="100"/>
      <c r="C221" s="101" t="s">
        <v>0</v>
      </c>
      <c r="D221" s="21" t="s">
        <v>1</v>
      </c>
      <c r="E221" s="31">
        <f>E223</f>
        <v>7077992</v>
      </c>
      <c r="F221" s="31">
        <f>F223</f>
        <v>9398534</v>
      </c>
      <c r="G221" s="31">
        <f>G223</f>
        <v>654600</v>
      </c>
      <c r="H221" s="31">
        <f>H223</f>
        <v>0</v>
      </c>
      <c r="I221" s="31">
        <f>I223</f>
        <v>0</v>
      </c>
      <c r="J221" s="31">
        <f>E221+F221+G221+H221-I221</f>
        <v>17131126</v>
      </c>
      <c r="K221" s="247">
        <f>J221/J$141*100</f>
        <v>0.4057197274348926</v>
      </c>
    </row>
    <row r="222" spans="1:11" s="5" customFormat="1" ht="15" customHeight="1" x14ac:dyDescent="0.2">
      <c r="A222" s="99"/>
      <c r="B222" s="100"/>
      <c r="C222" s="101" t="s">
        <v>2</v>
      </c>
      <c r="D222" s="21" t="s">
        <v>3</v>
      </c>
      <c r="E222" s="31"/>
      <c r="F222" s="31"/>
      <c r="G222" s="31"/>
      <c r="H222" s="31"/>
      <c r="I222" s="31"/>
      <c r="J222" s="31"/>
      <c r="K222" s="248"/>
    </row>
    <row r="223" spans="1:11" s="5" customFormat="1" ht="15" customHeight="1" x14ac:dyDescent="0.2">
      <c r="A223" s="99">
        <v>4120</v>
      </c>
      <c r="B223" s="100"/>
      <c r="C223" s="101" t="s">
        <v>4</v>
      </c>
      <c r="D223" s="21" t="s">
        <v>5</v>
      </c>
      <c r="E223" s="31">
        <v>7077992</v>
      </c>
      <c r="F223" s="31">
        <v>9398534</v>
      </c>
      <c r="G223" s="31">
        <v>654600</v>
      </c>
      <c r="H223" s="31">
        <v>0</v>
      </c>
      <c r="I223" s="31">
        <v>0</v>
      </c>
      <c r="J223" s="31">
        <f>E223+F223+G223+H223</f>
        <v>17131126</v>
      </c>
      <c r="K223" s="247">
        <f>J223/J$141*100</f>
        <v>0.4057197274348926</v>
      </c>
    </row>
    <row r="224" spans="1:11" s="5" customFormat="1" ht="15" customHeight="1" x14ac:dyDescent="0.2">
      <c r="A224" s="99"/>
      <c r="B224" s="100"/>
      <c r="C224" s="101"/>
      <c r="D224" s="21"/>
      <c r="E224" s="31"/>
      <c r="F224" s="31"/>
      <c r="G224" s="31"/>
      <c r="H224" s="31"/>
      <c r="I224" s="31"/>
      <c r="J224" s="31"/>
      <c r="K224" s="248"/>
    </row>
    <row r="225" spans="1:11" s="5" customFormat="1" ht="15" customHeight="1" x14ac:dyDescent="0.2">
      <c r="A225" s="99">
        <v>413</v>
      </c>
      <c r="B225" s="100"/>
      <c r="C225" s="101" t="s">
        <v>6</v>
      </c>
      <c r="D225" s="21" t="s">
        <v>7</v>
      </c>
      <c r="E225" s="31">
        <f>+E227+E229+E231</f>
        <v>188632779</v>
      </c>
      <c r="F225" s="31">
        <f>+F227+F229+F231</f>
        <v>9375875</v>
      </c>
      <c r="G225" s="31">
        <f>+G227+G229+G231</f>
        <v>39968099</v>
      </c>
      <c r="H225" s="31">
        <f>+H227+H229+H231</f>
        <v>1908490</v>
      </c>
      <c r="I225" s="31">
        <f>+I227+I229+I231</f>
        <v>237966372</v>
      </c>
      <c r="J225" s="31">
        <f>E225+F225+G225+H225-I225</f>
        <v>1918871</v>
      </c>
      <c r="K225" s="247">
        <f>J225/J$141*100</f>
        <v>4.5444988210507568E-2</v>
      </c>
    </row>
    <row r="226" spans="1:11" s="5" customFormat="1" ht="15" customHeight="1" x14ac:dyDescent="0.2">
      <c r="A226" s="99"/>
      <c r="B226" s="100"/>
      <c r="C226" s="101"/>
      <c r="D226" s="21"/>
      <c r="E226" s="31"/>
      <c r="F226" s="31"/>
      <c r="G226" s="31"/>
      <c r="H226" s="31"/>
      <c r="I226" s="31"/>
      <c r="J226" s="31"/>
      <c r="K226" s="248"/>
    </row>
    <row r="227" spans="1:11" s="5" customFormat="1" ht="15" customHeight="1" x14ac:dyDescent="0.2">
      <c r="A227" s="210">
        <v>4130</v>
      </c>
      <c r="B227" s="319"/>
      <c r="C227" s="357" t="s">
        <v>8</v>
      </c>
      <c r="D227" s="23" t="s">
        <v>9</v>
      </c>
      <c r="E227" s="33">
        <v>31917393</v>
      </c>
      <c r="F227" s="33">
        <v>3531736</v>
      </c>
      <c r="G227" s="33">
        <v>0</v>
      </c>
      <c r="H227" s="33">
        <v>0</v>
      </c>
      <c r="I227" s="33">
        <f>E227+F227+G227+H227-3025658+(1612865-506078)</f>
        <v>33530258</v>
      </c>
      <c r="J227" s="33">
        <f>E227+F227+G227+H227-I227</f>
        <v>1918871</v>
      </c>
      <c r="K227" s="261"/>
    </row>
    <row r="228" spans="1:11" s="5" customFormat="1" ht="15" customHeight="1" x14ac:dyDescent="0.2">
      <c r="A228" s="210"/>
      <c r="B228" s="319"/>
      <c r="C228" s="357"/>
      <c r="D228" s="23"/>
      <c r="E228" s="33"/>
      <c r="F228" s="33"/>
      <c r="G228" s="33"/>
      <c r="H228" s="33"/>
      <c r="I228" s="33"/>
      <c r="J228" s="33"/>
      <c r="K228" s="261"/>
    </row>
    <row r="229" spans="1:11" s="5" customFormat="1" ht="15" customHeight="1" x14ac:dyDescent="0.2">
      <c r="A229" s="210">
        <v>4131</v>
      </c>
      <c r="B229" s="319"/>
      <c r="C229" s="357" t="s">
        <v>10</v>
      </c>
      <c r="D229" s="23" t="s">
        <v>14</v>
      </c>
      <c r="E229" s="33">
        <v>153876076</v>
      </c>
      <c r="F229" s="33">
        <v>1811310</v>
      </c>
      <c r="G229" s="407">
        <v>39968099</v>
      </c>
      <c r="H229" s="407">
        <v>1908490</v>
      </c>
      <c r="I229" s="33">
        <f>E229+F229+G229+H229</f>
        <v>197563975</v>
      </c>
      <c r="J229" s="33">
        <f>E229+F229+G229+H229-I229</f>
        <v>0</v>
      </c>
      <c r="K229" s="251"/>
    </row>
    <row r="230" spans="1:11" s="5" customFormat="1" ht="15" customHeight="1" x14ac:dyDescent="0.2">
      <c r="A230" s="210"/>
      <c r="B230" s="319"/>
      <c r="C230" s="357"/>
      <c r="D230" s="23"/>
      <c r="E230" s="33"/>
      <c r="F230" s="33"/>
      <c r="G230" s="33"/>
      <c r="H230" s="33"/>
      <c r="I230" s="33"/>
      <c r="J230" s="33"/>
      <c r="K230" s="251"/>
    </row>
    <row r="231" spans="1:11" s="5" customFormat="1" ht="15" customHeight="1" x14ac:dyDescent="0.2">
      <c r="A231" s="210">
        <v>4132</v>
      </c>
      <c r="B231" s="319"/>
      <c r="C231" s="357" t="s">
        <v>15</v>
      </c>
      <c r="D231" s="23" t="s">
        <v>16</v>
      </c>
      <c r="E231" s="33">
        <v>2839310</v>
      </c>
      <c r="F231" s="33">
        <v>4032829</v>
      </c>
      <c r="G231" s="33">
        <v>0</v>
      </c>
      <c r="H231" s="33">
        <v>0</v>
      </c>
      <c r="I231" s="33">
        <f>E231+F231+G231+H231</f>
        <v>6872139</v>
      </c>
      <c r="J231" s="33">
        <f>E231+F231+G231+H231-I231</f>
        <v>0</v>
      </c>
      <c r="K231" s="261"/>
    </row>
    <row r="232" spans="1:11" s="5" customFormat="1" ht="15" customHeight="1" x14ac:dyDescent="0.2">
      <c r="A232" s="99"/>
      <c r="B232" s="100"/>
      <c r="C232" s="101"/>
      <c r="D232" s="21"/>
      <c r="E232" s="31"/>
      <c r="F232" s="31"/>
      <c r="G232" s="31"/>
      <c r="H232" s="31"/>
      <c r="I232" s="31"/>
      <c r="J232" s="34"/>
      <c r="K232" s="248"/>
    </row>
    <row r="233" spans="1:11" s="5" customFormat="1" ht="15" customHeight="1" x14ac:dyDescent="0.2">
      <c r="A233" s="99">
        <v>4133</v>
      </c>
      <c r="B233" s="100"/>
      <c r="C233" s="101" t="s">
        <v>17</v>
      </c>
      <c r="D233" s="21" t="s">
        <v>18</v>
      </c>
      <c r="E233" s="31">
        <v>204407768</v>
      </c>
      <c r="F233" s="31">
        <f>F234+F235+F236</f>
        <v>49369740</v>
      </c>
      <c r="G233" s="31">
        <f>G234+G235+G236</f>
        <v>0</v>
      </c>
      <c r="H233" s="31">
        <f>H234+H235+H236</f>
        <v>225760046</v>
      </c>
      <c r="I233" s="31">
        <f>I234+I235+I236</f>
        <v>44596885</v>
      </c>
      <c r="J233" s="31">
        <f>E233+F233+G233+H233-I233</f>
        <v>434940669</v>
      </c>
      <c r="K233" s="247">
        <f>J233/J$141*100</f>
        <v>10.300782895241669</v>
      </c>
    </row>
    <row r="234" spans="1:11" s="5" customFormat="1" ht="15" customHeight="1" x14ac:dyDescent="0.2">
      <c r="A234" s="99">
        <v>413300</v>
      </c>
      <c r="B234" s="100"/>
      <c r="C234" s="101" t="s">
        <v>19</v>
      </c>
      <c r="D234" s="21" t="s">
        <v>20</v>
      </c>
      <c r="E234" s="31">
        <v>140179057</v>
      </c>
      <c r="F234" s="31">
        <v>21037182</v>
      </c>
      <c r="G234" s="31">
        <v>0</v>
      </c>
      <c r="H234" s="31">
        <v>98880740</v>
      </c>
      <c r="I234" s="31"/>
      <c r="J234" s="31">
        <f>E234+F234+G234+H234</f>
        <v>260096979</v>
      </c>
      <c r="K234" s="247">
        <f>J234/J$141*100</f>
        <v>6.1599264068525894</v>
      </c>
    </row>
    <row r="235" spans="1:11" s="5" customFormat="1" ht="15" customHeight="1" x14ac:dyDescent="0.2">
      <c r="A235" s="210">
        <v>413301</v>
      </c>
      <c r="B235" s="319"/>
      <c r="C235" s="357" t="s">
        <v>21</v>
      </c>
      <c r="D235" s="23" t="s">
        <v>22</v>
      </c>
      <c r="E235" s="33">
        <v>22107525</v>
      </c>
      <c r="F235" s="33">
        <v>3110744</v>
      </c>
      <c r="G235" s="33">
        <v>0</v>
      </c>
      <c r="H235" s="33">
        <v>19378616</v>
      </c>
      <c r="I235" s="33">
        <f>E235+F235+G235+H235</f>
        <v>44596885</v>
      </c>
      <c r="J235" s="33">
        <f>E235+F235+G235+H235-I235</f>
        <v>0</v>
      </c>
      <c r="K235" s="261"/>
    </row>
    <row r="236" spans="1:11" s="5" customFormat="1" ht="15" customHeight="1" x14ac:dyDescent="0.2">
      <c r="A236" s="99">
        <v>413302</v>
      </c>
      <c r="B236" s="100"/>
      <c r="C236" s="101" t="s">
        <v>23</v>
      </c>
      <c r="D236" s="21" t="s">
        <v>24</v>
      </c>
      <c r="E236" s="31">
        <f>E233-E234-E235</f>
        <v>42121186</v>
      </c>
      <c r="F236" s="31">
        <v>25221814</v>
      </c>
      <c r="G236" s="31">
        <v>0</v>
      </c>
      <c r="H236" s="31">
        <f>71281964+27876056+6774336+1568334</f>
        <v>107500690</v>
      </c>
      <c r="I236" s="31"/>
      <c r="J236" s="31">
        <f>E236+F236+G236+H236-I236</f>
        <v>174843690</v>
      </c>
      <c r="K236" s="247">
        <f>J236/J$141*100</f>
        <v>4.1408564883890788</v>
      </c>
    </row>
    <row r="237" spans="1:11" s="5" customFormat="1" ht="15" customHeight="1" x14ac:dyDescent="0.2">
      <c r="A237" s="99"/>
      <c r="B237" s="100"/>
      <c r="C237" s="101"/>
      <c r="D237" s="21"/>
      <c r="E237" s="31"/>
      <c r="F237" s="31"/>
      <c r="G237" s="31"/>
      <c r="H237" s="31"/>
      <c r="I237" s="31"/>
      <c r="J237" s="31"/>
      <c r="K237" s="248"/>
    </row>
    <row r="238" spans="1:11" s="5" customFormat="1" ht="15" customHeight="1" x14ac:dyDescent="0.2">
      <c r="A238" s="99">
        <v>414</v>
      </c>
      <c r="B238" s="100"/>
      <c r="C238" s="101" t="s">
        <v>25</v>
      </c>
      <c r="D238" s="21" t="s">
        <v>26</v>
      </c>
      <c r="E238" s="31">
        <f>SUM(E239:E242)</f>
        <v>2599018</v>
      </c>
      <c r="F238" s="31">
        <f>SUM(F239:F242)</f>
        <v>0</v>
      </c>
      <c r="G238" s="31">
        <f>SUM(G239:G242)</f>
        <v>0</v>
      </c>
      <c r="H238" s="31">
        <f>SUM(H239:H242)</f>
        <v>2769908</v>
      </c>
      <c r="I238" s="31">
        <f>SUM(I239:I242)</f>
        <v>0</v>
      </c>
      <c r="J238" s="31">
        <f>E238+F238+G238+H238-I238</f>
        <v>5368926</v>
      </c>
      <c r="K238" s="247">
        <f>J238/J$141*100</f>
        <v>0.1271532994000574</v>
      </c>
    </row>
    <row r="239" spans="1:11" s="5" customFormat="1" ht="15" customHeight="1" x14ac:dyDescent="0.2">
      <c r="A239" s="99">
        <v>4140</v>
      </c>
      <c r="B239" s="100"/>
      <c r="C239" s="101" t="s">
        <v>27</v>
      </c>
      <c r="D239" s="21" t="s">
        <v>28</v>
      </c>
      <c r="E239" s="31">
        <v>113871</v>
      </c>
      <c r="F239" s="31">
        <v>0</v>
      </c>
      <c r="G239" s="31">
        <v>0</v>
      </c>
      <c r="H239" s="31">
        <v>0</v>
      </c>
      <c r="I239" s="31">
        <v>0</v>
      </c>
      <c r="J239" s="31">
        <f>E239+F239+G239+H239</f>
        <v>113871</v>
      </c>
      <c r="K239" s="247">
        <f>J239/J$141*100</f>
        <v>2.6968286312726115E-3</v>
      </c>
    </row>
    <row r="240" spans="1:11" s="5" customFormat="1" ht="15" customHeight="1" x14ac:dyDescent="0.2">
      <c r="A240" s="99">
        <v>4141</v>
      </c>
      <c r="B240" s="100"/>
      <c r="C240" s="101" t="s">
        <v>29</v>
      </c>
      <c r="D240" s="21" t="s">
        <v>30</v>
      </c>
      <c r="E240" s="31">
        <v>585000</v>
      </c>
      <c r="F240" s="31">
        <v>0</v>
      </c>
      <c r="G240" s="31">
        <v>0</v>
      </c>
      <c r="H240" s="31">
        <v>0</v>
      </c>
      <c r="I240" s="31">
        <v>0</v>
      </c>
      <c r="J240" s="31">
        <f>E240+F240+G240+H240</f>
        <v>585000</v>
      </c>
      <c r="K240" s="248"/>
    </row>
    <row r="241" spans="1:11" s="5" customFormat="1" ht="15" customHeight="1" x14ac:dyDescent="0.2">
      <c r="A241" s="99">
        <v>4142</v>
      </c>
      <c r="B241" s="100"/>
      <c r="C241" s="101" t="s">
        <v>31</v>
      </c>
      <c r="D241" s="21" t="s">
        <v>32</v>
      </c>
      <c r="E241" s="31">
        <v>420779</v>
      </c>
      <c r="F241" s="31">
        <v>0</v>
      </c>
      <c r="G241" s="31">
        <v>0</v>
      </c>
      <c r="H241" s="31">
        <v>2769908</v>
      </c>
      <c r="I241" s="31">
        <v>0</v>
      </c>
      <c r="J241" s="31">
        <f>E241+F241+G241+H241</f>
        <v>3190687</v>
      </c>
      <c r="K241" s="247">
        <f>J241/J$141*100</f>
        <v>7.5565649331518242E-2</v>
      </c>
    </row>
    <row r="242" spans="1:11" s="5" customFormat="1" ht="15" customHeight="1" x14ac:dyDescent="0.2">
      <c r="A242" s="99">
        <v>4143</v>
      </c>
      <c r="B242" s="100"/>
      <c r="C242" s="101" t="s">
        <v>33</v>
      </c>
      <c r="D242" s="21" t="s">
        <v>34</v>
      </c>
      <c r="E242" s="31">
        <v>1479368</v>
      </c>
      <c r="F242" s="31">
        <v>0</v>
      </c>
      <c r="G242" s="31">
        <v>0</v>
      </c>
      <c r="H242" s="31">
        <v>0</v>
      </c>
      <c r="I242" s="31">
        <v>0</v>
      </c>
      <c r="J242" s="31">
        <f>E242+F242+G242+H242</f>
        <v>1479368</v>
      </c>
      <c r="K242" s="247">
        <f>J242/J$141*100</f>
        <v>3.5036154759231948E-2</v>
      </c>
    </row>
    <row r="243" spans="1:11" s="5" customFormat="1" ht="15" customHeight="1" x14ac:dyDescent="0.2">
      <c r="A243" s="99"/>
      <c r="B243" s="100"/>
      <c r="C243" s="101"/>
      <c r="D243" s="21" t="s">
        <v>474</v>
      </c>
      <c r="E243" s="31"/>
      <c r="F243" s="31"/>
      <c r="G243" s="31"/>
      <c r="H243" s="31"/>
      <c r="I243" s="31"/>
      <c r="J243" s="31"/>
      <c r="K243" s="248"/>
    </row>
    <row r="244" spans="1:11" s="5" customFormat="1" ht="15" customHeight="1" x14ac:dyDescent="0.25">
      <c r="A244" s="88">
        <v>42</v>
      </c>
      <c r="B244" s="89"/>
      <c r="C244" s="90" t="s">
        <v>35</v>
      </c>
      <c r="D244" s="22" t="s">
        <v>36</v>
      </c>
      <c r="E244" s="32">
        <f>E246</f>
        <v>73423778</v>
      </c>
      <c r="F244" s="32">
        <f>F246</f>
        <v>60410810</v>
      </c>
      <c r="G244" s="32">
        <f>G246</f>
        <v>270000</v>
      </c>
      <c r="H244" s="32">
        <f>H246</f>
        <v>1361513</v>
      </c>
      <c r="I244" s="32">
        <f>I246</f>
        <v>0</v>
      </c>
      <c r="J244" s="32">
        <f>E244+F244+G244+H244-I244</f>
        <v>135466101</v>
      </c>
      <c r="K244" s="245">
        <f>J244/J$141*100</f>
        <v>3.2082695308170415</v>
      </c>
    </row>
    <row r="245" spans="1:11" s="5" customFormat="1" ht="15" customHeight="1" x14ac:dyDescent="0.2">
      <c r="A245" s="99"/>
      <c r="B245" s="100"/>
      <c r="C245" s="101"/>
      <c r="D245" s="21" t="s">
        <v>474</v>
      </c>
      <c r="E245" s="31"/>
      <c r="F245" s="31"/>
      <c r="G245" s="31"/>
      <c r="H245" s="31"/>
      <c r="I245" s="31"/>
      <c r="J245" s="31"/>
      <c r="K245" s="248"/>
    </row>
    <row r="246" spans="1:11" s="5" customFormat="1" ht="15" customHeight="1" x14ac:dyDescent="0.2">
      <c r="A246" s="99">
        <v>420</v>
      </c>
      <c r="B246" s="100"/>
      <c r="C246" s="101" t="s">
        <v>37</v>
      </c>
      <c r="D246" s="21" t="s">
        <v>38</v>
      </c>
      <c r="E246" s="31">
        <f t="shared" ref="E246:J246" si="20">SUM(E247:E256)</f>
        <v>73423778</v>
      </c>
      <c r="F246" s="31">
        <f t="shared" si="20"/>
        <v>60410810</v>
      </c>
      <c r="G246" s="31">
        <f t="shared" si="20"/>
        <v>270000</v>
      </c>
      <c r="H246" s="31">
        <f t="shared" si="20"/>
        <v>1361513</v>
      </c>
      <c r="I246" s="31">
        <f t="shared" si="20"/>
        <v>0</v>
      </c>
      <c r="J246" s="31">
        <f t="shared" si="20"/>
        <v>135466101</v>
      </c>
      <c r="K246" s="247">
        <f>J246/J$141*100</f>
        <v>3.2082695308170415</v>
      </c>
    </row>
    <row r="247" spans="1:11" s="5" customFormat="1" ht="15" customHeight="1" x14ac:dyDescent="0.2">
      <c r="A247" s="99">
        <v>4200</v>
      </c>
      <c r="B247" s="100"/>
      <c r="C247" s="101" t="s">
        <v>39</v>
      </c>
      <c r="D247" s="21" t="s">
        <v>40</v>
      </c>
      <c r="E247" s="31">
        <v>5505153</v>
      </c>
      <c r="F247" s="31">
        <v>1694961</v>
      </c>
      <c r="G247" s="31">
        <v>0</v>
      </c>
      <c r="H247" s="31">
        <v>0</v>
      </c>
      <c r="I247" s="31">
        <v>0</v>
      </c>
      <c r="J247" s="31">
        <f>SUM(E247:I247)</f>
        <v>7200114</v>
      </c>
      <c r="K247" s="247"/>
    </row>
    <row r="248" spans="1:11" s="5" customFormat="1" ht="15" customHeight="1" x14ac:dyDescent="0.2">
      <c r="A248" s="99">
        <v>4201</v>
      </c>
      <c r="B248" s="100"/>
      <c r="C248" s="101" t="s">
        <v>41</v>
      </c>
      <c r="D248" s="21" t="s">
        <v>42</v>
      </c>
      <c r="E248" s="31">
        <v>1725379</v>
      </c>
      <c r="F248" s="31">
        <v>418563</v>
      </c>
      <c r="G248" s="31">
        <v>0</v>
      </c>
      <c r="H248" s="31">
        <v>0</v>
      </c>
      <c r="I248" s="31">
        <v>0</v>
      </c>
      <c r="J248" s="31">
        <f t="shared" ref="J248:J256" si="21">SUM(E248:I248)</f>
        <v>2143942</v>
      </c>
      <c r="K248" s="247"/>
    </row>
    <row r="249" spans="1:11" s="5" customFormat="1" ht="15" customHeight="1" x14ac:dyDescent="0.2">
      <c r="A249" s="99">
        <v>4202</v>
      </c>
      <c r="B249" s="100"/>
      <c r="C249" s="101" t="s">
        <v>43</v>
      </c>
      <c r="D249" s="21" t="s">
        <v>44</v>
      </c>
      <c r="E249" s="31">
        <v>16048155</v>
      </c>
      <c r="F249" s="31">
        <v>2456317</v>
      </c>
      <c r="G249" s="31">
        <v>0</v>
      </c>
      <c r="H249" s="31">
        <v>0</v>
      </c>
      <c r="I249" s="31">
        <v>0</v>
      </c>
      <c r="J249" s="31">
        <f t="shared" si="21"/>
        <v>18504472</v>
      </c>
      <c r="K249" s="247"/>
    </row>
    <row r="250" spans="1:11" s="5" customFormat="1" ht="15" customHeight="1" x14ac:dyDescent="0.2">
      <c r="A250" s="99">
        <v>4203</v>
      </c>
      <c r="B250" s="100"/>
      <c r="C250" s="101" t="s">
        <v>45</v>
      </c>
      <c r="D250" s="21" t="s">
        <v>46</v>
      </c>
      <c r="E250" s="31">
        <v>533811</v>
      </c>
      <c r="F250" s="31">
        <v>171780</v>
      </c>
      <c r="G250" s="31">
        <v>0</v>
      </c>
      <c r="H250" s="31">
        <v>0</v>
      </c>
      <c r="I250" s="31">
        <v>0</v>
      </c>
      <c r="J250" s="31">
        <f t="shared" si="21"/>
        <v>705591</v>
      </c>
      <c r="K250" s="247"/>
    </row>
    <row r="251" spans="1:11" s="5" customFormat="1" ht="15" customHeight="1" x14ac:dyDescent="0.2">
      <c r="A251" s="99">
        <v>4204</v>
      </c>
      <c r="B251" s="100"/>
      <c r="C251" s="101" t="s">
        <v>47</v>
      </c>
      <c r="D251" s="21" t="s">
        <v>48</v>
      </c>
      <c r="E251" s="31">
        <v>30805535</v>
      </c>
      <c r="F251" s="31">
        <v>38561608</v>
      </c>
      <c r="G251" s="31">
        <v>0</v>
      </c>
      <c r="H251" s="31">
        <v>0</v>
      </c>
      <c r="I251" s="31">
        <v>0</v>
      </c>
      <c r="J251" s="31">
        <f t="shared" si="21"/>
        <v>69367143</v>
      </c>
      <c r="K251" s="247"/>
    </row>
    <row r="252" spans="1:11" s="5" customFormat="1" ht="15" customHeight="1" x14ac:dyDescent="0.2">
      <c r="A252" s="99">
        <v>4205</v>
      </c>
      <c r="B252" s="100"/>
      <c r="C252" s="101" t="s">
        <v>49</v>
      </c>
      <c r="D252" s="21" t="s">
        <v>50</v>
      </c>
      <c r="E252" s="31">
        <v>11107184</v>
      </c>
      <c r="F252" s="31">
        <v>10459697</v>
      </c>
      <c r="G252" s="31">
        <v>270000</v>
      </c>
      <c r="H252" s="31">
        <v>1361513</v>
      </c>
      <c r="I252" s="31">
        <v>0</v>
      </c>
      <c r="J252" s="31">
        <f t="shared" si="21"/>
        <v>23198394</v>
      </c>
      <c r="K252" s="247"/>
    </row>
    <row r="253" spans="1:11" s="5" customFormat="1" ht="15" customHeight="1" x14ac:dyDescent="0.2">
      <c r="A253" s="99">
        <v>4206</v>
      </c>
      <c r="B253" s="100"/>
      <c r="C253" s="101" t="s">
        <v>51</v>
      </c>
      <c r="D253" s="21" t="s">
        <v>52</v>
      </c>
      <c r="E253" s="31">
        <v>1261269</v>
      </c>
      <c r="F253" s="31">
        <v>2447992</v>
      </c>
      <c r="G253" s="31">
        <v>0</v>
      </c>
      <c r="H253" s="31">
        <v>0</v>
      </c>
      <c r="I253" s="31">
        <v>0</v>
      </c>
      <c r="J253" s="31">
        <f t="shared" si="21"/>
        <v>3709261</v>
      </c>
      <c r="K253" s="247"/>
    </row>
    <row r="254" spans="1:11" s="5" customFormat="1" ht="15" customHeight="1" x14ac:dyDescent="0.2">
      <c r="A254" s="99">
        <v>4207</v>
      </c>
      <c r="B254" s="100"/>
      <c r="C254" s="101" t="s">
        <v>53</v>
      </c>
      <c r="D254" s="21" t="s">
        <v>54</v>
      </c>
      <c r="E254" s="31">
        <v>70464</v>
      </c>
      <c r="F254" s="31">
        <v>20000</v>
      </c>
      <c r="G254" s="31">
        <v>0</v>
      </c>
      <c r="H254" s="31">
        <v>0</v>
      </c>
      <c r="I254" s="31">
        <v>0</v>
      </c>
      <c r="J254" s="31">
        <f t="shared" si="21"/>
        <v>90464</v>
      </c>
      <c r="K254" s="247"/>
    </row>
    <row r="255" spans="1:11" s="5" customFormat="1" ht="15" customHeight="1" x14ac:dyDescent="0.2">
      <c r="A255" s="99">
        <v>4208</v>
      </c>
      <c r="B255" s="100"/>
      <c r="C255" s="101" t="s">
        <v>55</v>
      </c>
      <c r="D255" s="21" t="s">
        <v>56</v>
      </c>
      <c r="E255" s="31">
        <v>6344825</v>
      </c>
      <c r="F255" s="31">
        <v>4179892</v>
      </c>
      <c r="G255" s="31">
        <v>0</v>
      </c>
      <c r="H255" s="31">
        <v>0</v>
      </c>
      <c r="I255" s="31">
        <v>0</v>
      </c>
      <c r="J255" s="31">
        <f t="shared" si="21"/>
        <v>10524717</v>
      </c>
      <c r="K255" s="247"/>
    </row>
    <row r="256" spans="1:11" s="5" customFormat="1" ht="15" customHeight="1" x14ac:dyDescent="0.2">
      <c r="A256" s="99">
        <v>4209</v>
      </c>
      <c r="B256" s="100"/>
      <c r="C256" s="101" t="s">
        <v>57</v>
      </c>
      <c r="D256" s="21" t="s">
        <v>58</v>
      </c>
      <c r="E256" s="31">
        <v>22003</v>
      </c>
      <c r="F256" s="31">
        <v>0</v>
      </c>
      <c r="G256" s="31">
        <v>0</v>
      </c>
      <c r="H256" s="31">
        <v>0</v>
      </c>
      <c r="I256" s="31">
        <v>0</v>
      </c>
      <c r="J256" s="31">
        <f t="shared" si="21"/>
        <v>22003</v>
      </c>
      <c r="K256" s="247"/>
    </row>
    <row r="257" spans="1:11" s="5" customFormat="1" ht="15" customHeight="1" x14ac:dyDescent="0.2">
      <c r="A257" s="99"/>
      <c r="B257" s="100"/>
      <c r="C257" s="101"/>
      <c r="D257" s="21"/>
      <c r="E257" s="31"/>
      <c r="F257" s="31"/>
      <c r="G257" s="31"/>
      <c r="H257" s="31"/>
      <c r="I257" s="31"/>
      <c r="J257" s="31"/>
      <c r="K257" s="248"/>
    </row>
    <row r="258" spans="1:11" s="5" customFormat="1" ht="15" customHeight="1" x14ac:dyDescent="0.25">
      <c r="A258" s="88">
        <v>43</v>
      </c>
      <c r="B258" s="89"/>
      <c r="C258" s="90" t="s">
        <v>59</v>
      </c>
      <c r="D258" s="22" t="s">
        <v>60</v>
      </c>
      <c r="E258" s="32">
        <f>E260</f>
        <v>52978238</v>
      </c>
      <c r="F258" s="32">
        <f>F260</f>
        <v>17753425</v>
      </c>
      <c r="G258" s="32">
        <f>G260</f>
        <v>0</v>
      </c>
      <c r="H258" s="32">
        <f>H260</f>
        <v>0</v>
      </c>
      <c r="I258" s="32">
        <f>I260</f>
        <v>11445401</v>
      </c>
      <c r="J258" s="32">
        <f>E258+F258+G258+H258-I258</f>
        <v>59286262</v>
      </c>
      <c r="K258" s="245">
        <f>J258/J$141*100</f>
        <v>1.4040878608489382</v>
      </c>
    </row>
    <row r="259" spans="1:11" s="5" customFormat="1" ht="15" customHeight="1" x14ac:dyDescent="0.2">
      <c r="A259" s="99"/>
      <c r="B259" s="100"/>
      <c r="C259" s="101"/>
      <c r="D259" s="21" t="s">
        <v>474</v>
      </c>
      <c r="E259" s="31"/>
      <c r="F259" s="31"/>
      <c r="G259" s="31"/>
      <c r="H259" s="31"/>
      <c r="I259" s="31"/>
      <c r="J259" s="31"/>
      <c r="K259" s="248"/>
    </row>
    <row r="260" spans="1:11" s="5" customFormat="1" ht="15" customHeight="1" x14ac:dyDescent="0.2">
      <c r="A260" s="99">
        <v>430</v>
      </c>
      <c r="B260" s="100"/>
      <c r="C260" s="101" t="s">
        <v>61</v>
      </c>
      <c r="D260" s="21" t="s">
        <v>60</v>
      </c>
      <c r="E260" s="31">
        <f>SUM(E262:E270)</f>
        <v>52978238</v>
      </c>
      <c r="F260" s="31">
        <f>SUM(F262:F270)</f>
        <v>17753425</v>
      </c>
      <c r="G260" s="31">
        <f>SUM(G262:G270)</f>
        <v>0</v>
      </c>
      <c r="H260" s="31">
        <f>SUM(H262:H270)</f>
        <v>0</v>
      </c>
      <c r="I260" s="31">
        <f>SUM(I262:I270)</f>
        <v>11445401</v>
      </c>
      <c r="J260" s="31">
        <f>E260+F260+G260+H260-I260</f>
        <v>59286262</v>
      </c>
      <c r="K260" s="247">
        <f>J260/J$141*100</f>
        <v>1.4040878608489382</v>
      </c>
    </row>
    <row r="261" spans="1:11" s="5" customFormat="1" ht="15" customHeight="1" x14ac:dyDescent="0.2">
      <c r="A261" s="99"/>
      <c r="B261" s="100"/>
      <c r="C261" s="101"/>
      <c r="D261" s="21"/>
      <c r="E261" s="31"/>
      <c r="F261" s="31"/>
      <c r="G261" s="31"/>
      <c r="H261" s="31"/>
      <c r="I261" s="31"/>
      <c r="J261" s="31"/>
      <c r="K261" s="248"/>
    </row>
    <row r="262" spans="1:11" s="5" customFormat="1" ht="15" customHeight="1" x14ac:dyDescent="0.2">
      <c r="A262" s="210">
        <v>4300</v>
      </c>
      <c r="B262" s="319"/>
      <c r="C262" s="357" t="s">
        <v>62</v>
      </c>
      <c r="D262" s="23" t="s">
        <v>65</v>
      </c>
      <c r="E262" s="33">
        <v>9647307</v>
      </c>
      <c r="F262" s="33">
        <v>1798094</v>
      </c>
      <c r="G262" s="33">
        <v>0</v>
      </c>
      <c r="H262" s="33">
        <v>0</v>
      </c>
      <c r="I262" s="33">
        <f>E262+F262+G262+H262</f>
        <v>11445401</v>
      </c>
      <c r="J262" s="33">
        <f>E262+F262+G262+H262-I262</f>
        <v>0</v>
      </c>
      <c r="K262" s="251"/>
    </row>
    <row r="263" spans="1:11" s="5" customFormat="1" ht="15" customHeight="1" x14ac:dyDescent="0.2">
      <c r="A263" s="99">
        <v>4301</v>
      </c>
      <c r="B263" s="100"/>
      <c r="C263" s="101" t="s">
        <v>66</v>
      </c>
      <c r="D263" s="21" t="s">
        <v>67</v>
      </c>
      <c r="E263" s="31">
        <v>220972</v>
      </c>
      <c r="F263" s="31">
        <v>1313701</v>
      </c>
      <c r="G263" s="31">
        <v>0</v>
      </c>
      <c r="H263" s="31">
        <v>0</v>
      </c>
      <c r="I263" s="31">
        <v>0</v>
      </c>
      <c r="J263" s="31">
        <f t="shared" ref="J263:J270" si="22">E263+F263+G263+H263</f>
        <v>1534673</v>
      </c>
      <c r="K263" s="247">
        <f t="shared" ref="K263:K270" si="23">J263/J$141*100</f>
        <v>3.6345953632101524E-2</v>
      </c>
    </row>
    <row r="264" spans="1:11" s="5" customFormat="1" ht="15" customHeight="1" x14ac:dyDescent="0.2">
      <c r="A264" s="99">
        <v>4302</v>
      </c>
      <c r="B264" s="100"/>
      <c r="C264" s="101" t="s">
        <v>68</v>
      </c>
      <c r="D264" s="21" t="s">
        <v>69</v>
      </c>
      <c r="E264" s="31">
        <v>1224852</v>
      </c>
      <c r="F264" s="31">
        <v>1105667</v>
      </c>
      <c r="G264" s="31">
        <v>0</v>
      </c>
      <c r="H264" s="31">
        <v>0</v>
      </c>
      <c r="I264" s="31">
        <v>0</v>
      </c>
      <c r="J264" s="31">
        <f t="shared" si="22"/>
        <v>2330519</v>
      </c>
      <c r="K264" s="247">
        <f t="shared" si="23"/>
        <v>5.5194126379190619E-2</v>
      </c>
    </row>
    <row r="265" spans="1:11" s="5" customFormat="1" ht="15" customHeight="1" x14ac:dyDescent="0.2">
      <c r="A265" s="99">
        <v>4303</v>
      </c>
      <c r="B265" s="100"/>
      <c r="C265" s="101" t="s">
        <v>70</v>
      </c>
      <c r="D265" s="21" t="s">
        <v>71</v>
      </c>
      <c r="E265" s="31">
        <v>29984569</v>
      </c>
      <c r="F265" s="31">
        <v>2311950</v>
      </c>
      <c r="G265" s="31">
        <v>0</v>
      </c>
      <c r="H265" s="31">
        <v>0</v>
      </c>
      <c r="I265" s="31">
        <v>0</v>
      </c>
      <c r="J265" s="31">
        <f t="shared" si="22"/>
        <v>32296519</v>
      </c>
      <c r="K265" s="247">
        <f t="shared" si="23"/>
        <v>0.76488462496719878</v>
      </c>
    </row>
    <row r="266" spans="1:11" s="5" customFormat="1" ht="15" customHeight="1" x14ac:dyDescent="0.2">
      <c r="A266" s="99">
        <v>4304</v>
      </c>
      <c r="B266" s="100"/>
      <c r="C266" s="101" t="s">
        <v>72</v>
      </c>
      <c r="D266" s="21" t="s">
        <v>73</v>
      </c>
      <c r="E266" s="31">
        <v>0</v>
      </c>
      <c r="F266" s="31">
        <v>0</v>
      </c>
      <c r="G266" s="31">
        <v>0</v>
      </c>
      <c r="H266" s="31">
        <v>0</v>
      </c>
      <c r="I266" s="31">
        <v>0</v>
      </c>
      <c r="J266" s="31">
        <f t="shared" si="22"/>
        <v>0</v>
      </c>
      <c r="K266" s="247">
        <f t="shared" si="23"/>
        <v>0</v>
      </c>
    </row>
    <row r="267" spans="1:11" s="5" customFormat="1" ht="15" customHeight="1" x14ac:dyDescent="0.2">
      <c r="A267" s="99">
        <v>4305</v>
      </c>
      <c r="B267" s="100"/>
      <c r="C267" s="101" t="s">
        <v>74</v>
      </c>
      <c r="D267" s="21" t="s">
        <v>75</v>
      </c>
      <c r="E267" s="31">
        <v>4635256</v>
      </c>
      <c r="F267" s="31">
        <v>473587</v>
      </c>
      <c r="G267" s="31">
        <v>0</v>
      </c>
      <c r="H267" s="31">
        <v>0</v>
      </c>
      <c r="I267" s="31">
        <v>0</v>
      </c>
      <c r="J267" s="31">
        <f t="shared" si="22"/>
        <v>5108843</v>
      </c>
      <c r="K267" s="247">
        <f t="shared" si="23"/>
        <v>0.12099370406053044</v>
      </c>
    </row>
    <row r="268" spans="1:11" s="5" customFormat="1" ht="15" customHeight="1" x14ac:dyDescent="0.2">
      <c r="A268" s="99">
        <v>4306</v>
      </c>
      <c r="B268" s="100"/>
      <c r="C268" s="101" t="s">
        <v>76</v>
      </c>
      <c r="D268" s="21" t="s">
        <v>77</v>
      </c>
      <c r="E268" s="31">
        <v>894473</v>
      </c>
      <c r="F268" s="31">
        <v>250000</v>
      </c>
      <c r="G268" s="31">
        <v>0</v>
      </c>
      <c r="H268" s="31">
        <v>0</v>
      </c>
      <c r="I268" s="31">
        <v>0</v>
      </c>
      <c r="J268" s="31">
        <f t="shared" si="22"/>
        <v>1144473</v>
      </c>
      <c r="K268" s="247">
        <f t="shared" si="23"/>
        <v>2.7104772541897935E-2</v>
      </c>
    </row>
    <row r="269" spans="1:11" s="5" customFormat="1" ht="15" customHeight="1" x14ac:dyDescent="0.2">
      <c r="A269" s="99">
        <v>4307</v>
      </c>
      <c r="B269" s="100"/>
      <c r="C269" s="101" t="s">
        <v>78</v>
      </c>
      <c r="D269" s="21" t="s">
        <v>79</v>
      </c>
      <c r="E269" s="31">
        <v>6370709</v>
      </c>
      <c r="F269" s="31">
        <v>10500426</v>
      </c>
      <c r="G269" s="31">
        <v>0</v>
      </c>
      <c r="H269" s="31">
        <v>0</v>
      </c>
      <c r="I269" s="31">
        <v>0</v>
      </c>
      <c r="J269" s="31">
        <f t="shared" si="22"/>
        <v>16871135</v>
      </c>
      <c r="K269" s="247">
        <f t="shared" si="23"/>
        <v>0.39956231094892858</v>
      </c>
    </row>
    <row r="270" spans="1:11" s="5" customFormat="1" ht="15" customHeight="1" x14ac:dyDescent="0.2">
      <c r="A270" s="99">
        <v>4308</v>
      </c>
      <c r="B270" s="100"/>
      <c r="C270" s="101" t="s">
        <v>80</v>
      </c>
      <c r="D270" s="21" t="s">
        <v>83</v>
      </c>
      <c r="E270" s="31">
        <v>100</v>
      </c>
      <c r="F270" s="31">
        <v>0</v>
      </c>
      <c r="G270" s="31">
        <v>0</v>
      </c>
      <c r="H270" s="31">
        <v>0</v>
      </c>
      <c r="I270" s="31">
        <v>0</v>
      </c>
      <c r="J270" s="31">
        <f t="shared" si="22"/>
        <v>100</v>
      </c>
      <c r="K270" s="247">
        <f t="shared" si="23"/>
        <v>2.3683190902623247E-6</v>
      </c>
    </row>
    <row r="271" spans="1:11" s="5" customFormat="1" ht="15.75" customHeight="1" thickBot="1" x14ac:dyDescent="0.25">
      <c r="A271" s="310"/>
      <c r="B271" s="320"/>
      <c r="C271" s="358"/>
      <c r="D271" s="24"/>
      <c r="E271" s="35"/>
      <c r="F271" s="35"/>
      <c r="G271" s="35"/>
      <c r="H271" s="35"/>
      <c r="I271" s="35"/>
      <c r="J271" s="35"/>
      <c r="K271" s="253"/>
    </row>
    <row r="272" spans="1:11" s="5" customFormat="1" ht="15.75" customHeight="1" thickTop="1" x14ac:dyDescent="0.2">
      <c r="A272" s="311"/>
      <c r="B272" s="321"/>
      <c r="C272" s="371"/>
      <c r="D272" s="25"/>
      <c r="E272" s="36"/>
      <c r="F272" s="36"/>
      <c r="G272" s="36"/>
      <c r="H272" s="36"/>
      <c r="I272" s="36"/>
      <c r="J272" s="36"/>
      <c r="K272" s="302"/>
    </row>
    <row r="273" spans="1:11" s="5" customFormat="1" ht="15.75" customHeight="1" thickBot="1" x14ac:dyDescent="0.25">
      <c r="A273" s="99"/>
      <c r="B273" s="100"/>
      <c r="C273" s="101"/>
      <c r="D273" s="21"/>
      <c r="E273" s="31"/>
      <c r="F273" s="31"/>
      <c r="G273" s="31"/>
      <c r="H273" s="31"/>
      <c r="I273" s="31"/>
      <c r="J273" s="31"/>
      <c r="K273" s="253"/>
    </row>
    <row r="274" spans="1:11" s="5" customFormat="1" ht="19.5" customHeight="1" thickTop="1" thickBot="1" x14ac:dyDescent="0.3">
      <c r="A274" s="13"/>
      <c r="B274" s="18" t="s">
        <v>84</v>
      </c>
      <c r="C274" s="361" t="s">
        <v>853</v>
      </c>
      <c r="D274" s="20" t="s">
        <v>86</v>
      </c>
      <c r="E274" s="30">
        <f t="shared" ref="E274:J274" si="24">E22-E144</f>
        <v>-38393135</v>
      </c>
      <c r="F274" s="30">
        <f t="shared" si="24"/>
        <v>-3273625</v>
      </c>
      <c r="G274" s="30">
        <f t="shared" si="24"/>
        <v>-1449063</v>
      </c>
      <c r="H274" s="30">
        <f t="shared" si="24"/>
        <v>-4112353</v>
      </c>
      <c r="I274" s="30">
        <f t="shared" si="24"/>
        <v>-239968</v>
      </c>
      <c r="J274" s="46">
        <f t="shared" si="24"/>
        <v>-46988208</v>
      </c>
      <c r="K274" s="275">
        <f>J274/J$141*100</f>
        <v>-1.1128307002361688</v>
      </c>
    </row>
    <row r="275" spans="1:11" s="5" customFormat="1" ht="18.75" customHeight="1" thickTop="1" x14ac:dyDescent="0.25">
      <c r="A275" s="13"/>
      <c r="B275" s="18"/>
      <c r="C275" s="361" t="s">
        <v>854</v>
      </c>
      <c r="D275" s="20" t="s">
        <v>88</v>
      </c>
      <c r="E275" s="30"/>
      <c r="F275" s="30"/>
      <c r="G275" s="30"/>
      <c r="H275" s="30"/>
      <c r="I275" s="30"/>
      <c r="J275" s="30">
        <f>+E274+F274+G274+H274</f>
        <v>-47228176</v>
      </c>
      <c r="K275" s="301"/>
    </row>
    <row r="276" spans="1:11" s="5" customFormat="1" ht="15" customHeight="1" x14ac:dyDescent="0.25">
      <c r="A276" s="88"/>
      <c r="B276" s="89"/>
      <c r="C276" s="90" t="s">
        <v>89</v>
      </c>
      <c r="D276" s="22" t="s">
        <v>89</v>
      </c>
      <c r="E276" s="32"/>
      <c r="F276" s="32"/>
      <c r="G276" s="32"/>
      <c r="H276" s="32"/>
      <c r="I276" s="32"/>
      <c r="J276" s="32"/>
      <c r="K276" s="252"/>
    </row>
    <row r="277" spans="1:11" s="5" customFormat="1" ht="15" customHeight="1" x14ac:dyDescent="0.25">
      <c r="A277" s="88"/>
      <c r="B277" s="89"/>
      <c r="C277" s="90" t="s">
        <v>894</v>
      </c>
      <c r="D277" s="22" t="s">
        <v>90</v>
      </c>
      <c r="E277" s="32"/>
      <c r="F277" s="32"/>
      <c r="G277" s="32"/>
      <c r="H277" s="32"/>
      <c r="I277" s="32"/>
      <c r="J277" s="32"/>
      <c r="K277" s="252"/>
    </row>
    <row r="278" spans="1:11" s="5" customFormat="1" ht="15" customHeight="1" thickBot="1" x14ac:dyDescent="0.3">
      <c r="A278" s="359"/>
      <c r="B278" s="360"/>
      <c r="C278" s="379"/>
      <c r="D278" s="254"/>
      <c r="E278" s="255"/>
      <c r="F278" s="255"/>
      <c r="G278" s="255"/>
      <c r="H278" s="255"/>
      <c r="I278" s="255"/>
      <c r="J278" s="255"/>
      <c r="K278" s="256"/>
    </row>
    <row r="279" spans="1:11" s="5" customFormat="1" ht="15" customHeight="1" thickTop="1" x14ac:dyDescent="0.2">
      <c r="A279" s="309"/>
      <c r="B279" s="318"/>
      <c r="C279" s="63"/>
      <c r="D279" s="19"/>
      <c r="E279" s="326"/>
      <c r="F279" s="326"/>
      <c r="G279" s="326"/>
      <c r="H279" s="326"/>
      <c r="I279" s="326"/>
      <c r="J279" s="326"/>
      <c r="K279" s="327"/>
    </row>
    <row r="280" spans="1:11" s="5" customFormat="1" ht="15" customHeight="1" x14ac:dyDescent="0.25">
      <c r="A280" s="13"/>
      <c r="B280" s="18" t="s">
        <v>91</v>
      </c>
      <c r="C280" s="361" t="s">
        <v>92</v>
      </c>
      <c r="D280" s="20" t="s">
        <v>93</v>
      </c>
      <c r="E280" s="30">
        <f t="shared" ref="E280:J280" si="25">(E22-E82)-(E144-E184-E191)</f>
        <v>18619149</v>
      </c>
      <c r="F280" s="30">
        <f t="shared" si="25"/>
        <v>-3857736</v>
      </c>
      <c r="G280" s="30">
        <f t="shared" si="25"/>
        <v>-1838448</v>
      </c>
      <c r="H280" s="30">
        <f t="shared" si="25"/>
        <v>-4814640</v>
      </c>
      <c r="I280" s="30">
        <f t="shared" si="25"/>
        <v>-239968</v>
      </c>
      <c r="J280" s="30">
        <f t="shared" si="25"/>
        <v>8348293</v>
      </c>
      <c r="K280" s="269">
        <f>J280/J$141*100</f>
        <v>0.19771421683003332</v>
      </c>
    </row>
    <row r="281" spans="1:11" s="5" customFormat="1" ht="15" customHeight="1" x14ac:dyDescent="0.25">
      <c r="A281" s="13"/>
      <c r="B281" s="18"/>
      <c r="C281" s="361" t="s">
        <v>94</v>
      </c>
      <c r="D281" s="20" t="s">
        <v>95</v>
      </c>
      <c r="E281" s="30"/>
      <c r="F281" s="30"/>
      <c r="G281" s="30"/>
      <c r="H281" s="30"/>
      <c r="I281" s="30"/>
      <c r="J281" s="15"/>
      <c r="K281" s="270"/>
    </row>
    <row r="282" spans="1:11" s="5" customFormat="1" ht="15" customHeight="1" x14ac:dyDescent="0.25">
      <c r="A282" s="88"/>
      <c r="B282" s="89"/>
      <c r="C282" s="90" t="s">
        <v>96</v>
      </c>
      <c r="D282" s="22" t="s">
        <v>96</v>
      </c>
      <c r="E282" s="32"/>
      <c r="F282" s="32"/>
      <c r="G282" s="32"/>
      <c r="H282" s="32"/>
      <c r="I282" s="32"/>
      <c r="J282" s="29"/>
      <c r="K282" s="252"/>
    </row>
    <row r="283" spans="1:11" s="5" customFormat="1" ht="15" customHeight="1" thickBot="1" x14ac:dyDescent="0.25">
      <c r="A283" s="310"/>
      <c r="B283" s="320"/>
      <c r="C283" s="358"/>
      <c r="D283" s="24"/>
      <c r="E283" s="35"/>
      <c r="F283" s="35"/>
      <c r="G283" s="35"/>
      <c r="H283" s="35"/>
      <c r="I283" s="35"/>
      <c r="J283" s="35"/>
      <c r="K283" s="271"/>
    </row>
    <row r="284" spans="1:11" s="5" customFormat="1" ht="15" customHeight="1" thickTop="1" x14ac:dyDescent="0.2">
      <c r="A284" s="309"/>
      <c r="B284" s="318"/>
      <c r="C284" s="63"/>
      <c r="D284" s="19"/>
      <c r="E284" s="326"/>
      <c r="F284" s="326"/>
      <c r="G284" s="326"/>
      <c r="H284" s="326"/>
      <c r="I284" s="326"/>
      <c r="J284" s="326"/>
      <c r="K284" s="327"/>
    </row>
    <row r="285" spans="1:11" s="5" customFormat="1" ht="15" customHeight="1" x14ac:dyDescent="0.25">
      <c r="A285" s="13"/>
      <c r="B285" s="18" t="s">
        <v>97</v>
      </c>
      <c r="C285" s="361" t="s">
        <v>98</v>
      </c>
      <c r="D285" s="20" t="s">
        <v>99</v>
      </c>
      <c r="E285" s="30">
        <f>E25-(E147+E202)</f>
        <v>74210209</v>
      </c>
      <c r="F285" s="30">
        <f>F25-(F147+F202)</f>
        <v>21739073</v>
      </c>
      <c r="G285" s="30">
        <f>G25-(G147+G202)</f>
        <v>-166474932</v>
      </c>
      <c r="H285" s="30">
        <f>H25-(H147+H202)</f>
        <v>-49274268</v>
      </c>
      <c r="I285" s="30">
        <f>I25-(I147+I202)</f>
        <v>-244951015</v>
      </c>
      <c r="J285" s="30">
        <f>(J25+J130)-(J147+J202)</f>
        <v>125151097</v>
      </c>
      <c r="K285" s="269">
        <f>J285/J$141*100</f>
        <v>2.9639773219237191</v>
      </c>
    </row>
    <row r="286" spans="1:11" s="5" customFormat="1" ht="15" customHeight="1" x14ac:dyDescent="0.25">
      <c r="A286" s="13"/>
      <c r="B286" s="18"/>
      <c r="C286" s="361" t="s">
        <v>94</v>
      </c>
      <c r="D286" s="20" t="s">
        <v>95</v>
      </c>
      <c r="E286" s="30"/>
      <c r="F286" s="30"/>
      <c r="G286" s="30"/>
      <c r="H286" s="30"/>
      <c r="I286" s="30"/>
      <c r="J286" s="15"/>
      <c r="K286" s="270"/>
    </row>
    <row r="287" spans="1:11" s="5" customFormat="1" ht="15" customHeight="1" x14ac:dyDescent="0.25">
      <c r="A287" s="88"/>
      <c r="B287" s="89"/>
      <c r="C287" s="90" t="s">
        <v>100</v>
      </c>
      <c r="D287" s="22" t="s">
        <v>100</v>
      </c>
      <c r="E287" s="32"/>
      <c r="F287" s="32"/>
      <c r="G287" s="32"/>
      <c r="H287" s="32"/>
      <c r="I287" s="32"/>
      <c r="J287" s="29"/>
      <c r="K287" s="252"/>
    </row>
    <row r="288" spans="1:11" s="5" customFormat="1" ht="15.75" customHeight="1" thickBot="1" x14ac:dyDescent="0.25">
      <c r="A288" s="312"/>
      <c r="B288" s="322"/>
      <c r="C288" s="372"/>
      <c r="D288" s="26"/>
      <c r="E288" s="38"/>
      <c r="F288" s="38"/>
      <c r="G288" s="38"/>
      <c r="H288" s="38"/>
      <c r="I288" s="38"/>
      <c r="J288" s="38"/>
      <c r="K288" s="303"/>
    </row>
    <row r="289" spans="1:11" s="5" customFormat="1" ht="15.75" customHeight="1" thickTop="1" x14ac:dyDescent="0.2">
      <c r="A289" s="313"/>
      <c r="B289" s="313"/>
      <c r="C289" s="59"/>
      <c r="D289" s="16"/>
      <c r="E289" s="39"/>
      <c r="F289" s="39"/>
      <c r="G289" s="39"/>
      <c r="H289" s="39"/>
      <c r="I289" s="39"/>
      <c r="J289" s="39"/>
      <c r="K289" s="39"/>
    </row>
    <row r="290" spans="1:11" s="5" customFormat="1" ht="15" customHeight="1" x14ac:dyDescent="0.2">
      <c r="A290" s="52"/>
      <c r="B290" s="52"/>
      <c r="C290" s="12"/>
      <c r="D290" s="4"/>
      <c r="E290" s="37"/>
      <c r="F290" s="37"/>
      <c r="G290" s="37"/>
      <c r="H290" s="37"/>
      <c r="I290" s="37"/>
      <c r="J290" s="37"/>
      <c r="K290" s="37"/>
    </row>
    <row r="291" spans="1:11" s="5" customFormat="1" ht="15" customHeight="1" x14ac:dyDescent="0.2">
      <c r="A291" s="52"/>
      <c r="B291" s="52"/>
      <c r="C291" s="12"/>
      <c r="D291" s="4"/>
      <c r="E291" s="37"/>
      <c r="F291" s="37"/>
      <c r="G291" s="37"/>
      <c r="H291" s="37"/>
      <c r="I291" s="37"/>
      <c r="J291" s="37"/>
      <c r="K291" s="37"/>
    </row>
    <row r="292" spans="1:11" s="5" customFormat="1" ht="23.25" customHeight="1" x14ac:dyDescent="0.35">
      <c r="A292" s="17"/>
      <c r="B292" s="316" t="s">
        <v>866</v>
      </c>
      <c r="C292" s="262" t="s">
        <v>867</v>
      </c>
      <c r="D292" s="262" t="s">
        <v>868</v>
      </c>
      <c r="E292" s="262"/>
      <c r="F292" s="262"/>
      <c r="G292" s="262"/>
      <c r="H292" s="330"/>
      <c r="I292" s="328"/>
      <c r="J292" s="328"/>
      <c r="K292" s="328"/>
    </row>
    <row r="293" spans="1:11" s="5" customFormat="1" ht="20.25" customHeight="1" x14ac:dyDescent="0.3">
      <c r="A293" s="52"/>
      <c r="B293" s="52"/>
      <c r="C293" s="355"/>
      <c r="D293" s="11"/>
      <c r="E293" s="4"/>
      <c r="F293" s="4"/>
      <c r="G293" s="4"/>
      <c r="H293" s="4"/>
      <c r="I293" s="4"/>
      <c r="J293" s="4"/>
      <c r="K293" s="4"/>
    </row>
    <row r="294" spans="1:11" s="5" customFormat="1" ht="15" customHeight="1" x14ac:dyDescent="0.2">
      <c r="A294" s="52"/>
      <c r="B294" s="52"/>
      <c r="C294" s="12"/>
      <c r="D294" s="4"/>
      <c r="E294" s="4"/>
      <c r="F294" s="4"/>
      <c r="G294" s="4"/>
      <c r="H294" s="4"/>
      <c r="I294" s="4"/>
      <c r="J294" s="4"/>
      <c r="K294" s="4"/>
    </row>
    <row r="295" spans="1:11" s="5" customFormat="1" ht="16.5" customHeight="1" thickBot="1" x14ac:dyDescent="0.3">
      <c r="A295" s="305"/>
      <c r="B295" s="305"/>
      <c r="C295" s="346"/>
      <c r="D295" s="346"/>
      <c r="E295" s="241"/>
      <c r="F295" s="241"/>
      <c r="G295" s="241"/>
      <c r="H295" s="241"/>
      <c r="I295" s="55" t="s">
        <v>219</v>
      </c>
      <c r="J295" s="55"/>
      <c r="K295" s="241"/>
    </row>
    <row r="296" spans="1:11" s="5" customFormat="1" ht="16.5" customHeight="1" thickTop="1" x14ac:dyDescent="0.25">
      <c r="A296" s="306"/>
      <c r="B296" s="317"/>
      <c r="C296" s="347"/>
      <c r="D296" s="373"/>
      <c r="E296" s="334"/>
      <c r="F296" s="335"/>
      <c r="G296" s="335"/>
      <c r="H296" s="335"/>
      <c r="I296" s="335"/>
      <c r="J296" s="339"/>
      <c r="K296" s="276"/>
    </row>
    <row r="297" spans="1:11" s="5" customFormat="1" ht="20.25" customHeight="1" x14ac:dyDescent="0.3">
      <c r="A297" s="307"/>
      <c r="B297" s="242"/>
      <c r="C297" s="345"/>
      <c r="D297" s="374"/>
      <c r="E297" s="336" t="s">
        <v>852</v>
      </c>
      <c r="F297" s="337"/>
      <c r="G297" s="337"/>
      <c r="H297" s="337"/>
      <c r="I297" s="337"/>
      <c r="J297" s="340"/>
      <c r="K297" s="277" t="s">
        <v>220</v>
      </c>
    </row>
    <row r="298" spans="1:11" s="5" customFormat="1" ht="15.75" customHeight="1" x14ac:dyDescent="0.25">
      <c r="A298" s="307"/>
      <c r="B298" s="242"/>
      <c r="C298" s="345"/>
      <c r="D298" s="374"/>
      <c r="E298" s="278"/>
      <c r="F298" s="279"/>
      <c r="G298" s="280"/>
      <c r="H298" s="281"/>
      <c r="I298" s="282" t="s">
        <v>221</v>
      </c>
      <c r="J298" s="282" t="s">
        <v>222</v>
      </c>
      <c r="K298" s="277" t="s">
        <v>223</v>
      </c>
    </row>
    <row r="299" spans="1:11" s="5" customFormat="1" ht="15.75" customHeight="1" x14ac:dyDescent="0.25">
      <c r="A299" s="329" t="s">
        <v>224</v>
      </c>
      <c r="B299" s="242"/>
      <c r="C299" s="345"/>
      <c r="D299" s="374"/>
      <c r="E299" s="283" t="s">
        <v>225</v>
      </c>
      <c r="F299" s="284" t="s">
        <v>226</v>
      </c>
      <c r="G299" s="288" t="s">
        <v>227</v>
      </c>
      <c r="H299" s="289" t="s">
        <v>228</v>
      </c>
      <c r="I299" s="285" t="s">
        <v>229</v>
      </c>
      <c r="J299" s="285" t="s">
        <v>230</v>
      </c>
      <c r="K299" s="277" t="s">
        <v>231</v>
      </c>
    </row>
    <row r="300" spans="1:11" s="5" customFormat="1" ht="15.75" customHeight="1" x14ac:dyDescent="0.25">
      <c r="A300" s="307"/>
      <c r="B300" s="242"/>
      <c r="C300" s="345"/>
      <c r="D300" s="374"/>
      <c r="E300" s="283" t="s">
        <v>232</v>
      </c>
      <c r="F300" s="284" t="s">
        <v>233</v>
      </c>
      <c r="G300" s="288"/>
      <c r="H300" s="289"/>
      <c r="I300" s="294" t="s">
        <v>234</v>
      </c>
      <c r="J300" s="285" t="s">
        <v>235</v>
      </c>
      <c r="K300" s="277" t="s">
        <v>236</v>
      </c>
    </row>
    <row r="301" spans="1:11" s="5" customFormat="1" ht="16.5" customHeight="1" thickBot="1" x14ac:dyDescent="0.3">
      <c r="A301" s="308"/>
      <c r="B301" s="243"/>
      <c r="C301" s="346"/>
      <c r="D301" s="375"/>
      <c r="E301" s="290"/>
      <c r="F301" s="291"/>
      <c r="G301" s="292"/>
      <c r="H301" s="293"/>
      <c r="I301" s="295" t="s">
        <v>237</v>
      </c>
      <c r="J301" s="286"/>
      <c r="K301" s="287" t="s">
        <v>239</v>
      </c>
    </row>
    <row r="302" spans="1:11" s="5" customFormat="1" ht="15.75" customHeight="1" thickTop="1" x14ac:dyDescent="0.2">
      <c r="A302" s="314"/>
      <c r="B302" s="323"/>
      <c r="C302" s="356"/>
      <c r="D302" s="376"/>
      <c r="E302" s="189" t="s">
        <v>240</v>
      </c>
      <c r="F302" s="189" t="s">
        <v>241</v>
      </c>
      <c r="G302" s="189" t="s">
        <v>242</v>
      </c>
      <c r="H302" s="189" t="s">
        <v>243</v>
      </c>
      <c r="I302" s="189" t="s">
        <v>244</v>
      </c>
      <c r="J302" s="189" t="s">
        <v>245</v>
      </c>
      <c r="K302" s="258"/>
    </row>
    <row r="303" spans="1:11" s="5" customFormat="1" ht="20.25" customHeight="1" thickBot="1" x14ac:dyDescent="0.3">
      <c r="A303" s="13"/>
      <c r="B303" s="18" t="s">
        <v>101</v>
      </c>
      <c r="C303" s="361" t="s">
        <v>698</v>
      </c>
      <c r="D303" s="20" t="s">
        <v>699</v>
      </c>
      <c r="E303" s="30"/>
      <c r="F303" s="30"/>
      <c r="G303" s="30"/>
      <c r="H303" s="30"/>
      <c r="I303" s="30"/>
      <c r="J303" s="30"/>
      <c r="K303" s="385"/>
    </row>
    <row r="304" spans="1:11" s="5" customFormat="1" ht="16.5" customHeight="1" thickTop="1" thickBot="1" x14ac:dyDescent="0.3">
      <c r="A304" s="13"/>
      <c r="B304" s="18"/>
      <c r="C304" s="361" t="s">
        <v>700</v>
      </c>
      <c r="D304" s="20" t="s">
        <v>701</v>
      </c>
      <c r="E304" s="30">
        <f t="shared" ref="E304:J304" si="26">E306+E315+E320</f>
        <v>30904300</v>
      </c>
      <c r="F304" s="30">
        <f t="shared" si="26"/>
        <v>1425000</v>
      </c>
      <c r="G304" s="30">
        <f t="shared" si="26"/>
        <v>0</v>
      </c>
      <c r="H304" s="30">
        <f t="shared" si="26"/>
        <v>720465</v>
      </c>
      <c r="I304" s="30">
        <f t="shared" si="26"/>
        <v>718465</v>
      </c>
      <c r="J304" s="46">
        <f t="shared" si="26"/>
        <v>32331300</v>
      </c>
      <c r="K304" s="275">
        <f>J304/J$141*100</f>
        <v>0.76570835002998283</v>
      </c>
    </row>
    <row r="305" spans="1:11" s="5" customFormat="1" ht="15.75" customHeight="1" thickTop="1" x14ac:dyDescent="0.2">
      <c r="A305" s="99"/>
      <c r="B305" s="100"/>
      <c r="C305" s="101"/>
      <c r="D305" s="21" t="s">
        <v>474</v>
      </c>
      <c r="E305" s="31"/>
      <c r="F305" s="31"/>
      <c r="G305" s="31"/>
      <c r="H305" s="31"/>
      <c r="I305" s="31"/>
      <c r="J305" s="31"/>
      <c r="K305" s="299"/>
    </row>
    <row r="306" spans="1:11" s="5" customFormat="1" ht="15" customHeight="1" x14ac:dyDescent="0.2">
      <c r="A306" s="99">
        <v>750</v>
      </c>
      <c r="B306" s="100"/>
      <c r="C306" s="101" t="s">
        <v>702</v>
      </c>
      <c r="D306" s="21" t="s">
        <v>703</v>
      </c>
      <c r="E306" s="31">
        <f t="shared" ref="E306:J306" si="27">SUM(E307:E313)</f>
        <v>5442900</v>
      </c>
      <c r="F306" s="31">
        <f t="shared" si="27"/>
        <v>1210000</v>
      </c>
      <c r="G306" s="31">
        <f t="shared" si="27"/>
        <v>0</v>
      </c>
      <c r="H306" s="31">
        <f t="shared" si="27"/>
        <v>720465</v>
      </c>
      <c r="I306" s="31">
        <f t="shared" si="27"/>
        <v>718465</v>
      </c>
      <c r="J306" s="31">
        <f t="shared" si="27"/>
        <v>6654900</v>
      </c>
      <c r="K306" s="247">
        <f t="shared" ref="K306:K311" si="28">J306/J$141*100</f>
        <v>0.15760926713786744</v>
      </c>
    </row>
    <row r="307" spans="1:11" s="5" customFormat="1" ht="15" customHeight="1" x14ac:dyDescent="0.2">
      <c r="A307" s="99">
        <v>7500</v>
      </c>
      <c r="B307" s="100"/>
      <c r="C307" s="101" t="s">
        <v>704</v>
      </c>
      <c r="D307" s="21" t="s">
        <v>705</v>
      </c>
      <c r="E307" s="31">
        <v>101100</v>
      </c>
      <c r="F307" s="31">
        <v>730000</v>
      </c>
      <c r="G307" s="31">
        <v>0</v>
      </c>
      <c r="H307" s="31">
        <v>0</v>
      </c>
      <c r="I307" s="31">
        <v>0</v>
      </c>
      <c r="J307" s="31">
        <f t="shared" ref="J307:J312" si="29">E307+F307+G307+H307-I307</f>
        <v>831100</v>
      </c>
      <c r="K307" s="247">
        <f t="shared" si="28"/>
        <v>1.9683099959170176E-2</v>
      </c>
    </row>
    <row r="308" spans="1:11" s="5" customFormat="1" ht="15" customHeight="1" x14ac:dyDescent="0.2">
      <c r="A308" s="99">
        <v>7501</v>
      </c>
      <c r="B308" s="100"/>
      <c r="C308" s="101" t="s">
        <v>706</v>
      </c>
      <c r="D308" s="21" t="s">
        <v>707</v>
      </c>
      <c r="E308" s="31">
        <v>0</v>
      </c>
      <c r="F308" s="31">
        <v>150000</v>
      </c>
      <c r="G308" s="31">
        <v>0</v>
      </c>
      <c r="H308" s="31">
        <v>0</v>
      </c>
      <c r="I308" s="31">
        <v>0</v>
      </c>
      <c r="J308" s="31">
        <f t="shared" si="29"/>
        <v>150000</v>
      </c>
      <c r="K308" s="247">
        <f t="shared" si="28"/>
        <v>3.5524786353934869E-3</v>
      </c>
    </row>
    <row r="309" spans="1:11" s="5" customFormat="1" ht="15" customHeight="1" x14ac:dyDescent="0.2">
      <c r="A309" s="99">
        <v>7502</v>
      </c>
      <c r="B309" s="100"/>
      <c r="C309" s="101" t="s">
        <v>708</v>
      </c>
      <c r="D309" s="21" t="s">
        <v>709</v>
      </c>
      <c r="E309" s="31">
        <v>5341800</v>
      </c>
      <c r="F309" s="31">
        <v>150000</v>
      </c>
      <c r="G309" s="31">
        <v>0</v>
      </c>
      <c r="H309" s="31">
        <v>0</v>
      </c>
      <c r="I309" s="31">
        <v>0</v>
      </c>
      <c r="J309" s="31">
        <f t="shared" si="29"/>
        <v>5491800</v>
      </c>
      <c r="K309" s="247">
        <f t="shared" si="28"/>
        <v>0.13006334779902634</v>
      </c>
    </row>
    <row r="310" spans="1:11" s="5" customFormat="1" ht="15" customHeight="1" x14ac:dyDescent="0.2">
      <c r="A310" s="99">
        <v>7503</v>
      </c>
      <c r="B310" s="100"/>
      <c r="C310" s="101" t="s">
        <v>710</v>
      </c>
      <c r="D310" s="21" t="s">
        <v>711</v>
      </c>
      <c r="E310" s="31">
        <v>0</v>
      </c>
      <c r="F310" s="31">
        <v>150000</v>
      </c>
      <c r="G310" s="31">
        <v>0</v>
      </c>
      <c r="H310" s="31">
        <v>0</v>
      </c>
      <c r="I310" s="31">
        <v>0</v>
      </c>
      <c r="J310" s="31">
        <f t="shared" si="29"/>
        <v>150000</v>
      </c>
      <c r="K310" s="247">
        <f t="shared" si="28"/>
        <v>3.5524786353934869E-3</v>
      </c>
    </row>
    <row r="311" spans="1:11" s="5" customFormat="1" ht="15" customHeight="1" x14ac:dyDescent="0.2">
      <c r="A311" s="210">
        <v>7504</v>
      </c>
      <c r="B311" s="319"/>
      <c r="C311" s="357" t="s">
        <v>712</v>
      </c>
      <c r="D311" s="23" t="s">
        <v>713</v>
      </c>
      <c r="E311" s="33">
        <v>0</v>
      </c>
      <c r="F311" s="33">
        <v>30000</v>
      </c>
      <c r="G311" s="33"/>
      <c r="H311" s="33">
        <v>2000</v>
      </c>
      <c r="I311" s="33"/>
      <c r="J311" s="33">
        <f t="shared" si="29"/>
        <v>32000</v>
      </c>
      <c r="K311" s="261">
        <f t="shared" si="28"/>
        <v>7.5786210888394384E-4</v>
      </c>
    </row>
    <row r="312" spans="1:11" s="5" customFormat="1" ht="15" customHeight="1" x14ac:dyDescent="0.2">
      <c r="A312" s="210">
        <v>7506</v>
      </c>
      <c r="B312" s="319"/>
      <c r="C312" s="357" t="s">
        <v>714</v>
      </c>
      <c r="D312" s="23" t="s">
        <v>715</v>
      </c>
      <c r="E312" s="33">
        <v>0</v>
      </c>
      <c r="F312" s="33">
        <v>0</v>
      </c>
      <c r="G312" s="33"/>
      <c r="H312" s="33">
        <v>718465</v>
      </c>
      <c r="I312" s="33">
        <f>E312+F312+G312+H312</f>
        <v>718465</v>
      </c>
      <c r="J312" s="33">
        <f t="shared" si="29"/>
        <v>0</v>
      </c>
      <c r="K312" s="251"/>
    </row>
    <row r="313" spans="1:11" s="5" customFormat="1" ht="15" customHeight="1" x14ac:dyDescent="0.2">
      <c r="A313" s="99">
        <v>7505</v>
      </c>
      <c r="B313" s="100"/>
      <c r="C313" s="101" t="s">
        <v>716</v>
      </c>
      <c r="D313" s="21" t="s">
        <v>717</v>
      </c>
      <c r="E313" s="31">
        <v>0</v>
      </c>
      <c r="F313" s="31">
        <v>0</v>
      </c>
      <c r="G313" s="31"/>
      <c r="H313" s="31"/>
      <c r="I313" s="31"/>
      <c r="J313" s="31"/>
      <c r="K313" s="248"/>
    </row>
    <row r="314" spans="1:11" s="5" customFormat="1" ht="15" customHeight="1" x14ac:dyDescent="0.2">
      <c r="A314" s="99"/>
      <c r="B314" s="100"/>
      <c r="C314" s="101"/>
      <c r="D314" s="21"/>
      <c r="E314" s="31"/>
      <c r="F314" s="31"/>
      <c r="G314" s="31"/>
      <c r="H314" s="31"/>
      <c r="I314" s="31"/>
      <c r="J314" s="31"/>
      <c r="K314" s="248"/>
    </row>
    <row r="315" spans="1:11" s="5" customFormat="1" ht="15" customHeight="1" x14ac:dyDescent="0.2">
      <c r="A315" s="99">
        <v>751</v>
      </c>
      <c r="B315" s="100"/>
      <c r="C315" s="101" t="s">
        <v>700</v>
      </c>
      <c r="D315" s="21" t="s">
        <v>701</v>
      </c>
      <c r="E315" s="31">
        <f>SUM(E316:E318)</f>
        <v>21961400</v>
      </c>
      <c r="F315" s="31">
        <f>SUM(F316:F318)</f>
        <v>215000</v>
      </c>
      <c r="G315" s="31">
        <f>SUM(G316:G318)</f>
        <v>0</v>
      </c>
      <c r="H315" s="31">
        <f>SUM(H316:H318)</f>
        <v>0</v>
      </c>
      <c r="I315" s="31">
        <f>SUM(I316:I318)</f>
        <v>0</v>
      </c>
      <c r="J315" s="31">
        <f>E315+F315+G315+H315</f>
        <v>22176400</v>
      </c>
      <c r="K315" s="247">
        <f>J315/J$141*100</f>
        <v>0.52520791473293416</v>
      </c>
    </row>
    <row r="316" spans="1:11" s="5" customFormat="1" ht="15" customHeight="1" x14ac:dyDescent="0.2">
      <c r="A316" s="99">
        <v>7510</v>
      </c>
      <c r="B316" s="100"/>
      <c r="C316" s="101" t="s">
        <v>718</v>
      </c>
      <c r="D316" s="21" t="s">
        <v>719</v>
      </c>
      <c r="E316" s="31">
        <v>21961400</v>
      </c>
      <c r="F316" s="31">
        <v>50000</v>
      </c>
      <c r="G316" s="31">
        <v>0</v>
      </c>
      <c r="H316" s="31">
        <v>0</v>
      </c>
      <c r="I316" s="31">
        <v>0</v>
      </c>
      <c r="J316" s="31">
        <f>E316+F316+G316+H316-I316</f>
        <v>22011400</v>
      </c>
      <c r="K316" s="247">
        <f>J316/J$141*100</f>
        <v>0.52130018823400126</v>
      </c>
    </row>
    <row r="317" spans="1:11" s="5" customFormat="1" ht="15" customHeight="1" x14ac:dyDescent="0.2">
      <c r="A317" s="99">
        <v>7511</v>
      </c>
      <c r="B317" s="100"/>
      <c r="C317" s="101" t="s">
        <v>720</v>
      </c>
      <c r="D317" s="21" t="s">
        <v>721</v>
      </c>
      <c r="E317" s="31">
        <v>0</v>
      </c>
      <c r="F317" s="31">
        <v>85000</v>
      </c>
      <c r="G317" s="31">
        <v>0</v>
      </c>
      <c r="H317" s="31">
        <v>0</v>
      </c>
      <c r="I317" s="31">
        <v>0</v>
      </c>
      <c r="J317" s="31">
        <f>E317+F317+G317+H317-I317</f>
        <v>85000</v>
      </c>
      <c r="K317" s="247">
        <f>J317/J$141*100</f>
        <v>2.0130712267229759E-3</v>
      </c>
    </row>
    <row r="318" spans="1:11" s="5" customFormat="1" ht="15" customHeight="1" x14ac:dyDescent="0.2">
      <c r="A318" s="99">
        <v>7512</v>
      </c>
      <c r="B318" s="100"/>
      <c r="C318" s="101" t="s">
        <v>722</v>
      </c>
      <c r="D318" s="21" t="s">
        <v>723</v>
      </c>
      <c r="E318" s="31">
        <v>0</v>
      </c>
      <c r="F318" s="31">
        <v>80000</v>
      </c>
      <c r="G318" s="31">
        <v>0</v>
      </c>
      <c r="H318" s="31">
        <v>0</v>
      </c>
      <c r="I318" s="31">
        <v>0</v>
      </c>
      <c r="J318" s="31">
        <f>E318+F318+G318+H318-I318</f>
        <v>80000</v>
      </c>
      <c r="K318" s="247">
        <f>J318/J$141*100</f>
        <v>1.8946552722098598E-3</v>
      </c>
    </row>
    <row r="319" spans="1:11" s="5" customFormat="1" ht="15" customHeight="1" x14ac:dyDescent="0.2">
      <c r="A319" s="99"/>
      <c r="B319" s="100"/>
      <c r="C319" s="101"/>
      <c r="D319" s="21"/>
      <c r="E319" s="31"/>
      <c r="F319" s="31"/>
      <c r="G319" s="31"/>
      <c r="H319" s="31"/>
      <c r="I319" s="31"/>
      <c r="J319" s="31"/>
      <c r="K319" s="247"/>
    </row>
    <row r="320" spans="1:11" s="5" customFormat="1" ht="15" customHeight="1" x14ac:dyDescent="0.2">
      <c r="A320" s="99">
        <v>752</v>
      </c>
      <c r="B320" s="100"/>
      <c r="C320" s="101" t="s">
        <v>724</v>
      </c>
      <c r="D320" s="21" t="s">
        <v>102</v>
      </c>
      <c r="E320" s="31">
        <f>E321</f>
        <v>3500000</v>
      </c>
      <c r="F320" s="31">
        <f>F321</f>
        <v>0</v>
      </c>
      <c r="G320" s="31">
        <f>G321</f>
        <v>0</v>
      </c>
      <c r="H320" s="31">
        <f>H321</f>
        <v>0</v>
      </c>
      <c r="I320" s="31">
        <f>I321</f>
        <v>0</v>
      </c>
      <c r="J320" s="31">
        <f>E320+F320+G320+H320</f>
        <v>3500000</v>
      </c>
      <c r="K320" s="247">
        <f>J320/J$141*100</f>
        <v>8.2891168159181364E-2</v>
      </c>
    </row>
    <row r="321" spans="1:11" s="5" customFormat="1" ht="15" customHeight="1" x14ac:dyDescent="0.2">
      <c r="A321" s="99">
        <v>7520</v>
      </c>
      <c r="B321" s="100"/>
      <c r="C321" s="101" t="s">
        <v>103</v>
      </c>
      <c r="D321" s="21" t="s">
        <v>104</v>
      </c>
      <c r="E321" s="31">
        <v>3500000</v>
      </c>
      <c r="F321" s="31">
        <v>0</v>
      </c>
      <c r="G321" s="31">
        <v>0</v>
      </c>
      <c r="H321" s="31">
        <v>0</v>
      </c>
      <c r="I321" s="31">
        <v>0</v>
      </c>
      <c r="J321" s="31">
        <f>E321+F321+G321+H321-I321</f>
        <v>3500000</v>
      </c>
      <c r="K321" s="247">
        <f>J321/J$141*100</f>
        <v>8.2891168159181364E-2</v>
      </c>
    </row>
    <row r="322" spans="1:11" s="5" customFormat="1" ht="15.75" customHeight="1" thickBot="1" x14ac:dyDescent="0.25">
      <c r="A322" s="310"/>
      <c r="B322" s="320"/>
      <c r="C322" s="358"/>
      <c r="D322" s="24"/>
      <c r="E322" s="35"/>
      <c r="F322" s="35"/>
      <c r="G322" s="35"/>
      <c r="H322" s="35"/>
      <c r="I322" s="35"/>
      <c r="J322" s="35"/>
      <c r="K322" s="271"/>
    </row>
    <row r="323" spans="1:11" s="5" customFormat="1" ht="15.75" customHeight="1" thickTop="1" x14ac:dyDescent="0.2">
      <c r="A323" s="311"/>
      <c r="B323" s="321"/>
      <c r="C323" s="371"/>
      <c r="D323" s="25"/>
      <c r="E323" s="36"/>
      <c r="F323" s="36"/>
      <c r="G323" s="36"/>
      <c r="H323" s="36"/>
      <c r="I323" s="36"/>
      <c r="J323" s="36"/>
      <c r="K323" s="299"/>
    </row>
    <row r="324" spans="1:11" s="5" customFormat="1" ht="20.25" customHeight="1" thickBot="1" x14ac:dyDescent="0.3">
      <c r="A324" s="13"/>
      <c r="B324" s="18" t="s">
        <v>105</v>
      </c>
      <c r="C324" s="361" t="s">
        <v>106</v>
      </c>
      <c r="D324" s="20" t="s">
        <v>107</v>
      </c>
      <c r="E324" s="30"/>
      <c r="F324" s="30"/>
      <c r="G324" s="30"/>
      <c r="H324" s="30"/>
      <c r="I324" s="30"/>
      <c r="J324" s="30"/>
      <c r="K324" s="385"/>
    </row>
    <row r="325" spans="1:11" s="5" customFormat="1" ht="16.5" customHeight="1" thickTop="1" thickBot="1" x14ac:dyDescent="0.3">
      <c r="A325" s="13"/>
      <c r="B325" s="18"/>
      <c r="C325" s="361" t="s">
        <v>108</v>
      </c>
      <c r="D325" s="20" t="s">
        <v>109</v>
      </c>
      <c r="E325" s="30">
        <f t="shared" ref="E325:J325" si="30">E327+E336+E343</f>
        <v>32083015</v>
      </c>
      <c r="F325" s="30">
        <f t="shared" si="30"/>
        <v>931550</v>
      </c>
      <c r="G325" s="30">
        <f t="shared" si="30"/>
        <v>0</v>
      </c>
      <c r="H325" s="30">
        <f t="shared" si="30"/>
        <v>0</v>
      </c>
      <c r="I325" s="30">
        <f t="shared" si="30"/>
        <v>0</v>
      </c>
      <c r="J325" s="46">
        <f t="shared" si="30"/>
        <v>33014565</v>
      </c>
      <c r="K325" s="275">
        <f>J325/J$141*100</f>
        <v>0.78189024546206376</v>
      </c>
    </row>
    <row r="326" spans="1:11" s="5" customFormat="1" ht="15.75" customHeight="1" thickTop="1" x14ac:dyDescent="0.2">
      <c r="A326" s="99"/>
      <c r="B326" s="100"/>
      <c r="C326" s="101"/>
      <c r="D326" s="21" t="s">
        <v>474</v>
      </c>
      <c r="E326" s="31"/>
      <c r="F326" s="31"/>
      <c r="G326" s="31"/>
      <c r="H326" s="31"/>
      <c r="I326" s="31"/>
      <c r="J326" s="31"/>
      <c r="K326" s="299"/>
    </row>
    <row r="327" spans="1:11" s="5" customFormat="1" ht="15" customHeight="1" x14ac:dyDescent="0.2">
      <c r="A327" s="99">
        <v>440</v>
      </c>
      <c r="B327" s="100"/>
      <c r="C327" s="101" t="s">
        <v>110</v>
      </c>
      <c r="D327" s="21" t="s">
        <v>111</v>
      </c>
      <c r="E327" s="31">
        <f>SUM(E328:E334)</f>
        <v>5443415</v>
      </c>
      <c r="F327" s="31">
        <f>SUM(F328:F334)</f>
        <v>415000</v>
      </c>
      <c r="G327" s="31">
        <f>SUM(G328:G334)</f>
        <v>0</v>
      </c>
      <c r="H327" s="31">
        <f>SUM(H328:H334)</f>
        <v>0</v>
      </c>
      <c r="I327" s="31">
        <f>SUM(I328:I334)</f>
        <v>0</v>
      </c>
      <c r="J327" s="31">
        <f t="shared" ref="J327:J334" si="31">E327+F327+G327+H327-I327</f>
        <v>5858415</v>
      </c>
      <c r="K327" s="247">
        <f t="shared" ref="K327:K332" si="32">J327/J$141*100</f>
        <v>0.13874596083179155</v>
      </c>
    </row>
    <row r="328" spans="1:11" s="5" customFormat="1" ht="15" customHeight="1" x14ac:dyDescent="0.2">
      <c r="A328" s="99">
        <v>4400</v>
      </c>
      <c r="B328" s="100"/>
      <c r="C328" s="101" t="s">
        <v>112</v>
      </c>
      <c r="D328" s="21" t="s">
        <v>113</v>
      </c>
      <c r="E328" s="31">
        <v>24000</v>
      </c>
      <c r="F328" s="31">
        <v>150000</v>
      </c>
      <c r="G328" s="31">
        <v>0</v>
      </c>
      <c r="H328" s="31">
        <v>0</v>
      </c>
      <c r="I328" s="31">
        <v>0</v>
      </c>
      <c r="J328" s="31">
        <f t="shared" si="31"/>
        <v>174000</v>
      </c>
      <c r="K328" s="247">
        <f t="shared" si="32"/>
        <v>4.1208752170564453E-3</v>
      </c>
    </row>
    <row r="329" spans="1:11" s="5" customFormat="1" ht="15" customHeight="1" x14ac:dyDescent="0.2">
      <c r="A329" s="99">
        <v>4401</v>
      </c>
      <c r="B329" s="100"/>
      <c r="C329" s="101" t="s">
        <v>114</v>
      </c>
      <c r="D329" s="21" t="s">
        <v>115</v>
      </c>
      <c r="E329" s="31">
        <v>0</v>
      </c>
      <c r="F329" s="31">
        <v>15000</v>
      </c>
      <c r="G329" s="31">
        <v>0</v>
      </c>
      <c r="H329" s="31">
        <v>0</v>
      </c>
      <c r="I329" s="31">
        <v>0</v>
      </c>
      <c r="J329" s="31">
        <f t="shared" si="31"/>
        <v>15000</v>
      </c>
      <c r="K329" s="247">
        <f t="shared" si="32"/>
        <v>3.5524786353934864E-4</v>
      </c>
    </row>
    <row r="330" spans="1:11" s="5" customFormat="1" ht="15" customHeight="1" x14ac:dyDescent="0.2">
      <c r="A330" s="99">
        <v>4402</v>
      </c>
      <c r="B330" s="100"/>
      <c r="C330" s="101" t="s">
        <v>116</v>
      </c>
      <c r="D330" s="21" t="s">
        <v>117</v>
      </c>
      <c r="E330" s="31">
        <v>0</v>
      </c>
      <c r="F330" s="31">
        <v>100000</v>
      </c>
      <c r="G330" s="31">
        <v>0</v>
      </c>
      <c r="H330" s="31">
        <v>0</v>
      </c>
      <c r="I330" s="31">
        <v>0</v>
      </c>
      <c r="J330" s="31">
        <f t="shared" si="31"/>
        <v>100000</v>
      </c>
      <c r="K330" s="247">
        <f t="shared" si="32"/>
        <v>2.3683190902623243E-3</v>
      </c>
    </row>
    <row r="331" spans="1:11" s="5" customFormat="1" ht="15" customHeight="1" x14ac:dyDescent="0.2">
      <c r="A331" s="99">
        <v>4403</v>
      </c>
      <c r="B331" s="100"/>
      <c r="C331" s="101" t="s">
        <v>118</v>
      </c>
      <c r="D331" s="21" t="s">
        <v>119</v>
      </c>
      <c r="E331" s="31">
        <v>0</v>
      </c>
      <c r="F331" s="31">
        <v>80000</v>
      </c>
      <c r="G331" s="31">
        <v>0</v>
      </c>
      <c r="H331" s="31">
        <v>0</v>
      </c>
      <c r="I331" s="31">
        <v>0</v>
      </c>
      <c r="J331" s="31">
        <f t="shared" si="31"/>
        <v>80000</v>
      </c>
      <c r="K331" s="247">
        <f t="shared" si="32"/>
        <v>1.8946552722098598E-3</v>
      </c>
    </row>
    <row r="332" spans="1:11" s="5" customFormat="1" ht="15" customHeight="1" x14ac:dyDescent="0.2">
      <c r="A332" s="99">
        <v>4404</v>
      </c>
      <c r="B332" s="100"/>
      <c r="C332" s="101" t="s">
        <v>120</v>
      </c>
      <c r="D332" s="21" t="s">
        <v>121</v>
      </c>
      <c r="E332" s="31">
        <v>5419415</v>
      </c>
      <c r="F332" s="31">
        <v>70000</v>
      </c>
      <c r="G332" s="31">
        <v>0</v>
      </c>
      <c r="H332" s="31">
        <v>0</v>
      </c>
      <c r="I332" s="31">
        <v>0</v>
      </c>
      <c r="J332" s="31">
        <f t="shared" si="31"/>
        <v>5489415</v>
      </c>
      <c r="K332" s="247">
        <f t="shared" si="32"/>
        <v>0.13000686338872358</v>
      </c>
    </row>
    <row r="333" spans="1:11" s="5" customFormat="1" ht="15" customHeight="1" x14ac:dyDescent="0.2">
      <c r="A333" s="210">
        <v>4405</v>
      </c>
      <c r="B333" s="319"/>
      <c r="C333" s="357" t="s">
        <v>122</v>
      </c>
      <c r="D333" s="23" t="s">
        <v>123</v>
      </c>
      <c r="E333" s="33">
        <v>0</v>
      </c>
      <c r="F333" s="33">
        <v>0</v>
      </c>
      <c r="G333" s="33">
        <v>0</v>
      </c>
      <c r="H333" s="33">
        <v>0</v>
      </c>
      <c r="I333" s="33">
        <f>E333+F333+G333+H333</f>
        <v>0</v>
      </c>
      <c r="J333" s="33">
        <f t="shared" si="31"/>
        <v>0</v>
      </c>
      <c r="K333" s="251"/>
    </row>
    <row r="334" spans="1:11" s="5" customFormat="1" ht="15" customHeight="1" x14ac:dyDescent="0.2">
      <c r="A334" s="99">
        <v>4406</v>
      </c>
      <c r="B334" s="100"/>
      <c r="C334" s="101" t="s">
        <v>124</v>
      </c>
      <c r="D334" s="21" t="s">
        <v>125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f t="shared" si="31"/>
        <v>0</v>
      </c>
      <c r="K334" s="248"/>
    </row>
    <row r="335" spans="1:11" s="5" customFormat="1" ht="15" customHeight="1" x14ac:dyDescent="0.2">
      <c r="A335" s="99"/>
      <c r="B335" s="100"/>
      <c r="C335" s="101"/>
      <c r="D335" s="21"/>
      <c r="E335" s="31"/>
      <c r="F335" s="31"/>
      <c r="G335" s="31"/>
      <c r="H335" s="31"/>
      <c r="I335" s="31"/>
      <c r="J335" s="31"/>
      <c r="K335" s="248"/>
    </row>
    <row r="336" spans="1:11" s="5" customFormat="1" ht="15" customHeight="1" x14ac:dyDescent="0.2">
      <c r="A336" s="99">
        <v>441</v>
      </c>
      <c r="B336" s="100"/>
      <c r="C336" s="101" t="s">
        <v>126</v>
      </c>
      <c r="D336" s="21" t="s">
        <v>127</v>
      </c>
      <c r="E336" s="31">
        <f>SUM(E337:E341)</f>
        <v>23139600</v>
      </c>
      <c r="F336" s="31">
        <f>SUM(F337:F341)</f>
        <v>516550</v>
      </c>
      <c r="G336" s="31">
        <f>SUM(G337:G341)</f>
        <v>0</v>
      </c>
      <c r="H336" s="31">
        <f>SUM(H337:H341)</f>
        <v>0</v>
      </c>
      <c r="I336" s="31">
        <f>SUM(I337:I341)</f>
        <v>0</v>
      </c>
      <c r="J336" s="31">
        <f>E336+F336+G336+H336</f>
        <v>23656150</v>
      </c>
      <c r="K336" s="247">
        <f t="shared" ref="K336:K341" si="33">J336/J$141*100</f>
        <v>0.56025311647109088</v>
      </c>
    </row>
    <row r="337" spans="1:11" s="5" customFormat="1" ht="15" customHeight="1" x14ac:dyDescent="0.2">
      <c r="A337" s="99">
        <v>4410</v>
      </c>
      <c r="B337" s="100"/>
      <c r="C337" s="101" t="s">
        <v>725</v>
      </c>
      <c r="D337" s="21" t="s">
        <v>726</v>
      </c>
      <c r="E337" s="31">
        <v>17409000</v>
      </c>
      <c r="F337" s="31">
        <v>1500</v>
      </c>
      <c r="G337" s="31">
        <v>0</v>
      </c>
      <c r="H337" s="31">
        <v>0</v>
      </c>
      <c r="I337" s="31">
        <v>0</v>
      </c>
      <c r="J337" s="31">
        <f>E337+F337+G337+H337-I337</f>
        <v>17410500</v>
      </c>
      <c r="K337" s="247">
        <f t="shared" si="33"/>
        <v>0.41233619521012199</v>
      </c>
    </row>
    <row r="338" spans="1:11" s="5" customFormat="1" ht="15" customHeight="1" x14ac:dyDescent="0.2">
      <c r="A338" s="99">
        <v>4411</v>
      </c>
      <c r="B338" s="100"/>
      <c r="C338" s="101" t="s">
        <v>727</v>
      </c>
      <c r="D338" s="21" t="s">
        <v>728</v>
      </c>
      <c r="E338" s="31">
        <v>5486100</v>
      </c>
      <c r="F338" s="31">
        <v>50</v>
      </c>
      <c r="G338" s="31">
        <v>0</v>
      </c>
      <c r="H338" s="31">
        <v>0</v>
      </c>
      <c r="I338" s="31">
        <v>0</v>
      </c>
      <c r="J338" s="31">
        <f>E338+F338+G338+H338-I338</f>
        <v>5486150</v>
      </c>
      <c r="K338" s="247">
        <f t="shared" si="33"/>
        <v>0.12992953777042651</v>
      </c>
    </row>
    <row r="339" spans="1:11" s="5" customFormat="1" ht="15" customHeight="1" x14ac:dyDescent="0.2">
      <c r="A339" s="99">
        <v>4412</v>
      </c>
      <c r="B339" s="100"/>
      <c r="C339" s="101" t="s">
        <v>730</v>
      </c>
      <c r="D339" s="21" t="s">
        <v>731</v>
      </c>
      <c r="E339" s="31">
        <v>0</v>
      </c>
      <c r="F339" s="31">
        <v>500000</v>
      </c>
      <c r="G339" s="31">
        <v>0</v>
      </c>
      <c r="H339" s="31">
        <v>0</v>
      </c>
      <c r="I339" s="31">
        <v>0</v>
      </c>
      <c r="J339" s="31">
        <f>E339+F339+G339+H339-I339</f>
        <v>500000</v>
      </c>
      <c r="K339" s="247">
        <f t="shared" si="33"/>
        <v>1.1841595451311622E-2</v>
      </c>
    </row>
    <row r="340" spans="1:11" s="5" customFormat="1" ht="15" customHeight="1" x14ac:dyDescent="0.2">
      <c r="A340" s="99">
        <v>4413</v>
      </c>
      <c r="B340" s="100"/>
      <c r="C340" s="101" t="s">
        <v>732</v>
      </c>
      <c r="D340" s="21" t="s">
        <v>733</v>
      </c>
      <c r="E340" s="31">
        <v>0</v>
      </c>
      <c r="F340" s="31">
        <v>15000</v>
      </c>
      <c r="G340" s="31">
        <v>0</v>
      </c>
      <c r="H340" s="31">
        <v>0</v>
      </c>
      <c r="I340" s="31">
        <v>0</v>
      </c>
      <c r="J340" s="31">
        <f>E340+F340+G340+H340-I340</f>
        <v>15000</v>
      </c>
      <c r="K340" s="247">
        <f t="shared" si="33"/>
        <v>3.5524786353934864E-4</v>
      </c>
    </row>
    <row r="341" spans="1:11" s="5" customFormat="1" ht="15" customHeight="1" x14ac:dyDescent="0.2">
      <c r="A341" s="99">
        <v>4414</v>
      </c>
      <c r="B341" s="100"/>
      <c r="C341" s="101" t="s">
        <v>734</v>
      </c>
      <c r="D341" s="21" t="s">
        <v>735</v>
      </c>
      <c r="E341" s="31">
        <v>244500</v>
      </c>
      <c r="F341" s="31">
        <v>0</v>
      </c>
      <c r="G341" s="31">
        <v>0</v>
      </c>
      <c r="H341" s="31">
        <v>0</v>
      </c>
      <c r="I341" s="31">
        <v>0</v>
      </c>
      <c r="J341" s="31">
        <f>E341+F341+G341+H341-I341</f>
        <v>244500</v>
      </c>
      <c r="K341" s="247">
        <f t="shared" si="33"/>
        <v>5.7905401756913827E-3</v>
      </c>
    </row>
    <row r="342" spans="1:11" s="5" customFormat="1" ht="15" customHeight="1" x14ac:dyDescent="0.2">
      <c r="A342" s="99"/>
      <c r="B342" s="100"/>
      <c r="C342" s="101"/>
      <c r="D342" s="21"/>
      <c r="E342" s="31"/>
      <c r="F342" s="31"/>
      <c r="G342" s="31"/>
      <c r="H342" s="31"/>
      <c r="I342" s="31"/>
      <c r="J342" s="31"/>
      <c r="K342" s="247"/>
    </row>
    <row r="343" spans="1:11" s="5" customFormat="1" ht="15" customHeight="1" x14ac:dyDescent="0.2">
      <c r="A343" s="99">
        <v>442</v>
      </c>
      <c r="B343" s="100"/>
      <c r="C343" s="101" t="s">
        <v>736</v>
      </c>
      <c r="D343" s="21" t="s">
        <v>737</v>
      </c>
      <c r="E343" s="31">
        <f>E344+E345</f>
        <v>3500000</v>
      </c>
      <c r="F343" s="31">
        <f>F344+F345</f>
        <v>0</v>
      </c>
      <c r="G343" s="31">
        <f>G344+G345</f>
        <v>0</v>
      </c>
      <c r="H343" s="31">
        <f>H344+H345</f>
        <v>0</v>
      </c>
      <c r="I343" s="31">
        <f>I344+I345</f>
        <v>0</v>
      </c>
      <c r="J343" s="31">
        <f>E343+F343+G343+H343</f>
        <v>3500000</v>
      </c>
      <c r="K343" s="247">
        <f>J343/J$141*100</f>
        <v>8.2891168159181364E-2</v>
      </c>
    </row>
    <row r="344" spans="1:11" s="5" customFormat="1" ht="15" customHeight="1" x14ac:dyDescent="0.2">
      <c r="A344" s="99">
        <v>4420</v>
      </c>
      <c r="B344" s="100"/>
      <c r="C344" s="101" t="s">
        <v>738</v>
      </c>
      <c r="D344" s="21" t="s">
        <v>739</v>
      </c>
      <c r="E344" s="31">
        <v>665000</v>
      </c>
      <c r="F344" s="31">
        <v>0</v>
      </c>
      <c r="G344" s="31">
        <v>0</v>
      </c>
      <c r="H344" s="31">
        <v>0</v>
      </c>
      <c r="I344" s="31">
        <v>0</v>
      </c>
      <c r="J344" s="31">
        <f>E344+F344+G344+H344</f>
        <v>665000</v>
      </c>
      <c r="K344" s="247">
        <f>J344/J$141*100</f>
        <v>1.5749321950244456E-2</v>
      </c>
    </row>
    <row r="345" spans="1:11" s="5" customFormat="1" ht="15" customHeight="1" x14ac:dyDescent="0.2">
      <c r="A345" s="99">
        <v>4421</v>
      </c>
      <c r="B345" s="100"/>
      <c r="C345" s="101" t="s">
        <v>740</v>
      </c>
      <c r="D345" s="21" t="s">
        <v>741</v>
      </c>
      <c r="E345" s="31">
        <v>2835000</v>
      </c>
      <c r="F345" s="31">
        <v>0</v>
      </c>
      <c r="G345" s="31">
        <v>0</v>
      </c>
      <c r="H345" s="31">
        <v>0</v>
      </c>
      <c r="I345" s="31">
        <v>0</v>
      </c>
      <c r="J345" s="31">
        <f>E345+F345+G345+H345</f>
        <v>2835000</v>
      </c>
      <c r="K345" s="247">
        <f>J345/J$141*100</f>
        <v>6.7141846208936901E-2</v>
      </c>
    </row>
    <row r="346" spans="1:11" s="5" customFormat="1" ht="15.75" customHeight="1" thickBot="1" x14ac:dyDescent="0.25">
      <c r="A346" s="310"/>
      <c r="B346" s="320"/>
      <c r="C346" s="358"/>
      <c r="D346" s="24"/>
      <c r="E346" s="35"/>
      <c r="F346" s="35"/>
      <c r="G346" s="35"/>
      <c r="H346" s="35"/>
      <c r="I346" s="35"/>
      <c r="J346" s="35"/>
      <c r="K346" s="271"/>
    </row>
    <row r="347" spans="1:11" s="5" customFormat="1" ht="15.75" customHeight="1" thickTop="1" x14ac:dyDescent="0.2">
      <c r="A347" s="311"/>
      <c r="B347" s="321"/>
      <c r="C347" s="371"/>
      <c r="D347" s="25"/>
      <c r="E347" s="36"/>
      <c r="F347" s="36"/>
      <c r="G347" s="36"/>
      <c r="H347" s="36"/>
      <c r="I347" s="36"/>
      <c r="J347" s="36"/>
      <c r="K347" s="299"/>
    </row>
    <row r="348" spans="1:11" s="5" customFormat="1" ht="15" customHeight="1" x14ac:dyDescent="0.25">
      <c r="A348" s="13"/>
      <c r="B348" s="18" t="s">
        <v>742</v>
      </c>
      <c r="C348" s="361" t="s">
        <v>743</v>
      </c>
      <c r="D348" s="20" t="s">
        <v>835</v>
      </c>
      <c r="E348" s="30">
        <f t="shared" ref="E348:J348" si="34">E304-E325</f>
        <v>-1178715</v>
      </c>
      <c r="F348" s="30">
        <f t="shared" si="34"/>
        <v>493450</v>
      </c>
      <c r="G348" s="30">
        <f t="shared" si="34"/>
        <v>0</v>
      </c>
      <c r="H348" s="30">
        <f t="shared" si="34"/>
        <v>720465</v>
      </c>
      <c r="I348" s="30">
        <f t="shared" si="34"/>
        <v>718465</v>
      </c>
      <c r="J348" s="30">
        <f t="shared" si="34"/>
        <v>-683265</v>
      </c>
      <c r="K348" s="269">
        <f>J348/J$141*100</f>
        <v>-1.6181895432080873E-2</v>
      </c>
    </row>
    <row r="349" spans="1:11" s="5" customFormat="1" ht="15" customHeight="1" x14ac:dyDescent="0.25">
      <c r="A349" s="13"/>
      <c r="B349" s="18"/>
      <c r="C349" s="361" t="s">
        <v>744</v>
      </c>
      <c r="D349" s="20" t="s">
        <v>745</v>
      </c>
      <c r="E349" s="30"/>
      <c r="F349" s="30"/>
      <c r="G349" s="30"/>
      <c r="H349" s="30"/>
      <c r="I349" s="30"/>
      <c r="J349" s="15"/>
      <c r="K349" s="270"/>
    </row>
    <row r="350" spans="1:11" s="5" customFormat="1" ht="15" customHeight="1" x14ac:dyDescent="0.25">
      <c r="A350" s="88"/>
      <c r="B350" s="89"/>
      <c r="C350" s="90" t="s">
        <v>746</v>
      </c>
      <c r="D350" s="22"/>
      <c r="E350" s="32"/>
      <c r="F350" s="32"/>
      <c r="G350" s="32"/>
      <c r="H350" s="32"/>
      <c r="I350" s="32"/>
      <c r="J350" s="29"/>
      <c r="K350" s="252"/>
    </row>
    <row r="351" spans="1:11" s="5" customFormat="1" ht="15.75" customHeight="1" thickBot="1" x14ac:dyDescent="0.25">
      <c r="A351" s="310"/>
      <c r="B351" s="320"/>
      <c r="C351" s="358"/>
      <c r="D351" s="24"/>
      <c r="E351" s="35"/>
      <c r="F351" s="35"/>
      <c r="G351" s="35"/>
      <c r="H351" s="35"/>
      <c r="I351" s="35"/>
      <c r="J351" s="35"/>
      <c r="K351" s="271"/>
    </row>
    <row r="352" spans="1:11" s="5" customFormat="1" ht="15.75" customHeight="1" thickTop="1" x14ac:dyDescent="0.2">
      <c r="A352" s="311"/>
      <c r="B352" s="321"/>
      <c r="C352" s="371"/>
      <c r="D352" s="25"/>
      <c r="E352" s="36"/>
      <c r="F352" s="36"/>
      <c r="G352" s="36"/>
      <c r="H352" s="36"/>
      <c r="I352" s="36"/>
      <c r="J352" s="36"/>
      <c r="K352" s="299"/>
    </row>
    <row r="353" spans="1:11" s="5" customFormat="1" ht="15" customHeight="1" x14ac:dyDescent="0.25">
      <c r="A353" s="13"/>
      <c r="B353" s="18" t="s">
        <v>747</v>
      </c>
      <c r="C353" s="361" t="s">
        <v>748</v>
      </c>
      <c r="D353" s="20" t="s">
        <v>749</v>
      </c>
      <c r="E353" s="30">
        <f t="shared" ref="E353:J353" si="35">E274+E348</f>
        <v>-39571850</v>
      </c>
      <c r="F353" s="30">
        <f t="shared" si="35"/>
        <v>-2780175</v>
      </c>
      <c r="G353" s="30">
        <f t="shared" si="35"/>
        <v>-1449063</v>
      </c>
      <c r="H353" s="30">
        <f t="shared" si="35"/>
        <v>-3391888</v>
      </c>
      <c r="I353" s="30">
        <f t="shared" si="35"/>
        <v>478497</v>
      </c>
      <c r="J353" s="30">
        <f t="shared" si="35"/>
        <v>-47671473</v>
      </c>
      <c r="K353" s="269">
        <f>J353/J$141*100</f>
        <v>-1.1290125956682497</v>
      </c>
    </row>
    <row r="354" spans="1:11" s="5" customFormat="1" ht="15" customHeight="1" x14ac:dyDescent="0.25">
      <c r="A354" s="13"/>
      <c r="B354" s="18"/>
      <c r="C354" s="361" t="s">
        <v>750</v>
      </c>
      <c r="D354" s="20" t="s">
        <v>751</v>
      </c>
      <c r="E354" s="30"/>
      <c r="F354" s="30"/>
      <c r="G354" s="30"/>
      <c r="H354" s="30"/>
      <c r="I354" s="30"/>
      <c r="J354" s="15">
        <f>E353+F353+G353+H353-I353</f>
        <v>-47671473</v>
      </c>
      <c r="K354" s="270"/>
    </row>
    <row r="355" spans="1:11" s="5" customFormat="1" ht="15" customHeight="1" x14ac:dyDescent="0.25">
      <c r="A355" s="88"/>
      <c r="B355" s="89"/>
      <c r="C355" s="90" t="s">
        <v>752</v>
      </c>
      <c r="D355" s="22" t="s">
        <v>753</v>
      </c>
      <c r="E355" s="32"/>
      <c r="F355" s="32"/>
      <c r="G355" s="32"/>
      <c r="H355" s="32"/>
      <c r="I355" s="32"/>
      <c r="J355" s="32"/>
      <c r="K355" s="252"/>
    </row>
    <row r="356" spans="1:11" s="5" customFormat="1" ht="15.75" customHeight="1" thickBot="1" x14ac:dyDescent="0.25">
      <c r="A356" s="312"/>
      <c r="B356" s="322"/>
      <c r="C356" s="372"/>
      <c r="D356" s="26" t="s">
        <v>754</v>
      </c>
      <c r="E356" s="38"/>
      <c r="F356" s="38"/>
      <c r="G356" s="38"/>
      <c r="H356" s="38"/>
      <c r="I356" s="38"/>
      <c r="J356" s="38"/>
      <c r="K356" s="303"/>
    </row>
    <row r="357" spans="1:11" s="5" customFormat="1" ht="15.75" customHeight="1" thickTop="1" x14ac:dyDescent="0.2">
      <c r="A357" s="313"/>
      <c r="B357" s="313"/>
      <c r="C357" s="59"/>
      <c r="D357" s="16"/>
      <c r="E357" s="40"/>
      <c r="F357" s="40"/>
      <c r="G357" s="40"/>
      <c r="H357" s="40"/>
      <c r="I357" s="40"/>
      <c r="J357" s="40"/>
      <c r="K357" s="40"/>
    </row>
    <row r="358" spans="1:11" s="5" customFormat="1" ht="15" customHeight="1" x14ac:dyDescent="0.2">
      <c r="A358" s="52"/>
      <c r="B358" s="52"/>
      <c r="C358" s="12"/>
      <c r="D358" s="4"/>
      <c r="E358" s="4"/>
      <c r="F358" s="4"/>
      <c r="G358" s="4"/>
      <c r="H358" s="4"/>
      <c r="I358" s="4"/>
      <c r="J358" s="4"/>
      <c r="K358" s="4"/>
    </row>
    <row r="359" spans="1:11" s="5" customFormat="1" ht="15" customHeight="1" x14ac:dyDescent="0.2">
      <c r="A359" s="52"/>
      <c r="B359" s="52"/>
      <c r="C359" s="12"/>
      <c r="D359" s="4"/>
      <c r="E359" s="4"/>
      <c r="F359" s="4"/>
      <c r="G359" s="4"/>
      <c r="H359" s="4"/>
      <c r="I359" s="4"/>
      <c r="J359" s="4"/>
      <c r="K359" s="4"/>
    </row>
    <row r="360" spans="1:11" s="5" customFormat="1" ht="23.25" customHeight="1" x14ac:dyDescent="0.35">
      <c r="A360" s="262"/>
      <c r="B360" s="316" t="s">
        <v>816</v>
      </c>
      <c r="C360" s="262" t="s">
        <v>817</v>
      </c>
      <c r="D360" s="262" t="s">
        <v>869</v>
      </c>
      <c r="E360" s="262"/>
      <c r="F360" s="262"/>
      <c r="G360" s="262"/>
      <c r="H360" s="262"/>
      <c r="I360" s="17"/>
      <c r="J360" s="17"/>
      <c r="K360" s="17"/>
    </row>
    <row r="361" spans="1:11" s="5" customFormat="1" ht="15" customHeight="1" x14ac:dyDescent="0.2">
      <c r="A361" s="52"/>
      <c r="B361" s="52"/>
      <c r="C361" s="12"/>
      <c r="D361" s="4"/>
      <c r="E361" s="4"/>
      <c r="F361" s="4"/>
      <c r="G361" s="4"/>
      <c r="H361" s="4"/>
      <c r="I361" s="4"/>
      <c r="J361" s="4"/>
      <c r="K361" s="4"/>
    </row>
    <row r="362" spans="1:11" s="5" customFormat="1" ht="16.5" customHeight="1" thickBot="1" x14ac:dyDescent="0.3">
      <c r="A362" s="305"/>
      <c r="B362" s="305"/>
      <c r="C362" s="346"/>
      <c r="D362" s="346"/>
      <c r="E362" s="241"/>
      <c r="F362" s="241"/>
      <c r="G362" s="241"/>
      <c r="H362" s="241"/>
      <c r="I362" s="55" t="s">
        <v>219</v>
      </c>
      <c r="J362" s="55"/>
      <c r="K362" s="241"/>
    </row>
    <row r="363" spans="1:11" s="5" customFormat="1" ht="16.5" customHeight="1" thickTop="1" x14ac:dyDescent="0.25">
      <c r="A363" s="306"/>
      <c r="B363" s="317"/>
      <c r="C363" s="347"/>
      <c r="D363" s="373"/>
      <c r="E363" s="334"/>
      <c r="F363" s="335"/>
      <c r="G363" s="335"/>
      <c r="H363" s="335"/>
      <c r="I363" s="335"/>
      <c r="J363" s="339"/>
      <c r="K363" s="276"/>
    </row>
    <row r="364" spans="1:11" s="5" customFormat="1" ht="20.25" customHeight="1" x14ac:dyDescent="0.3">
      <c r="A364" s="307"/>
      <c r="B364" s="242"/>
      <c r="C364" s="345"/>
      <c r="D364" s="374"/>
      <c r="E364" s="336" t="s">
        <v>852</v>
      </c>
      <c r="F364" s="337"/>
      <c r="G364" s="337"/>
      <c r="H364" s="337"/>
      <c r="I364" s="337"/>
      <c r="J364" s="340"/>
      <c r="K364" s="277" t="s">
        <v>220</v>
      </c>
    </row>
    <row r="365" spans="1:11" s="5" customFormat="1" ht="15.75" customHeight="1" x14ac:dyDescent="0.25">
      <c r="A365" s="307"/>
      <c r="B365" s="242"/>
      <c r="C365" s="345"/>
      <c r="D365" s="374"/>
      <c r="E365" s="278"/>
      <c r="F365" s="279"/>
      <c r="G365" s="280"/>
      <c r="H365" s="281"/>
      <c r="I365" s="282" t="s">
        <v>221</v>
      </c>
      <c r="J365" s="282" t="s">
        <v>222</v>
      </c>
      <c r="K365" s="277" t="s">
        <v>223</v>
      </c>
    </row>
    <row r="366" spans="1:11" s="5" customFormat="1" ht="15.75" customHeight="1" x14ac:dyDescent="0.25">
      <c r="A366" s="329" t="s">
        <v>224</v>
      </c>
      <c r="B366" s="242"/>
      <c r="C366" s="345"/>
      <c r="D366" s="374"/>
      <c r="E366" s="283" t="s">
        <v>225</v>
      </c>
      <c r="F366" s="284" t="s">
        <v>226</v>
      </c>
      <c r="G366" s="288" t="s">
        <v>227</v>
      </c>
      <c r="H366" s="289" t="s">
        <v>228</v>
      </c>
      <c r="I366" s="285" t="s">
        <v>229</v>
      </c>
      <c r="J366" s="285" t="s">
        <v>230</v>
      </c>
      <c r="K366" s="277" t="s">
        <v>231</v>
      </c>
    </row>
    <row r="367" spans="1:11" s="5" customFormat="1" ht="15.75" customHeight="1" x14ac:dyDescent="0.25">
      <c r="A367" s="307"/>
      <c r="B367" s="242"/>
      <c r="C367" s="345"/>
      <c r="D367" s="374"/>
      <c r="E367" s="283" t="s">
        <v>232</v>
      </c>
      <c r="F367" s="284" t="s">
        <v>233</v>
      </c>
      <c r="G367" s="288"/>
      <c r="H367" s="289"/>
      <c r="I367" s="294" t="s">
        <v>234</v>
      </c>
      <c r="J367" s="285" t="s">
        <v>235</v>
      </c>
      <c r="K367" s="277" t="s">
        <v>236</v>
      </c>
    </row>
    <row r="368" spans="1:11" s="5" customFormat="1" ht="16.5" customHeight="1" thickBot="1" x14ac:dyDescent="0.3">
      <c r="A368" s="308"/>
      <c r="B368" s="243"/>
      <c r="C368" s="346"/>
      <c r="D368" s="375"/>
      <c r="E368" s="290"/>
      <c r="F368" s="291"/>
      <c r="G368" s="292"/>
      <c r="H368" s="293"/>
      <c r="I368" s="295" t="s">
        <v>237</v>
      </c>
      <c r="J368" s="286"/>
      <c r="K368" s="287" t="s">
        <v>239</v>
      </c>
    </row>
    <row r="369" spans="1:11" s="5" customFormat="1" ht="16.5" customHeight="1" thickTop="1" thickBot="1" x14ac:dyDescent="0.25">
      <c r="A369" s="314"/>
      <c r="B369" s="323"/>
      <c r="C369" s="356"/>
      <c r="D369" s="376"/>
      <c r="E369" s="189" t="s">
        <v>240</v>
      </c>
      <c r="F369" s="189" t="s">
        <v>241</v>
      </c>
      <c r="G369" s="189" t="s">
        <v>242</v>
      </c>
      <c r="H369" s="189" t="s">
        <v>243</v>
      </c>
      <c r="I369" s="189" t="s">
        <v>244</v>
      </c>
      <c r="J369" s="189" t="s">
        <v>245</v>
      </c>
      <c r="K369" s="408"/>
    </row>
    <row r="370" spans="1:11" s="5" customFormat="1" ht="19.5" customHeight="1" thickTop="1" thickBot="1" x14ac:dyDescent="0.3">
      <c r="A370" s="13"/>
      <c r="B370" s="18" t="s">
        <v>855</v>
      </c>
      <c r="C370" s="361" t="s">
        <v>755</v>
      </c>
      <c r="D370" s="20" t="s">
        <v>756</v>
      </c>
      <c r="E370" s="30">
        <v>157554886</v>
      </c>
      <c r="F370" s="30">
        <f>F372+F381</f>
        <v>2455000</v>
      </c>
      <c r="G370" s="30">
        <f>G372+G381</f>
        <v>0</v>
      </c>
      <c r="H370" s="30">
        <v>0</v>
      </c>
      <c r="I370" s="30">
        <v>0</v>
      </c>
      <c r="J370" s="46">
        <f>E370+F370+G370+H370</f>
        <v>160009886</v>
      </c>
      <c r="K370" s="275">
        <f>J370/J$141*100</f>
        <v>3.7895446764449821</v>
      </c>
    </row>
    <row r="371" spans="1:11" s="5" customFormat="1" ht="15.75" customHeight="1" thickTop="1" x14ac:dyDescent="0.2">
      <c r="A371" s="99"/>
      <c r="B371" s="100"/>
      <c r="C371" s="101"/>
      <c r="D371" s="21"/>
      <c r="E371" s="31"/>
      <c r="F371" s="31"/>
      <c r="G371" s="31"/>
      <c r="H371" s="31"/>
      <c r="I371" s="31"/>
      <c r="J371" s="31"/>
      <c r="K371" s="299"/>
    </row>
    <row r="372" spans="1:11" s="5" customFormat="1" ht="15" customHeight="1" x14ac:dyDescent="0.2">
      <c r="A372" s="99">
        <v>500</v>
      </c>
      <c r="B372" s="100"/>
      <c r="C372" s="101" t="s">
        <v>757</v>
      </c>
      <c r="D372" s="21" t="s">
        <v>758</v>
      </c>
      <c r="E372" s="202" t="s">
        <v>870</v>
      </c>
      <c r="F372" s="31">
        <f>+F374+F375+F376+F377</f>
        <v>2455000</v>
      </c>
      <c r="G372" s="31">
        <f>G375</f>
        <v>0</v>
      </c>
      <c r="H372" s="31"/>
      <c r="I372" s="31"/>
      <c r="J372" s="202" t="s">
        <v>870</v>
      </c>
      <c r="K372" s="248"/>
    </row>
    <row r="373" spans="1:11" s="5" customFormat="1" ht="15" customHeight="1" x14ac:dyDescent="0.2">
      <c r="A373" s="99"/>
      <c r="B373" s="100"/>
      <c r="C373" s="101"/>
      <c r="D373" s="21"/>
      <c r="E373" s="31"/>
      <c r="F373" s="31"/>
      <c r="G373" s="31"/>
      <c r="H373" s="31"/>
      <c r="I373" s="31"/>
      <c r="J373" s="31"/>
      <c r="K373" s="248"/>
    </row>
    <row r="374" spans="1:11" s="5" customFormat="1" ht="15" customHeight="1" x14ac:dyDescent="0.2">
      <c r="A374" s="99">
        <v>5000</v>
      </c>
      <c r="B374" s="100"/>
      <c r="C374" s="101" t="s">
        <v>759</v>
      </c>
      <c r="D374" s="21" t="s">
        <v>760</v>
      </c>
      <c r="E374" s="31"/>
      <c r="F374" s="31">
        <v>0</v>
      </c>
      <c r="G374" s="31"/>
      <c r="H374" s="31"/>
      <c r="I374" s="31"/>
      <c r="J374" s="31"/>
      <c r="K374" s="248"/>
    </row>
    <row r="375" spans="1:11" s="5" customFormat="1" ht="15" customHeight="1" x14ac:dyDescent="0.2">
      <c r="A375" s="99">
        <v>5001</v>
      </c>
      <c r="B375" s="100"/>
      <c r="C375" s="101" t="s">
        <v>761</v>
      </c>
      <c r="D375" s="21" t="s">
        <v>762</v>
      </c>
      <c r="E375" s="31"/>
      <c r="F375" s="31">
        <v>1800000</v>
      </c>
      <c r="G375" s="31">
        <v>0</v>
      </c>
      <c r="H375" s="31"/>
      <c r="I375" s="31"/>
      <c r="J375" s="31"/>
      <c r="K375" s="248"/>
    </row>
    <row r="376" spans="1:11" s="5" customFormat="1" ht="15" customHeight="1" x14ac:dyDescent="0.2">
      <c r="A376" s="99">
        <v>5002</v>
      </c>
      <c r="B376" s="100"/>
      <c r="C376" s="101" t="s">
        <v>763</v>
      </c>
      <c r="D376" s="21" t="s">
        <v>764</v>
      </c>
      <c r="E376" s="31"/>
      <c r="F376" s="31">
        <v>5000</v>
      </c>
      <c r="G376" s="31"/>
      <c r="H376" s="31"/>
      <c r="I376" s="31"/>
      <c r="J376" s="31"/>
      <c r="K376" s="248"/>
    </row>
    <row r="377" spans="1:11" s="5" customFormat="1" ht="15" customHeight="1" x14ac:dyDescent="0.2">
      <c r="A377" s="99">
        <v>5003</v>
      </c>
      <c r="B377" s="100"/>
      <c r="C377" s="101" t="s">
        <v>765</v>
      </c>
      <c r="D377" s="21" t="s">
        <v>766</v>
      </c>
      <c r="E377" s="31"/>
      <c r="F377" s="31">
        <v>650000</v>
      </c>
      <c r="G377" s="31"/>
      <c r="H377" s="31"/>
      <c r="I377" s="31"/>
      <c r="J377" s="31"/>
      <c r="K377" s="248"/>
    </row>
    <row r="378" spans="1:11" s="5" customFormat="1" ht="15" customHeight="1" x14ac:dyDescent="0.2">
      <c r="A378" s="210">
        <v>500301</v>
      </c>
      <c r="B378" s="319"/>
      <c r="C378" s="357" t="s">
        <v>767</v>
      </c>
      <c r="D378" s="23" t="s">
        <v>768</v>
      </c>
      <c r="E378" s="31"/>
      <c r="F378" s="31"/>
      <c r="G378" s="31"/>
      <c r="H378" s="31"/>
      <c r="I378" s="31"/>
      <c r="J378" s="31"/>
      <c r="K378" s="248"/>
    </row>
    <row r="379" spans="1:11" s="5" customFormat="1" ht="15" customHeight="1" x14ac:dyDescent="0.2">
      <c r="A379" s="99">
        <v>5004</v>
      </c>
      <c r="B379" s="100"/>
      <c r="C379" s="101" t="s">
        <v>769</v>
      </c>
      <c r="D379" s="21" t="s">
        <v>770</v>
      </c>
      <c r="E379" s="31"/>
      <c r="F379" s="31"/>
      <c r="G379" s="31"/>
      <c r="H379" s="31"/>
      <c r="I379" s="31"/>
      <c r="J379" s="31"/>
      <c r="K379" s="248"/>
    </row>
    <row r="380" spans="1:11" s="5" customFormat="1" ht="15" customHeight="1" x14ac:dyDescent="0.2">
      <c r="A380" s="99"/>
      <c r="B380" s="100"/>
      <c r="C380" s="101"/>
      <c r="D380" s="21" t="s">
        <v>474</v>
      </c>
      <c r="E380" s="31"/>
      <c r="F380" s="31"/>
      <c r="G380" s="31"/>
      <c r="H380" s="31"/>
      <c r="I380" s="31"/>
      <c r="J380" s="31"/>
      <c r="K380" s="248"/>
    </row>
    <row r="381" spans="1:11" s="5" customFormat="1" ht="15" customHeight="1" x14ac:dyDescent="0.2">
      <c r="A381" s="99">
        <v>501</v>
      </c>
      <c r="B381" s="100"/>
      <c r="C381" s="101" t="s">
        <v>771</v>
      </c>
      <c r="D381" s="21" t="s">
        <v>772</v>
      </c>
      <c r="E381" s="202" t="s">
        <v>870</v>
      </c>
      <c r="F381" s="31">
        <v>0</v>
      </c>
      <c r="G381" s="31">
        <v>0</v>
      </c>
      <c r="H381" s="31">
        <v>0</v>
      </c>
      <c r="I381" s="31"/>
      <c r="J381" s="202" t="s">
        <v>870</v>
      </c>
      <c r="K381" s="248"/>
    </row>
    <row r="382" spans="1:11" s="5" customFormat="1" ht="15" customHeight="1" x14ac:dyDescent="0.2">
      <c r="A382" s="99"/>
      <c r="B382" s="100"/>
      <c r="C382" s="101"/>
      <c r="D382" s="21"/>
      <c r="E382" s="31"/>
      <c r="F382" s="31"/>
      <c r="G382" s="31"/>
      <c r="H382" s="31"/>
      <c r="I382" s="31"/>
      <c r="J382" s="31"/>
      <c r="K382" s="248"/>
    </row>
    <row r="383" spans="1:11" s="5" customFormat="1" ht="15" customHeight="1" x14ac:dyDescent="0.2">
      <c r="A383" s="99">
        <v>5010</v>
      </c>
      <c r="B383" s="100"/>
      <c r="C383" s="101" t="s">
        <v>773</v>
      </c>
      <c r="D383" s="21" t="s">
        <v>774</v>
      </c>
      <c r="E383" s="31"/>
      <c r="F383" s="31"/>
      <c r="G383" s="31"/>
      <c r="H383" s="31"/>
      <c r="I383" s="31"/>
      <c r="J383" s="31"/>
      <c r="K383" s="248"/>
    </row>
    <row r="384" spans="1:11" s="5" customFormat="1" ht="15" customHeight="1" x14ac:dyDescent="0.2">
      <c r="A384" s="99">
        <v>5011</v>
      </c>
      <c r="B384" s="100"/>
      <c r="C384" s="101" t="s">
        <v>775</v>
      </c>
      <c r="D384" s="21" t="s">
        <v>776</v>
      </c>
      <c r="E384" s="31"/>
      <c r="F384" s="31"/>
      <c r="G384" s="31"/>
      <c r="H384" s="31"/>
      <c r="I384" s="31"/>
      <c r="J384" s="31"/>
      <c r="K384" s="248"/>
    </row>
    <row r="385" spans="1:11" s="5" customFormat="1" ht="15" customHeight="1" x14ac:dyDescent="0.2">
      <c r="A385" s="99">
        <v>5012</v>
      </c>
      <c r="B385" s="100"/>
      <c r="C385" s="101" t="s">
        <v>777</v>
      </c>
      <c r="D385" s="21" t="s">
        <v>778</v>
      </c>
      <c r="E385" s="31"/>
      <c r="F385" s="31"/>
      <c r="G385" s="31"/>
      <c r="H385" s="31"/>
      <c r="I385" s="31"/>
      <c r="J385" s="31"/>
      <c r="K385" s="248"/>
    </row>
    <row r="386" spans="1:11" s="5" customFormat="1" ht="15" customHeight="1" x14ac:dyDescent="0.2">
      <c r="A386" s="99">
        <v>5013</v>
      </c>
      <c r="B386" s="100"/>
      <c r="C386" s="101" t="s">
        <v>779</v>
      </c>
      <c r="D386" s="21" t="s">
        <v>780</v>
      </c>
      <c r="E386" s="31"/>
      <c r="F386" s="31"/>
      <c r="G386" s="31"/>
      <c r="H386" s="31"/>
      <c r="I386" s="31"/>
      <c r="J386" s="31"/>
      <c r="K386" s="248"/>
    </row>
    <row r="387" spans="1:11" s="5" customFormat="1" ht="15" customHeight="1" x14ac:dyDescent="0.2">
      <c r="A387" s="204">
        <v>5014</v>
      </c>
      <c r="B387" s="205"/>
      <c r="C387" s="206" t="s">
        <v>769</v>
      </c>
      <c r="D387" s="244" t="s">
        <v>781</v>
      </c>
      <c r="E387" s="383"/>
      <c r="F387" s="383"/>
      <c r="G387" s="383"/>
      <c r="H387" s="383"/>
      <c r="I387" s="383"/>
      <c r="J387" s="383"/>
      <c r="K387" s="415"/>
    </row>
    <row r="388" spans="1:11" s="5" customFormat="1" ht="15.75" customHeight="1" thickBot="1" x14ac:dyDescent="0.25">
      <c r="A388" s="362"/>
      <c r="B388" s="363"/>
      <c r="C388" s="364"/>
      <c r="D388" s="365"/>
      <c r="E388" s="366"/>
      <c r="F388" s="366"/>
      <c r="G388" s="366"/>
      <c r="H388" s="366"/>
      <c r="I388" s="366"/>
      <c r="J388" s="366"/>
      <c r="K388" s="405"/>
    </row>
    <row r="389" spans="1:11" s="5" customFormat="1" ht="16.5" customHeight="1" thickTop="1" thickBot="1" x14ac:dyDescent="0.25">
      <c r="A389" s="311"/>
      <c r="B389" s="321"/>
      <c r="C389" s="371"/>
      <c r="D389" s="25"/>
      <c r="E389" s="36"/>
      <c r="F389" s="36"/>
      <c r="G389" s="36"/>
      <c r="H389" s="36"/>
      <c r="I389" s="36"/>
      <c r="J389" s="36"/>
      <c r="K389" s="300"/>
    </row>
    <row r="390" spans="1:11" s="5" customFormat="1" ht="19.5" customHeight="1" thickTop="1" thickBot="1" x14ac:dyDescent="0.3">
      <c r="A390" s="13"/>
      <c r="B390" s="18" t="s">
        <v>782</v>
      </c>
      <c r="C390" s="361" t="s">
        <v>783</v>
      </c>
      <c r="D390" s="20" t="s">
        <v>784</v>
      </c>
      <c r="E390" s="30">
        <f t="shared" ref="E390:J390" si="36">E392+E402</f>
        <v>117983036</v>
      </c>
      <c r="F390" s="30">
        <f t="shared" si="36"/>
        <v>2680000</v>
      </c>
      <c r="G390" s="30">
        <f t="shared" si="36"/>
        <v>9800000</v>
      </c>
      <c r="H390" s="30">
        <f t="shared" si="36"/>
        <v>0</v>
      </c>
      <c r="I390" s="30">
        <f t="shared" si="36"/>
        <v>0</v>
      </c>
      <c r="J390" s="46">
        <f t="shared" si="36"/>
        <v>130463036</v>
      </c>
      <c r="K390" s="275">
        <f>J390/J$141*100</f>
        <v>3.0897809873238087</v>
      </c>
    </row>
    <row r="391" spans="1:11" s="5" customFormat="1" ht="15.75" customHeight="1" thickTop="1" x14ac:dyDescent="0.2">
      <c r="A391" s="99"/>
      <c r="B391" s="100"/>
      <c r="C391" s="101"/>
      <c r="D391" s="21"/>
      <c r="E391" s="31"/>
      <c r="F391" s="31"/>
      <c r="G391" s="31"/>
      <c r="H391" s="31"/>
      <c r="I391" s="31"/>
      <c r="J391" s="31"/>
      <c r="K391" s="299"/>
    </row>
    <row r="392" spans="1:11" s="5" customFormat="1" ht="15" customHeight="1" x14ac:dyDescent="0.2">
      <c r="A392" s="99">
        <v>550</v>
      </c>
      <c r="B392" s="100"/>
      <c r="C392" s="101" t="s">
        <v>785</v>
      </c>
      <c r="D392" s="21" t="s">
        <v>786</v>
      </c>
      <c r="E392" s="31">
        <f>SUM(E394:E400)</f>
        <v>103682464</v>
      </c>
      <c r="F392" s="31">
        <f>SUM(F394:F400)</f>
        <v>2680000</v>
      </c>
      <c r="G392" s="31">
        <f>+G394+G395+G396+G397+G399+G400</f>
        <v>9800000</v>
      </c>
      <c r="H392" s="31">
        <f>SUM(H394:H400)</f>
        <v>0</v>
      </c>
      <c r="I392" s="31">
        <f>SUM(I394:I400)</f>
        <v>0</v>
      </c>
      <c r="J392" s="31">
        <f>SUM(J394:J400)</f>
        <v>116162464</v>
      </c>
      <c r="K392" s="247">
        <f>J392/J$141*100</f>
        <v>2.7510978106311001</v>
      </c>
    </row>
    <row r="393" spans="1:11" s="5" customFormat="1" ht="15" customHeight="1" x14ac:dyDescent="0.2">
      <c r="A393" s="99"/>
      <c r="B393" s="100"/>
      <c r="C393" s="101"/>
      <c r="D393" s="21"/>
      <c r="E393" s="31"/>
      <c r="F393" s="31"/>
      <c r="G393" s="31"/>
      <c r="H393" s="31"/>
      <c r="I393" s="31"/>
      <c r="J393" s="31"/>
      <c r="K393" s="247"/>
    </row>
    <row r="394" spans="1:11" s="5" customFormat="1" ht="15" customHeight="1" x14ac:dyDescent="0.2">
      <c r="A394" s="99">
        <v>5500</v>
      </c>
      <c r="B394" s="100"/>
      <c r="C394" s="101" t="s">
        <v>787</v>
      </c>
      <c r="D394" s="21" t="s">
        <v>788</v>
      </c>
      <c r="E394" s="31">
        <v>0</v>
      </c>
      <c r="F394" s="31">
        <v>0</v>
      </c>
      <c r="G394" s="31"/>
      <c r="H394" s="31">
        <v>0</v>
      </c>
      <c r="I394" s="31">
        <v>0</v>
      </c>
      <c r="J394" s="31">
        <f>E394+F394+G394+H394</f>
        <v>0</v>
      </c>
      <c r="K394" s="247">
        <f>J394/J$141*100</f>
        <v>0</v>
      </c>
    </row>
    <row r="395" spans="1:11" s="5" customFormat="1" ht="15" customHeight="1" x14ac:dyDescent="0.2">
      <c r="A395" s="99">
        <v>5501</v>
      </c>
      <c r="B395" s="100"/>
      <c r="C395" s="101" t="s">
        <v>789</v>
      </c>
      <c r="D395" s="21" t="s">
        <v>790</v>
      </c>
      <c r="E395" s="31">
        <v>20525816</v>
      </c>
      <c r="F395" s="31">
        <v>1800000</v>
      </c>
      <c r="G395" s="31">
        <v>6100000</v>
      </c>
      <c r="H395" s="31">
        <v>0</v>
      </c>
      <c r="I395" s="31">
        <v>0</v>
      </c>
      <c r="J395" s="31">
        <f>E395+F395+G395+H395</f>
        <v>28425816</v>
      </c>
      <c r="K395" s="247">
        <f>J395/J$141*100</f>
        <v>0.67321402689084231</v>
      </c>
    </row>
    <row r="396" spans="1:11" s="5" customFormat="1" ht="15" customHeight="1" x14ac:dyDescent="0.2">
      <c r="A396" s="99">
        <v>5502</v>
      </c>
      <c r="B396" s="100"/>
      <c r="C396" s="101" t="s">
        <v>791</v>
      </c>
      <c r="D396" s="21" t="s">
        <v>792</v>
      </c>
      <c r="E396" s="31">
        <v>0</v>
      </c>
      <c r="F396" s="31">
        <v>30000</v>
      </c>
      <c r="G396" s="31"/>
      <c r="H396" s="31">
        <v>0</v>
      </c>
      <c r="I396" s="31">
        <v>0</v>
      </c>
      <c r="J396" s="31">
        <f>E396+F396+G396+H396</f>
        <v>30000</v>
      </c>
      <c r="K396" s="247">
        <f>J396/J$141*100</f>
        <v>7.1049572707869728E-4</v>
      </c>
    </row>
    <row r="397" spans="1:11" s="5" customFormat="1" ht="15" customHeight="1" x14ac:dyDescent="0.2">
      <c r="A397" s="99">
        <v>5503</v>
      </c>
      <c r="B397" s="100"/>
      <c r="C397" s="101" t="s">
        <v>797</v>
      </c>
      <c r="D397" s="21" t="s">
        <v>798</v>
      </c>
      <c r="E397" s="31">
        <v>0</v>
      </c>
      <c r="F397" s="31">
        <v>600000</v>
      </c>
      <c r="G397" s="31">
        <f>+G398</f>
        <v>3700000</v>
      </c>
      <c r="H397" s="31">
        <v>0</v>
      </c>
      <c r="I397" s="31">
        <v>0</v>
      </c>
      <c r="J397" s="31">
        <f>E397+F397+G397+H397</f>
        <v>4300000</v>
      </c>
      <c r="K397" s="247">
        <f>J397/J$141*100</f>
        <v>0.10183772088127996</v>
      </c>
    </row>
    <row r="398" spans="1:11" s="5" customFormat="1" ht="15" customHeight="1" x14ac:dyDescent="0.2">
      <c r="A398" s="99">
        <v>5503</v>
      </c>
      <c r="B398" s="319"/>
      <c r="C398" s="357" t="s">
        <v>856</v>
      </c>
      <c r="D398" s="23"/>
      <c r="E398" s="33"/>
      <c r="F398" s="33"/>
      <c r="G398" s="33">
        <v>3700000</v>
      </c>
      <c r="H398" s="33"/>
      <c r="I398" s="33"/>
      <c r="J398" s="33"/>
      <c r="K398" s="261"/>
    </row>
    <row r="399" spans="1:11" s="5" customFormat="1" ht="15" customHeight="1" x14ac:dyDescent="0.2">
      <c r="A399" s="210">
        <v>5505</v>
      </c>
      <c r="B399" s="319"/>
      <c r="C399" s="357" t="s">
        <v>827</v>
      </c>
      <c r="D399" s="23" t="s">
        <v>799</v>
      </c>
      <c r="E399" s="33">
        <v>0</v>
      </c>
      <c r="F399" s="33">
        <v>0</v>
      </c>
      <c r="G399" s="33">
        <v>0</v>
      </c>
      <c r="H399" s="33">
        <v>0</v>
      </c>
      <c r="I399" s="33">
        <f>E399+F399+G399+H399</f>
        <v>0</v>
      </c>
      <c r="J399" s="33">
        <f>E399+F399+G399+H399-I399</f>
        <v>0</v>
      </c>
      <c r="K399" s="261">
        <f>J399/J$141*100</f>
        <v>0</v>
      </c>
    </row>
    <row r="400" spans="1:11" s="5" customFormat="1" ht="15" customHeight="1" x14ac:dyDescent="0.2">
      <c r="A400" s="99">
        <v>5504</v>
      </c>
      <c r="B400" s="100"/>
      <c r="C400" s="101" t="s">
        <v>800</v>
      </c>
      <c r="D400" s="21" t="s">
        <v>801</v>
      </c>
      <c r="E400" s="31">
        <v>83156648</v>
      </c>
      <c r="F400" s="31">
        <v>250000</v>
      </c>
      <c r="G400" s="31">
        <v>0</v>
      </c>
      <c r="H400" s="31">
        <v>0</v>
      </c>
      <c r="I400" s="31">
        <v>0</v>
      </c>
      <c r="J400" s="31">
        <f>E400+F400+G400+H400</f>
        <v>83406648</v>
      </c>
      <c r="K400" s="247">
        <f>J400/J$141*100</f>
        <v>1.9753355671318993</v>
      </c>
    </row>
    <row r="401" spans="1:11" s="5" customFormat="1" ht="15" customHeight="1" x14ac:dyDescent="0.2">
      <c r="A401" s="99"/>
      <c r="B401" s="100"/>
      <c r="C401" s="101"/>
      <c r="D401" s="21"/>
      <c r="E401" s="31"/>
      <c r="F401" s="31"/>
      <c r="G401" s="31"/>
      <c r="H401" s="31"/>
      <c r="I401" s="31"/>
      <c r="J401" s="31"/>
      <c r="K401" s="248"/>
    </row>
    <row r="402" spans="1:11" s="5" customFormat="1" ht="15" customHeight="1" x14ac:dyDescent="0.2">
      <c r="A402" s="99">
        <v>551</v>
      </c>
      <c r="B402" s="100"/>
      <c r="C402" s="101" t="s">
        <v>802</v>
      </c>
      <c r="D402" s="21" t="s">
        <v>803</v>
      </c>
      <c r="E402" s="31">
        <f t="shared" ref="E402:J402" si="37">SUM(E404:E407)</f>
        <v>14300572</v>
      </c>
      <c r="F402" s="31">
        <f t="shared" si="37"/>
        <v>0</v>
      </c>
      <c r="G402" s="31">
        <f t="shared" si="37"/>
        <v>0</v>
      </c>
      <c r="H402" s="31">
        <f t="shared" si="37"/>
        <v>0</v>
      </c>
      <c r="I402" s="31">
        <f t="shared" si="37"/>
        <v>0</v>
      </c>
      <c r="J402" s="31">
        <f t="shared" si="37"/>
        <v>14300572</v>
      </c>
      <c r="K402" s="247">
        <f>J402/J$141*100</f>
        <v>0.3386831766927087</v>
      </c>
    </row>
    <row r="403" spans="1:11" s="5" customFormat="1" ht="15" customHeight="1" x14ac:dyDescent="0.2">
      <c r="A403" s="99"/>
      <c r="B403" s="100"/>
      <c r="C403" s="101"/>
      <c r="D403" s="21"/>
      <c r="E403" s="31"/>
      <c r="F403" s="31"/>
      <c r="G403" s="31"/>
      <c r="H403" s="31"/>
      <c r="I403" s="31"/>
      <c r="J403" s="31"/>
      <c r="K403" s="247"/>
    </row>
    <row r="404" spans="1:11" s="5" customFormat="1" ht="15" customHeight="1" x14ac:dyDescent="0.2">
      <c r="A404" s="99">
        <v>5510</v>
      </c>
      <c r="B404" s="100"/>
      <c r="C404" s="101" t="s">
        <v>804</v>
      </c>
      <c r="D404" s="21" t="s">
        <v>805</v>
      </c>
      <c r="E404" s="31">
        <v>8957937</v>
      </c>
      <c r="F404" s="31">
        <v>0</v>
      </c>
      <c r="G404" s="31">
        <v>0</v>
      </c>
      <c r="H404" s="31">
        <v>0</v>
      </c>
      <c r="I404" s="31">
        <v>0</v>
      </c>
      <c r="J404" s="31">
        <f>E404+F404+G404+H404</f>
        <v>8957937</v>
      </c>
      <c r="K404" s="247">
        <f>J404/J$141*100</f>
        <v>0.21215253206467219</v>
      </c>
    </row>
    <row r="405" spans="1:11" s="5" customFormat="1" ht="15" customHeight="1" x14ac:dyDescent="0.2">
      <c r="A405" s="99">
        <v>5511</v>
      </c>
      <c r="B405" s="100"/>
      <c r="C405" s="101" t="s">
        <v>806</v>
      </c>
      <c r="D405" s="21" t="s">
        <v>807</v>
      </c>
      <c r="E405" s="31">
        <v>3403120</v>
      </c>
      <c r="F405" s="31">
        <v>0</v>
      </c>
      <c r="G405" s="31">
        <v>0</v>
      </c>
      <c r="H405" s="31">
        <v>0</v>
      </c>
      <c r="I405" s="31">
        <v>0</v>
      </c>
      <c r="J405" s="31">
        <f>E405+F405+G405+H405</f>
        <v>3403120</v>
      </c>
      <c r="K405" s="247">
        <f>J405/J$141*100</f>
        <v>8.0596740624535215E-2</v>
      </c>
    </row>
    <row r="406" spans="1:11" s="5" customFormat="1" ht="15" customHeight="1" x14ac:dyDescent="0.2">
      <c r="A406" s="99">
        <v>5512</v>
      </c>
      <c r="B406" s="100"/>
      <c r="C406" s="101" t="s">
        <v>808</v>
      </c>
      <c r="D406" s="21" t="s">
        <v>809</v>
      </c>
      <c r="E406" s="31">
        <v>133255</v>
      </c>
      <c r="F406" s="31">
        <v>0</v>
      </c>
      <c r="G406" s="31">
        <v>0</v>
      </c>
      <c r="H406" s="31">
        <v>0</v>
      </c>
      <c r="I406" s="31">
        <v>0</v>
      </c>
      <c r="J406" s="31">
        <f>E406+F406+G406+H406</f>
        <v>133255</v>
      </c>
      <c r="K406" s="247">
        <f>J406/J$141*100</f>
        <v>3.1559036037290605E-3</v>
      </c>
    </row>
    <row r="407" spans="1:11" s="5" customFormat="1" ht="15" customHeight="1" x14ac:dyDescent="0.2">
      <c r="A407" s="99">
        <v>5513</v>
      </c>
      <c r="B407" s="100"/>
      <c r="C407" s="101" t="s">
        <v>810</v>
      </c>
      <c r="D407" s="21" t="s">
        <v>811</v>
      </c>
      <c r="E407" s="31">
        <v>1806260</v>
      </c>
      <c r="F407" s="31">
        <v>0</v>
      </c>
      <c r="G407" s="31">
        <v>0</v>
      </c>
      <c r="H407" s="31">
        <v>0</v>
      </c>
      <c r="I407" s="31">
        <v>0</v>
      </c>
      <c r="J407" s="31">
        <f>E407+F407+G407+H407</f>
        <v>1806260</v>
      </c>
      <c r="K407" s="247">
        <f>J407/J$141*100</f>
        <v>4.277800039977226E-2</v>
      </c>
    </row>
    <row r="408" spans="1:11" s="5" customFormat="1" ht="15.75" customHeight="1" thickBot="1" x14ac:dyDescent="0.25">
      <c r="A408" s="310"/>
      <c r="B408" s="320"/>
      <c r="C408" s="358"/>
      <c r="D408" s="24"/>
      <c r="E408" s="35"/>
      <c r="F408" s="35"/>
      <c r="G408" s="35"/>
      <c r="H408" s="35"/>
      <c r="I408" s="35"/>
      <c r="J408" s="35"/>
      <c r="K408" s="253"/>
    </row>
    <row r="409" spans="1:11" s="5" customFormat="1" ht="16.5" customHeight="1" thickTop="1" x14ac:dyDescent="0.25">
      <c r="A409" s="315"/>
      <c r="B409" s="324" t="s">
        <v>828</v>
      </c>
      <c r="C409" s="367" t="s">
        <v>814</v>
      </c>
      <c r="D409" s="368" t="s">
        <v>815</v>
      </c>
      <c r="E409" s="41"/>
      <c r="F409" s="41"/>
      <c r="G409" s="41"/>
      <c r="H409" s="41"/>
      <c r="I409" s="41"/>
      <c r="J409" s="410"/>
      <c r="K409" s="332"/>
    </row>
    <row r="410" spans="1:11" s="5" customFormat="1" ht="16.5" customHeight="1" thickBot="1" x14ac:dyDescent="0.3">
      <c r="A410" s="394"/>
      <c r="B410" s="395"/>
      <c r="C410" s="396" t="s">
        <v>829</v>
      </c>
      <c r="D410" s="409" t="s">
        <v>837</v>
      </c>
      <c r="E410" s="398">
        <f t="shared" ref="E410:J410" si="38">E22+E304+E370-E144-E325-E390</f>
        <v>0</v>
      </c>
      <c r="F410" s="398">
        <f t="shared" si="38"/>
        <v>-3005175</v>
      </c>
      <c r="G410" s="398">
        <f t="shared" si="38"/>
        <v>-11249063</v>
      </c>
      <c r="H410" s="398">
        <f t="shared" si="38"/>
        <v>-3391888</v>
      </c>
      <c r="I410" s="398">
        <f t="shared" si="38"/>
        <v>478497</v>
      </c>
      <c r="J410" s="411">
        <f t="shared" si="38"/>
        <v>-18124623</v>
      </c>
      <c r="K410" s="331">
        <f>J410/J$141*100</f>
        <v>-0.42924890654707598</v>
      </c>
    </row>
    <row r="411" spans="1:11" s="5" customFormat="1" ht="16.5" customHeight="1" thickTop="1" x14ac:dyDescent="0.25">
      <c r="A411" s="315"/>
      <c r="B411" s="324"/>
      <c r="C411" s="367"/>
      <c r="D411" s="368"/>
      <c r="E411" s="41"/>
      <c r="F411" s="41"/>
      <c r="G411" s="41"/>
      <c r="H411" s="41"/>
      <c r="I411" s="41"/>
      <c r="J411" s="410"/>
      <c r="K411" s="341"/>
    </row>
    <row r="412" spans="1:11" s="5" customFormat="1" ht="16.5" customHeight="1" thickBot="1" x14ac:dyDescent="0.3">
      <c r="A412" s="333"/>
      <c r="B412" s="325" t="s">
        <v>812</v>
      </c>
      <c r="C412" s="378" t="s">
        <v>830</v>
      </c>
      <c r="D412" s="27" t="s">
        <v>850</v>
      </c>
      <c r="E412" s="42">
        <f t="shared" ref="E412:J412" si="39">E348+E370-E390-E410</f>
        <v>38393135</v>
      </c>
      <c r="F412" s="42">
        <f t="shared" si="39"/>
        <v>3273625</v>
      </c>
      <c r="G412" s="42">
        <f t="shared" si="39"/>
        <v>1449063</v>
      </c>
      <c r="H412" s="42">
        <f t="shared" si="39"/>
        <v>4112353</v>
      </c>
      <c r="I412" s="42">
        <f t="shared" si="39"/>
        <v>239968</v>
      </c>
      <c r="J412" s="412">
        <f t="shared" si="39"/>
        <v>46988208</v>
      </c>
      <c r="K412" s="384">
        <f>J412/J$141*100</f>
        <v>1.1128307002361688</v>
      </c>
    </row>
    <row r="413" spans="1:11" s="5" customFormat="1" ht="15.75" customHeight="1" thickTop="1" x14ac:dyDescent="0.2">
      <c r="A413" s="52"/>
      <c r="B413" s="52"/>
      <c r="C413" s="12"/>
      <c r="D413" s="4"/>
      <c r="E413" s="250"/>
      <c r="F413" s="250"/>
      <c r="G413" s="250"/>
      <c r="H413" s="250"/>
      <c r="I413" s="250"/>
      <c r="J413" s="158"/>
      <c r="K413" s="250"/>
    </row>
    <row r="414" spans="1:11" ht="1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K420"/>
  <sheetViews>
    <sheetView topLeftCell="A124" zoomScale="70" workbookViewId="0">
      <selection activeCell="J143" sqref="J143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34.109375" style="235" hidden="1" customWidth="1"/>
    <col min="5" max="5" width="12.5546875" bestFit="1" customWidth="1"/>
    <col min="6" max="6" width="12.109375" bestFit="1" customWidth="1"/>
    <col min="7" max="7" width="11.5546875" bestFit="1" customWidth="1"/>
    <col min="8" max="8" width="11" bestFit="1" customWidth="1"/>
    <col min="9" max="9" width="12.88671875" bestFit="1" customWidth="1"/>
    <col min="10" max="10" width="16.33203125" bestFit="1" customWidth="1"/>
    <col min="11" max="11" width="8.5546875" bestFit="1" customWidth="1"/>
  </cols>
  <sheetData>
    <row r="1" spans="1:11" s="5" customForma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5" customFormat="1" ht="26.25" x14ac:dyDescent="0.4">
      <c r="A2" s="236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s="5" customFormat="1" ht="26.25" x14ac:dyDescent="0.4">
      <c r="A3" s="236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s="5" customFormat="1" ht="26.25" x14ac:dyDescent="0.4">
      <c r="A4" s="236" t="s">
        <v>862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s="5" customFormat="1" ht="15.7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s="5" customFormat="1" ht="26.25" x14ac:dyDescent="0.4">
      <c r="A6" s="236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s="5" customFormat="1" ht="26.25" x14ac:dyDescent="0.4">
      <c r="A7" s="236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s="5" customFormat="1" ht="26.25" x14ac:dyDescent="0.4">
      <c r="A8" s="236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s="5" customFormat="1" ht="26.25" x14ac:dyDescent="0.4">
      <c r="A9" s="236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s="5" customFormat="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s="5" customFormat="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s="5" customFormat="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s="5" customFormat="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s="5" customFormat="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s="5" customFormat="1" ht="20.25" x14ac:dyDescent="0.3">
      <c r="A15" s="307"/>
      <c r="B15" s="242"/>
      <c r="C15" s="345"/>
      <c r="D15" s="374"/>
      <c r="E15" s="336" t="s">
        <v>864</v>
      </c>
      <c r="F15" s="337"/>
      <c r="G15" s="337"/>
      <c r="H15" s="337"/>
      <c r="I15" s="337"/>
      <c r="J15" s="340"/>
      <c r="K15" s="277" t="s">
        <v>220</v>
      </c>
    </row>
    <row r="16" spans="1:11" s="5" customFormat="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s="5" customFormat="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s="5" customFormat="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s="5" customFormat="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s="5" customFormat="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s="6" customFormat="1" ht="17.25" thickTop="1" thickBot="1" x14ac:dyDescent="0.3">
      <c r="A22" s="69"/>
      <c r="B22" s="70" t="s">
        <v>246</v>
      </c>
      <c r="C22" s="71" t="s">
        <v>247</v>
      </c>
      <c r="D22" s="72" t="s">
        <v>248</v>
      </c>
      <c r="E22" s="73">
        <f>E25+E103+E121+E132</f>
        <v>1160743264</v>
      </c>
      <c r="F22" s="73">
        <f>F25+F103+F121+F132-1</f>
        <v>236651278</v>
      </c>
      <c r="G22" s="73">
        <f>G25+G103+G121+G132</f>
        <v>651605473.5</v>
      </c>
      <c r="H22" s="73">
        <f>H25+H103+H121+H132</f>
        <v>302652443.58000004</v>
      </c>
      <c r="I22" s="74">
        <f>I25+I103+I121+I132</f>
        <v>377560015.49399996</v>
      </c>
      <c r="J22" s="75">
        <f>E22+F22+G22+H22-I22</f>
        <v>1974092443.586</v>
      </c>
      <c r="K22" s="76">
        <f>J22/J$143*100</f>
        <v>41.638779277050489</v>
      </c>
    </row>
    <row r="23" spans="1:11" s="6" customFormat="1" ht="16.5" thickTop="1" x14ac:dyDescent="0.25">
      <c r="A23" s="69"/>
      <c r="B23" s="70"/>
      <c r="C23" s="77" t="s">
        <v>249</v>
      </c>
      <c r="D23" s="78" t="s">
        <v>249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s="6" customFormat="1" ht="15.75" x14ac:dyDescent="0.25">
      <c r="A25" s="88"/>
      <c r="B25" s="89"/>
      <c r="C25" s="90" t="s">
        <v>250</v>
      </c>
      <c r="D25" s="91" t="s">
        <v>251</v>
      </c>
      <c r="E25" s="32">
        <f t="shared" ref="E25:J25" si="0">E28+E78</f>
        <v>1147738264</v>
      </c>
      <c r="F25" s="32">
        <f t="shared" si="0"/>
        <v>174993010</v>
      </c>
      <c r="G25" s="32">
        <f t="shared" si="0"/>
        <v>456941024</v>
      </c>
      <c r="H25" s="32">
        <f t="shared" si="0"/>
        <v>247218323.08600003</v>
      </c>
      <c r="I25" s="32">
        <f t="shared" si="0"/>
        <v>82077572.5</v>
      </c>
      <c r="J25" s="32">
        <f t="shared" si="0"/>
        <v>1944813048.586</v>
      </c>
      <c r="K25" s="92">
        <f>J25/J$143*100</f>
        <v>41.021200161274166</v>
      </c>
    </row>
    <row r="26" spans="1:11" s="6" customFormat="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253</v>
      </c>
      <c r="D28" s="91" t="s">
        <v>254</v>
      </c>
      <c r="E28" s="32">
        <f t="shared" ref="E28:J28" si="1">E31+E36+E42+E46+E53+E65+E75</f>
        <v>1046056600</v>
      </c>
      <c r="F28" s="32">
        <f t="shared" si="1"/>
        <v>140163710</v>
      </c>
      <c r="G28" s="32">
        <f t="shared" si="1"/>
        <v>453191736</v>
      </c>
      <c r="H28" s="32">
        <f t="shared" si="1"/>
        <v>242404286.08600003</v>
      </c>
      <c r="I28" s="32">
        <f t="shared" si="1"/>
        <v>82077572.5</v>
      </c>
      <c r="J28" s="32">
        <f t="shared" si="1"/>
        <v>1799738759.586</v>
      </c>
      <c r="K28" s="92">
        <f>J28/J$143*100</f>
        <v>37.961203493907924</v>
      </c>
    </row>
    <row r="29" spans="1:11" ht="15.75" x14ac:dyDescent="0.25">
      <c r="A29" s="88"/>
      <c r="B29" s="89"/>
      <c r="C29" s="96" t="s">
        <v>255</v>
      </c>
      <c r="D29" s="97" t="s">
        <v>255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2">E32+E33+E34</f>
        <v>252888800</v>
      </c>
      <c r="F31" s="31">
        <f t="shared" si="2"/>
        <v>101705080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354593880</v>
      </c>
      <c r="K31" s="103">
        <f>J31/J$143*100</f>
        <v>7.4793135196303737</v>
      </c>
    </row>
    <row r="32" spans="1:11" x14ac:dyDescent="0.2">
      <c r="A32" s="99">
        <v>7000</v>
      </c>
      <c r="B32" s="100"/>
      <c r="C32" s="101" t="s">
        <v>258</v>
      </c>
      <c r="D32" s="102" t="s">
        <v>259</v>
      </c>
      <c r="E32" s="31">
        <v>189300000</v>
      </c>
      <c r="F32" s="31">
        <v>101705080</v>
      </c>
      <c r="G32" s="31">
        <v>0</v>
      </c>
      <c r="H32" s="31">
        <v>0</v>
      </c>
      <c r="I32" s="31">
        <v>0</v>
      </c>
      <c r="J32" s="31">
        <f>E32+F32+G32+H32</f>
        <v>291005080</v>
      </c>
      <c r="K32" s="103">
        <f>J32/J$143*100</f>
        <v>6.1380592048715519</v>
      </c>
    </row>
    <row r="33" spans="1:11" x14ac:dyDescent="0.2">
      <c r="A33" s="99">
        <v>7001</v>
      </c>
      <c r="B33" s="100"/>
      <c r="C33" s="101" t="s">
        <v>260</v>
      </c>
      <c r="D33" s="102" t="s">
        <v>261</v>
      </c>
      <c r="E33" s="31">
        <v>63588800</v>
      </c>
      <c r="F33" s="31">
        <v>0</v>
      </c>
      <c r="G33" s="31">
        <v>0</v>
      </c>
      <c r="H33" s="31">
        <v>0</v>
      </c>
      <c r="I33" s="31">
        <v>0</v>
      </c>
      <c r="J33" s="31">
        <f>E33+F33+G33+H33</f>
        <v>63588800</v>
      </c>
      <c r="K33" s="103">
        <f>J33/J$143*100</f>
        <v>1.3412543147588216</v>
      </c>
    </row>
    <row r="34" spans="1:1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3">SUM(E37:E40)</f>
        <v>7359600</v>
      </c>
      <c r="F36" s="31">
        <f t="shared" si="3"/>
        <v>0</v>
      </c>
      <c r="G36" s="31">
        <f t="shared" si="3"/>
        <v>453191736</v>
      </c>
      <c r="H36" s="31">
        <f t="shared" si="3"/>
        <v>242404286.08600003</v>
      </c>
      <c r="I36" s="31">
        <f t="shared" si="3"/>
        <v>82077572.5</v>
      </c>
      <c r="J36" s="31">
        <f t="shared" si="3"/>
        <v>620878049.58599997</v>
      </c>
      <c r="K36" s="103">
        <f>J36/J$143*100</f>
        <v>13.095943986146366</v>
      </c>
    </row>
    <row r="37" spans="1:11" x14ac:dyDescent="0.2">
      <c r="A37" s="99">
        <v>7010</v>
      </c>
      <c r="B37" s="100"/>
      <c r="C37" s="101" t="s">
        <v>266</v>
      </c>
      <c r="D37" s="102" t="s">
        <v>267</v>
      </c>
      <c r="E37" s="31">
        <v>4204900</v>
      </c>
      <c r="F37" s="31">
        <v>0</v>
      </c>
      <c r="G37" s="31">
        <v>263955878</v>
      </c>
      <c r="H37" s="31">
        <v>112531413.40000001</v>
      </c>
      <c r="I37" s="31">
        <v>0</v>
      </c>
      <c r="J37" s="31">
        <f>E37+F37+G37+H37</f>
        <v>380692191.39999998</v>
      </c>
      <c r="K37" s="103">
        <f>J37/J$143*100</f>
        <v>8.0297952518405928</v>
      </c>
    </row>
    <row r="38" spans="1:11" x14ac:dyDescent="0.2">
      <c r="A38" s="106">
        <v>7011</v>
      </c>
      <c r="B38" s="107"/>
      <c r="C38" s="108" t="s">
        <v>268</v>
      </c>
      <c r="D38" s="102" t="s">
        <v>269</v>
      </c>
      <c r="E38" s="109">
        <v>2710500</v>
      </c>
      <c r="F38" s="109">
        <v>0</v>
      </c>
      <c r="G38" s="109">
        <v>152279454</v>
      </c>
      <c r="H38" s="109">
        <v>110646092.40000001</v>
      </c>
      <c r="I38" s="109">
        <f>E165+F165+G165+H165+(2224936-275179)+(3518509-2224936)-474021</f>
        <v>82077572.5</v>
      </c>
      <c r="J38" s="109">
        <f>E38+F38+G38+H38-I38</f>
        <v>183558473.90000001</v>
      </c>
      <c r="K38" s="103">
        <f>J38/J$143*100</f>
        <v>3.8717289071175989</v>
      </c>
    </row>
    <row r="39" spans="1:11" x14ac:dyDescent="0.2">
      <c r="A39" s="99">
        <v>7012</v>
      </c>
      <c r="B39" s="100"/>
      <c r="C39" s="101" t="s">
        <v>270</v>
      </c>
      <c r="D39" s="102" t="s">
        <v>271</v>
      </c>
      <c r="E39" s="31">
        <v>407600</v>
      </c>
      <c r="F39" s="31">
        <v>0</v>
      </c>
      <c r="G39" s="31">
        <v>23677433</v>
      </c>
      <c r="H39" s="31">
        <v>14106462.886</v>
      </c>
      <c r="I39" s="31">
        <v>0</v>
      </c>
      <c r="J39" s="31">
        <f>E39+F39+G39+H39</f>
        <v>38191495.886</v>
      </c>
      <c r="K39" s="103">
        <f>J39/J$143*100</f>
        <v>0.80555866196863735</v>
      </c>
    </row>
    <row r="40" spans="1:11" x14ac:dyDescent="0.2">
      <c r="A40" s="99">
        <v>7013</v>
      </c>
      <c r="B40" s="100"/>
      <c r="C40" s="101" t="s">
        <v>272</v>
      </c>
      <c r="D40" s="102" t="s">
        <v>273</v>
      </c>
      <c r="E40" s="31">
        <v>36600</v>
      </c>
      <c r="F40" s="31">
        <v>0</v>
      </c>
      <c r="G40" s="31">
        <v>13278971</v>
      </c>
      <c r="H40" s="31">
        <v>5120317.4000000004</v>
      </c>
      <c r="I40" s="31">
        <v>0</v>
      </c>
      <c r="J40" s="31">
        <f>E40+F40+G40+H40</f>
        <v>18435888.399999999</v>
      </c>
      <c r="K40" s="103">
        <f>J40/J$143*100</f>
        <v>0.38886116521953723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4">E43+E44</f>
        <v>82550600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 t="shared" si="4"/>
        <v>0</v>
      </c>
      <c r="J42" s="31">
        <f t="shared" si="4"/>
        <v>82550600</v>
      </c>
      <c r="K42" s="103">
        <f>J42/J$143*100</f>
        <v>1.7412083328499608</v>
      </c>
    </row>
    <row r="43" spans="1:11" x14ac:dyDescent="0.2">
      <c r="A43" s="99">
        <v>7020</v>
      </c>
      <c r="B43" s="100"/>
      <c r="C43" s="101" t="s">
        <v>276</v>
      </c>
      <c r="D43" s="102" t="s">
        <v>277</v>
      </c>
      <c r="E43" s="31">
        <v>78000000</v>
      </c>
      <c r="F43" s="31">
        <v>0</v>
      </c>
      <c r="G43" s="31">
        <v>0</v>
      </c>
      <c r="H43" s="31">
        <v>0</v>
      </c>
      <c r="I43" s="31">
        <v>0</v>
      </c>
      <c r="J43" s="31">
        <f>E43+F43+G43+H43</f>
        <v>78000000</v>
      </c>
      <c r="K43" s="103">
        <f>J43/J$143*100</f>
        <v>1.6452242619956359</v>
      </c>
    </row>
    <row r="44" spans="1:11" x14ac:dyDescent="0.2">
      <c r="A44" s="99">
        <v>7021</v>
      </c>
      <c r="B44" s="100"/>
      <c r="C44" s="101" t="s">
        <v>278</v>
      </c>
      <c r="D44" s="102" t="s">
        <v>279</v>
      </c>
      <c r="E44" s="31">
        <v>4550600</v>
      </c>
      <c r="F44" s="31">
        <v>0</v>
      </c>
      <c r="G44" s="31">
        <v>0</v>
      </c>
      <c r="H44" s="31">
        <v>0</v>
      </c>
      <c r="I44" s="31">
        <v>0</v>
      </c>
      <c r="J44" s="31">
        <f>E44+F44+G44+H44</f>
        <v>4550600</v>
      </c>
      <c r="K44" s="103">
        <f>J44/J$143*100</f>
        <v>9.5984070854324879E-2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5">SUM(E47:E50)</f>
        <v>2530000</v>
      </c>
      <c r="F46" s="31">
        <f t="shared" si="5"/>
        <v>27885890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30415890</v>
      </c>
      <c r="K46" s="103">
        <f>J46/J$143*100</f>
        <v>0.64155077151526207</v>
      </c>
    </row>
    <row r="47" spans="1:11" x14ac:dyDescent="0.2">
      <c r="A47" s="99">
        <v>7030</v>
      </c>
      <c r="B47" s="100"/>
      <c r="C47" s="101" t="s">
        <v>282</v>
      </c>
      <c r="D47" s="102" t="s">
        <v>283</v>
      </c>
      <c r="E47" s="31">
        <v>0</v>
      </c>
      <c r="F47" s="31">
        <v>21491150</v>
      </c>
      <c r="G47" s="31">
        <v>0</v>
      </c>
      <c r="H47" s="31">
        <v>0</v>
      </c>
      <c r="I47" s="31">
        <v>0</v>
      </c>
      <c r="J47" s="31">
        <f>E47+F47+G47+H47</f>
        <v>21491150</v>
      </c>
      <c r="K47" s="103">
        <f>J47/J$143*100</f>
        <v>0.45330463331009635</v>
      </c>
    </row>
    <row r="48" spans="1:11" x14ac:dyDescent="0.2">
      <c r="A48" s="99">
        <v>7031</v>
      </c>
      <c r="B48" s="100"/>
      <c r="C48" s="101" t="s">
        <v>284</v>
      </c>
      <c r="D48" s="102" t="s">
        <v>285</v>
      </c>
      <c r="E48" s="31">
        <v>0</v>
      </c>
      <c r="F48" s="31">
        <v>3055</v>
      </c>
      <c r="G48" s="31">
        <v>0</v>
      </c>
      <c r="H48" s="31">
        <v>0</v>
      </c>
      <c r="I48" s="31">
        <v>0</v>
      </c>
      <c r="J48" s="31">
        <f>E48+F48+G48+H48</f>
        <v>3055</v>
      </c>
      <c r="K48" s="103">
        <f>J48/J$143*100</f>
        <v>6.4437950261495746E-5</v>
      </c>
    </row>
    <row r="49" spans="1:11" x14ac:dyDescent="0.2">
      <c r="A49" s="99">
        <v>7032</v>
      </c>
      <c r="B49" s="100"/>
      <c r="C49" s="101" t="s">
        <v>286</v>
      </c>
      <c r="D49" s="102" t="s">
        <v>287</v>
      </c>
      <c r="E49" s="31">
        <v>0</v>
      </c>
      <c r="F49" s="31">
        <v>476550</v>
      </c>
      <c r="G49" s="31">
        <v>0</v>
      </c>
      <c r="H49" s="31">
        <v>0</v>
      </c>
      <c r="I49" s="31">
        <v>0</v>
      </c>
      <c r="J49" s="31">
        <f>E49+F49+G49+H49</f>
        <v>476550</v>
      </c>
      <c r="K49" s="103">
        <f>J49/J$143*100</f>
        <v>1.005168746223103E-2</v>
      </c>
    </row>
    <row r="50" spans="1:11" x14ac:dyDescent="0.2">
      <c r="A50" s="99">
        <v>7033</v>
      </c>
      <c r="B50" s="100"/>
      <c r="C50" s="101" t="s">
        <v>288</v>
      </c>
      <c r="D50" s="102" t="s">
        <v>289</v>
      </c>
      <c r="E50" s="31">
        <v>2530000</v>
      </c>
      <c r="F50" s="31">
        <v>5915135</v>
      </c>
      <c r="G50" s="31">
        <v>0</v>
      </c>
      <c r="H50" s="31">
        <v>0</v>
      </c>
      <c r="I50" s="31">
        <v>0</v>
      </c>
      <c r="J50" s="31">
        <f>E50+F50+G50+H50</f>
        <v>8445135</v>
      </c>
      <c r="K50" s="103">
        <f>J50/J$143*100</f>
        <v>0.17813001279267326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82"/>
      <c r="B52" s="94"/>
      <c r="C52" s="95"/>
      <c r="D52" s="98"/>
      <c r="E52" s="34"/>
      <c r="F52" s="34"/>
      <c r="G52" s="34"/>
      <c r="H52" s="34"/>
      <c r="I52" s="34"/>
      <c r="J52" s="34"/>
      <c r="K52" s="105"/>
    </row>
    <row r="53" spans="1:11" x14ac:dyDescent="0.2">
      <c r="A53" s="99">
        <v>704</v>
      </c>
      <c r="B53" s="100"/>
      <c r="C53" s="101" t="s">
        <v>290</v>
      </c>
      <c r="D53" s="102" t="s">
        <v>291</v>
      </c>
      <c r="E53" s="31">
        <f>SUM(E54:E63)</f>
        <v>665097600</v>
      </c>
      <c r="F53" s="31">
        <f>SUM(F54:F63)</f>
        <v>10547250</v>
      </c>
      <c r="G53" s="31">
        <f>SUM(G54:G63)</f>
        <v>0</v>
      </c>
      <c r="H53" s="31">
        <f>SUM(H54:H63)</f>
        <v>0</v>
      </c>
      <c r="I53" s="31">
        <f>SUM(I54:I62)</f>
        <v>0</v>
      </c>
      <c r="J53" s="31">
        <f>SUM(J54:J63)</f>
        <v>675644850</v>
      </c>
      <c r="K53" s="103">
        <f t="shared" ref="K53:K58" si="6">J53/J$143*100</f>
        <v>14.251119227082079</v>
      </c>
    </row>
    <row r="54" spans="1:11" x14ac:dyDescent="0.2">
      <c r="A54" s="99">
        <v>7040</v>
      </c>
      <c r="B54" s="100"/>
      <c r="C54" s="101" t="s">
        <v>292</v>
      </c>
      <c r="D54" s="102" t="s">
        <v>464</v>
      </c>
      <c r="E54" s="31">
        <v>449923950</v>
      </c>
      <c r="F54" s="31">
        <v>0</v>
      </c>
      <c r="G54" s="31">
        <v>0</v>
      </c>
      <c r="H54" s="31">
        <v>0</v>
      </c>
      <c r="I54" s="31">
        <v>0</v>
      </c>
      <c r="J54" s="31">
        <f>E54+F54+G54+H54</f>
        <v>449923950</v>
      </c>
      <c r="K54" s="103">
        <f t="shared" si="6"/>
        <v>9.4900743409347612</v>
      </c>
    </row>
    <row r="55" spans="1:11" x14ac:dyDescent="0.2">
      <c r="A55" s="99">
        <v>7041</v>
      </c>
      <c r="B55" s="100"/>
      <c r="C55" s="101" t="s">
        <v>465</v>
      </c>
      <c r="D55" s="102" t="s">
        <v>466</v>
      </c>
      <c r="E55" s="31">
        <v>9001500</v>
      </c>
      <c r="F55" s="31">
        <v>0</v>
      </c>
      <c r="G55" s="31">
        <v>0</v>
      </c>
      <c r="H55" s="31">
        <v>0</v>
      </c>
      <c r="I55" s="31">
        <v>0</v>
      </c>
      <c r="J55" s="31">
        <f>E55+F55+G55+H55</f>
        <v>9001500</v>
      </c>
      <c r="K55" s="103">
        <f t="shared" si="6"/>
        <v>0.18986520761991946</v>
      </c>
    </row>
    <row r="56" spans="1:11" x14ac:dyDescent="0.2">
      <c r="A56" s="99">
        <v>7042</v>
      </c>
      <c r="B56" s="100"/>
      <c r="C56" s="101" t="s">
        <v>467</v>
      </c>
      <c r="D56" s="102" t="s">
        <v>468</v>
      </c>
      <c r="E56" s="31">
        <v>160990000</v>
      </c>
      <c r="F56" s="31">
        <v>0</v>
      </c>
      <c r="G56" s="31">
        <v>0</v>
      </c>
      <c r="H56" s="31">
        <v>0</v>
      </c>
      <c r="I56" s="31">
        <v>0</v>
      </c>
      <c r="J56" s="31">
        <f>E56+F56+G56+H56</f>
        <v>160990000</v>
      </c>
      <c r="K56" s="103">
        <f t="shared" si="6"/>
        <v>3.3957006915215056</v>
      </c>
    </row>
    <row r="57" spans="1:11" x14ac:dyDescent="0.2">
      <c r="A57" s="99">
        <v>7043</v>
      </c>
      <c r="B57" s="100"/>
      <c r="C57" s="101" t="s">
        <v>469</v>
      </c>
      <c r="D57" s="102" t="s">
        <v>470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f>E57+F57+G57+H57</f>
        <v>0</v>
      </c>
      <c r="K57" s="103">
        <f t="shared" si="6"/>
        <v>0</v>
      </c>
    </row>
    <row r="58" spans="1:11" x14ac:dyDescent="0.2">
      <c r="A58" s="99">
        <v>7044</v>
      </c>
      <c r="B58" s="100"/>
      <c r="C58" s="101" t="s">
        <v>471</v>
      </c>
      <c r="D58" s="102" t="s">
        <v>472</v>
      </c>
      <c r="E58" s="31">
        <v>16919650</v>
      </c>
      <c r="F58" s="31">
        <v>3594535</v>
      </c>
      <c r="G58" s="31">
        <v>0</v>
      </c>
      <c r="H58" s="31">
        <v>0</v>
      </c>
      <c r="I58" s="31">
        <v>0</v>
      </c>
      <c r="J58" s="31">
        <f>E58+F58+G58+H58</f>
        <v>20514185</v>
      </c>
      <c r="K58" s="103">
        <f t="shared" si="6"/>
        <v>0.43269788303931983</v>
      </c>
    </row>
    <row r="59" spans="1:11" x14ac:dyDescent="0.2">
      <c r="A59" s="82"/>
      <c r="B59" s="94"/>
      <c r="C59" s="95" t="s">
        <v>473</v>
      </c>
      <c r="D59" s="98" t="s">
        <v>474</v>
      </c>
      <c r="E59" s="34"/>
      <c r="F59" s="34"/>
      <c r="G59" s="34"/>
      <c r="H59" s="34"/>
      <c r="I59" s="34"/>
      <c r="J59" s="34"/>
      <c r="K59" s="105"/>
    </row>
    <row r="60" spans="1:11" x14ac:dyDescent="0.2">
      <c r="A60" s="99">
        <v>7045</v>
      </c>
      <c r="B60" s="100"/>
      <c r="C60" s="101" t="s">
        <v>475</v>
      </c>
      <c r="D60" s="102" t="s">
        <v>476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f>E60+F60+G60+H60</f>
        <v>0</v>
      </c>
      <c r="K60" s="103">
        <f>J60/J$143*100</f>
        <v>0</v>
      </c>
    </row>
    <row r="61" spans="1:11" x14ac:dyDescent="0.2">
      <c r="A61" s="99">
        <v>7046</v>
      </c>
      <c r="B61" s="100"/>
      <c r="C61" s="101" t="s">
        <v>477</v>
      </c>
      <c r="D61" s="102" t="s">
        <v>478</v>
      </c>
      <c r="E61" s="31">
        <v>17295000</v>
      </c>
      <c r="F61" s="31">
        <v>19195</v>
      </c>
      <c r="G61" s="31">
        <v>0</v>
      </c>
      <c r="H61" s="31">
        <v>0</v>
      </c>
      <c r="I61" s="31">
        <v>0</v>
      </c>
      <c r="J61" s="31">
        <f>E61+F61+G61+H61</f>
        <v>17314195</v>
      </c>
      <c r="K61" s="103">
        <f>J61/J$143*100</f>
        <v>0.36520171398619911</v>
      </c>
    </row>
    <row r="62" spans="1:11" x14ac:dyDescent="0.2">
      <c r="A62" s="99">
        <v>7047</v>
      </c>
      <c r="B62" s="100"/>
      <c r="C62" s="101" t="s">
        <v>479</v>
      </c>
      <c r="D62" s="102" t="s">
        <v>480</v>
      </c>
      <c r="E62" s="31">
        <v>5972500</v>
      </c>
      <c r="F62" s="31">
        <v>6933520</v>
      </c>
      <c r="G62" s="31">
        <v>0</v>
      </c>
      <c r="H62" s="31">
        <v>0</v>
      </c>
      <c r="I62" s="31">
        <v>0</v>
      </c>
      <c r="J62" s="31">
        <f>E62+F62+G62+H62</f>
        <v>12906020</v>
      </c>
      <c r="K62" s="103">
        <f>J62/J$143*100</f>
        <v>0.27222175935642201</v>
      </c>
    </row>
    <row r="63" spans="1:11" x14ac:dyDescent="0.2">
      <c r="A63" s="99">
        <v>7048</v>
      </c>
      <c r="B63" s="100"/>
      <c r="C63" s="101" t="s">
        <v>840</v>
      </c>
      <c r="D63" s="102" t="s">
        <v>474</v>
      </c>
      <c r="E63" s="31">
        <v>4995000</v>
      </c>
      <c r="F63" s="31">
        <v>0</v>
      </c>
      <c r="G63" s="31">
        <v>0</v>
      </c>
      <c r="H63" s="31">
        <v>0</v>
      </c>
      <c r="I63" s="31">
        <v>0</v>
      </c>
      <c r="J63" s="31">
        <f>E63+F63+G63+H63</f>
        <v>4995000</v>
      </c>
      <c r="K63" s="103">
        <f>J63/J$143*100</f>
        <v>0.1053576306239513</v>
      </c>
    </row>
    <row r="64" spans="1:11" x14ac:dyDescent="0.2">
      <c r="A64" s="82"/>
      <c r="B64" s="94"/>
      <c r="C64" s="95"/>
      <c r="D64" s="97" t="s">
        <v>474</v>
      </c>
      <c r="E64" s="34"/>
      <c r="F64" s="34"/>
      <c r="G64" s="34"/>
      <c r="H64" s="34"/>
      <c r="I64" s="34"/>
      <c r="J64" s="34"/>
      <c r="K64" s="105"/>
    </row>
    <row r="65" spans="1:11" x14ac:dyDescent="0.2">
      <c r="A65" s="99">
        <v>705</v>
      </c>
      <c r="B65" s="100"/>
      <c r="C65" s="101" t="s">
        <v>482</v>
      </c>
      <c r="D65" s="102" t="s">
        <v>483</v>
      </c>
      <c r="E65" s="31">
        <f t="shared" ref="E65:J65" si="7">SUM(E66:E72)</f>
        <v>35630000</v>
      </c>
      <c r="F65" s="31">
        <f t="shared" si="7"/>
        <v>0</v>
      </c>
      <c r="G65" s="31">
        <f t="shared" si="7"/>
        <v>0</v>
      </c>
      <c r="H65" s="31">
        <f t="shared" si="7"/>
        <v>0</v>
      </c>
      <c r="I65" s="31">
        <f t="shared" si="7"/>
        <v>0</v>
      </c>
      <c r="J65" s="31">
        <f t="shared" si="7"/>
        <v>35630000</v>
      </c>
      <c r="K65" s="103">
        <f t="shared" ref="K65:K72" si="8">J65/J$143*100</f>
        <v>0.75153000583210905</v>
      </c>
    </row>
    <row r="66" spans="1:11" x14ac:dyDescent="0.2">
      <c r="A66" s="99">
        <v>7050</v>
      </c>
      <c r="B66" s="100"/>
      <c r="C66" s="101" t="s">
        <v>484</v>
      </c>
      <c r="D66" s="102" t="s">
        <v>485</v>
      </c>
      <c r="E66" s="31">
        <v>33580000</v>
      </c>
      <c r="F66" s="31">
        <v>0</v>
      </c>
      <c r="G66" s="31">
        <v>0</v>
      </c>
      <c r="H66" s="31">
        <v>0</v>
      </c>
      <c r="I66" s="31">
        <v>0</v>
      </c>
      <c r="J66" s="31">
        <f t="shared" ref="J66:J72" si="9">E66+F66+G66+H66</f>
        <v>33580000</v>
      </c>
      <c r="K66" s="103">
        <f t="shared" si="8"/>
        <v>0.70829013740786484</v>
      </c>
    </row>
    <row r="67" spans="1:11" x14ac:dyDescent="0.2">
      <c r="A67" s="99">
        <v>7051</v>
      </c>
      <c r="B67" s="100"/>
      <c r="C67" s="101" t="s">
        <v>486</v>
      </c>
      <c r="D67" s="102" t="s">
        <v>487</v>
      </c>
      <c r="E67" s="31">
        <v>2050000</v>
      </c>
      <c r="F67" s="31">
        <v>0</v>
      </c>
      <c r="G67" s="31">
        <v>0</v>
      </c>
      <c r="H67" s="31">
        <v>0</v>
      </c>
      <c r="I67" s="31">
        <v>0</v>
      </c>
      <c r="J67" s="31">
        <f t="shared" si="9"/>
        <v>2050000</v>
      </c>
      <c r="K67" s="103">
        <f t="shared" si="8"/>
        <v>4.3239868424244279E-2</v>
      </c>
    </row>
    <row r="68" spans="1:11" x14ac:dyDescent="0.2">
      <c r="A68" s="99">
        <v>7052</v>
      </c>
      <c r="B68" s="100"/>
      <c r="C68" s="101" t="s">
        <v>488</v>
      </c>
      <c r="D68" s="102" t="s">
        <v>489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f t="shared" si="9"/>
        <v>0</v>
      </c>
      <c r="K68" s="103">
        <f t="shared" si="8"/>
        <v>0</v>
      </c>
    </row>
    <row r="69" spans="1:11" x14ac:dyDescent="0.2">
      <c r="A69" s="99">
        <v>7053</v>
      </c>
      <c r="B69" s="100"/>
      <c r="C69" s="101" t="s">
        <v>490</v>
      </c>
      <c r="D69" s="102" t="s">
        <v>491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f t="shared" si="9"/>
        <v>0</v>
      </c>
      <c r="K69" s="103">
        <f t="shared" si="8"/>
        <v>0</v>
      </c>
    </row>
    <row r="70" spans="1:11" x14ac:dyDescent="0.2">
      <c r="A70" s="99">
        <v>7054</v>
      </c>
      <c r="B70" s="100"/>
      <c r="C70" s="101" t="s">
        <v>492</v>
      </c>
      <c r="D70" s="102" t="s">
        <v>493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f t="shared" si="9"/>
        <v>0</v>
      </c>
      <c r="K70" s="103">
        <f t="shared" si="8"/>
        <v>0</v>
      </c>
    </row>
    <row r="71" spans="1:11" x14ac:dyDescent="0.2">
      <c r="A71" s="99">
        <v>7055</v>
      </c>
      <c r="B71" s="100"/>
      <c r="C71" s="101" t="s">
        <v>494</v>
      </c>
      <c r="D71" s="102" t="s">
        <v>495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f t="shared" si="9"/>
        <v>0</v>
      </c>
      <c r="K71" s="103">
        <f t="shared" si="8"/>
        <v>0</v>
      </c>
    </row>
    <row r="72" spans="1:11" x14ac:dyDescent="0.2">
      <c r="A72" s="99">
        <v>7056</v>
      </c>
      <c r="B72" s="100"/>
      <c r="C72" s="101" t="s">
        <v>496</v>
      </c>
      <c r="D72" s="102" t="s">
        <v>497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f t="shared" si="9"/>
        <v>0</v>
      </c>
      <c r="K72" s="103">
        <f t="shared" si="8"/>
        <v>0</v>
      </c>
    </row>
    <row r="73" spans="1:11" x14ac:dyDescent="0.2">
      <c r="A73" s="82"/>
      <c r="B73" s="94"/>
      <c r="C73" s="95"/>
      <c r="D73" s="98"/>
      <c r="E73" s="34"/>
      <c r="F73" s="34"/>
      <c r="G73" s="34"/>
      <c r="H73" s="34"/>
      <c r="I73" s="34"/>
      <c r="J73" s="34"/>
      <c r="K73" s="110"/>
    </row>
    <row r="74" spans="1:11" x14ac:dyDescent="0.2">
      <c r="A74" s="82"/>
      <c r="B74" s="94"/>
      <c r="C74" s="95"/>
      <c r="D74" s="97" t="s">
        <v>474</v>
      </c>
      <c r="E74" s="34"/>
      <c r="F74" s="34"/>
      <c r="G74" s="34"/>
      <c r="H74" s="34"/>
      <c r="I74" s="34"/>
      <c r="J74" s="34"/>
      <c r="K74" s="105"/>
    </row>
    <row r="75" spans="1:11" x14ac:dyDescent="0.2">
      <c r="A75" s="99">
        <v>706</v>
      </c>
      <c r="B75" s="100"/>
      <c r="C75" s="101" t="s">
        <v>498</v>
      </c>
      <c r="D75" s="102" t="s">
        <v>499</v>
      </c>
      <c r="E75" s="31">
        <f>E76</f>
        <v>0</v>
      </c>
      <c r="F75" s="31">
        <f>F76</f>
        <v>25490</v>
      </c>
      <c r="G75" s="31">
        <f>G76</f>
        <v>0</v>
      </c>
      <c r="H75" s="31">
        <f>H76</f>
        <v>0</v>
      </c>
      <c r="I75" s="31">
        <f>I76</f>
        <v>0</v>
      </c>
      <c r="J75" s="31">
        <f>E75+F75+G75+H75</f>
        <v>25490</v>
      </c>
      <c r="K75" s="103">
        <f>J75/J$143*100</f>
        <v>5.3765085177267635E-4</v>
      </c>
    </row>
    <row r="76" spans="1:11" x14ac:dyDescent="0.2">
      <c r="A76" s="99">
        <v>7060</v>
      </c>
      <c r="B76" s="100"/>
      <c r="C76" s="101" t="s">
        <v>500</v>
      </c>
      <c r="D76" s="102" t="s">
        <v>501</v>
      </c>
      <c r="E76" s="31">
        <v>0</v>
      </c>
      <c r="F76" s="31">
        <v>25490</v>
      </c>
      <c r="G76" s="31">
        <v>0</v>
      </c>
      <c r="H76" s="31">
        <v>0</v>
      </c>
      <c r="I76" s="31">
        <v>0</v>
      </c>
      <c r="J76" s="31">
        <f>E76+F76+G76+H76</f>
        <v>25490</v>
      </c>
      <c r="K76" s="103">
        <f>J76/J$143*100</f>
        <v>5.3765085177267635E-4</v>
      </c>
    </row>
    <row r="77" spans="1:11" x14ac:dyDescent="0.2">
      <c r="A77" s="82"/>
      <c r="B77" s="94"/>
      <c r="C77" s="95"/>
      <c r="D77" s="98"/>
      <c r="E77" s="86"/>
      <c r="F77" s="86"/>
      <c r="G77" s="86"/>
      <c r="H77" s="86"/>
      <c r="I77" s="86"/>
      <c r="J77" s="86"/>
      <c r="K77" s="87"/>
    </row>
    <row r="78" spans="1:11" ht="15.75" x14ac:dyDescent="0.25">
      <c r="A78" s="88">
        <v>71</v>
      </c>
      <c r="B78" s="89"/>
      <c r="C78" s="90" t="s">
        <v>502</v>
      </c>
      <c r="D78" s="91" t="s">
        <v>503</v>
      </c>
      <c r="E78" s="32">
        <f t="shared" ref="E78:J78" si="10">E81+E88+E92+E95+E99</f>
        <v>101681664</v>
      </c>
      <c r="F78" s="32">
        <f t="shared" si="10"/>
        <v>34829300</v>
      </c>
      <c r="G78" s="32">
        <f t="shared" si="10"/>
        <v>3749288</v>
      </c>
      <c r="H78" s="32">
        <f t="shared" si="10"/>
        <v>4814037</v>
      </c>
      <c r="I78" s="32">
        <f t="shared" si="10"/>
        <v>0</v>
      </c>
      <c r="J78" s="32">
        <f t="shared" si="10"/>
        <v>145074289</v>
      </c>
      <c r="K78" s="92">
        <f>J78/J$143*100</f>
        <v>3.0599966673662387</v>
      </c>
    </row>
    <row r="79" spans="1:11" ht="15.75" x14ac:dyDescent="0.25">
      <c r="A79" s="88"/>
      <c r="B79" s="89"/>
      <c r="C79" s="96" t="s">
        <v>504</v>
      </c>
      <c r="D79" s="97" t="s">
        <v>504</v>
      </c>
      <c r="E79" s="86"/>
      <c r="F79" s="86"/>
      <c r="G79" s="86"/>
      <c r="H79" s="86"/>
      <c r="I79" s="86"/>
      <c r="J79" s="86"/>
      <c r="K79" s="87"/>
    </row>
    <row r="80" spans="1:11" x14ac:dyDescent="0.2">
      <c r="A80" s="99"/>
      <c r="B80" s="100"/>
      <c r="C80" s="101"/>
      <c r="D80" s="102"/>
      <c r="E80" s="31"/>
      <c r="F80" s="31"/>
      <c r="G80" s="31"/>
      <c r="H80" s="31"/>
      <c r="I80" s="31"/>
      <c r="J80" s="31"/>
      <c r="K80" s="104"/>
    </row>
    <row r="81" spans="1:11" x14ac:dyDescent="0.2">
      <c r="A81" s="99">
        <v>710</v>
      </c>
      <c r="B81" s="100"/>
      <c r="C81" s="101" t="s">
        <v>506</v>
      </c>
      <c r="D81" s="102" t="s">
        <v>507</v>
      </c>
      <c r="E81" s="31">
        <f>SUM(E82:E85)</f>
        <v>50846000</v>
      </c>
      <c r="F81" s="31">
        <f>SUM(F82:F85)</f>
        <v>15741720</v>
      </c>
      <c r="G81" s="31">
        <f>SUM(G82:G85)</f>
        <v>131070</v>
      </c>
      <c r="H81" s="31">
        <f>SUM(H82:H85)</f>
        <v>1420191</v>
      </c>
      <c r="I81" s="31">
        <f>SUM(I82:I85)</f>
        <v>0</v>
      </c>
      <c r="J81" s="31">
        <f>E81+F81+G81+H81</f>
        <v>68138981</v>
      </c>
      <c r="K81" s="103">
        <f>J81/J$143*100</f>
        <v>1.4372295478058932</v>
      </c>
    </row>
    <row r="82" spans="1:11" x14ac:dyDescent="0.2">
      <c r="A82" s="99">
        <v>7100</v>
      </c>
      <c r="B82" s="100"/>
      <c r="C82" s="101" t="s">
        <v>508</v>
      </c>
      <c r="D82" s="102" t="s">
        <v>509</v>
      </c>
      <c r="E82" s="31">
        <v>8046000</v>
      </c>
      <c r="F82" s="31">
        <v>134190</v>
      </c>
      <c r="G82" s="31">
        <v>0</v>
      </c>
      <c r="H82" s="31">
        <v>0</v>
      </c>
      <c r="I82" s="31">
        <v>0</v>
      </c>
      <c r="J82" s="31">
        <f>E82+F82+G82+H82</f>
        <v>8180190</v>
      </c>
      <c r="K82" s="103">
        <f>J82/J$143*100</f>
        <v>0.17254162891966771</v>
      </c>
    </row>
    <row r="83" spans="1:11" x14ac:dyDescent="0.2">
      <c r="A83" s="99">
        <v>7101</v>
      </c>
      <c r="B83" s="100"/>
      <c r="C83" s="101" t="s">
        <v>510</v>
      </c>
      <c r="D83" s="102" t="s">
        <v>511</v>
      </c>
      <c r="E83" s="31">
        <v>200000</v>
      </c>
      <c r="F83" s="31">
        <v>320758.5</v>
      </c>
      <c r="G83" s="31">
        <v>0</v>
      </c>
      <c r="H83" s="31">
        <v>0</v>
      </c>
      <c r="I83" s="31">
        <v>0</v>
      </c>
      <c r="J83" s="31">
        <f>E83+F83+G83+H83</f>
        <v>520758.5</v>
      </c>
      <c r="K83" s="103">
        <f>J83/J$143*100</f>
        <v>1.0984160497954544E-2</v>
      </c>
    </row>
    <row r="84" spans="1:11" x14ac:dyDescent="0.2">
      <c r="A84" s="99">
        <v>7102</v>
      </c>
      <c r="B84" s="100"/>
      <c r="C84" s="101" t="s">
        <v>512</v>
      </c>
      <c r="D84" s="102" t="s">
        <v>513</v>
      </c>
      <c r="E84" s="31">
        <v>6800000</v>
      </c>
      <c r="F84" s="31">
        <v>2122861.5</v>
      </c>
      <c r="G84" s="31">
        <v>99000</v>
      </c>
      <c r="H84" s="31">
        <v>1283446</v>
      </c>
      <c r="I84" s="31">
        <v>0</v>
      </c>
      <c r="J84" s="31">
        <f>E84+F84+G84+H84</f>
        <v>10305307.5</v>
      </c>
      <c r="K84" s="103">
        <f>J84/J$143*100</f>
        <v>0.2173659221323794</v>
      </c>
    </row>
    <row r="85" spans="1:11" x14ac:dyDescent="0.2">
      <c r="A85" s="99">
        <v>7103</v>
      </c>
      <c r="B85" s="100"/>
      <c r="C85" s="101" t="s">
        <v>514</v>
      </c>
      <c r="D85" s="102" t="s">
        <v>515</v>
      </c>
      <c r="E85" s="31">
        <v>35800000</v>
      </c>
      <c r="F85" s="31">
        <v>13163910</v>
      </c>
      <c r="G85" s="31">
        <v>32070</v>
      </c>
      <c r="H85" s="31">
        <v>136745</v>
      </c>
      <c r="I85" s="31">
        <v>0</v>
      </c>
      <c r="J85" s="31">
        <f>E85+F85+G85+H85</f>
        <v>49132725</v>
      </c>
      <c r="K85" s="103">
        <f>J85/J$143*100</f>
        <v>1.0363378362558915</v>
      </c>
    </row>
    <row r="86" spans="1:11" x14ac:dyDescent="0.2">
      <c r="A86" s="82"/>
      <c r="B86" s="94"/>
      <c r="C86" s="95" t="s">
        <v>516</v>
      </c>
      <c r="D86" s="98" t="s">
        <v>474</v>
      </c>
      <c r="E86" s="34"/>
      <c r="F86" s="34"/>
      <c r="G86" s="34"/>
      <c r="H86" s="34"/>
      <c r="I86" s="34"/>
      <c r="J86" s="34"/>
      <c r="K86" s="105"/>
    </row>
    <row r="87" spans="1:11" x14ac:dyDescent="0.2">
      <c r="A87" s="82"/>
      <c r="B87" s="94"/>
      <c r="C87" s="95"/>
      <c r="D87" s="98"/>
      <c r="E87" s="34"/>
      <c r="F87" s="34"/>
      <c r="G87" s="34"/>
      <c r="H87" s="34"/>
      <c r="I87" s="34"/>
      <c r="J87" s="34"/>
      <c r="K87" s="105"/>
    </row>
    <row r="88" spans="1:11" x14ac:dyDescent="0.2">
      <c r="A88" s="99">
        <v>711</v>
      </c>
      <c r="B88" s="100"/>
      <c r="C88" s="101" t="s">
        <v>517</v>
      </c>
      <c r="D88" s="102" t="s">
        <v>518</v>
      </c>
      <c r="E88" s="31">
        <f>E89+E90-1</f>
        <v>21839999</v>
      </c>
      <c r="F88" s="31">
        <f>F89+F90</f>
        <v>1440000</v>
      </c>
      <c r="G88" s="31">
        <f>G89+G90</f>
        <v>0</v>
      </c>
      <c r="H88" s="31">
        <f>H89+H90</f>
        <v>0</v>
      </c>
      <c r="I88" s="31">
        <f>I89+I90</f>
        <v>0</v>
      </c>
      <c r="J88" s="31">
        <f>E88+F88+G88+H88</f>
        <v>23279999</v>
      </c>
      <c r="K88" s="103">
        <f>J88/J$143*100</f>
        <v>0.49103614325684797</v>
      </c>
    </row>
    <row r="89" spans="1:11" x14ac:dyDescent="0.2">
      <c r="A89" s="99">
        <v>7110</v>
      </c>
      <c r="B89" s="100"/>
      <c r="C89" s="101" t="s">
        <v>519</v>
      </c>
      <c r="D89" s="102" t="s">
        <v>520</v>
      </c>
      <c r="E89" s="31">
        <v>8158000</v>
      </c>
      <c r="F89" s="31">
        <v>0</v>
      </c>
      <c r="G89" s="31">
        <v>0</v>
      </c>
      <c r="H89" s="31">
        <v>0</v>
      </c>
      <c r="I89" s="31">
        <v>0</v>
      </c>
      <c r="J89" s="31">
        <f>E89+F89+G89+H89</f>
        <v>8158000</v>
      </c>
      <c r="K89" s="103">
        <f>J89/J$143*100</f>
        <v>0.17207358370974871</v>
      </c>
    </row>
    <row r="90" spans="1:11" x14ac:dyDescent="0.2">
      <c r="A90" s="99">
        <v>7111</v>
      </c>
      <c r="B90" s="100"/>
      <c r="C90" s="101" t="s">
        <v>521</v>
      </c>
      <c r="D90" s="102" t="s">
        <v>522</v>
      </c>
      <c r="E90" s="31">
        <v>13682000</v>
      </c>
      <c r="F90" s="31">
        <v>1440000</v>
      </c>
      <c r="G90" s="31">
        <v>0</v>
      </c>
      <c r="H90" s="31">
        <v>0</v>
      </c>
      <c r="I90" s="31">
        <v>0</v>
      </c>
      <c r="J90" s="31">
        <f>E90+F90+G90+H90</f>
        <v>15122000</v>
      </c>
      <c r="K90" s="103">
        <f>J90/J$143*100</f>
        <v>0.31896258063971805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712</v>
      </c>
      <c r="B92" s="100"/>
      <c r="C92" s="101" t="s">
        <v>523</v>
      </c>
      <c r="D92" s="102" t="s">
        <v>524</v>
      </c>
      <c r="E92" s="31">
        <f>E93</f>
        <v>7845500</v>
      </c>
      <c r="F92" s="31">
        <f>F93</f>
        <v>428185</v>
      </c>
      <c r="G92" s="31">
        <f>G93</f>
        <v>0</v>
      </c>
      <c r="H92" s="31">
        <f>H93</f>
        <v>5000</v>
      </c>
      <c r="I92" s="31">
        <f>I93</f>
        <v>0</v>
      </c>
      <c r="J92" s="31">
        <f>E92+F92+G92+H92</f>
        <v>8278685</v>
      </c>
      <c r="K92" s="103">
        <f>J92/J$143*100</f>
        <v>0.17461914640281206</v>
      </c>
    </row>
    <row r="93" spans="1:11" x14ac:dyDescent="0.2">
      <c r="A93" s="99">
        <v>7120</v>
      </c>
      <c r="B93" s="100"/>
      <c r="C93" s="101" t="s">
        <v>525</v>
      </c>
      <c r="D93" s="102" t="s">
        <v>526</v>
      </c>
      <c r="E93" s="31">
        <v>7845500</v>
      </c>
      <c r="F93" s="31">
        <v>428185</v>
      </c>
      <c r="G93" s="31">
        <v>0</v>
      </c>
      <c r="H93" s="31">
        <v>5000</v>
      </c>
      <c r="I93" s="31">
        <v>0</v>
      </c>
      <c r="J93" s="31">
        <f>E93+F93+G93+H93</f>
        <v>8278685</v>
      </c>
      <c r="K93" s="103">
        <f>J93/J$143*100</f>
        <v>0.17461914640281206</v>
      </c>
    </row>
    <row r="94" spans="1:11" x14ac:dyDescent="0.2">
      <c r="A94" s="82"/>
      <c r="B94" s="94"/>
      <c r="C94" s="95"/>
      <c r="D94" s="98"/>
      <c r="E94" s="34"/>
      <c r="F94" s="34"/>
      <c r="G94" s="34"/>
      <c r="H94" s="34"/>
      <c r="I94" s="34"/>
      <c r="J94" s="34"/>
      <c r="K94" s="105"/>
    </row>
    <row r="95" spans="1:11" x14ac:dyDescent="0.2">
      <c r="A95" s="99">
        <v>713</v>
      </c>
      <c r="B95" s="100"/>
      <c r="C95" s="101" t="s">
        <v>527</v>
      </c>
      <c r="D95" s="102" t="s">
        <v>528</v>
      </c>
      <c r="E95" s="31">
        <f t="shared" ref="E95:J95" si="11">E96</f>
        <v>6542765</v>
      </c>
      <c r="F95" s="31">
        <f t="shared" si="11"/>
        <v>1528333</v>
      </c>
      <c r="G95" s="31">
        <f t="shared" si="11"/>
        <v>21600</v>
      </c>
      <c r="H95" s="31">
        <f t="shared" si="11"/>
        <v>1948145</v>
      </c>
      <c r="I95" s="31">
        <f t="shared" si="11"/>
        <v>0</v>
      </c>
      <c r="J95" s="31">
        <f t="shared" si="11"/>
        <v>10040843</v>
      </c>
      <c r="K95" s="103">
        <f>J95/J$143*100</f>
        <v>0.21178767326268011</v>
      </c>
    </row>
    <row r="96" spans="1:11" x14ac:dyDescent="0.2">
      <c r="A96" s="99">
        <v>7130</v>
      </c>
      <c r="B96" s="100"/>
      <c r="C96" s="101" t="s">
        <v>529</v>
      </c>
      <c r="D96" s="102" t="s">
        <v>530</v>
      </c>
      <c r="E96" s="31">
        <v>6542765</v>
      </c>
      <c r="F96" s="31">
        <v>1528333</v>
      </c>
      <c r="G96" s="31">
        <v>21600</v>
      </c>
      <c r="H96" s="31">
        <v>1948145</v>
      </c>
      <c r="I96" s="31">
        <v>0</v>
      </c>
      <c r="J96" s="31">
        <f>E96+F96+G96+H96-I96</f>
        <v>10040843</v>
      </c>
      <c r="K96" s="103">
        <f>J96/J$143*100</f>
        <v>0.21178767326268011</v>
      </c>
    </row>
    <row r="97" spans="1:11" x14ac:dyDescent="0.2">
      <c r="A97" s="82"/>
      <c r="B97" s="94"/>
      <c r="C97" s="95" t="s">
        <v>531</v>
      </c>
      <c r="D97" s="98"/>
      <c r="E97" s="34"/>
      <c r="F97" s="34"/>
      <c r="G97" s="34"/>
      <c r="H97" s="34"/>
      <c r="I97" s="34"/>
      <c r="J97" s="111"/>
      <c r="K97" s="105"/>
    </row>
    <row r="98" spans="1:11" x14ac:dyDescent="0.2">
      <c r="A98" s="82"/>
      <c r="B98" s="94"/>
      <c r="C98" s="95"/>
      <c r="D98" s="97" t="s">
        <v>474</v>
      </c>
      <c r="E98" s="34"/>
      <c r="F98" s="34"/>
      <c r="G98" s="34"/>
      <c r="H98" s="34"/>
      <c r="I98" s="34"/>
      <c r="J98" s="34"/>
      <c r="K98" s="105"/>
    </row>
    <row r="99" spans="1:11" x14ac:dyDescent="0.2">
      <c r="A99" s="99">
        <v>714</v>
      </c>
      <c r="B99" s="100"/>
      <c r="C99" s="101" t="s">
        <v>532</v>
      </c>
      <c r="D99" s="102" t="s">
        <v>533</v>
      </c>
      <c r="E99" s="31">
        <f t="shared" ref="E99:J99" si="12">E100+E101</f>
        <v>14607400</v>
      </c>
      <c r="F99" s="31">
        <f t="shared" si="12"/>
        <v>15691062</v>
      </c>
      <c r="G99" s="31">
        <f t="shared" si="12"/>
        <v>3596618</v>
      </c>
      <c r="H99" s="31">
        <f t="shared" si="12"/>
        <v>1440701</v>
      </c>
      <c r="I99" s="31">
        <f t="shared" si="12"/>
        <v>0</v>
      </c>
      <c r="J99" s="31">
        <f t="shared" si="12"/>
        <v>35335781</v>
      </c>
      <c r="K99" s="103">
        <f>J99/J$143*100</f>
        <v>0.74532415663800533</v>
      </c>
    </row>
    <row r="100" spans="1:11" x14ac:dyDescent="0.2">
      <c r="A100" s="99">
        <v>7140</v>
      </c>
      <c r="B100" s="100"/>
      <c r="C100" s="101" t="s">
        <v>534</v>
      </c>
      <c r="D100" s="102" t="s">
        <v>536</v>
      </c>
      <c r="E100" s="31">
        <v>0</v>
      </c>
      <c r="F100" s="31">
        <v>0</v>
      </c>
      <c r="G100" s="31">
        <v>2770218</v>
      </c>
      <c r="H100" s="31">
        <v>0</v>
      </c>
      <c r="I100" s="31">
        <v>0</v>
      </c>
      <c r="J100" s="31">
        <f>E100+F100+G100+H100</f>
        <v>2770218</v>
      </c>
      <c r="K100" s="103">
        <f>J100/J$143*100</f>
        <v>5.8431152110474706E-2</v>
      </c>
    </row>
    <row r="101" spans="1:11" x14ac:dyDescent="0.2">
      <c r="A101" s="99">
        <v>7141</v>
      </c>
      <c r="B101" s="100"/>
      <c r="C101" s="101" t="s">
        <v>537</v>
      </c>
      <c r="D101" s="102" t="s">
        <v>538</v>
      </c>
      <c r="E101" s="31">
        <v>14607400</v>
      </c>
      <c r="F101" s="31">
        <v>15691062</v>
      </c>
      <c r="G101" s="31">
        <v>826400</v>
      </c>
      <c r="H101" s="31">
        <v>1440701</v>
      </c>
      <c r="I101" s="31">
        <v>0</v>
      </c>
      <c r="J101" s="31">
        <f>E101+F101+G101+H101-I101</f>
        <v>32565563</v>
      </c>
      <c r="K101" s="103">
        <f>J101/J$143*100</f>
        <v>0.68689300452753055</v>
      </c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ht="15.75" x14ac:dyDescent="0.25">
      <c r="A103" s="88">
        <v>72</v>
      </c>
      <c r="B103" s="89"/>
      <c r="C103" s="90" t="s">
        <v>539</v>
      </c>
      <c r="D103" s="91" t="s">
        <v>540</v>
      </c>
      <c r="E103" s="32">
        <f>E106+E112+E116</f>
        <v>3000000</v>
      </c>
      <c r="F103" s="32">
        <f>F106+F112+F116</f>
        <v>7951200</v>
      </c>
      <c r="G103" s="32">
        <f>G106+G112+G116</f>
        <v>50873</v>
      </c>
      <c r="H103" s="32">
        <f>H106+H112+H116</f>
        <v>15723</v>
      </c>
      <c r="I103" s="32">
        <f>I106+I112+I116</f>
        <v>0</v>
      </c>
      <c r="J103" s="32">
        <f>E103+F103+G103+H103</f>
        <v>11017796</v>
      </c>
      <c r="K103" s="92">
        <f>J103/J$143*100</f>
        <v>0.23239417042203164</v>
      </c>
    </row>
    <row r="104" spans="1:11" ht="15.75" x14ac:dyDescent="0.25">
      <c r="A104" s="88"/>
      <c r="B104" s="89"/>
      <c r="C104" s="96" t="s">
        <v>541</v>
      </c>
      <c r="D104" s="97" t="s">
        <v>541</v>
      </c>
      <c r="E104" s="86"/>
      <c r="F104" s="86"/>
      <c r="G104" s="86"/>
      <c r="H104" s="86"/>
      <c r="I104" s="86"/>
      <c r="J104" s="86"/>
      <c r="K104" s="87"/>
    </row>
    <row r="105" spans="1:11" x14ac:dyDescent="0.2">
      <c r="A105" s="82"/>
      <c r="B105" s="94"/>
      <c r="C105" s="95"/>
      <c r="D105" s="98"/>
      <c r="E105" s="86"/>
      <c r="F105" s="86"/>
      <c r="G105" s="86"/>
      <c r="H105" s="86"/>
      <c r="I105" s="86"/>
      <c r="J105" s="86"/>
      <c r="K105" s="87"/>
    </row>
    <row r="106" spans="1:11" x14ac:dyDescent="0.2">
      <c r="A106" s="99">
        <v>720</v>
      </c>
      <c r="B106" s="100"/>
      <c r="C106" s="101" t="s">
        <v>542</v>
      </c>
      <c r="D106" s="102" t="s">
        <v>543</v>
      </c>
      <c r="E106" s="31">
        <f>SUM(E107:E110)</f>
        <v>2500000</v>
      </c>
      <c r="F106" s="31">
        <f>SUM(F107:F110)</f>
        <v>4063666</v>
      </c>
      <c r="G106" s="31">
        <f>SUM(G107:G110)</f>
        <v>50873</v>
      </c>
      <c r="H106" s="31">
        <f>SUM(H107:H110)</f>
        <v>15723</v>
      </c>
      <c r="I106" s="31">
        <f>SUM(I107:I110)</f>
        <v>0</v>
      </c>
      <c r="J106" s="31">
        <f>E106+F106+G106+H106</f>
        <v>6630262</v>
      </c>
      <c r="K106" s="103">
        <f>J106/J$143*100</f>
        <v>0.13984958853573987</v>
      </c>
    </row>
    <row r="107" spans="1:11" x14ac:dyDescent="0.2">
      <c r="A107" s="99">
        <v>7200</v>
      </c>
      <c r="B107" s="100"/>
      <c r="C107" s="101" t="s">
        <v>544</v>
      </c>
      <c r="D107" s="102" t="s">
        <v>545</v>
      </c>
      <c r="E107" s="31">
        <v>2350000</v>
      </c>
      <c r="F107" s="31">
        <v>3915938</v>
      </c>
      <c r="G107" s="31">
        <v>0</v>
      </c>
      <c r="H107" s="31">
        <v>5000</v>
      </c>
      <c r="I107" s="31">
        <v>0</v>
      </c>
      <c r="J107" s="31">
        <f>E107+F107+G107+H107</f>
        <v>6270938</v>
      </c>
      <c r="K107" s="103">
        <f>J107/J$143*100</f>
        <v>0.13227050439833832</v>
      </c>
    </row>
    <row r="108" spans="1:11" x14ac:dyDescent="0.2">
      <c r="A108" s="99">
        <v>7201</v>
      </c>
      <c r="B108" s="100"/>
      <c r="C108" s="101" t="s">
        <v>546</v>
      </c>
      <c r="D108" s="102" t="s">
        <v>547</v>
      </c>
      <c r="E108" s="31">
        <v>50000</v>
      </c>
      <c r="F108" s="31">
        <v>22493</v>
      </c>
      <c r="G108" s="31">
        <v>0</v>
      </c>
      <c r="H108" s="31">
        <v>6331</v>
      </c>
      <c r="I108" s="31">
        <v>0</v>
      </c>
      <c r="J108" s="31">
        <f>E108+F108+G108+H108</f>
        <v>78824</v>
      </c>
      <c r="K108" s="103">
        <f>J108/J$143*100</f>
        <v>1.6626045798403077E-3</v>
      </c>
    </row>
    <row r="109" spans="1:11" x14ac:dyDescent="0.2">
      <c r="A109" s="99">
        <v>7202</v>
      </c>
      <c r="B109" s="100"/>
      <c r="C109" s="101" t="s">
        <v>548</v>
      </c>
      <c r="D109" s="102" t="s">
        <v>549</v>
      </c>
      <c r="E109" s="31">
        <v>100000</v>
      </c>
      <c r="F109" s="31">
        <v>819</v>
      </c>
      <c r="G109" s="31">
        <v>50873</v>
      </c>
      <c r="H109" s="31">
        <v>2820</v>
      </c>
      <c r="I109" s="31">
        <v>0</v>
      </c>
      <c r="J109" s="31">
        <f>E109+F109+G109+H109</f>
        <v>154512</v>
      </c>
      <c r="K109" s="103">
        <f>J109/J$143*100</f>
        <v>3.2590627073008933E-3</v>
      </c>
    </row>
    <row r="110" spans="1:11" x14ac:dyDescent="0.2">
      <c r="A110" s="99">
        <v>7203</v>
      </c>
      <c r="B110" s="100"/>
      <c r="C110" s="101" t="s">
        <v>550</v>
      </c>
      <c r="D110" s="102" t="s">
        <v>551</v>
      </c>
      <c r="E110" s="31">
        <v>0</v>
      </c>
      <c r="F110" s="31">
        <v>124416</v>
      </c>
      <c r="G110" s="31">
        <v>0</v>
      </c>
      <c r="H110" s="31">
        <v>1572</v>
      </c>
      <c r="I110" s="31">
        <v>0</v>
      </c>
      <c r="J110" s="31">
        <f>E110+F110+G110+H110</f>
        <v>125988</v>
      </c>
      <c r="K110" s="103">
        <f>J110/J$143*100</f>
        <v>2.6574168502603358E-3</v>
      </c>
    </row>
    <row r="111" spans="1:11" x14ac:dyDescent="0.2">
      <c r="A111" s="82"/>
      <c r="B111" s="94"/>
      <c r="C111" s="95"/>
      <c r="D111" s="98"/>
      <c r="E111" s="34"/>
      <c r="F111" s="34"/>
      <c r="G111" s="34"/>
      <c r="H111" s="34"/>
      <c r="I111" s="34"/>
      <c r="J111" s="34"/>
      <c r="K111" s="105"/>
    </row>
    <row r="112" spans="1:11" x14ac:dyDescent="0.2">
      <c r="A112" s="99">
        <v>721</v>
      </c>
      <c r="B112" s="100"/>
      <c r="C112" s="101" t="s">
        <v>552</v>
      </c>
      <c r="D112" s="102" t="s">
        <v>553</v>
      </c>
      <c r="E112" s="31">
        <f>E113+E114</f>
        <v>0</v>
      </c>
      <c r="F112" s="31">
        <f>F113+F114</f>
        <v>12734</v>
      </c>
      <c r="G112" s="31">
        <f>G113+G114</f>
        <v>0</v>
      </c>
      <c r="H112" s="31">
        <f>H113+H114</f>
        <v>0</v>
      </c>
      <c r="I112" s="31">
        <f>I113+I114</f>
        <v>0</v>
      </c>
      <c r="J112" s="31">
        <f>E112+F112+G112+H112</f>
        <v>12734</v>
      </c>
      <c r="K112" s="103">
        <f>J112/J$143*100</f>
        <v>2.6859340708015932E-4</v>
      </c>
    </row>
    <row r="113" spans="1:11" x14ac:dyDescent="0.2">
      <c r="A113" s="99">
        <v>7210</v>
      </c>
      <c r="B113" s="100"/>
      <c r="C113" s="101" t="s">
        <v>554</v>
      </c>
      <c r="D113" s="102" t="s">
        <v>555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f>E113+F113+G113+H113</f>
        <v>0</v>
      </c>
      <c r="K113" s="104"/>
    </row>
    <row r="114" spans="1:11" x14ac:dyDescent="0.2">
      <c r="A114" s="99">
        <v>7211</v>
      </c>
      <c r="B114" s="100"/>
      <c r="C114" s="101" t="s">
        <v>556</v>
      </c>
      <c r="D114" s="102" t="s">
        <v>557</v>
      </c>
      <c r="E114" s="31">
        <v>0</v>
      </c>
      <c r="F114" s="31">
        <v>12734</v>
      </c>
      <c r="G114" s="31">
        <v>0</v>
      </c>
      <c r="H114" s="31">
        <v>0</v>
      </c>
      <c r="I114" s="31">
        <v>0</v>
      </c>
      <c r="J114" s="31">
        <f>E114+F114+G114+H114</f>
        <v>12734</v>
      </c>
      <c r="K114" s="104"/>
    </row>
    <row r="115" spans="1:11" x14ac:dyDescent="0.2">
      <c r="A115" s="82"/>
      <c r="B115" s="94"/>
      <c r="C115" s="95"/>
      <c r="D115" s="98"/>
      <c r="E115" s="34"/>
      <c r="F115" s="34"/>
      <c r="G115" s="34"/>
      <c r="H115" s="34"/>
      <c r="I115" s="34"/>
      <c r="J115" s="34"/>
      <c r="K115" s="105"/>
    </row>
    <row r="116" spans="1:11" x14ac:dyDescent="0.2">
      <c r="A116" s="99">
        <v>722</v>
      </c>
      <c r="B116" s="100"/>
      <c r="C116" s="101" t="s">
        <v>558</v>
      </c>
      <c r="D116" s="102" t="s">
        <v>559</v>
      </c>
      <c r="E116" s="31">
        <f>E117+E118+E119</f>
        <v>500000</v>
      </c>
      <c r="F116" s="31">
        <f>F117+F118+F119</f>
        <v>3874800</v>
      </c>
      <c r="G116" s="31">
        <f>G117+G118+G119</f>
        <v>0</v>
      </c>
      <c r="H116" s="31">
        <f>H117+H118+H119</f>
        <v>0</v>
      </c>
      <c r="I116" s="31">
        <f>I117+I118+I119</f>
        <v>0</v>
      </c>
      <c r="J116" s="31">
        <f>E116+F116+G116+H116</f>
        <v>4374800</v>
      </c>
      <c r="K116" s="103">
        <f>J116/J$143*100</f>
        <v>9.2275988479211646E-2</v>
      </c>
    </row>
    <row r="117" spans="1:11" x14ac:dyDescent="0.2">
      <c r="A117" s="99">
        <v>7220</v>
      </c>
      <c r="B117" s="100"/>
      <c r="C117" s="101" t="s">
        <v>560</v>
      </c>
      <c r="D117" s="102" t="s">
        <v>561</v>
      </c>
      <c r="E117" s="31">
        <v>0</v>
      </c>
      <c r="F117" s="31">
        <v>125480</v>
      </c>
      <c r="G117" s="31">
        <v>0</v>
      </c>
      <c r="H117" s="31">
        <v>0</v>
      </c>
      <c r="I117" s="31">
        <v>0</v>
      </c>
      <c r="J117" s="31">
        <f>E117+F117+G117+H117</f>
        <v>125480</v>
      </c>
      <c r="K117" s="104"/>
    </row>
    <row r="118" spans="1:11" x14ac:dyDescent="0.2">
      <c r="A118" s="99">
        <v>7221</v>
      </c>
      <c r="B118" s="100"/>
      <c r="C118" s="101" t="s">
        <v>562</v>
      </c>
      <c r="D118" s="102" t="s">
        <v>563</v>
      </c>
      <c r="E118" s="31">
        <v>500000</v>
      </c>
      <c r="F118" s="31">
        <v>3690088</v>
      </c>
      <c r="G118" s="31">
        <v>0</v>
      </c>
      <c r="H118" s="31">
        <v>0</v>
      </c>
      <c r="I118" s="31">
        <v>0</v>
      </c>
      <c r="J118" s="31">
        <f>E118+F118+G118+H118</f>
        <v>4190088</v>
      </c>
      <c r="K118" s="104"/>
    </row>
    <row r="119" spans="1:11" x14ac:dyDescent="0.2">
      <c r="A119" s="99">
        <v>7222</v>
      </c>
      <c r="B119" s="100"/>
      <c r="C119" s="101" t="s">
        <v>564</v>
      </c>
      <c r="D119" s="102" t="s">
        <v>565</v>
      </c>
      <c r="E119" s="31">
        <v>0</v>
      </c>
      <c r="F119" s="31">
        <v>59232</v>
      </c>
      <c r="G119" s="31">
        <v>0</v>
      </c>
      <c r="H119" s="31">
        <v>0</v>
      </c>
      <c r="I119" s="31">
        <v>0</v>
      </c>
      <c r="J119" s="31">
        <f>E119+F119+G119+H119</f>
        <v>59232</v>
      </c>
      <c r="K119" s="104"/>
    </row>
    <row r="120" spans="1:11" x14ac:dyDescent="0.2">
      <c r="A120" s="82"/>
      <c r="B120" s="94"/>
      <c r="C120" s="95"/>
      <c r="D120" s="98" t="s">
        <v>474</v>
      </c>
      <c r="E120" s="86"/>
      <c r="F120" s="86"/>
      <c r="G120" s="86"/>
      <c r="H120" s="86"/>
      <c r="I120" s="86"/>
      <c r="J120" s="86"/>
      <c r="K120" s="87"/>
    </row>
    <row r="121" spans="1:11" ht="15.75" x14ac:dyDescent="0.25">
      <c r="A121" s="88">
        <v>73</v>
      </c>
      <c r="B121" s="89"/>
      <c r="C121" s="90" t="s">
        <v>566</v>
      </c>
      <c r="D121" s="91" t="s">
        <v>567</v>
      </c>
      <c r="E121" s="32">
        <f>E124+E128</f>
        <v>10000000</v>
      </c>
      <c r="F121" s="32">
        <f>F124+F128</f>
        <v>954000</v>
      </c>
      <c r="G121" s="32">
        <f>G124+G128</f>
        <v>0</v>
      </c>
      <c r="H121" s="32">
        <f>H124+H128</f>
        <v>0</v>
      </c>
      <c r="I121" s="32">
        <f>I124+I128</f>
        <v>0</v>
      </c>
      <c r="J121" s="32">
        <f>E121+F121+G121+H121</f>
        <v>10954000</v>
      </c>
      <c r="K121" s="92">
        <f>J121/J$143*100</f>
        <v>0.23104854571666919</v>
      </c>
    </row>
    <row r="122" spans="1:11" ht="15.75" x14ac:dyDescent="0.25">
      <c r="A122" s="88"/>
      <c r="B122" s="89"/>
      <c r="C122" s="96" t="s">
        <v>568</v>
      </c>
      <c r="D122" s="97" t="s">
        <v>568</v>
      </c>
      <c r="E122" s="86"/>
      <c r="F122" s="86"/>
      <c r="G122" s="86"/>
      <c r="H122" s="86"/>
      <c r="I122" s="86"/>
      <c r="J122" s="86"/>
      <c r="K122" s="87"/>
    </row>
    <row r="123" spans="1:11" x14ac:dyDescent="0.2">
      <c r="A123" s="82"/>
      <c r="B123" s="94"/>
      <c r="C123" s="95"/>
      <c r="D123" s="98"/>
      <c r="E123" s="86"/>
      <c r="F123" s="86"/>
      <c r="G123" s="86"/>
      <c r="H123" s="86"/>
      <c r="I123" s="86"/>
      <c r="J123" s="86"/>
      <c r="K123" s="87"/>
    </row>
    <row r="124" spans="1:11" x14ac:dyDescent="0.2">
      <c r="A124" s="99">
        <v>730</v>
      </c>
      <c r="B124" s="100"/>
      <c r="C124" s="101" t="s">
        <v>570</v>
      </c>
      <c r="D124" s="102" t="s">
        <v>571</v>
      </c>
      <c r="E124" s="31">
        <f t="shared" ref="E124:J124" si="13">E125+E126</f>
        <v>0</v>
      </c>
      <c r="F124" s="31">
        <f t="shared" si="13"/>
        <v>814870</v>
      </c>
      <c r="G124" s="31">
        <f t="shared" si="13"/>
        <v>0</v>
      </c>
      <c r="H124" s="31">
        <f t="shared" si="13"/>
        <v>0</v>
      </c>
      <c r="I124" s="31">
        <f t="shared" si="13"/>
        <v>0</v>
      </c>
      <c r="J124" s="31">
        <f t="shared" si="13"/>
        <v>814870</v>
      </c>
      <c r="K124" s="103">
        <f>J124/J$143*100</f>
        <v>1.7187742235543382E-2</v>
      </c>
    </row>
    <row r="125" spans="1:11" x14ac:dyDescent="0.2">
      <c r="A125" s="99">
        <v>7300</v>
      </c>
      <c r="B125" s="100"/>
      <c r="C125" s="101" t="s">
        <v>572</v>
      </c>
      <c r="D125" s="102" t="s">
        <v>573</v>
      </c>
      <c r="E125" s="31">
        <v>0</v>
      </c>
      <c r="F125" s="31">
        <v>814870</v>
      </c>
      <c r="G125" s="31">
        <v>0</v>
      </c>
      <c r="H125" s="31">
        <v>0</v>
      </c>
      <c r="I125" s="31">
        <v>0</v>
      </c>
      <c r="J125" s="31">
        <f>E125+F125+G125+H125</f>
        <v>814870</v>
      </c>
      <c r="K125" s="103">
        <f>J125/J$143*100</f>
        <v>1.7187742235543382E-2</v>
      </c>
    </row>
    <row r="126" spans="1:11" x14ac:dyDescent="0.2">
      <c r="A126" s="99">
        <v>7301</v>
      </c>
      <c r="B126" s="100"/>
      <c r="C126" s="101" t="s">
        <v>574</v>
      </c>
      <c r="D126" s="102" t="s">
        <v>575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f>E126+F126+G126+H126</f>
        <v>0</v>
      </c>
      <c r="K126" s="103">
        <f>J126/J$143*100</f>
        <v>0</v>
      </c>
    </row>
    <row r="127" spans="1:11" x14ac:dyDescent="0.2">
      <c r="A127" s="82"/>
      <c r="B127" s="94"/>
      <c r="C127" s="95"/>
      <c r="D127" s="98"/>
      <c r="E127" s="34"/>
      <c r="F127" s="34"/>
      <c r="G127" s="34"/>
      <c r="H127" s="34"/>
      <c r="I127" s="34"/>
      <c r="J127" s="34"/>
      <c r="K127" s="105"/>
    </row>
    <row r="128" spans="1:11" x14ac:dyDescent="0.2">
      <c r="A128" s="99">
        <v>731</v>
      </c>
      <c r="B128" s="100"/>
      <c r="C128" s="101" t="s">
        <v>577</v>
      </c>
      <c r="D128" s="102" t="s">
        <v>578</v>
      </c>
      <c r="E128" s="31">
        <f>E129+E130</f>
        <v>10000000</v>
      </c>
      <c r="F128" s="31">
        <f>F129+F130</f>
        <v>139130</v>
      </c>
      <c r="G128" s="31">
        <f>G129+G130</f>
        <v>0</v>
      </c>
      <c r="H128" s="31">
        <f>H129+H130</f>
        <v>0</v>
      </c>
      <c r="I128" s="31">
        <f>I129+I130</f>
        <v>0</v>
      </c>
      <c r="J128" s="31">
        <f>E128+F128+G128+H128</f>
        <v>10139130</v>
      </c>
      <c r="K128" s="103">
        <f>J128/J$143*100</f>
        <v>0.21386080348112577</v>
      </c>
    </row>
    <row r="129" spans="1:11" x14ac:dyDescent="0.2">
      <c r="A129" s="99">
        <v>7310</v>
      </c>
      <c r="B129" s="100"/>
      <c r="C129" s="101" t="s">
        <v>579</v>
      </c>
      <c r="D129" s="102" t="s">
        <v>580</v>
      </c>
      <c r="E129" s="31">
        <v>9000000</v>
      </c>
      <c r="F129" s="31">
        <v>139130</v>
      </c>
      <c r="G129" s="31">
        <v>0</v>
      </c>
      <c r="H129" s="31">
        <v>0</v>
      </c>
      <c r="I129" s="31">
        <v>0</v>
      </c>
      <c r="J129" s="31">
        <f>E129+F129+G129+H129</f>
        <v>9139130</v>
      </c>
      <c r="K129" s="103">
        <f>J129/J$143*100</f>
        <v>0.192768184737592</v>
      </c>
    </row>
    <row r="130" spans="1:11" x14ac:dyDescent="0.2">
      <c r="A130" s="99">
        <v>7311</v>
      </c>
      <c r="B130" s="100"/>
      <c r="C130" s="101" t="s">
        <v>581</v>
      </c>
      <c r="D130" s="102" t="s">
        <v>582</v>
      </c>
      <c r="E130" s="31">
        <v>1000000</v>
      </c>
      <c r="F130" s="31">
        <v>0</v>
      </c>
      <c r="G130" s="31">
        <v>0</v>
      </c>
      <c r="H130" s="31">
        <v>0</v>
      </c>
      <c r="I130" s="31">
        <v>0</v>
      </c>
      <c r="J130" s="31">
        <f>E130+F130+G130+H130</f>
        <v>1000000</v>
      </c>
      <c r="K130" s="103">
        <f>J130/J$143*100</f>
        <v>2.1092618743533794E-2</v>
      </c>
    </row>
    <row r="131" spans="1:11" x14ac:dyDescent="0.2">
      <c r="A131" s="82"/>
      <c r="B131" s="94"/>
      <c r="C131" s="95"/>
      <c r="D131" s="98"/>
      <c r="E131" s="86"/>
      <c r="F131" s="86"/>
      <c r="G131" s="86"/>
      <c r="H131" s="86"/>
      <c r="I131" s="86"/>
      <c r="J131" s="86"/>
      <c r="K131" s="87"/>
    </row>
    <row r="132" spans="1:11" ht="15.75" x14ac:dyDescent="0.25">
      <c r="A132" s="69">
        <v>74</v>
      </c>
      <c r="B132" s="70"/>
      <c r="C132" s="77" t="s">
        <v>583</v>
      </c>
      <c r="D132" s="91" t="s">
        <v>584</v>
      </c>
      <c r="E132" s="73">
        <f>E134</f>
        <v>5000</v>
      </c>
      <c r="F132" s="73">
        <f>F134</f>
        <v>52753069</v>
      </c>
      <c r="G132" s="73">
        <f>G134</f>
        <v>194613576.5</v>
      </c>
      <c r="H132" s="73">
        <f>H134</f>
        <v>55418397.494000003</v>
      </c>
      <c r="I132" s="73">
        <f>I134</f>
        <v>295482442.99399996</v>
      </c>
      <c r="J132" s="73">
        <f>E132+F132+G132+H132-I132</f>
        <v>7307600.0000000596</v>
      </c>
      <c r="K132" s="92">
        <f>J132/J$143*100</f>
        <v>0.1541364207302488</v>
      </c>
    </row>
    <row r="133" spans="1:11" ht="15.75" x14ac:dyDescent="0.25">
      <c r="A133" s="69"/>
      <c r="B133" s="70"/>
      <c r="C133" s="112"/>
      <c r="D133" s="97" t="s">
        <v>474</v>
      </c>
      <c r="E133" s="113"/>
      <c r="F133" s="113"/>
      <c r="G133" s="113"/>
      <c r="H133" s="113"/>
      <c r="I133" s="113"/>
      <c r="J133" s="113"/>
      <c r="K133" s="87"/>
    </row>
    <row r="134" spans="1:11" x14ac:dyDescent="0.2">
      <c r="A134" s="106">
        <v>740</v>
      </c>
      <c r="B134" s="107"/>
      <c r="C134" s="108" t="s">
        <v>585</v>
      </c>
      <c r="D134" s="102" t="s">
        <v>586</v>
      </c>
      <c r="E134" s="109">
        <f>E136+E137+E138+E139</f>
        <v>5000</v>
      </c>
      <c r="F134" s="109">
        <f>F136+F137+F138+F139</f>
        <v>52753069</v>
      </c>
      <c r="G134" s="109">
        <f>G136+G137+G138+G139</f>
        <v>194613576.5</v>
      </c>
      <c r="H134" s="109">
        <f>H136+H137+H138+H139</f>
        <v>55418397.494000003</v>
      </c>
      <c r="I134" s="109">
        <f>I136+I137+I138+I139</f>
        <v>295482442.99399996</v>
      </c>
      <c r="J134" s="109">
        <f>E134+F134+G134+H134-I134</f>
        <v>7307600.0000000596</v>
      </c>
      <c r="K134" s="103">
        <f>J134/J$143*100</f>
        <v>0.1541364207302488</v>
      </c>
    </row>
    <row r="135" spans="1:11" x14ac:dyDescent="0.2">
      <c r="A135" s="114"/>
      <c r="B135" s="115"/>
      <c r="C135" s="112" t="s">
        <v>587</v>
      </c>
      <c r="D135" s="97" t="s">
        <v>588</v>
      </c>
      <c r="E135" s="116"/>
      <c r="F135" s="116"/>
      <c r="G135" s="116"/>
      <c r="H135" s="116"/>
      <c r="I135" s="116"/>
      <c r="J135" s="116"/>
      <c r="K135" s="105"/>
    </row>
    <row r="136" spans="1:11" x14ac:dyDescent="0.2">
      <c r="A136" s="106">
        <v>7400</v>
      </c>
      <c r="B136" s="107"/>
      <c r="C136" s="108" t="s">
        <v>589</v>
      </c>
      <c r="D136" s="102" t="s">
        <v>590</v>
      </c>
      <c r="E136" s="109">
        <v>0</v>
      </c>
      <c r="F136" s="109">
        <v>49572369</v>
      </c>
      <c r="G136" s="117">
        <v>186013641</v>
      </c>
      <c r="H136" s="118">
        <v>4195564.4939999999</v>
      </c>
      <c r="I136" s="109">
        <f>E136+F136+G136+H136+500000</f>
        <v>240281574.49399999</v>
      </c>
      <c r="J136" s="109">
        <f>E136+F136+G136+H136-I136</f>
        <v>-500000</v>
      </c>
      <c r="K136" s="104"/>
    </row>
    <row r="137" spans="1:11" x14ac:dyDescent="0.2">
      <c r="A137" s="106">
        <v>7401</v>
      </c>
      <c r="B137" s="107"/>
      <c r="C137" s="108" t="s">
        <v>591</v>
      </c>
      <c r="D137" s="102" t="s">
        <v>592</v>
      </c>
      <c r="E137" s="109">
        <v>0</v>
      </c>
      <c r="F137" s="109">
        <v>1672200</v>
      </c>
      <c r="G137" s="109">
        <v>0</v>
      </c>
      <c r="H137" s="118">
        <v>2386064</v>
      </c>
      <c r="I137" s="109">
        <f>E137+F137+G137+H137</f>
        <v>4058264</v>
      </c>
      <c r="J137" s="109">
        <f>E137+F137+G137+H137-I137</f>
        <v>0</v>
      </c>
      <c r="K137" s="104"/>
    </row>
    <row r="138" spans="1:11" x14ac:dyDescent="0.2">
      <c r="A138" s="106">
        <v>7402</v>
      </c>
      <c r="B138" s="107"/>
      <c r="C138" s="108" t="s">
        <v>593</v>
      </c>
      <c r="D138" s="102" t="s">
        <v>594</v>
      </c>
      <c r="E138" s="109">
        <v>5000</v>
      </c>
      <c r="F138" s="109">
        <v>75900</v>
      </c>
      <c r="G138" s="119">
        <v>2224935.5</v>
      </c>
      <c r="H138" s="109">
        <v>48836769</v>
      </c>
      <c r="I138" s="109">
        <f>E138+F138+G138+H138</f>
        <v>51142604.5</v>
      </c>
      <c r="J138" s="109">
        <f>E138+F138+G138+H138-I138</f>
        <v>0</v>
      </c>
      <c r="K138" s="104"/>
    </row>
    <row r="139" spans="1:11" x14ac:dyDescent="0.2">
      <c r="A139" s="106">
        <v>7403</v>
      </c>
      <c r="B139" s="107"/>
      <c r="C139" s="108" t="s">
        <v>595</v>
      </c>
      <c r="D139" s="102" t="s">
        <v>596</v>
      </c>
      <c r="E139" s="109">
        <v>0</v>
      </c>
      <c r="F139" s="109">
        <v>1432600</v>
      </c>
      <c r="G139" s="119">
        <v>6375000</v>
      </c>
      <c r="H139" s="109">
        <v>0</v>
      </c>
      <c r="I139" s="109">
        <v>0</v>
      </c>
      <c r="J139" s="109">
        <f>E139+F139+G139+H139-I139</f>
        <v>7807600</v>
      </c>
      <c r="K139" s="103">
        <f>J139/J$143*100</f>
        <v>0.16468273010201445</v>
      </c>
    </row>
    <row r="140" spans="1:11" ht="15.75" thickBot="1" x14ac:dyDescent="0.25">
      <c r="A140" s="120"/>
      <c r="B140" s="121"/>
      <c r="C140" s="122"/>
      <c r="D140" s="123"/>
      <c r="E140" s="124"/>
      <c r="F140" s="124"/>
      <c r="G140" s="124"/>
      <c r="H140" s="124"/>
      <c r="I140" s="124"/>
      <c r="J140" s="124"/>
      <c r="K140" s="125"/>
    </row>
    <row r="141" spans="1:11" ht="15.75" thickTop="1" x14ac:dyDescent="0.2">
      <c r="A141" s="126"/>
      <c r="B141" s="126"/>
      <c r="C141" s="127"/>
      <c r="D141" s="127"/>
      <c r="E141" s="128"/>
      <c r="F141" s="128"/>
      <c r="G141" s="128"/>
      <c r="H141" s="128"/>
      <c r="I141" s="128"/>
      <c r="J141" s="128"/>
      <c r="K141" s="128"/>
    </row>
    <row r="142" spans="1:11" ht="16.5" thickBot="1" x14ac:dyDescent="0.3">
      <c r="A142" s="53"/>
      <c r="B142" s="53"/>
      <c r="C142" s="54"/>
      <c r="D142" s="54"/>
      <c r="E142" s="129"/>
      <c r="F142" s="129"/>
      <c r="G142" s="129"/>
      <c r="H142" s="129"/>
      <c r="I142" s="129"/>
      <c r="J142" s="130"/>
      <c r="K142" s="130"/>
    </row>
    <row r="143" spans="1:11" ht="19.5" thickTop="1" thickBot="1" x14ac:dyDescent="0.3">
      <c r="A143" s="53" t="s">
        <v>896</v>
      </c>
      <c r="B143" s="53"/>
      <c r="C143" s="131" t="s">
        <v>597</v>
      </c>
      <c r="D143" s="131"/>
      <c r="E143" s="132"/>
      <c r="F143" s="132"/>
      <c r="G143" s="132"/>
      <c r="H143" s="132"/>
      <c r="I143" s="132"/>
      <c r="J143" s="133">
        <v>4740995000</v>
      </c>
      <c r="K143" s="134"/>
    </row>
    <row r="144" spans="1:11" ht="17.25" thickTop="1" thickBot="1" x14ac:dyDescent="0.3">
      <c r="A144" s="53"/>
      <c r="B144" s="53"/>
      <c r="C144" s="54"/>
      <c r="D144" s="54"/>
      <c r="E144" s="10"/>
      <c r="F144" s="10"/>
      <c r="G144" s="10"/>
      <c r="H144" s="10"/>
      <c r="I144" s="134"/>
      <c r="J144" s="10"/>
      <c r="K144" s="10"/>
    </row>
    <row r="145" spans="1:11" ht="16.5" thickTop="1" thickBot="1" x14ac:dyDescent="0.25">
      <c r="A145" s="135"/>
      <c r="B145" s="136"/>
      <c r="C145" s="137"/>
      <c r="D145" s="138"/>
      <c r="E145" s="139"/>
      <c r="F145" s="139"/>
      <c r="G145" s="139"/>
      <c r="H145" s="139"/>
      <c r="I145" s="139"/>
      <c r="J145" s="140"/>
      <c r="K145" s="141"/>
    </row>
    <row r="146" spans="1:11" s="6" customFormat="1" ht="17.25" thickTop="1" thickBot="1" x14ac:dyDescent="0.3">
      <c r="A146" s="69"/>
      <c r="B146" s="70" t="s">
        <v>84</v>
      </c>
      <c r="C146" s="77" t="s">
        <v>599</v>
      </c>
      <c r="D146" s="142"/>
      <c r="E146" s="73">
        <f>E149+E212+E254+E268</f>
        <v>1210375860.5</v>
      </c>
      <c r="F146" s="73">
        <f>F149+F212+F254+F268</f>
        <v>234651227.90000001</v>
      </c>
      <c r="G146" s="73">
        <f>G149+G212+G254+G268</f>
        <v>645230474</v>
      </c>
      <c r="H146" s="73">
        <f>H149+H212+H254+H268</f>
        <v>305772044.44477695</v>
      </c>
      <c r="I146" s="74">
        <f>I149+I212+I254+I268</f>
        <v>377560015.89999998</v>
      </c>
      <c r="J146" s="75">
        <f>E146+F146+G146+H146-I146</f>
        <v>2018469590.944777</v>
      </c>
      <c r="K146" s="76">
        <f>J146/J$143*100</f>
        <v>42.574809527214796</v>
      </c>
    </row>
    <row r="147" spans="1:11" s="6" customFormat="1" ht="16.5" thickTop="1" x14ac:dyDescent="0.25">
      <c r="A147" s="69"/>
      <c r="B147" s="70"/>
      <c r="C147" s="77" t="s">
        <v>601</v>
      </c>
      <c r="D147" s="142"/>
      <c r="E147" s="143"/>
      <c r="F147" s="73"/>
      <c r="G147" s="73"/>
      <c r="H147" s="73"/>
      <c r="I147" s="73"/>
      <c r="J147" s="80">
        <f>+E146+F146+G146+H146-I146-J146</f>
        <v>0</v>
      </c>
      <c r="K147" s="144"/>
    </row>
    <row r="148" spans="1:11" x14ac:dyDescent="0.2">
      <c r="A148" s="82"/>
      <c r="B148" s="94"/>
      <c r="C148" s="95"/>
      <c r="D148" s="145"/>
      <c r="E148" s="34"/>
      <c r="F148" s="34"/>
      <c r="G148" s="34"/>
      <c r="H148" s="34"/>
      <c r="I148" s="34"/>
      <c r="J148" s="34"/>
      <c r="K148" s="105"/>
    </row>
    <row r="149" spans="1:11" ht="15.75" x14ac:dyDescent="0.25">
      <c r="A149" s="88">
        <v>40</v>
      </c>
      <c r="B149" s="89"/>
      <c r="C149" s="90" t="s">
        <v>602</v>
      </c>
      <c r="D149" s="146"/>
      <c r="E149" s="32">
        <f>E152+E165+E175+E193+E200+E207</f>
        <v>627189867</v>
      </c>
      <c r="F149" s="32">
        <f>F152+F165+F175+F193+F200+F207</f>
        <v>94114602.799999997</v>
      </c>
      <c r="G149" s="32">
        <f>G152+G165+G175+G193+G200+G207</f>
        <v>10356720</v>
      </c>
      <c r="H149" s="32">
        <f>H152+H165+H175+H193+H200+H207</f>
        <v>270258637</v>
      </c>
      <c r="I149" s="32">
        <f>+I165+I175</f>
        <v>79308263.5</v>
      </c>
      <c r="J149" s="32">
        <f>E149+F149+G149+H149-I149</f>
        <v>922611563.29999995</v>
      </c>
      <c r="K149" s="92">
        <f>J149/J$143*100</f>
        <v>19.460293953062592</v>
      </c>
    </row>
    <row r="150" spans="1:11" x14ac:dyDescent="0.2">
      <c r="A150" s="147"/>
      <c r="B150" s="148"/>
      <c r="C150" s="96" t="s">
        <v>841</v>
      </c>
      <c r="D150" s="145"/>
      <c r="E150" s="34"/>
      <c r="F150" s="34"/>
      <c r="G150" s="34"/>
      <c r="H150" s="34"/>
      <c r="I150" s="34"/>
      <c r="J150" s="34"/>
      <c r="K150" s="105"/>
    </row>
    <row r="151" spans="1:11" x14ac:dyDescent="0.2">
      <c r="A151" s="82"/>
      <c r="B151" s="94"/>
      <c r="C151" s="95"/>
      <c r="D151" s="145"/>
      <c r="E151" s="34"/>
      <c r="F151" s="34"/>
      <c r="G151" s="34"/>
      <c r="H151" s="34"/>
      <c r="I151" s="34"/>
      <c r="J151" s="34"/>
      <c r="K151" s="105"/>
    </row>
    <row r="152" spans="1:11" s="5" customFormat="1" x14ac:dyDescent="0.2">
      <c r="A152" s="99"/>
      <c r="B152" s="100"/>
      <c r="C152" s="101" t="s">
        <v>842</v>
      </c>
      <c r="D152" s="149"/>
      <c r="E152" s="31">
        <f>+E154+E163</f>
        <v>312145453</v>
      </c>
      <c r="F152" s="31">
        <f>+F154+F163</f>
        <v>31278047.399999999</v>
      </c>
      <c r="G152" s="31">
        <f>+G154+G163</f>
        <v>2527524</v>
      </c>
      <c r="H152" s="31">
        <f>+H154+H163</f>
        <v>108054621.5</v>
      </c>
      <c r="I152" s="31">
        <f>+I154+I163</f>
        <v>0</v>
      </c>
      <c r="J152" s="31">
        <f>E152+F152+G152+H152-I152</f>
        <v>454005645.89999998</v>
      </c>
      <c r="K152" s="103">
        <f>J152/J$143*100</f>
        <v>9.5761679963805069</v>
      </c>
    </row>
    <row r="153" spans="1:11" x14ac:dyDescent="0.2">
      <c r="A153" s="82"/>
      <c r="B153" s="94"/>
      <c r="C153" s="96"/>
      <c r="D153" s="145"/>
      <c r="E153" s="86"/>
      <c r="F153" s="86"/>
      <c r="G153" s="86"/>
      <c r="H153" s="86"/>
      <c r="I153" s="86"/>
      <c r="J153" s="86"/>
      <c r="K153" s="110"/>
    </row>
    <row r="154" spans="1:11" x14ac:dyDescent="0.2">
      <c r="A154" s="99">
        <v>400</v>
      </c>
      <c r="B154" s="100"/>
      <c r="C154" s="101" t="s">
        <v>843</v>
      </c>
      <c r="D154" s="149"/>
      <c r="E154" s="31">
        <f>SUM(E155:E161)</f>
        <v>136460844</v>
      </c>
      <c r="F154" s="31">
        <v>13410502</v>
      </c>
      <c r="G154" s="31">
        <v>2527524</v>
      </c>
      <c r="H154" s="31">
        <v>3629761</v>
      </c>
      <c r="I154" s="31">
        <f>SUM(I155:I161)</f>
        <v>0</v>
      </c>
      <c r="J154" s="31">
        <f>E154+F154+G154+H154-I154</f>
        <v>156028631</v>
      </c>
      <c r="K154" s="103">
        <f>J154/J$143*100</f>
        <v>3.2910524267585179</v>
      </c>
    </row>
    <row r="155" spans="1:11" x14ac:dyDescent="0.2">
      <c r="A155" s="99">
        <v>4000</v>
      </c>
      <c r="B155" s="100"/>
      <c r="C155" s="101" t="s">
        <v>607</v>
      </c>
      <c r="D155" s="149"/>
      <c r="E155" s="31">
        <v>116132638</v>
      </c>
      <c r="F155" s="202" t="s">
        <v>870</v>
      </c>
      <c r="G155" s="202" t="s">
        <v>870</v>
      </c>
      <c r="H155" s="202" t="s">
        <v>870</v>
      </c>
      <c r="I155" s="202" t="s">
        <v>870</v>
      </c>
      <c r="J155" s="202" t="s">
        <v>870</v>
      </c>
      <c r="K155" s="103"/>
    </row>
    <row r="156" spans="1:11" x14ac:dyDescent="0.2">
      <c r="A156" s="99">
        <v>4001</v>
      </c>
      <c r="B156" s="100"/>
      <c r="C156" s="101" t="s">
        <v>609</v>
      </c>
      <c r="D156" s="149"/>
      <c r="E156" s="31">
        <v>4069572</v>
      </c>
      <c r="F156" s="202" t="s">
        <v>870</v>
      </c>
      <c r="G156" s="202" t="s">
        <v>870</v>
      </c>
      <c r="H156" s="202" t="s">
        <v>870</v>
      </c>
      <c r="I156" s="202" t="s">
        <v>870</v>
      </c>
      <c r="J156" s="202" t="s">
        <v>870</v>
      </c>
      <c r="K156" s="103"/>
    </row>
    <row r="157" spans="1:11" x14ac:dyDescent="0.2">
      <c r="A157" s="99">
        <v>4002</v>
      </c>
      <c r="B157" s="100"/>
      <c r="C157" s="101" t="s">
        <v>611</v>
      </c>
      <c r="D157" s="149"/>
      <c r="E157" s="31">
        <v>10312315</v>
      </c>
      <c r="F157" s="202" t="s">
        <v>870</v>
      </c>
      <c r="G157" s="202" t="s">
        <v>870</v>
      </c>
      <c r="H157" s="202" t="s">
        <v>870</v>
      </c>
      <c r="I157" s="202" t="s">
        <v>870</v>
      </c>
      <c r="J157" s="202" t="s">
        <v>870</v>
      </c>
      <c r="K157" s="103"/>
    </row>
    <row r="158" spans="1:11" x14ac:dyDescent="0.2">
      <c r="A158" s="99">
        <v>4003</v>
      </c>
      <c r="B158" s="100"/>
      <c r="C158" s="101" t="s">
        <v>613</v>
      </c>
      <c r="D158" s="149"/>
      <c r="E158" s="31">
        <v>2875420</v>
      </c>
      <c r="F158" s="202" t="s">
        <v>870</v>
      </c>
      <c r="G158" s="202" t="s">
        <v>870</v>
      </c>
      <c r="H158" s="202" t="s">
        <v>870</v>
      </c>
      <c r="I158" s="202" t="s">
        <v>870</v>
      </c>
      <c r="J158" s="202" t="s">
        <v>870</v>
      </c>
      <c r="K158" s="103"/>
    </row>
    <row r="159" spans="1:11" x14ac:dyDescent="0.2">
      <c r="A159" s="99">
        <v>4004</v>
      </c>
      <c r="B159" s="100"/>
      <c r="C159" s="101" t="s">
        <v>615</v>
      </c>
      <c r="D159" s="149"/>
      <c r="E159" s="31">
        <v>1889101</v>
      </c>
      <c r="F159" s="202" t="s">
        <v>870</v>
      </c>
      <c r="G159" s="202" t="s">
        <v>870</v>
      </c>
      <c r="H159" s="202" t="s">
        <v>870</v>
      </c>
      <c r="I159" s="202" t="s">
        <v>870</v>
      </c>
      <c r="J159" s="202" t="s">
        <v>870</v>
      </c>
      <c r="K159" s="103"/>
    </row>
    <row r="160" spans="1:11" x14ac:dyDescent="0.2">
      <c r="A160" s="99">
        <v>4005</v>
      </c>
      <c r="B160" s="100"/>
      <c r="C160" s="101" t="s">
        <v>617</v>
      </c>
      <c r="D160" s="149"/>
      <c r="E160" s="31">
        <v>21891</v>
      </c>
      <c r="F160" s="202" t="s">
        <v>870</v>
      </c>
      <c r="G160" s="202" t="s">
        <v>870</v>
      </c>
      <c r="H160" s="202" t="s">
        <v>870</v>
      </c>
      <c r="I160" s="202" t="s">
        <v>870</v>
      </c>
      <c r="J160" s="202" t="s">
        <v>870</v>
      </c>
      <c r="K160" s="103"/>
    </row>
    <row r="161" spans="1:11" x14ac:dyDescent="0.2">
      <c r="A161" s="99">
        <v>4009</v>
      </c>
      <c r="B161" s="100"/>
      <c r="C161" s="101" t="s">
        <v>619</v>
      </c>
      <c r="D161" s="149"/>
      <c r="E161" s="31">
        <v>1159907</v>
      </c>
      <c r="F161" s="202" t="s">
        <v>870</v>
      </c>
      <c r="G161" s="202" t="s">
        <v>870</v>
      </c>
      <c r="H161" s="202" t="s">
        <v>870</v>
      </c>
      <c r="I161" s="202" t="s">
        <v>870</v>
      </c>
      <c r="J161" s="202" t="s">
        <v>870</v>
      </c>
      <c r="K161" s="103"/>
    </row>
    <row r="162" spans="1:11" x14ac:dyDescent="0.2">
      <c r="A162" s="82"/>
      <c r="B162" s="94"/>
      <c r="C162" s="95"/>
      <c r="D162" s="145"/>
      <c r="E162" s="34"/>
      <c r="F162" s="34"/>
      <c r="G162" s="34"/>
      <c r="H162" s="86">
        <f>+H163+H173+H191</f>
        <v>261122038</v>
      </c>
      <c r="I162" s="34"/>
      <c r="J162" s="34"/>
      <c r="K162" s="110"/>
    </row>
    <row r="163" spans="1:11" s="5" customFormat="1" x14ac:dyDescent="0.2">
      <c r="A163" s="99">
        <v>413300</v>
      </c>
      <c r="B163" s="100"/>
      <c r="C163" s="101" t="s">
        <v>844</v>
      </c>
      <c r="D163" s="149"/>
      <c r="E163" s="31">
        <v>175684609</v>
      </c>
      <c r="F163" s="31">
        <v>17867545.399999999</v>
      </c>
      <c r="G163" s="31">
        <v>0</v>
      </c>
      <c r="H163" s="31">
        <v>104424860.5</v>
      </c>
      <c r="I163" s="31">
        <v>0</v>
      </c>
      <c r="J163" s="31">
        <f>E163+F163+G163+H163-I163</f>
        <v>297977014.89999998</v>
      </c>
      <c r="K163" s="103">
        <f>J163/J$143*100</f>
        <v>6.285115569621988</v>
      </c>
    </row>
    <row r="164" spans="1:11" x14ac:dyDescent="0.2">
      <c r="A164" s="82"/>
      <c r="B164" s="94"/>
      <c r="C164" s="95"/>
      <c r="D164" s="145"/>
      <c r="E164" s="34"/>
      <c r="F164" s="34"/>
      <c r="G164" s="34"/>
      <c r="H164" s="34"/>
      <c r="I164" s="34"/>
      <c r="J164" s="34"/>
      <c r="K164" s="150"/>
    </row>
    <row r="165" spans="1:11" x14ac:dyDescent="0.2">
      <c r="A165" s="151"/>
      <c r="B165" s="115"/>
      <c r="C165" s="112" t="s">
        <v>845</v>
      </c>
      <c r="D165" s="152"/>
      <c r="E165" s="113">
        <f>+E167+E173</f>
        <v>52913059</v>
      </c>
      <c r="F165" s="113">
        <f>+F167+F173</f>
        <v>4155758</v>
      </c>
      <c r="G165" s="113">
        <f>+G167+G173</f>
        <v>355443</v>
      </c>
      <c r="H165" s="113">
        <f>+H167+H173</f>
        <v>21884003.5</v>
      </c>
      <c r="I165" s="113">
        <f>+I167+I173</f>
        <v>79308263.5</v>
      </c>
      <c r="J165" s="113">
        <f>E165+F165+G165+H165-I165</f>
        <v>0</v>
      </c>
      <c r="K165" s="110"/>
    </row>
    <row r="166" spans="1:11" x14ac:dyDescent="0.2">
      <c r="A166" s="151"/>
      <c r="B166" s="115"/>
      <c r="C166" s="112"/>
      <c r="D166" s="152"/>
      <c r="E166" s="113"/>
      <c r="F166" s="113"/>
      <c r="G166" s="113"/>
      <c r="H166" s="113"/>
      <c r="I166" s="113"/>
      <c r="J166" s="113"/>
      <c r="K166" s="110"/>
    </row>
    <row r="167" spans="1:11" x14ac:dyDescent="0.2">
      <c r="A167" s="106">
        <v>401</v>
      </c>
      <c r="B167" s="107"/>
      <c r="C167" s="108" t="s">
        <v>857</v>
      </c>
      <c r="D167" s="153"/>
      <c r="E167" s="109">
        <f>SUM(E168:E171)</f>
        <v>21982281</v>
      </c>
      <c r="F167" s="109">
        <f>SUM(F168:F171)</f>
        <v>1874149</v>
      </c>
      <c r="G167" s="109">
        <f>SUM(G168:G171)</f>
        <v>355443</v>
      </c>
      <c r="H167" s="109">
        <f>SUM(H168:H171)</f>
        <v>538355</v>
      </c>
      <c r="I167" s="109">
        <f>SUM(I168:I171)</f>
        <v>24750228</v>
      </c>
      <c r="J167" s="109">
        <f>E167+F167+G167+H167-I167</f>
        <v>0</v>
      </c>
      <c r="K167" s="103"/>
    </row>
    <row r="168" spans="1:11" x14ac:dyDescent="0.2">
      <c r="A168" s="106">
        <v>4010</v>
      </c>
      <c r="B168" s="107"/>
      <c r="C168" s="108" t="s">
        <v>622</v>
      </c>
      <c r="D168" s="153"/>
      <c r="E168" s="109">
        <v>13634412</v>
      </c>
      <c r="F168" s="109">
        <v>1180714</v>
      </c>
      <c r="G168" s="109">
        <v>197841</v>
      </c>
      <c r="H168" s="109">
        <v>299278</v>
      </c>
      <c r="I168" s="109">
        <f>E168+F168+G168+H168</f>
        <v>15312245</v>
      </c>
      <c r="J168" s="109">
        <f>E168+F168+G168+H168-I168</f>
        <v>0</v>
      </c>
      <c r="K168" s="104"/>
    </row>
    <row r="169" spans="1:11" x14ac:dyDescent="0.2">
      <c r="A169" s="106">
        <v>4011</v>
      </c>
      <c r="B169" s="107"/>
      <c r="C169" s="108" t="s">
        <v>636</v>
      </c>
      <c r="D169" s="153"/>
      <c r="E169" s="109">
        <v>8158250</v>
      </c>
      <c r="F169" s="109">
        <v>670945</v>
      </c>
      <c r="G169" s="109">
        <v>154027</v>
      </c>
      <c r="H169" s="109">
        <v>233689</v>
      </c>
      <c r="I169" s="109">
        <f>E169+F169+G169+H169</f>
        <v>9216911</v>
      </c>
      <c r="J169" s="109">
        <f>E169+F169+G169+H169-I169</f>
        <v>0</v>
      </c>
      <c r="K169" s="104"/>
    </row>
    <row r="170" spans="1:11" x14ac:dyDescent="0.2">
      <c r="A170" s="106">
        <v>4012</v>
      </c>
      <c r="B170" s="107"/>
      <c r="C170" s="108" t="s">
        <v>638</v>
      </c>
      <c r="D170" s="153"/>
      <c r="E170" s="109">
        <v>71149</v>
      </c>
      <c r="F170" s="109">
        <v>10308</v>
      </c>
      <c r="G170" s="109">
        <v>1340</v>
      </c>
      <c r="H170" s="109">
        <v>2021</v>
      </c>
      <c r="I170" s="109">
        <f>E170+F170+G170+H170</f>
        <v>84818</v>
      </c>
      <c r="J170" s="109">
        <f>E170+F170+G170+H170-I170</f>
        <v>0</v>
      </c>
      <c r="K170" s="104"/>
    </row>
    <row r="171" spans="1:11" x14ac:dyDescent="0.2">
      <c r="A171" s="106">
        <v>4013</v>
      </c>
      <c r="B171" s="107"/>
      <c r="C171" s="108" t="s">
        <v>640</v>
      </c>
      <c r="D171" s="153"/>
      <c r="E171" s="109">
        <v>118470</v>
      </c>
      <c r="F171" s="109">
        <v>12182</v>
      </c>
      <c r="G171" s="109">
        <v>2235</v>
      </c>
      <c r="H171" s="109">
        <v>3367</v>
      </c>
      <c r="I171" s="109">
        <f>E171+F171+G171+H171</f>
        <v>136254</v>
      </c>
      <c r="J171" s="109">
        <f>E171+F171+G171+H171-I171</f>
        <v>0</v>
      </c>
      <c r="K171" s="104"/>
    </row>
    <row r="172" spans="1:11" x14ac:dyDescent="0.2">
      <c r="A172" s="114"/>
      <c r="B172" s="115"/>
      <c r="C172" s="154"/>
      <c r="D172" s="152"/>
      <c r="E172" s="116"/>
      <c r="F172" s="116"/>
      <c r="G172" s="116"/>
      <c r="H172" s="116"/>
      <c r="I172" s="116"/>
      <c r="J172" s="116"/>
      <c r="K172" s="105"/>
    </row>
    <row r="173" spans="1:11" x14ac:dyDescent="0.2">
      <c r="A173" s="106">
        <v>413301</v>
      </c>
      <c r="B173" s="107"/>
      <c r="C173" s="108" t="s">
        <v>846</v>
      </c>
      <c r="D173" s="153"/>
      <c r="E173" s="109">
        <v>30930778</v>
      </c>
      <c r="F173" s="109">
        <v>2281609</v>
      </c>
      <c r="G173" s="109">
        <v>0</v>
      </c>
      <c r="H173" s="109">
        <v>21345648.5</v>
      </c>
      <c r="I173" s="109">
        <f>E173+F173+G173+H173</f>
        <v>54558035.5</v>
      </c>
      <c r="J173" s="109">
        <f>E173+F173+G173+H173-I173</f>
        <v>0</v>
      </c>
      <c r="K173" s="104"/>
    </row>
    <row r="174" spans="1:11" x14ac:dyDescent="0.2">
      <c r="A174" s="82"/>
      <c r="B174" s="94"/>
      <c r="C174" s="95"/>
      <c r="D174" s="145"/>
      <c r="E174" s="34"/>
      <c r="F174" s="34"/>
      <c r="G174" s="34"/>
      <c r="H174" s="34"/>
      <c r="I174" s="34"/>
      <c r="J174" s="34"/>
      <c r="K174" s="105"/>
    </row>
    <row r="175" spans="1:11" s="5" customFormat="1" x14ac:dyDescent="0.2">
      <c r="A175" s="99"/>
      <c r="B175" s="100"/>
      <c r="C175" s="101" t="s">
        <v>847</v>
      </c>
      <c r="D175" s="149"/>
      <c r="E175" s="31">
        <f t="shared" ref="E175:J175" si="14">+E177+E191</f>
        <v>181046899</v>
      </c>
      <c r="F175" s="31">
        <f t="shared" si="14"/>
        <v>56751140.399999999</v>
      </c>
      <c r="G175" s="31">
        <f t="shared" si="14"/>
        <v>4773753</v>
      </c>
      <c r="H175" s="31">
        <f t="shared" si="14"/>
        <v>140320012</v>
      </c>
      <c r="I175" s="31">
        <f t="shared" si="14"/>
        <v>0</v>
      </c>
      <c r="J175" s="31">
        <f t="shared" si="14"/>
        <v>382891804.39999998</v>
      </c>
      <c r="K175" s="103">
        <f>J175/J$143*100</f>
        <v>8.0761908502329138</v>
      </c>
    </row>
    <row r="176" spans="1:11" x14ac:dyDescent="0.2">
      <c r="A176" s="82"/>
      <c r="B176" s="94"/>
      <c r="C176" s="96"/>
      <c r="D176" s="145"/>
      <c r="E176" s="86"/>
      <c r="F176" s="86"/>
      <c r="G176" s="86"/>
      <c r="H176" s="86"/>
      <c r="I176" s="86"/>
      <c r="J176" s="86"/>
      <c r="K176" s="110"/>
    </row>
    <row r="177" spans="1:11" x14ac:dyDescent="0.2">
      <c r="A177" s="99">
        <v>402</v>
      </c>
      <c r="B177" s="100"/>
      <c r="C177" s="101" t="s">
        <v>858</v>
      </c>
      <c r="D177" s="149"/>
      <c r="E177" s="31">
        <f>SUM(E178:E188)</f>
        <v>137413219</v>
      </c>
      <c r="F177" s="31">
        <f>SUM(F178:F188)</f>
        <v>34155546.399999999</v>
      </c>
      <c r="G177" s="31">
        <v>4773753</v>
      </c>
      <c r="H177" s="31">
        <v>4968483</v>
      </c>
      <c r="I177" s="31">
        <f>SUM(I178:I188)</f>
        <v>0</v>
      </c>
      <c r="J177" s="31">
        <f>E177+F177+G177+H177-I177</f>
        <v>181311001.40000001</v>
      </c>
      <c r="K177" s="103">
        <f>J177/J$143*100</f>
        <v>3.8243238265385218</v>
      </c>
    </row>
    <row r="178" spans="1:11" x14ac:dyDescent="0.2">
      <c r="A178" s="99">
        <v>4020</v>
      </c>
      <c r="B178" s="100"/>
      <c r="C178" s="101" t="s">
        <v>968</v>
      </c>
      <c r="D178" s="149"/>
      <c r="E178" s="31">
        <v>19618452</v>
      </c>
      <c r="F178" s="31">
        <v>4869192</v>
      </c>
      <c r="G178" s="202" t="s">
        <v>870</v>
      </c>
      <c r="H178" s="202" t="s">
        <v>870</v>
      </c>
      <c r="I178" s="202" t="s">
        <v>870</v>
      </c>
      <c r="J178" s="202" t="s">
        <v>870</v>
      </c>
      <c r="K178" s="155"/>
    </row>
    <row r="179" spans="1:11" x14ac:dyDescent="0.2">
      <c r="A179" s="99">
        <v>4021</v>
      </c>
      <c r="B179" s="100"/>
      <c r="C179" s="101" t="s">
        <v>970</v>
      </c>
      <c r="D179" s="149"/>
      <c r="E179" s="31">
        <v>32179011</v>
      </c>
      <c r="F179" s="31">
        <v>1012615</v>
      </c>
      <c r="G179" s="202" t="s">
        <v>870</v>
      </c>
      <c r="H179" s="202" t="s">
        <v>870</v>
      </c>
      <c r="I179" s="202" t="s">
        <v>870</v>
      </c>
      <c r="J179" s="202" t="s">
        <v>870</v>
      </c>
      <c r="K179" s="155"/>
    </row>
    <row r="180" spans="1:11" x14ac:dyDescent="0.2">
      <c r="A180" s="99">
        <v>4022</v>
      </c>
      <c r="B180" s="100"/>
      <c r="C180" s="101" t="s">
        <v>972</v>
      </c>
      <c r="D180" s="149"/>
      <c r="E180" s="31">
        <v>8884823</v>
      </c>
      <c r="F180" s="31">
        <v>4650517</v>
      </c>
      <c r="G180" s="202" t="s">
        <v>870</v>
      </c>
      <c r="H180" s="202" t="s">
        <v>870</v>
      </c>
      <c r="I180" s="202" t="s">
        <v>870</v>
      </c>
      <c r="J180" s="202" t="s">
        <v>870</v>
      </c>
      <c r="K180" s="155"/>
    </row>
    <row r="181" spans="1:11" x14ac:dyDescent="0.2">
      <c r="A181" s="99">
        <v>4023</v>
      </c>
      <c r="B181" s="100"/>
      <c r="C181" s="101" t="s">
        <v>974</v>
      </c>
      <c r="D181" s="149"/>
      <c r="E181" s="31">
        <v>5356722</v>
      </c>
      <c r="F181" s="31">
        <v>600460</v>
      </c>
      <c r="G181" s="202" t="s">
        <v>870</v>
      </c>
      <c r="H181" s="202" t="s">
        <v>870</v>
      </c>
      <c r="I181" s="202" t="s">
        <v>870</v>
      </c>
      <c r="J181" s="202" t="s">
        <v>870</v>
      </c>
      <c r="K181" s="155"/>
    </row>
    <row r="182" spans="1:11" x14ac:dyDescent="0.2">
      <c r="A182" s="99">
        <v>4024</v>
      </c>
      <c r="B182" s="100"/>
      <c r="C182" s="101" t="s">
        <v>976</v>
      </c>
      <c r="D182" s="149"/>
      <c r="E182" s="31">
        <v>3425372</v>
      </c>
      <c r="F182" s="31">
        <v>276395</v>
      </c>
      <c r="G182" s="202" t="s">
        <v>870</v>
      </c>
      <c r="H182" s="202" t="s">
        <v>870</v>
      </c>
      <c r="I182" s="202" t="s">
        <v>870</v>
      </c>
      <c r="J182" s="202" t="s">
        <v>870</v>
      </c>
      <c r="K182" s="155"/>
    </row>
    <row r="183" spans="1:11" x14ac:dyDescent="0.2">
      <c r="A183" s="99">
        <v>4025</v>
      </c>
      <c r="B183" s="100"/>
      <c r="C183" s="101" t="s">
        <v>978</v>
      </c>
      <c r="D183" s="149"/>
      <c r="E183" s="31">
        <v>19455104</v>
      </c>
      <c r="F183" s="31">
        <v>13799243</v>
      </c>
      <c r="G183" s="202" t="s">
        <v>870</v>
      </c>
      <c r="H183" s="202" t="s">
        <v>870</v>
      </c>
      <c r="I183" s="202" t="s">
        <v>870</v>
      </c>
      <c r="J183" s="202" t="s">
        <v>870</v>
      </c>
      <c r="K183" s="155"/>
    </row>
    <row r="184" spans="1:11" x14ac:dyDescent="0.2">
      <c r="A184" s="99">
        <v>4026</v>
      </c>
      <c r="B184" s="100"/>
      <c r="C184" s="101" t="s">
        <v>980</v>
      </c>
      <c r="D184" s="149"/>
      <c r="E184" s="31">
        <v>10256266</v>
      </c>
      <c r="F184" s="31">
        <v>750636</v>
      </c>
      <c r="G184" s="202" t="s">
        <v>870</v>
      </c>
      <c r="H184" s="202" t="s">
        <v>870</v>
      </c>
      <c r="I184" s="202" t="s">
        <v>870</v>
      </c>
      <c r="J184" s="202" t="s">
        <v>870</v>
      </c>
      <c r="K184" s="155"/>
    </row>
    <row r="185" spans="1:11" x14ac:dyDescent="0.2">
      <c r="A185" s="99">
        <v>4027</v>
      </c>
      <c r="B185" s="100"/>
      <c r="C185" s="101" t="s">
        <v>982</v>
      </c>
      <c r="D185" s="149"/>
      <c r="E185" s="31">
        <v>5032217</v>
      </c>
      <c r="F185" s="31">
        <v>1588196</v>
      </c>
      <c r="G185" s="202" t="s">
        <v>870</v>
      </c>
      <c r="H185" s="202" t="s">
        <v>870</v>
      </c>
      <c r="I185" s="202" t="s">
        <v>870</v>
      </c>
      <c r="J185" s="202" t="s">
        <v>870</v>
      </c>
      <c r="K185" s="155"/>
    </row>
    <row r="186" spans="1:11" x14ac:dyDescent="0.2">
      <c r="A186" s="99">
        <v>4028</v>
      </c>
      <c r="B186" s="100"/>
      <c r="C186" s="101" t="s">
        <v>276</v>
      </c>
      <c r="D186" s="149"/>
      <c r="E186" s="31">
        <v>6294206</v>
      </c>
      <c r="F186" s="31">
        <v>0</v>
      </c>
      <c r="G186" s="202" t="s">
        <v>870</v>
      </c>
      <c r="H186" s="202" t="s">
        <v>870</v>
      </c>
      <c r="I186" s="202" t="s">
        <v>870</v>
      </c>
      <c r="J186" s="202" t="s">
        <v>870</v>
      </c>
      <c r="K186" s="155"/>
    </row>
    <row r="187" spans="1:11" x14ac:dyDescent="0.2">
      <c r="A187" s="99">
        <v>4029</v>
      </c>
      <c r="B187" s="100"/>
      <c r="C187" s="101" t="s">
        <v>984</v>
      </c>
      <c r="D187" s="149"/>
      <c r="E187" s="31">
        <v>26911046</v>
      </c>
      <c r="F187" s="31">
        <v>6608292.4000000004</v>
      </c>
      <c r="G187" s="202" t="s">
        <v>870</v>
      </c>
      <c r="H187" s="202" t="s">
        <v>870</v>
      </c>
      <c r="I187" s="202" t="s">
        <v>870</v>
      </c>
      <c r="J187" s="202" t="s">
        <v>870</v>
      </c>
      <c r="K187" s="155"/>
    </row>
    <row r="188" spans="1:11" x14ac:dyDescent="0.2">
      <c r="A188" s="82"/>
      <c r="B188" s="94"/>
      <c r="C188" s="95"/>
      <c r="D188" s="145"/>
      <c r="E188" s="34"/>
      <c r="F188" s="34"/>
      <c r="G188" s="34"/>
      <c r="H188" s="34"/>
      <c r="I188" s="34"/>
      <c r="J188" s="34"/>
      <c r="K188" s="156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87"/>
    </row>
    <row r="190" spans="1:11" x14ac:dyDescent="0.2">
      <c r="A190" s="82"/>
      <c r="B190" s="94"/>
      <c r="C190" s="95"/>
      <c r="D190" s="145"/>
      <c r="E190" s="34"/>
      <c r="F190" s="34"/>
      <c r="G190" s="34"/>
      <c r="H190" s="34"/>
      <c r="I190" s="34"/>
      <c r="J190" s="34"/>
      <c r="K190" s="87"/>
    </row>
    <row r="191" spans="1:11" x14ac:dyDescent="0.2">
      <c r="A191" s="99">
        <v>413302</v>
      </c>
      <c r="B191" s="100"/>
      <c r="C191" s="101" t="s">
        <v>848</v>
      </c>
      <c r="D191" s="149"/>
      <c r="E191" s="31">
        <v>43633680</v>
      </c>
      <c r="F191" s="31">
        <v>22595594</v>
      </c>
      <c r="G191" s="31">
        <v>0</v>
      </c>
      <c r="H191" s="31">
        <f>88415118+36552363+8207266+2176782</f>
        <v>135351529</v>
      </c>
      <c r="I191" s="31">
        <v>0</v>
      </c>
      <c r="J191" s="31">
        <f>E191+F191+G191+H191-I191</f>
        <v>201580803</v>
      </c>
      <c r="K191" s="103">
        <f>J191/J$143*100</f>
        <v>4.251867023694393</v>
      </c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1" x14ac:dyDescent="0.2">
      <c r="A193" s="99">
        <v>403</v>
      </c>
      <c r="B193" s="100"/>
      <c r="C193" s="101" t="s">
        <v>988</v>
      </c>
      <c r="D193" s="149"/>
      <c r="E193" s="31">
        <f>SUM(E194:E198)</f>
        <v>35379589</v>
      </c>
      <c r="F193" s="31">
        <f>SUM(F194:F198)</f>
        <v>672803</v>
      </c>
      <c r="G193" s="31">
        <f>SUM(G194:G198)</f>
        <v>2700000</v>
      </c>
      <c r="H193" s="31">
        <v>0</v>
      </c>
      <c r="I193" s="31">
        <f>SUM(I194:I198)</f>
        <v>0</v>
      </c>
      <c r="J193" s="31">
        <f>E193+F193+G193+H193-I193</f>
        <v>38752392</v>
      </c>
      <c r="K193" s="103">
        <f t="shared" ref="K193:K198" si="15">J193/J$143*100</f>
        <v>0.81738942985596896</v>
      </c>
    </row>
    <row r="194" spans="1:11" x14ac:dyDescent="0.2">
      <c r="A194" s="99">
        <v>4030</v>
      </c>
      <c r="B194" s="100"/>
      <c r="C194" s="101" t="s">
        <v>990</v>
      </c>
      <c r="D194" s="149"/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f>E194+F194+G194+H194</f>
        <v>0</v>
      </c>
      <c r="K194" s="103">
        <f t="shared" si="15"/>
        <v>0</v>
      </c>
    </row>
    <row r="195" spans="1:11" x14ac:dyDescent="0.2">
      <c r="A195" s="99">
        <v>4031</v>
      </c>
      <c r="B195" s="100"/>
      <c r="C195" s="101" t="s">
        <v>992</v>
      </c>
      <c r="D195" s="149"/>
      <c r="E195" s="31">
        <v>5314906</v>
      </c>
      <c r="F195" s="31">
        <v>425690</v>
      </c>
      <c r="G195" s="31">
        <v>2700000</v>
      </c>
      <c r="H195" s="31">
        <v>0</v>
      </c>
      <c r="I195" s="31">
        <v>0</v>
      </c>
      <c r="J195" s="31">
        <f>E195+F195+G195+H195</f>
        <v>8440596</v>
      </c>
      <c r="K195" s="103">
        <f t="shared" si="15"/>
        <v>0.17803427339619637</v>
      </c>
    </row>
    <row r="196" spans="1:11" x14ac:dyDescent="0.2">
      <c r="A196" s="99">
        <v>4032</v>
      </c>
      <c r="B196" s="100"/>
      <c r="C196" s="101" t="s">
        <v>994</v>
      </c>
      <c r="D196" s="149"/>
      <c r="E196" s="31">
        <v>0</v>
      </c>
      <c r="F196" s="31">
        <v>13179</v>
      </c>
      <c r="G196" s="31">
        <v>0</v>
      </c>
      <c r="H196" s="31">
        <v>0</v>
      </c>
      <c r="I196" s="31">
        <v>0</v>
      </c>
      <c r="J196" s="31">
        <f>E196+F196+G196+H196</f>
        <v>13179</v>
      </c>
      <c r="K196" s="103">
        <f t="shared" si="15"/>
        <v>2.7797962242103185E-4</v>
      </c>
    </row>
    <row r="197" spans="1:11" x14ac:dyDescent="0.2">
      <c r="A197" s="99">
        <v>4033</v>
      </c>
      <c r="B197" s="100"/>
      <c r="C197" s="101" t="s">
        <v>996</v>
      </c>
      <c r="D197" s="149"/>
      <c r="E197" s="31">
        <v>583</v>
      </c>
      <c r="F197" s="31">
        <v>211372</v>
      </c>
      <c r="G197" s="31">
        <v>0</v>
      </c>
      <c r="H197" s="31">
        <v>0</v>
      </c>
      <c r="I197" s="31">
        <v>0</v>
      </c>
      <c r="J197" s="31">
        <f>E197+F197+G197+H197</f>
        <v>211955</v>
      </c>
      <c r="K197" s="103">
        <f t="shared" si="15"/>
        <v>4.470686005785705E-3</v>
      </c>
    </row>
    <row r="198" spans="1:11" x14ac:dyDescent="0.2">
      <c r="A198" s="99">
        <v>4034</v>
      </c>
      <c r="B198" s="100"/>
      <c r="C198" s="101" t="s">
        <v>998</v>
      </c>
      <c r="D198" s="149"/>
      <c r="E198" s="31">
        <v>30064100</v>
      </c>
      <c r="F198" s="31">
        <v>22562</v>
      </c>
      <c r="G198" s="31">
        <v>0</v>
      </c>
      <c r="H198" s="31">
        <v>0</v>
      </c>
      <c r="I198" s="31">
        <v>0</v>
      </c>
      <c r="J198" s="31">
        <f>E198+F198+G198+H198</f>
        <v>30086662</v>
      </c>
      <c r="K198" s="103">
        <f t="shared" si="15"/>
        <v>0.63460649083156595</v>
      </c>
    </row>
    <row r="199" spans="1:11" x14ac:dyDescent="0.2">
      <c r="A199" s="82"/>
      <c r="B199" s="94"/>
      <c r="C199" s="95"/>
      <c r="D199" s="145"/>
      <c r="E199" s="34"/>
      <c r="F199" s="34"/>
      <c r="G199" s="34"/>
      <c r="H199" s="34"/>
      <c r="I199" s="34"/>
      <c r="J199" s="34"/>
      <c r="K199" s="105"/>
    </row>
    <row r="200" spans="1:11" x14ac:dyDescent="0.2">
      <c r="A200" s="99">
        <v>404</v>
      </c>
      <c r="B200" s="100"/>
      <c r="C200" s="101" t="s">
        <v>1000</v>
      </c>
      <c r="D200" s="149"/>
      <c r="E200" s="31">
        <f>SUM(E201:E205)</f>
        <v>35712867</v>
      </c>
      <c r="F200" s="31">
        <f>SUM(F201:F204)</f>
        <v>0</v>
      </c>
      <c r="G200" s="31">
        <f>SUM(G201:G204)</f>
        <v>0</v>
      </c>
      <c r="H200" s="31">
        <v>0</v>
      </c>
      <c r="I200" s="31">
        <f>SUM(I201:I204)</f>
        <v>0</v>
      </c>
      <c r="J200" s="31">
        <f>E200+F200+G200+H200-I200</f>
        <v>35712867</v>
      </c>
      <c r="K200" s="103">
        <f>J200/J$143*100</f>
        <v>0.75327788786952954</v>
      </c>
    </row>
    <row r="201" spans="1:11" x14ac:dyDescent="0.2">
      <c r="A201" s="99">
        <v>4040</v>
      </c>
      <c r="B201" s="100"/>
      <c r="C201" s="101" t="s">
        <v>1002</v>
      </c>
      <c r="D201" s="149"/>
      <c r="E201" s="31">
        <v>5433243</v>
      </c>
      <c r="F201" s="31">
        <v>0</v>
      </c>
      <c r="G201" s="31">
        <v>0</v>
      </c>
      <c r="H201" s="31">
        <v>0</v>
      </c>
      <c r="I201" s="31">
        <v>0</v>
      </c>
      <c r="J201" s="31">
        <f>E201+F201+G201+H201</f>
        <v>5433243</v>
      </c>
      <c r="K201" s="103"/>
    </row>
    <row r="202" spans="1:11" x14ac:dyDescent="0.2">
      <c r="A202" s="99">
        <v>4041</v>
      </c>
      <c r="B202" s="100"/>
      <c r="C202" s="101" t="s">
        <v>1004</v>
      </c>
      <c r="D202" s="149"/>
      <c r="E202" s="31">
        <v>120554</v>
      </c>
      <c r="F202" s="31">
        <v>0</v>
      </c>
      <c r="G202" s="31">
        <v>0</v>
      </c>
      <c r="H202" s="31">
        <v>0</v>
      </c>
      <c r="I202" s="31">
        <v>0</v>
      </c>
      <c r="J202" s="31">
        <f>E202+F202+G202+H202</f>
        <v>120554</v>
      </c>
      <c r="K202" s="103">
        <f>J202/J$143*100</f>
        <v>2.5427995600079728E-3</v>
      </c>
    </row>
    <row r="203" spans="1:11" x14ac:dyDescent="0.2">
      <c r="A203" s="99">
        <v>4042</v>
      </c>
      <c r="B203" s="100"/>
      <c r="C203" s="101" t="s">
        <v>1006</v>
      </c>
      <c r="D203" s="149"/>
      <c r="E203" s="31">
        <v>3713823</v>
      </c>
      <c r="F203" s="31">
        <v>0</v>
      </c>
      <c r="G203" s="31">
        <v>0</v>
      </c>
      <c r="H203" s="31">
        <v>0</v>
      </c>
      <c r="I203" s="31">
        <v>0</v>
      </c>
      <c r="J203" s="31">
        <f>E203+F203+G203+H203</f>
        <v>3713823</v>
      </c>
      <c r="K203" s="103">
        <f>J203/J$143*100</f>
        <v>7.8334252619966904E-2</v>
      </c>
    </row>
    <row r="204" spans="1:11" x14ac:dyDescent="0.2">
      <c r="A204" s="99">
        <v>4043</v>
      </c>
      <c r="B204" s="100"/>
      <c r="C204" s="101" t="s">
        <v>1008</v>
      </c>
      <c r="D204" s="149"/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f>E204+F204+G204+H204</f>
        <v>0</v>
      </c>
      <c r="K204" s="103">
        <f>J204/J$143*100</f>
        <v>0</v>
      </c>
    </row>
    <row r="205" spans="1:11" x14ac:dyDescent="0.2">
      <c r="A205" s="99">
        <v>4044</v>
      </c>
      <c r="B205" s="100"/>
      <c r="C205" s="101" t="s">
        <v>859</v>
      </c>
      <c r="D205" s="149"/>
      <c r="E205" s="31">
        <v>26445247</v>
      </c>
      <c r="F205" s="31">
        <v>0</v>
      </c>
      <c r="G205" s="31">
        <v>0</v>
      </c>
      <c r="H205" s="31">
        <v>0</v>
      </c>
      <c r="I205" s="31">
        <v>0</v>
      </c>
      <c r="J205" s="31">
        <f>E205+F205+G205+H205</f>
        <v>26445247</v>
      </c>
      <c r="K205" s="103">
        <f>J205/J$143*100</f>
        <v>0.55779951254958082</v>
      </c>
    </row>
    <row r="206" spans="1:11" x14ac:dyDescent="0.2">
      <c r="A206" s="82"/>
      <c r="B206" s="94"/>
      <c r="C206" s="95"/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99">
        <v>409</v>
      </c>
      <c r="B207" s="100"/>
      <c r="C207" s="101" t="s">
        <v>1010</v>
      </c>
      <c r="D207" s="149"/>
      <c r="E207" s="31">
        <f>+E208+E209+E210</f>
        <v>9992000</v>
      </c>
      <c r="F207" s="31">
        <f>+F208+F209+F210</f>
        <v>1256854</v>
      </c>
      <c r="G207" s="31">
        <f>+G208+G209+G210</f>
        <v>0</v>
      </c>
      <c r="H207" s="31">
        <f>+H208+H209+H210</f>
        <v>0</v>
      </c>
      <c r="I207" s="31">
        <f>+I208+I209+I210</f>
        <v>0</v>
      </c>
      <c r="J207" s="31">
        <f>E207+F207+G207+H207-I207</f>
        <v>11248854</v>
      </c>
      <c r="K207" s="103">
        <f>J207/J$143*100</f>
        <v>0.23726778872367507</v>
      </c>
    </row>
    <row r="208" spans="1:11" x14ac:dyDescent="0.2">
      <c r="A208" s="99">
        <v>4090</v>
      </c>
      <c r="B208" s="100"/>
      <c r="C208" s="101" t="s">
        <v>1012</v>
      </c>
      <c r="D208" s="149"/>
      <c r="E208" s="31">
        <v>3992000</v>
      </c>
      <c r="F208" s="31">
        <v>0</v>
      </c>
      <c r="G208" s="31">
        <v>0</v>
      </c>
      <c r="H208" s="31">
        <v>0</v>
      </c>
      <c r="I208" s="31">
        <v>0</v>
      </c>
      <c r="J208" s="31">
        <f>E208+F208+G208+H208-I208</f>
        <v>3992000</v>
      </c>
      <c r="K208" s="103">
        <f>J208/J$143*100</f>
        <v>8.4201734024186917E-2</v>
      </c>
    </row>
    <row r="209" spans="1:11" x14ac:dyDescent="0.2">
      <c r="A209" s="99">
        <v>4091</v>
      </c>
      <c r="B209" s="100"/>
      <c r="C209" s="101" t="s">
        <v>1014</v>
      </c>
      <c r="D209" s="149"/>
      <c r="E209" s="31">
        <v>6000000</v>
      </c>
      <c r="F209" s="31">
        <v>1256854</v>
      </c>
      <c r="G209" s="31">
        <v>0</v>
      </c>
      <c r="H209" s="31">
        <v>0</v>
      </c>
      <c r="I209" s="31">
        <v>0</v>
      </c>
      <c r="J209" s="31">
        <f>E209+F209+G209+H209-I209</f>
        <v>7256854</v>
      </c>
      <c r="K209" s="103">
        <f>J209/J$143*100</f>
        <v>0.15306605469948817</v>
      </c>
    </row>
    <row r="210" spans="1:11" x14ac:dyDescent="0.2">
      <c r="A210" s="99">
        <v>4092</v>
      </c>
      <c r="B210" s="100"/>
      <c r="C210" s="101" t="s">
        <v>1016</v>
      </c>
      <c r="D210" s="149"/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f>E210+F210+G210+H210-I210</f>
        <v>0</v>
      </c>
      <c r="K210" s="103"/>
    </row>
    <row r="211" spans="1:11" x14ac:dyDescent="0.2">
      <c r="A211" s="82"/>
      <c r="B211" s="94"/>
      <c r="C211" s="95"/>
      <c r="D211" s="145"/>
      <c r="E211" s="34"/>
      <c r="F211" s="34"/>
      <c r="G211" s="34"/>
      <c r="H211" s="34"/>
      <c r="I211" s="34"/>
      <c r="J211" s="34"/>
      <c r="K211" s="105"/>
    </row>
    <row r="212" spans="1:11" ht="15.75" x14ac:dyDescent="0.25">
      <c r="A212" s="88">
        <v>41</v>
      </c>
      <c r="B212" s="89"/>
      <c r="C212" s="90" t="s">
        <v>1018</v>
      </c>
      <c r="D212" s="146"/>
      <c r="E212" s="32">
        <f>E215+E220+E231+E235+E248</f>
        <v>462933522.5</v>
      </c>
      <c r="F212" s="32">
        <f>F215+F220+F231+F235+F248</f>
        <v>55199952.699999996</v>
      </c>
      <c r="G212" s="32">
        <f>G215+G220+G231+G235+G248</f>
        <v>634336479</v>
      </c>
      <c r="H212" s="32">
        <f>H215+H220+H231+H235+H248</f>
        <v>34528407.444776952</v>
      </c>
      <c r="I212" s="32">
        <f>I215+I220+I231+I235+I248</f>
        <v>286181689.39999998</v>
      </c>
      <c r="J212" s="32">
        <f>E212+F212+G212+H212-I212</f>
        <v>900816672.24477708</v>
      </c>
      <c r="K212" s="92">
        <f>J212/J$143*100</f>
        <v>19.000582625477925</v>
      </c>
    </row>
    <row r="213" spans="1:11" x14ac:dyDescent="0.2">
      <c r="A213" s="147"/>
      <c r="B213" s="148"/>
      <c r="C213" s="96" t="s">
        <v>1020</v>
      </c>
      <c r="D213" s="145"/>
      <c r="E213" s="34"/>
      <c r="F213" s="34"/>
      <c r="G213" s="34"/>
      <c r="H213" s="34"/>
      <c r="I213" s="34"/>
      <c r="J213" s="34"/>
      <c r="K213" s="105"/>
    </row>
    <row r="214" spans="1:11" x14ac:dyDescent="0.2">
      <c r="A214" s="82"/>
      <c r="B214" s="94"/>
      <c r="C214" s="95"/>
      <c r="D214" s="145"/>
      <c r="E214" s="34"/>
      <c r="F214" s="34"/>
      <c r="G214" s="34"/>
      <c r="H214" s="34"/>
      <c r="I214" s="34"/>
      <c r="J214" s="34"/>
      <c r="K214" s="105"/>
    </row>
    <row r="215" spans="1:11" x14ac:dyDescent="0.2">
      <c r="A215" s="99">
        <v>410</v>
      </c>
      <c r="B215" s="100"/>
      <c r="C215" s="101" t="s">
        <v>1021</v>
      </c>
      <c r="D215" s="149"/>
      <c r="E215" s="31">
        <f>E216+E217+E218</f>
        <v>59409622.5</v>
      </c>
      <c r="F215" s="31">
        <f>F216+F217+F218</f>
        <v>6876460.4000000004</v>
      </c>
      <c r="G215" s="31">
        <f>G216+G217+G218</f>
        <v>0</v>
      </c>
      <c r="H215" s="31">
        <f>H216+H217+H218</f>
        <v>0</v>
      </c>
      <c r="I215" s="31">
        <f>I216+I217+I218</f>
        <v>0</v>
      </c>
      <c r="J215" s="31">
        <f>E215+F215+G215+H215-I215</f>
        <v>66286082.899999999</v>
      </c>
      <c r="K215" s="103">
        <f>J215/J$143*100</f>
        <v>1.3981470746119748</v>
      </c>
    </row>
    <row r="216" spans="1:11" x14ac:dyDescent="0.2">
      <c r="A216" s="99">
        <v>4100</v>
      </c>
      <c r="B216" s="100"/>
      <c r="C216" s="101" t="s">
        <v>1023</v>
      </c>
      <c r="D216" s="149"/>
      <c r="E216" s="31">
        <v>10620623.5</v>
      </c>
      <c r="F216" s="31">
        <v>1662485</v>
      </c>
      <c r="G216" s="31">
        <v>0</v>
      </c>
      <c r="H216" s="31">
        <v>0</v>
      </c>
      <c r="I216" s="31">
        <v>0</v>
      </c>
      <c r="J216" s="31">
        <f>E216+F216+G216+H216</f>
        <v>12283108.5</v>
      </c>
      <c r="K216" s="103">
        <f>J216/J$143*100</f>
        <v>0.25908292457595927</v>
      </c>
    </row>
    <row r="217" spans="1:11" x14ac:dyDescent="0.2">
      <c r="A217" s="99">
        <v>4101</v>
      </c>
      <c r="B217" s="100"/>
      <c r="C217" s="101" t="s">
        <v>1025</v>
      </c>
      <c r="D217" s="149"/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f>E217+F217+G217+H217</f>
        <v>0</v>
      </c>
      <c r="K217" s="103">
        <f>J217/J$143*100</f>
        <v>0</v>
      </c>
    </row>
    <row r="218" spans="1:11" x14ac:dyDescent="0.2">
      <c r="A218" s="99">
        <v>4102</v>
      </c>
      <c r="B218" s="100"/>
      <c r="C218" s="101" t="s">
        <v>1027</v>
      </c>
      <c r="D218" s="149"/>
      <c r="E218" s="31">
        <v>48788999</v>
      </c>
      <c r="F218" s="31">
        <v>5213975.4000000004</v>
      </c>
      <c r="G218" s="31">
        <v>0</v>
      </c>
      <c r="H218" s="31">
        <v>0</v>
      </c>
      <c r="I218" s="31">
        <v>0</v>
      </c>
      <c r="J218" s="31">
        <f>E218+F218+G218+H218</f>
        <v>54002974.399999999</v>
      </c>
      <c r="K218" s="103">
        <f>J218/J$143*100</f>
        <v>1.1390641500360157</v>
      </c>
    </row>
    <row r="219" spans="1:11" x14ac:dyDescent="0.2">
      <c r="A219" s="82"/>
      <c r="B219" s="94"/>
      <c r="C219" s="95"/>
      <c r="D219" s="145"/>
      <c r="E219" s="34"/>
      <c r="F219" s="34"/>
      <c r="G219" s="34"/>
      <c r="H219" s="34"/>
      <c r="I219" s="34"/>
      <c r="J219" s="34"/>
      <c r="K219" s="105"/>
    </row>
    <row r="220" spans="1:11" x14ac:dyDescent="0.2">
      <c r="A220" s="99">
        <v>411</v>
      </c>
      <c r="B220" s="100"/>
      <c r="C220" s="101" t="s">
        <v>1029</v>
      </c>
      <c r="D220" s="149"/>
      <c r="E220" s="31">
        <f>SUM(E221:E229)</f>
        <v>167948038</v>
      </c>
      <c r="F220" s="31">
        <f>SUM(F221:F229)</f>
        <v>25635022.899999999</v>
      </c>
      <c r="G220" s="31">
        <f>SUM(G221:G229)</f>
        <v>585134387</v>
      </c>
      <c r="H220" s="31">
        <f>SUM(H221:H229)</f>
        <v>31405469.044776957</v>
      </c>
      <c r="I220" s="31">
        <f>SUM(I221:I229)</f>
        <v>3518509</v>
      </c>
      <c r="J220" s="31">
        <f>E220+F220+G220+H220-I220</f>
        <v>806604407.94477689</v>
      </c>
      <c r="K220" s="103">
        <f t="shared" ref="K220:K229" si="16">J220/J$143*100</f>
        <v>17.013399253632979</v>
      </c>
    </row>
    <row r="221" spans="1:11" x14ac:dyDescent="0.2">
      <c r="A221" s="99">
        <v>4110</v>
      </c>
      <c r="B221" s="100"/>
      <c r="C221" s="101" t="s">
        <v>1031</v>
      </c>
      <c r="D221" s="149"/>
      <c r="E221" s="31">
        <v>25750576</v>
      </c>
      <c r="F221" s="31">
        <v>126997</v>
      </c>
      <c r="G221" s="31">
        <v>0</v>
      </c>
      <c r="H221" s="31">
        <v>0</v>
      </c>
      <c r="I221" s="117">
        <v>0</v>
      </c>
      <c r="J221" s="109">
        <f>E221+F221+G221+H221-I221</f>
        <v>25877573</v>
      </c>
      <c r="K221" s="103">
        <f t="shared" si="16"/>
        <v>0.54582578129696402</v>
      </c>
    </row>
    <row r="222" spans="1:11" x14ac:dyDescent="0.2">
      <c r="A222" s="99">
        <v>4111</v>
      </c>
      <c r="B222" s="100"/>
      <c r="C222" s="101" t="s">
        <v>1033</v>
      </c>
      <c r="D222" s="149"/>
      <c r="E222" s="31">
        <v>81377700</v>
      </c>
      <c r="F222" s="31">
        <v>126118</v>
      </c>
      <c r="G222" s="31">
        <v>0</v>
      </c>
      <c r="H222" s="31">
        <v>0</v>
      </c>
      <c r="I222" s="31">
        <v>0</v>
      </c>
      <c r="J222" s="109">
        <f>E222+F222+G222+H222-I222</f>
        <v>81503818</v>
      </c>
      <c r="K222" s="103">
        <f t="shared" si="16"/>
        <v>1.719128959216367</v>
      </c>
    </row>
    <row r="223" spans="1:11" x14ac:dyDescent="0.2">
      <c r="A223" s="99">
        <v>4112</v>
      </c>
      <c r="B223" s="100"/>
      <c r="C223" s="101" t="s">
        <v>1035</v>
      </c>
      <c r="D223" s="149"/>
      <c r="E223" s="31">
        <v>18284138</v>
      </c>
      <c r="F223" s="31">
        <v>447654</v>
      </c>
      <c r="G223" s="31">
        <v>24926892</v>
      </c>
      <c r="H223" s="31">
        <v>0</v>
      </c>
      <c r="I223" s="31">
        <v>0</v>
      </c>
      <c r="J223" s="31">
        <f>E223+F223+G223+H223</f>
        <v>43658684</v>
      </c>
      <c r="K223" s="103">
        <f t="shared" si="16"/>
        <v>0.92087597645641905</v>
      </c>
    </row>
    <row r="224" spans="1:11" x14ac:dyDescent="0.2">
      <c r="A224" s="99">
        <v>4113</v>
      </c>
      <c r="B224" s="100"/>
      <c r="C224" s="101" t="s">
        <v>1037</v>
      </c>
      <c r="D224" s="149"/>
      <c r="E224" s="31">
        <v>16115142</v>
      </c>
      <c r="F224" s="31">
        <v>2086</v>
      </c>
      <c r="G224" s="31">
        <v>0</v>
      </c>
      <c r="H224" s="31">
        <v>0</v>
      </c>
      <c r="I224" s="31">
        <v>0</v>
      </c>
      <c r="J224" s="31">
        <f>E224+F224+G224+H224</f>
        <v>16117228</v>
      </c>
      <c r="K224" s="103">
        <f t="shared" si="16"/>
        <v>0.33995454540660769</v>
      </c>
    </row>
    <row r="225" spans="1:11" x14ac:dyDescent="0.2">
      <c r="A225" s="99">
        <v>4114</v>
      </c>
      <c r="B225" s="100"/>
      <c r="C225" s="101" t="s">
        <v>1039</v>
      </c>
      <c r="D225" s="149"/>
      <c r="E225" s="31">
        <v>0</v>
      </c>
      <c r="F225" s="31">
        <v>0</v>
      </c>
      <c r="G225" s="31">
        <v>533345096</v>
      </c>
      <c r="H225" s="31">
        <v>0</v>
      </c>
      <c r="I225" s="31">
        <v>0</v>
      </c>
      <c r="J225" s="31">
        <f>E225+F225+G225+H225</f>
        <v>533345096</v>
      </c>
      <c r="K225" s="103">
        <f t="shared" si="16"/>
        <v>11.249644768661431</v>
      </c>
    </row>
    <row r="226" spans="1:11" x14ac:dyDescent="0.2">
      <c r="A226" s="99">
        <v>4115</v>
      </c>
      <c r="B226" s="100"/>
      <c r="C226" s="101" t="s">
        <v>1041</v>
      </c>
      <c r="D226" s="149"/>
      <c r="E226" s="31">
        <v>4369</v>
      </c>
      <c r="F226" s="31">
        <v>0</v>
      </c>
      <c r="G226" s="31">
        <v>26847872</v>
      </c>
      <c r="H226" s="31">
        <v>0</v>
      </c>
      <c r="I226" s="31">
        <v>0</v>
      </c>
      <c r="J226" s="31">
        <f>E226+F226+G226+H226</f>
        <v>26852241</v>
      </c>
      <c r="K226" s="103">
        <f t="shared" si="16"/>
        <v>0.56638408182248656</v>
      </c>
    </row>
    <row r="227" spans="1:11" x14ac:dyDescent="0.2">
      <c r="A227" s="99">
        <v>4116</v>
      </c>
      <c r="B227" s="100"/>
      <c r="C227" s="101" t="s">
        <v>1043</v>
      </c>
      <c r="D227" s="149"/>
      <c r="E227" s="31">
        <v>0</v>
      </c>
      <c r="F227" s="31">
        <v>0</v>
      </c>
      <c r="G227" s="31">
        <v>0</v>
      </c>
      <c r="H227" s="31">
        <v>28756865.276776958</v>
      </c>
      <c r="I227" s="117">
        <f>2540363+978146</f>
        <v>3518509</v>
      </c>
      <c r="J227" s="109">
        <f>E227+F227+G227+H227-I227</f>
        <v>25238356.276776958</v>
      </c>
      <c r="K227" s="103">
        <f t="shared" si="16"/>
        <v>0.53234302665952937</v>
      </c>
    </row>
    <row r="228" spans="1:11" x14ac:dyDescent="0.2">
      <c r="A228" s="99">
        <v>4117</v>
      </c>
      <c r="B228" s="100"/>
      <c r="C228" s="101" t="s">
        <v>1045</v>
      </c>
      <c r="D228" s="149"/>
      <c r="E228" s="31">
        <v>18482831</v>
      </c>
      <c r="F228" s="31">
        <v>200538.5</v>
      </c>
      <c r="G228" s="31">
        <v>4537</v>
      </c>
      <c r="H228" s="31">
        <v>0</v>
      </c>
      <c r="I228" s="31">
        <v>0</v>
      </c>
      <c r="J228" s="31">
        <f>E228+F228+G228+H228</f>
        <v>18687906.5</v>
      </c>
      <c r="K228" s="103">
        <f t="shared" si="16"/>
        <v>0.39417688691930697</v>
      </c>
    </row>
    <row r="229" spans="1:11" x14ac:dyDescent="0.2">
      <c r="A229" s="99">
        <v>4119</v>
      </c>
      <c r="B229" s="100"/>
      <c r="C229" s="101" t="s">
        <v>1047</v>
      </c>
      <c r="D229" s="149"/>
      <c r="E229" s="31">
        <v>7933282</v>
      </c>
      <c r="F229" s="31">
        <v>24731629.399999999</v>
      </c>
      <c r="G229" s="31">
        <v>9990</v>
      </c>
      <c r="H229" s="31">
        <v>2648603.7680000002</v>
      </c>
      <c r="I229" s="31">
        <v>0</v>
      </c>
      <c r="J229" s="31">
        <f>E229+F229+G229+H229-I229</f>
        <v>35323505.167999998</v>
      </c>
      <c r="K229" s="103">
        <f t="shared" si="16"/>
        <v>0.74506522719386958</v>
      </c>
    </row>
    <row r="230" spans="1:11" x14ac:dyDescent="0.2">
      <c r="A230" s="82"/>
      <c r="B230" s="94"/>
      <c r="C230" s="95"/>
      <c r="D230" s="145"/>
      <c r="E230" s="34"/>
      <c r="F230" s="34"/>
      <c r="G230" s="34"/>
      <c r="H230" s="34"/>
      <c r="I230" s="34"/>
      <c r="J230" s="34"/>
      <c r="K230" s="105"/>
    </row>
    <row r="231" spans="1:11" x14ac:dyDescent="0.2">
      <c r="A231" s="99">
        <v>412</v>
      </c>
      <c r="B231" s="100"/>
      <c r="C231" s="101" t="s">
        <v>0</v>
      </c>
      <c r="D231" s="149"/>
      <c r="E231" s="31">
        <f>E233</f>
        <v>7504725</v>
      </c>
      <c r="F231" s="31">
        <f>F233</f>
        <v>10479642.4</v>
      </c>
      <c r="G231" s="31">
        <f>G233</f>
        <v>717780</v>
      </c>
      <c r="H231" s="31">
        <f>H233</f>
        <v>826826</v>
      </c>
      <c r="I231" s="31">
        <f>I233</f>
        <v>0</v>
      </c>
      <c r="J231" s="31">
        <f>E231+F231+G231+H231-I231</f>
        <v>19528973.399999999</v>
      </c>
      <c r="K231" s="103">
        <f>J231/J$143*100</f>
        <v>0.4119171903788128</v>
      </c>
    </row>
    <row r="232" spans="1:11" x14ac:dyDescent="0.2">
      <c r="A232" s="147"/>
      <c r="B232" s="148"/>
      <c r="C232" s="96" t="s">
        <v>2</v>
      </c>
      <c r="D232" s="145"/>
      <c r="E232" s="34"/>
      <c r="F232" s="34"/>
      <c r="G232" s="34"/>
      <c r="H232" s="34"/>
      <c r="I232" s="34"/>
      <c r="J232" s="34"/>
      <c r="K232" s="105"/>
    </row>
    <row r="233" spans="1:11" x14ac:dyDescent="0.2">
      <c r="A233" s="99">
        <v>4120</v>
      </c>
      <c r="B233" s="100"/>
      <c r="C233" s="101" t="s">
        <v>4</v>
      </c>
      <c r="D233" s="149"/>
      <c r="E233" s="31">
        <v>7504725</v>
      </c>
      <c r="F233" s="31">
        <v>10479642.4</v>
      </c>
      <c r="G233" s="31">
        <v>717780</v>
      </c>
      <c r="H233" s="31">
        <v>826826</v>
      </c>
      <c r="I233" s="31">
        <v>0</v>
      </c>
      <c r="J233" s="31">
        <f>E233+F233+G233+H233</f>
        <v>19528973.399999999</v>
      </c>
      <c r="K233" s="103">
        <f>J233/J$143*100</f>
        <v>0.4119171903788128</v>
      </c>
    </row>
    <row r="234" spans="1:11" x14ac:dyDescent="0.2">
      <c r="A234" s="82"/>
      <c r="B234" s="94"/>
      <c r="C234" s="95"/>
      <c r="D234" s="145"/>
      <c r="E234" s="34"/>
      <c r="F234" s="34"/>
      <c r="G234" s="34"/>
      <c r="H234" s="34"/>
      <c r="I234" s="34"/>
      <c r="J234" s="34"/>
      <c r="K234" s="105"/>
    </row>
    <row r="235" spans="1:11" x14ac:dyDescent="0.2">
      <c r="A235" s="99">
        <v>413</v>
      </c>
      <c r="B235" s="100"/>
      <c r="C235" s="101" t="s">
        <v>6</v>
      </c>
      <c r="D235" s="149"/>
      <c r="E235" s="31">
        <f>+E237+E239+E241+E245</f>
        <v>225576719</v>
      </c>
      <c r="F235" s="31">
        <f>+F237+F239+F241</f>
        <v>12208827</v>
      </c>
      <c r="G235" s="31">
        <f>+G237+G239+G241</f>
        <v>48484312</v>
      </c>
      <c r="H235" s="31">
        <f>+H237+H239+H241+H245</f>
        <v>494389.4</v>
      </c>
      <c r="I235" s="31">
        <f>+I237+I239+I241+I245</f>
        <v>282663180.39999998</v>
      </c>
      <c r="J235" s="31">
        <f>E235+F235+G235+H235-I235</f>
        <v>4101067</v>
      </c>
      <c r="K235" s="103">
        <f>J235/J$143*100</f>
        <v>8.6502242672687912E-2</v>
      </c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34"/>
      <c r="J236" s="34"/>
      <c r="K236" s="105"/>
    </row>
    <row r="237" spans="1:11" x14ac:dyDescent="0.2">
      <c r="A237" s="106">
        <v>4130</v>
      </c>
      <c r="B237" s="107"/>
      <c r="C237" s="108" t="s">
        <v>8</v>
      </c>
      <c r="D237" s="153"/>
      <c r="E237" s="109">
        <v>33628552</v>
      </c>
      <c r="F237" s="109">
        <v>4220084</v>
      </c>
      <c r="G237" s="109">
        <v>0</v>
      </c>
      <c r="H237" s="109">
        <v>0</v>
      </c>
      <c r="I237" s="117">
        <f>+E237+F237+G237+H237-3612798+1064914+6106398</f>
        <v>41407150</v>
      </c>
      <c r="J237" s="109">
        <f>E237+F237+G237+H237-I237</f>
        <v>-3558514</v>
      </c>
      <c r="K237" s="103"/>
    </row>
    <row r="238" spans="1:11" x14ac:dyDescent="0.2">
      <c r="A238" s="114"/>
      <c r="B238" s="115"/>
      <c r="C238" s="154"/>
      <c r="D238" s="157"/>
      <c r="E238" s="113"/>
      <c r="F238" s="113"/>
      <c r="G238" s="113"/>
      <c r="H238" s="113"/>
      <c r="I238" s="113"/>
      <c r="J238" s="113"/>
      <c r="K238" s="110"/>
    </row>
    <row r="239" spans="1:11" x14ac:dyDescent="0.2">
      <c r="A239" s="106">
        <v>4131</v>
      </c>
      <c r="B239" s="107"/>
      <c r="C239" s="108" t="s">
        <v>10</v>
      </c>
      <c r="D239" s="153"/>
      <c r="E239" s="109">
        <v>190094920</v>
      </c>
      <c r="F239" s="109">
        <v>2092042</v>
      </c>
      <c r="G239" s="109">
        <v>48484312</v>
      </c>
      <c r="H239" s="109">
        <v>489414.40000000002</v>
      </c>
      <c r="I239" s="109">
        <f>+E239+F239+G239+H239</f>
        <v>241160688.40000001</v>
      </c>
      <c r="J239" s="109">
        <f>E239+F239+G239+H239-I239</f>
        <v>0</v>
      </c>
      <c r="K239" s="104"/>
    </row>
    <row r="240" spans="1:11" x14ac:dyDescent="0.2">
      <c r="A240" s="114"/>
      <c r="B240" s="115"/>
      <c r="C240" s="154"/>
      <c r="D240" s="157"/>
      <c r="E240" s="113"/>
      <c r="F240" s="113"/>
      <c r="G240" s="113"/>
      <c r="H240" s="113"/>
      <c r="I240" s="113"/>
      <c r="J240" s="113"/>
      <c r="K240" s="87"/>
    </row>
    <row r="241" spans="1:11" x14ac:dyDescent="0.2">
      <c r="A241" s="106">
        <v>4132</v>
      </c>
      <c r="B241" s="107"/>
      <c r="C241" s="108" t="s">
        <v>15</v>
      </c>
      <c r="D241" s="153"/>
      <c r="E241" s="109">
        <v>1762880</v>
      </c>
      <c r="F241" s="109">
        <v>5896701</v>
      </c>
      <c r="G241" s="109">
        <v>0</v>
      </c>
      <c r="H241" s="109">
        <v>0</v>
      </c>
      <c r="I241" s="109">
        <v>0</v>
      </c>
      <c r="J241" s="109">
        <f>E241+F241+G241+H241-I241</f>
        <v>7659581</v>
      </c>
      <c r="K241" s="103"/>
    </row>
    <row r="242" spans="1:11" x14ac:dyDescent="0.2">
      <c r="A242" s="114"/>
      <c r="B242" s="115"/>
      <c r="C242" s="154"/>
      <c r="D242" s="157"/>
      <c r="E242" s="113"/>
      <c r="F242" s="113"/>
      <c r="G242" s="113"/>
      <c r="H242" s="113"/>
      <c r="I242" s="113"/>
      <c r="J242" s="113"/>
      <c r="K242" s="87"/>
    </row>
    <row r="243" spans="1:11" x14ac:dyDescent="0.2">
      <c r="A243" s="82"/>
      <c r="B243" s="94"/>
      <c r="C243" s="95"/>
      <c r="D243" s="145"/>
      <c r="E243" s="34"/>
      <c r="F243" s="34"/>
      <c r="G243" s="34"/>
      <c r="H243" s="34"/>
      <c r="I243" s="86"/>
      <c r="J243" s="86"/>
      <c r="K243" s="110"/>
    </row>
    <row r="244" spans="1:11" x14ac:dyDescent="0.2">
      <c r="A244" s="82"/>
      <c r="B244" s="94"/>
      <c r="C244" s="95"/>
      <c r="D244" s="159"/>
      <c r="E244" s="34"/>
      <c r="F244" s="34"/>
      <c r="G244" s="34"/>
      <c r="H244" s="34"/>
      <c r="I244" s="86"/>
      <c r="J244" s="86"/>
      <c r="K244" s="110"/>
    </row>
    <row r="245" spans="1:11" x14ac:dyDescent="0.2">
      <c r="A245" s="106">
        <v>4134</v>
      </c>
      <c r="B245" s="107"/>
      <c r="C245" s="108" t="s">
        <v>865</v>
      </c>
      <c r="D245" s="153"/>
      <c r="E245" s="109">
        <v>90367</v>
      </c>
      <c r="F245" s="109">
        <v>0</v>
      </c>
      <c r="G245" s="109">
        <v>0</v>
      </c>
      <c r="H245" s="109">
        <v>4975</v>
      </c>
      <c r="I245" s="109">
        <f>+E245+F245+G245+H245</f>
        <v>95342</v>
      </c>
      <c r="J245" s="109">
        <f>E245+F245+G245+H245-I245</f>
        <v>0</v>
      </c>
      <c r="K245" s="103"/>
    </row>
    <row r="246" spans="1:11" x14ac:dyDescent="0.2">
      <c r="A246" s="82"/>
      <c r="B246" s="94"/>
      <c r="C246" s="95"/>
      <c r="D246" s="159"/>
      <c r="E246" s="34"/>
      <c r="F246" s="34"/>
      <c r="G246" s="34"/>
      <c r="H246" s="34"/>
      <c r="I246" s="34"/>
      <c r="J246" s="34"/>
      <c r="K246" s="150"/>
    </row>
    <row r="247" spans="1:11" x14ac:dyDescent="0.2">
      <c r="A247" s="82"/>
      <c r="B247" s="94"/>
      <c r="C247" s="95"/>
      <c r="D247" s="145"/>
      <c r="E247" s="34"/>
      <c r="F247" s="34"/>
      <c r="G247" s="34"/>
      <c r="H247" s="34"/>
      <c r="I247" s="34"/>
      <c r="J247" s="34"/>
      <c r="K247" s="105"/>
    </row>
    <row r="248" spans="1:11" x14ac:dyDescent="0.2">
      <c r="A248" s="99">
        <v>414</v>
      </c>
      <c r="B248" s="100"/>
      <c r="C248" s="101" t="s">
        <v>25</v>
      </c>
      <c r="D248" s="149"/>
      <c r="E248" s="31">
        <f>SUM(E249:E252)</f>
        <v>2494418</v>
      </c>
      <c r="F248" s="31">
        <v>0</v>
      </c>
      <c r="G248" s="31">
        <f>SUM(G249:G252)</f>
        <v>0</v>
      </c>
      <c r="H248" s="31">
        <f>SUM(H249:H252)</f>
        <v>1801723</v>
      </c>
      <c r="I248" s="31">
        <f>SUM(I249:I252)</f>
        <v>0</v>
      </c>
      <c r="J248" s="31">
        <f>E248+F248+G248+H248-I248</f>
        <v>4296141</v>
      </c>
      <c r="K248" s="103">
        <f>J248/J$143*100</f>
        <v>9.061686418146403E-2</v>
      </c>
    </row>
    <row r="249" spans="1:11" x14ac:dyDescent="0.2">
      <c r="A249" s="99">
        <v>4140</v>
      </c>
      <c r="B249" s="100"/>
      <c r="C249" s="101" t="s">
        <v>27</v>
      </c>
      <c r="D249" s="149"/>
      <c r="E249" s="31">
        <v>107250</v>
      </c>
      <c r="F249" s="31">
        <v>0</v>
      </c>
      <c r="G249" s="31">
        <v>0</v>
      </c>
      <c r="H249" s="31">
        <v>0</v>
      </c>
      <c r="I249" s="31">
        <f>SUM(I250:I253)</f>
        <v>0</v>
      </c>
      <c r="J249" s="31">
        <f>E249+F249+G249+H249-I249</f>
        <v>107250</v>
      </c>
      <c r="K249" s="103">
        <f>J249/J$143*100</f>
        <v>2.2621833602439996E-3</v>
      </c>
    </row>
    <row r="250" spans="1:11" x14ac:dyDescent="0.2">
      <c r="A250" s="99">
        <v>4141</v>
      </c>
      <c r="B250" s="100"/>
      <c r="C250" s="101" t="s">
        <v>29</v>
      </c>
      <c r="D250" s="149"/>
      <c r="E250" s="31">
        <v>329651</v>
      </c>
      <c r="F250" s="31">
        <v>0</v>
      </c>
      <c r="G250" s="31">
        <v>0</v>
      </c>
      <c r="H250" s="31">
        <v>0</v>
      </c>
      <c r="I250" s="31">
        <f>SUM(I251:I254)</f>
        <v>0</v>
      </c>
      <c r="J250" s="31">
        <f>E250+F250+G250+H250-I250</f>
        <v>329651</v>
      </c>
      <c r="K250" s="103">
        <f>J250/J$143*100</f>
        <v>6.9532028614246594E-3</v>
      </c>
    </row>
    <row r="251" spans="1:11" x14ac:dyDescent="0.2">
      <c r="A251" s="99">
        <v>4142</v>
      </c>
      <c r="B251" s="100"/>
      <c r="C251" s="101" t="s">
        <v>31</v>
      </c>
      <c r="D251" s="149"/>
      <c r="E251" s="31">
        <v>388530</v>
      </c>
      <c r="F251" s="31">
        <v>0</v>
      </c>
      <c r="G251" s="31">
        <v>0</v>
      </c>
      <c r="H251" s="31">
        <v>1801723</v>
      </c>
      <c r="I251" s="31">
        <f>SUM(I252:I255)</f>
        <v>0</v>
      </c>
      <c r="J251" s="31">
        <f>E251+F251+G251+H251-I251</f>
        <v>2190253</v>
      </c>
      <c r="K251" s="103">
        <f>J251/J$143*100</f>
        <v>4.6198171480881123E-2</v>
      </c>
    </row>
    <row r="252" spans="1:11" x14ac:dyDescent="0.2">
      <c r="A252" s="99">
        <v>4143</v>
      </c>
      <c r="B252" s="100"/>
      <c r="C252" s="101" t="s">
        <v>33</v>
      </c>
      <c r="D252" s="149"/>
      <c r="E252" s="31">
        <v>1668987</v>
      </c>
      <c r="F252" s="31">
        <v>0</v>
      </c>
      <c r="G252" s="31">
        <v>0</v>
      </c>
      <c r="H252" s="31">
        <v>0</v>
      </c>
      <c r="I252" s="31">
        <f>SUM(I253:I256)</f>
        <v>0</v>
      </c>
      <c r="J252" s="31">
        <f>E252+F252+G252+H252-I252</f>
        <v>1668987</v>
      </c>
      <c r="K252" s="103">
        <f>J252/J$143*100</f>
        <v>3.5203306478914238E-2</v>
      </c>
    </row>
    <row r="253" spans="1:11" x14ac:dyDescent="0.2">
      <c r="A253" s="82"/>
      <c r="B253" s="94"/>
      <c r="C253" s="95"/>
      <c r="D253" s="145"/>
      <c r="E253" s="34"/>
      <c r="F253" s="34"/>
      <c r="G253" s="34"/>
      <c r="H253" s="34"/>
      <c r="I253" s="34"/>
      <c r="J253" s="34"/>
      <c r="K253" s="105"/>
    </row>
    <row r="254" spans="1:11" ht="15.75" x14ac:dyDescent="0.25">
      <c r="A254" s="88">
        <v>42</v>
      </c>
      <c r="B254" s="89"/>
      <c r="C254" s="90" t="s">
        <v>35</v>
      </c>
      <c r="D254" s="146"/>
      <c r="E254" s="32">
        <f>E256</f>
        <v>68247663</v>
      </c>
      <c r="F254" s="32">
        <f>F256</f>
        <v>63590675</v>
      </c>
      <c r="G254" s="32">
        <f>G256</f>
        <v>537275</v>
      </c>
      <c r="H254" s="32">
        <f>H256</f>
        <v>985000</v>
      </c>
      <c r="I254" s="32">
        <f>I256</f>
        <v>0</v>
      </c>
      <c r="J254" s="32">
        <f>E254+F254+G254+H254-I254</f>
        <v>133360613</v>
      </c>
      <c r="K254" s="92">
        <f>J254/J$143*100</f>
        <v>2.8129245654129567</v>
      </c>
    </row>
    <row r="255" spans="1:11" x14ac:dyDescent="0.2">
      <c r="A255" s="82"/>
      <c r="B255" s="94"/>
      <c r="C255" s="95"/>
      <c r="D255" s="145"/>
      <c r="E255" s="86"/>
      <c r="F255" s="86"/>
      <c r="G255" s="86"/>
      <c r="H255" s="86"/>
      <c r="I255" s="86"/>
      <c r="J255" s="86"/>
      <c r="K255" s="87"/>
    </row>
    <row r="256" spans="1:11" x14ac:dyDescent="0.2">
      <c r="A256" s="99">
        <v>420</v>
      </c>
      <c r="B256" s="100"/>
      <c r="C256" s="101" t="s">
        <v>37</v>
      </c>
      <c r="D256" s="149"/>
      <c r="E256" s="31">
        <f>SUM(E257:E266)</f>
        <v>68247663</v>
      </c>
      <c r="F256" s="31">
        <f>SUM(F257:F266)</f>
        <v>63590675</v>
      </c>
      <c r="G256" s="31">
        <f>SUM(G257:G266)</f>
        <v>537275</v>
      </c>
      <c r="H256" s="31">
        <f>SUM(H257:H266)</f>
        <v>985000</v>
      </c>
      <c r="I256" s="31">
        <f>SUM(I257:I266)</f>
        <v>0</v>
      </c>
      <c r="J256" s="31">
        <f t="shared" ref="J256:J266" si="17">E256+F256+G256+H256-I256</f>
        <v>133360613</v>
      </c>
      <c r="K256" s="103">
        <f t="shared" ref="K256:K266" si="18">J256/J$143*100</f>
        <v>2.8129245654129567</v>
      </c>
    </row>
    <row r="257" spans="1:11" x14ac:dyDescent="0.2">
      <c r="A257" s="99">
        <v>4200</v>
      </c>
      <c r="B257" s="100"/>
      <c r="C257" s="101" t="s">
        <v>39</v>
      </c>
      <c r="D257" s="149"/>
      <c r="E257" s="31">
        <v>2572995</v>
      </c>
      <c r="F257" s="31">
        <v>2212309</v>
      </c>
      <c r="G257" s="31">
        <v>0</v>
      </c>
      <c r="H257" s="31">
        <v>0</v>
      </c>
      <c r="I257" s="31">
        <v>0</v>
      </c>
      <c r="J257" s="31">
        <f t="shared" si="17"/>
        <v>4785304</v>
      </c>
      <c r="K257" s="103">
        <f t="shared" si="18"/>
        <v>0.10093459284390724</v>
      </c>
    </row>
    <row r="258" spans="1:11" x14ac:dyDescent="0.2">
      <c r="A258" s="99">
        <v>4201</v>
      </c>
      <c r="B258" s="100"/>
      <c r="C258" s="101" t="s">
        <v>41</v>
      </c>
      <c r="D258" s="149"/>
      <c r="E258" s="31">
        <v>1631968</v>
      </c>
      <c r="F258" s="31">
        <v>445964</v>
      </c>
      <c r="G258" s="31">
        <v>0</v>
      </c>
      <c r="H258" s="31">
        <v>0</v>
      </c>
      <c r="I258" s="31">
        <v>0</v>
      </c>
      <c r="J258" s="31">
        <f t="shared" si="17"/>
        <v>2077932</v>
      </c>
      <c r="K258" s="103">
        <f t="shared" si="18"/>
        <v>4.3829027450988663E-2</v>
      </c>
    </row>
    <row r="259" spans="1:11" x14ac:dyDescent="0.2">
      <c r="A259" s="99">
        <v>4202</v>
      </c>
      <c r="B259" s="100"/>
      <c r="C259" s="101" t="s">
        <v>43</v>
      </c>
      <c r="D259" s="149"/>
      <c r="E259" s="31">
        <v>15596380</v>
      </c>
      <c r="F259" s="31">
        <v>2528153</v>
      </c>
      <c r="G259" s="31">
        <v>537275</v>
      </c>
      <c r="H259" s="31">
        <v>0</v>
      </c>
      <c r="I259" s="31">
        <v>0</v>
      </c>
      <c r="J259" s="31">
        <f t="shared" si="17"/>
        <v>18661808</v>
      </c>
      <c r="K259" s="103">
        <f t="shared" si="18"/>
        <v>0.39362640120902892</v>
      </c>
    </row>
    <row r="260" spans="1:11" x14ac:dyDescent="0.2">
      <c r="A260" s="99">
        <v>4203</v>
      </c>
      <c r="B260" s="100"/>
      <c r="C260" s="101" t="s">
        <v>45</v>
      </c>
      <c r="D260" s="149"/>
      <c r="E260" s="31">
        <v>61538</v>
      </c>
      <c r="F260" s="31">
        <v>343404</v>
      </c>
      <c r="G260" s="31">
        <v>0</v>
      </c>
      <c r="H260" s="31">
        <v>0</v>
      </c>
      <c r="I260" s="31">
        <v>0</v>
      </c>
      <c r="J260" s="31">
        <f t="shared" si="17"/>
        <v>404942</v>
      </c>
      <c r="K260" s="103">
        <f t="shared" si="18"/>
        <v>8.541287219244062E-3</v>
      </c>
    </row>
    <row r="261" spans="1:11" x14ac:dyDescent="0.2">
      <c r="A261" s="99">
        <v>4204</v>
      </c>
      <c r="B261" s="100"/>
      <c r="C261" s="101" t="s">
        <v>47</v>
      </c>
      <c r="D261" s="149"/>
      <c r="E261" s="31">
        <v>27381217</v>
      </c>
      <c r="F261" s="31">
        <v>38456797</v>
      </c>
      <c r="G261" s="31">
        <v>0</v>
      </c>
      <c r="H261" s="31">
        <v>0</v>
      </c>
      <c r="I261" s="31">
        <v>0</v>
      </c>
      <c r="J261" s="31">
        <f t="shared" si="17"/>
        <v>65838014</v>
      </c>
      <c r="K261" s="103">
        <f t="shared" si="18"/>
        <v>1.3886961281334402</v>
      </c>
    </row>
    <row r="262" spans="1:11" x14ac:dyDescent="0.2">
      <c r="A262" s="99">
        <v>4205</v>
      </c>
      <c r="B262" s="100"/>
      <c r="C262" s="101" t="s">
        <v>49</v>
      </c>
      <c r="D262" s="149"/>
      <c r="E262" s="31">
        <v>9030827</v>
      </c>
      <c r="F262" s="31">
        <v>12062396</v>
      </c>
      <c r="G262" s="31">
        <v>0</v>
      </c>
      <c r="H262" s="31">
        <v>985000</v>
      </c>
      <c r="I262" s="31">
        <v>0</v>
      </c>
      <c r="J262" s="31">
        <f t="shared" si="17"/>
        <v>22078223</v>
      </c>
      <c r="K262" s="103">
        <f t="shared" si="18"/>
        <v>0.46568754027371895</v>
      </c>
    </row>
    <row r="263" spans="1:11" x14ac:dyDescent="0.2">
      <c r="A263" s="99">
        <v>4206</v>
      </c>
      <c r="B263" s="100"/>
      <c r="C263" s="101" t="s">
        <v>51</v>
      </c>
      <c r="D263" s="149"/>
      <c r="E263" s="31">
        <v>1867079</v>
      </c>
      <c r="F263" s="31">
        <v>2968598</v>
      </c>
      <c r="G263" s="31">
        <v>0</v>
      </c>
      <c r="H263" s="31">
        <v>0</v>
      </c>
      <c r="I263" s="31">
        <v>0</v>
      </c>
      <c r="J263" s="31">
        <f t="shared" si="17"/>
        <v>4835677</v>
      </c>
      <c r="K263" s="103">
        <f t="shared" si="18"/>
        <v>0.10199709132787525</v>
      </c>
    </row>
    <row r="264" spans="1:11" x14ac:dyDescent="0.2">
      <c r="A264" s="99">
        <v>4207</v>
      </c>
      <c r="B264" s="100"/>
      <c r="C264" s="101" t="s">
        <v>53</v>
      </c>
      <c r="D264" s="149"/>
      <c r="E264" s="31">
        <v>184837</v>
      </c>
      <c r="F264" s="31">
        <v>51968</v>
      </c>
      <c r="G264" s="31">
        <v>0</v>
      </c>
      <c r="H264" s="31">
        <v>0</v>
      </c>
      <c r="I264" s="31">
        <v>0</v>
      </c>
      <c r="J264" s="31">
        <f t="shared" si="17"/>
        <v>236805</v>
      </c>
      <c r="K264" s="103">
        <f t="shared" si="18"/>
        <v>4.9948375815625197E-3</v>
      </c>
    </row>
    <row r="265" spans="1:11" x14ac:dyDescent="0.2">
      <c r="A265" s="99">
        <v>4208</v>
      </c>
      <c r="B265" s="100"/>
      <c r="C265" s="101" t="s">
        <v>55</v>
      </c>
      <c r="D265" s="149"/>
      <c r="E265" s="31">
        <v>9873157</v>
      </c>
      <c r="F265" s="31">
        <v>4521086</v>
      </c>
      <c r="G265" s="31">
        <v>0</v>
      </c>
      <c r="H265" s="31">
        <v>0</v>
      </c>
      <c r="I265" s="31">
        <v>0</v>
      </c>
      <c r="J265" s="31">
        <f t="shared" si="17"/>
        <v>14394243</v>
      </c>
      <c r="K265" s="103">
        <f t="shared" si="18"/>
        <v>0.30361227970078009</v>
      </c>
    </row>
    <row r="266" spans="1:11" x14ac:dyDescent="0.2">
      <c r="A266" s="99">
        <v>4209</v>
      </c>
      <c r="B266" s="100"/>
      <c r="C266" s="101" t="s">
        <v>57</v>
      </c>
      <c r="D266" s="149"/>
      <c r="E266" s="31">
        <v>47665</v>
      </c>
      <c r="F266" s="31">
        <v>0</v>
      </c>
      <c r="G266" s="31">
        <v>0</v>
      </c>
      <c r="H266" s="31">
        <v>0</v>
      </c>
      <c r="I266" s="31">
        <v>0</v>
      </c>
      <c r="J266" s="31">
        <f t="shared" si="17"/>
        <v>47665</v>
      </c>
      <c r="K266" s="103">
        <f t="shared" si="18"/>
        <v>1.0053796724105383E-3</v>
      </c>
    </row>
    <row r="267" spans="1:11" x14ac:dyDescent="0.2">
      <c r="A267" s="82"/>
      <c r="B267" s="94"/>
      <c r="C267" s="95"/>
      <c r="D267" s="145"/>
      <c r="E267" s="34"/>
      <c r="F267" s="34"/>
      <c r="G267" s="34"/>
      <c r="H267" s="34"/>
      <c r="I267" s="34"/>
      <c r="J267" s="34"/>
      <c r="K267" s="105"/>
    </row>
    <row r="268" spans="1:11" ht="15.75" x14ac:dyDescent="0.25">
      <c r="A268" s="88">
        <v>43</v>
      </c>
      <c r="B268" s="89"/>
      <c r="C268" s="90" t="s">
        <v>59</v>
      </c>
      <c r="D268" s="146"/>
      <c r="E268" s="32">
        <f>E270</f>
        <v>52004808</v>
      </c>
      <c r="F268" s="32">
        <f>F270</f>
        <v>21745997.399999999</v>
      </c>
      <c r="G268" s="32">
        <f>G270</f>
        <v>0</v>
      </c>
      <c r="H268" s="32">
        <f>H270</f>
        <v>0</v>
      </c>
      <c r="I268" s="32">
        <f>I270</f>
        <v>12070063</v>
      </c>
      <c r="J268" s="32">
        <f>E268+F268+G268+H268-I268</f>
        <v>61680742.400000006</v>
      </c>
      <c r="K268" s="92">
        <f>J268/J$143*100</f>
        <v>1.3010083832613197</v>
      </c>
    </row>
    <row r="269" spans="1:11" x14ac:dyDescent="0.2">
      <c r="A269" s="82"/>
      <c r="B269" s="94"/>
      <c r="C269" s="95"/>
      <c r="D269" s="145"/>
      <c r="E269" s="86"/>
      <c r="F269" s="86"/>
      <c r="G269" s="86"/>
      <c r="H269" s="86"/>
      <c r="I269" s="86"/>
      <c r="J269" s="86"/>
      <c r="K269" s="87"/>
    </row>
    <row r="270" spans="1:11" x14ac:dyDescent="0.2">
      <c r="A270" s="99">
        <v>430</v>
      </c>
      <c r="B270" s="100"/>
      <c r="C270" s="101" t="s">
        <v>61</v>
      </c>
      <c r="D270" s="149"/>
      <c r="E270" s="31">
        <f>SUM(E272:E280)</f>
        <v>52004808</v>
      </c>
      <c r="F270" s="31">
        <f>SUM(F272:F280)</f>
        <v>21745997.399999999</v>
      </c>
      <c r="G270" s="31">
        <v>0</v>
      </c>
      <c r="H270" s="31">
        <f>SUM(H272:H280)</f>
        <v>0</v>
      </c>
      <c r="I270" s="31">
        <f>SUM(I272:I280)</f>
        <v>12070063</v>
      </c>
      <c r="J270" s="31">
        <f>E270+F270+G270+H270-I270</f>
        <v>61680742.400000006</v>
      </c>
      <c r="K270" s="103">
        <f>J270/J$143*100</f>
        <v>1.3010083832613197</v>
      </c>
    </row>
    <row r="271" spans="1:11" x14ac:dyDescent="0.2">
      <c r="A271" s="82"/>
      <c r="B271" s="94"/>
      <c r="C271" s="95"/>
      <c r="D271" s="145"/>
      <c r="E271" s="34"/>
      <c r="F271" s="34"/>
      <c r="G271" s="34"/>
      <c r="H271" s="34"/>
      <c r="I271" s="34"/>
      <c r="J271" s="34"/>
      <c r="K271" s="105"/>
    </row>
    <row r="272" spans="1:11" x14ac:dyDescent="0.2">
      <c r="A272" s="106">
        <v>4300</v>
      </c>
      <c r="B272" s="107"/>
      <c r="C272" s="108" t="s">
        <v>62</v>
      </c>
      <c r="D272" s="153"/>
      <c r="E272" s="109">
        <v>10337419</v>
      </c>
      <c r="F272" s="109">
        <v>1732644</v>
      </c>
      <c r="G272" s="109">
        <v>0</v>
      </c>
      <c r="H272" s="109">
        <v>0</v>
      </c>
      <c r="I272" s="117">
        <f>+E272+F272</f>
        <v>12070063</v>
      </c>
      <c r="J272" s="109">
        <f>E272+F272+G272+H272-I272</f>
        <v>0</v>
      </c>
      <c r="K272" s="103">
        <f>J272/J$143*100</f>
        <v>0</v>
      </c>
    </row>
    <row r="273" spans="1:11" x14ac:dyDescent="0.2">
      <c r="A273" s="99">
        <v>4301</v>
      </c>
      <c r="B273" s="100"/>
      <c r="C273" s="101" t="s">
        <v>66</v>
      </c>
      <c r="D273" s="149"/>
      <c r="E273" s="31">
        <v>143962</v>
      </c>
      <c r="F273" s="31">
        <v>2241906</v>
      </c>
      <c r="G273" s="31">
        <v>0</v>
      </c>
      <c r="H273" s="31">
        <v>0</v>
      </c>
      <c r="I273" s="31">
        <v>0</v>
      </c>
      <c r="J273" s="31">
        <f t="shared" ref="J273:J280" si="19">E273+F273+G273+H273</f>
        <v>2385868</v>
      </c>
      <c r="K273" s="103">
        <f t="shared" ref="K273:K280" si="20">J273/J$143*100</f>
        <v>5.0324204096397485E-2</v>
      </c>
    </row>
    <row r="274" spans="1:11" x14ac:dyDescent="0.2">
      <c r="A274" s="99">
        <v>4302</v>
      </c>
      <c r="B274" s="100"/>
      <c r="C274" s="101" t="s">
        <v>68</v>
      </c>
      <c r="D274" s="149"/>
      <c r="E274" s="31">
        <v>950884</v>
      </c>
      <c r="F274" s="31">
        <v>1271301</v>
      </c>
      <c r="G274" s="31">
        <v>0</v>
      </c>
      <c r="H274" s="31">
        <v>0</v>
      </c>
      <c r="I274" s="31">
        <v>0</v>
      </c>
      <c r="J274" s="31">
        <f t="shared" si="19"/>
        <v>2222185</v>
      </c>
      <c r="K274" s="103">
        <f t="shared" si="20"/>
        <v>4.687170098259965E-2</v>
      </c>
    </row>
    <row r="275" spans="1:11" x14ac:dyDescent="0.2">
      <c r="A275" s="99">
        <v>4303</v>
      </c>
      <c r="B275" s="100"/>
      <c r="C275" s="101" t="s">
        <v>70</v>
      </c>
      <c r="D275" s="149"/>
      <c r="E275" s="31">
        <v>28710593</v>
      </c>
      <c r="F275" s="31">
        <v>4951767</v>
      </c>
      <c r="G275" s="31">
        <v>0</v>
      </c>
      <c r="H275" s="31">
        <v>0</v>
      </c>
      <c r="I275" s="31">
        <v>0</v>
      </c>
      <c r="J275" s="31">
        <f t="shared" si="19"/>
        <v>33662360</v>
      </c>
      <c r="K275" s="103">
        <f t="shared" si="20"/>
        <v>0.71002732548758229</v>
      </c>
    </row>
    <row r="276" spans="1:11" x14ac:dyDescent="0.2">
      <c r="A276" s="99">
        <v>4304</v>
      </c>
      <c r="B276" s="100"/>
      <c r="C276" s="101" t="s">
        <v>72</v>
      </c>
      <c r="D276" s="149"/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f t="shared" si="19"/>
        <v>0</v>
      </c>
      <c r="K276" s="103">
        <f t="shared" si="20"/>
        <v>0</v>
      </c>
    </row>
    <row r="277" spans="1:11" x14ac:dyDescent="0.2">
      <c r="A277" s="99">
        <v>4305</v>
      </c>
      <c r="B277" s="100"/>
      <c r="C277" s="101" t="s">
        <v>74</v>
      </c>
      <c r="D277" s="149"/>
      <c r="E277" s="31">
        <v>4130323</v>
      </c>
      <c r="F277" s="31">
        <v>1056468</v>
      </c>
      <c r="G277" s="31">
        <v>0</v>
      </c>
      <c r="H277" s="31">
        <v>0</v>
      </c>
      <c r="I277" s="31">
        <v>0</v>
      </c>
      <c r="J277" s="31">
        <f t="shared" si="19"/>
        <v>5186791</v>
      </c>
      <c r="K277" s="103">
        <f t="shared" si="20"/>
        <v>0.1094030050653924</v>
      </c>
    </row>
    <row r="278" spans="1:11" x14ac:dyDescent="0.2">
      <c r="A278" s="99">
        <v>4306</v>
      </c>
      <c r="B278" s="100"/>
      <c r="C278" s="101" t="s">
        <v>76</v>
      </c>
      <c r="D278" s="149"/>
      <c r="E278" s="31">
        <v>1900594</v>
      </c>
      <c r="F278" s="31">
        <v>252709</v>
      </c>
      <c r="G278" s="31">
        <v>0</v>
      </c>
      <c r="H278" s="31">
        <v>0</v>
      </c>
      <c r="I278" s="31">
        <v>0</v>
      </c>
      <c r="J278" s="31">
        <f t="shared" si="19"/>
        <v>2153303</v>
      </c>
      <c r="K278" s="103">
        <f t="shared" si="20"/>
        <v>4.5418799218307548E-2</v>
      </c>
    </row>
    <row r="279" spans="1:11" x14ac:dyDescent="0.2">
      <c r="A279" s="99">
        <v>4307</v>
      </c>
      <c r="B279" s="100"/>
      <c r="C279" s="101" t="s">
        <v>78</v>
      </c>
      <c r="D279" s="149"/>
      <c r="E279" s="31">
        <v>5694804</v>
      </c>
      <c r="F279" s="31">
        <v>10239202.4</v>
      </c>
      <c r="G279" s="31">
        <v>0</v>
      </c>
      <c r="H279" s="31">
        <v>0</v>
      </c>
      <c r="I279" s="31">
        <v>0</v>
      </c>
      <c r="J279" s="31">
        <f t="shared" si="19"/>
        <v>15934006.4</v>
      </c>
      <c r="K279" s="103">
        <f t="shared" si="20"/>
        <v>0.33608992205222743</v>
      </c>
    </row>
    <row r="280" spans="1:11" x14ac:dyDescent="0.2">
      <c r="A280" s="99">
        <v>4308</v>
      </c>
      <c r="B280" s="100"/>
      <c r="C280" s="101" t="s">
        <v>80</v>
      </c>
      <c r="D280" s="149"/>
      <c r="E280" s="31">
        <v>136229</v>
      </c>
      <c r="F280" s="31">
        <v>0</v>
      </c>
      <c r="G280" s="31">
        <v>0</v>
      </c>
      <c r="H280" s="31">
        <v>0</v>
      </c>
      <c r="I280" s="31">
        <v>0</v>
      </c>
      <c r="J280" s="31">
        <f t="shared" si="19"/>
        <v>136229</v>
      </c>
      <c r="K280" s="103">
        <f t="shared" si="20"/>
        <v>2.8734263588128654E-3</v>
      </c>
    </row>
    <row r="281" spans="1:11" ht="15.75" thickBot="1" x14ac:dyDescent="0.25">
      <c r="A281" s="120"/>
      <c r="B281" s="121"/>
      <c r="C281" s="122"/>
      <c r="D281" s="160"/>
      <c r="E281" s="161"/>
      <c r="F281" s="161"/>
      <c r="G281" s="161"/>
      <c r="H281" s="161"/>
      <c r="I281" s="161"/>
      <c r="J281" s="161"/>
      <c r="K281" s="162"/>
    </row>
    <row r="282" spans="1:11" ht="15.75" thickTop="1" x14ac:dyDescent="0.2">
      <c r="A282" s="135"/>
      <c r="B282" s="136"/>
      <c r="C282" s="137"/>
      <c r="D282" s="163"/>
      <c r="E282" s="164"/>
      <c r="F282" s="164"/>
      <c r="G282" s="164"/>
      <c r="H282" s="164"/>
      <c r="I282" s="164"/>
      <c r="J282" s="164"/>
      <c r="K282" s="165"/>
    </row>
    <row r="283" spans="1:11" ht="15.75" thickBot="1" x14ac:dyDescent="0.25">
      <c r="A283" s="82"/>
      <c r="B283" s="94"/>
      <c r="C283" s="95"/>
      <c r="D283" s="145"/>
      <c r="E283" s="34"/>
      <c r="F283" s="34"/>
      <c r="G283" s="34"/>
      <c r="H283" s="34"/>
      <c r="I283" s="34"/>
      <c r="J283" s="34"/>
      <c r="K283" s="166"/>
    </row>
    <row r="284" spans="1:11" s="6" customFormat="1" ht="17.25" thickTop="1" thickBot="1" x14ac:dyDescent="0.3">
      <c r="A284" s="69" t="s">
        <v>84</v>
      </c>
      <c r="B284" s="70"/>
      <c r="C284" s="77" t="s">
        <v>853</v>
      </c>
      <c r="D284" s="142"/>
      <c r="E284" s="73">
        <f>E22-E146</f>
        <v>-49632596.5</v>
      </c>
      <c r="F284" s="73">
        <f>F22-F146</f>
        <v>2000050.099999994</v>
      </c>
      <c r="G284" s="73">
        <f>G22-G146</f>
        <v>6374999.5</v>
      </c>
      <c r="H284" s="73">
        <f>H22-H146+1</f>
        <v>-3119599.8647769094</v>
      </c>
      <c r="I284" s="73">
        <f>I22-I146</f>
        <v>-0.40600001811981201</v>
      </c>
      <c r="J284" s="167">
        <f>J22-J146</f>
        <v>-44377147.358777046</v>
      </c>
      <c r="K284" s="76">
        <f>J284/J$143*100</f>
        <v>-0.93603025016430197</v>
      </c>
    </row>
    <row r="285" spans="1:11" s="6" customFormat="1" ht="16.5" thickTop="1" x14ac:dyDescent="0.25">
      <c r="A285" s="69"/>
      <c r="B285" s="70"/>
      <c r="C285" s="71" t="s">
        <v>854</v>
      </c>
      <c r="D285" s="142"/>
      <c r="E285" s="168">
        <f>+E284/$J$143*100</f>
        <v>-1.0468814352261497</v>
      </c>
      <c r="F285" s="168">
        <f>+F284/$J$143*100</f>
        <v>4.218629422726651E-2</v>
      </c>
      <c r="G285" s="168">
        <f>+G284/$J$143*100</f>
        <v>0.13446543394371857</v>
      </c>
      <c r="H285" s="168">
        <f>+H284/$J$143*100</f>
        <v>-6.5800530580118935E-2</v>
      </c>
      <c r="I285" s="32"/>
      <c r="J285" s="32"/>
      <c r="K285" s="144"/>
    </row>
    <row r="286" spans="1:11" s="338" customFormat="1" ht="15.75" x14ac:dyDescent="0.25">
      <c r="A286" s="88"/>
      <c r="B286" s="89"/>
      <c r="C286" s="90" t="s">
        <v>89</v>
      </c>
      <c r="D286" s="146"/>
      <c r="E286" s="48"/>
      <c r="F286" s="48"/>
      <c r="G286" s="48"/>
      <c r="H286" s="48"/>
      <c r="I286" s="32"/>
      <c r="J286" s="32"/>
      <c r="K286" s="257"/>
    </row>
    <row r="287" spans="1:11" s="6" customFormat="1" ht="15.75" x14ac:dyDescent="0.25">
      <c r="A287" s="88"/>
      <c r="B287" s="89"/>
      <c r="C287" s="246" t="s">
        <v>894</v>
      </c>
      <c r="D287" s="146"/>
      <c r="E287" s="32"/>
      <c r="F287" s="32"/>
      <c r="G287" s="32"/>
      <c r="H287" s="32"/>
      <c r="I287" s="32"/>
      <c r="J287" s="32"/>
      <c r="K287" s="93"/>
    </row>
    <row r="288" spans="1:11" ht="15.75" thickBot="1" x14ac:dyDescent="0.25">
      <c r="A288" s="169"/>
      <c r="B288" s="170"/>
      <c r="C288" s="171"/>
      <c r="D288" s="160"/>
      <c r="E288" s="161"/>
      <c r="F288" s="161"/>
      <c r="G288" s="161"/>
      <c r="H288" s="161"/>
      <c r="I288" s="161"/>
      <c r="J288" s="161"/>
      <c r="K288" s="166"/>
    </row>
    <row r="289" spans="1:11" ht="15.75" thickTop="1" x14ac:dyDescent="0.2">
      <c r="A289" s="61"/>
      <c r="B289" s="62"/>
      <c r="C289" s="172"/>
      <c r="D289" s="173"/>
      <c r="E289" s="66"/>
      <c r="F289" s="66"/>
      <c r="G289" s="66"/>
      <c r="H289" s="66"/>
      <c r="I289" s="66"/>
      <c r="J289" s="66"/>
      <c r="K289" s="174"/>
    </row>
    <row r="290" spans="1:11" s="6" customFormat="1" ht="15.75" x14ac:dyDescent="0.25">
      <c r="A290" s="69" t="s">
        <v>91</v>
      </c>
      <c r="B290" s="70"/>
      <c r="C290" s="77" t="s">
        <v>92</v>
      </c>
      <c r="D290" s="142"/>
      <c r="E290" s="73">
        <f t="shared" ref="E290:J290" si="21">(E22-E84)-(E146-E193-E200)</f>
        <v>14659859.5</v>
      </c>
      <c r="F290" s="73">
        <f t="shared" si="21"/>
        <v>549991.59999999404</v>
      </c>
      <c r="G290" s="73">
        <f t="shared" si="21"/>
        <v>8975999.5</v>
      </c>
      <c r="H290" s="73">
        <f t="shared" si="21"/>
        <v>-4403046.8647769094</v>
      </c>
      <c r="I290" s="73">
        <f t="shared" si="21"/>
        <v>-0.40600001811981201</v>
      </c>
      <c r="J290" s="73">
        <f t="shared" si="21"/>
        <v>19782804.141222954</v>
      </c>
      <c r="K290" s="92">
        <f>J290/J$143*100</f>
        <v>0.41727114542881721</v>
      </c>
    </row>
    <row r="291" spans="1:11" s="6" customFormat="1" ht="15.75" x14ac:dyDescent="0.25">
      <c r="A291" s="69"/>
      <c r="B291" s="70"/>
      <c r="C291" s="77" t="s">
        <v>94</v>
      </c>
      <c r="D291" s="142"/>
      <c r="E291" s="73"/>
      <c r="F291" s="73"/>
      <c r="G291" s="73"/>
      <c r="H291" s="73"/>
      <c r="I291" s="73"/>
      <c r="J291" s="175"/>
      <c r="K291" s="93"/>
    </row>
    <row r="292" spans="1:11" s="6" customFormat="1" ht="15.75" x14ac:dyDescent="0.25">
      <c r="A292" s="88"/>
      <c r="B292" s="89"/>
      <c r="C292" s="90" t="s">
        <v>96</v>
      </c>
      <c r="D292" s="146"/>
      <c r="E292" s="32"/>
      <c r="F292" s="32"/>
      <c r="G292" s="32"/>
      <c r="H292" s="32"/>
      <c r="I292" s="32"/>
      <c r="J292" s="29"/>
      <c r="K292" s="93"/>
    </row>
    <row r="293" spans="1:11" ht="15.75" thickBot="1" x14ac:dyDescent="0.25">
      <c r="A293" s="120"/>
      <c r="B293" s="121"/>
      <c r="C293" s="122"/>
      <c r="D293" s="160"/>
      <c r="E293" s="124"/>
      <c r="F293" s="124"/>
      <c r="G293" s="124"/>
      <c r="H293" s="124"/>
      <c r="I293" s="124"/>
      <c r="J293" s="124"/>
      <c r="K293" s="125"/>
    </row>
    <row r="294" spans="1:11" ht="15.75" thickTop="1" x14ac:dyDescent="0.2">
      <c r="A294" s="61"/>
      <c r="B294" s="62"/>
      <c r="C294" s="172"/>
      <c r="D294" s="173"/>
      <c r="E294" s="176"/>
      <c r="F294" s="176"/>
      <c r="G294" s="176"/>
      <c r="H294" s="176"/>
      <c r="I294" s="176"/>
      <c r="J294" s="176"/>
      <c r="K294" s="177"/>
    </row>
    <row r="295" spans="1:11" s="6" customFormat="1" ht="15.75" x14ac:dyDescent="0.25">
      <c r="A295" s="69" t="s">
        <v>97</v>
      </c>
      <c r="B295" s="70"/>
      <c r="C295" s="77" t="s">
        <v>98</v>
      </c>
      <c r="D295" s="142"/>
      <c r="E295" s="73">
        <f t="shared" ref="E295:J295" si="22">E25-(E149+E212)</f>
        <v>57614874.5</v>
      </c>
      <c r="F295" s="73">
        <f t="shared" si="22"/>
        <v>25678454.5</v>
      </c>
      <c r="G295" s="73">
        <f t="shared" si="22"/>
        <v>-187752175</v>
      </c>
      <c r="H295" s="73">
        <f t="shared" si="22"/>
        <v>-57568721.358776927</v>
      </c>
      <c r="I295" s="73">
        <f t="shared" si="22"/>
        <v>-283412380.39999998</v>
      </c>
      <c r="J295" s="73">
        <f t="shared" si="22"/>
        <v>121384813.04122305</v>
      </c>
      <c r="K295" s="92">
        <f>J295/J$143*100</f>
        <v>2.5603235827336466</v>
      </c>
    </row>
    <row r="296" spans="1:11" s="6" customFormat="1" ht="15.75" x14ac:dyDescent="0.25">
      <c r="A296" s="69"/>
      <c r="B296" s="70"/>
      <c r="C296" s="77" t="s">
        <v>94</v>
      </c>
      <c r="D296" s="142"/>
      <c r="E296" s="73"/>
      <c r="F296" s="73"/>
      <c r="G296" s="73"/>
      <c r="H296" s="73"/>
      <c r="I296" s="73"/>
      <c r="J296" s="73"/>
      <c r="K296" s="93"/>
    </row>
    <row r="297" spans="1:11" s="6" customFormat="1" ht="15.75" x14ac:dyDescent="0.25">
      <c r="A297" s="88"/>
      <c r="B297" s="89"/>
      <c r="C297" s="90" t="s">
        <v>100</v>
      </c>
      <c r="D297" s="146"/>
      <c r="E297" s="32"/>
      <c r="F297" s="32"/>
      <c r="G297" s="32"/>
      <c r="H297" s="32"/>
      <c r="I297" s="32"/>
      <c r="J297" s="29"/>
      <c r="K297" s="93"/>
    </row>
    <row r="298" spans="1:11" ht="15.75" thickBot="1" x14ac:dyDescent="0.25">
      <c r="A298" s="178"/>
      <c r="B298" s="179"/>
      <c r="C298" s="180"/>
      <c r="D298" s="181"/>
      <c r="E298" s="182"/>
      <c r="F298" s="182"/>
      <c r="G298" s="182"/>
      <c r="H298" s="182"/>
      <c r="I298" s="182"/>
      <c r="J298" s="182"/>
      <c r="K298" s="183"/>
    </row>
    <row r="299" spans="1:11" ht="15.75" thickTop="1" x14ac:dyDescent="0.2">
      <c r="A299" s="184"/>
      <c r="B299" s="184"/>
      <c r="C299" s="56"/>
      <c r="D299" s="185"/>
      <c r="E299" s="186"/>
      <c r="F299" s="186"/>
      <c r="G299" s="186"/>
      <c r="H299" s="186"/>
      <c r="I299" s="186"/>
      <c r="J299" s="186"/>
      <c r="K299" s="186"/>
    </row>
    <row r="300" spans="1:11" x14ac:dyDescent="0.2">
      <c r="A300" s="53"/>
      <c r="B300" s="53"/>
      <c r="C300" s="54"/>
      <c r="D300" s="187"/>
      <c r="E300" s="188"/>
      <c r="F300" s="188"/>
      <c r="G300" s="188"/>
      <c r="H300" s="188"/>
      <c r="I300" s="188"/>
      <c r="J300" s="188"/>
      <c r="K300" s="51"/>
    </row>
    <row r="301" spans="1:11" x14ac:dyDescent="0.2">
      <c r="A301" s="53"/>
      <c r="B301" s="53"/>
      <c r="C301" s="54"/>
      <c r="D301" s="187"/>
      <c r="E301" s="188"/>
      <c r="F301" s="188"/>
      <c r="G301" s="188"/>
      <c r="H301" s="188"/>
      <c r="I301" s="188"/>
      <c r="J301" s="188"/>
      <c r="K301" s="51"/>
    </row>
    <row r="302" spans="1:11" s="7" customFormat="1" ht="23.25" x14ac:dyDescent="0.35">
      <c r="A302" s="201"/>
      <c r="B302" s="237" t="s">
        <v>866</v>
      </c>
      <c r="C302" s="239" t="s">
        <v>867</v>
      </c>
      <c r="D302" s="239" t="s">
        <v>868</v>
      </c>
      <c r="E302" s="237"/>
      <c r="F302" s="240"/>
      <c r="G302" s="264"/>
      <c r="H302" s="264"/>
      <c r="I302" s="381"/>
      <c r="J302" s="381"/>
      <c r="K302" s="9"/>
    </row>
    <row r="303" spans="1:11" x14ac:dyDescent="0.2">
      <c r="A303" s="53"/>
      <c r="B303" s="53"/>
      <c r="C303" s="54"/>
      <c r="D303" s="54"/>
      <c r="E303" s="51"/>
      <c r="F303" s="51"/>
      <c r="G303" s="51"/>
      <c r="H303" s="51"/>
      <c r="I303" s="51"/>
      <c r="J303" s="51"/>
      <c r="K303" s="51"/>
    </row>
    <row r="304" spans="1:11" ht="16.5" thickBot="1" x14ac:dyDescent="0.3">
      <c r="A304" s="305"/>
      <c r="B304" s="305"/>
      <c r="C304" s="346"/>
      <c r="D304" s="346"/>
      <c r="E304" s="241"/>
      <c r="F304" s="241"/>
      <c r="G304" s="241"/>
      <c r="H304" s="241"/>
      <c r="I304" s="55" t="s">
        <v>219</v>
      </c>
      <c r="J304" s="55"/>
      <c r="K304" s="241"/>
    </row>
    <row r="305" spans="1:11" ht="16.5" thickTop="1" x14ac:dyDescent="0.25">
      <c r="A305" s="306"/>
      <c r="B305" s="317"/>
      <c r="C305" s="347"/>
      <c r="D305" s="373"/>
      <c r="E305" s="334"/>
      <c r="F305" s="335"/>
      <c r="G305" s="335"/>
      <c r="H305" s="335"/>
      <c r="I305" s="335"/>
      <c r="J305" s="339"/>
      <c r="K305" s="276"/>
    </row>
    <row r="306" spans="1:11" s="50" customFormat="1" ht="20.25" x14ac:dyDescent="0.3">
      <c r="A306" s="307"/>
      <c r="B306" s="242"/>
      <c r="C306" s="345"/>
      <c r="D306" s="374"/>
      <c r="E306" s="336" t="s">
        <v>864</v>
      </c>
      <c r="F306" s="337"/>
      <c r="G306" s="337"/>
      <c r="H306" s="337"/>
      <c r="I306" s="337"/>
      <c r="J306" s="340"/>
      <c r="K306" s="277" t="s">
        <v>220</v>
      </c>
    </row>
    <row r="307" spans="1:11" s="50" customFormat="1" ht="15.75" x14ac:dyDescent="0.25">
      <c r="A307" s="307"/>
      <c r="B307" s="242"/>
      <c r="C307" s="345"/>
      <c r="D307" s="374"/>
      <c r="E307" s="278"/>
      <c r="F307" s="279"/>
      <c r="G307" s="280"/>
      <c r="H307" s="281"/>
      <c r="I307" s="282" t="s">
        <v>221</v>
      </c>
      <c r="J307" s="282" t="s">
        <v>222</v>
      </c>
      <c r="K307" s="277" t="s">
        <v>223</v>
      </c>
    </row>
    <row r="308" spans="1:11" s="50" customFormat="1" ht="15.75" x14ac:dyDescent="0.25">
      <c r="A308" s="329" t="s">
        <v>224</v>
      </c>
      <c r="B308" s="242"/>
      <c r="C308" s="345"/>
      <c r="D308" s="374"/>
      <c r="E308" s="283" t="s">
        <v>225</v>
      </c>
      <c r="F308" s="284" t="s">
        <v>226</v>
      </c>
      <c r="G308" s="288" t="s">
        <v>227</v>
      </c>
      <c r="H308" s="289" t="s">
        <v>228</v>
      </c>
      <c r="I308" s="285" t="s">
        <v>229</v>
      </c>
      <c r="J308" s="285" t="s">
        <v>230</v>
      </c>
      <c r="K308" s="277" t="s">
        <v>231</v>
      </c>
    </row>
    <row r="309" spans="1:11" s="50" customFormat="1" ht="15.75" x14ac:dyDescent="0.25">
      <c r="A309" s="307"/>
      <c r="B309" s="242"/>
      <c r="C309" s="345"/>
      <c r="D309" s="374"/>
      <c r="E309" s="283" t="s">
        <v>232</v>
      </c>
      <c r="F309" s="284" t="s">
        <v>233</v>
      </c>
      <c r="G309" s="288"/>
      <c r="H309" s="289"/>
      <c r="I309" s="294" t="s">
        <v>234</v>
      </c>
      <c r="J309" s="285" t="s">
        <v>235</v>
      </c>
      <c r="K309" s="277" t="s">
        <v>236</v>
      </c>
    </row>
    <row r="310" spans="1:11" s="50" customFormat="1" ht="16.5" thickBot="1" x14ac:dyDescent="0.3">
      <c r="A310" s="308"/>
      <c r="B310" s="243"/>
      <c r="C310" s="346"/>
      <c r="D310" s="375"/>
      <c r="E310" s="290"/>
      <c r="F310" s="291"/>
      <c r="G310" s="292"/>
      <c r="H310" s="293"/>
      <c r="I310" s="295" t="s">
        <v>237</v>
      </c>
      <c r="J310" s="286"/>
      <c r="K310" s="287" t="s">
        <v>239</v>
      </c>
    </row>
    <row r="311" spans="1:11" s="50" customFormat="1" ht="15.75" thickTop="1" x14ac:dyDescent="0.2">
      <c r="A311" s="57"/>
      <c r="B311" s="58"/>
      <c r="C311" s="59"/>
      <c r="D311" s="60"/>
      <c r="E311" s="260" t="s">
        <v>240</v>
      </c>
      <c r="F311" s="260" t="s">
        <v>241</v>
      </c>
      <c r="G311" s="260" t="s">
        <v>242</v>
      </c>
      <c r="H311" s="260" t="s">
        <v>243</v>
      </c>
      <c r="I311" s="260" t="s">
        <v>244</v>
      </c>
      <c r="J311" s="260" t="s">
        <v>245</v>
      </c>
      <c r="K311" s="272"/>
    </row>
    <row r="312" spans="1:11" ht="15.75" x14ac:dyDescent="0.25">
      <c r="A312" s="190"/>
      <c r="B312" s="191" t="s">
        <v>101</v>
      </c>
      <c r="C312" s="192" t="s">
        <v>698</v>
      </c>
      <c r="D312" s="193"/>
      <c r="E312" s="194"/>
      <c r="F312" s="194"/>
      <c r="G312" s="194"/>
      <c r="H312" s="194"/>
      <c r="I312" s="194"/>
      <c r="J312" s="194"/>
      <c r="K312" s="195"/>
    </row>
    <row r="313" spans="1:11" ht="15.75" x14ac:dyDescent="0.25">
      <c r="A313" s="190"/>
      <c r="B313" s="191"/>
      <c r="C313" s="192" t="s">
        <v>700</v>
      </c>
      <c r="D313" s="193"/>
      <c r="E313" s="194">
        <f t="shared" ref="E313:J313" si="23">E315+E324+E329</f>
        <v>39541112</v>
      </c>
      <c r="F313" s="194">
        <f t="shared" si="23"/>
        <v>2367874.5</v>
      </c>
      <c r="G313" s="194">
        <f t="shared" si="23"/>
        <v>55000</v>
      </c>
      <c r="H313" s="194">
        <f t="shared" si="23"/>
        <v>718465</v>
      </c>
      <c r="I313" s="194">
        <f t="shared" si="23"/>
        <v>718465</v>
      </c>
      <c r="J313" s="196">
        <f t="shared" si="23"/>
        <v>41963986.5</v>
      </c>
      <c r="K313" s="197">
        <f>J313/J$143*100</f>
        <v>0.88513036820329904</v>
      </c>
    </row>
    <row r="314" spans="1:11" x14ac:dyDescent="0.2">
      <c r="A314" s="82"/>
      <c r="B314" s="94"/>
      <c r="C314" s="95"/>
      <c r="D314" s="145"/>
      <c r="E314" s="34"/>
      <c r="F314" s="34"/>
      <c r="G314" s="34"/>
      <c r="H314" s="34"/>
      <c r="I314" s="34"/>
      <c r="J314" s="34"/>
      <c r="K314" s="105"/>
    </row>
    <row r="315" spans="1:11" x14ac:dyDescent="0.2">
      <c r="A315" s="99">
        <v>750</v>
      </c>
      <c r="B315" s="100"/>
      <c r="C315" s="101" t="s">
        <v>702</v>
      </c>
      <c r="D315" s="149"/>
      <c r="E315" s="31">
        <f t="shared" ref="E315:J315" si="24">SUM(E316:E322)</f>
        <v>4588067</v>
      </c>
      <c r="F315" s="31">
        <f t="shared" si="24"/>
        <v>1815994</v>
      </c>
      <c r="G315" s="31">
        <f t="shared" si="24"/>
        <v>55000</v>
      </c>
      <c r="H315" s="31">
        <f>SUM(H316:H322)</f>
        <v>718465</v>
      </c>
      <c r="I315" s="31">
        <f t="shared" si="24"/>
        <v>718465</v>
      </c>
      <c r="J315" s="31">
        <f t="shared" si="24"/>
        <v>6459061</v>
      </c>
      <c r="K315" s="103">
        <f>J315/J$143*100</f>
        <v>0.13623851111422813</v>
      </c>
    </row>
    <row r="316" spans="1:11" x14ac:dyDescent="0.2">
      <c r="A316" s="99">
        <v>7500</v>
      </c>
      <c r="B316" s="100"/>
      <c r="C316" s="101" t="s">
        <v>704</v>
      </c>
      <c r="D316" s="149"/>
      <c r="E316" s="31">
        <v>638</v>
      </c>
      <c r="F316" s="31">
        <v>583683</v>
      </c>
      <c r="G316" s="31">
        <v>55000</v>
      </c>
      <c r="H316" s="31">
        <v>0</v>
      </c>
      <c r="I316" s="31">
        <v>0</v>
      </c>
      <c r="J316" s="31">
        <f t="shared" ref="J316:J322" si="25">E316+F316+G316+H316-I316</f>
        <v>639321</v>
      </c>
      <c r="K316" s="103">
        <f>J316/J$143*100</f>
        <v>1.3484954107734768E-2</v>
      </c>
    </row>
    <row r="317" spans="1:11" x14ac:dyDescent="0.2">
      <c r="A317" s="99">
        <v>7501</v>
      </c>
      <c r="B317" s="100"/>
      <c r="C317" s="101" t="s">
        <v>706</v>
      </c>
      <c r="D317" s="149"/>
      <c r="E317" s="31">
        <v>1100000</v>
      </c>
      <c r="F317" s="31">
        <v>12829</v>
      </c>
      <c r="G317" s="31">
        <v>0</v>
      </c>
      <c r="H317" s="31">
        <v>0</v>
      </c>
      <c r="I317" s="31">
        <v>0</v>
      </c>
      <c r="J317" s="31">
        <f t="shared" si="25"/>
        <v>1112829</v>
      </c>
      <c r="K317" s="103">
        <f>J317/J$143*100</f>
        <v>2.3472477823747968E-2</v>
      </c>
    </row>
    <row r="318" spans="1:11" x14ac:dyDescent="0.2">
      <c r="A318" s="99">
        <v>7502</v>
      </c>
      <c r="B318" s="100"/>
      <c r="C318" s="101" t="s">
        <v>708</v>
      </c>
      <c r="D318" s="149"/>
      <c r="E318" s="31">
        <v>3487429</v>
      </c>
      <c r="F318" s="31">
        <v>713182</v>
      </c>
      <c r="G318" s="31">
        <v>0</v>
      </c>
      <c r="H318" s="31">
        <v>0</v>
      </c>
      <c r="I318" s="31">
        <v>0</v>
      </c>
      <c r="J318" s="31">
        <f t="shared" si="25"/>
        <v>4200611</v>
      </c>
      <c r="K318" s="103">
        <f>J318/J$143*100</f>
        <v>8.8601886312894243E-2</v>
      </c>
    </row>
    <row r="319" spans="1:11" x14ac:dyDescent="0.2">
      <c r="A319" s="99">
        <v>7503</v>
      </c>
      <c r="B319" s="100"/>
      <c r="C319" s="101" t="s">
        <v>710</v>
      </c>
      <c r="D319" s="149"/>
      <c r="E319" s="31">
        <v>0</v>
      </c>
      <c r="F319" s="31">
        <v>404555</v>
      </c>
      <c r="G319" s="31">
        <v>0</v>
      </c>
      <c r="H319" s="31">
        <v>0</v>
      </c>
      <c r="I319" s="31">
        <v>0</v>
      </c>
      <c r="J319" s="31">
        <f t="shared" si="25"/>
        <v>404555</v>
      </c>
      <c r="K319" s="103">
        <f>J319/J$143*100</f>
        <v>8.5331243757903151E-3</v>
      </c>
    </row>
    <row r="320" spans="1:11" x14ac:dyDescent="0.2">
      <c r="A320" s="106">
        <v>7504</v>
      </c>
      <c r="B320" s="107"/>
      <c r="C320" s="108" t="s">
        <v>712</v>
      </c>
      <c r="D320" s="153"/>
      <c r="E320" s="109">
        <v>0</v>
      </c>
      <c r="F320" s="109">
        <v>101745</v>
      </c>
      <c r="G320" s="109">
        <v>0</v>
      </c>
      <c r="H320" s="109">
        <v>0</v>
      </c>
      <c r="I320" s="109">
        <v>0</v>
      </c>
      <c r="J320" s="109">
        <f t="shared" si="25"/>
        <v>101745</v>
      </c>
      <c r="K320" s="103"/>
    </row>
    <row r="321" spans="1:11" x14ac:dyDescent="0.2">
      <c r="A321" s="106">
        <v>7506</v>
      </c>
      <c r="B321" s="107"/>
      <c r="C321" s="108" t="s">
        <v>714</v>
      </c>
      <c r="D321" s="153"/>
      <c r="E321" s="109">
        <v>0</v>
      </c>
      <c r="F321" s="109">
        <v>0</v>
      </c>
      <c r="G321" s="109">
        <v>0</v>
      </c>
      <c r="H321" s="117">
        <v>718465</v>
      </c>
      <c r="I321" s="109">
        <f>E321+F321+G321+H321</f>
        <v>718465</v>
      </c>
      <c r="J321" s="109">
        <f t="shared" si="25"/>
        <v>0</v>
      </c>
      <c r="K321" s="104"/>
    </row>
    <row r="322" spans="1:11" x14ac:dyDescent="0.2">
      <c r="A322" s="99">
        <v>7505</v>
      </c>
      <c r="B322" s="100"/>
      <c r="C322" s="101" t="s">
        <v>716</v>
      </c>
      <c r="D322" s="149"/>
      <c r="E322" s="31">
        <v>0</v>
      </c>
      <c r="F322" s="31">
        <v>0</v>
      </c>
      <c r="G322" s="31">
        <v>0</v>
      </c>
      <c r="H322" s="31">
        <v>0</v>
      </c>
      <c r="I322" s="31"/>
      <c r="J322" s="31">
        <f t="shared" si="25"/>
        <v>0</v>
      </c>
      <c r="K322" s="104"/>
    </row>
    <row r="323" spans="1:11" x14ac:dyDescent="0.2">
      <c r="A323" s="82"/>
      <c r="B323" s="94"/>
      <c r="C323" s="95"/>
      <c r="D323" s="145"/>
      <c r="E323" s="34"/>
      <c r="F323" s="34"/>
      <c r="G323" s="34"/>
      <c r="H323" s="34"/>
      <c r="I323" s="34"/>
      <c r="J323" s="34"/>
      <c r="K323" s="105"/>
    </row>
    <row r="324" spans="1:11" x14ac:dyDescent="0.2">
      <c r="A324" s="99">
        <v>751</v>
      </c>
      <c r="B324" s="100"/>
      <c r="C324" s="101" t="s">
        <v>700</v>
      </c>
      <c r="D324" s="149"/>
      <c r="E324" s="31">
        <f>SUM(E325:E327)</f>
        <v>31953045</v>
      </c>
      <c r="F324" s="31">
        <f>SUM(F325:F327)</f>
        <v>551880.5</v>
      </c>
      <c r="G324" s="31">
        <f>SUM(G325:G327)</f>
        <v>0</v>
      </c>
      <c r="H324" s="31">
        <v>0</v>
      </c>
      <c r="I324" s="31">
        <f>SUM(I325:I327)</f>
        <v>0</v>
      </c>
      <c r="J324" s="31">
        <f>SUM(J325:J327)</f>
        <v>32504925.5</v>
      </c>
      <c r="K324" s="103">
        <f>J324/J$143*100</f>
        <v>0.68561400085846957</v>
      </c>
    </row>
    <row r="325" spans="1:11" x14ac:dyDescent="0.2">
      <c r="A325" s="99">
        <v>7510</v>
      </c>
      <c r="B325" s="100"/>
      <c r="C325" s="101" t="s">
        <v>718</v>
      </c>
      <c r="D325" s="149"/>
      <c r="E325" s="31">
        <v>31953045</v>
      </c>
      <c r="F325" s="31">
        <v>158168</v>
      </c>
      <c r="G325" s="31">
        <v>0</v>
      </c>
      <c r="H325" s="31">
        <v>0</v>
      </c>
      <c r="I325" s="31">
        <v>0</v>
      </c>
      <c r="J325" s="31">
        <f>E325+F325+G325+H325-I325</f>
        <v>32111213</v>
      </c>
      <c r="K325" s="103">
        <f>J325/J$143*100</f>
        <v>0.67730957320140606</v>
      </c>
    </row>
    <row r="326" spans="1:11" x14ac:dyDescent="0.2">
      <c r="A326" s="99">
        <v>7511</v>
      </c>
      <c r="B326" s="100"/>
      <c r="C326" s="101" t="s">
        <v>720</v>
      </c>
      <c r="D326" s="149"/>
      <c r="E326" s="31">
        <v>0</v>
      </c>
      <c r="F326" s="31">
        <v>54011</v>
      </c>
      <c r="G326" s="31">
        <v>0</v>
      </c>
      <c r="H326" s="31">
        <v>0</v>
      </c>
      <c r="I326" s="31">
        <v>0</v>
      </c>
      <c r="J326" s="31">
        <f>E326+F326+G326+H326-I326</f>
        <v>54011</v>
      </c>
      <c r="K326" s="103">
        <f>J326/J$143*100</f>
        <v>1.1392334309570037E-3</v>
      </c>
    </row>
    <row r="327" spans="1:11" x14ac:dyDescent="0.2">
      <c r="A327" s="99">
        <v>7512</v>
      </c>
      <c r="B327" s="100"/>
      <c r="C327" s="101" t="s">
        <v>722</v>
      </c>
      <c r="D327" s="149"/>
      <c r="E327" s="31">
        <v>0</v>
      </c>
      <c r="F327" s="31">
        <v>339701.5</v>
      </c>
      <c r="G327" s="31">
        <v>0</v>
      </c>
      <c r="H327" s="31">
        <v>0</v>
      </c>
      <c r="I327" s="31">
        <v>0</v>
      </c>
      <c r="J327" s="31">
        <f>E327+F327+G327+H327-I327</f>
        <v>339701.5</v>
      </c>
      <c r="K327" s="103">
        <f>J327/J$143*100</f>
        <v>7.1651942261065447E-3</v>
      </c>
    </row>
    <row r="328" spans="1:11" x14ac:dyDescent="0.2">
      <c r="A328" s="82"/>
      <c r="B328" s="94"/>
      <c r="C328" s="95"/>
      <c r="D328" s="145"/>
      <c r="E328" s="34"/>
      <c r="F328" s="34"/>
      <c r="G328" s="34"/>
      <c r="H328" s="34"/>
      <c r="I328" s="34"/>
      <c r="J328" s="34"/>
      <c r="K328" s="150"/>
    </row>
    <row r="329" spans="1:11" x14ac:dyDescent="0.2">
      <c r="A329" s="99">
        <v>752</v>
      </c>
      <c r="B329" s="100"/>
      <c r="C329" s="101" t="s">
        <v>724</v>
      </c>
      <c r="D329" s="149"/>
      <c r="E329" s="31">
        <f>E330</f>
        <v>3000000</v>
      </c>
      <c r="F329" s="31">
        <f>F330</f>
        <v>0</v>
      </c>
      <c r="G329" s="31">
        <f>G330</f>
        <v>0</v>
      </c>
      <c r="H329" s="31">
        <f>H330</f>
        <v>0</v>
      </c>
      <c r="I329" s="31">
        <f>I330</f>
        <v>0</v>
      </c>
      <c r="J329" s="31">
        <f>E329+F329+G329+H329</f>
        <v>3000000</v>
      </c>
      <c r="K329" s="103">
        <f>J329/J$143*100</f>
        <v>6.3277856230601379E-2</v>
      </c>
    </row>
    <row r="330" spans="1:11" x14ac:dyDescent="0.2">
      <c r="A330" s="99">
        <v>7520</v>
      </c>
      <c r="B330" s="100"/>
      <c r="C330" s="101" t="s">
        <v>103</v>
      </c>
      <c r="D330" s="149"/>
      <c r="E330" s="31">
        <v>3000000</v>
      </c>
      <c r="F330" s="31">
        <v>0</v>
      </c>
      <c r="G330" s="31">
        <v>0</v>
      </c>
      <c r="H330" s="31">
        <v>0</v>
      </c>
      <c r="I330" s="31">
        <v>0</v>
      </c>
      <c r="J330" s="31">
        <f>E330+F330+G330+H330-I330</f>
        <v>3000000</v>
      </c>
      <c r="K330" s="103">
        <f>J330/J$143*100</f>
        <v>6.3277856230601379E-2</v>
      </c>
    </row>
    <row r="331" spans="1:11" ht="15.75" thickBot="1" x14ac:dyDescent="0.25">
      <c r="A331" s="120"/>
      <c r="B331" s="121"/>
      <c r="C331" s="122"/>
      <c r="D331" s="160"/>
      <c r="E331" s="161"/>
      <c r="F331" s="161"/>
      <c r="G331" s="161"/>
      <c r="H331" s="161"/>
      <c r="I331" s="161"/>
      <c r="J331" s="161"/>
      <c r="K331" s="166"/>
    </row>
    <row r="332" spans="1:11" ht="15.75" thickTop="1" x14ac:dyDescent="0.2">
      <c r="A332" s="135"/>
      <c r="B332" s="136"/>
      <c r="C332" s="137"/>
      <c r="D332" s="163"/>
      <c r="E332" s="164"/>
      <c r="F332" s="164"/>
      <c r="G332" s="164"/>
      <c r="H332" s="164"/>
      <c r="I332" s="164"/>
      <c r="J332" s="164"/>
      <c r="K332" s="198"/>
    </row>
    <row r="333" spans="1:11" s="6" customFormat="1" ht="15.75" x14ac:dyDescent="0.25">
      <c r="A333" s="69"/>
      <c r="B333" s="70" t="s">
        <v>105</v>
      </c>
      <c r="C333" s="77" t="s">
        <v>106</v>
      </c>
      <c r="D333" s="142"/>
      <c r="E333" s="73"/>
      <c r="F333" s="73"/>
      <c r="G333" s="73"/>
      <c r="H333" s="73"/>
      <c r="I333" s="73"/>
      <c r="J333" s="73"/>
      <c r="K333" s="93"/>
    </row>
    <row r="334" spans="1:11" s="6" customFormat="1" ht="15.75" x14ac:dyDescent="0.25">
      <c r="A334" s="69"/>
      <c r="B334" s="70"/>
      <c r="C334" s="77" t="s">
        <v>108</v>
      </c>
      <c r="D334" s="142"/>
      <c r="E334" s="73">
        <f t="shared" ref="E334:J334" si="26">E336+E345+E353</f>
        <v>46541112</v>
      </c>
      <c r="F334" s="73">
        <f t="shared" si="26"/>
        <v>2026778</v>
      </c>
      <c r="G334" s="73">
        <f t="shared" si="26"/>
        <v>0</v>
      </c>
      <c r="H334" s="73">
        <f t="shared" si="26"/>
        <v>0</v>
      </c>
      <c r="I334" s="73">
        <f t="shared" si="26"/>
        <v>0</v>
      </c>
      <c r="J334" s="199">
        <f t="shared" si="26"/>
        <v>48567890</v>
      </c>
      <c r="K334" s="197">
        <f>J334/J$143*100</f>
        <v>1.0244239869478875</v>
      </c>
    </row>
    <row r="335" spans="1:11" x14ac:dyDescent="0.2">
      <c r="A335" s="82"/>
      <c r="B335" s="94"/>
      <c r="C335" s="95"/>
      <c r="D335" s="145"/>
      <c r="E335" s="34"/>
      <c r="F335" s="34"/>
      <c r="G335" s="34"/>
      <c r="H335" s="34"/>
      <c r="I335" s="34"/>
      <c r="J335" s="34"/>
      <c r="K335" s="105"/>
    </row>
    <row r="336" spans="1:11" x14ac:dyDescent="0.2">
      <c r="A336" s="99">
        <v>440</v>
      </c>
      <c r="B336" s="100"/>
      <c r="C336" s="101" t="s">
        <v>110</v>
      </c>
      <c r="D336" s="149"/>
      <c r="E336" s="31">
        <f t="shared" ref="E336:J336" si="27">SUM(E337:E343)</f>
        <v>5152429</v>
      </c>
      <c r="F336" s="31">
        <f t="shared" si="27"/>
        <v>1360115</v>
      </c>
      <c r="G336" s="31">
        <v>0</v>
      </c>
      <c r="H336" s="31">
        <v>0</v>
      </c>
      <c r="I336" s="31">
        <f t="shared" si="27"/>
        <v>0</v>
      </c>
      <c r="J336" s="31">
        <f t="shared" si="27"/>
        <v>6512544</v>
      </c>
      <c r="K336" s="103">
        <f t="shared" ref="K336:K343" si="28">J336/J$143*100</f>
        <v>0.13736660764248854</v>
      </c>
    </row>
    <row r="337" spans="1:11" x14ac:dyDescent="0.2">
      <c r="A337" s="99">
        <v>4400</v>
      </c>
      <c r="B337" s="100"/>
      <c r="C337" s="101" t="s">
        <v>112</v>
      </c>
      <c r="D337" s="149"/>
      <c r="E337" s="31">
        <v>285000</v>
      </c>
      <c r="F337" s="31">
        <v>107826</v>
      </c>
      <c r="G337" s="31">
        <v>0</v>
      </c>
      <c r="H337" s="31">
        <v>0</v>
      </c>
      <c r="I337" s="31">
        <v>0</v>
      </c>
      <c r="J337" s="31">
        <f t="shared" ref="J337:J343" si="29">E337+F337+G337+H337</f>
        <v>392826</v>
      </c>
      <c r="K337" s="103">
        <f t="shared" si="28"/>
        <v>8.2857290505474052E-3</v>
      </c>
    </row>
    <row r="338" spans="1:11" x14ac:dyDescent="0.2">
      <c r="A338" s="99">
        <v>4401</v>
      </c>
      <c r="B338" s="100"/>
      <c r="C338" s="101" t="s">
        <v>114</v>
      </c>
      <c r="D338" s="149"/>
      <c r="E338" s="31">
        <v>0</v>
      </c>
      <c r="F338" s="31">
        <v>6300</v>
      </c>
      <c r="G338" s="31">
        <v>0</v>
      </c>
      <c r="H338" s="31">
        <v>0</v>
      </c>
      <c r="I338" s="31">
        <v>0</v>
      </c>
      <c r="J338" s="31">
        <f t="shared" si="29"/>
        <v>6300</v>
      </c>
      <c r="K338" s="103">
        <f t="shared" si="28"/>
        <v>1.3288349808426289E-4</v>
      </c>
    </row>
    <row r="339" spans="1:11" x14ac:dyDescent="0.2">
      <c r="A339" s="99">
        <v>4402</v>
      </c>
      <c r="B339" s="100"/>
      <c r="C339" s="101" t="s">
        <v>116</v>
      </c>
      <c r="D339" s="149"/>
      <c r="E339" s="31">
        <v>0</v>
      </c>
      <c r="F339" s="31">
        <v>42591</v>
      </c>
      <c r="G339" s="31">
        <v>0</v>
      </c>
      <c r="H339" s="31">
        <v>0</v>
      </c>
      <c r="I339" s="31">
        <v>0</v>
      </c>
      <c r="J339" s="31">
        <f t="shared" si="29"/>
        <v>42591</v>
      </c>
      <c r="K339" s="103">
        <f t="shared" si="28"/>
        <v>8.9835572490584779E-4</v>
      </c>
    </row>
    <row r="340" spans="1:11" x14ac:dyDescent="0.2">
      <c r="A340" s="99">
        <v>4403</v>
      </c>
      <c r="B340" s="100"/>
      <c r="C340" s="101" t="s">
        <v>118</v>
      </c>
      <c r="D340" s="149"/>
      <c r="E340" s="31">
        <v>0</v>
      </c>
      <c r="F340" s="31">
        <v>761090</v>
      </c>
      <c r="G340" s="31">
        <v>0</v>
      </c>
      <c r="H340" s="31">
        <v>0</v>
      </c>
      <c r="I340" s="31">
        <v>0</v>
      </c>
      <c r="J340" s="31">
        <f t="shared" si="29"/>
        <v>761090</v>
      </c>
      <c r="K340" s="103">
        <f t="shared" si="28"/>
        <v>1.6053381199516135E-2</v>
      </c>
    </row>
    <row r="341" spans="1:11" x14ac:dyDescent="0.2">
      <c r="A341" s="99">
        <v>4404</v>
      </c>
      <c r="B341" s="100"/>
      <c r="C341" s="101" t="s">
        <v>120</v>
      </c>
      <c r="D341" s="149"/>
      <c r="E341" s="31">
        <v>4867429</v>
      </c>
      <c r="F341" s="31">
        <v>255346</v>
      </c>
      <c r="G341" s="31">
        <v>0</v>
      </c>
      <c r="H341" s="31">
        <v>0</v>
      </c>
      <c r="I341" s="31">
        <v>0</v>
      </c>
      <c r="J341" s="31">
        <f t="shared" si="29"/>
        <v>5122775</v>
      </c>
      <c r="K341" s="103">
        <f t="shared" si="28"/>
        <v>0.10805273998390633</v>
      </c>
    </row>
    <row r="342" spans="1:11" x14ac:dyDescent="0.2">
      <c r="A342" s="106">
        <v>4405</v>
      </c>
      <c r="B342" s="107"/>
      <c r="C342" s="108" t="s">
        <v>122</v>
      </c>
      <c r="D342" s="153"/>
      <c r="E342" s="109">
        <v>0</v>
      </c>
      <c r="F342" s="109">
        <v>186962</v>
      </c>
      <c r="G342" s="109">
        <v>0</v>
      </c>
      <c r="H342" s="109">
        <v>0</v>
      </c>
      <c r="I342" s="109">
        <v>0</v>
      </c>
      <c r="J342" s="109">
        <f t="shared" si="29"/>
        <v>186962</v>
      </c>
      <c r="K342" s="103">
        <f t="shared" si="28"/>
        <v>3.9435181855285648E-3</v>
      </c>
    </row>
    <row r="343" spans="1:11" x14ac:dyDescent="0.2">
      <c r="A343" s="99">
        <v>4406</v>
      </c>
      <c r="B343" s="100"/>
      <c r="C343" s="101" t="s">
        <v>124</v>
      </c>
      <c r="D343" s="149"/>
      <c r="E343" s="31">
        <v>0</v>
      </c>
      <c r="F343" s="31">
        <v>0</v>
      </c>
      <c r="G343" s="31">
        <v>0</v>
      </c>
      <c r="H343" s="31">
        <v>0</v>
      </c>
      <c r="I343" s="31"/>
      <c r="J343" s="31">
        <f t="shared" si="29"/>
        <v>0</v>
      </c>
      <c r="K343" s="103">
        <f t="shared" si="28"/>
        <v>0</v>
      </c>
    </row>
    <row r="344" spans="1:11" x14ac:dyDescent="0.2">
      <c r="A344" s="82"/>
      <c r="B344" s="94"/>
      <c r="C344" s="95"/>
      <c r="D344" s="145"/>
      <c r="E344" s="34"/>
      <c r="F344" s="34"/>
      <c r="G344" s="34"/>
      <c r="H344" s="34"/>
      <c r="I344" s="34"/>
      <c r="J344" s="34"/>
      <c r="K344" s="105"/>
    </row>
    <row r="345" spans="1:11" x14ac:dyDescent="0.2">
      <c r="A345" s="99">
        <v>441</v>
      </c>
      <c r="B345" s="100"/>
      <c r="C345" s="101" t="s">
        <v>126</v>
      </c>
      <c r="D345" s="149"/>
      <c r="E345" s="31">
        <f>SUM(E346:E350)</f>
        <v>38388683</v>
      </c>
      <c r="F345" s="31">
        <f>SUM(F346:F350)</f>
        <v>666663</v>
      </c>
      <c r="G345" s="31">
        <v>0</v>
      </c>
      <c r="H345" s="31">
        <v>0</v>
      </c>
      <c r="I345" s="31">
        <f>SUM(I346:I350)</f>
        <v>0</v>
      </c>
      <c r="J345" s="31">
        <f>SUM(J346:J350)</f>
        <v>39055346</v>
      </c>
      <c r="K345" s="103">
        <f t="shared" ref="K345:K351" si="30">J345/J$143*100</f>
        <v>0.82377952307479752</v>
      </c>
    </row>
    <row r="346" spans="1:11" x14ac:dyDescent="0.2">
      <c r="A346" s="99">
        <v>4410</v>
      </c>
      <c r="B346" s="100"/>
      <c r="C346" s="101" t="s">
        <v>725</v>
      </c>
      <c r="D346" s="149"/>
      <c r="E346" s="31">
        <v>29540000</v>
      </c>
      <c r="F346" s="31">
        <v>160623</v>
      </c>
      <c r="G346" s="31">
        <v>0</v>
      </c>
      <c r="H346" s="31">
        <v>0</v>
      </c>
      <c r="I346" s="31">
        <v>0</v>
      </c>
      <c r="J346" s="31">
        <f t="shared" ref="J346:J351" si="31">E346+F346+G346+H346</f>
        <v>29700623</v>
      </c>
      <c r="K346" s="103">
        <f t="shared" si="30"/>
        <v>0.62646391738443097</v>
      </c>
    </row>
    <row r="347" spans="1:11" x14ac:dyDescent="0.2">
      <c r="A347" s="99">
        <v>4411</v>
      </c>
      <c r="B347" s="100"/>
      <c r="C347" s="101" t="s">
        <v>727</v>
      </c>
      <c r="D347" s="149"/>
      <c r="E347" s="31">
        <v>8690440</v>
      </c>
      <c r="F347" s="31">
        <v>5600</v>
      </c>
      <c r="G347" s="31">
        <v>0</v>
      </c>
      <c r="H347" s="31">
        <v>0</v>
      </c>
      <c r="I347" s="31">
        <v>0</v>
      </c>
      <c r="J347" s="31">
        <f t="shared" si="31"/>
        <v>8696040</v>
      </c>
      <c r="K347" s="103">
        <f t="shared" si="30"/>
        <v>0.1834222562985196</v>
      </c>
    </row>
    <row r="348" spans="1:11" x14ac:dyDescent="0.2">
      <c r="A348" s="99">
        <v>4412</v>
      </c>
      <c r="B348" s="100"/>
      <c r="C348" s="101" t="s">
        <v>730</v>
      </c>
      <c r="D348" s="149"/>
      <c r="E348" s="31">
        <v>0</v>
      </c>
      <c r="F348" s="31">
        <v>350000</v>
      </c>
      <c r="G348" s="31">
        <v>0</v>
      </c>
      <c r="H348" s="31">
        <v>0</v>
      </c>
      <c r="I348" s="31">
        <v>0</v>
      </c>
      <c r="J348" s="31">
        <f t="shared" si="31"/>
        <v>350000</v>
      </c>
      <c r="K348" s="103">
        <f t="shared" si="30"/>
        <v>7.3824165602368276E-3</v>
      </c>
    </row>
    <row r="349" spans="1:11" x14ac:dyDescent="0.2">
      <c r="A349" s="99">
        <v>4413</v>
      </c>
      <c r="B349" s="100"/>
      <c r="C349" s="101" t="s">
        <v>732</v>
      </c>
      <c r="D349" s="149"/>
      <c r="E349" s="31">
        <v>0</v>
      </c>
      <c r="F349" s="31">
        <v>150000</v>
      </c>
      <c r="G349" s="31">
        <v>0</v>
      </c>
      <c r="H349" s="31">
        <v>0</v>
      </c>
      <c r="I349" s="31">
        <v>0</v>
      </c>
      <c r="J349" s="31">
        <f t="shared" si="31"/>
        <v>150000</v>
      </c>
      <c r="K349" s="103">
        <f t="shared" si="30"/>
        <v>3.163892811530069E-3</v>
      </c>
    </row>
    <row r="350" spans="1:11" x14ac:dyDescent="0.2">
      <c r="A350" s="99">
        <v>4414</v>
      </c>
      <c r="B350" s="100"/>
      <c r="C350" s="101" t="s">
        <v>734</v>
      </c>
      <c r="D350" s="149"/>
      <c r="E350" s="31">
        <v>158243</v>
      </c>
      <c r="F350" s="31">
        <v>440</v>
      </c>
      <c r="G350" s="31">
        <v>0</v>
      </c>
      <c r="H350" s="31">
        <v>0</v>
      </c>
      <c r="I350" s="31">
        <v>0</v>
      </c>
      <c r="J350" s="31">
        <f t="shared" si="31"/>
        <v>158683</v>
      </c>
      <c r="K350" s="103">
        <f t="shared" si="30"/>
        <v>3.3470400200801727E-3</v>
      </c>
    </row>
    <row r="351" spans="1:11" x14ac:dyDescent="0.2">
      <c r="A351" s="99">
        <v>4415</v>
      </c>
      <c r="B351" s="100"/>
      <c r="C351" s="101" t="s">
        <v>860</v>
      </c>
      <c r="D351" s="149"/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f t="shared" si="31"/>
        <v>0</v>
      </c>
      <c r="K351" s="103">
        <f t="shared" si="30"/>
        <v>0</v>
      </c>
    </row>
    <row r="352" spans="1:11" x14ac:dyDescent="0.2">
      <c r="A352" s="82"/>
      <c r="B352" s="94"/>
      <c r="C352" s="95"/>
      <c r="D352" s="145"/>
      <c r="E352" s="34"/>
      <c r="F352" s="34"/>
      <c r="G352" s="34"/>
      <c r="H352" s="34"/>
      <c r="I352" s="34"/>
      <c r="J352" s="34"/>
      <c r="K352" s="150"/>
    </row>
    <row r="353" spans="1:11" x14ac:dyDescent="0.2">
      <c r="A353" s="99">
        <v>442</v>
      </c>
      <c r="B353" s="100"/>
      <c r="C353" s="101" t="s">
        <v>736</v>
      </c>
      <c r="D353" s="149"/>
      <c r="E353" s="31">
        <f>SUM(E354:E356)</f>
        <v>3000000</v>
      </c>
      <c r="F353" s="31">
        <f>F354+F355</f>
        <v>0</v>
      </c>
      <c r="G353" s="31">
        <v>0</v>
      </c>
      <c r="H353" s="31">
        <f>H354+H355</f>
        <v>0</v>
      </c>
      <c r="I353" s="31">
        <f>I354+I355</f>
        <v>0</v>
      </c>
      <c r="J353" s="31">
        <f>SUM(J354:J356)</f>
        <v>3000000</v>
      </c>
      <c r="K353" s="103">
        <f>J353/J$143*100</f>
        <v>6.3277856230601379E-2</v>
      </c>
    </row>
    <row r="354" spans="1:11" x14ac:dyDescent="0.2">
      <c r="A354" s="99">
        <v>4420</v>
      </c>
      <c r="B354" s="100"/>
      <c r="C354" s="101" t="s">
        <v>738</v>
      </c>
      <c r="D354" s="149"/>
      <c r="E354" s="31">
        <v>465000</v>
      </c>
      <c r="F354" s="31">
        <v>0</v>
      </c>
      <c r="G354" s="31">
        <v>0</v>
      </c>
      <c r="H354" s="31">
        <v>0</v>
      </c>
      <c r="I354" s="31">
        <v>0</v>
      </c>
      <c r="J354" s="31">
        <f>E354+F354+G354+H354</f>
        <v>465000</v>
      </c>
      <c r="K354" s="103">
        <f>J354/J$143*100</f>
        <v>9.8080677157432149E-3</v>
      </c>
    </row>
    <row r="355" spans="1:11" x14ac:dyDescent="0.2">
      <c r="A355" s="99">
        <v>4421</v>
      </c>
      <c r="B355" s="100"/>
      <c r="C355" s="101" t="s">
        <v>740</v>
      </c>
      <c r="D355" s="149"/>
      <c r="E355" s="31">
        <v>2355000</v>
      </c>
      <c r="F355" s="31">
        <v>0</v>
      </c>
      <c r="G355" s="31">
        <v>0</v>
      </c>
      <c r="H355" s="31">
        <v>0</v>
      </c>
      <c r="I355" s="31">
        <v>0</v>
      </c>
      <c r="J355" s="31">
        <f>E355+F355+G355+H355</f>
        <v>2355000</v>
      </c>
      <c r="K355" s="103">
        <f>J355/J$143*100</f>
        <v>4.9673117141022079E-2</v>
      </c>
    </row>
    <row r="356" spans="1:11" x14ac:dyDescent="0.2">
      <c r="A356" s="99">
        <v>4422</v>
      </c>
      <c r="B356" s="100"/>
      <c r="C356" s="101" t="s">
        <v>849</v>
      </c>
      <c r="D356" s="149"/>
      <c r="E356" s="31">
        <v>180000</v>
      </c>
      <c r="F356" s="31">
        <v>0</v>
      </c>
      <c r="G356" s="31">
        <v>0</v>
      </c>
      <c r="H356" s="31">
        <v>0</v>
      </c>
      <c r="I356" s="31">
        <v>0</v>
      </c>
      <c r="J356" s="31">
        <f>E356+F356+G356+H356</f>
        <v>180000</v>
      </c>
      <c r="K356" s="103">
        <f>J356/J$143*100</f>
        <v>3.7966713738360829E-3</v>
      </c>
    </row>
    <row r="357" spans="1:11" ht="15.75" thickBot="1" x14ac:dyDescent="0.25">
      <c r="A357" s="120"/>
      <c r="B357" s="121"/>
      <c r="C357" s="122"/>
      <c r="D357" s="160"/>
      <c r="E357" s="161"/>
      <c r="F357" s="161"/>
      <c r="G357" s="161"/>
      <c r="H357" s="161"/>
      <c r="I357" s="161"/>
      <c r="J357" s="161"/>
      <c r="K357" s="166"/>
    </row>
    <row r="358" spans="1:11" ht="15.75" thickTop="1" x14ac:dyDescent="0.2">
      <c r="A358" s="135"/>
      <c r="B358" s="136"/>
      <c r="C358" s="137"/>
      <c r="D358" s="163"/>
      <c r="E358" s="164"/>
      <c r="F358" s="164"/>
      <c r="G358" s="164"/>
      <c r="H358" s="164"/>
      <c r="I358" s="164"/>
      <c r="J358" s="164"/>
      <c r="K358" s="198"/>
    </row>
    <row r="359" spans="1:11" s="6" customFormat="1" ht="15.75" x14ac:dyDescent="0.25">
      <c r="A359" s="69"/>
      <c r="B359" s="70" t="s">
        <v>742</v>
      </c>
      <c r="C359" s="77" t="s">
        <v>743</v>
      </c>
      <c r="D359" s="142"/>
      <c r="E359" s="73">
        <f t="shared" ref="E359:J359" si="32">E313-E334</f>
        <v>-7000000</v>
      </c>
      <c r="F359" s="73">
        <f t="shared" si="32"/>
        <v>341096.5</v>
      </c>
      <c r="G359" s="73">
        <f t="shared" si="32"/>
        <v>55000</v>
      </c>
      <c r="H359" s="73">
        <f t="shared" si="32"/>
        <v>718465</v>
      </c>
      <c r="I359" s="73">
        <f t="shared" si="32"/>
        <v>718465</v>
      </c>
      <c r="J359" s="199">
        <f t="shared" si="32"/>
        <v>-6603903.5</v>
      </c>
      <c r="K359" s="197">
        <f>J359/J$143*100</f>
        <v>-0.13929361874458843</v>
      </c>
    </row>
    <row r="360" spans="1:11" s="6" customFormat="1" ht="15.75" x14ac:dyDescent="0.25">
      <c r="A360" s="69"/>
      <c r="B360" s="70"/>
      <c r="C360" s="77" t="s">
        <v>744</v>
      </c>
      <c r="D360" s="142"/>
      <c r="E360" s="73"/>
      <c r="F360" s="73"/>
      <c r="G360" s="73"/>
      <c r="H360" s="73"/>
      <c r="I360" s="73"/>
      <c r="J360" s="175"/>
      <c r="K360" s="93"/>
    </row>
    <row r="361" spans="1:11" s="6" customFormat="1" ht="15.75" x14ac:dyDescent="0.25">
      <c r="A361" s="88"/>
      <c r="B361" s="89"/>
      <c r="C361" s="90" t="s">
        <v>746</v>
      </c>
      <c r="D361" s="146"/>
      <c r="E361" s="32"/>
      <c r="F361" s="32"/>
      <c r="G361" s="32"/>
      <c r="H361" s="32"/>
      <c r="I361" s="32"/>
      <c r="J361" s="29"/>
      <c r="K361" s="93"/>
    </row>
    <row r="362" spans="1:11" ht="15.75" thickBot="1" x14ac:dyDescent="0.25">
      <c r="A362" s="178"/>
      <c r="B362" s="179"/>
      <c r="C362" s="180"/>
      <c r="D362" s="181"/>
      <c r="E362" s="182"/>
      <c r="F362" s="182"/>
      <c r="G362" s="182"/>
      <c r="H362" s="182"/>
      <c r="I362" s="182"/>
      <c r="J362" s="182"/>
      <c r="K362" s="200"/>
    </row>
    <row r="363" spans="1:11" ht="15.75" thickTop="1" x14ac:dyDescent="0.2">
      <c r="A363" s="53"/>
      <c r="B363" s="53"/>
      <c r="C363" s="54"/>
      <c r="D363" s="54"/>
      <c r="E363" s="51"/>
      <c r="F363" s="51"/>
      <c r="G363" s="51"/>
      <c r="H363" s="51"/>
      <c r="I363" s="51"/>
      <c r="J363" s="51"/>
      <c r="K363" s="51"/>
    </row>
    <row r="364" spans="1:11" x14ac:dyDescent="0.2">
      <c r="A364" s="53"/>
      <c r="B364" s="53"/>
      <c r="C364" s="54"/>
      <c r="D364" s="54"/>
      <c r="E364" s="51"/>
      <c r="F364" s="51"/>
      <c r="G364" s="51"/>
      <c r="H364" s="51"/>
      <c r="I364" s="51"/>
      <c r="J364" s="51"/>
      <c r="K364" s="51"/>
    </row>
    <row r="365" spans="1:11" x14ac:dyDescent="0.2">
      <c r="A365" s="53"/>
      <c r="B365" s="53"/>
      <c r="C365" s="54"/>
      <c r="D365" s="54"/>
      <c r="E365" s="51"/>
      <c r="F365" s="51"/>
      <c r="G365" s="51"/>
      <c r="H365" s="51"/>
      <c r="I365" s="51"/>
      <c r="J365" s="51"/>
      <c r="K365" s="51"/>
    </row>
    <row r="366" spans="1:11" ht="23.25" x14ac:dyDescent="0.35">
      <c r="A366" s="201"/>
      <c r="B366" s="237" t="s">
        <v>816</v>
      </c>
      <c r="C366" s="239" t="s">
        <v>817</v>
      </c>
      <c r="D366" s="262" t="s">
        <v>869</v>
      </c>
      <c r="E366" s="238"/>
      <c r="F366" s="263"/>
      <c r="G366" s="263"/>
      <c r="H366" s="263"/>
      <c r="I366" s="9"/>
      <c r="J366" s="9"/>
      <c r="K366" s="9"/>
    </row>
    <row r="367" spans="1:11" x14ac:dyDescent="0.2">
      <c r="A367" s="53"/>
      <c r="B367" s="53"/>
      <c r="C367" s="54"/>
      <c r="D367" s="54"/>
      <c r="E367" s="51"/>
      <c r="F367" s="51"/>
      <c r="G367" s="51"/>
      <c r="H367" s="51"/>
      <c r="I367" s="51"/>
      <c r="J367" s="51"/>
      <c r="K367" s="51"/>
    </row>
    <row r="368" spans="1:11" ht="16.5" thickBot="1" x14ac:dyDescent="0.3">
      <c r="A368" s="305"/>
      <c r="B368" s="305"/>
      <c r="C368" s="346"/>
      <c r="D368" s="346"/>
      <c r="E368" s="241"/>
      <c r="F368" s="241"/>
      <c r="G368" s="241"/>
      <c r="H368" s="241"/>
      <c r="I368" s="55" t="s">
        <v>219</v>
      </c>
      <c r="J368" s="55"/>
      <c r="K368" s="241"/>
    </row>
    <row r="369" spans="1:11" s="50" customFormat="1" ht="16.5" thickTop="1" x14ac:dyDescent="0.25">
      <c r="A369" s="306"/>
      <c r="B369" s="317"/>
      <c r="C369" s="347"/>
      <c r="D369" s="373"/>
      <c r="E369" s="334"/>
      <c r="F369" s="335"/>
      <c r="G369" s="335"/>
      <c r="H369" s="335"/>
      <c r="I369" s="335"/>
      <c r="J369" s="339"/>
      <c r="K369" s="276"/>
    </row>
    <row r="370" spans="1:11" s="50" customFormat="1" ht="20.25" x14ac:dyDescent="0.3">
      <c r="A370" s="307"/>
      <c r="B370" s="242"/>
      <c r="C370" s="345"/>
      <c r="D370" s="374"/>
      <c r="E370" s="336" t="s">
        <v>864</v>
      </c>
      <c r="F370" s="337"/>
      <c r="G370" s="337"/>
      <c r="H370" s="337"/>
      <c r="I370" s="337"/>
      <c r="J370" s="340"/>
      <c r="K370" s="277" t="s">
        <v>220</v>
      </c>
    </row>
    <row r="371" spans="1:11" s="50" customFormat="1" ht="15.75" x14ac:dyDescent="0.25">
      <c r="A371" s="307"/>
      <c r="B371" s="242"/>
      <c r="C371" s="345"/>
      <c r="D371" s="374"/>
      <c r="E371" s="278"/>
      <c r="F371" s="279"/>
      <c r="G371" s="280"/>
      <c r="H371" s="281"/>
      <c r="I371" s="282" t="s">
        <v>221</v>
      </c>
      <c r="J371" s="282" t="s">
        <v>222</v>
      </c>
      <c r="K371" s="277" t="s">
        <v>223</v>
      </c>
    </row>
    <row r="372" spans="1:11" s="50" customFormat="1" ht="15.75" x14ac:dyDescent="0.25">
      <c r="A372" s="329" t="s">
        <v>224</v>
      </c>
      <c r="B372" s="242"/>
      <c r="C372" s="345"/>
      <c r="D372" s="374"/>
      <c r="E372" s="283" t="s">
        <v>225</v>
      </c>
      <c r="F372" s="284" t="s">
        <v>226</v>
      </c>
      <c r="G372" s="288" t="s">
        <v>227</v>
      </c>
      <c r="H372" s="289" t="s">
        <v>228</v>
      </c>
      <c r="I372" s="285" t="s">
        <v>229</v>
      </c>
      <c r="J372" s="285" t="s">
        <v>230</v>
      </c>
      <c r="K372" s="277" t="s">
        <v>231</v>
      </c>
    </row>
    <row r="373" spans="1:11" s="50" customFormat="1" ht="15.75" x14ac:dyDescent="0.25">
      <c r="A373" s="307"/>
      <c r="B373" s="242"/>
      <c r="C373" s="345"/>
      <c r="D373" s="374"/>
      <c r="E373" s="283" t="s">
        <v>232</v>
      </c>
      <c r="F373" s="284" t="s">
        <v>233</v>
      </c>
      <c r="G373" s="288"/>
      <c r="H373" s="289"/>
      <c r="I373" s="294" t="s">
        <v>234</v>
      </c>
      <c r="J373" s="285" t="s">
        <v>235</v>
      </c>
      <c r="K373" s="277" t="s">
        <v>236</v>
      </c>
    </row>
    <row r="374" spans="1:11" s="50" customFormat="1" ht="16.5" thickBot="1" x14ac:dyDescent="0.3">
      <c r="A374" s="308"/>
      <c r="B374" s="243"/>
      <c r="C374" s="346"/>
      <c r="D374" s="375"/>
      <c r="E374" s="290"/>
      <c r="F374" s="291"/>
      <c r="G374" s="292"/>
      <c r="H374" s="293"/>
      <c r="I374" s="295" t="s">
        <v>237</v>
      </c>
      <c r="J374" s="286"/>
      <c r="K374" s="287" t="s">
        <v>239</v>
      </c>
    </row>
    <row r="375" spans="1:11" s="50" customFormat="1" ht="15.75" thickTop="1" x14ac:dyDescent="0.2">
      <c r="A375" s="57"/>
      <c r="B375" s="58"/>
      <c r="C375" s="59"/>
      <c r="D375" s="60"/>
      <c r="E375" s="260" t="s">
        <v>240</v>
      </c>
      <c r="F375" s="260" t="s">
        <v>241</v>
      </c>
      <c r="G375" s="260" t="s">
        <v>242</v>
      </c>
      <c r="H375" s="260" t="s">
        <v>243</v>
      </c>
      <c r="I375" s="260" t="s">
        <v>244</v>
      </c>
      <c r="J375" s="260" t="s">
        <v>245</v>
      </c>
      <c r="K375" s="272"/>
    </row>
    <row r="376" spans="1:11" s="6" customFormat="1" ht="15.75" x14ac:dyDescent="0.25">
      <c r="A376" s="69"/>
      <c r="B376" s="70" t="s">
        <v>855</v>
      </c>
      <c r="C376" s="77" t="s">
        <v>755</v>
      </c>
      <c r="D376" s="142"/>
      <c r="E376" s="73">
        <v>229523478</v>
      </c>
      <c r="F376" s="73">
        <f>F378+F387</f>
        <v>1975380</v>
      </c>
      <c r="G376" s="73">
        <f>G378+G387</f>
        <v>17429250</v>
      </c>
      <c r="H376" s="73">
        <f>H378+H387</f>
        <v>0</v>
      </c>
      <c r="I376" s="73">
        <v>0</v>
      </c>
      <c r="J376" s="199">
        <f>E376+F376+G376+H376</f>
        <v>248928108</v>
      </c>
      <c r="K376" s="197">
        <f>J376/J$143*100</f>
        <v>5.2505456765932044</v>
      </c>
    </row>
    <row r="377" spans="1:11" x14ac:dyDescent="0.2">
      <c r="A377" s="82"/>
      <c r="B377" s="94"/>
      <c r="C377" s="95"/>
      <c r="D377" s="145"/>
      <c r="E377" s="34"/>
      <c r="F377" s="34"/>
      <c r="G377" s="34"/>
      <c r="H377" s="34"/>
      <c r="I377" s="34"/>
      <c r="J377" s="34"/>
      <c r="K377" s="105"/>
    </row>
    <row r="378" spans="1:11" x14ac:dyDescent="0.2">
      <c r="A378" s="99">
        <v>500</v>
      </c>
      <c r="B378" s="100"/>
      <c r="C378" s="101" t="s">
        <v>757</v>
      </c>
      <c r="D378" s="149"/>
      <c r="E378" s="202" t="s">
        <v>870</v>
      </c>
      <c r="F378" s="31">
        <v>1975380</v>
      </c>
      <c r="G378" s="31">
        <v>17429250</v>
      </c>
      <c r="H378" s="31">
        <v>0</v>
      </c>
      <c r="I378" s="31">
        <v>0</v>
      </c>
      <c r="J378" s="202" t="s">
        <v>870</v>
      </c>
      <c r="K378" s="103"/>
    </row>
    <row r="379" spans="1:11" x14ac:dyDescent="0.2">
      <c r="A379" s="82"/>
      <c r="B379" s="94"/>
      <c r="C379" s="95"/>
      <c r="D379" s="145"/>
      <c r="E379" s="203"/>
      <c r="F379" s="34"/>
      <c r="G379" s="34"/>
      <c r="H379" s="34"/>
      <c r="I379" s="34"/>
      <c r="J379" s="203"/>
      <c r="K379" s="105"/>
    </row>
    <row r="380" spans="1:11" x14ac:dyDescent="0.2">
      <c r="A380" s="99">
        <v>5000</v>
      </c>
      <c r="B380" s="100"/>
      <c r="C380" s="101" t="s">
        <v>759</v>
      </c>
      <c r="D380" s="149"/>
      <c r="E380" s="202" t="s">
        <v>870</v>
      </c>
      <c r="F380" s="202" t="s">
        <v>870</v>
      </c>
      <c r="G380" s="202" t="s">
        <v>870</v>
      </c>
      <c r="H380" s="202" t="s">
        <v>870</v>
      </c>
      <c r="I380" s="202" t="s">
        <v>870</v>
      </c>
      <c r="J380" s="202" t="s">
        <v>870</v>
      </c>
      <c r="K380" s="103"/>
    </row>
    <row r="381" spans="1:11" x14ac:dyDescent="0.2">
      <c r="A381" s="99">
        <v>5001</v>
      </c>
      <c r="B381" s="100"/>
      <c r="C381" s="101" t="s">
        <v>761</v>
      </c>
      <c r="D381" s="149"/>
      <c r="E381" s="202" t="s">
        <v>870</v>
      </c>
      <c r="F381" s="202" t="s">
        <v>870</v>
      </c>
      <c r="G381" s="202" t="s">
        <v>870</v>
      </c>
      <c r="H381" s="202" t="s">
        <v>870</v>
      </c>
      <c r="I381" s="202" t="s">
        <v>870</v>
      </c>
      <c r="J381" s="202" t="s">
        <v>870</v>
      </c>
      <c r="K381" s="103"/>
    </row>
    <row r="382" spans="1:11" x14ac:dyDescent="0.2">
      <c r="A382" s="99">
        <v>5002</v>
      </c>
      <c r="B382" s="100"/>
      <c r="C382" s="101" t="s">
        <v>763</v>
      </c>
      <c r="D382" s="149"/>
      <c r="E382" s="202" t="s">
        <v>870</v>
      </c>
      <c r="F382" s="202" t="s">
        <v>870</v>
      </c>
      <c r="G382" s="202" t="s">
        <v>870</v>
      </c>
      <c r="H382" s="202" t="s">
        <v>870</v>
      </c>
      <c r="I382" s="202" t="s">
        <v>870</v>
      </c>
      <c r="J382" s="202" t="s">
        <v>870</v>
      </c>
      <c r="K382" s="103"/>
    </row>
    <row r="383" spans="1:11" x14ac:dyDescent="0.2">
      <c r="A383" s="99">
        <v>5003</v>
      </c>
      <c r="B383" s="100"/>
      <c r="C383" s="101" t="s">
        <v>765</v>
      </c>
      <c r="D383" s="149"/>
      <c r="E383" s="202" t="s">
        <v>870</v>
      </c>
      <c r="F383" s="202" t="s">
        <v>870</v>
      </c>
      <c r="G383" s="202" t="s">
        <v>870</v>
      </c>
      <c r="H383" s="202" t="s">
        <v>870</v>
      </c>
      <c r="I383" s="202" t="s">
        <v>870</v>
      </c>
      <c r="J383" s="202" t="s">
        <v>870</v>
      </c>
      <c r="K383" s="103"/>
    </row>
    <row r="384" spans="1:11" x14ac:dyDescent="0.2">
      <c r="A384" s="106">
        <v>500301</v>
      </c>
      <c r="B384" s="107"/>
      <c r="C384" s="108" t="s">
        <v>767</v>
      </c>
      <c r="D384" s="149"/>
      <c r="E384" s="202" t="s">
        <v>870</v>
      </c>
      <c r="F384" s="202" t="s">
        <v>870</v>
      </c>
      <c r="G384" s="202" t="s">
        <v>870</v>
      </c>
      <c r="H384" s="202" t="s">
        <v>870</v>
      </c>
      <c r="I384" s="202" t="s">
        <v>870</v>
      </c>
      <c r="J384" s="202" t="s">
        <v>870</v>
      </c>
      <c r="K384" s="103"/>
    </row>
    <row r="385" spans="1:11" x14ac:dyDescent="0.2">
      <c r="A385" s="99">
        <v>5004</v>
      </c>
      <c r="B385" s="100"/>
      <c r="C385" s="101" t="s">
        <v>769</v>
      </c>
      <c r="D385" s="149"/>
      <c r="E385" s="202" t="s">
        <v>870</v>
      </c>
      <c r="F385" s="202" t="s">
        <v>870</v>
      </c>
      <c r="G385" s="202" t="s">
        <v>870</v>
      </c>
      <c r="H385" s="202" t="s">
        <v>870</v>
      </c>
      <c r="I385" s="202" t="s">
        <v>870</v>
      </c>
      <c r="J385" s="202" t="s">
        <v>870</v>
      </c>
      <c r="K385" s="103"/>
    </row>
    <row r="386" spans="1:11" x14ac:dyDescent="0.2">
      <c r="A386" s="82"/>
      <c r="B386" s="94"/>
      <c r="C386" s="95"/>
      <c r="D386" s="145"/>
      <c r="E386" s="203"/>
      <c r="F386" s="34"/>
      <c r="G386" s="34"/>
      <c r="H386" s="34"/>
      <c r="I386" s="34"/>
      <c r="J386" s="203"/>
      <c r="K386" s="105"/>
    </row>
    <row r="387" spans="1:11" x14ac:dyDescent="0.2">
      <c r="A387" s="99">
        <v>501</v>
      </c>
      <c r="B387" s="100"/>
      <c r="C387" s="101" t="s">
        <v>771</v>
      </c>
      <c r="D387" s="149"/>
      <c r="E387" s="202" t="s">
        <v>870</v>
      </c>
      <c r="F387" s="31">
        <v>0</v>
      </c>
      <c r="G387" s="31">
        <v>0</v>
      </c>
      <c r="H387" s="31">
        <v>0</v>
      </c>
      <c r="I387" s="31">
        <v>0</v>
      </c>
      <c r="J387" s="202" t="s">
        <v>870</v>
      </c>
      <c r="K387" s="103"/>
    </row>
    <row r="388" spans="1:11" x14ac:dyDescent="0.2">
      <c r="A388" s="82"/>
      <c r="B388" s="94"/>
      <c r="C388" s="95"/>
      <c r="D388" s="145"/>
      <c r="E388" s="86"/>
      <c r="F388" s="34"/>
      <c r="G388" s="34"/>
      <c r="H388" s="34"/>
      <c r="I388" s="34"/>
      <c r="J388" s="34"/>
      <c r="K388" s="105"/>
    </row>
    <row r="389" spans="1:11" x14ac:dyDescent="0.2">
      <c r="A389" s="99">
        <v>5010</v>
      </c>
      <c r="B389" s="100"/>
      <c r="C389" s="101" t="s">
        <v>773</v>
      </c>
      <c r="D389" s="149"/>
      <c r="E389" s="202" t="s">
        <v>870</v>
      </c>
      <c r="F389" s="202" t="s">
        <v>870</v>
      </c>
      <c r="G389" s="202" t="s">
        <v>870</v>
      </c>
      <c r="H389" s="202" t="s">
        <v>870</v>
      </c>
      <c r="I389" s="202" t="s">
        <v>870</v>
      </c>
      <c r="J389" s="202" t="s">
        <v>870</v>
      </c>
      <c r="K389" s="103"/>
    </row>
    <row r="390" spans="1:11" x14ac:dyDescent="0.2">
      <c r="A390" s="99">
        <v>5011</v>
      </c>
      <c r="B390" s="100"/>
      <c r="C390" s="101" t="s">
        <v>775</v>
      </c>
      <c r="D390" s="149"/>
      <c r="E390" s="202" t="s">
        <v>870</v>
      </c>
      <c r="F390" s="202" t="s">
        <v>870</v>
      </c>
      <c r="G390" s="202" t="s">
        <v>870</v>
      </c>
      <c r="H390" s="202" t="s">
        <v>870</v>
      </c>
      <c r="I390" s="202" t="s">
        <v>870</v>
      </c>
      <c r="J390" s="202" t="s">
        <v>870</v>
      </c>
      <c r="K390" s="103"/>
    </row>
    <row r="391" spans="1:11" x14ac:dyDescent="0.2">
      <c r="A391" s="99">
        <v>5012</v>
      </c>
      <c r="B391" s="100"/>
      <c r="C391" s="101" t="s">
        <v>777</v>
      </c>
      <c r="D391" s="149"/>
      <c r="E391" s="202" t="s">
        <v>870</v>
      </c>
      <c r="F391" s="202" t="s">
        <v>870</v>
      </c>
      <c r="G391" s="202" t="s">
        <v>870</v>
      </c>
      <c r="H391" s="202" t="s">
        <v>870</v>
      </c>
      <c r="I391" s="202" t="s">
        <v>870</v>
      </c>
      <c r="J391" s="202" t="s">
        <v>870</v>
      </c>
      <c r="K391" s="103"/>
    </row>
    <row r="392" spans="1:11" x14ac:dyDescent="0.2">
      <c r="A392" s="99">
        <v>5013</v>
      </c>
      <c r="B392" s="100"/>
      <c r="C392" s="101" t="s">
        <v>779</v>
      </c>
      <c r="D392" s="149"/>
      <c r="E392" s="202" t="s">
        <v>870</v>
      </c>
      <c r="F392" s="202" t="s">
        <v>870</v>
      </c>
      <c r="G392" s="202" t="s">
        <v>870</v>
      </c>
      <c r="H392" s="202" t="s">
        <v>870</v>
      </c>
      <c r="I392" s="202" t="s">
        <v>870</v>
      </c>
      <c r="J392" s="202" t="s">
        <v>870</v>
      </c>
      <c r="K392" s="103"/>
    </row>
    <row r="393" spans="1:11" x14ac:dyDescent="0.2">
      <c r="A393" s="99">
        <v>5014</v>
      </c>
      <c r="B393" s="100"/>
      <c r="C393" s="101" t="s">
        <v>769</v>
      </c>
      <c r="D393" s="149"/>
      <c r="E393" s="202" t="s">
        <v>870</v>
      </c>
      <c r="F393" s="202" t="s">
        <v>870</v>
      </c>
      <c r="G393" s="202" t="s">
        <v>870</v>
      </c>
      <c r="H393" s="202" t="s">
        <v>870</v>
      </c>
      <c r="I393" s="202" t="s">
        <v>870</v>
      </c>
      <c r="J393" s="202" t="s">
        <v>870</v>
      </c>
      <c r="K393" s="103"/>
    </row>
    <row r="394" spans="1:11" ht="15.75" thickBot="1" x14ac:dyDescent="0.25">
      <c r="A394" s="207"/>
      <c r="B394" s="208"/>
      <c r="C394" s="209"/>
      <c r="D394" s="160"/>
      <c r="E394" s="161"/>
      <c r="F394" s="161"/>
      <c r="G394" s="161"/>
      <c r="H394" s="161"/>
      <c r="I394" s="161"/>
      <c r="J394" s="161"/>
      <c r="K394" s="166"/>
    </row>
    <row r="395" spans="1:11" ht="15.75" thickTop="1" x14ac:dyDescent="0.2">
      <c r="A395" s="135"/>
      <c r="B395" s="136"/>
      <c r="C395" s="137"/>
      <c r="D395" s="163"/>
      <c r="E395" s="164"/>
      <c r="F395" s="164"/>
      <c r="G395" s="164"/>
      <c r="H395" s="164"/>
      <c r="I395" s="66"/>
      <c r="J395" s="164"/>
      <c r="K395" s="198"/>
    </row>
    <row r="396" spans="1:11" s="6" customFormat="1" ht="15.75" x14ac:dyDescent="0.25">
      <c r="A396" s="69"/>
      <c r="B396" s="70" t="s">
        <v>782</v>
      </c>
      <c r="C396" s="77" t="s">
        <v>783</v>
      </c>
      <c r="D396" s="142"/>
      <c r="E396" s="73">
        <f t="shared" ref="E396:J396" si="33">E398+E408</f>
        <v>172890882</v>
      </c>
      <c r="F396" s="73">
        <f t="shared" si="33"/>
        <v>2136500</v>
      </c>
      <c r="G396" s="73">
        <f t="shared" si="33"/>
        <v>23239000</v>
      </c>
      <c r="H396" s="73">
        <f t="shared" si="33"/>
        <v>0</v>
      </c>
      <c r="I396" s="73">
        <f t="shared" si="33"/>
        <v>718465</v>
      </c>
      <c r="J396" s="199">
        <f t="shared" si="33"/>
        <v>197547917</v>
      </c>
      <c r="K396" s="197">
        <f>J396/J$143*100</f>
        <v>4.1668028968602586</v>
      </c>
    </row>
    <row r="397" spans="1:11" x14ac:dyDescent="0.2">
      <c r="A397" s="82"/>
      <c r="B397" s="94"/>
      <c r="C397" s="95"/>
      <c r="D397" s="145"/>
      <c r="E397" s="34"/>
      <c r="F397" s="34"/>
      <c r="G397" s="34"/>
      <c r="H397" s="34"/>
      <c r="I397" s="34"/>
      <c r="J397" s="34"/>
      <c r="K397" s="105"/>
    </row>
    <row r="398" spans="1:11" x14ac:dyDescent="0.2">
      <c r="A398" s="99">
        <v>550</v>
      </c>
      <c r="B398" s="100"/>
      <c r="C398" s="101" t="s">
        <v>785</v>
      </c>
      <c r="D398" s="149"/>
      <c r="E398" s="31">
        <f>SUM(E400:E406)</f>
        <v>68615593</v>
      </c>
      <c r="F398" s="31">
        <f>SUM(F400:F406)</f>
        <v>2136500</v>
      </c>
      <c r="G398" s="31">
        <f>SUM(G400:G406)</f>
        <v>23239000</v>
      </c>
      <c r="H398" s="31">
        <v>0</v>
      </c>
      <c r="I398" s="31">
        <f>SUM(I400:I406)</f>
        <v>718465</v>
      </c>
      <c r="J398" s="31">
        <f>E398+F398+G398+H398-I398</f>
        <v>93272628</v>
      </c>
      <c r="K398" s="103">
        <f>J398/J$143*100</f>
        <v>1.967363981611455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50"/>
    </row>
    <row r="400" spans="1:11" x14ac:dyDescent="0.2">
      <c r="A400" s="99">
        <v>5500</v>
      </c>
      <c r="B400" s="100"/>
      <c r="C400" s="101" t="s">
        <v>787</v>
      </c>
      <c r="D400" s="149"/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f>E400+F400+G400+H400</f>
        <v>0</v>
      </c>
      <c r="K400" s="103">
        <f>J400/J$143*100</f>
        <v>0</v>
      </c>
    </row>
    <row r="401" spans="1:11" x14ac:dyDescent="0.2">
      <c r="A401" s="99">
        <v>5501</v>
      </c>
      <c r="B401" s="100"/>
      <c r="C401" s="101" t="s">
        <v>789</v>
      </c>
      <c r="D401" s="149"/>
      <c r="E401" s="31">
        <v>22245639</v>
      </c>
      <c r="F401" s="31">
        <v>1127245</v>
      </c>
      <c r="G401" s="31">
        <v>23239000</v>
      </c>
      <c r="H401" s="31">
        <v>0</v>
      </c>
      <c r="I401" s="31">
        <v>0</v>
      </c>
      <c r="J401" s="31">
        <f>E401+F401+G401+H401</f>
        <v>46611884</v>
      </c>
      <c r="K401" s="103">
        <f>J401/J$143*100</f>
        <v>0.98316669812982294</v>
      </c>
    </row>
    <row r="402" spans="1:11" x14ac:dyDescent="0.2">
      <c r="A402" s="99">
        <v>5502</v>
      </c>
      <c r="B402" s="100"/>
      <c r="C402" s="101" t="s">
        <v>791</v>
      </c>
      <c r="D402" s="149"/>
      <c r="E402" s="31">
        <v>0</v>
      </c>
      <c r="F402" s="31">
        <v>87721</v>
      </c>
      <c r="G402" s="31">
        <v>0</v>
      </c>
      <c r="H402" s="31">
        <v>0</v>
      </c>
      <c r="I402" s="31">
        <v>0</v>
      </c>
      <c r="J402" s="31">
        <f>E402+F402+G402+H402</f>
        <v>87721</v>
      </c>
      <c r="K402" s="103">
        <f>J402/J$143*100</f>
        <v>1.8502656088015279E-3</v>
      </c>
    </row>
    <row r="403" spans="1:11" x14ac:dyDescent="0.2">
      <c r="A403" s="99">
        <v>5503</v>
      </c>
      <c r="B403" s="100"/>
      <c r="C403" s="101" t="s">
        <v>797</v>
      </c>
      <c r="D403" s="149"/>
      <c r="E403" s="31">
        <v>0</v>
      </c>
      <c r="F403" s="31">
        <v>662369</v>
      </c>
      <c r="G403" s="31">
        <v>0</v>
      </c>
      <c r="H403" s="31">
        <v>0</v>
      </c>
      <c r="I403" s="31">
        <v>0</v>
      </c>
      <c r="J403" s="31">
        <f>E403+F403+G403+H403</f>
        <v>662369</v>
      </c>
      <c r="K403" s="103">
        <f>J403/J$143*100</f>
        <v>1.3971096784535736E-2</v>
      </c>
    </row>
    <row r="404" spans="1:11" x14ac:dyDescent="0.2">
      <c r="A404" s="210"/>
      <c r="B404" s="107"/>
      <c r="C404" s="154" t="s">
        <v>856</v>
      </c>
      <c r="D404" s="153"/>
      <c r="E404" s="109">
        <v>0</v>
      </c>
      <c r="F404" s="109">
        <v>0</v>
      </c>
      <c r="G404" s="109">
        <v>0</v>
      </c>
      <c r="H404" s="109">
        <v>0</v>
      </c>
      <c r="I404" s="109"/>
      <c r="J404" s="109">
        <v>0</v>
      </c>
      <c r="K404" s="103"/>
    </row>
    <row r="405" spans="1:11" x14ac:dyDescent="0.2">
      <c r="A405" s="106">
        <v>5505</v>
      </c>
      <c r="B405" s="107"/>
      <c r="C405" s="108" t="s">
        <v>827</v>
      </c>
      <c r="D405" s="153"/>
      <c r="E405" s="109">
        <f>H321</f>
        <v>718465</v>
      </c>
      <c r="F405" s="109">
        <v>0</v>
      </c>
      <c r="G405" s="109">
        <v>0</v>
      </c>
      <c r="H405" s="109">
        <v>0</v>
      </c>
      <c r="I405" s="109">
        <f>+E405</f>
        <v>718465</v>
      </c>
      <c r="J405" s="109">
        <f>E405+F405+G405+H405-I405</f>
        <v>0</v>
      </c>
      <c r="K405" s="103"/>
    </row>
    <row r="406" spans="1:11" x14ac:dyDescent="0.2">
      <c r="A406" s="99">
        <v>5504</v>
      </c>
      <c r="B406" s="100"/>
      <c r="C406" s="101" t="s">
        <v>800</v>
      </c>
      <c r="D406" s="149"/>
      <c r="E406" s="31">
        <f>46369954-E405</f>
        <v>45651489</v>
      </c>
      <c r="F406" s="31">
        <v>259165</v>
      </c>
      <c r="G406" s="31">
        <v>0</v>
      </c>
      <c r="H406" s="31">
        <v>0</v>
      </c>
      <c r="I406" s="31">
        <v>0</v>
      </c>
      <c r="J406" s="31">
        <f>E406+F406+G406+H406</f>
        <v>45910654</v>
      </c>
      <c r="K406" s="103">
        <f>J406/J$143*100</f>
        <v>0.96837592108829484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05"/>
    </row>
    <row r="408" spans="1:11" x14ac:dyDescent="0.2">
      <c r="A408" s="99">
        <v>551</v>
      </c>
      <c r="B408" s="100"/>
      <c r="C408" s="101" t="s">
        <v>802</v>
      </c>
      <c r="D408" s="149"/>
      <c r="E408" s="31">
        <f>SUM(E410:E414)</f>
        <v>104275289</v>
      </c>
      <c r="F408" s="31">
        <f>SUM(F410:F414)</f>
        <v>0</v>
      </c>
      <c r="G408" s="31">
        <f>SUM(G410:G414)</f>
        <v>0</v>
      </c>
      <c r="H408" s="31">
        <f>SUM(H410:H414)</f>
        <v>0</v>
      </c>
      <c r="I408" s="31">
        <f>SUM(I410:I413)</f>
        <v>0</v>
      </c>
      <c r="J408" s="31">
        <f>E408+F408+G408+H408</f>
        <v>104275289</v>
      </c>
      <c r="K408" s="103">
        <f>J408/J$143*100</f>
        <v>2.1994389152488032</v>
      </c>
    </row>
    <row r="409" spans="1:11" x14ac:dyDescent="0.2">
      <c r="A409" s="82"/>
      <c r="B409" s="94"/>
      <c r="C409" s="95"/>
      <c r="D409" s="145"/>
      <c r="E409" s="34"/>
      <c r="F409" s="34"/>
      <c r="G409" s="34"/>
      <c r="H409" s="34"/>
      <c r="I409" s="34"/>
      <c r="J409" s="34"/>
      <c r="K409" s="150"/>
    </row>
    <row r="410" spans="1:11" x14ac:dyDescent="0.2">
      <c r="A410" s="99">
        <v>5510</v>
      </c>
      <c r="B410" s="100"/>
      <c r="C410" s="101" t="s">
        <v>804</v>
      </c>
      <c r="D410" s="149"/>
      <c r="E410" s="31">
        <v>8003505</v>
      </c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8003505</v>
      </c>
      <c r="K410" s="103">
        <f>J410/J$143*100</f>
        <v>0.16881487957696645</v>
      </c>
    </row>
    <row r="411" spans="1:11" x14ac:dyDescent="0.2">
      <c r="A411" s="99">
        <v>5511</v>
      </c>
      <c r="B411" s="100"/>
      <c r="C411" s="101" t="s">
        <v>806</v>
      </c>
      <c r="D411" s="149"/>
      <c r="E411" s="31">
        <v>3972003</v>
      </c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3972003</v>
      </c>
      <c r="K411" s="103">
        <f>J411/J$143*100</f>
        <v>8.3779944927172459E-2</v>
      </c>
    </row>
    <row r="412" spans="1:11" x14ac:dyDescent="0.2">
      <c r="A412" s="99">
        <v>5512</v>
      </c>
      <c r="B412" s="100"/>
      <c r="C412" s="101" t="s">
        <v>808</v>
      </c>
      <c r="D412" s="149"/>
      <c r="E412" s="31">
        <v>12744000</v>
      </c>
      <c r="F412" s="31">
        <v>0</v>
      </c>
      <c r="G412" s="31">
        <v>0</v>
      </c>
      <c r="H412" s="31">
        <v>0</v>
      </c>
      <c r="I412" s="31">
        <v>0</v>
      </c>
      <c r="J412" s="31">
        <f>E412+F412+G412+H412</f>
        <v>12744000</v>
      </c>
      <c r="K412" s="103">
        <f>J412/J$143*100</f>
        <v>0.26880433326759468</v>
      </c>
    </row>
    <row r="413" spans="1:11" x14ac:dyDescent="0.2">
      <c r="A413" s="99">
        <v>5513</v>
      </c>
      <c r="B413" s="100"/>
      <c r="C413" s="101" t="s">
        <v>810</v>
      </c>
      <c r="D413" s="149"/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f>E413+F413+G413+H413</f>
        <v>0</v>
      </c>
      <c r="K413" s="103">
        <f>J413/J$143*100</f>
        <v>0</v>
      </c>
    </row>
    <row r="414" spans="1:11" x14ac:dyDescent="0.2">
      <c r="A414" s="99">
        <v>5514</v>
      </c>
      <c r="B414" s="100"/>
      <c r="C414" s="101" t="s">
        <v>861</v>
      </c>
      <c r="D414" s="149"/>
      <c r="E414" s="31">
        <v>79555781</v>
      </c>
      <c r="F414" s="31">
        <v>0</v>
      </c>
      <c r="G414" s="31">
        <v>0</v>
      </c>
      <c r="H414" s="31">
        <v>0</v>
      </c>
      <c r="I414" s="31">
        <v>0</v>
      </c>
      <c r="J414" s="31">
        <f>E414+F414+G414+H414</f>
        <v>79555781</v>
      </c>
      <c r="K414" s="103">
        <f>J414/J$143*100</f>
        <v>1.6780397574770696</v>
      </c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2"/>
    </row>
    <row r="416" spans="1:11" s="6" customFormat="1" ht="16.5" thickTop="1" x14ac:dyDescent="0.25">
      <c r="A416" s="211"/>
      <c r="B416" s="212" t="s">
        <v>828</v>
      </c>
      <c r="C416" s="213" t="s">
        <v>814</v>
      </c>
      <c r="D416" s="214"/>
      <c r="E416" s="215"/>
      <c r="F416" s="215"/>
      <c r="G416" s="215"/>
      <c r="H416" s="215"/>
      <c r="I416" s="215"/>
      <c r="J416" s="215"/>
      <c r="K416" s="216"/>
    </row>
    <row r="417" spans="1:11" s="6" customFormat="1" ht="16.5" thickBot="1" x14ac:dyDescent="0.3">
      <c r="A417" s="217"/>
      <c r="B417" s="218"/>
      <c r="C417" s="219" t="s">
        <v>829</v>
      </c>
      <c r="D417" s="220"/>
      <c r="E417" s="221">
        <f>E22+E313+E376-E146-E334-E396+1</f>
        <v>0.5</v>
      </c>
      <c r="F417" s="221">
        <f>F22+F313+F376-F146-F334-F396</f>
        <v>2180026.599999994</v>
      </c>
      <c r="G417" s="221">
        <f>G22+G313+G376-G146-G334-G396</f>
        <v>620249.5</v>
      </c>
      <c r="H417" s="221">
        <f>H22+H313+H376-H146-H334-H396</f>
        <v>-2401135.8647769094</v>
      </c>
      <c r="I417" s="221">
        <f>I22+I313+I376-I146-I334-I396</f>
        <v>-0.40600001811981201</v>
      </c>
      <c r="J417" s="222">
        <f>J22+J313+J376-J146-J334-J396</f>
        <v>399140.1412229538</v>
      </c>
      <c r="K417" s="223">
        <f>J417/J$143*100</f>
        <v>8.4189108240560005E-3</v>
      </c>
    </row>
    <row r="418" spans="1:11" s="6" customFormat="1" ht="16.5" thickTop="1" x14ac:dyDescent="0.25">
      <c r="A418" s="211"/>
      <c r="B418" s="212"/>
      <c r="C418" s="213"/>
      <c r="D418" s="214"/>
      <c r="E418" s="215"/>
      <c r="F418" s="215"/>
      <c r="G418" s="215"/>
      <c r="H418" s="215"/>
      <c r="I418" s="215"/>
      <c r="J418" s="224"/>
      <c r="K418" s="225"/>
    </row>
    <row r="419" spans="1:11" s="6" customFormat="1" ht="16.5" thickBot="1" x14ac:dyDescent="0.3">
      <c r="A419" s="226"/>
      <c r="B419" s="227" t="s">
        <v>812</v>
      </c>
      <c r="C419" s="228" t="s">
        <v>830</v>
      </c>
      <c r="D419" s="229"/>
      <c r="E419" s="230">
        <f>E359+E376-E396-E417</f>
        <v>49632595.5</v>
      </c>
      <c r="F419" s="230">
        <f>F359+F376-F396-F417</f>
        <v>-2000050.099999994</v>
      </c>
      <c r="G419" s="230">
        <f>G359+G376-G396-G417</f>
        <v>-6374999.5</v>
      </c>
      <c r="H419" s="230">
        <f>H359+H376-H396-H417-1</f>
        <v>3119599.8647769094</v>
      </c>
      <c r="I419" s="230">
        <f>I359+I376-I396-I417</f>
        <v>0.40600001811981201</v>
      </c>
      <c r="J419" s="231">
        <f>J359+J376-J396-J417</f>
        <v>44377147.358777046</v>
      </c>
      <c r="K419" s="232">
        <f>J419/J$143*100</f>
        <v>0.93603025016430197</v>
      </c>
    </row>
    <row r="420" spans="1:11" ht="15.75" thickTop="1" x14ac:dyDescent="0.2">
      <c r="A420" s="53"/>
      <c r="B420" s="53"/>
      <c r="C420" s="54"/>
      <c r="D420" s="54"/>
      <c r="E420" s="51"/>
      <c r="F420" s="51"/>
      <c r="G420" s="51"/>
      <c r="H420" s="51"/>
      <c r="I420" s="51"/>
      <c r="J420" s="51"/>
      <c r="K420" s="5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M418"/>
  <sheetViews>
    <sheetView topLeftCell="A121" zoomScale="60" workbookViewId="0">
      <selection activeCell="C147" sqref="C147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  <col min="13" max="13" width="9.3320312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903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 t="s">
        <v>904</v>
      </c>
      <c r="F15" s="337"/>
      <c r="G15" s="337"/>
      <c r="H15" s="337"/>
      <c r="I15" s="337"/>
      <c r="J15" s="340"/>
      <c r="K15" s="277" t="s">
        <v>220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246</v>
      </c>
      <c r="C22" s="71" t="s">
        <v>247</v>
      </c>
      <c r="D22" s="72" t="s">
        <v>248</v>
      </c>
      <c r="E22" s="73">
        <f>E25+E101+E119+E130</f>
        <v>1394872709.4017949</v>
      </c>
      <c r="F22" s="73">
        <f>F25+F101+F119+F130</f>
        <v>289456784.55923826</v>
      </c>
      <c r="G22" s="73">
        <f>G25+G101+G119+G130</f>
        <v>776433546.92082202</v>
      </c>
      <c r="H22" s="73">
        <f>H25+H101+H119+H130</f>
        <v>368607460</v>
      </c>
      <c r="I22" s="74">
        <f>I25+I101+I119+I130</f>
        <v>454562870.52779722</v>
      </c>
      <c r="J22" s="75">
        <f>E22+F22+G22+H22-I22</f>
        <v>2374807630.3540578</v>
      </c>
      <c r="K22" s="76" t="e">
        <f>J22/J$141*100</f>
        <v>#REF!</v>
      </c>
    </row>
    <row r="23" spans="1:11" ht="16.5" thickTop="1" x14ac:dyDescent="0.25">
      <c r="A23" s="69"/>
      <c r="B23" s="70"/>
      <c r="C23" s="77" t="s">
        <v>249</v>
      </c>
      <c r="D23" s="78" t="s">
        <v>249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250</v>
      </c>
      <c r="D25" s="91" t="s">
        <v>251</v>
      </c>
      <c r="E25" s="32">
        <f t="shared" ref="E25:J25" si="0">E28+E76</f>
        <v>1373902009.6117949</v>
      </c>
      <c r="F25" s="32">
        <f t="shared" si="0"/>
        <v>215619610.92223823</v>
      </c>
      <c r="G25" s="32">
        <f t="shared" si="0"/>
        <v>545694617.79733801</v>
      </c>
      <c r="H25" s="32">
        <f t="shared" si="0"/>
        <v>300250689</v>
      </c>
      <c r="I25" s="32">
        <f t="shared" si="0"/>
        <v>101121480.4583132</v>
      </c>
      <c r="J25" s="32">
        <f t="shared" si="0"/>
        <v>2334345446.8730578</v>
      </c>
      <c r="K25" s="92" t="e">
        <f>J25/J$141*100</f>
        <v>#REF!</v>
      </c>
    </row>
    <row r="26" spans="1:1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253</v>
      </c>
      <c r="D28" s="91" t="s">
        <v>254</v>
      </c>
      <c r="E28" s="32">
        <f t="shared" ref="E28:J28" si="1">E31+E36+E42+E46+E52+E63+E73</f>
        <v>1269199909.6960514</v>
      </c>
      <c r="F28" s="32">
        <f t="shared" si="1"/>
        <v>173647770.69058922</v>
      </c>
      <c r="G28" s="32">
        <f t="shared" si="1"/>
        <v>540466185.97533798</v>
      </c>
      <c r="H28" s="32">
        <f t="shared" si="1"/>
        <v>296307569</v>
      </c>
      <c r="I28" s="32">
        <f t="shared" si="1"/>
        <v>101121480.4583132</v>
      </c>
      <c r="J28" s="32">
        <f t="shared" si="1"/>
        <v>2178499954.9036651</v>
      </c>
      <c r="K28" s="92" t="e">
        <f>J28/J$141*100</f>
        <v>#REF!</v>
      </c>
    </row>
    <row r="29" spans="1:11" ht="15.75" x14ac:dyDescent="0.25">
      <c r="A29" s="88"/>
      <c r="B29" s="89"/>
      <c r="C29" s="96" t="s">
        <v>255</v>
      </c>
      <c r="D29" s="97" t="s">
        <v>255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2">E32+E33+E34</f>
        <v>318542180</v>
      </c>
      <c r="F31" s="31">
        <f t="shared" si="2"/>
        <v>125380770.23076922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443922950.23076922</v>
      </c>
      <c r="K31" s="103" t="e">
        <f>J31/J$141*100</f>
        <v>#REF!</v>
      </c>
    </row>
    <row r="32" spans="1:11" x14ac:dyDescent="0.2">
      <c r="A32" s="99">
        <v>7000</v>
      </c>
      <c r="B32" s="100"/>
      <c r="C32" s="101" t="s">
        <v>258</v>
      </c>
      <c r="D32" s="102" t="s">
        <v>259</v>
      </c>
      <c r="E32" s="31">
        <v>232852830</v>
      </c>
      <c r="F32" s="31">
        <v>125380770.23076922</v>
      </c>
      <c r="G32" s="31">
        <v>0</v>
      </c>
      <c r="H32" s="31">
        <v>0</v>
      </c>
      <c r="I32" s="31"/>
      <c r="J32" s="31">
        <f>E32+F32+G32+H32</f>
        <v>358233600.23076922</v>
      </c>
      <c r="K32" s="103" t="e">
        <f>J32/J$141*100</f>
        <v>#REF!</v>
      </c>
    </row>
    <row r="33" spans="1:11" x14ac:dyDescent="0.2">
      <c r="A33" s="99">
        <v>7001</v>
      </c>
      <c r="B33" s="100"/>
      <c r="C33" s="101" t="s">
        <v>260</v>
      </c>
      <c r="D33" s="102" t="s">
        <v>261</v>
      </c>
      <c r="E33" s="31">
        <v>85689350</v>
      </c>
      <c r="F33" s="31">
        <v>0</v>
      </c>
      <c r="G33" s="31">
        <v>0</v>
      </c>
      <c r="H33" s="31">
        <v>0</v>
      </c>
      <c r="I33" s="31"/>
      <c r="J33" s="31">
        <f>E33+F33+G33+H33</f>
        <v>85689350</v>
      </c>
      <c r="K33" s="103" t="e">
        <f>J33/J$141*100</f>
        <v>#REF!</v>
      </c>
    </row>
    <row r="34" spans="1:1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3">SUM(E37:E40)</f>
        <v>8929870</v>
      </c>
      <c r="F36" s="31">
        <f t="shared" si="3"/>
        <v>0</v>
      </c>
      <c r="G36" s="31">
        <f t="shared" si="3"/>
        <v>540466185.97533798</v>
      </c>
      <c r="H36" s="31">
        <f t="shared" si="3"/>
        <v>296307569</v>
      </c>
      <c r="I36" s="31">
        <f>+I38</f>
        <v>101121480.4583132</v>
      </c>
      <c r="J36" s="31">
        <f t="shared" si="3"/>
        <v>744582144.51702476</v>
      </c>
      <c r="K36" s="103" t="e">
        <f>J36/J$141*100</f>
        <v>#REF!</v>
      </c>
    </row>
    <row r="37" spans="1:11" x14ac:dyDescent="0.2">
      <c r="A37" s="99">
        <v>7010</v>
      </c>
      <c r="B37" s="100"/>
      <c r="C37" s="101" t="s">
        <v>266</v>
      </c>
      <c r="D37" s="102" t="s">
        <v>267</v>
      </c>
      <c r="E37" s="31">
        <v>4906870</v>
      </c>
      <c r="F37" s="31">
        <v>0</v>
      </c>
      <c r="G37" s="31">
        <v>314298763.10500002</v>
      </c>
      <c r="H37" s="31">
        <v>136316390</v>
      </c>
      <c r="I37" s="31"/>
      <c r="J37" s="31">
        <f>E37+F37+G37+H37</f>
        <v>455522023.10500002</v>
      </c>
      <c r="K37" s="103" t="e">
        <f>J37/J$141*100</f>
        <v>#REF!</v>
      </c>
    </row>
    <row r="38" spans="1:11" x14ac:dyDescent="0.2">
      <c r="A38" s="106">
        <v>7011</v>
      </c>
      <c r="B38" s="107"/>
      <c r="C38" s="108" t="s">
        <v>268</v>
      </c>
      <c r="D38" s="102" t="s">
        <v>269</v>
      </c>
      <c r="E38" s="109">
        <v>3310890</v>
      </c>
      <c r="F38" s="109">
        <v>0</v>
      </c>
      <c r="G38" s="109">
        <v>185723959.58916</v>
      </c>
      <c r="H38" s="109">
        <v>138187822</v>
      </c>
      <c r="I38" s="427">
        <f>+I162</f>
        <v>101121480.4583132</v>
      </c>
      <c r="J38" s="109">
        <f>E38+F38+G38+H38-I38</f>
        <v>226101191.13084677</v>
      </c>
      <c r="K38" s="103" t="e">
        <f>J38/J$141*100</f>
        <v>#REF!</v>
      </c>
    </row>
    <row r="39" spans="1:11" x14ac:dyDescent="0.2">
      <c r="A39" s="99">
        <v>7012</v>
      </c>
      <c r="B39" s="100"/>
      <c r="C39" s="101" t="s">
        <v>270</v>
      </c>
      <c r="D39" s="102" t="s">
        <v>271</v>
      </c>
      <c r="E39" s="31">
        <v>515000</v>
      </c>
      <c r="F39" s="31">
        <v>0</v>
      </c>
      <c r="G39" s="31">
        <v>27445965.190000001</v>
      </c>
      <c r="H39" s="31">
        <v>15821037</v>
      </c>
      <c r="I39" s="31"/>
      <c r="J39" s="31">
        <f>E39+F39+G39+H39</f>
        <v>43782002.189999998</v>
      </c>
      <c r="K39" s="103" t="e">
        <f>J39/J$141*100</f>
        <v>#REF!</v>
      </c>
    </row>
    <row r="40" spans="1:11" x14ac:dyDescent="0.2">
      <c r="A40" s="99">
        <v>7013</v>
      </c>
      <c r="B40" s="100"/>
      <c r="C40" s="101" t="s">
        <v>272</v>
      </c>
      <c r="D40" s="102" t="s">
        <v>273</v>
      </c>
      <c r="E40" s="31">
        <v>197110</v>
      </c>
      <c r="F40" s="31">
        <v>0</v>
      </c>
      <c r="G40" s="31">
        <v>12997498.091178</v>
      </c>
      <c r="H40" s="31">
        <v>5982320</v>
      </c>
      <c r="I40" s="31"/>
      <c r="J40" s="31">
        <f>E40+F40+G40+H40</f>
        <v>19176928.091178</v>
      </c>
      <c r="K40" s="103" t="e">
        <f>J40/J$141*100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4">E43+E44</f>
        <v>107890840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107890840</v>
      </c>
      <c r="K42" s="103" t="e">
        <f>J42/J$141*100</f>
        <v>#REF!</v>
      </c>
    </row>
    <row r="43" spans="1:11" x14ac:dyDescent="0.2">
      <c r="A43" s="99">
        <v>7020</v>
      </c>
      <c r="B43" s="100"/>
      <c r="C43" s="101" t="s">
        <v>276</v>
      </c>
      <c r="D43" s="102" t="s">
        <v>277</v>
      </c>
      <c r="E43" s="31">
        <v>102711440</v>
      </c>
      <c r="F43" s="31">
        <v>0</v>
      </c>
      <c r="G43" s="31">
        <v>0</v>
      </c>
      <c r="H43" s="31">
        <v>0</v>
      </c>
      <c r="I43" s="31"/>
      <c r="J43" s="31">
        <f>E43+F43+G43+H43</f>
        <v>102711440</v>
      </c>
      <c r="K43" s="103" t="e">
        <f>J43/J$141*100</f>
        <v>#REF!</v>
      </c>
    </row>
    <row r="44" spans="1:11" x14ac:dyDescent="0.2">
      <c r="A44" s="99">
        <v>7021</v>
      </c>
      <c r="B44" s="100"/>
      <c r="C44" s="101" t="s">
        <v>278</v>
      </c>
      <c r="D44" s="102" t="s">
        <v>279</v>
      </c>
      <c r="E44" s="31">
        <v>5179400</v>
      </c>
      <c r="F44" s="31">
        <v>0</v>
      </c>
      <c r="G44" s="31">
        <v>0</v>
      </c>
      <c r="H44" s="31">
        <v>0</v>
      </c>
      <c r="I44" s="31"/>
      <c r="J44" s="31">
        <f>E44+F44+G44+H44</f>
        <v>5179400</v>
      </c>
      <c r="K44" s="103" t="e">
        <f>J44/J$141*100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5">SUM(E47:E50)</f>
        <v>1959110</v>
      </c>
      <c r="F46" s="31">
        <f t="shared" si="5"/>
        <v>33885631.531360008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35844741.531360008</v>
      </c>
      <c r="K46" s="103" t="e">
        <f>J46/J$141*100</f>
        <v>#REF!</v>
      </c>
    </row>
    <row r="47" spans="1:11" x14ac:dyDescent="0.2">
      <c r="A47" s="99">
        <v>7030</v>
      </c>
      <c r="B47" s="100"/>
      <c r="C47" s="101" t="s">
        <v>282</v>
      </c>
      <c r="D47" s="102" t="s">
        <v>283</v>
      </c>
      <c r="E47" s="31">
        <v>0</v>
      </c>
      <c r="F47" s="31">
        <v>25471426.131760005</v>
      </c>
      <c r="G47" s="31">
        <v>0</v>
      </c>
      <c r="H47" s="31">
        <v>0</v>
      </c>
      <c r="I47" s="31"/>
      <c r="J47" s="31">
        <f>E47+F47+G47+H47</f>
        <v>25471426.131760005</v>
      </c>
      <c r="K47" s="103" t="e">
        <f>J47/J$141*100</f>
        <v>#REF!</v>
      </c>
    </row>
    <row r="48" spans="1:11" x14ac:dyDescent="0.2">
      <c r="A48" s="99">
        <v>7031</v>
      </c>
      <c r="B48" s="100"/>
      <c r="C48" s="101" t="s">
        <v>284</v>
      </c>
      <c r="D48" s="102" t="s">
        <v>285</v>
      </c>
      <c r="E48" s="31">
        <v>0</v>
      </c>
      <c r="F48" s="31">
        <v>4774.6880000000001</v>
      </c>
      <c r="G48" s="31">
        <v>0</v>
      </c>
      <c r="H48" s="31">
        <v>0</v>
      </c>
      <c r="I48" s="31"/>
      <c r="J48" s="31">
        <f>E48+F48+G48+H48</f>
        <v>4774.6880000000001</v>
      </c>
      <c r="K48" s="103" t="e">
        <f>J48/J$141*100</f>
        <v>#REF!</v>
      </c>
    </row>
    <row r="49" spans="1:11" x14ac:dyDescent="0.2">
      <c r="A49" s="99">
        <v>7032</v>
      </c>
      <c r="B49" s="100"/>
      <c r="C49" s="101" t="s">
        <v>286</v>
      </c>
      <c r="D49" s="102" t="s">
        <v>287</v>
      </c>
      <c r="E49" s="31">
        <v>0</v>
      </c>
      <c r="F49" s="31">
        <v>734094.99306000001</v>
      </c>
      <c r="G49" s="31">
        <v>0</v>
      </c>
      <c r="H49" s="31">
        <v>0</v>
      </c>
      <c r="I49" s="31"/>
      <c r="J49" s="31">
        <f>E49+F49+G49+H49</f>
        <v>734094.99306000001</v>
      </c>
      <c r="K49" s="103" t="e">
        <f>J49/J$141*100</f>
        <v>#REF!</v>
      </c>
    </row>
    <row r="50" spans="1:11" x14ac:dyDescent="0.2">
      <c r="A50" s="99">
        <v>7033</v>
      </c>
      <c r="B50" s="100"/>
      <c r="C50" s="101" t="s">
        <v>288</v>
      </c>
      <c r="D50" s="102" t="s">
        <v>289</v>
      </c>
      <c r="E50" s="31">
        <v>1959110</v>
      </c>
      <c r="F50" s="31">
        <v>7675335.7185400007</v>
      </c>
      <c r="G50" s="31">
        <v>0</v>
      </c>
      <c r="H50" s="31">
        <v>0</v>
      </c>
      <c r="I50" s="31"/>
      <c r="J50" s="31">
        <f>E50+F50+G50+H50</f>
        <v>9634445.7185400017</v>
      </c>
      <c r="K50" s="103" t="e">
        <f>J50/J$141*100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290</v>
      </c>
      <c r="D52" s="102" t="s">
        <v>291</v>
      </c>
      <c r="E52" s="31">
        <f>SUM(E53:E61)</f>
        <v>799326819.04225683</v>
      </c>
      <c r="F52" s="31">
        <f>SUM(F53:F61)</f>
        <v>14380212.82846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813707031.87071693</v>
      </c>
      <c r="K52" s="103" t="e">
        <f t="shared" ref="K52:K61" si="6">J52/J$141*100</f>
        <v>#REF!</v>
      </c>
    </row>
    <row r="53" spans="1:11" x14ac:dyDescent="0.2">
      <c r="A53" s="99">
        <v>7040</v>
      </c>
      <c r="B53" s="100"/>
      <c r="C53" s="101" t="s">
        <v>292</v>
      </c>
      <c r="D53" s="102" t="s">
        <v>464</v>
      </c>
      <c r="E53" s="31">
        <v>533224820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533224820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465</v>
      </c>
      <c r="D54" s="102" t="s">
        <v>466</v>
      </c>
      <c r="E54" s="31">
        <v>13255000</v>
      </c>
      <c r="F54" s="31">
        <v>0</v>
      </c>
      <c r="G54" s="31">
        <v>0</v>
      </c>
      <c r="H54" s="31">
        <v>0</v>
      </c>
      <c r="I54" s="31"/>
      <c r="J54" s="31">
        <f t="shared" si="7"/>
        <v>13255000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467</v>
      </c>
      <c r="D55" s="102" t="s">
        <v>468</v>
      </c>
      <c r="E55" s="31">
        <v>194090000</v>
      </c>
      <c r="F55" s="31">
        <v>0</v>
      </c>
      <c r="G55" s="31">
        <v>0</v>
      </c>
      <c r="H55" s="31">
        <v>0</v>
      </c>
      <c r="I55" s="31"/>
      <c r="J55" s="31">
        <f t="shared" si="7"/>
        <v>194090000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469</v>
      </c>
      <c r="D56" s="102" t="s">
        <v>470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913</v>
      </c>
      <c r="D57" s="102" t="s">
        <v>472</v>
      </c>
      <c r="E57" s="31">
        <v>21677799.201409709</v>
      </c>
      <c r="F57" s="31">
        <v>1695078.56</v>
      </c>
      <c r="G57" s="31">
        <v>0</v>
      </c>
      <c r="H57" s="31">
        <v>0</v>
      </c>
      <c r="I57" s="31"/>
      <c r="J57" s="31">
        <f t="shared" si="7"/>
        <v>23372877.761409707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475</v>
      </c>
      <c r="D58" s="102" t="s">
        <v>476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477</v>
      </c>
      <c r="D59" s="102" t="s">
        <v>478</v>
      </c>
      <c r="E59" s="31">
        <v>21195000</v>
      </c>
      <c r="F59" s="31">
        <v>7186.6880000000001</v>
      </c>
      <c r="G59" s="31">
        <v>0</v>
      </c>
      <c r="H59" s="31">
        <v>0</v>
      </c>
      <c r="I59" s="31"/>
      <c r="J59" s="31">
        <f t="shared" si="7"/>
        <v>21202186.688000001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479</v>
      </c>
      <c r="D60" s="102" t="s">
        <v>480</v>
      </c>
      <c r="E60" s="31">
        <v>9078699.8408471569</v>
      </c>
      <c r="F60" s="31">
        <v>12677947.580460001</v>
      </c>
      <c r="G60" s="31">
        <v>0</v>
      </c>
      <c r="H60" s="31">
        <v>0</v>
      </c>
      <c r="I60" s="31"/>
      <c r="J60" s="31">
        <f t="shared" si="7"/>
        <v>21756647.421307158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840</v>
      </c>
      <c r="D61" s="102" t="s">
        <v>474</v>
      </c>
      <c r="E61" s="31">
        <v>6805500</v>
      </c>
      <c r="F61" s="31">
        <v>0</v>
      </c>
      <c r="G61" s="31">
        <v>0</v>
      </c>
      <c r="H61" s="31">
        <v>0</v>
      </c>
      <c r="I61" s="31"/>
      <c r="J61" s="31">
        <f t="shared" si="7"/>
        <v>6805500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474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482</v>
      </c>
      <c r="D63" s="102" t="s">
        <v>483</v>
      </c>
      <c r="E63" s="31">
        <f t="shared" ref="E63:J63" si="8">SUM(E64:E70)</f>
        <v>32316960.65379452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32316960.65379452</v>
      </c>
      <c r="K63" s="103" t="e">
        <f t="shared" ref="K63:K70" si="9">J63/J$141*100</f>
        <v>#REF!</v>
      </c>
    </row>
    <row r="64" spans="1:11" x14ac:dyDescent="0.2">
      <c r="A64" s="99">
        <v>7050</v>
      </c>
      <c r="B64" s="100"/>
      <c r="C64" s="101" t="s">
        <v>484</v>
      </c>
      <c r="D64" s="102" t="s">
        <v>485</v>
      </c>
      <c r="E64" s="31">
        <v>30730020.397034448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30730020.397034448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486</v>
      </c>
      <c r="D65" s="102" t="s">
        <v>487</v>
      </c>
      <c r="E65" s="31">
        <v>1586940.2567600736</v>
      </c>
      <c r="F65" s="31">
        <v>0</v>
      </c>
      <c r="G65" s="31">
        <v>0</v>
      </c>
      <c r="H65" s="31">
        <v>0</v>
      </c>
      <c r="I65" s="31"/>
      <c r="J65" s="31">
        <f t="shared" si="10"/>
        <v>1586940.2567600736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488</v>
      </c>
      <c r="D66" s="102" t="s">
        <v>489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490</v>
      </c>
      <c r="D67" s="102" t="s">
        <v>491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492</v>
      </c>
      <c r="D68" s="102" t="s">
        <v>493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494</v>
      </c>
      <c r="D69" s="102" t="s">
        <v>495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496</v>
      </c>
      <c r="D70" s="102" t="s">
        <v>497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8"/>
      <c r="E71" s="34"/>
      <c r="F71" s="34"/>
      <c r="G71" s="34"/>
      <c r="H71" s="34"/>
      <c r="I71" s="34"/>
      <c r="J71" s="34"/>
      <c r="K71" s="110"/>
    </row>
    <row r="72" spans="1:11" x14ac:dyDescent="0.2">
      <c r="A72" s="82"/>
      <c r="B72" s="94"/>
      <c r="C72" s="95"/>
      <c r="D72" s="97" t="s">
        <v>474</v>
      </c>
      <c r="E72" s="34"/>
      <c r="F72" s="34"/>
      <c r="G72" s="34"/>
      <c r="H72" s="34"/>
      <c r="I72" s="34"/>
      <c r="J72" s="34"/>
      <c r="K72" s="105"/>
    </row>
    <row r="73" spans="1:11" x14ac:dyDescent="0.2">
      <c r="A73" s="99">
        <v>706</v>
      </c>
      <c r="B73" s="100"/>
      <c r="C73" s="101" t="s">
        <v>498</v>
      </c>
      <c r="D73" s="102" t="s">
        <v>499</v>
      </c>
      <c r="E73" s="31">
        <f>E74</f>
        <v>234130</v>
      </c>
      <c r="F73" s="31">
        <f>F74</f>
        <v>1156.0999999999999</v>
      </c>
      <c r="G73" s="31">
        <f>G74</f>
        <v>0</v>
      </c>
      <c r="H73" s="31">
        <f>H74</f>
        <v>0</v>
      </c>
      <c r="I73" s="31">
        <f>I74</f>
        <v>0</v>
      </c>
      <c r="J73" s="31">
        <f>E73+F73+G73+H73</f>
        <v>235286.1</v>
      </c>
      <c r="K73" s="103" t="e">
        <f>J73/J$141*100</f>
        <v>#REF!</v>
      </c>
    </row>
    <row r="74" spans="1:11" x14ac:dyDescent="0.2">
      <c r="A74" s="99">
        <v>7060</v>
      </c>
      <c r="B74" s="100"/>
      <c r="C74" s="101" t="s">
        <v>500</v>
      </c>
      <c r="D74" s="102" t="s">
        <v>501</v>
      </c>
      <c r="E74" s="31">
        <v>234130</v>
      </c>
      <c r="F74" s="31">
        <v>1156.0999999999999</v>
      </c>
      <c r="G74" s="31">
        <v>0</v>
      </c>
      <c r="H74" s="31">
        <v>0</v>
      </c>
      <c r="I74" s="31"/>
      <c r="J74" s="31">
        <f>E74+F74+G74+H74</f>
        <v>235286.1</v>
      </c>
      <c r="K74" s="103" t="e">
        <f>J74/J$141*100</f>
        <v>#REF!</v>
      </c>
    </row>
    <row r="75" spans="1:11" x14ac:dyDescent="0.2">
      <c r="A75" s="82"/>
      <c r="B75" s="94"/>
      <c r="C75" s="95"/>
      <c r="D75" s="98"/>
      <c r="E75" s="86"/>
      <c r="F75" s="86"/>
      <c r="G75" s="86"/>
      <c r="H75" s="86"/>
      <c r="I75" s="86"/>
      <c r="J75" s="86"/>
      <c r="K75" s="87"/>
    </row>
    <row r="76" spans="1:11" ht="15.75" x14ac:dyDescent="0.25">
      <c r="A76" s="88">
        <v>71</v>
      </c>
      <c r="B76" s="89"/>
      <c r="C76" s="90" t="s">
        <v>502</v>
      </c>
      <c r="D76" s="91" t="s">
        <v>503</v>
      </c>
      <c r="E76" s="32">
        <f t="shared" ref="E76:J76" si="11">E79+E86+E90+E93+E97</f>
        <v>104702099.9157436</v>
      </c>
      <c r="F76" s="32">
        <f t="shared" si="11"/>
        <v>41971840.231648996</v>
      </c>
      <c r="G76" s="32">
        <f t="shared" si="11"/>
        <v>5228431.8220000006</v>
      </c>
      <c r="H76" s="32">
        <f t="shared" si="11"/>
        <v>3943120</v>
      </c>
      <c r="I76" s="32">
        <f t="shared" si="11"/>
        <v>0</v>
      </c>
      <c r="J76" s="32">
        <f t="shared" si="11"/>
        <v>155845491.9693926</v>
      </c>
      <c r="K76" s="92" t="e">
        <f>J76/J$141*100</f>
        <v>#REF!</v>
      </c>
    </row>
    <row r="77" spans="1:11" ht="15.75" x14ac:dyDescent="0.25">
      <c r="A77" s="88"/>
      <c r="B77" s="89"/>
      <c r="C77" s="96" t="s">
        <v>504</v>
      </c>
      <c r="D77" s="97" t="s">
        <v>504</v>
      </c>
      <c r="E77" s="86"/>
      <c r="F77" s="86"/>
      <c r="G77" s="86"/>
      <c r="H77" s="86"/>
      <c r="I77" s="86"/>
      <c r="J77" s="86"/>
      <c r="K77" s="87"/>
    </row>
    <row r="78" spans="1:11" x14ac:dyDescent="0.2">
      <c r="A78" s="99"/>
      <c r="B78" s="100"/>
      <c r="C78" s="101"/>
      <c r="D78" s="102"/>
      <c r="E78" s="31"/>
      <c r="F78" s="31"/>
      <c r="G78" s="31"/>
      <c r="H78" s="31"/>
      <c r="I78" s="31"/>
      <c r="J78" s="31"/>
      <c r="K78" s="104"/>
    </row>
    <row r="79" spans="1:11" x14ac:dyDescent="0.2">
      <c r="A79" s="99">
        <v>710</v>
      </c>
      <c r="B79" s="100"/>
      <c r="C79" s="101" t="s">
        <v>506</v>
      </c>
      <c r="D79" s="102" t="s">
        <v>507</v>
      </c>
      <c r="E79" s="31">
        <f>SUM(E80:E83)</f>
        <v>42367500.062260002</v>
      </c>
      <c r="F79" s="31">
        <f>SUM(F80:F83)</f>
        <v>18454182.169479001</v>
      </c>
      <c r="G79" s="31">
        <f>SUM(G80:G83)</f>
        <v>135734.766</v>
      </c>
      <c r="H79" s="31">
        <f>SUM(H80:H83)</f>
        <v>190544</v>
      </c>
      <c r="I79" s="31">
        <f>SUM(I80:I83)</f>
        <v>0</v>
      </c>
      <c r="J79" s="31">
        <f>E79+F79+G79+H79</f>
        <v>61147960.997739002</v>
      </c>
      <c r="K79" s="103" t="e">
        <f>J79/J$141*100</f>
        <v>#REF!</v>
      </c>
    </row>
    <row r="80" spans="1:11" x14ac:dyDescent="0.2">
      <c r="A80" s="99">
        <v>7100</v>
      </c>
      <c r="B80" s="100"/>
      <c r="C80" s="101" t="s">
        <v>508</v>
      </c>
      <c r="D80" s="102" t="s">
        <v>509</v>
      </c>
      <c r="E80" s="31">
        <v>21750000</v>
      </c>
      <c r="F80" s="31">
        <v>140315.32204099998</v>
      </c>
      <c r="G80" s="31">
        <v>0</v>
      </c>
      <c r="H80" s="31">
        <v>0</v>
      </c>
      <c r="I80" s="31"/>
      <c r="J80" s="31">
        <f>E80+F80+G80+H80</f>
        <v>21890315.322041001</v>
      </c>
      <c r="K80" s="103" t="e">
        <f>J80/J$141*100</f>
        <v>#REF!</v>
      </c>
    </row>
    <row r="81" spans="1:11" x14ac:dyDescent="0.2">
      <c r="A81" s="99">
        <v>7101</v>
      </c>
      <c r="B81" s="100"/>
      <c r="C81" s="101" t="s">
        <v>510</v>
      </c>
      <c r="D81" s="102" t="s">
        <v>511</v>
      </c>
      <c r="E81" s="31">
        <v>1300000</v>
      </c>
      <c r="F81" s="31">
        <v>376582.11578799994</v>
      </c>
      <c r="G81" s="31">
        <v>0</v>
      </c>
      <c r="H81" s="31">
        <v>0</v>
      </c>
      <c r="I81" s="31"/>
      <c r="J81" s="31">
        <f>E81+F81+G81+H81</f>
        <v>1676582.1157879999</v>
      </c>
      <c r="K81" s="103" t="e">
        <f>J81/J$141*100</f>
        <v>#REF!</v>
      </c>
    </row>
    <row r="82" spans="1:11" x14ac:dyDescent="0.2">
      <c r="A82" s="99">
        <v>7102</v>
      </c>
      <c r="B82" s="100"/>
      <c r="C82" s="101" t="s">
        <v>512</v>
      </c>
      <c r="D82" s="102" t="s">
        <v>513</v>
      </c>
      <c r="E82" s="31">
        <v>9677500</v>
      </c>
      <c r="F82" s="31">
        <v>2528283.4979999997</v>
      </c>
      <c r="G82" s="31">
        <v>105589.76599999999</v>
      </c>
      <c r="H82" s="31">
        <v>54315</v>
      </c>
      <c r="I82" s="31"/>
      <c r="J82" s="31">
        <f>E82+F82+G82+H82</f>
        <v>12365688.264</v>
      </c>
      <c r="K82" s="103" t="e">
        <f>J82/J$141*100</f>
        <v>#REF!</v>
      </c>
    </row>
    <row r="83" spans="1:11" x14ac:dyDescent="0.2">
      <c r="A83" s="99">
        <v>7103</v>
      </c>
      <c r="B83" s="100"/>
      <c r="C83" s="101" t="s">
        <v>514</v>
      </c>
      <c r="D83" s="102" t="s">
        <v>515</v>
      </c>
      <c r="E83" s="31">
        <v>9640000.06226</v>
      </c>
      <c r="F83" s="31">
        <v>15409001.233650001</v>
      </c>
      <c r="G83" s="31">
        <v>30145</v>
      </c>
      <c r="H83" s="31">
        <v>136229</v>
      </c>
      <c r="I83" s="31"/>
      <c r="J83" s="31">
        <f>E83+F83+G83+H83</f>
        <v>25215375.295910001</v>
      </c>
      <c r="K83" s="103" t="e">
        <f>J83/J$141*100</f>
        <v>#REF!</v>
      </c>
    </row>
    <row r="84" spans="1:11" x14ac:dyDescent="0.2">
      <c r="A84" s="82"/>
      <c r="B84" s="94"/>
      <c r="C84" s="95" t="s">
        <v>516</v>
      </c>
      <c r="D84" s="98" t="s">
        <v>474</v>
      </c>
      <c r="E84" s="34"/>
      <c r="F84" s="34"/>
      <c r="G84" s="34"/>
      <c r="H84" s="34"/>
      <c r="I84" s="34"/>
      <c r="J84" s="34"/>
      <c r="K84" s="105"/>
    </row>
    <row r="85" spans="1:11" x14ac:dyDescent="0.2">
      <c r="A85" s="82"/>
      <c r="B85" s="94"/>
      <c r="C85" s="95"/>
      <c r="D85" s="98"/>
      <c r="E85" s="34"/>
      <c r="F85" s="34"/>
      <c r="G85" s="34"/>
      <c r="H85" s="34"/>
      <c r="I85" s="34"/>
      <c r="J85" s="34"/>
      <c r="K85" s="105"/>
    </row>
    <row r="86" spans="1:11" x14ac:dyDescent="0.2">
      <c r="A86" s="99">
        <v>711</v>
      </c>
      <c r="B86" s="100"/>
      <c r="C86" s="101" t="s">
        <v>517</v>
      </c>
      <c r="D86" s="102" t="s">
        <v>518</v>
      </c>
      <c r="E86" s="31">
        <f>E87+E88</f>
        <v>25164999.853483602</v>
      </c>
      <c r="F86" s="31">
        <f>F87+F88</f>
        <v>1918796.8057799998</v>
      </c>
      <c r="G86" s="31">
        <f>G87+G88</f>
        <v>0</v>
      </c>
      <c r="H86" s="31">
        <f>H87+H88</f>
        <v>0</v>
      </c>
      <c r="I86" s="31">
        <f>I87+I88</f>
        <v>0</v>
      </c>
      <c r="J86" s="31">
        <f>E86+F86+G86+H86</f>
        <v>27083796.659263603</v>
      </c>
      <c r="K86" s="103" t="e">
        <f>J86/J$141*100</f>
        <v>#REF!</v>
      </c>
    </row>
    <row r="87" spans="1:11" x14ac:dyDescent="0.2">
      <c r="A87" s="99">
        <v>7110</v>
      </c>
      <c r="B87" s="100"/>
      <c r="C87" s="101" t="s">
        <v>519</v>
      </c>
      <c r="D87" s="102" t="s">
        <v>520</v>
      </c>
      <c r="E87" s="31">
        <v>7918000.2280517425</v>
      </c>
      <c r="F87" s="31">
        <v>0</v>
      </c>
      <c r="G87" s="31">
        <v>0</v>
      </c>
      <c r="H87" s="31">
        <v>0</v>
      </c>
      <c r="I87" s="31"/>
      <c r="J87" s="31">
        <f>E87+F87+G87+H87</f>
        <v>7918000.2280517425</v>
      </c>
      <c r="K87" s="103" t="e">
        <f>J87/J$141*100</f>
        <v>#REF!</v>
      </c>
    </row>
    <row r="88" spans="1:11" x14ac:dyDescent="0.2">
      <c r="A88" s="99">
        <v>7111</v>
      </c>
      <c r="B88" s="100"/>
      <c r="C88" s="101" t="s">
        <v>521</v>
      </c>
      <c r="D88" s="102" t="s">
        <v>522</v>
      </c>
      <c r="E88" s="31">
        <v>17246999.625431858</v>
      </c>
      <c r="F88" s="31">
        <v>1918796.8057799998</v>
      </c>
      <c r="G88" s="31">
        <v>0</v>
      </c>
      <c r="H88" s="31">
        <v>0</v>
      </c>
      <c r="I88" s="31"/>
      <c r="J88" s="31">
        <f>E88+F88+G88+H88</f>
        <v>19165796.431211859</v>
      </c>
      <c r="K88" s="103" t="e">
        <f>J88/J$141*100</f>
        <v>#REF!</v>
      </c>
    </row>
    <row r="89" spans="1:11" x14ac:dyDescent="0.2">
      <c r="A89" s="82"/>
      <c r="B89" s="94"/>
      <c r="C89" s="95"/>
      <c r="D89" s="98"/>
      <c r="E89" s="34"/>
      <c r="F89" s="34"/>
      <c r="G89" s="34"/>
      <c r="H89" s="34"/>
      <c r="I89" s="34"/>
      <c r="J89" s="34"/>
      <c r="K89" s="105"/>
    </row>
    <row r="90" spans="1:11" x14ac:dyDescent="0.2">
      <c r="A90" s="99">
        <v>712</v>
      </c>
      <c r="B90" s="100"/>
      <c r="C90" s="101" t="s">
        <v>523</v>
      </c>
      <c r="D90" s="102" t="s">
        <v>524</v>
      </c>
      <c r="E90" s="31">
        <f>E91</f>
        <v>8455000</v>
      </c>
      <c r="F90" s="31">
        <f>F91</f>
        <v>627057.73061999993</v>
      </c>
      <c r="G90" s="31">
        <f>G91</f>
        <v>0</v>
      </c>
      <c r="H90" s="31">
        <f>H91</f>
        <v>0</v>
      </c>
      <c r="I90" s="31">
        <f>I91</f>
        <v>0</v>
      </c>
      <c r="J90" s="31">
        <f>E90+F90+G90+H90</f>
        <v>9082057.7306200005</v>
      </c>
      <c r="K90" s="103" t="e">
        <f>J90/J$141*100</f>
        <v>#REF!</v>
      </c>
    </row>
    <row r="91" spans="1:11" x14ac:dyDescent="0.2">
      <c r="A91" s="99">
        <v>7120</v>
      </c>
      <c r="B91" s="100"/>
      <c r="C91" s="101" t="s">
        <v>525</v>
      </c>
      <c r="D91" s="102" t="s">
        <v>526</v>
      </c>
      <c r="E91" s="31">
        <v>8455000</v>
      </c>
      <c r="F91" s="31">
        <v>627057.73061999993</v>
      </c>
      <c r="G91" s="31">
        <v>0</v>
      </c>
      <c r="H91" s="31"/>
      <c r="I91" s="31"/>
      <c r="J91" s="31">
        <f>E91+F91+G91+H91</f>
        <v>9082057.7306200005</v>
      </c>
      <c r="K91" s="103" t="e">
        <f>J91/J$141*100</f>
        <v>#REF!</v>
      </c>
    </row>
    <row r="92" spans="1:11" x14ac:dyDescent="0.2">
      <c r="A92" s="82"/>
      <c r="B92" s="94"/>
      <c r="C92" s="95"/>
      <c r="D92" s="98"/>
      <c r="E92" s="34"/>
      <c r="F92" s="34"/>
      <c r="G92" s="34"/>
      <c r="H92" s="34"/>
      <c r="I92" s="34"/>
      <c r="J92" s="34"/>
      <c r="K92" s="105"/>
    </row>
    <row r="93" spans="1:11" x14ac:dyDescent="0.2">
      <c r="A93" s="99">
        <v>713</v>
      </c>
      <c r="B93" s="100"/>
      <c r="C93" s="101" t="s">
        <v>527</v>
      </c>
      <c r="D93" s="102" t="s">
        <v>528</v>
      </c>
      <c r="E93" s="31">
        <f t="shared" ref="E93:J93" si="12">E94</f>
        <v>6785000</v>
      </c>
      <c r="F93" s="31">
        <f t="shared" si="12"/>
        <v>1766978.4054</v>
      </c>
      <c r="G93" s="31">
        <f t="shared" si="12"/>
        <v>32201.588999999996</v>
      </c>
      <c r="H93" s="31">
        <f t="shared" si="12"/>
        <v>1630912</v>
      </c>
      <c r="I93" s="31">
        <f t="shared" si="12"/>
        <v>0</v>
      </c>
      <c r="J93" s="31">
        <f t="shared" si="12"/>
        <v>10215091.9944</v>
      </c>
      <c r="K93" s="103" t="e">
        <f>J93/J$141*100</f>
        <v>#REF!</v>
      </c>
    </row>
    <row r="94" spans="1:11" x14ac:dyDescent="0.2">
      <c r="A94" s="99">
        <v>7130</v>
      </c>
      <c r="B94" s="100"/>
      <c r="C94" s="101" t="s">
        <v>529</v>
      </c>
      <c r="D94" s="102" t="s">
        <v>530</v>
      </c>
      <c r="E94" s="31">
        <v>6785000</v>
      </c>
      <c r="F94" s="31">
        <v>1766978.4054</v>
      </c>
      <c r="G94" s="31">
        <v>32201.588999999996</v>
      </c>
      <c r="H94" s="31">
        <v>1630912</v>
      </c>
      <c r="I94" s="31"/>
      <c r="J94" s="31">
        <f>E94+F94+G94+H94-I94</f>
        <v>10215091.9944</v>
      </c>
      <c r="K94" s="103" t="e">
        <f>J94/J$141*100</f>
        <v>#REF!</v>
      </c>
    </row>
    <row r="95" spans="1:11" x14ac:dyDescent="0.2">
      <c r="A95" s="82"/>
      <c r="B95" s="94"/>
      <c r="C95" s="95" t="s">
        <v>531</v>
      </c>
      <c r="D95" s="98"/>
      <c r="E95" s="34"/>
      <c r="F95" s="34"/>
      <c r="G95" s="34"/>
      <c r="H95" s="34"/>
      <c r="I95" s="34"/>
      <c r="J95" s="111"/>
      <c r="K95" s="105"/>
    </row>
    <row r="96" spans="1:11" x14ac:dyDescent="0.2">
      <c r="A96" s="82"/>
      <c r="B96" s="94"/>
      <c r="C96" s="95"/>
      <c r="D96" s="97" t="s">
        <v>474</v>
      </c>
      <c r="E96" s="34"/>
      <c r="F96" s="34"/>
      <c r="G96" s="34"/>
      <c r="H96" s="34"/>
      <c r="I96" s="34"/>
      <c r="J96" s="34"/>
      <c r="K96" s="105"/>
    </row>
    <row r="97" spans="1:11" x14ac:dyDescent="0.2">
      <c r="A97" s="99">
        <v>714</v>
      </c>
      <c r="B97" s="100"/>
      <c r="C97" s="101" t="s">
        <v>532</v>
      </c>
      <c r="D97" s="102" t="s">
        <v>533</v>
      </c>
      <c r="E97" s="31">
        <f t="shared" ref="E97:J97" si="13">E98+E99</f>
        <v>21929600</v>
      </c>
      <c r="F97" s="31">
        <f t="shared" si="13"/>
        <v>19204825.120369997</v>
      </c>
      <c r="G97" s="31">
        <f t="shared" si="13"/>
        <v>5060495.4670000002</v>
      </c>
      <c r="H97" s="31">
        <f t="shared" si="13"/>
        <v>2121664</v>
      </c>
      <c r="I97" s="31">
        <f t="shared" si="13"/>
        <v>0</v>
      </c>
      <c r="J97" s="31">
        <f t="shared" si="13"/>
        <v>48316584.587370001</v>
      </c>
      <c r="K97" s="103" t="e">
        <f>J97/J$141*100</f>
        <v>#REF!</v>
      </c>
    </row>
    <row r="98" spans="1:11" x14ac:dyDescent="0.2">
      <c r="A98" s="99">
        <v>7140</v>
      </c>
      <c r="B98" s="100"/>
      <c r="C98" s="101" t="s">
        <v>534</v>
      </c>
      <c r="D98" s="102" t="s">
        <v>536</v>
      </c>
      <c r="E98" s="31">
        <v>0</v>
      </c>
      <c r="F98" s="31">
        <v>0</v>
      </c>
      <c r="G98" s="31">
        <v>3962602</v>
      </c>
      <c r="H98" s="31">
        <v>0</v>
      </c>
      <c r="I98" s="31"/>
      <c r="J98" s="31">
        <f>E98+F98+G98+H98</f>
        <v>3962602</v>
      </c>
      <c r="K98" s="103" t="e">
        <f>J98/J$141*100</f>
        <v>#REF!</v>
      </c>
    </row>
    <row r="99" spans="1:11" x14ac:dyDescent="0.2">
      <c r="A99" s="99">
        <v>7141</v>
      </c>
      <c r="B99" s="100"/>
      <c r="C99" s="101" t="s">
        <v>537</v>
      </c>
      <c r="D99" s="102" t="s">
        <v>538</v>
      </c>
      <c r="E99" s="31">
        <v>21929600</v>
      </c>
      <c r="F99" s="31">
        <v>19204825.120369997</v>
      </c>
      <c r="G99" s="31">
        <v>1097893.4669999999</v>
      </c>
      <c r="H99" s="31">
        <v>2121664</v>
      </c>
      <c r="I99" s="31"/>
      <c r="J99" s="31">
        <f>E99+F99+G99+H99-I99</f>
        <v>44353982.587370001</v>
      </c>
      <c r="K99" s="103" t="e">
        <f>J99/J$141*100</f>
        <v>#REF!</v>
      </c>
    </row>
    <row r="100" spans="1:11" x14ac:dyDescent="0.2">
      <c r="A100" s="82"/>
      <c r="B100" s="94"/>
      <c r="C100" s="95"/>
      <c r="D100" s="98"/>
      <c r="E100" s="86"/>
      <c r="F100" s="86"/>
      <c r="G100" s="86"/>
      <c r="H100" s="86"/>
      <c r="I100" s="86"/>
      <c r="J100" s="86"/>
      <c r="K100" s="87"/>
    </row>
    <row r="101" spans="1:11" ht="15.75" x14ac:dyDescent="0.25">
      <c r="A101" s="88">
        <v>72</v>
      </c>
      <c r="B101" s="89"/>
      <c r="C101" s="90" t="s">
        <v>539</v>
      </c>
      <c r="D101" s="91" t="s">
        <v>540</v>
      </c>
      <c r="E101" s="32">
        <f>E104+E110+E114</f>
        <v>3575999.79</v>
      </c>
      <c r="F101" s="32">
        <f>F104+F110+F114</f>
        <v>10948758.868000001</v>
      </c>
      <c r="G101" s="32">
        <f>G104+G110+G114</f>
        <v>220000</v>
      </c>
      <c r="H101" s="32">
        <f>H104+H110+H114</f>
        <v>21711</v>
      </c>
      <c r="I101" s="32">
        <f>I104+I110+I114</f>
        <v>0</v>
      </c>
      <c r="J101" s="32">
        <f>E101+F101+G101+H101</f>
        <v>14766469.658</v>
      </c>
      <c r="K101" s="92" t="e">
        <f>J101/J$141*100</f>
        <v>#REF!</v>
      </c>
    </row>
    <row r="102" spans="1:11" ht="15.75" x14ac:dyDescent="0.25">
      <c r="A102" s="88"/>
      <c r="B102" s="89"/>
      <c r="C102" s="96" t="s">
        <v>541</v>
      </c>
      <c r="D102" s="97" t="s">
        <v>541</v>
      </c>
      <c r="E102" s="86"/>
      <c r="F102" s="86"/>
      <c r="G102" s="86"/>
      <c r="H102" s="86"/>
      <c r="I102" s="86"/>
      <c r="J102" s="86"/>
      <c r="K102" s="87"/>
    </row>
    <row r="103" spans="1:11" x14ac:dyDescent="0.2">
      <c r="A103" s="82"/>
      <c r="B103" s="94"/>
      <c r="C103" s="95"/>
      <c r="D103" s="98"/>
      <c r="E103" s="86"/>
      <c r="F103" s="86"/>
      <c r="G103" s="86"/>
      <c r="H103" s="86"/>
      <c r="I103" s="86"/>
      <c r="J103" s="86"/>
      <c r="K103" s="87"/>
    </row>
    <row r="104" spans="1:11" x14ac:dyDescent="0.2">
      <c r="A104" s="99">
        <v>720</v>
      </c>
      <c r="B104" s="100"/>
      <c r="C104" s="101" t="s">
        <v>542</v>
      </c>
      <c r="D104" s="102" t="s">
        <v>543</v>
      </c>
      <c r="E104" s="31">
        <f>SUM(E105:E108)</f>
        <v>3050499.79</v>
      </c>
      <c r="F104" s="31">
        <f>SUM(F105:F108)</f>
        <v>3897695.5090000005</v>
      </c>
      <c r="G104" s="31">
        <f>SUM(G105:G108)</f>
        <v>220000</v>
      </c>
      <c r="H104" s="31">
        <f>SUM(H105:H108)</f>
        <v>21711</v>
      </c>
      <c r="I104" s="31">
        <f>SUM(I105:I108)</f>
        <v>0</v>
      </c>
      <c r="J104" s="31">
        <f>E104+F104+G104+H104</f>
        <v>7189906.2990000006</v>
      </c>
      <c r="K104" s="103" t="e">
        <f>J104/J$141*100</f>
        <v>#REF!</v>
      </c>
    </row>
    <row r="105" spans="1:11" x14ac:dyDescent="0.2">
      <c r="A105" s="99">
        <v>7200</v>
      </c>
      <c r="B105" s="100"/>
      <c r="C105" s="101" t="s">
        <v>544</v>
      </c>
      <c r="D105" s="102" t="s">
        <v>545</v>
      </c>
      <c r="E105" s="31">
        <v>2766699.79</v>
      </c>
      <c r="F105" s="31">
        <v>3460004.4569999999</v>
      </c>
      <c r="G105" s="31">
        <v>220000</v>
      </c>
      <c r="H105" s="31">
        <v>17932</v>
      </c>
      <c r="I105" s="31"/>
      <c r="J105" s="31">
        <f>E105+F105+G105+H105</f>
        <v>6464636.2469999995</v>
      </c>
      <c r="K105" s="103" t="e">
        <f>J105/J$141*100</f>
        <v>#REF!</v>
      </c>
    </row>
    <row r="106" spans="1:11" x14ac:dyDescent="0.2">
      <c r="A106" s="99">
        <v>7201</v>
      </c>
      <c r="B106" s="100"/>
      <c r="C106" s="101" t="s">
        <v>546</v>
      </c>
      <c r="D106" s="102" t="s">
        <v>547</v>
      </c>
      <c r="E106" s="31">
        <v>220000</v>
      </c>
      <c r="F106" s="31">
        <v>14881.108999999999</v>
      </c>
      <c r="G106" s="31"/>
      <c r="H106" s="31">
        <v>315</v>
      </c>
      <c r="I106" s="31"/>
      <c r="J106" s="31">
        <f>E106+F106+G106+H106</f>
        <v>235196.109</v>
      </c>
      <c r="K106" s="103" t="e">
        <f>J106/J$141*100</f>
        <v>#REF!</v>
      </c>
    </row>
    <row r="107" spans="1:11" x14ac:dyDescent="0.2">
      <c r="A107" s="99">
        <v>7202</v>
      </c>
      <c r="B107" s="100"/>
      <c r="C107" s="101" t="s">
        <v>548</v>
      </c>
      <c r="D107" s="102" t="s">
        <v>549</v>
      </c>
      <c r="E107" s="31">
        <v>8600</v>
      </c>
      <c r="F107" s="31">
        <v>8091.6489999999994</v>
      </c>
      <c r="G107" s="31"/>
      <c r="H107" s="31">
        <v>2676</v>
      </c>
      <c r="I107" s="31"/>
      <c r="J107" s="31">
        <f>E107+F107+G107+H107</f>
        <v>19367.648999999998</v>
      </c>
      <c r="K107" s="103" t="e">
        <f>J107/J$141*100</f>
        <v>#REF!</v>
      </c>
    </row>
    <row r="108" spans="1:11" x14ac:dyDescent="0.2">
      <c r="A108" s="99">
        <v>7203</v>
      </c>
      <c r="B108" s="100"/>
      <c r="C108" s="101" t="s">
        <v>550</v>
      </c>
      <c r="D108" s="102" t="s">
        <v>551</v>
      </c>
      <c r="E108" s="31">
        <v>55200</v>
      </c>
      <c r="F108" s="31">
        <v>414718.29399999999</v>
      </c>
      <c r="G108" s="31"/>
      <c r="H108" s="31">
        <v>788</v>
      </c>
      <c r="I108" s="31"/>
      <c r="J108" s="31">
        <f>E108+F108+G108+H108</f>
        <v>470706.29399999999</v>
      </c>
      <c r="K108" s="103" t="e">
        <f>J108/J$141*100</f>
        <v>#REF!</v>
      </c>
    </row>
    <row r="109" spans="1:11" x14ac:dyDescent="0.2">
      <c r="A109" s="82"/>
      <c r="B109" s="94"/>
      <c r="C109" s="95"/>
      <c r="D109" s="98"/>
      <c r="E109" s="34"/>
      <c r="F109" s="34"/>
      <c r="G109" s="34"/>
      <c r="H109" s="34"/>
      <c r="I109" s="34"/>
      <c r="J109" s="34"/>
      <c r="K109" s="105"/>
    </row>
    <row r="110" spans="1:11" x14ac:dyDescent="0.2">
      <c r="A110" s="99">
        <v>721</v>
      </c>
      <c r="B110" s="100"/>
      <c r="C110" s="101" t="s">
        <v>552</v>
      </c>
      <c r="D110" s="102" t="s">
        <v>553</v>
      </c>
      <c r="E110" s="31">
        <f>E111+E112</f>
        <v>0</v>
      </c>
      <c r="F110" s="31">
        <f>F111+F112</f>
        <v>0</v>
      </c>
      <c r="G110" s="31">
        <f>G111+G112</f>
        <v>0</v>
      </c>
      <c r="H110" s="31">
        <f>H111+H112</f>
        <v>0</v>
      </c>
      <c r="I110" s="31">
        <f>I111+I112</f>
        <v>0</v>
      </c>
      <c r="J110" s="31">
        <f>E110+F110+G110+H110</f>
        <v>0</v>
      </c>
      <c r="K110" s="103" t="e">
        <f>J110/J$141*100</f>
        <v>#REF!</v>
      </c>
    </row>
    <row r="111" spans="1:11" x14ac:dyDescent="0.2">
      <c r="A111" s="99">
        <v>7210</v>
      </c>
      <c r="B111" s="100"/>
      <c r="C111" s="101" t="s">
        <v>554</v>
      </c>
      <c r="D111" s="102" t="s">
        <v>555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99">
        <v>7211</v>
      </c>
      <c r="B112" s="100"/>
      <c r="C112" s="101" t="s">
        <v>556</v>
      </c>
      <c r="D112" s="102" t="s">
        <v>557</v>
      </c>
      <c r="E112" s="31">
        <v>0</v>
      </c>
      <c r="F112" s="31"/>
      <c r="G112" s="31">
        <v>0</v>
      </c>
      <c r="H112" s="31">
        <v>0</v>
      </c>
      <c r="I112" s="31"/>
      <c r="J112" s="31">
        <f>E112+F112+G112+H112</f>
        <v>0</v>
      </c>
      <c r="K112" s="104"/>
    </row>
    <row r="113" spans="1:11" x14ac:dyDescent="0.2">
      <c r="A113" s="82"/>
      <c r="B113" s="94"/>
      <c r="C113" s="95"/>
      <c r="D113" s="98"/>
      <c r="E113" s="34"/>
      <c r="F113" s="34"/>
      <c r="G113" s="34"/>
      <c r="H113" s="34"/>
      <c r="I113" s="34"/>
      <c r="J113" s="34"/>
      <c r="K113" s="105"/>
    </row>
    <row r="114" spans="1:11" x14ac:dyDescent="0.2">
      <c r="A114" s="99">
        <v>722</v>
      </c>
      <c r="B114" s="100"/>
      <c r="C114" s="101" t="s">
        <v>558</v>
      </c>
      <c r="D114" s="102" t="s">
        <v>559</v>
      </c>
      <c r="E114" s="31">
        <f>E115+E116+E117</f>
        <v>525500</v>
      </c>
      <c r="F114" s="31">
        <f>F115+F116+F117</f>
        <v>7051063.3590000002</v>
      </c>
      <c r="G114" s="31">
        <f>G115+G116+G117</f>
        <v>0</v>
      </c>
      <c r="H114" s="31">
        <f>H115+H116+H117</f>
        <v>0</v>
      </c>
      <c r="I114" s="31">
        <f>I115+I116+I117</f>
        <v>0</v>
      </c>
      <c r="J114" s="31">
        <f>E114+F114+G114+H114</f>
        <v>7576563.3590000002</v>
      </c>
      <c r="K114" s="103" t="e">
        <f>J114/J$141*100</f>
        <v>#REF!</v>
      </c>
    </row>
    <row r="115" spans="1:11" x14ac:dyDescent="0.2">
      <c r="A115" s="99">
        <v>7220</v>
      </c>
      <c r="B115" s="100"/>
      <c r="C115" s="101" t="s">
        <v>560</v>
      </c>
      <c r="D115" s="102" t="s">
        <v>561</v>
      </c>
      <c r="E115" s="31">
        <v>0</v>
      </c>
      <c r="F115" s="31">
        <v>7051063.3590000002</v>
      </c>
      <c r="G115" s="31">
        <v>0</v>
      </c>
      <c r="H115" s="31">
        <v>0</v>
      </c>
      <c r="I115" s="31"/>
      <c r="J115" s="31">
        <f>E115+F115+G115+H115</f>
        <v>7051063.3590000002</v>
      </c>
      <c r="K115" s="104"/>
    </row>
    <row r="116" spans="1:11" x14ac:dyDescent="0.2">
      <c r="A116" s="99">
        <v>7221</v>
      </c>
      <c r="B116" s="100"/>
      <c r="C116" s="101" t="s">
        <v>562</v>
      </c>
      <c r="D116" s="102" t="s">
        <v>563</v>
      </c>
      <c r="E116" s="31">
        <v>525500</v>
      </c>
      <c r="F116" s="31">
        <v>0</v>
      </c>
      <c r="G116" s="31">
        <v>0</v>
      </c>
      <c r="H116" s="31">
        <v>0</v>
      </c>
      <c r="I116" s="31"/>
      <c r="J116" s="31">
        <f>E116+F116+G116+H116</f>
        <v>525500</v>
      </c>
      <c r="K116" s="104"/>
    </row>
    <row r="117" spans="1:11" x14ac:dyDescent="0.2">
      <c r="A117" s="99">
        <v>7222</v>
      </c>
      <c r="B117" s="100"/>
      <c r="C117" s="101" t="s">
        <v>564</v>
      </c>
      <c r="D117" s="102" t="s">
        <v>565</v>
      </c>
      <c r="E117" s="31">
        <v>0</v>
      </c>
      <c r="F117" s="31">
        <v>0</v>
      </c>
      <c r="G117" s="31">
        <v>0</v>
      </c>
      <c r="H117" s="31">
        <v>0</v>
      </c>
      <c r="I117" s="31"/>
      <c r="J117" s="31">
        <f>E117+F117+G117+H117</f>
        <v>0</v>
      </c>
      <c r="K117" s="104"/>
    </row>
    <row r="118" spans="1:11" x14ac:dyDescent="0.2">
      <c r="A118" s="82"/>
      <c r="B118" s="94"/>
      <c r="C118" s="95"/>
      <c r="D118" s="98" t="s">
        <v>474</v>
      </c>
      <c r="E118" s="86"/>
      <c r="F118" s="86"/>
      <c r="G118" s="86"/>
      <c r="H118" s="86"/>
      <c r="I118" s="86"/>
      <c r="J118" s="86"/>
      <c r="K118" s="87"/>
    </row>
    <row r="119" spans="1:11" ht="15.75" x14ac:dyDescent="0.25">
      <c r="A119" s="88">
        <v>73</v>
      </c>
      <c r="B119" s="89"/>
      <c r="C119" s="90" t="s">
        <v>566</v>
      </c>
      <c r="D119" s="91" t="s">
        <v>567</v>
      </c>
      <c r="E119" s="32">
        <f>E122+E126</f>
        <v>17290000</v>
      </c>
      <c r="F119" s="32">
        <f>F122+F126</f>
        <v>915017.41599999997</v>
      </c>
      <c r="G119" s="32">
        <f>G122+G126</f>
        <v>0</v>
      </c>
      <c r="H119" s="32">
        <f>H122+H126</f>
        <v>0</v>
      </c>
      <c r="I119" s="32">
        <f>I122+I126</f>
        <v>0</v>
      </c>
      <c r="J119" s="32">
        <f>E119+F119+G119+H119</f>
        <v>18205017.416000001</v>
      </c>
      <c r="K119" s="92" t="e">
        <f>J119/J$141*100</f>
        <v>#REF!</v>
      </c>
    </row>
    <row r="120" spans="1:11" ht="15.75" x14ac:dyDescent="0.25">
      <c r="A120" s="88"/>
      <c r="B120" s="89"/>
      <c r="C120" s="96" t="s">
        <v>568</v>
      </c>
      <c r="D120" s="97" t="s">
        <v>568</v>
      </c>
      <c r="E120" s="86"/>
      <c r="F120" s="86"/>
      <c r="G120" s="86"/>
      <c r="H120" s="86"/>
      <c r="I120" s="86"/>
      <c r="J120" s="86"/>
      <c r="K120" s="87"/>
    </row>
    <row r="121" spans="1:11" x14ac:dyDescent="0.2">
      <c r="A121" s="82"/>
      <c r="B121" s="94"/>
      <c r="C121" s="95"/>
      <c r="D121" s="98"/>
      <c r="E121" s="86"/>
      <c r="F121" s="86"/>
      <c r="G121" s="86"/>
      <c r="H121" s="86"/>
      <c r="I121" s="86"/>
      <c r="J121" s="86"/>
      <c r="K121" s="87"/>
    </row>
    <row r="122" spans="1:11" x14ac:dyDescent="0.2">
      <c r="A122" s="99">
        <v>730</v>
      </c>
      <c r="B122" s="100"/>
      <c r="C122" s="101" t="s">
        <v>570</v>
      </c>
      <c r="D122" s="102" t="s">
        <v>571</v>
      </c>
      <c r="E122" s="31">
        <f t="shared" ref="E122:J122" si="14">E123+E124</f>
        <v>10000</v>
      </c>
      <c r="F122" s="31">
        <f t="shared" si="14"/>
        <v>699818.86</v>
      </c>
      <c r="G122" s="31">
        <f t="shared" si="14"/>
        <v>0</v>
      </c>
      <c r="H122" s="31">
        <f t="shared" si="14"/>
        <v>0</v>
      </c>
      <c r="I122" s="31">
        <f t="shared" si="14"/>
        <v>0</v>
      </c>
      <c r="J122" s="31">
        <f t="shared" si="14"/>
        <v>709818.86</v>
      </c>
      <c r="K122" s="103" t="e">
        <f>J122/J$141*100</f>
        <v>#REF!</v>
      </c>
    </row>
    <row r="123" spans="1:11" x14ac:dyDescent="0.2">
      <c r="A123" s="99">
        <v>7300</v>
      </c>
      <c r="B123" s="100"/>
      <c r="C123" s="101" t="s">
        <v>572</v>
      </c>
      <c r="D123" s="102" t="s">
        <v>573</v>
      </c>
      <c r="E123" s="31">
        <v>10000</v>
      </c>
      <c r="F123" s="31">
        <v>699818.86</v>
      </c>
      <c r="G123" s="31">
        <v>0</v>
      </c>
      <c r="H123" s="31">
        <v>0</v>
      </c>
      <c r="I123" s="31"/>
      <c r="J123" s="31">
        <f>E123+F123+G123+H123</f>
        <v>709818.86</v>
      </c>
      <c r="K123" s="103" t="e">
        <f>J123/J$141*100</f>
        <v>#REF!</v>
      </c>
    </row>
    <row r="124" spans="1:11" x14ac:dyDescent="0.2">
      <c r="A124" s="99">
        <v>7301</v>
      </c>
      <c r="B124" s="100"/>
      <c r="C124" s="101" t="s">
        <v>574</v>
      </c>
      <c r="D124" s="102" t="s">
        <v>575</v>
      </c>
      <c r="E124" s="31">
        <v>0</v>
      </c>
      <c r="F124" s="31">
        <v>0</v>
      </c>
      <c r="G124" s="31">
        <v>0</v>
      </c>
      <c r="H124" s="31">
        <v>0</v>
      </c>
      <c r="I124" s="31"/>
      <c r="J124" s="31">
        <f>E124+F124+G124+H124</f>
        <v>0</v>
      </c>
      <c r="K124" s="103" t="e">
        <f>J124/J$141*100</f>
        <v>#REF!</v>
      </c>
    </row>
    <row r="125" spans="1:11" x14ac:dyDescent="0.2">
      <c r="A125" s="82"/>
      <c r="B125" s="94"/>
      <c r="C125" s="95"/>
      <c r="D125" s="98"/>
      <c r="E125" s="34"/>
      <c r="F125" s="34"/>
      <c r="G125" s="34"/>
      <c r="H125" s="34"/>
      <c r="I125" s="34"/>
      <c r="J125" s="34"/>
      <c r="K125" s="105"/>
    </row>
    <row r="126" spans="1:11" x14ac:dyDescent="0.2">
      <c r="A126" s="99">
        <v>731</v>
      </c>
      <c r="B126" s="100"/>
      <c r="C126" s="101" t="s">
        <v>577</v>
      </c>
      <c r="D126" s="102" t="s">
        <v>578</v>
      </c>
      <c r="E126" s="31">
        <f>E127+E128</f>
        <v>17280000</v>
      </c>
      <c r="F126" s="31">
        <f>F127+F128</f>
        <v>215198.55599999998</v>
      </c>
      <c r="G126" s="31">
        <f>G127+G128</f>
        <v>0</v>
      </c>
      <c r="H126" s="31">
        <f>H127+H128</f>
        <v>0</v>
      </c>
      <c r="I126" s="31">
        <f>I127+I128</f>
        <v>0</v>
      </c>
      <c r="J126" s="31">
        <f>E126+F126+G126+H126</f>
        <v>17495198.556000002</v>
      </c>
      <c r="K126" s="103" t="e">
        <f>J126/J$141*100</f>
        <v>#REF!</v>
      </c>
    </row>
    <row r="127" spans="1:11" x14ac:dyDescent="0.2">
      <c r="A127" s="99">
        <v>7310</v>
      </c>
      <c r="B127" s="100"/>
      <c r="C127" s="101" t="s">
        <v>579</v>
      </c>
      <c r="D127" s="102" t="s">
        <v>580</v>
      </c>
      <c r="E127" s="31">
        <v>3980000</v>
      </c>
      <c r="F127" s="31">
        <v>26550</v>
      </c>
      <c r="G127" s="31">
        <v>0</v>
      </c>
      <c r="H127" s="31">
        <v>0</v>
      </c>
      <c r="I127" s="31"/>
      <c r="J127" s="31">
        <f>E127+F127+G127+H127</f>
        <v>4006550</v>
      </c>
      <c r="K127" s="103" t="e">
        <f>J127/J$141*100</f>
        <v>#REF!</v>
      </c>
    </row>
    <row r="128" spans="1:11" x14ac:dyDescent="0.2">
      <c r="A128" s="99">
        <v>7311</v>
      </c>
      <c r="B128" s="100"/>
      <c r="C128" s="101" t="s">
        <v>581</v>
      </c>
      <c r="D128" s="102" t="s">
        <v>582</v>
      </c>
      <c r="E128" s="31">
        <v>13300000</v>
      </c>
      <c r="F128" s="31">
        <v>188648.55599999998</v>
      </c>
      <c r="G128" s="31">
        <v>0</v>
      </c>
      <c r="H128" s="31">
        <v>0</v>
      </c>
      <c r="I128" s="31"/>
      <c r="J128" s="31">
        <f>E128+F128+G128+H128</f>
        <v>13488648.556</v>
      </c>
      <c r="K128" s="103" t="e">
        <f>J128/J$141*100</f>
        <v>#REF!</v>
      </c>
    </row>
    <row r="129" spans="1:11" x14ac:dyDescent="0.2">
      <c r="A129" s="82"/>
      <c r="B129" s="94"/>
      <c r="C129" s="95"/>
      <c r="D129" s="98"/>
      <c r="E129" s="86"/>
      <c r="F129" s="86"/>
      <c r="G129" s="86"/>
      <c r="H129" s="86"/>
      <c r="I129" s="86"/>
      <c r="J129" s="86"/>
      <c r="K129" s="87"/>
    </row>
    <row r="130" spans="1:11" ht="15.75" x14ac:dyDescent="0.25">
      <c r="A130" s="69">
        <v>74</v>
      </c>
      <c r="B130" s="70"/>
      <c r="C130" s="77" t="s">
        <v>583</v>
      </c>
      <c r="D130" s="91" t="s">
        <v>584</v>
      </c>
      <c r="E130" s="73">
        <f>E132</f>
        <v>104700</v>
      </c>
      <c r="F130" s="73">
        <f>F132</f>
        <v>61973397.353</v>
      </c>
      <c r="G130" s="73">
        <f>G132</f>
        <v>230518929.12348402</v>
      </c>
      <c r="H130" s="73">
        <f>H132</f>
        <v>68335060</v>
      </c>
      <c r="I130" s="73">
        <f>I132</f>
        <v>353441390.069484</v>
      </c>
      <c r="J130" s="73">
        <f>+J132</f>
        <v>7490696.4069999997</v>
      </c>
      <c r="K130" s="92" t="e">
        <f>J130/J$141*100</f>
        <v>#REF!</v>
      </c>
    </row>
    <row r="131" spans="1:11" ht="15.75" x14ac:dyDescent="0.25">
      <c r="A131" s="69"/>
      <c r="B131" s="70"/>
      <c r="C131" s="112"/>
      <c r="D131" s="97" t="s">
        <v>474</v>
      </c>
      <c r="E131" s="113"/>
      <c r="F131" s="113"/>
      <c r="G131" s="113"/>
      <c r="H131" s="113"/>
      <c r="I131" s="113"/>
      <c r="J131" s="113"/>
      <c r="K131" s="87"/>
    </row>
    <row r="132" spans="1:11" x14ac:dyDescent="0.2">
      <c r="A132" s="106">
        <v>740</v>
      </c>
      <c r="B132" s="107"/>
      <c r="C132" s="108" t="s">
        <v>585</v>
      </c>
      <c r="D132" s="102" t="s">
        <v>586</v>
      </c>
      <c r="E132" s="109">
        <f>E134+E135+E136+E137</f>
        <v>104700</v>
      </c>
      <c r="F132" s="109">
        <f>F134+F135+F136+F137</f>
        <v>61973397.353</v>
      </c>
      <c r="G132" s="109">
        <f>G134+G135+G136+G137</f>
        <v>230518929.12348402</v>
      </c>
      <c r="H132" s="109">
        <f>H134+H135+H136+H137</f>
        <v>68335060</v>
      </c>
      <c r="I132" s="109">
        <f>I134+I135+I136+I137</f>
        <v>353441390.069484</v>
      </c>
      <c r="J132" s="109">
        <f>SUM(J134:J137)</f>
        <v>7490696.4069999997</v>
      </c>
      <c r="K132" s="103" t="e">
        <f>J132/J$141*100</f>
        <v>#REF!</v>
      </c>
    </row>
    <row r="133" spans="1:11" x14ac:dyDescent="0.2">
      <c r="A133" s="114"/>
      <c r="B133" s="115"/>
      <c r="C133" s="112" t="s">
        <v>587</v>
      </c>
      <c r="D133" s="97" t="s">
        <v>588</v>
      </c>
      <c r="E133" s="116"/>
      <c r="F133" s="116"/>
      <c r="G133" s="116"/>
      <c r="H133" s="116"/>
      <c r="I133" s="116"/>
      <c r="J133" s="116"/>
      <c r="K133" s="105"/>
    </row>
    <row r="134" spans="1:11" x14ac:dyDescent="0.2">
      <c r="A134" s="106">
        <v>7400</v>
      </c>
      <c r="B134" s="107"/>
      <c r="C134" s="108" t="s">
        <v>589</v>
      </c>
      <c r="D134" s="102" t="s">
        <v>590</v>
      </c>
      <c r="E134" s="117">
        <v>98400</v>
      </c>
      <c r="F134" s="117">
        <v>58310449</v>
      </c>
      <c r="G134" s="117">
        <v>223776264.12348402</v>
      </c>
      <c r="H134" s="117">
        <v>4106499</v>
      </c>
      <c r="I134" s="428">
        <v>286291612.12348402</v>
      </c>
      <c r="J134" s="109">
        <f>E134+F134+G134+H134-I134</f>
        <v>0</v>
      </c>
      <c r="K134" s="104"/>
    </row>
    <row r="135" spans="1:11" x14ac:dyDescent="0.2">
      <c r="A135" s="106">
        <v>7401</v>
      </c>
      <c r="B135" s="107"/>
      <c r="C135" s="108" t="s">
        <v>591</v>
      </c>
      <c r="D135" s="102" t="s">
        <v>592</v>
      </c>
      <c r="E135" s="109">
        <v>0</v>
      </c>
      <c r="F135" s="117">
        <v>2473024.02</v>
      </c>
      <c r="G135" s="109">
        <v>0</v>
      </c>
      <c r="H135" s="117">
        <v>2792033</v>
      </c>
      <c r="I135" s="428">
        <v>5265057.0199999996</v>
      </c>
      <c r="J135" s="109">
        <f>E135+F135+G135+H135-I135</f>
        <v>0</v>
      </c>
      <c r="K135" s="104"/>
    </row>
    <row r="136" spans="1:11" x14ac:dyDescent="0.2">
      <c r="A136" s="106">
        <v>7402</v>
      </c>
      <c r="B136" s="107"/>
      <c r="C136" s="108" t="s">
        <v>593</v>
      </c>
      <c r="D136" s="102" t="s">
        <v>594</v>
      </c>
      <c r="E136" s="117">
        <v>6300</v>
      </c>
      <c r="F136" s="117">
        <v>74227.925999999992</v>
      </c>
      <c r="G136" s="117">
        <v>367665</v>
      </c>
      <c r="H136" s="117">
        <v>61436528</v>
      </c>
      <c r="I136" s="428">
        <v>61884720.925999999</v>
      </c>
      <c r="J136" s="109">
        <f>E136+F136+G136+H136-I136</f>
        <v>0</v>
      </c>
      <c r="K136" s="104"/>
    </row>
    <row r="137" spans="1:11" x14ac:dyDescent="0.2">
      <c r="A137" s="106">
        <v>7403</v>
      </c>
      <c r="B137" s="107"/>
      <c r="C137" s="108" t="s">
        <v>595</v>
      </c>
      <c r="D137" s="102" t="s">
        <v>596</v>
      </c>
      <c r="E137" s="109">
        <v>0</v>
      </c>
      <c r="F137" s="109">
        <v>1115696.4069999999</v>
      </c>
      <c r="G137" s="109">
        <v>6375000</v>
      </c>
      <c r="H137" s="109">
        <v>0</v>
      </c>
      <c r="I137" s="109">
        <v>0</v>
      </c>
      <c r="J137" s="109">
        <f>E137+F137+G137+H137-I137</f>
        <v>7490696.4069999997</v>
      </c>
      <c r="K137" s="103" t="e">
        <f>J137/J$141*100</f>
        <v>#REF!</v>
      </c>
    </row>
    <row r="138" spans="1:11" ht="15.75" thickBot="1" x14ac:dyDescent="0.25">
      <c r="A138" s="120"/>
      <c r="B138" s="121"/>
      <c r="C138" s="122"/>
      <c r="D138" s="123"/>
      <c r="E138" s="124"/>
      <c r="F138" s="124"/>
      <c r="G138" s="124"/>
      <c r="H138" s="124"/>
      <c r="I138" s="124"/>
      <c r="J138" s="124"/>
      <c r="K138" s="125"/>
    </row>
    <row r="139" spans="1:11" ht="15.75" thickTop="1" x14ac:dyDescent="0.2">
      <c r="A139" s="126"/>
      <c r="B139" s="126"/>
      <c r="C139" s="127"/>
      <c r="D139" s="127"/>
      <c r="E139" s="128"/>
      <c r="F139" s="128"/>
      <c r="G139" s="128"/>
      <c r="H139" s="128"/>
      <c r="I139" s="128"/>
      <c r="J139" s="128"/>
      <c r="K139" s="128"/>
    </row>
    <row r="140" spans="1:11" ht="16.5" thickBot="1" x14ac:dyDescent="0.3">
      <c r="A140" s="53"/>
      <c r="B140" s="53"/>
      <c r="C140" s="54"/>
      <c r="D140" s="54"/>
      <c r="E140" s="129"/>
      <c r="F140" s="129"/>
      <c r="G140" s="129"/>
      <c r="H140" s="129"/>
      <c r="I140" s="129"/>
      <c r="J140" s="130"/>
      <c r="K140" s="130"/>
    </row>
    <row r="141" spans="1:11" ht="19.5" thickTop="1" thickBot="1" x14ac:dyDescent="0.3">
      <c r="A141" s="53" t="s">
        <v>896</v>
      </c>
      <c r="B141" s="53"/>
      <c r="C141" s="131" t="s">
        <v>597</v>
      </c>
      <c r="D141" s="131"/>
      <c r="E141" s="132"/>
      <c r="F141" s="132"/>
      <c r="G141" s="132"/>
      <c r="H141" s="132"/>
      <c r="I141" s="132"/>
      <c r="J141" s="133" t="e">
        <f>+#REF!</f>
        <v>#REF!</v>
      </c>
      <c r="K141" s="134"/>
    </row>
    <row r="142" spans="1:11" ht="17.25" thickTop="1" thickBot="1" x14ac:dyDescent="0.3">
      <c r="A142" s="53"/>
      <c r="B142" s="53"/>
      <c r="C142" s="54"/>
      <c r="D142" s="54"/>
      <c r="E142" s="10"/>
      <c r="F142" s="10"/>
      <c r="G142" s="10"/>
      <c r="H142" s="10"/>
      <c r="I142" s="134"/>
      <c r="J142" s="10"/>
      <c r="K142" s="10"/>
    </row>
    <row r="143" spans="1:11" ht="16.5" thickTop="1" thickBot="1" x14ac:dyDescent="0.25">
      <c r="A143" s="135"/>
      <c r="B143" s="136"/>
      <c r="C143" s="137"/>
      <c r="D143" s="138"/>
      <c r="E143" s="139"/>
      <c r="F143" s="139"/>
      <c r="G143" s="139"/>
      <c r="H143" s="139"/>
      <c r="I143" s="139"/>
      <c r="J143" s="140"/>
      <c r="K143" s="141"/>
    </row>
    <row r="144" spans="1:11" ht="17.25" thickTop="1" thickBot="1" x14ac:dyDescent="0.3">
      <c r="A144" s="69"/>
      <c r="B144" s="70" t="s">
        <v>84</v>
      </c>
      <c r="C144" s="77" t="s">
        <v>599</v>
      </c>
      <c r="D144" s="142"/>
      <c r="E144" s="73">
        <f>E147+E206+E248+E262</f>
        <v>1449652148</v>
      </c>
      <c r="F144" s="73">
        <f>F147+F206+F248+F262</f>
        <v>287455792.78273207</v>
      </c>
      <c r="G144" s="73">
        <f>G147+G206+G248+G262+1</f>
        <v>776433547.39865685</v>
      </c>
      <c r="H144" s="73">
        <f>H147+H206+H248+H262</f>
        <v>380873965.44054085</v>
      </c>
      <c r="I144" s="74">
        <f>I147+I206+I248+I262</f>
        <v>454562870.52779716</v>
      </c>
      <c r="J144" s="75">
        <f>E144+F144+G144+H144-I144</f>
        <v>2439852583.0941324</v>
      </c>
      <c r="K144" s="76" t="e">
        <f>J144/J$141*100</f>
        <v>#REF!</v>
      </c>
    </row>
    <row r="145" spans="1:11" ht="16.5" thickTop="1" x14ac:dyDescent="0.25">
      <c r="A145" s="69"/>
      <c r="B145" s="70"/>
      <c r="C145" s="77" t="s">
        <v>601</v>
      </c>
      <c r="D145" s="142"/>
      <c r="E145" s="143"/>
      <c r="F145" s="73"/>
      <c r="G145" s="73"/>
      <c r="H145" s="73"/>
      <c r="I145" s="73"/>
      <c r="J145" s="80"/>
      <c r="K145" s="144"/>
    </row>
    <row r="146" spans="1:11" x14ac:dyDescent="0.2">
      <c r="A146" s="82"/>
      <c r="B146" s="94"/>
      <c r="C146" s="95"/>
      <c r="D146" s="145"/>
      <c r="E146" s="34"/>
      <c r="F146" s="34"/>
      <c r="G146" s="34"/>
      <c r="H146" s="34"/>
      <c r="I146" s="34"/>
      <c r="J146" s="34"/>
      <c r="K146" s="105"/>
    </row>
    <row r="147" spans="1:11" ht="15.75" x14ac:dyDescent="0.25">
      <c r="A147" s="88">
        <v>40</v>
      </c>
      <c r="B147" s="89"/>
      <c r="C147" s="90" t="s">
        <v>602</v>
      </c>
      <c r="D147" s="146"/>
      <c r="E147" s="32">
        <f>E150+E162+E171+E186+E193+E200</f>
        <v>738028848</v>
      </c>
      <c r="F147" s="32">
        <f>F150+F162+F171+F186+F193+F200</f>
        <v>115991431.26594508</v>
      </c>
      <c r="G147" s="32">
        <f>G150+G162+G171+G186+G193+G200</f>
        <v>10625472</v>
      </c>
      <c r="H147" s="32">
        <f>H150+H162+H171+H186+H193+H200</f>
        <v>334445588.44054085</v>
      </c>
      <c r="I147" s="32">
        <f>+I162+I171</f>
        <v>101121480.4583132</v>
      </c>
      <c r="J147" s="32">
        <f>E147+F147+G147+H147-I147</f>
        <v>1097969859.2481728</v>
      </c>
      <c r="K147" s="92" t="e">
        <f>J147/J$141*100</f>
        <v>#REF!</v>
      </c>
    </row>
    <row r="148" spans="1:11" x14ac:dyDescent="0.2">
      <c r="A148" s="147"/>
      <c r="B148" s="148"/>
      <c r="C148" s="96" t="s">
        <v>841</v>
      </c>
      <c r="D148" s="145"/>
      <c r="E148" s="34"/>
      <c r="F148" s="34"/>
      <c r="G148" s="34"/>
      <c r="H148" s="34"/>
      <c r="I148" s="34"/>
      <c r="J148" s="34"/>
      <c r="K148" s="105"/>
    </row>
    <row r="149" spans="1:11" x14ac:dyDescent="0.2">
      <c r="A149" s="82"/>
      <c r="B149" s="94"/>
      <c r="C149" s="95"/>
      <c r="D149" s="145"/>
      <c r="E149" s="34"/>
      <c r="F149" s="34"/>
      <c r="G149" s="34"/>
      <c r="H149" s="34"/>
      <c r="I149" s="34"/>
      <c r="J149" s="34"/>
      <c r="K149" s="105"/>
    </row>
    <row r="150" spans="1:11" x14ac:dyDescent="0.2">
      <c r="A150" s="99"/>
      <c r="B150" s="100"/>
      <c r="C150" s="101" t="s">
        <v>842</v>
      </c>
      <c r="D150" s="149"/>
      <c r="E150" s="31">
        <f>+E152+E160</f>
        <v>382101386</v>
      </c>
      <c r="F150" s="31">
        <f>+F152+F160</f>
        <v>37274023.969650403</v>
      </c>
      <c r="G150" s="31">
        <f>+G152+G160</f>
        <v>3283870</v>
      </c>
      <c r="H150" s="31">
        <f>+H152+H160</f>
        <v>137307471</v>
      </c>
      <c r="I150" s="31">
        <f>+I152+I160</f>
        <v>0</v>
      </c>
      <c r="J150" s="31">
        <f>E150+F150+G150+H150-I150</f>
        <v>559966750.96965039</v>
      </c>
      <c r="K150" s="103" t="e">
        <f>J150/J$141*100</f>
        <v>#REF!</v>
      </c>
    </row>
    <row r="151" spans="1:11" x14ac:dyDescent="0.2">
      <c r="A151" s="82"/>
      <c r="B151" s="94"/>
      <c r="C151" s="96"/>
      <c r="D151" s="145"/>
      <c r="E151" s="86"/>
      <c r="F151" s="86"/>
      <c r="G151" s="86"/>
      <c r="H151" s="86"/>
      <c r="I151" s="86"/>
      <c r="J151" s="86"/>
      <c r="K151" s="110"/>
    </row>
    <row r="152" spans="1:11" x14ac:dyDescent="0.2">
      <c r="A152" s="99">
        <v>400</v>
      </c>
      <c r="B152" s="100"/>
      <c r="C152" s="101" t="s">
        <v>843</v>
      </c>
      <c r="D152" s="149"/>
      <c r="E152" s="31">
        <f>SUM(E153:E159)</f>
        <v>168314931</v>
      </c>
      <c r="F152" s="31">
        <v>16598311.7971</v>
      </c>
      <c r="G152" s="31">
        <v>3283870</v>
      </c>
      <c r="H152" s="31">
        <v>4208705</v>
      </c>
      <c r="I152" s="31">
        <v>0</v>
      </c>
      <c r="J152" s="31">
        <f>E152+F152+G152+H152-I152</f>
        <v>192405817.79710001</v>
      </c>
      <c r="K152" s="103" t="e">
        <f>J152/J$141*100</f>
        <v>#REF!</v>
      </c>
    </row>
    <row r="153" spans="1:11" x14ac:dyDescent="0.2">
      <c r="A153" s="99">
        <v>4000</v>
      </c>
      <c r="B153" s="100"/>
      <c r="C153" s="101" t="s">
        <v>607</v>
      </c>
      <c r="D153" s="149"/>
      <c r="E153" s="31">
        <v>143290950</v>
      </c>
      <c r="F153" s="202" t="s">
        <v>870</v>
      </c>
      <c r="G153" s="202" t="s">
        <v>870</v>
      </c>
      <c r="H153" s="202" t="s">
        <v>870</v>
      </c>
      <c r="I153" s="202" t="s">
        <v>870</v>
      </c>
      <c r="J153" s="202" t="s">
        <v>870</v>
      </c>
      <c r="K153" s="103"/>
    </row>
    <row r="154" spans="1:11" x14ac:dyDescent="0.2">
      <c r="A154" s="99">
        <v>4001</v>
      </c>
      <c r="B154" s="100"/>
      <c r="C154" s="101" t="s">
        <v>609</v>
      </c>
      <c r="D154" s="149"/>
      <c r="E154" s="31">
        <v>4993834</v>
      </c>
      <c r="F154" s="202" t="s">
        <v>870</v>
      </c>
      <c r="G154" s="202" t="s">
        <v>870</v>
      </c>
      <c r="H154" s="202" t="s">
        <v>870</v>
      </c>
      <c r="I154" s="202" t="s">
        <v>870</v>
      </c>
      <c r="J154" s="202" t="s">
        <v>870</v>
      </c>
      <c r="K154" s="103"/>
    </row>
    <row r="155" spans="1:11" x14ac:dyDescent="0.2">
      <c r="A155" s="99">
        <v>4002</v>
      </c>
      <c r="B155" s="100"/>
      <c r="C155" s="101" t="s">
        <v>611</v>
      </c>
      <c r="D155" s="149"/>
      <c r="E155" s="31">
        <v>13556160</v>
      </c>
      <c r="F155" s="202" t="s">
        <v>870</v>
      </c>
      <c r="G155" s="202" t="s">
        <v>870</v>
      </c>
      <c r="H155" s="202" t="s">
        <v>870</v>
      </c>
      <c r="I155" s="202" t="s">
        <v>870</v>
      </c>
      <c r="J155" s="202" t="s">
        <v>870</v>
      </c>
      <c r="K155" s="103"/>
    </row>
    <row r="156" spans="1:11" x14ac:dyDescent="0.2">
      <c r="A156" s="99">
        <v>4003</v>
      </c>
      <c r="B156" s="100"/>
      <c r="C156" s="101" t="s">
        <v>613</v>
      </c>
      <c r="D156" s="149"/>
      <c r="E156" s="31">
        <v>3463727</v>
      </c>
      <c r="F156" s="202" t="s">
        <v>870</v>
      </c>
      <c r="G156" s="202" t="s">
        <v>870</v>
      </c>
      <c r="H156" s="202" t="s">
        <v>870</v>
      </c>
      <c r="I156" s="202" t="s">
        <v>870</v>
      </c>
      <c r="J156" s="202" t="s">
        <v>870</v>
      </c>
      <c r="K156" s="103"/>
    </row>
    <row r="157" spans="1:11" x14ac:dyDescent="0.2">
      <c r="A157" s="99">
        <v>4004</v>
      </c>
      <c r="B157" s="100"/>
      <c r="C157" s="101" t="s">
        <v>615</v>
      </c>
      <c r="D157" s="149"/>
      <c r="E157" s="31">
        <v>1797655</v>
      </c>
      <c r="F157" s="202" t="s">
        <v>870</v>
      </c>
      <c r="G157" s="202" t="s">
        <v>870</v>
      </c>
      <c r="H157" s="202" t="s">
        <v>870</v>
      </c>
      <c r="I157" s="202" t="s">
        <v>870</v>
      </c>
      <c r="J157" s="202" t="s">
        <v>870</v>
      </c>
      <c r="K157" s="103"/>
    </row>
    <row r="158" spans="1:11" x14ac:dyDescent="0.2">
      <c r="A158" s="99">
        <v>4005</v>
      </c>
      <c r="B158" s="100"/>
      <c r="C158" s="101" t="s">
        <v>617</v>
      </c>
      <c r="D158" s="149"/>
      <c r="E158" s="31">
        <v>22064</v>
      </c>
      <c r="F158" s="202" t="s">
        <v>870</v>
      </c>
      <c r="G158" s="202" t="s">
        <v>870</v>
      </c>
      <c r="H158" s="202" t="s">
        <v>870</v>
      </c>
      <c r="I158" s="202" t="s">
        <v>870</v>
      </c>
      <c r="J158" s="202" t="s">
        <v>870</v>
      </c>
      <c r="K158" s="103"/>
    </row>
    <row r="159" spans="1:11" x14ac:dyDescent="0.2">
      <c r="A159" s="99">
        <v>4009</v>
      </c>
      <c r="B159" s="100"/>
      <c r="C159" s="101" t="s">
        <v>619</v>
      </c>
      <c r="D159" s="149"/>
      <c r="E159" s="31">
        <v>1190541</v>
      </c>
      <c r="F159" s="202" t="s">
        <v>870</v>
      </c>
      <c r="G159" s="202" t="s">
        <v>870</v>
      </c>
      <c r="H159" s="202" t="s">
        <v>870</v>
      </c>
      <c r="I159" s="202" t="s">
        <v>870</v>
      </c>
      <c r="J159" s="202" t="s">
        <v>870</v>
      </c>
      <c r="K159" s="103"/>
    </row>
    <row r="160" spans="1:11" x14ac:dyDescent="0.2">
      <c r="A160" s="99">
        <v>413300</v>
      </c>
      <c r="B160" s="100"/>
      <c r="C160" s="101" t="s">
        <v>844</v>
      </c>
      <c r="D160" s="149"/>
      <c r="E160" s="31">
        <v>213786455</v>
      </c>
      <c r="F160" s="31">
        <v>20675712.172550403</v>
      </c>
      <c r="G160" s="31">
        <v>0</v>
      </c>
      <c r="H160" s="31">
        <v>133098766</v>
      </c>
      <c r="I160" s="31">
        <v>0</v>
      </c>
      <c r="J160" s="31">
        <f>E160+F160+G160+H160-I160</f>
        <v>367560933.17255044</v>
      </c>
      <c r="K160" s="103" t="e">
        <f>J160/J$141*100</f>
        <v>#REF!</v>
      </c>
    </row>
    <row r="161" spans="1:11" x14ac:dyDescent="0.2">
      <c r="A161" s="82"/>
      <c r="B161" s="94"/>
      <c r="C161" s="95"/>
      <c r="D161" s="145"/>
      <c r="E161" s="34"/>
      <c r="F161" s="34"/>
      <c r="G161" s="34"/>
      <c r="H161" s="34"/>
      <c r="I161" s="34"/>
      <c r="J161" s="34"/>
      <c r="K161" s="150"/>
    </row>
    <row r="162" spans="1:11" x14ac:dyDescent="0.2">
      <c r="A162" s="151"/>
      <c r="B162" s="115"/>
      <c r="C162" s="112" t="s">
        <v>845</v>
      </c>
      <c r="D162" s="152"/>
      <c r="E162" s="113">
        <f>+E164+E169</f>
        <v>66560563</v>
      </c>
      <c r="F162" s="113">
        <f>+F164+F169</f>
        <v>5010270.4583131988</v>
      </c>
      <c r="G162" s="113">
        <f>+G164+G169</f>
        <v>471630</v>
      </c>
      <c r="H162" s="113">
        <f>+H164+H169</f>
        <v>29079017</v>
      </c>
      <c r="I162" s="426">
        <f>+I164+I169</f>
        <v>101121480.4583132</v>
      </c>
      <c r="J162" s="113">
        <f>E162+F162+G162+H162-I162</f>
        <v>0</v>
      </c>
      <c r="K162" s="110"/>
    </row>
    <row r="163" spans="1:11" x14ac:dyDescent="0.2">
      <c r="A163" s="151"/>
      <c r="B163" s="115"/>
      <c r="C163" s="112"/>
      <c r="D163" s="152"/>
      <c r="E163" s="113"/>
      <c r="F163" s="113"/>
      <c r="G163" s="113"/>
      <c r="H163" s="113"/>
      <c r="I163" s="113"/>
      <c r="J163" s="113"/>
      <c r="K163" s="110"/>
    </row>
    <row r="164" spans="1:11" x14ac:dyDescent="0.2">
      <c r="A164" s="106">
        <v>401</v>
      </c>
      <c r="B164" s="107"/>
      <c r="C164" s="108" t="s">
        <v>857</v>
      </c>
      <c r="D164" s="153"/>
      <c r="E164" s="109">
        <f>SUM(E165:E168)</f>
        <v>27458467</v>
      </c>
      <c r="F164" s="109">
        <f>SUM(F165:F168)</f>
        <v>2363491.2643999993</v>
      </c>
      <c r="G164" s="109">
        <f>SUM(G165:G168)</f>
        <v>471630</v>
      </c>
      <c r="H164" s="109">
        <f>SUM(H165:H168)</f>
        <v>602228.99999999988</v>
      </c>
      <c r="I164" s="109">
        <f>SUM(I165:I168)</f>
        <v>30895817.264399998</v>
      </c>
      <c r="J164" s="109">
        <f t="shared" ref="J164:J169" si="15">E164+F164+G164+H164-I164</f>
        <v>0</v>
      </c>
      <c r="K164" s="103"/>
    </row>
    <row r="165" spans="1:11" x14ac:dyDescent="0.2">
      <c r="A165" s="106">
        <v>4010</v>
      </c>
      <c r="B165" s="107"/>
      <c r="C165" s="108" t="s">
        <v>622</v>
      </c>
      <c r="D165" s="153"/>
      <c r="E165" s="109">
        <v>16974901</v>
      </c>
      <c r="F165" s="109">
        <v>1488999.4965719995</v>
      </c>
      <c r="G165" s="109">
        <v>259250</v>
      </c>
      <c r="H165" s="109">
        <v>335441.55300000001</v>
      </c>
      <c r="I165" s="109">
        <v>19058592.049571998</v>
      </c>
      <c r="J165" s="109">
        <f t="shared" si="15"/>
        <v>0</v>
      </c>
      <c r="K165" s="104"/>
    </row>
    <row r="166" spans="1:11" x14ac:dyDescent="0.2">
      <c r="A166" s="106">
        <v>4011</v>
      </c>
      <c r="B166" s="107"/>
      <c r="C166" s="108" t="s">
        <v>636</v>
      </c>
      <c r="D166" s="153"/>
      <c r="E166" s="109">
        <v>10249122</v>
      </c>
      <c r="F166" s="109">
        <v>846129.87265519972</v>
      </c>
      <c r="G166" s="109">
        <v>207693</v>
      </c>
      <c r="H166" s="109">
        <v>260765.15700000001</v>
      </c>
      <c r="I166" s="109">
        <v>11563710.029655199</v>
      </c>
      <c r="J166" s="109">
        <f t="shared" si="15"/>
        <v>0</v>
      </c>
      <c r="K166" s="104"/>
    </row>
    <row r="167" spans="1:11" x14ac:dyDescent="0.2">
      <c r="A167" s="106">
        <v>4012</v>
      </c>
      <c r="B167" s="107"/>
      <c r="C167" s="108" t="s">
        <v>638</v>
      </c>
      <c r="D167" s="153"/>
      <c r="E167" s="109">
        <v>88263</v>
      </c>
      <c r="F167" s="109">
        <v>12999.201954199996</v>
      </c>
      <c r="G167" s="109">
        <v>1758</v>
      </c>
      <c r="H167" s="109">
        <v>2408.9160000000002</v>
      </c>
      <c r="I167" s="109">
        <v>105429.11795419999</v>
      </c>
      <c r="J167" s="109">
        <f t="shared" si="15"/>
        <v>0</v>
      </c>
      <c r="K167" s="104"/>
    </row>
    <row r="168" spans="1:11" x14ac:dyDescent="0.2">
      <c r="A168" s="106">
        <v>4013</v>
      </c>
      <c r="B168" s="107"/>
      <c r="C168" s="108" t="s">
        <v>640</v>
      </c>
      <c r="D168" s="153"/>
      <c r="E168" s="109">
        <v>146181</v>
      </c>
      <c r="F168" s="109">
        <v>15362.693218599994</v>
      </c>
      <c r="G168" s="109">
        <v>2929</v>
      </c>
      <c r="H168" s="109">
        <v>3613.3740000000003</v>
      </c>
      <c r="I168" s="109">
        <v>168086.06721860002</v>
      </c>
      <c r="J168" s="109">
        <f t="shared" si="15"/>
        <v>0</v>
      </c>
      <c r="K168" s="104"/>
    </row>
    <row r="169" spans="1:11" x14ac:dyDescent="0.2">
      <c r="A169" s="106">
        <v>413301</v>
      </c>
      <c r="B169" s="107"/>
      <c r="C169" s="108" t="s">
        <v>846</v>
      </c>
      <c r="D169" s="153"/>
      <c r="E169" s="109">
        <v>39102096</v>
      </c>
      <c r="F169" s="109">
        <v>2646779.1939131999</v>
      </c>
      <c r="G169" s="109">
        <v>0</v>
      </c>
      <c r="H169" s="109">
        <v>28476788</v>
      </c>
      <c r="I169" s="109">
        <v>70225663.193913192</v>
      </c>
      <c r="J169" s="109">
        <f t="shared" si="15"/>
        <v>0</v>
      </c>
      <c r="K169" s="104"/>
    </row>
    <row r="170" spans="1:11" x14ac:dyDescent="0.2">
      <c r="A170" s="82"/>
      <c r="B170" s="94"/>
      <c r="C170" s="95"/>
      <c r="D170" s="145"/>
      <c r="E170" s="34"/>
      <c r="F170" s="34"/>
      <c r="G170" s="34"/>
      <c r="H170" s="34"/>
      <c r="I170" s="34"/>
      <c r="J170" s="34"/>
      <c r="K170" s="105"/>
    </row>
    <row r="171" spans="1:11" x14ac:dyDescent="0.2">
      <c r="A171" s="99"/>
      <c r="B171" s="100"/>
      <c r="C171" s="101" t="s">
        <v>847</v>
      </c>
      <c r="D171" s="149"/>
      <c r="E171" s="31">
        <f t="shared" ref="E171:J171" si="16">+E173+E184</f>
        <v>197467087</v>
      </c>
      <c r="F171" s="31">
        <f t="shared" si="16"/>
        <v>71499851.688566491</v>
      </c>
      <c r="G171" s="31">
        <f t="shared" si="16"/>
        <v>5449972</v>
      </c>
      <c r="H171" s="31">
        <f t="shared" si="16"/>
        <v>167659100.44054085</v>
      </c>
      <c r="I171" s="31">
        <f t="shared" si="16"/>
        <v>0</v>
      </c>
      <c r="J171" s="31">
        <f t="shared" si="16"/>
        <v>442076011.12910736</v>
      </c>
      <c r="K171" s="103" t="e">
        <f>J171/J$141*100</f>
        <v>#REF!</v>
      </c>
    </row>
    <row r="172" spans="1:11" x14ac:dyDescent="0.2">
      <c r="A172" s="82"/>
      <c r="B172" s="94"/>
      <c r="C172" s="96"/>
      <c r="D172" s="145"/>
      <c r="E172" s="86"/>
      <c r="F172" s="86"/>
      <c r="G172" s="86"/>
      <c r="H172" s="86"/>
      <c r="I172" s="86"/>
      <c r="J172" s="86"/>
      <c r="K172" s="110"/>
    </row>
    <row r="173" spans="1:11" x14ac:dyDescent="0.2">
      <c r="A173" s="99">
        <v>402</v>
      </c>
      <c r="B173" s="100"/>
      <c r="C173" s="101" t="s">
        <v>858</v>
      </c>
      <c r="D173" s="149"/>
      <c r="E173" s="31">
        <f>SUM(E174:E183)</f>
        <v>145541251</v>
      </c>
      <c r="F173" s="31">
        <f>SUM(F174:F183)</f>
        <v>42557895.887366489</v>
      </c>
      <c r="G173" s="31">
        <v>5449972</v>
      </c>
      <c r="H173" s="31">
        <v>5655313</v>
      </c>
      <c r="I173" s="31">
        <f>SUM(I174:I183)</f>
        <v>0</v>
      </c>
      <c r="J173" s="31">
        <f>E173+F173+G173+H173-I173</f>
        <v>199204431.88736647</v>
      </c>
      <c r="K173" s="103" t="e">
        <f>J173/J$141*100</f>
        <v>#REF!</v>
      </c>
    </row>
    <row r="174" spans="1:11" x14ac:dyDescent="0.2">
      <c r="A174" s="99">
        <v>4020</v>
      </c>
      <c r="B174" s="100"/>
      <c r="C174" s="101" t="s">
        <v>968</v>
      </c>
      <c r="D174" s="149"/>
      <c r="E174" s="31">
        <v>20162768</v>
      </c>
      <c r="F174" s="31">
        <v>6057004.1217</v>
      </c>
      <c r="G174" s="202" t="s">
        <v>870</v>
      </c>
      <c r="H174" s="202" t="s">
        <v>870</v>
      </c>
      <c r="I174" s="202" t="s">
        <v>870</v>
      </c>
      <c r="J174" s="202" t="s">
        <v>870</v>
      </c>
      <c r="K174" s="155"/>
    </row>
    <row r="175" spans="1:11" x14ac:dyDescent="0.2">
      <c r="A175" s="99">
        <v>4021</v>
      </c>
      <c r="B175" s="100"/>
      <c r="C175" s="101" t="s">
        <v>970</v>
      </c>
      <c r="D175" s="149"/>
      <c r="E175" s="31">
        <v>34078756</v>
      </c>
      <c r="F175" s="31">
        <v>1322095.4654999999</v>
      </c>
      <c r="G175" s="202" t="s">
        <v>870</v>
      </c>
      <c r="H175" s="202" t="s">
        <v>870</v>
      </c>
      <c r="I175" s="202" t="s">
        <v>870</v>
      </c>
      <c r="J175" s="202" t="s">
        <v>870</v>
      </c>
      <c r="K175" s="155"/>
    </row>
    <row r="176" spans="1:11" x14ac:dyDescent="0.2">
      <c r="A176" s="99">
        <v>4022</v>
      </c>
      <c r="B176" s="100"/>
      <c r="C176" s="101" t="s">
        <v>972</v>
      </c>
      <c r="D176" s="149"/>
      <c r="E176" s="31">
        <v>11540380</v>
      </c>
      <c r="F176" s="31">
        <v>5513061.1526800003</v>
      </c>
      <c r="G176" s="202" t="s">
        <v>870</v>
      </c>
      <c r="H176" s="202" t="s">
        <v>870</v>
      </c>
      <c r="I176" s="202" t="s">
        <v>870</v>
      </c>
      <c r="J176" s="202" t="s">
        <v>870</v>
      </c>
      <c r="K176" s="155"/>
    </row>
    <row r="177" spans="1:11" x14ac:dyDescent="0.2">
      <c r="A177" s="99">
        <v>4023</v>
      </c>
      <c r="B177" s="100"/>
      <c r="C177" s="101" t="s">
        <v>974</v>
      </c>
      <c r="D177" s="149"/>
      <c r="E177" s="31">
        <v>7552646</v>
      </c>
      <c r="F177" s="31">
        <v>638410.42241999996</v>
      </c>
      <c r="G177" s="202" t="s">
        <v>870</v>
      </c>
      <c r="H177" s="202" t="s">
        <v>870</v>
      </c>
      <c r="I177" s="202" t="s">
        <v>870</v>
      </c>
      <c r="J177" s="202" t="s">
        <v>870</v>
      </c>
      <c r="K177" s="155"/>
    </row>
    <row r="178" spans="1:11" x14ac:dyDescent="0.2">
      <c r="A178" s="99">
        <v>4024</v>
      </c>
      <c r="B178" s="100"/>
      <c r="C178" s="101" t="s">
        <v>976</v>
      </c>
      <c r="D178" s="149"/>
      <c r="E178" s="31">
        <v>4032566</v>
      </c>
      <c r="F178" s="31">
        <v>341847.88164000004</v>
      </c>
      <c r="G178" s="202" t="s">
        <v>870</v>
      </c>
      <c r="H178" s="202" t="s">
        <v>870</v>
      </c>
      <c r="I178" s="202" t="s">
        <v>870</v>
      </c>
      <c r="J178" s="202" t="s">
        <v>870</v>
      </c>
      <c r="K178" s="155"/>
    </row>
    <row r="179" spans="1:11" x14ac:dyDescent="0.2">
      <c r="A179" s="99">
        <v>4025</v>
      </c>
      <c r="B179" s="100"/>
      <c r="C179" s="101" t="s">
        <v>978</v>
      </c>
      <c r="D179" s="149"/>
      <c r="E179" s="31">
        <v>20832320</v>
      </c>
      <c r="F179" s="31">
        <v>16398008.608229998</v>
      </c>
      <c r="G179" s="202" t="s">
        <v>870</v>
      </c>
      <c r="H179" s="202" t="s">
        <v>870</v>
      </c>
      <c r="I179" s="202" t="s">
        <v>870</v>
      </c>
      <c r="J179" s="202" t="s">
        <v>870</v>
      </c>
      <c r="K179" s="155"/>
    </row>
    <row r="180" spans="1:11" x14ac:dyDescent="0.2">
      <c r="A180" s="99">
        <v>4026</v>
      </c>
      <c r="B180" s="100"/>
      <c r="C180" s="101" t="s">
        <v>980</v>
      </c>
      <c r="D180" s="149"/>
      <c r="E180" s="31">
        <v>12408107</v>
      </c>
      <c r="F180" s="31">
        <v>912564.12975999981</v>
      </c>
      <c r="G180" s="202" t="s">
        <v>870</v>
      </c>
      <c r="H180" s="202" t="s">
        <v>870</v>
      </c>
      <c r="I180" s="202" t="s">
        <v>870</v>
      </c>
      <c r="J180" s="202" t="s">
        <v>870</v>
      </c>
      <c r="K180" s="155"/>
    </row>
    <row r="181" spans="1:11" x14ac:dyDescent="0.2">
      <c r="A181" s="99">
        <v>4027</v>
      </c>
      <c r="B181" s="100"/>
      <c r="C181" s="101" t="s">
        <v>982</v>
      </c>
      <c r="D181" s="149"/>
      <c r="E181" s="31">
        <v>3053384</v>
      </c>
      <c r="F181" s="31">
        <v>2545425.3185099997</v>
      </c>
      <c r="G181" s="202" t="s">
        <v>870</v>
      </c>
      <c r="H181" s="202" t="s">
        <v>870</v>
      </c>
      <c r="I181" s="202" t="s">
        <v>870</v>
      </c>
      <c r="J181" s="202" t="s">
        <v>870</v>
      </c>
      <c r="K181" s="155"/>
    </row>
    <row r="182" spans="1:11" x14ac:dyDescent="0.2">
      <c r="A182" s="99">
        <v>4028</v>
      </c>
      <c r="B182" s="100"/>
      <c r="C182" s="101" t="s">
        <v>276</v>
      </c>
      <c r="D182" s="149"/>
      <c r="E182" s="31">
        <v>8443083</v>
      </c>
      <c r="F182" s="31">
        <v>722488.8654264959</v>
      </c>
      <c r="G182" s="202" t="s">
        <v>870</v>
      </c>
      <c r="H182" s="202" t="s">
        <v>870</v>
      </c>
      <c r="I182" s="202" t="s">
        <v>870</v>
      </c>
      <c r="J182" s="202" t="s">
        <v>870</v>
      </c>
      <c r="K182" s="155"/>
    </row>
    <row r="183" spans="1:11" x14ac:dyDescent="0.2">
      <c r="A183" s="99">
        <v>4029</v>
      </c>
      <c r="B183" s="100"/>
      <c r="C183" s="101" t="s">
        <v>984</v>
      </c>
      <c r="D183" s="149"/>
      <c r="E183" s="31">
        <v>23437241</v>
      </c>
      <c r="F183" s="31">
        <v>8106989.9214999992</v>
      </c>
      <c r="G183" s="202" t="s">
        <v>870</v>
      </c>
      <c r="H183" s="202" t="s">
        <v>870</v>
      </c>
      <c r="I183" s="202" t="s">
        <v>870</v>
      </c>
      <c r="J183" s="202" t="s">
        <v>870</v>
      </c>
      <c r="K183" s="155"/>
    </row>
    <row r="184" spans="1:11" x14ac:dyDescent="0.2">
      <c r="A184" s="99">
        <v>413302</v>
      </c>
      <c r="B184" s="100"/>
      <c r="C184" s="101" t="s">
        <v>848</v>
      </c>
      <c r="D184" s="149"/>
      <c r="E184" s="31">
        <v>51925836</v>
      </c>
      <c r="F184" s="31">
        <v>28941955.801199999</v>
      </c>
      <c r="G184" s="31">
        <v>0</v>
      </c>
      <c r="H184" s="31">
        <v>162003787.44054085</v>
      </c>
      <c r="I184" s="31">
        <v>0</v>
      </c>
      <c r="J184" s="31">
        <f>E184+F184+G184+H184-I184</f>
        <v>242871579.24174085</v>
      </c>
      <c r="K184" s="103" t="e">
        <f>J184/J$141*100</f>
        <v>#REF!</v>
      </c>
    </row>
    <row r="185" spans="1:11" x14ac:dyDescent="0.2">
      <c r="A185" s="82"/>
      <c r="B185" s="94"/>
      <c r="C185" s="95"/>
      <c r="D185" s="145"/>
      <c r="E185" s="34"/>
      <c r="F185" s="34"/>
      <c r="G185" s="34"/>
      <c r="H185" s="34"/>
      <c r="I185" s="34"/>
      <c r="J185" s="34"/>
      <c r="K185" s="105"/>
    </row>
    <row r="186" spans="1:11" x14ac:dyDescent="0.2">
      <c r="A186" s="99">
        <v>403</v>
      </c>
      <c r="B186" s="100"/>
      <c r="C186" s="101" t="s">
        <v>988</v>
      </c>
      <c r="D186" s="149"/>
      <c r="E186" s="31">
        <f>SUM(E187:E191)</f>
        <v>51779629</v>
      </c>
      <c r="F186" s="31">
        <f>SUM(F187:F191)</f>
        <v>866535.46389499994</v>
      </c>
      <c r="G186" s="31">
        <f>SUM(G187:G191)</f>
        <v>1420000</v>
      </c>
      <c r="H186" s="31">
        <f>SUM(H187:H191)</f>
        <v>400000</v>
      </c>
      <c r="I186" s="31">
        <f>SUM(I187:I191)</f>
        <v>0</v>
      </c>
      <c r="J186" s="31">
        <f>E186+F186+G186+H186-I186</f>
        <v>54466164.463895001</v>
      </c>
      <c r="K186" s="103" t="e">
        <f t="shared" ref="K186:K191" si="17">J186/J$141*100</f>
        <v>#REF!</v>
      </c>
    </row>
    <row r="187" spans="1:11" x14ac:dyDescent="0.2">
      <c r="A187" s="99">
        <v>4030</v>
      </c>
      <c r="B187" s="100"/>
      <c r="C187" s="101" t="s">
        <v>990</v>
      </c>
      <c r="D187" s="149"/>
      <c r="E187" s="31">
        <v>0</v>
      </c>
      <c r="F187" s="31">
        <v>0</v>
      </c>
      <c r="G187" s="31">
        <v>0</v>
      </c>
      <c r="H187" s="31">
        <v>0</v>
      </c>
      <c r="I187" s="31"/>
      <c r="J187" s="31">
        <f>E187+F187+G187+H187</f>
        <v>0</v>
      </c>
      <c r="K187" s="103" t="e">
        <f t="shared" si="17"/>
        <v>#REF!</v>
      </c>
    </row>
    <row r="188" spans="1:11" x14ac:dyDescent="0.2">
      <c r="A188" s="99">
        <v>4031</v>
      </c>
      <c r="B188" s="100"/>
      <c r="C188" s="101" t="s">
        <v>992</v>
      </c>
      <c r="D188" s="149"/>
      <c r="E188" s="31">
        <v>9093867</v>
      </c>
      <c r="F188" s="31">
        <v>653843.56916999992</v>
      </c>
      <c r="G188" s="31">
        <v>1420000</v>
      </c>
      <c r="H188" s="31">
        <v>400000</v>
      </c>
      <c r="I188" s="31"/>
      <c r="J188" s="31">
        <f>E188+F188+G188+H188</f>
        <v>11567710.56917</v>
      </c>
      <c r="K188" s="103" t="e">
        <f t="shared" si="17"/>
        <v>#REF!</v>
      </c>
    </row>
    <row r="189" spans="1:11" x14ac:dyDescent="0.2">
      <c r="A189" s="99">
        <v>4032</v>
      </c>
      <c r="B189" s="100"/>
      <c r="C189" s="101" t="s">
        <v>994</v>
      </c>
      <c r="D189" s="149"/>
      <c r="E189" s="31">
        <v>183101</v>
      </c>
      <c r="F189" s="31">
        <v>22076.255000000001</v>
      </c>
      <c r="G189" s="31">
        <v>0</v>
      </c>
      <c r="H189" s="31">
        <v>0</v>
      </c>
      <c r="I189" s="31"/>
      <c r="J189" s="31">
        <f>E189+F189+G189+H189</f>
        <v>205177.255</v>
      </c>
      <c r="K189" s="103" t="e">
        <f t="shared" si="17"/>
        <v>#REF!</v>
      </c>
    </row>
    <row r="190" spans="1:11" x14ac:dyDescent="0.2">
      <c r="A190" s="99">
        <v>4033</v>
      </c>
      <c r="B190" s="100"/>
      <c r="C190" s="101" t="s">
        <v>996</v>
      </c>
      <c r="D190" s="149"/>
      <c r="E190" s="31">
        <v>660</v>
      </c>
      <c r="F190" s="31">
        <v>178313.684725</v>
      </c>
      <c r="G190" s="31">
        <v>0</v>
      </c>
      <c r="H190" s="31">
        <v>0</v>
      </c>
      <c r="I190" s="31"/>
      <c r="J190" s="31">
        <f>E190+F190+G190+H190</f>
        <v>178973.684725</v>
      </c>
      <c r="K190" s="103" t="e">
        <f t="shared" si="17"/>
        <v>#REF!</v>
      </c>
    </row>
    <row r="191" spans="1:11" x14ac:dyDescent="0.2">
      <c r="A191" s="99">
        <v>4034</v>
      </c>
      <c r="B191" s="100"/>
      <c r="C191" s="101" t="s">
        <v>998</v>
      </c>
      <c r="D191" s="149"/>
      <c r="E191" s="31">
        <v>42502001</v>
      </c>
      <c r="F191" s="31">
        <v>12301.955</v>
      </c>
      <c r="G191" s="31">
        <v>0</v>
      </c>
      <c r="H191" s="31">
        <v>0</v>
      </c>
      <c r="I191" s="31"/>
      <c r="J191" s="31">
        <f>E191+F191+G191+H191</f>
        <v>42514302.954999998</v>
      </c>
      <c r="K191" s="103" t="e">
        <f t="shared" si="17"/>
        <v>#REF!</v>
      </c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1" x14ac:dyDescent="0.2">
      <c r="A193" s="99">
        <v>404</v>
      </c>
      <c r="B193" s="100"/>
      <c r="C193" s="101" t="s">
        <v>1000</v>
      </c>
      <c r="D193" s="149"/>
      <c r="E193" s="31">
        <f>SUM(E194:E198)</f>
        <v>32992405</v>
      </c>
      <c r="F193" s="31">
        <f>SUM(F194:F197)</f>
        <v>0</v>
      </c>
      <c r="G193" s="31">
        <f>SUM(G194:G197)</f>
        <v>0</v>
      </c>
      <c r="H193" s="31">
        <v>0</v>
      </c>
      <c r="I193" s="31">
        <f>SUM(I194:I197)</f>
        <v>0</v>
      </c>
      <c r="J193" s="31">
        <f>E193+F193+G193+H193-I193</f>
        <v>32992405</v>
      </c>
      <c r="K193" s="103" t="e">
        <f>J193/J$141*100</f>
        <v>#REF!</v>
      </c>
    </row>
    <row r="194" spans="1:11" x14ac:dyDescent="0.2">
      <c r="A194" s="99">
        <v>4040</v>
      </c>
      <c r="B194" s="100"/>
      <c r="C194" s="101" t="s">
        <v>1002</v>
      </c>
      <c r="D194" s="149"/>
      <c r="E194" s="31">
        <v>4306044</v>
      </c>
      <c r="F194" s="31">
        <v>0</v>
      </c>
      <c r="G194" s="31">
        <v>0</v>
      </c>
      <c r="H194" s="31">
        <v>0</v>
      </c>
      <c r="I194" s="31"/>
      <c r="J194" s="31">
        <f>E194+F194+G194+H194</f>
        <v>4306044</v>
      </c>
      <c r="K194" s="103"/>
    </row>
    <row r="195" spans="1:11" x14ac:dyDescent="0.2">
      <c r="A195" s="99">
        <v>4041</v>
      </c>
      <c r="B195" s="100"/>
      <c r="C195" s="101" t="s">
        <v>1004</v>
      </c>
      <c r="D195" s="149"/>
      <c r="E195" s="31">
        <v>25361</v>
      </c>
      <c r="F195" s="31">
        <v>0</v>
      </c>
      <c r="G195" s="31">
        <v>0</v>
      </c>
      <c r="H195" s="31">
        <v>0</v>
      </c>
      <c r="I195" s="31"/>
      <c r="J195" s="31">
        <f>E195+F195+G195+H195</f>
        <v>25361</v>
      </c>
      <c r="K195" s="103" t="e">
        <f>J195/J$141*100</f>
        <v>#REF!</v>
      </c>
    </row>
    <row r="196" spans="1:11" x14ac:dyDescent="0.2">
      <c r="A196" s="99">
        <v>4042</v>
      </c>
      <c r="B196" s="100"/>
      <c r="C196" s="101" t="s">
        <v>1006</v>
      </c>
      <c r="D196" s="149"/>
      <c r="E196" s="31">
        <v>2081799</v>
      </c>
      <c r="F196" s="31">
        <v>0</v>
      </c>
      <c r="G196" s="31">
        <v>0</v>
      </c>
      <c r="H196" s="31">
        <v>0</v>
      </c>
      <c r="I196" s="31"/>
      <c r="J196" s="31">
        <f>E196+F196+G196+H196</f>
        <v>2081799</v>
      </c>
      <c r="K196" s="103" t="e">
        <f>J196/J$141*100</f>
        <v>#REF!</v>
      </c>
    </row>
    <row r="197" spans="1:11" x14ac:dyDescent="0.2">
      <c r="A197" s="99">
        <v>4043</v>
      </c>
      <c r="B197" s="100"/>
      <c r="C197" s="101" t="s">
        <v>1008</v>
      </c>
      <c r="D197" s="149"/>
      <c r="E197" s="31">
        <v>0</v>
      </c>
      <c r="F197" s="31">
        <v>0</v>
      </c>
      <c r="G197" s="31">
        <v>0</v>
      </c>
      <c r="H197" s="31">
        <v>0</v>
      </c>
      <c r="I197" s="31"/>
      <c r="J197" s="31">
        <f>E197+F197+G197+H197</f>
        <v>0</v>
      </c>
      <c r="K197" s="103" t="e">
        <f>J197/J$141*100</f>
        <v>#REF!</v>
      </c>
    </row>
    <row r="198" spans="1:11" x14ac:dyDescent="0.2">
      <c r="A198" s="99">
        <v>4044</v>
      </c>
      <c r="B198" s="100"/>
      <c r="C198" s="101" t="s">
        <v>859</v>
      </c>
      <c r="D198" s="149"/>
      <c r="E198" s="31">
        <v>26579201</v>
      </c>
      <c r="F198" s="31">
        <v>0</v>
      </c>
      <c r="G198" s="31">
        <v>0</v>
      </c>
      <c r="H198" s="31">
        <v>0</v>
      </c>
      <c r="I198" s="31"/>
      <c r="J198" s="31">
        <f>E198+F198+G198+H198</f>
        <v>26579201</v>
      </c>
      <c r="K198" s="103" t="e">
        <f>J198/J$141*100</f>
        <v>#REF!</v>
      </c>
    </row>
    <row r="199" spans="1:11" x14ac:dyDescent="0.2">
      <c r="A199" s="82"/>
      <c r="B199" s="94"/>
      <c r="C199" s="95"/>
      <c r="D199" s="145"/>
      <c r="E199" s="34"/>
      <c r="F199" s="34"/>
      <c r="G199" s="34"/>
      <c r="H199" s="34"/>
      <c r="I199" s="34"/>
      <c r="J199" s="34"/>
      <c r="K199" s="105"/>
    </row>
    <row r="200" spans="1:11" x14ac:dyDescent="0.2">
      <c r="A200" s="99">
        <v>409</v>
      </c>
      <c r="B200" s="100"/>
      <c r="C200" s="101" t="s">
        <v>1010</v>
      </c>
      <c r="D200" s="149"/>
      <c r="E200" s="31">
        <f>+E201+E202+E203+E204</f>
        <v>7127778</v>
      </c>
      <c r="F200" s="31">
        <f>+F201+F202+F203+F204</f>
        <v>1340749.6855200001</v>
      </c>
      <c r="G200" s="31">
        <f>+G201+G202+G203+G204</f>
        <v>0</v>
      </c>
      <c r="H200" s="31">
        <f>+H201+H202+H203+H204</f>
        <v>0</v>
      </c>
      <c r="I200" s="31">
        <f>+I201+I202+I203+I204</f>
        <v>0</v>
      </c>
      <c r="J200" s="31">
        <f>E200+F200+G200+H200-I200</f>
        <v>8468527.6855200008</v>
      </c>
      <c r="K200" s="103" t="e">
        <f>J200/J$141*100</f>
        <v>#REF!</v>
      </c>
    </row>
    <row r="201" spans="1:11" x14ac:dyDescent="0.2">
      <c r="A201" s="99">
        <v>4090</v>
      </c>
      <c r="B201" s="100"/>
      <c r="C201" s="101" t="s">
        <v>1012</v>
      </c>
      <c r="D201" s="149"/>
      <c r="E201" s="31">
        <v>4027778</v>
      </c>
      <c r="F201" s="31"/>
      <c r="G201" s="31">
        <v>0</v>
      </c>
      <c r="H201" s="31">
        <v>0</v>
      </c>
      <c r="I201" s="31"/>
      <c r="J201" s="31">
        <f>E201+F201+G201+H201-I201</f>
        <v>4027778</v>
      </c>
      <c r="K201" s="103" t="e">
        <f>J201/J$141*100</f>
        <v>#REF!</v>
      </c>
    </row>
    <row r="202" spans="1:11" x14ac:dyDescent="0.2">
      <c r="A202" s="99">
        <v>4091</v>
      </c>
      <c r="B202" s="100"/>
      <c r="C202" s="101" t="s">
        <v>1014</v>
      </c>
      <c r="D202" s="149"/>
      <c r="E202" s="31">
        <v>3100000</v>
      </c>
      <c r="F202" s="31">
        <v>1340749.6855200001</v>
      </c>
      <c r="G202" s="31">
        <v>0</v>
      </c>
      <c r="H202" s="31">
        <v>0</v>
      </c>
      <c r="I202" s="31"/>
      <c r="J202" s="31">
        <f>E202+F202+G202+H202-I202</f>
        <v>4440749.6855199998</v>
      </c>
      <c r="K202" s="103" t="e">
        <f>J202/J$141*100</f>
        <v>#REF!</v>
      </c>
    </row>
    <row r="203" spans="1:11" x14ac:dyDescent="0.2">
      <c r="A203" s="99">
        <v>4092</v>
      </c>
      <c r="B203" s="100"/>
      <c r="C203" s="101" t="s">
        <v>1016</v>
      </c>
      <c r="D203" s="149"/>
      <c r="E203" s="31">
        <v>0</v>
      </c>
      <c r="F203" s="31"/>
      <c r="G203" s="31">
        <v>0</v>
      </c>
      <c r="H203" s="31">
        <v>0</v>
      </c>
      <c r="I203" s="31"/>
      <c r="J203" s="31">
        <f>E203+F203+G203+H203-I203</f>
        <v>0</v>
      </c>
      <c r="K203" s="103"/>
    </row>
    <row r="204" spans="1:11" x14ac:dyDescent="0.2">
      <c r="A204" s="99">
        <v>4093</v>
      </c>
      <c r="B204" s="100"/>
      <c r="C204" s="101" t="s">
        <v>906</v>
      </c>
      <c r="D204" s="149"/>
      <c r="E204" s="31"/>
      <c r="F204" s="31"/>
      <c r="G204" s="31"/>
      <c r="H204" s="31"/>
      <c r="I204" s="31"/>
      <c r="J204" s="31">
        <f>E204+F204+G204+H204-I204</f>
        <v>0</v>
      </c>
      <c r="K204" s="103"/>
    </row>
    <row r="205" spans="1:11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05"/>
    </row>
    <row r="206" spans="1:11" ht="15.75" x14ac:dyDescent="0.25">
      <c r="A206" s="88">
        <v>41</v>
      </c>
      <c r="B206" s="89"/>
      <c r="C206" s="90" t="s">
        <v>1018</v>
      </c>
      <c r="D206" s="146"/>
      <c r="E206" s="32">
        <f>E209+E214+E225+E229+E242</f>
        <v>555161017</v>
      </c>
      <c r="F206" s="32">
        <f>F209+F214+F225+F229+F242</f>
        <v>64558233.71045199</v>
      </c>
      <c r="G206" s="32">
        <f>G209+G214+G225+G229+G242</f>
        <v>765066394.39865685</v>
      </c>
      <c r="H206" s="32">
        <f>H209+H214+H225+H229+H242</f>
        <v>44890377</v>
      </c>
      <c r="I206" s="32">
        <f>I209+I214+I225+I229+I242</f>
        <v>337004137.03451401</v>
      </c>
      <c r="J206" s="32">
        <f>E206+F206+G206+H206-I206</f>
        <v>1092671885.074595</v>
      </c>
      <c r="K206" s="92" t="e">
        <f>J206/J$141*100</f>
        <v>#REF!</v>
      </c>
    </row>
    <row r="207" spans="1:11" x14ac:dyDescent="0.2">
      <c r="A207" s="147"/>
      <c r="B207" s="148"/>
      <c r="C207" s="96" t="s">
        <v>1020</v>
      </c>
      <c r="D207" s="145"/>
      <c r="E207" s="34"/>
      <c r="F207" s="34"/>
      <c r="G207" s="34"/>
      <c r="H207" s="34"/>
      <c r="I207" s="34"/>
      <c r="J207" s="34"/>
      <c r="K207" s="105"/>
    </row>
    <row r="208" spans="1:11" x14ac:dyDescent="0.2">
      <c r="A208" s="82"/>
      <c r="B208" s="94"/>
      <c r="C208" s="95"/>
      <c r="D208" s="145"/>
      <c r="E208" s="34"/>
      <c r="F208" s="34"/>
      <c r="G208" s="34"/>
      <c r="H208" s="34"/>
      <c r="I208" s="34"/>
      <c r="J208" s="34"/>
      <c r="K208" s="105"/>
    </row>
    <row r="209" spans="1:11" x14ac:dyDescent="0.2">
      <c r="A209" s="99">
        <v>410</v>
      </c>
      <c r="B209" s="100"/>
      <c r="C209" s="101" t="s">
        <v>1021</v>
      </c>
      <c r="D209" s="149"/>
      <c r="E209" s="31">
        <f>E210+E211+E212</f>
        <v>69175173</v>
      </c>
      <c r="F209" s="31">
        <f>F210+F211+F212</f>
        <v>7265125.2847749991</v>
      </c>
      <c r="G209" s="31">
        <f>G210+G211+G212</f>
        <v>0</v>
      </c>
      <c r="H209" s="31">
        <f>H210+H211+H212</f>
        <v>0</v>
      </c>
      <c r="I209" s="31">
        <f>I210+I211+I212</f>
        <v>0</v>
      </c>
      <c r="J209" s="31">
        <f>E209+F209+G209+H209-I209</f>
        <v>76440298.284775004</v>
      </c>
      <c r="K209" s="103" t="e">
        <f>J209/J$141*100</f>
        <v>#REF!</v>
      </c>
    </row>
    <row r="210" spans="1:11" x14ac:dyDescent="0.2">
      <c r="A210" s="99">
        <v>4100</v>
      </c>
      <c r="B210" s="100"/>
      <c r="C210" s="101" t="s">
        <v>1023</v>
      </c>
      <c r="D210" s="149"/>
      <c r="E210" s="31">
        <v>13694137</v>
      </c>
      <c r="F210" s="31">
        <v>1647975.7826549998</v>
      </c>
      <c r="G210" s="31">
        <v>0</v>
      </c>
      <c r="H210" s="31">
        <v>0</v>
      </c>
      <c r="I210" s="31"/>
      <c r="J210" s="31">
        <f>E210+F210+G210+H210</f>
        <v>15342112.782655001</v>
      </c>
      <c r="K210" s="103" t="e">
        <f>J210/J$141*100</f>
        <v>#REF!</v>
      </c>
    </row>
    <row r="211" spans="1:11" x14ac:dyDescent="0.2">
      <c r="A211" s="99">
        <v>4101</v>
      </c>
      <c r="B211" s="100"/>
      <c r="C211" s="101" t="s">
        <v>1025</v>
      </c>
      <c r="D211" s="149"/>
      <c r="E211" s="31">
        <v>0</v>
      </c>
      <c r="F211" s="31">
        <v>0</v>
      </c>
      <c r="G211" s="31">
        <v>0</v>
      </c>
      <c r="H211" s="31">
        <v>0</v>
      </c>
      <c r="I211" s="31"/>
      <c r="J211" s="31">
        <f>E211+F211+G211+H211</f>
        <v>0</v>
      </c>
      <c r="K211" s="103" t="e">
        <f>J211/J$141*100</f>
        <v>#REF!</v>
      </c>
    </row>
    <row r="212" spans="1:11" x14ac:dyDescent="0.2">
      <c r="A212" s="99">
        <v>4102</v>
      </c>
      <c r="B212" s="100"/>
      <c r="C212" s="101" t="s">
        <v>1027</v>
      </c>
      <c r="D212" s="149"/>
      <c r="E212" s="31">
        <v>55481036</v>
      </c>
      <c r="F212" s="31">
        <v>5617149.5021199994</v>
      </c>
      <c r="G212" s="31">
        <v>0</v>
      </c>
      <c r="H212" s="31">
        <v>0</v>
      </c>
      <c r="I212" s="31"/>
      <c r="J212" s="31">
        <f>E212+F212+G212+H212</f>
        <v>61098185.502120003</v>
      </c>
      <c r="K212" s="103" t="e">
        <f>J212/J$141*100</f>
        <v>#REF!</v>
      </c>
    </row>
    <row r="213" spans="1:11" x14ac:dyDescent="0.2">
      <c r="A213" s="82"/>
      <c r="B213" s="94"/>
      <c r="C213" s="95"/>
      <c r="D213" s="145"/>
      <c r="E213" s="34"/>
      <c r="F213" s="34"/>
      <c r="G213" s="34"/>
      <c r="H213" s="34"/>
      <c r="I213" s="34"/>
      <c r="J213" s="34"/>
      <c r="K213" s="105"/>
    </row>
    <row r="214" spans="1:11" x14ac:dyDescent="0.2">
      <c r="A214" s="99">
        <v>411</v>
      </c>
      <c r="B214" s="100"/>
      <c r="C214" s="101" t="s">
        <v>1029</v>
      </c>
      <c r="D214" s="149"/>
      <c r="E214" s="31">
        <f>SUM(E215:E223)</f>
        <v>202306483</v>
      </c>
      <c r="F214" s="31">
        <f>SUM(F215:F223)</f>
        <v>34313609.685331993</v>
      </c>
      <c r="G214" s="31">
        <f>SUM(G215:G223)</f>
        <v>704735284.33601189</v>
      </c>
      <c r="H214" s="31">
        <f>SUM(H215:H223)</f>
        <v>41346568</v>
      </c>
      <c r="I214" s="31">
        <f>SUM(I215:I223)</f>
        <v>3535758.026784</v>
      </c>
      <c r="J214" s="31">
        <f>E214+F214+G214+H214-I214</f>
        <v>979166186.99456</v>
      </c>
      <c r="K214" s="103" t="e">
        <f t="shared" ref="K214:K223" si="18">J214/J$141*100</f>
        <v>#REF!</v>
      </c>
    </row>
    <row r="215" spans="1:11" x14ac:dyDescent="0.2">
      <c r="A215" s="99">
        <v>4110</v>
      </c>
      <c r="B215" s="100"/>
      <c r="C215" s="101" t="s">
        <v>1031</v>
      </c>
      <c r="D215" s="149"/>
      <c r="E215" s="31">
        <v>23471094</v>
      </c>
      <c r="F215" s="31">
        <v>125378.135532</v>
      </c>
      <c r="G215" s="31">
        <v>0</v>
      </c>
      <c r="H215" s="31">
        <v>0</v>
      </c>
      <c r="I215" s="429">
        <v>3535758.026784</v>
      </c>
      <c r="J215" s="109">
        <f>E215+F215+G215+H215-I215</f>
        <v>20060714.108748</v>
      </c>
      <c r="K215" s="103" t="e">
        <f t="shared" si="18"/>
        <v>#REF!</v>
      </c>
    </row>
    <row r="216" spans="1:11" x14ac:dyDescent="0.2">
      <c r="A216" s="99">
        <v>4111</v>
      </c>
      <c r="B216" s="100"/>
      <c r="C216" s="101" t="s">
        <v>1033</v>
      </c>
      <c r="D216" s="149"/>
      <c r="E216" s="31">
        <v>98468581</v>
      </c>
      <c r="F216" s="31">
        <v>168374.75199999998</v>
      </c>
      <c r="G216" s="31">
        <v>0</v>
      </c>
      <c r="H216" s="31">
        <v>0</v>
      </c>
      <c r="I216" s="31"/>
      <c r="J216" s="109">
        <f>E216+F216+G216+H216-I216</f>
        <v>98636955.752000004</v>
      </c>
      <c r="K216" s="103" t="e">
        <f t="shared" si="18"/>
        <v>#REF!</v>
      </c>
    </row>
    <row r="217" spans="1:11" x14ac:dyDescent="0.2">
      <c r="A217" s="99">
        <v>4112</v>
      </c>
      <c r="B217" s="100"/>
      <c r="C217" s="101" t="s">
        <v>1035</v>
      </c>
      <c r="D217" s="149"/>
      <c r="E217" s="31">
        <v>29490200</v>
      </c>
      <c r="F217" s="31">
        <v>551292.06000000006</v>
      </c>
      <c r="G217" s="31">
        <v>35169366.608675003</v>
      </c>
      <c r="H217" s="31">
        <v>0</v>
      </c>
      <c r="I217" s="31"/>
      <c r="J217" s="31">
        <f>E217+F217+G217+H217</f>
        <v>65210858.668675005</v>
      </c>
      <c r="K217" s="103" t="e">
        <f t="shared" si="18"/>
        <v>#REF!</v>
      </c>
    </row>
    <row r="218" spans="1:11" x14ac:dyDescent="0.2">
      <c r="A218" s="99">
        <v>4113</v>
      </c>
      <c r="B218" s="100"/>
      <c r="C218" s="101" t="s">
        <v>1037</v>
      </c>
      <c r="D218" s="149"/>
      <c r="E218" s="31">
        <v>18585567</v>
      </c>
      <c r="F218" s="31">
        <v>4969.4259999999995</v>
      </c>
      <c r="G218" s="31">
        <v>0</v>
      </c>
      <c r="H218" s="31">
        <v>0</v>
      </c>
      <c r="I218" s="31"/>
      <c r="J218" s="31">
        <f>E218+F218+G218+H218</f>
        <v>18590536.425999999</v>
      </c>
      <c r="K218" s="103" t="e">
        <f t="shared" si="18"/>
        <v>#REF!</v>
      </c>
    </row>
    <row r="219" spans="1:11" x14ac:dyDescent="0.2">
      <c r="A219" s="99">
        <v>4114</v>
      </c>
      <c r="B219" s="100"/>
      <c r="C219" s="101" t="s">
        <v>1039</v>
      </c>
      <c r="D219" s="149"/>
      <c r="E219" s="31">
        <v>0</v>
      </c>
      <c r="F219" s="31">
        <v>0</v>
      </c>
      <c r="G219" s="31">
        <v>635071618.13529384</v>
      </c>
      <c r="H219" s="31">
        <v>0</v>
      </c>
      <c r="I219" s="31"/>
      <c r="J219" s="31">
        <f>E219+F219+G219+H219</f>
        <v>635071618.13529384</v>
      </c>
      <c r="K219" s="103" t="e">
        <f t="shared" si="18"/>
        <v>#REF!</v>
      </c>
    </row>
    <row r="220" spans="1:11" x14ac:dyDescent="0.2">
      <c r="A220" s="99">
        <v>4115</v>
      </c>
      <c r="B220" s="100"/>
      <c r="C220" s="101" t="s">
        <v>1041</v>
      </c>
      <c r="D220" s="149"/>
      <c r="E220" s="31">
        <v>0</v>
      </c>
      <c r="F220" s="31">
        <v>0</v>
      </c>
      <c r="G220" s="31">
        <v>34472231.410043001</v>
      </c>
      <c r="H220" s="31">
        <v>0</v>
      </c>
      <c r="I220" s="31"/>
      <c r="J220" s="31">
        <f>E220+F220+G220+H220</f>
        <v>34472231.410043001</v>
      </c>
      <c r="K220" s="103" t="e">
        <f t="shared" si="18"/>
        <v>#REF!</v>
      </c>
    </row>
    <row r="221" spans="1:11" x14ac:dyDescent="0.2">
      <c r="A221" s="99">
        <v>4116</v>
      </c>
      <c r="B221" s="100"/>
      <c r="C221" s="101" t="s">
        <v>1043</v>
      </c>
      <c r="D221" s="149"/>
      <c r="E221" s="31">
        <v>0</v>
      </c>
      <c r="F221" s="31">
        <v>0</v>
      </c>
      <c r="G221" s="31">
        <v>0</v>
      </c>
      <c r="H221" s="31">
        <v>38817159</v>
      </c>
      <c r="I221" s="31"/>
      <c r="J221" s="109">
        <f>E221+F221+G221+H221-I221</f>
        <v>38817159</v>
      </c>
      <c r="K221" s="103" t="e">
        <f t="shared" si="18"/>
        <v>#REF!</v>
      </c>
    </row>
    <row r="222" spans="1:11" x14ac:dyDescent="0.2">
      <c r="A222" s="99">
        <v>4117</v>
      </c>
      <c r="B222" s="100"/>
      <c r="C222" s="101" t="s">
        <v>1045</v>
      </c>
      <c r="D222" s="149"/>
      <c r="E222" s="31">
        <v>20976334</v>
      </c>
      <c r="F222" s="31">
        <v>187014.32295999996</v>
      </c>
      <c r="G222" s="31">
        <v>5166</v>
      </c>
      <c r="H222" s="31">
        <v>0</v>
      </c>
      <c r="I222" s="31"/>
      <c r="J222" s="31">
        <f>E222+F222+G222+H222</f>
        <v>21168514.32296</v>
      </c>
      <c r="K222" s="103" t="e">
        <f t="shared" si="18"/>
        <v>#REF!</v>
      </c>
    </row>
    <row r="223" spans="1:11" x14ac:dyDescent="0.2">
      <c r="A223" s="99">
        <v>4119</v>
      </c>
      <c r="B223" s="100"/>
      <c r="C223" s="101" t="s">
        <v>1047</v>
      </c>
      <c r="D223" s="149"/>
      <c r="E223" s="31">
        <v>11314707</v>
      </c>
      <c r="F223" s="31">
        <v>33276580.988839995</v>
      </c>
      <c r="G223" s="31">
        <v>16902.182000000001</v>
      </c>
      <c r="H223" s="31">
        <v>2529409</v>
      </c>
      <c r="I223" s="31"/>
      <c r="J223" s="31">
        <f>E223+F223+G223+H223-I223</f>
        <v>47137599.170839995</v>
      </c>
      <c r="K223" s="103" t="e">
        <f t="shared" si="18"/>
        <v>#REF!</v>
      </c>
    </row>
    <row r="224" spans="1:11" x14ac:dyDescent="0.2">
      <c r="A224" s="82"/>
      <c r="B224" s="94"/>
      <c r="C224" s="95"/>
      <c r="D224" s="145"/>
      <c r="E224" s="34"/>
      <c r="F224" s="34"/>
      <c r="G224" s="34"/>
      <c r="H224" s="34"/>
      <c r="I224" s="34"/>
      <c r="J224" s="34"/>
      <c r="K224" s="105"/>
    </row>
    <row r="225" spans="1:11" x14ac:dyDescent="0.2">
      <c r="A225" s="99">
        <v>412</v>
      </c>
      <c r="B225" s="100"/>
      <c r="C225" s="101" t="s">
        <v>0</v>
      </c>
      <c r="D225" s="149"/>
      <c r="E225" s="31">
        <f>E227</f>
        <v>9743831</v>
      </c>
      <c r="F225" s="31">
        <f>F227</f>
        <v>11719246.258574998</v>
      </c>
      <c r="G225" s="31">
        <f>G227</f>
        <v>785776</v>
      </c>
      <c r="H225" s="31">
        <f>H227</f>
        <v>1089009</v>
      </c>
      <c r="I225" s="31">
        <f>I227</f>
        <v>0</v>
      </c>
      <c r="J225" s="31">
        <f>E225+F225+G225+H225-I225</f>
        <v>23337862.258575</v>
      </c>
      <c r="K225" s="103" t="e">
        <f>J225/J$141*100</f>
        <v>#REF!</v>
      </c>
    </row>
    <row r="226" spans="1:11" x14ac:dyDescent="0.2">
      <c r="A226" s="147"/>
      <c r="B226" s="148"/>
      <c r="C226" s="96" t="s">
        <v>2</v>
      </c>
      <c r="D226" s="145"/>
      <c r="E226" s="34"/>
      <c r="F226" s="34"/>
      <c r="G226" s="34"/>
      <c r="H226" s="34"/>
      <c r="I226" s="34"/>
      <c r="J226" s="34"/>
      <c r="K226" s="105"/>
    </row>
    <row r="227" spans="1:11" x14ac:dyDescent="0.2">
      <c r="A227" s="99">
        <v>4120</v>
      </c>
      <c r="B227" s="100"/>
      <c r="C227" s="101" t="s">
        <v>4</v>
      </c>
      <c r="D227" s="149"/>
      <c r="E227" s="31">
        <v>9743831</v>
      </c>
      <c r="F227" s="31">
        <v>11719246.258574998</v>
      </c>
      <c r="G227" s="31">
        <v>785776</v>
      </c>
      <c r="H227" s="31">
        <v>1089009</v>
      </c>
      <c r="I227" s="31">
        <v>0</v>
      </c>
      <c r="J227" s="31">
        <f>E227+F227+G227+H227</f>
        <v>23337862.258575</v>
      </c>
      <c r="K227" s="103" t="e">
        <f>J227/J$141*100</f>
        <v>#REF!</v>
      </c>
    </row>
    <row r="228" spans="1:11" x14ac:dyDescent="0.2">
      <c r="A228" s="82"/>
      <c r="B228" s="94"/>
      <c r="C228" s="95"/>
      <c r="D228" s="145"/>
      <c r="E228" s="34"/>
      <c r="F228" s="34"/>
      <c r="G228" s="34"/>
      <c r="H228" s="34"/>
      <c r="I228" s="34"/>
      <c r="J228" s="34"/>
      <c r="K228" s="105"/>
    </row>
    <row r="229" spans="1:11" x14ac:dyDescent="0.2">
      <c r="A229" s="99">
        <v>413</v>
      </c>
      <c r="B229" s="100"/>
      <c r="C229" s="101" t="s">
        <v>6</v>
      </c>
      <c r="D229" s="149"/>
      <c r="E229" s="31">
        <f>+E231+E233+E235+E239</f>
        <v>270973759</v>
      </c>
      <c r="F229" s="31">
        <f>+F231+F233+F235</f>
        <v>11260252.481769999</v>
      </c>
      <c r="G229" s="31">
        <f>+G231+G233+G235</f>
        <v>59545334.062644988</v>
      </c>
      <c r="H229" s="31">
        <f>+H231+H233+H235+H239</f>
        <v>653880</v>
      </c>
      <c r="I229" s="31">
        <f>+I231+I233+I235+I239</f>
        <v>333468379.00773001</v>
      </c>
      <c r="J229" s="31">
        <f>E229+F229+G229+H229-I229</f>
        <v>8964846.5366849899</v>
      </c>
      <c r="K229" s="103" t="e">
        <f>J229/J$141*100</f>
        <v>#REF!</v>
      </c>
    </row>
    <row r="230" spans="1:11" x14ac:dyDescent="0.2">
      <c r="A230" s="82"/>
      <c r="B230" s="94"/>
      <c r="C230" s="95"/>
      <c r="D230" s="145"/>
      <c r="E230" s="34"/>
      <c r="F230" s="34"/>
      <c r="G230" s="34"/>
      <c r="H230" s="34"/>
      <c r="I230" s="34"/>
      <c r="J230" s="34"/>
      <c r="K230" s="105"/>
    </row>
    <row r="231" spans="1:11" x14ac:dyDescent="0.2">
      <c r="A231" s="106">
        <v>4130</v>
      </c>
      <c r="B231" s="107"/>
      <c r="C231" s="108" t="s">
        <v>8</v>
      </c>
      <c r="D231" s="153"/>
      <c r="E231" s="109">
        <v>38463679</v>
      </c>
      <c r="F231" s="109">
        <v>5453717.8985699993</v>
      </c>
      <c r="G231" s="109">
        <v>0</v>
      </c>
      <c r="H231" s="109">
        <v>0</v>
      </c>
      <c r="I231" s="429">
        <v>44346219.985030003</v>
      </c>
      <c r="J231" s="109">
        <f>E231+F231+G231+H231-I231</f>
        <v>-428823.08646000177</v>
      </c>
      <c r="K231" s="103"/>
    </row>
    <row r="232" spans="1:11" x14ac:dyDescent="0.2">
      <c r="A232" s="114"/>
      <c r="B232" s="115"/>
      <c r="C232" s="154"/>
      <c r="D232" s="157"/>
      <c r="E232" s="113"/>
      <c r="F232" s="113"/>
      <c r="G232" s="113"/>
      <c r="H232" s="113"/>
      <c r="I232" s="113"/>
      <c r="J232" s="113"/>
      <c r="K232" s="110"/>
    </row>
    <row r="233" spans="1:11" x14ac:dyDescent="0.2">
      <c r="A233" s="106">
        <v>4131</v>
      </c>
      <c r="B233" s="107"/>
      <c r="C233" s="108" t="s">
        <v>10</v>
      </c>
      <c r="D233" s="153"/>
      <c r="E233" s="109">
        <v>228257742</v>
      </c>
      <c r="F233" s="109">
        <v>2926560</v>
      </c>
      <c r="G233" s="109">
        <v>59545334.062644988</v>
      </c>
      <c r="H233" s="109">
        <v>647761</v>
      </c>
      <c r="I233" s="429">
        <v>289017459.02270001</v>
      </c>
      <c r="J233" s="109">
        <f>E233+F233+G233+H233-I233</f>
        <v>2359938.0399449468</v>
      </c>
      <c r="K233" s="104"/>
    </row>
    <row r="234" spans="1:11" x14ac:dyDescent="0.2">
      <c r="A234" s="114"/>
      <c r="B234" s="115"/>
      <c r="C234" s="154"/>
      <c r="D234" s="157"/>
      <c r="E234" s="113"/>
      <c r="F234" s="113"/>
      <c r="G234" s="113"/>
      <c r="H234" s="113"/>
      <c r="I234" s="113"/>
      <c r="J234" s="113"/>
      <c r="K234" s="87"/>
    </row>
    <row r="235" spans="1:11" x14ac:dyDescent="0.2">
      <c r="A235" s="106">
        <v>4132</v>
      </c>
      <c r="B235" s="107"/>
      <c r="C235" s="108" t="s">
        <v>15</v>
      </c>
      <c r="D235" s="153"/>
      <c r="E235" s="109">
        <v>4153932</v>
      </c>
      <c r="F235" s="109">
        <v>2879974.5832000002</v>
      </c>
      <c r="G235" s="109">
        <v>0</v>
      </c>
      <c r="H235" s="109">
        <v>0</v>
      </c>
      <c r="I235" s="429">
        <v>0</v>
      </c>
      <c r="J235" s="109">
        <f>E235+F235+G235+H235-I235</f>
        <v>7033906.5832000002</v>
      </c>
      <c r="K235" s="103"/>
    </row>
    <row r="236" spans="1:11" x14ac:dyDescent="0.2">
      <c r="A236" s="114"/>
      <c r="B236" s="115"/>
      <c r="C236" s="154"/>
      <c r="D236" s="157"/>
      <c r="E236" s="113"/>
      <c r="F236" s="113"/>
      <c r="G236" s="113"/>
      <c r="H236" s="113"/>
      <c r="I236" s="113"/>
      <c r="J236" s="113"/>
      <c r="K236" s="87"/>
    </row>
    <row r="237" spans="1:11" x14ac:dyDescent="0.2">
      <c r="A237" s="82"/>
      <c r="B237" s="94"/>
      <c r="C237" s="95"/>
      <c r="D237" s="145"/>
      <c r="E237" s="34"/>
      <c r="F237" s="34"/>
      <c r="G237" s="34"/>
      <c r="H237" s="34"/>
      <c r="I237" s="86"/>
      <c r="J237" s="86"/>
      <c r="K237" s="110"/>
    </row>
    <row r="238" spans="1:11" x14ac:dyDescent="0.2">
      <c r="A238" s="82"/>
      <c r="B238" s="94"/>
      <c r="C238" s="95"/>
      <c r="D238" s="159"/>
      <c r="E238" s="34"/>
      <c r="F238" s="34"/>
      <c r="G238" s="34"/>
      <c r="H238" s="34"/>
      <c r="I238" s="86"/>
      <c r="J238" s="86"/>
      <c r="K238" s="110"/>
    </row>
    <row r="239" spans="1:11" x14ac:dyDescent="0.2">
      <c r="A239" s="106">
        <v>4134</v>
      </c>
      <c r="B239" s="107"/>
      <c r="C239" s="108" t="s">
        <v>865</v>
      </c>
      <c r="D239" s="153"/>
      <c r="E239" s="109">
        <v>98406</v>
      </c>
      <c r="F239" s="109">
        <v>0</v>
      </c>
      <c r="G239" s="109">
        <v>0</v>
      </c>
      <c r="H239" s="109">
        <v>6119</v>
      </c>
      <c r="I239" s="428">
        <v>104700</v>
      </c>
      <c r="J239" s="109">
        <f>E239+F239+G239+H239-I239</f>
        <v>-175</v>
      </c>
      <c r="K239" s="103"/>
    </row>
    <row r="240" spans="1:11" x14ac:dyDescent="0.2">
      <c r="A240" s="82"/>
      <c r="B240" s="94"/>
      <c r="C240" s="95"/>
      <c r="D240" s="159"/>
      <c r="E240" s="34"/>
      <c r="F240" s="34"/>
      <c r="G240" s="34"/>
      <c r="H240" s="34"/>
      <c r="I240" s="34"/>
      <c r="J240" s="34"/>
      <c r="K240" s="150"/>
    </row>
    <row r="241" spans="1:11" x14ac:dyDescent="0.2">
      <c r="A241" s="82"/>
      <c r="B241" s="94"/>
      <c r="C241" s="95"/>
      <c r="D241" s="145"/>
      <c r="E241" s="34"/>
      <c r="F241" s="34"/>
      <c r="G241" s="34"/>
      <c r="H241" s="34"/>
      <c r="I241" s="34"/>
      <c r="J241" s="34"/>
      <c r="K241" s="105"/>
    </row>
    <row r="242" spans="1:11" x14ac:dyDescent="0.2">
      <c r="A242" s="99">
        <v>414</v>
      </c>
      <c r="B242" s="100"/>
      <c r="C242" s="101" t="s">
        <v>25</v>
      </c>
      <c r="D242" s="149"/>
      <c r="E242" s="31">
        <f>SUM(E243:E246)</f>
        <v>2961771</v>
      </c>
      <c r="F242" s="31">
        <v>0</v>
      </c>
      <c r="G242" s="31">
        <f>SUM(G243:G246)</f>
        <v>0</v>
      </c>
      <c r="H242" s="31">
        <f>SUM(H243:H246)</f>
        <v>1800920</v>
      </c>
      <c r="I242" s="31">
        <f>SUM(I243:I246)</f>
        <v>0</v>
      </c>
      <c r="J242" s="31">
        <f>E242+F242+G242+H242-I242</f>
        <v>4762691</v>
      </c>
      <c r="K242" s="103" t="e">
        <f>J242/J$141*100</f>
        <v>#REF!</v>
      </c>
    </row>
    <row r="243" spans="1:11" x14ac:dyDescent="0.2">
      <c r="A243" s="99">
        <v>4140</v>
      </c>
      <c r="B243" s="100"/>
      <c r="C243" s="101" t="s">
        <v>27</v>
      </c>
      <c r="D243" s="149"/>
      <c r="E243" s="31">
        <v>153058</v>
      </c>
      <c r="F243" s="31">
        <v>0</v>
      </c>
      <c r="G243" s="31">
        <v>0</v>
      </c>
      <c r="H243" s="31">
        <v>0</v>
      </c>
      <c r="I243" s="31"/>
      <c r="J243" s="31">
        <f>E243+F243+G243+H243-I243</f>
        <v>153058</v>
      </c>
      <c r="K243" s="103" t="e">
        <f>J243/J$141*100</f>
        <v>#REF!</v>
      </c>
    </row>
    <row r="244" spans="1:11" x14ac:dyDescent="0.2">
      <c r="A244" s="99">
        <v>4141</v>
      </c>
      <c r="B244" s="100"/>
      <c r="C244" s="101" t="s">
        <v>29</v>
      </c>
      <c r="D244" s="149"/>
      <c r="E244" s="31">
        <v>415606</v>
      </c>
      <c r="F244" s="31">
        <v>0</v>
      </c>
      <c r="G244" s="31">
        <v>0</v>
      </c>
      <c r="H244" s="31">
        <v>0</v>
      </c>
      <c r="I244" s="31"/>
      <c r="J244" s="31">
        <f>E244+F244+G244+H244-I244</f>
        <v>415606</v>
      </c>
      <c r="K244" s="103" t="e">
        <f>J244/J$141*100</f>
        <v>#REF!</v>
      </c>
    </row>
    <row r="245" spans="1:11" x14ac:dyDescent="0.2">
      <c r="A245" s="99">
        <v>4142</v>
      </c>
      <c r="B245" s="100"/>
      <c r="C245" s="101" t="s">
        <v>31</v>
      </c>
      <c r="D245" s="149"/>
      <c r="E245" s="31">
        <v>569008</v>
      </c>
      <c r="F245" s="31">
        <v>0</v>
      </c>
      <c r="G245" s="31">
        <v>0</v>
      </c>
      <c r="H245" s="31">
        <v>1800920</v>
      </c>
      <c r="I245" s="31"/>
      <c r="J245" s="31">
        <f>E245+F245+G245+H245-I245</f>
        <v>2369928</v>
      </c>
      <c r="K245" s="103" t="e">
        <f>J245/J$141*100</f>
        <v>#REF!</v>
      </c>
    </row>
    <row r="246" spans="1:11" x14ac:dyDescent="0.2">
      <c r="A246" s="99">
        <v>4143</v>
      </c>
      <c r="B246" s="100"/>
      <c r="C246" s="101" t="s">
        <v>33</v>
      </c>
      <c r="D246" s="149"/>
      <c r="E246" s="31">
        <v>1824099</v>
      </c>
      <c r="F246" s="31">
        <v>0</v>
      </c>
      <c r="G246" s="31">
        <v>0</v>
      </c>
      <c r="H246" s="31">
        <v>0</v>
      </c>
      <c r="I246" s="31"/>
      <c r="J246" s="31">
        <f>E246+F246+G246+H246-I246</f>
        <v>1824099</v>
      </c>
      <c r="K246" s="103" t="e">
        <f>J246/J$141*100</f>
        <v>#REF!</v>
      </c>
    </row>
    <row r="247" spans="1:11" x14ac:dyDescent="0.2">
      <c r="A247" s="82"/>
      <c r="B247" s="94"/>
      <c r="C247" s="95"/>
      <c r="D247" s="145"/>
      <c r="E247" s="34"/>
      <c r="F247" s="34"/>
      <c r="G247" s="34"/>
      <c r="H247" s="34"/>
      <c r="I247" s="34"/>
      <c r="J247" s="34"/>
      <c r="K247" s="105"/>
    </row>
    <row r="248" spans="1:11" ht="15.75" x14ac:dyDescent="0.25">
      <c r="A248" s="88">
        <v>42</v>
      </c>
      <c r="B248" s="89"/>
      <c r="C248" s="90" t="s">
        <v>35</v>
      </c>
      <c r="D248" s="146"/>
      <c r="E248" s="32">
        <f>E250</f>
        <v>81679538</v>
      </c>
      <c r="F248" s="32">
        <f>F250</f>
        <v>80081959.241274998</v>
      </c>
      <c r="G248" s="32">
        <f>G250</f>
        <v>741680</v>
      </c>
      <c r="H248" s="32">
        <f>H250</f>
        <v>1538000</v>
      </c>
      <c r="I248" s="32">
        <f>I250</f>
        <v>0</v>
      </c>
      <c r="J248" s="32">
        <f>E248+F248+G248+H248-I248</f>
        <v>164041177.24127501</v>
      </c>
      <c r="K248" s="92" t="e">
        <f>J248/J$141*100</f>
        <v>#REF!</v>
      </c>
    </row>
    <row r="249" spans="1:11" x14ac:dyDescent="0.2">
      <c r="A249" s="82"/>
      <c r="B249" s="94"/>
      <c r="C249" s="95"/>
      <c r="D249" s="145"/>
      <c r="E249" s="86"/>
      <c r="F249" s="86"/>
      <c r="G249" s="86"/>
      <c r="H249" s="86"/>
      <c r="I249" s="86"/>
      <c r="J249" s="86"/>
      <c r="K249" s="87"/>
    </row>
    <row r="250" spans="1:11" x14ac:dyDescent="0.2">
      <c r="A250" s="99">
        <v>420</v>
      </c>
      <c r="B250" s="100"/>
      <c r="C250" s="101" t="s">
        <v>37</v>
      </c>
      <c r="D250" s="149"/>
      <c r="E250" s="31">
        <f>SUM(E251:E260)</f>
        <v>81679538</v>
      </c>
      <c r="F250" s="31">
        <f>SUM(F251:F260)</f>
        <v>80081959.241274998</v>
      </c>
      <c r="G250" s="31">
        <f>SUM(G251:G260)</f>
        <v>741680</v>
      </c>
      <c r="H250" s="31">
        <f>SUM(H251:H260)</f>
        <v>1538000</v>
      </c>
      <c r="I250" s="31">
        <f>SUM(I251:I260)</f>
        <v>0</v>
      </c>
      <c r="J250" s="31">
        <f t="shared" ref="J250:J260" si="19">E250+F250+G250+H250-I250</f>
        <v>164041177.24127501</v>
      </c>
      <c r="K250" s="103" t="e">
        <f t="shared" ref="K250:K260" si="20">J250/J$141*100</f>
        <v>#REF!</v>
      </c>
    </row>
    <row r="251" spans="1:11" x14ac:dyDescent="0.2">
      <c r="A251" s="99">
        <v>4200</v>
      </c>
      <c r="B251" s="100"/>
      <c r="C251" s="101" t="s">
        <v>39</v>
      </c>
      <c r="D251" s="149"/>
      <c r="E251" s="31">
        <v>1598762</v>
      </c>
      <c r="F251" s="31">
        <v>3476405.3067449997</v>
      </c>
      <c r="G251" s="31"/>
      <c r="H251" s="31"/>
      <c r="I251" s="31"/>
      <c r="J251" s="31">
        <f t="shared" si="19"/>
        <v>5075167.3067450002</v>
      </c>
      <c r="K251" s="103" t="e">
        <f t="shared" si="20"/>
        <v>#REF!</v>
      </c>
    </row>
    <row r="252" spans="1:11" x14ac:dyDescent="0.2">
      <c r="A252" s="99">
        <v>4201</v>
      </c>
      <c r="B252" s="100"/>
      <c r="C252" s="101" t="s">
        <v>41</v>
      </c>
      <c r="D252" s="149"/>
      <c r="E252" s="31">
        <v>1565653</v>
      </c>
      <c r="F252" s="31">
        <v>462519.81293999997</v>
      </c>
      <c r="G252" s="31"/>
      <c r="H252" s="31"/>
      <c r="I252" s="31"/>
      <c r="J252" s="31">
        <f t="shared" si="19"/>
        <v>2028172.8129400001</v>
      </c>
      <c r="K252" s="103" t="e">
        <f t="shared" si="20"/>
        <v>#REF!</v>
      </c>
    </row>
    <row r="253" spans="1:11" x14ac:dyDescent="0.2">
      <c r="A253" s="99">
        <v>4202</v>
      </c>
      <c r="B253" s="100"/>
      <c r="C253" s="101" t="s">
        <v>43</v>
      </c>
      <c r="D253" s="149"/>
      <c r="E253" s="31">
        <v>17006066</v>
      </c>
      <c r="F253" s="31">
        <v>3480174.0403499999</v>
      </c>
      <c r="G253" s="31"/>
      <c r="H253" s="31"/>
      <c r="I253" s="31"/>
      <c r="J253" s="31">
        <f t="shared" si="19"/>
        <v>20486240.040350001</v>
      </c>
      <c r="K253" s="103" t="e">
        <f t="shared" si="20"/>
        <v>#REF!</v>
      </c>
    </row>
    <row r="254" spans="1:11" x14ac:dyDescent="0.2">
      <c r="A254" s="99">
        <v>4203</v>
      </c>
      <c r="B254" s="100"/>
      <c r="C254" s="101" t="s">
        <v>45</v>
      </c>
      <c r="D254" s="149"/>
      <c r="E254" s="31">
        <v>51077</v>
      </c>
      <c r="F254" s="31">
        <v>470030.38505999994</v>
      </c>
      <c r="G254" s="31">
        <v>741680</v>
      </c>
      <c r="H254" s="31">
        <v>1538000</v>
      </c>
      <c r="I254" s="31"/>
      <c r="J254" s="31">
        <f t="shared" si="19"/>
        <v>2800787.3850600002</v>
      </c>
      <c r="K254" s="103" t="e">
        <f t="shared" si="20"/>
        <v>#REF!</v>
      </c>
    </row>
    <row r="255" spans="1:11" x14ac:dyDescent="0.2">
      <c r="A255" s="99">
        <v>4204</v>
      </c>
      <c r="B255" s="100"/>
      <c r="C255" s="101" t="s">
        <v>47</v>
      </c>
      <c r="D255" s="149"/>
      <c r="E255" s="31">
        <v>40537853</v>
      </c>
      <c r="F255" s="31">
        <v>46906013.549199998</v>
      </c>
      <c r="G255" s="31"/>
      <c r="H255" s="31"/>
      <c r="I255" s="31"/>
      <c r="J255" s="31">
        <f t="shared" si="19"/>
        <v>87443866.549199998</v>
      </c>
      <c r="K255" s="103" t="e">
        <f t="shared" si="20"/>
        <v>#REF!</v>
      </c>
    </row>
    <row r="256" spans="1:11" x14ac:dyDescent="0.2">
      <c r="A256" s="99">
        <v>4205</v>
      </c>
      <c r="B256" s="100"/>
      <c r="C256" s="101" t="s">
        <v>49</v>
      </c>
      <c r="D256" s="149"/>
      <c r="E256" s="31">
        <v>11432104</v>
      </c>
      <c r="F256" s="31">
        <v>13567714.795029996</v>
      </c>
      <c r="G256" s="31"/>
      <c r="H256" s="31"/>
      <c r="I256" s="31"/>
      <c r="J256" s="31">
        <f t="shared" si="19"/>
        <v>24999818.795029998</v>
      </c>
      <c r="K256" s="103" t="e">
        <f t="shared" si="20"/>
        <v>#REF!</v>
      </c>
    </row>
    <row r="257" spans="1:11" x14ac:dyDescent="0.2">
      <c r="A257" s="99">
        <v>4206</v>
      </c>
      <c r="B257" s="100"/>
      <c r="C257" s="101" t="s">
        <v>51</v>
      </c>
      <c r="D257" s="149"/>
      <c r="E257" s="31">
        <v>2029331</v>
      </c>
      <c r="F257" s="31">
        <v>5416824.8662799997</v>
      </c>
      <c r="G257" s="31"/>
      <c r="H257" s="31"/>
      <c r="I257" s="31"/>
      <c r="J257" s="31">
        <f t="shared" si="19"/>
        <v>7446155.8662799997</v>
      </c>
      <c r="K257" s="103" t="e">
        <f t="shared" si="20"/>
        <v>#REF!</v>
      </c>
    </row>
    <row r="258" spans="1:11" x14ac:dyDescent="0.2">
      <c r="A258" s="99">
        <v>4207</v>
      </c>
      <c r="B258" s="100"/>
      <c r="C258" s="101" t="s">
        <v>53</v>
      </c>
      <c r="D258" s="149"/>
      <c r="E258" s="31">
        <v>276960</v>
      </c>
      <c r="F258" s="31">
        <v>28235.629989999998</v>
      </c>
      <c r="G258" s="31"/>
      <c r="H258" s="31"/>
      <c r="I258" s="31"/>
      <c r="J258" s="31">
        <f t="shared" si="19"/>
        <v>305195.62998999999</v>
      </c>
      <c r="K258" s="103" t="e">
        <f t="shared" si="20"/>
        <v>#REF!</v>
      </c>
    </row>
    <row r="259" spans="1:11" x14ac:dyDescent="0.2">
      <c r="A259" s="99">
        <v>4208</v>
      </c>
      <c r="B259" s="100"/>
      <c r="C259" s="101" t="s">
        <v>55</v>
      </c>
      <c r="D259" s="149"/>
      <c r="E259" s="31">
        <v>7144947</v>
      </c>
      <c r="F259" s="31">
        <v>6274040.8556799991</v>
      </c>
      <c r="G259" s="31"/>
      <c r="H259" s="31"/>
      <c r="I259" s="31"/>
      <c r="J259" s="31">
        <f t="shared" si="19"/>
        <v>13418987.85568</v>
      </c>
      <c r="K259" s="103" t="e">
        <f t="shared" si="20"/>
        <v>#REF!</v>
      </c>
    </row>
    <row r="260" spans="1:11" x14ac:dyDescent="0.2">
      <c r="A260" s="99">
        <v>4209</v>
      </c>
      <c r="B260" s="100"/>
      <c r="C260" s="101" t="s">
        <v>57</v>
      </c>
      <c r="D260" s="149"/>
      <c r="E260" s="31">
        <v>36785</v>
      </c>
      <c r="F260" s="31">
        <v>0</v>
      </c>
      <c r="G260" s="31"/>
      <c r="H260" s="31"/>
      <c r="I260" s="31"/>
      <c r="J260" s="31">
        <f t="shared" si="19"/>
        <v>36785</v>
      </c>
      <c r="K260" s="103" t="e">
        <f t="shared" si="20"/>
        <v>#REF!</v>
      </c>
    </row>
    <row r="261" spans="1:11" x14ac:dyDescent="0.2">
      <c r="A261" s="82"/>
      <c r="B261" s="94"/>
      <c r="C261" s="95"/>
      <c r="D261" s="145"/>
      <c r="E261" s="34"/>
      <c r="F261" s="34"/>
      <c r="G261" s="34"/>
      <c r="H261" s="34"/>
      <c r="I261" s="34"/>
      <c r="J261" s="34"/>
      <c r="K261" s="105"/>
    </row>
    <row r="262" spans="1:11" ht="15.75" x14ac:dyDescent="0.25">
      <c r="A262" s="88">
        <v>43</v>
      </c>
      <c r="B262" s="89"/>
      <c r="C262" s="90" t="s">
        <v>59</v>
      </c>
      <c r="D262" s="146"/>
      <c r="E262" s="32">
        <f>E264</f>
        <v>74782745</v>
      </c>
      <c r="F262" s="32">
        <f>F264</f>
        <v>26824168.565059997</v>
      </c>
      <c r="G262" s="32">
        <f>G264</f>
        <v>0</v>
      </c>
      <c r="H262" s="32">
        <f>H264</f>
        <v>0</v>
      </c>
      <c r="I262" s="32">
        <f>I264</f>
        <v>16437253.03497</v>
      </c>
      <c r="J262" s="32">
        <f>E262+F262+G262+H262-I262</f>
        <v>85169660.530089989</v>
      </c>
      <c r="K262" s="92" t="e">
        <f>J262/J$141*100</f>
        <v>#REF!</v>
      </c>
    </row>
    <row r="263" spans="1:11" x14ac:dyDescent="0.2">
      <c r="A263" s="82"/>
      <c r="B263" s="94"/>
      <c r="C263" s="95"/>
      <c r="D263" s="145"/>
      <c r="E263" s="86"/>
      <c r="F263" s="86"/>
      <c r="G263" s="86"/>
      <c r="H263" s="86"/>
      <c r="I263" s="86"/>
      <c r="J263" s="86"/>
      <c r="K263" s="87"/>
    </row>
    <row r="264" spans="1:11" x14ac:dyDescent="0.2">
      <c r="A264" s="99">
        <v>430</v>
      </c>
      <c r="B264" s="100"/>
      <c r="C264" s="101" t="s">
        <v>61</v>
      </c>
      <c r="D264" s="149"/>
      <c r="E264" s="31">
        <f>SUM(E266:E274)</f>
        <v>74782745</v>
      </c>
      <c r="F264" s="31">
        <f>SUM(F266:F274)</f>
        <v>26824168.565059997</v>
      </c>
      <c r="G264" s="31">
        <v>0</v>
      </c>
      <c r="H264" s="31">
        <f>SUM(H266:H274)</f>
        <v>0</v>
      </c>
      <c r="I264" s="31">
        <f>SUM(I266:I274)</f>
        <v>16437253.03497</v>
      </c>
      <c r="J264" s="31">
        <f>E264+F264+G264+H264-I264</f>
        <v>85169660.530089989</v>
      </c>
      <c r="K264" s="103" t="e">
        <f>J264/J$141*100</f>
        <v>#REF!</v>
      </c>
    </row>
    <row r="265" spans="1:11" x14ac:dyDescent="0.2">
      <c r="A265" s="82"/>
      <c r="B265" s="94"/>
      <c r="C265" s="95"/>
      <c r="D265" s="145"/>
      <c r="E265" s="34"/>
      <c r="F265" s="34"/>
      <c r="G265" s="34"/>
      <c r="H265" s="34"/>
      <c r="I265" s="34"/>
      <c r="J265" s="34"/>
      <c r="K265" s="105"/>
    </row>
    <row r="266" spans="1:11" x14ac:dyDescent="0.2">
      <c r="A266" s="106">
        <v>4300</v>
      </c>
      <c r="B266" s="107"/>
      <c r="C266" s="108" t="s">
        <v>62</v>
      </c>
      <c r="D266" s="153"/>
      <c r="E266" s="109">
        <v>16194960</v>
      </c>
      <c r="F266" s="109">
        <v>2054446.0020699999</v>
      </c>
      <c r="G266" s="109">
        <v>0</v>
      </c>
      <c r="H266" s="109">
        <v>0</v>
      </c>
      <c r="I266" s="429">
        <v>16437253.03497</v>
      </c>
      <c r="J266" s="109">
        <f>E266+F266+G266+H266-I266</f>
        <v>1812152.9670999981</v>
      </c>
      <c r="K266" s="103" t="e">
        <f>J266/J$141*100</f>
        <v>#REF!</v>
      </c>
    </row>
    <row r="267" spans="1:11" x14ac:dyDescent="0.2">
      <c r="A267" s="99">
        <v>4301</v>
      </c>
      <c r="B267" s="100"/>
      <c r="C267" s="101" t="s">
        <v>66</v>
      </c>
      <c r="D267" s="149"/>
      <c r="E267" s="31">
        <v>1617418</v>
      </c>
      <c r="F267" s="31">
        <v>3501976.9722899999</v>
      </c>
      <c r="G267" s="31">
        <v>0</v>
      </c>
      <c r="H267" s="31">
        <v>0</v>
      </c>
      <c r="I267" s="31"/>
      <c r="J267" s="31">
        <f t="shared" ref="J267:J274" si="21">E267+F267+G267+H267</f>
        <v>5119394.9722899999</v>
      </c>
      <c r="K267" s="103" t="e">
        <f t="shared" ref="K267:K274" si="22">J267/J$141*100</f>
        <v>#REF!</v>
      </c>
    </row>
    <row r="268" spans="1:11" x14ac:dyDescent="0.2">
      <c r="A268" s="99">
        <v>4302</v>
      </c>
      <c r="B268" s="100"/>
      <c r="C268" s="101" t="s">
        <v>68</v>
      </c>
      <c r="D268" s="149"/>
      <c r="E268" s="31">
        <v>2852964</v>
      </c>
      <c r="F268" s="31">
        <v>1765528.4878399998</v>
      </c>
      <c r="G268" s="31">
        <v>0</v>
      </c>
      <c r="H268" s="31">
        <v>0</v>
      </c>
      <c r="I268" s="31"/>
      <c r="J268" s="31">
        <f t="shared" si="21"/>
        <v>4618492.4878399996</v>
      </c>
      <c r="K268" s="103" t="e">
        <f t="shared" si="22"/>
        <v>#REF!</v>
      </c>
    </row>
    <row r="269" spans="1:11" x14ac:dyDescent="0.2">
      <c r="A269" s="99">
        <v>4303</v>
      </c>
      <c r="B269" s="100"/>
      <c r="C269" s="101" t="s">
        <v>70</v>
      </c>
      <c r="D269" s="149"/>
      <c r="E269" s="31">
        <v>37397157</v>
      </c>
      <c r="F269" s="31">
        <v>8130286.5451499997</v>
      </c>
      <c r="G269" s="31">
        <v>0</v>
      </c>
      <c r="H269" s="31">
        <v>0</v>
      </c>
      <c r="I269" s="31"/>
      <c r="J269" s="31">
        <f t="shared" si="21"/>
        <v>45527443.545149997</v>
      </c>
      <c r="K269" s="103" t="e">
        <f t="shared" si="22"/>
        <v>#REF!</v>
      </c>
    </row>
    <row r="270" spans="1:11" x14ac:dyDescent="0.2">
      <c r="A270" s="99">
        <v>4304</v>
      </c>
      <c r="B270" s="100"/>
      <c r="C270" s="101" t="s">
        <v>72</v>
      </c>
      <c r="D270" s="149"/>
      <c r="E270" s="31">
        <v>0</v>
      </c>
      <c r="F270" s="31">
        <v>18881.488260000002</v>
      </c>
      <c r="G270" s="31">
        <v>0</v>
      </c>
      <c r="H270" s="31">
        <v>0</v>
      </c>
      <c r="I270" s="31"/>
      <c r="J270" s="31">
        <f t="shared" si="21"/>
        <v>18881.488260000002</v>
      </c>
      <c r="K270" s="103" t="e">
        <f t="shared" si="22"/>
        <v>#REF!</v>
      </c>
    </row>
    <row r="271" spans="1:11" x14ac:dyDescent="0.2">
      <c r="A271" s="99">
        <v>4305</v>
      </c>
      <c r="B271" s="100"/>
      <c r="C271" s="101" t="s">
        <v>74</v>
      </c>
      <c r="D271" s="149"/>
      <c r="E271" s="31">
        <v>6938649</v>
      </c>
      <c r="F271" s="31">
        <v>987393.63764999993</v>
      </c>
      <c r="G271" s="31">
        <v>0</v>
      </c>
      <c r="H271" s="31">
        <v>0</v>
      </c>
      <c r="I271" s="31"/>
      <c r="J271" s="31">
        <f t="shared" si="21"/>
        <v>7926042.6376499999</v>
      </c>
      <c r="K271" s="103" t="e">
        <f t="shared" si="22"/>
        <v>#REF!</v>
      </c>
    </row>
    <row r="272" spans="1:11" x14ac:dyDescent="0.2">
      <c r="A272" s="99">
        <v>4306</v>
      </c>
      <c r="B272" s="100"/>
      <c r="C272" s="101" t="s">
        <v>76</v>
      </c>
      <c r="D272" s="149"/>
      <c r="E272" s="31">
        <v>4048350</v>
      </c>
      <c r="F272" s="31">
        <v>190715.51100000003</v>
      </c>
      <c r="G272" s="31">
        <v>0</v>
      </c>
      <c r="H272" s="31">
        <v>0</v>
      </c>
      <c r="I272" s="31"/>
      <c r="J272" s="31">
        <f t="shared" si="21"/>
        <v>4239065.5109999999</v>
      </c>
      <c r="K272" s="103" t="e">
        <f t="shared" si="22"/>
        <v>#REF!</v>
      </c>
    </row>
    <row r="273" spans="1:11" x14ac:dyDescent="0.2">
      <c r="A273" s="99">
        <v>4307</v>
      </c>
      <c r="B273" s="100"/>
      <c r="C273" s="101" t="s">
        <v>78</v>
      </c>
      <c r="D273" s="149"/>
      <c r="E273" s="31">
        <v>5685553</v>
      </c>
      <c r="F273" s="31">
        <v>10174939.9208</v>
      </c>
      <c r="G273" s="31">
        <v>0</v>
      </c>
      <c r="H273" s="31">
        <v>0</v>
      </c>
      <c r="I273" s="31"/>
      <c r="J273" s="31">
        <f t="shared" si="21"/>
        <v>15860492.9208</v>
      </c>
      <c r="K273" s="103" t="e">
        <f t="shared" si="22"/>
        <v>#REF!</v>
      </c>
    </row>
    <row r="274" spans="1:11" x14ac:dyDescent="0.2">
      <c r="A274" s="99">
        <v>4308</v>
      </c>
      <c r="B274" s="100"/>
      <c r="C274" s="101" t="s">
        <v>80</v>
      </c>
      <c r="D274" s="149"/>
      <c r="E274" s="31">
        <v>47694</v>
      </c>
      <c r="F274" s="31">
        <v>0</v>
      </c>
      <c r="G274" s="31">
        <v>0</v>
      </c>
      <c r="H274" s="31">
        <v>0</v>
      </c>
      <c r="I274" s="31"/>
      <c r="J274" s="31">
        <f t="shared" si="21"/>
        <v>47694</v>
      </c>
      <c r="K274" s="103" t="e">
        <f t="shared" si="22"/>
        <v>#REF!</v>
      </c>
    </row>
    <row r="275" spans="1:11" ht="15.75" thickBot="1" x14ac:dyDescent="0.25">
      <c r="A275" s="120"/>
      <c r="B275" s="121"/>
      <c r="C275" s="122"/>
      <c r="D275" s="160"/>
      <c r="E275" s="161"/>
      <c r="F275" s="161"/>
      <c r="G275" s="161"/>
      <c r="H275" s="161"/>
      <c r="I275" s="161"/>
      <c r="J275" s="161"/>
      <c r="K275" s="162"/>
    </row>
    <row r="276" spans="1:11" ht="15.75" thickTop="1" x14ac:dyDescent="0.2">
      <c r="A276" s="135"/>
      <c r="B276" s="136"/>
      <c r="C276" s="137"/>
      <c r="D276" s="163"/>
      <c r="E276" s="164"/>
      <c r="F276" s="164"/>
      <c r="G276" s="164"/>
      <c r="H276" s="164"/>
      <c r="I276" s="164"/>
      <c r="J276" s="164"/>
      <c r="K276" s="165"/>
    </row>
    <row r="277" spans="1:11" ht="15.75" thickBot="1" x14ac:dyDescent="0.25">
      <c r="A277" s="82"/>
      <c r="B277" s="94"/>
      <c r="C277" s="95"/>
      <c r="D277" s="145"/>
      <c r="E277" s="34"/>
      <c r="F277" s="34"/>
      <c r="G277" s="34"/>
      <c r="H277" s="34"/>
      <c r="I277" s="34"/>
      <c r="J277" s="34"/>
      <c r="K277" s="166"/>
    </row>
    <row r="278" spans="1:11" ht="17.25" thickTop="1" thickBot="1" x14ac:dyDescent="0.3">
      <c r="A278" s="69" t="s">
        <v>84</v>
      </c>
      <c r="B278" s="70"/>
      <c r="C278" s="77" t="s">
        <v>853</v>
      </c>
      <c r="D278" s="142"/>
      <c r="E278" s="73">
        <f t="shared" ref="E278:J278" si="23">E22-E144</f>
        <v>-54779438.59820509</v>
      </c>
      <c r="F278" s="73">
        <f t="shared" si="23"/>
        <v>2000991.7765061855</v>
      </c>
      <c r="G278" s="73">
        <f t="shared" si="23"/>
        <v>-0.47783482074737549</v>
      </c>
      <c r="H278" s="73">
        <f t="shared" si="23"/>
        <v>-12266505.44054085</v>
      </c>
      <c r="I278" s="73">
        <f t="shared" si="23"/>
        <v>0</v>
      </c>
      <c r="J278" s="167">
        <f t="shared" si="23"/>
        <v>-65044952.740074635</v>
      </c>
      <c r="K278" s="76" t="e">
        <f>J278/J$141*100</f>
        <v>#REF!</v>
      </c>
    </row>
    <row r="279" spans="1:11" ht="16.5" thickTop="1" x14ac:dyDescent="0.25">
      <c r="A279" s="69"/>
      <c r="B279" s="70"/>
      <c r="C279" s="71" t="s">
        <v>854</v>
      </c>
      <c r="D279" s="142"/>
      <c r="E279" s="430" t="e">
        <f>+E278/$J$141*100</f>
        <v>#REF!</v>
      </c>
      <c r="F279" s="430" t="e">
        <f>+F278/$J$141*100</f>
        <v>#REF!</v>
      </c>
      <c r="G279" s="430" t="e">
        <f>+G278/$J$141*100</f>
        <v>#REF!</v>
      </c>
      <c r="H279" s="430" t="e">
        <f>+H278/$J$141*100</f>
        <v>#REF!</v>
      </c>
      <c r="I279" s="32"/>
      <c r="J279" s="32"/>
      <c r="K279" s="144"/>
    </row>
    <row r="280" spans="1:11" ht="15.75" x14ac:dyDescent="0.25">
      <c r="A280" s="88"/>
      <c r="B280" s="89"/>
      <c r="C280" s="90" t="s">
        <v>89</v>
      </c>
      <c r="D280" s="146"/>
      <c r="E280" s="48"/>
      <c r="F280" s="48"/>
      <c r="G280" s="48"/>
      <c r="H280" s="48"/>
      <c r="I280" s="32"/>
      <c r="J280" s="32"/>
      <c r="K280" s="257"/>
    </row>
    <row r="281" spans="1:11" ht="15.75" x14ac:dyDescent="0.25">
      <c r="A281" s="88"/>
      <c r="B281" s="89"/>
      <c r="C281" s="246" t="s">
        <v>894</v>
      </c>
      <c r="D281" s="146"/>
      <c r="E281" s="32"/>
      <c r="F281" s="32"/>
      <c r="G281" s="32"/>
      <c r="H281" s="32"/>
      <c r="I281" s="32"/>
      <c r="J281" s="32"/>
      <c r="K281" s="93"/>
    </row>
    <row r="282" spans="1:11" ht="15.75" thickBot="1" x14ac:dyDescent="0.25">
      <c r="A282" s="169"/>
      <c r="B282" s="170"/>
      <c r="C282" s="171"/>
      <c r="D282" s="160"/>
      <c r="E282" s="161"/>
      <c r="F282" s="161"/>
      <c r="G282" s="161"/>
      <c r="H282" s="161"/>
      <c r="I282" s="161"/>
      <c r="J282" s="161"/>
      <c r="K282" s="166"/>
    </row>
    <row r="283" spans="1:11" ht="15.75" thickTop="1" x14ac:dyDescent="0.2">
      <c r="A283" s="61"/>
      <c r="B283" s="62"/>
      <c r="C283" s="172"/>
      <c r="D283" s="173"/>
      <c r="E283" s="66"/>
      <c r="F283" s="66"/>
      <c r="G283" s="66"/>
      <c r="H283" s="66"/>
      <c r="I283" s="66"/>
      <c r="J283" s="66"/>
      <c r="K283" s="174"/>
    </row>
    <row r="284" spans="1:11" ht="15.75" x14ac:dyDescent="0.25">
      <c r="A284" s="69" t="s">
        <v>91</v>
      </c>
      <c r="B284" s="70"/>
      <c r="C284" s="77" t="s">
        <v>92</v>
      </c>
      <c r="D284" s="142"/>
      <c r="E284" s="73">
        <f t="shared" ref="E284:J284" si="24">(E22-E82)-(E144-E186-E193)</f>
        <v>20315095.40179491</v>
      </c>
      <c r="F284" s="73">
        <f t="shared" si="24"/>
        <v>339243.74240118265</v>
      </c>
      <c r="G284" s="73">
        <f t="shared" si="24"/>
        <v>1314409.7561651468</v>
      </c>
      <c r="H284" s="73">
        <f t="shared" si="24"/>
        <v>-11920820.44054085</v>
      </c>
      <c r="I284" s="73">
        <f t="shared" si="24"/>
        <v>0</v>
      </c>
      <c r="J284" s="73">
        <f t="shared" si="24"/>
        <v>10047928.459820271</v>
      </c>
      <c r="K284" s="92" t="e">
        <f>J284/J$141*100</f>
        <v>#REF!</v>
      </c>
    </row>
    <row r="285" spans="1:11" ht="15.75" x14ac:dyDescent="0.25">
      <c r="A285" s="69"/>
      <c r="B285" s="70"/>
      <c r="C285" s="77" t="s">
        <v>94</v>
      </c>
      <c r="D285" s="142"/>
      <c r="E285" s="73"/>
      <c r="F285" s="73"/>
      <c r="G285" s="73"/>
      <c r="H285" s="73"/>
      <c r="I285" s="73"/>
      <c r="J285" s="175"/>
      <c r="K285" s="93"/>
    </row>
    <row r="286" spans="1:11" ht="15.75" x14ac:dyDescent="0.25">
      <c r="A286" s="88"/>
      <c r="B286" s="89"/>
      <c r="C286" s="90" t="s">
        <v>96</v>
      </c>
      <c r="D286" s="146"/>
      <c r="E286" s="32"/>
      <c r="F286" s="32"/>
      <c r="G286" s="32"/>
      <c r="H286" s="32"/>
      <c r="I286" s="32"/>
      <c r="J286" s="29"/>
      <c r="K286" s="93"/>
    </row>
    <row r="287" spans="1:11" ht="15.75" thickBot="1" x14ac:dyDescent="0.25">
      <c r="A287" s="120"/>
      <c r="B287" s="121"/>
      <c r="C287" s="122"/>
      <c r="D287" s="160"/>
      <c r="E287" s="124"/>
      <c r="F287" s="124"/>
      <c r="G287" s="124"/>
      <c r="H287" s="124"/>
      <c r="I287" s="124"/>
      <c r="J287" s="124"/>
      <c r="K287" s="125"/>
    </row>
    <row r="288" spans="1:11" ht="15.75" thickTop="1" x14ac:dyDescent="0.2">
      <c r="A288" s="61"/>
      <c r="B288" s="62"/>
      <c r="C288" s="172"/>
      <c r="D288" s="173"/>
      <c r="E288" s="176"/>
      <c r="F288" s="176"/>
      <c r="G288" s="176"/>
      <c r="H288" s="176"/>
      <c r="I288" s="176"/>
      <c r="J288" s="176"/>
      <c r="K288" s="177"/>
    </row>
    <row r="289" spans="1:11" ht="15.75" x14ac:dyDescent="0.25">
      <c r="A289" s="69" t="s">
        <v>97</v>
      </c>
      <c r="B289" s="70"/>
      <c r="C289" s="77" t="s">
        <v>98</v>
      </c>
      <c r="D289" s="142"/>
      <c r="E289" s="73">
        <f t="shared" ref="E289:J289" si="25">E25-(E147+E206)</f>
        <v>80712144.611794949</v>
      </c>
      <c r="F289" s="73">
        <f t="shared" si="25"/>
        <v>35069945.945841163</v>
      </c>
      <c r="G289" s="73">
        <f t="shared" si="25"/>
        <v>-229997248.60131884</v>
      </c>
      <c r="H289" s="73">
        <f t="shared" si="25"/>
        <v>-79085276.44054085</v>
      </c>
      <c r="I289" s="73">
        <f t="shared" si="25"/>
        <v>-337004137.03451395</v>
      </c>
      <c r="J289" s="73">
        <f t="shared" si="25"/>
        <v>143703702.55029011</v>
      </c>
      <c r="K289" s="92" t="e">
        <f>J289/J$141*100</f>
        <v>#REF!</v>
      </c>
    </row>
    <row r="290" spans="1:11" ht="15.75" x14ac:dyDescent="0.25">
      <c r="A290" s="69"/>
      <c r="B290" s="70"/>
      <c r="C290" s="77" t="s">
        <v>94</v>
      </c>
      <c r="D290" s="142"/>
      <c r="E290" s="73"/>
      <c r="F290" s="73"/>
      <c r="G290" s="73"/>
      <c r="H290" s="73"/>
      <c r="I290" s="73"/>
      <c r="J290" s="73"/>
      <c r="K290" s="93"/>
    </row>
    <row r="291" spans="1:11" ht="15.75" x14ac:dyDescent="0.25">
      <c r="A291" s="88"/>
      <c r="B291" s="89"/>
      <c r="C291" s="90" t="s">
        <v>100</v>
      </c>
      <c r="D291" s="146"/>
      <c r="E291" s="32"/>
      <c r="F291" s="32"/>
      <c r="G291" s="32"/>
      <c r="H291" s="32"/>
      <c r="I291" s="32"/>
      <c r="J291" s="29"/>
      <c r="K291" s="93"/>
    </row>
    <row r="292" spans="1:11" ht="15.75" thickBot="1" x14ac:dyDescent="0.25">
      <c r="A292" s="178"/>
      <c r="B292" s="179"/>
      <c r="C292" s="180"/>
      <c r="D292" s="181"/>
      <c r="E292" s="182"/>
      <c r="F292" s="182"/>
      <c r="G292" s="182"/>
      <c r="H292" s="182"/>
      <c r="I292" s="182"/>
      <c r="J292" s="182"/>
      <c r="K292" s="183"/>
    </row>
    <row r="293" spans="1:11" ht="15.75" thickTop="1" x14ac:dyDescent="0.2">
      <c r="A293" s="184"/>
      <c r="B293" s="184"/>
      <c r="C293" s="56"/>
      <c r="D293" s="185"/>
      <c r="E293" s="186"/>
      <c r="F293" s="186"/>
      <c r="G293" s="186"/>
      <c r="H293" s="186"/>
      <c r="I293" s="186"/>
      <c r="J293" s="186"/>
      <c r="K293" s="186"/>
    </row>
    <row r="294" spans="1:11" x14ac:dyDescent="0.2">
      <c r="A294" s="53"/>
      <c r="B294" s="53"/>
      <c r="C294" s="54"/>
      <c r="D294" s="187"/>
      <c r="E294" s="188"/>
      <c r="F294" s="188"/>
      <c r="G294" s="188"/>
      <c r="H294" s="188"/>
      <c r="I294" s="188"/>
      <c r="J294" s="188"/>
      <c r="K294" s="51"/>
    </row>
    <row r="295" spans="1:11" x14ac:dyDescent="0.2">
      <c r="A295" s="53"/>
      <c r="B295" s="53"/>
      <c r="C295" s="54"/>
      <c r="D295" s="187"/>
      <c r="E295" s="188"/>
      <c r="F295" s="188"/>
      <c r="G295" s="188"/>
      <c r="H295" s="188"/>
      <c r="I295" s="188"/>
      <c r="J295" s="188"/>
      <c r="K295" s="51"/>
    </row>
    <row r="296" spans="1:11" ht="23.25" x14ac:dyDescent="0.35">
      <c r="A296" s="201"/>
      <c r="B296" s="237" t="s">
        <v>866</v>
      </c>
      <c r="C296" s="239" t="s">
        <v>867</v>
      </c>
      <c r="D296" s="239" t="s">
        <v>868</v>
      </c>
      <c r="E296" s="237"/>
      <c r="F296" s="240"/>
      <c r="G296" s="264"/>
      <c r="H296" s="264"/>
      <c r="I296" s="381"/>
      <c r="J296" s="381"/>
      <c r="K296" s="9"/>
    </row>
    <row r="297" spans="1:11" x14ac:dyDescent="0.2">
      <c r="A297" s="53"/>
      <c r="B297" s="53"/>
      <c r="C297" s="54"/>
      <c r="D297" s="54"/>
      <c r="E297" s="51"/>
      <c r="F297" s="51"/>
      <c r="G297" s="51"/>
      <c r="H297" s="51"/>
      <c r="I297" s="51"/>
      <c r="J297" s="51"/>
      <c r="K297" s="51"/>
    </row>
    <row r="298" spans="1:11" ht="16.5" thickBot="1" x14ac:dyDescent="0.3">
      <c r="A298" s="305"/>
      <c r="B298" s="305"/>
      <c r="C298" s="346"/>
      <c r="D298" s="346"/>
      <c r="E298" s="241"/>
      <c r="F298" s="241"/>
      <c r="G298" s="241"/>
      <c r="H298" s="241"/>
      <c r="I298" s="55" t="s">
        <v>219</v>
      </c>
      <c r="J298" s="55"/>
      <c r="K298" s="241"/>
    </row>
    <row r="299" spans="1:11" ht="16.5" thickTop="1" x14ac:dyDescent="0.25">
      <c r="A299" s="306"/>
      <c r="B299" s="317"/>
      <c r="C299" s="347"/>
      <c r="D299" s="373"/>
      <c r="E299" s="334"/>
      <c r="F299" s="335"/>
      <c r="G299" s="335"/>
      <c r="H299" s="335"/>
      <c r="I299" s="335"/>
      <c r="J299" s="339"/>
      <c r="K299" s="276"/>
    </row>
    <row r="300" spans="1:11" ht="20.25" x14ac:dyDescent="0.3">
      <c r="A300" s="307"/>
      <c r="B300" s="242"/>
      <c r="C300" s="345"/>
      <c r="D300" s="374"/>
      <c r="E300" s="336" t="s">
        <v>905</v>
      </c>
      <c r="F300" s="337"/>
      <c r="G300" s="337"/>
      <c r="H300" s="337"/>
      <c r="I300" s="337"/>
      <c r="J300" s="340"/>
      <c r="K300" s="277" t="s">
        <v>220</v>
      </c>
    </row>
    <row r="301" spans="1:11" ht="15.75" x14ac:dyDescent="0.25">
      <c r="A301" s="307"/>
      <c r="B301" s="242"/>
      <c r="C301" s="345"/>
      <c r="D301" s="374"/>
      <c r="E301" s="278"/>
      <c r="F301" s="279"/>
      <c r="G301" s="280"/>
      <c r="H301" s="281"/>
      <c r="I301" s="282" t="s">
        <v>221</v>
      </c>
      <c r="J301" s="282" t="s">
        <v>222</v>
      </c>
      <c r="K301" s="277" t="s">
        <v>223</v>
      </c>
    </row>
    <row r="302" spans="1:11" ht="15.75" x14ac:dyDescent="0.25">
      <c r="A302" s="329" t="s">
        <v>224</v>
      </c>
      <c r="B302" s="242"/>
      <c r="C302" s="345"/>
      <c r="D302" s="374"/>
      <c r="E302" s="283" t="s">
        <v>225</v>
      </c>
      <c r="F302" s="284" t="s">
        <v>226</v>
      </c>
      <c r="G302" s="288" t="s">
        <v>227</v>
      </c>
      <c r="H302" s="289" t="s">
        <v>228</v>
      </c>
      <c r="I302" s="285" t="s">
        <v>229</v>
      </c>
      <c r="J302" s="285" t="s">
        <v>230</v>
      </c>
      <c r="K302" s="277" t="s">
        <v>231</v>
      </c>
    </row>
    <row r="303" spans="1:11" ht="15.75" x14ac:dyDescent="0.25">
      <c r="A303" s="307"/>
      <c r="B303" s="242"/>
      <c r="C303" s="345"/>
      <c r="D303" s="374"/>
      <c r="E303" s="283" t="s">
        <v>232</v>
      </c>
      <c r="F303" s="284" t="s">
        <v>233</v>
      </c>
      <c r="G303" s="288"/>
      <c r="H303" s="289"/>
      <c r="I303" s="294" t="s">
        <v>234</v>
      </c>
      <c r="J303" s="285" t="s">
        <v>235</v>
      </c>
      <c r="K303" s="277" t="s">
        <v>236</v>
      </c>
    </row>
    <row r="304" spans="1:11" ht="16.5" thickBot="1" x14ac:dyDescent="0.3">
      <c r="A304" s="308"/>
      <c r="B304" s="243"/>
      <c r="C304" s="346"/>
      <c r="D304" s="375"/>
      <c r="E304" s="290"/>
      <c r="F304" s="291"/>
      <c r="G304" s="292"/>
      <c r="H304" s="293"/>
      <c r="I304" s="295" t="s">
        <v>237</v>
      </c>
      <c r="J304" s="286"/>
      <c r="K304" s="287" t="s">
        <v>239</v>
      </c>
    </row>
    <row r="305" spans="1:13" ht="15.75" thickTop="1" x14ac:dyDescent="0.2">
      <c r="A305" s="57"/>
      <c r="B305" s="58"/>
      <c r="C305" s="59"/>
      <c r="D305" s="60"/>
      <c r="E305" s="260" t="s">
        <v>240</v>
      </c>
      <c r="F305" s="260" t="s">
        <v>241</v>
      </c>
      <c r="G305" s="260" t="s">
        <v>242</v>
      </c>
      <c r="H305" s="260" t="s">
        <v>243</v>
      </c>
      <c r="I305" s="260" t="s">
        <v>244</v>
      </c>
      <c r="J305" s="260" t="s">
        <v>245</v>
      </c>
      <c r="K305" s="272"/>
    </row>
    <row r="306" spans="1:13" ht="15.75" x14ac:dyDescent="0.25">
      <c r="A306" s="190"/>
      <c r="B306" s="191" t="s">
        <v>101</v>
      </c>
      <c r="C306" s="192" t="s">
        <v>698</v>
      </c>
      <c r="D306" s="193"/>
      <c r="E306" s="194"/>
      <c r="F306" s="194"/>
      <c r="G306" s="194"/>
      <c r="H306" s="194"/>
      <c r="I306" s="194"/>
      <c r="J306" s="194"/>
      <c r="K306" s="195"/>
    </row>
    <row r="307" spans="1:13" ht="15.75" x14ac:dyDescent="0.25">
      <c r="A307" s="190"/>
      <c r="B307" s="191"/>
      <c r="C307" s="192" t="s">
        <v>700</v>
      </c>
      <c r="D307" s="193"/>
      <c r="E307" s="73">
        <f t="shared" ref="E307:J307" si="26">E309+E319+E324</f>
        <v>48740895</v>
      </c>
      <c r="F307" s="73">
        <f t="shared" si="26"/>
        <v>5009222</v>
      </c>
      <c r="G307" s="73">
        <f t="shared" si="26"/>
        <v>61733</v>
      </c>
      <c r="H307" s="73">
        <f t="shared" si="26"/>
        <v>0</v>
      </c>
      <c r="I307" s="73">
        <f t="shared" si="26"/>
        <v>0</v>
      </c>
      <c r="J307" s="73">
        <f t="shared" si="26"/>
        <v>53811850</v>
      </c>
      <c r="K307" s="197" t="e">
        <f>J307/J$141*100</f>
        <v>#REF!</v>
      </c>
    </row>
    <row r="308" spans="1:13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3" x14ac:dyDescent="0.2">
      <c r="A309" s="99">
        <v>750</v>
      </c>
      <c r="B309" s="100"/>
      <c r="C309" s="101" t="s">
        <v>702</v>
      </c>
      <c r="D309" s="149"/>
      <c r="E309" s="31">
        <f>SUM(E310:E317)</f>
        <v>2990895</v>
      </c>
      <c r="F309" s="31">
        <v>1859222</v>
      </c>
      <c r="G309" s="31">
        <f>SUM(G310:G317)</f>
        <v>61733</v>
      </c>
      <c r="H309" s="31">
        <f>SUM(H310:H317)</f>
        <v>0</v>
      </c>
      <c r="I309" s="31">
        <f>SUM(I310:I317)</f>
        <v>0</v>
      </c>
      <c r="J309" s="31">
        <f>+E309+F309+G309+H309-I309</f>
        <v>4911850</v>
      </c>
      <c r="K309" s="103" t="e">
        <f t="shared" ref="K309:K317" si="27">J309/J$141*100</f>
        <v>#REF!</v>
      </c>
    </row>
    <row r="310" spans="1:13" x14ac:dyDescent="0.2">
      <c r="A310" s="99">
        <v>7500</v>
      </c>
      <c r="B310" s="100"/>
      <c r="C310" s="101" t="s">
        <v>704</v>
      </c>
      <c r="D310" s="149"/>
      <c r="E310" s="31">
        <v>0</v>
      </c>
      <c r="F310" s="31">
        <v>0</v>
      </c>
      <c r="G310" s="31">
        <v>61733</v>
      </c>
      <c r="H310" s="31">
        <v>0</v>
      </c>
      <c r="I310" s="31"/>
      <c r="J310" s="31">
        <f t="shared" ref="J310:J316" si="28">E310+F310+G310+H310-I310</f>
        <v>61733</v>
      </c>
      <c r="K310" s="103" t="e">
        <f t="shared" si="27"/>
        <v>#REF!</v>
      </c>
    </row>
    <row r="311" spans="1:13" x14ac:dyDescent="0.2">
      <c r="A311" s="99">
        <v>7501</v>
      </c>
      <c r="B311" s="100"/>
      <c r="C311" s="101" t="s">
        <v>907</v>
      </c>
      <c r="D311" s="149"/>
      <c r="E311" s="31">
        <v>0</v>
      </c>
      <c r="F311" s="31">
        <v>0</v>
      </c>
      <c r="G311" s="31">
        <v>0</v>
      </c>
      <c r="H311" s="31">
        <v>0</v>
      </c>
      <c r="I311" s="31"/>
      <c r="J311" s="31">
        <f t="shared" si="28"/>
        <v>0</v>
      </c>
      <c r="K311" s="103" t="e">
        <f t="shared" si="27"/>
        <v>#REF!</v>
      </c>
    </row>
    <row r="312" spans="1:13" x14ac:dyDescent="0.2">
      <c r="A312" s="99">
        <v>7502</v>
      </c>
      <c r="B312" s="100"/>
      <c r="C312" s="101" t="s">
        <v>706</v>
      </c>
      <c r="D312" s="149"/>
      <c r="E312" s="31">
        <v>178133</v>
      </c>
      <c r="F312" s="31">
        <v>0</v>
      </c>
      <c r="G312" s="31">
        <v>0</v>
      </c>
      <c r="H312" s="31">
        <v>0</v>
      </c>
      <c r="I312" s="31"/>
      <c r="J312" s="31">
        <f t="shared" si="28"/>
        <v>178133</v>
      </c>
      <c r="K312" s="103" t="e">
        <f t="shared" si="27"/>
        <v>#REF!</v>
      </c>
      <c r="M312" s="431">
        <f>+J310+J312+J313+J314</f>
        <v>3052628</v>
      </c>
    </row>
    <row r="313" spans="1:13" x14ac:dyDescent="0.2">
      <c r="A313" s="99">
        <v>7503</v>
      </c>
      <c r="B313" s="100"/>
      <c r="C313" s="101" t="s">
        <v>908</v>
      </c>
      <c r="D313" s="149"/>
      <c r="E313" s="31">
        <v>2027564</v>
      </c>
      <c r="F313" s="31">
        <v>0</v>
      </c>
      <c r="G313" s="31">
        <v>0</v>
      </c>
      <c r="H313" s="31">
        <v>0</v>
      </c>
      <c r="I313" s="31"/>
      <c r="J313" s="31">
        <f t="shared" si="28"/>
        <v>2027564</v>
      </c>
      <c r="K313" s="103" t="e">
        <f t="shared" si="27"/>
        <v>#REF!</v>
      </c>
    </row>
    <row r="314" spans="1:13" s="423" customFormat="1" x14ac:dyDescent="0.2">
      <c r="A314" s="99">
        <v>7504</v>
      </c>
      <c r="B314" s="100"/>
      <c r="C314" s="101" t="s">
        <v>710</v>
      </c>
      <c r="D314" s="149"/>
      <c r="E314" s="31">
        <v>785198</v>
      </c>
      <c r="F314" s="31"/>
      <c r="G314" s="31">
        <v>0</v>
      </c>
      <c r="H314" s="31">
        <v>0</v>
      </c>
      <c r="I314" s="31"/>
      <c r="J314" s="31">
        <f t="shared" si="28"/>
        <v>785198</v>
      </c>
      <c r="K314" s="103" t="e">
        <f t="shared" si="27"/>
        <v>#REF!</v>
      </c>
    </row>
    <row r="315" spans="1:13" s="423" customFormat="1" x14ac:dyDescent="0.2">
      <c r="A315" s="99">
        <v>7505</v>
      </c>
      <c r="B315" s="100"/>
      <c r="C315" s="101" t="s">
        <v>712</v>
      </c>
      <c r="D315" s="149"/>
      <c r="E315" s="31">
        <v>0</v>
      </c>
      <c r="F315" s="31">
        <v>0</v>
      </c>
      <c r="G315" s="31">
        <v>0</v>
      </c>
      <c r="H315" s="31"/>
      <c r="I315" s="31"/>
      <c r="J315" s="31">
        <f t="shared" si="28"/>
        <v>0</v>
      </c>
      <c r="K315" s="103" t="e">
        <f t="shared" si="27"/>
        <v>#REF!</v>
      </c>
    </row>
    <row r="316" spans="1:13" x14ac:dyDescent="0.2">
      <c r="A316" s="99">
        <v>7506</v>
      </c>
      <c r="B316" s="100"/>
      <c r="C316" s="101" t="s">
        <v>716</v>
      </c>
      <c r="D316" s="149"/>
      <c r="E316" s="31">
        <v>0</v>
      </c>
      <c r="F316" s="31">
        <v>0</v>
      </c>
      <c r="G316" s="31">
        <v>0</v>
      </c>
      <c r="H316" s="31">
        <v>0</v>
      </c>
      <c r="I316" s="31"/>
      <c r="J316" s="31">
        <f t="shared" si="28"/>
        <v>0</v>
      </c>
      <c r="K316" s="103" t="e">
        <f t="shared" si="27"/>
        <v>#REF!</v>
      </c>
    </row>
    <row r="317" spans="1:13" x14ac:dyDescent="0.2">
      <c r="A317" s="99">
        <v>7507</v>
      </c>
      <c r="B317" s="100"/>
      <c r="C317" s="101" t="s">
        <v>714</v>
      </c>
      <c r="D317" s="149"/>
      <c r="E317" s="31">
        <v>0</v>
      </c>
      <c r="F317" s="31"/>
      <c r="G317" s="31"/>
      <c r="H317" s="31"/>
      <c r="I317" s="31">
        <f>+H317+G317+F317+E317</f>
        <v>0</v>
      </c>
      <c r="J317" s="31">
        <f>E317+F317+G317+H317-I317</f>
        <v>0</v>
      </c>
      <c r="K317" s="103" t="e">
        <f t="shared" si="27"/>
        <v>#REF!</v>
      </c>
    </row>
    <row r="318" spans="1:13" x14ac:dyDescent="0.2">
      <c r="A318" s="82"/>
      <c r="B318" s="94"/>
      <c r="C318" s="95"/>
      <c r="D318" s="145"/>
      <c r="E318" s="34"/>
      <c r="F318" s="34"/>
      <c r="G318" s="34"/>
      <c r="H318" s="34"/>
      <c r="I318" s="34"/>
      <c r="J318" s="34"/>
      <c r="K318" s="105"/>
    </row>
    <row r="319" spans="1:13" x14ac:dyDescent="0.2">
      <c r="A319" s="99">
        <v>751</v>
      </c>
      <c r="B319" s="100"/>
      <c r="C319" s="101" t="s">
        <v>700</v>
      </c>
      <c r="D319" s="149"/>
      <c r="E319" s="31">
        <f>SUM(E320:E322)</f>
        <v>45740000</v>
      </c>
      <c r="F319" s="31">
        <v>2500000</v>
      </c>
      <c r="G319" s="31">
        <f>SUM(G320:G322)</f>
        <v>0</v>
      </c>
      <c r="H319" s="31">
        <v>0</v>
      </c>
      <c r="I319" s="31">
        <f>SUM(I320:I322)</f>
        <v>0</v>
      </c>
      <c r="J319" s="31">
        <f>+E319+F319+G319+H319-I319</f>
        <v>48240000</v>
      </c>
      <c r="K319" s="103" t="e">
        <f>J319/J$141*100</f>
        <v>#REF!</v>
      </c>
    </row>
    <row r="320" spans="1:13" x14ac:dyDescent="0.2">
      <c r="A320" s="99">
        <v>7510</v>
      </c>
      <c r="B320" s="100"/>
      <c r="C320" s="101" t="s">
        <v>718</v>
      </c>
      <c r="D320" s="149"/>
      <c r="E320" s="31">
        <v>45000000</v>
      </c>
      <c r="F320" s="31">
        <v>0</v>
      </c>
      <c r="G320" s="31">
        <v>0</v>
      </c>
      <c r="H320" s="31">
        <v>0</v>
      </c>
      <c r="I320" s="31">
        <v>0</v>
      </c>
      <c r="J320" s="31">
        <f>E320+F320+G320+H320-I320</f>
        <v>45000000</v>
      </c>
      <c r="K320" s="103" t="e">
        <f>J320/J$141*100</f>
        <v>#REF!</v>
      </c>
    </row>
    <row r="321" spans="1:11" x14ac:dyDescent="0.2">
      <c r="A321" s="99">
        <v>7511</v>
      </c>
      <c r="B321" s="100"/>
      <c r="C321" s="101" t="s">
        <v>720</v>
      </c>
      <c r="D321" s="149"/>
      <c r="E321" s="31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f>E321+F321+G321+H321-I321</f>
        <v>0</v>
      </c>
      <c r="K321" s="103" t="e">
        <f>J321/J$141*100</f>
        <v>#REF!</v>
      </c>
    </row>
    <row r="322" spans="1:11" x14ac:dyDescent="0.2">
      <c r="A322" s="99">
        <v>7512</v>
      </c>
      <c r="B322" s="100"/>
      <c r="C322" s="101" t="s">
        <v>722</v>
      </c>
      <c r="D322" s="149"/>
      <c r="E322" s="31">
        <v>740000</v>
      </c>
      <c r="F322" s="31">
        <v>0</v>
      </c>
      <c r="G322" s="31">
        <v>0</v>
      </c>
      <c r="H322" s="31">
        <v>0</v>
      </c>
      <c r="I322" s="31">
        <v>0</v>
      </c>
      <c r="J322" s="31">
        <f>E322+F322+G322+H322-I322</f>
        <v>740000</v>
      </c>
      <c r="K322" s="103" t="e">
        <f>J322/J$141*100</f>
        <v>#REF!</v>
      </c>
    </row>
    <row r="323" spans="1:11" x14ac:dyDescent="0.2">
      <c r="A323" s="82"/>
      <c r="B323" s="94"/>
      <c r="C323" s="95"/>
      <c r="D323" s="145"/>
      <c r="E323" s="34"/>
      <c r="F323" s="34"/>
      <c r="G323" s="34"/>
      <c r="H323" s="34"/>
      <c r="I323" s="34"/>
      <c r="J323" s="34"/>
      <c r="K323" s="150"/>
    </row>
    <row r="324" spans="1:11" x14ac:dyDescent="0.2">
      <c r="A324" s="99">
        <v>752</v>
      </c>
      <c r="B324" s="100"/>
      <c r="C324" s="101" t="s">
        <v>724</v>
      </c>
      <c r="D324" s="149"/>
      <c r="E324" s="31">
        <f>E325</f>
        <v>10000</v>
      </c>
      <c r="F324" s="31">
        <f>F325</f>
        <v>650000</v>
      </c>
      <c r="G324" s="31">
        <f>G325</f>
        <v>0</v>
      </c>
      <c r="H324" s="31">
        <f>H325</f>
        <v>0</v>
      </c>
      <c r="I324" s="31">
        <f>I325</f>
        <v>0</v>
      </c>
      <c r="J324" s="31">
        <f>+E324+F324+G324+H324-I324</f>
        <v>660000</v>
      </c>
      <c r="K324" s="103" t="e">
        <f>J324/J$141*100</f>
        <v>#REF!</v>
      </c>
    </row>
    <row r="325" spans="1:11" x14ac:dyDescent="0.2">
      <c r="A325" s="99">
        <v>7520</v>
      </c>
      <c r="B325" s="100"/>
      <c r="C325" s="101" t="s">
        <v>103</v>
      </c>
      <c r="D325" s="149"/>
      <c r="E325" s="31">
        <v>10000</v>
      </c>
      <c r="F325" s="31">
        <v>650000</v>
      </c>
      <c r="G325" s="31">
        <v>0</v>
      </c>
      <c r="H325" s="31">
        <v>0</v>
      </c>
      <c r="I325" s="31">
        <v>0</v>
      </c>
      <c r="J325" s="31">
        <f>E325+F325+G325+H325-I325</f>
        <v>660000</v>
      </c>
      <c r="K325" s="103" t="e">
        <f>J325/J$141*100</f>
        <v>#REF!</v>
      </c>
    </row>
    <row r="326" spans="1:11" ht="15.75" thickBot="1" x14ac:dyDescent="0.25">
      <c r="A326" s="120"/>
      <c r="B326" s="121"/>
      <c r="C326" s="122"/>
      <c r="D326" s="160"/>
      <c r="E326" s="161"/>
      <c r="F326" s="161"/>
      <c r="G326" s="161"/>
      <c r="H326" s="161"/>
      <c r="I326" s="161"/>
      <c r="J326" s="161"/>
      <c r="K326" s="166"/>
    </row>
    <row r="327" spans="1:11" ht="15.75" thickTop="1" x14ac:dyDescent="0.2">
      <c r="A327" s="135"/>
      <c r="B327" s="136"/>
      <c r="C327" s="137"/>
      <c r="D327" s="163"/>
      <c r="E327" s="164"/>
      <c r="F327" s="164"/>
      <c r="G327" s="164"/>
      <c r="H327" s="164"/>
      <c r="I327" s="164"/>
      <c r="J327" s="164"/>
      <c r="K327" s="198"/>
    </row>
    <row r="328" spans="1:11" ht="15.75" x14ac:dyDescent="0.25">
      <c r="A328" s="69"/>
      <c r="B328" s="70" t="s">
        <v>105</v>
      </c>
      <c r="C328" s="77" t="s">
        <v>106</v>
      </c>
      <c r="D328" s="142"/>
      <c r="E328" s="73"/>
      <c r="F328" s="73"/>
      <c r="G328" s="73"/>
      <c r="H328" s="73"/>
      <c r="I328" s="73"/>
      <c r="J328" s="73"/>
      <c r="K328" s="93"/>
    </row>
    <row r="329" spans="1:11" ht="15.75" x14ac:dyDescent="0.25">
      <c r="A329" s="69"/>
      <c r="B329" s="70"/>
      <c r="C329" s="77" t="s">
        <v>108</v>
      </c>
      <c r="D329" s="142"/>
      <c r="E329" s="73">
        <f t="shared" ref="E329:J329" si="29">E331+E340+E348+E353</f>
        <v>51801525</v>
      </c>
      <c r="F329" s="73">
        <f t="shared" si="29"/>
        <v>1762541.2935999997</v>
      </c>
      <c r="G329" s="73">
        <f t="shared" si="29"/>
        <v>0</v>
      </c>
      <c r="H329" s="73">
        <f t="shared" si="29"/>
        <v>0</v>
      </c>
      <c r="I329" s="73">
        <f t="shared" si="29"/>
        <v>0</v>
      </c>
      <c r="J329" s="73">
        <f t="shared" si="29"/>
        <v>53564066.2936</v>
      </c>
      <c r="K329" s="197" t="e">
        <f>J329/J$141*100</f>
        <v>#REF!</v>
      </c>
    </row>
    <row r="330" spans="1:11" x14ac:dyDescent="0.2">
      <c r="A330" s="82"/>
      <c r="B330" s="94"/>
      <c r="C330" s="95"/>
      <c r="D330" s="145"/>
      <c r="E330" s="34"/>
      <c r="F330" s="34"/>
      <c r="G330" s="34"/>
      <c r="H330" s="34"/>
      <c r="I330" s="34"/>
      <c r="J330" s="34"/>
      <c r="K330" s="105"/>
    </row>
    <row r="331" spans="1:11" x14ac:dyDescent="0.2">
      <c r="A331" s="99">
        <v>440</v>
      </c>
      <c r="B331" s="100"/>
      <c r="C331" s="101" t="s">
        <v>110</v>
      </c>
      <c r="D331" s="149"/>
      <c r="E331" s="31">
        <f>SUM(E332:E338)</f>
        <v>7059825</v>
      </c>
      <c r="F331" s="31">
        <v>1054782.5910399999</v>
      </c>
      <c r="G331" s="31">
        <v>0</v>
      </c>
      <c r="H331" s="31">
        <v>0</v>
      </c>
      <c r="I331" s="31">
        <f>SUM(I332:I338)</f>
        <v>0</v>
      </c>
      <c r="J331" s="31">
        <f>+E331+F331+G331+H331-I331</f>
        <v>8114607.5910400003</v>
      </c>
      <c r="K331" s="103" t="e">
        <f t="shared" ref="K331:K338" si="30">J331/J$141*100</f>
        <v>#REF!</v>
      </c>
    </row>
    <row r="332" spans="1:11" x14ac:dyDescent="0.2">
      <c r="A332" s="99">
        <v>4400</v>
      </c>
      <c r="B332" s="100"/>
      <c r="C332" s="101" t="s">
        <v>112</v>
      </c>
      <c r="D332" s="149"/>
      <c r="E332" s="31">
        <v>2000</v>
      </c>
      <c r="F332" s="31"/>
      <c r="G332" s="31">
        <v>0</v>
      </c>
      <c r="H332" s="31">
        <v>0</v>
      </c>
      <c r="I332" s="31">
        <v>0</v>
      </c>
      <c r="J332" s="31">
        <f t="shared" ref="J332:J338" si="31">E332+F332+G332+H332</f>
        <v>2000</v>
      </c>
      <c r="K332" s="103" t="e">
        <f t="shared" si="30"/>
        <v>#REF!</v>
      </c>
    </row>
    <row r="333" spans="1:11" x14ac:dyDescent="0.2">
      <c r="A333" s="99">
        <v>4401</v>
      </c>
      <c r="B333" s="100"/>
      <c r="C333" s="101" t="s">
        <v>114</v>
      </c>
      <c r="D333" s="149"/>
      <c r="E333" s="31">
        <v>0</v>
      </c>
      <c r="F333" s="31"/>
      <c r="G333" s="31">
        <v>0</v>
      </c>
      <c r="H333" s="31">
        <v>0</v>
      </c>
      <c r="I333" s="31">
        <v>0</v>
      </c>
      <c r="J333" s="31">
        <f t="shared" si="31"/>
        <v>0</v>
      </c>
      <c r="K333" s="103" t="e">
        <f t="shared" si="30"/>
        <v>#REF!</v>
      </c>
    </row>
    <row r="334" spans="1:11" x14ac:dyDescent="0.2">
      <c r="A334" s="99">
        <v>4402</v>
      </c>
      <c r="B334" s="100"/>
      <c r="C334" s="101" t="s">
        <v>116</v>
      </c>
      <c r="D334" s="149"/>
      <c r="E334" s="31">
        <v>0</v>
      </c>
      <c r="F334" s="31"/>
      <c r="G334" s="31">
        <v>0</v>
      </c>
      <c r="H334" s="31">
        <v>0</v>
      </c>
      <c r="I334" s="31">
        <v>0</v>
      </c>
      <c r="J334" s="31">
        <f t="shared" si="31"/>
        <v>0</v>
      </c>
      <c r="K334" s="103" t="e">
        <f t="shared" si="30"/>
        <v>#REF!</v>
      </c>
    </row>
    <row r="335" spans="1:11" x14ac:dyDescent="0.2">
      <c r="A335" s="99">
        <v>4403</v>
      </c>
      <c r="B335" s="100"/>
      <c r="C335" s="101" t="s">
        <v>118</v>
      </c>
      <c r="D335" s="149"/>
      <c r="E335" s="31">
        <v>0</v>
      </c>
      <c r="F335" s="31"/>
      <c r="G335" s="31">
        <v>0</v>
      </c>
      <c r="H335" s="31">
        <v>0</v>
      </c>
      <c r="I335" s="31">
        <v>0</v>
      </c>
      <c r="J335" s="31">
        <f t="shared" si="31"/>
        <v>0</v>
      </c>
      <c r="K335" s="103" t="e">
        <f t="shared" si="30"/>
        <v>#REF!</v>
      </c>
    </row>
    <row r="336" spans="1:11" x14ac:dyDescent="0.2">
      <c r="A336" s="99">
        <v>4404</v>
      </c>
      <c r="B336" s="100"/>
      <c r="C336" s="101" t="s">
        <v>120</v>
      </c>
      <c r="D336" s="149"/>
      <c r="E336" s="31">
        <v>7057825</v>
      </c>
      <c r="F336" s="31"/>
      <c r="G336" s="31">
        <v>0</v>
      </c>
      <c r="H336" s="31">
        <v>0</v>
      </c>
      <c r="I336" s="31">
        <v>0</v>
      </c>
      <c r="J336" s="31">
        <f t="shared" si="31"/>
        <v>7057825</v>
      </c>
      <c r="K336" s="103" t="e">
        <f t="shared" si="30"/>
        <v>#REF!</v>
      </c>
    </row>
    <row r="337" spans="1:11" x14ac:dyDescent="0.2">
      <c r="A337" s="106">
        <v>4405</v>
      </c>
      <c r="B337" s="107"/>
      <c r="C337" s="108" t="s">
        <v>122</v>
      </c>
      <c r="D337" s="153"/>
      <c r="E337" s="109">
        <v>0</v>
      </c>
      <c r="F337" s="109"/>
      <c r="G337" s="109">
        <v>0</v>
      </c>
      <c r="H337" s="109">
        <v>0</v>
      </c>
      <c r="I337" s="109">
        <v>0</v>
      </c>
      <c r="J337" s="109">
        <f t="shared" si="31"/>
        <v>0</v>
      </c>
      <c r="K337" s="103" t="e">
        <f t="shared" si="30"/>
        <v>#REF!</v>
      </c>
    </row>
    <row r="338" spans="1:11" x14ac:dyDescent="0.2">
      <c r="A338" s="99">
        <v>4406</v>
      </c>
      <c r="B338" s="100"/>
      <c r="C338" s="101" t="s">
        <v>124</v>
      </c>
      <c r="D338" s="149"/>
      <c r="E338" s="31">
        <v>0</v>
      </c>
      <c r="F338" s="31"/>
      <c r="G338" s="31">
        <v>0</v>
      </c>
      <c r="H338" s="31">
        <v>0</v>
      </c>
      <c r="I338" s="31"/>
      <c r="J338" s="31">
        <f t="shared" si="31"/>
        <v>0</v>
      </c>
      <c r="K338" s="103" t="e">
        <f t="shared" si="30"/>
        <v>#REF!</v>
      </c>
    </row>
    <row r="339" spans="1:11" x14ac:dyDescent="0.2">
      <c r="A339" s="82"/>
      <c r="B339" s="94"/>
      <c r="C339" s="95"/>
      <c r="D339" s="145"/>
      <c r="E339" s="34"/>
      <c r="F339" s="34"/>
      <c r="G339" s="34"/>
      <c r="H339" s="34"/>
      <c r="I339" s="34"/>
      <c r="J339" s="34"/>
      <c r="K339" s="105"/>
    </row>
    <row r="340" spans="1:11" x14ac:dyDescent="0.2">
      <c r="A340" s="99">
        <v>441</v>
      </c>
      <c r="B340" s="100"/>
      <c r="C340" s="101" t="s">
        <v>126</v>
      </c>
      <c r="D340" s="149"/>
      <c r="E340" s="31">
        <f>SUM(E341:E345)</f>
        <v>44331700</v>
      </c>
      <c r="F340" s="31">
        <v>707758.70255999989</v>
      </c>
      <c r="G340" s="31">
        <v>0</v>
      </c>
      <c r="H340" s="31">
        <v>0</v>
      </c>
      <c r="I340" s="31">
        <f>SUM(I341:I345)</f>
        <v>0</v>
      </c>
      <c r="J340" s="31">
        <f>+E340+F340+G340+H340-I340</f>
        <v>45039458.70256</v>
      </c>
      <c r="K340" s="103" t="e">
        <f t="shared" ref="K340:K346" si="32">J340/J$141*100</f>
        <v>#REF!</v>
      </c>
    </row>
    <row r="341" spans="1:11" x14ac:dyDescent="0.2">
      <c r="A341" s="99">
        <v>4410</v>
      </c>
      <c r="B341" s="100"/>
      <c r="C341" s="101" t="s">
        <v>725</v>
      </c>
      <c r="D341" s="149"/>
      <c r="E341" s="31">
        <v>32361700</v>
      </c>
      <c r="F341" s="31"/>
      <c r="G341" s="31">
        <v>0</v>
      </c>
      <c r="H341" s="31">
        <v>0</v>
      </c>
      <c r="I341" s="31">
        <v>0</v>
      </c>
      <c r="J341" s="31">
        <f t="shared" ref="J341:J346" si="33">E341+F341+G341+H341</f>
        <v>32361700</v>
      </c>
      <c r="K341" s="103" t="e">
        <f t="shared" si="32"/>
        <v>#REF!</v>
      </c>
    </row>
    <row r="342" spans="1:11" x14ac:dyDescent="0.2">
      <c r="A342" s="99">
        <v>4411</v>
      </c>
      <c r="B342" s="100"/>
      <c r="C342" s="101" t="s">
        <v>727</v>
      </c>
      <c r="D342" s="149"/>
      <c r="E342" s="31">
        <v>10250000</v>
      </c>
      <c r="F342" s="31"/>
      <c r="G342" s="31">
        <v>0</v>
      </c>
      <c r="H342" s="31">
        <v>0</v>
      </c>
      <c r="I342" s="31">
        <v>0</v>
      </c>
      <c r="J342" s="31">
        <f t="shared" si="33"/>
        <v>10250000</v>
      </c>
      <c r="K342" s="103" t="e">
        <f t="shared" si="32"/>
        <v>#REF!</v>
      </c>
    </row>
    <row r="343" spans="1:11" x14ac:dyDescent="0.2">
      <c r="A343" s="99">
        <v>4412</v>
      </c>
      <c r="B343" s="100"/>
      <c r="C343" s="101" t="s">
        <v>730</v>
      </c>
      <c r="D343" s="149"/>
      <c r="E343" s="31">
        <v>1500000</v>
      </c>
      <c r="F343" s="31"/>
      <c r="G343" s="31">
        <v>0</v>
      </c>
      <c r="H343" s="31">
        <v>0</v>
      </c>
      <c r="I343" s="31">
        <v>0</v>
      </c>
      <c r="J343" s="31">
        <f t="shared" si="33"/>
        <v>1500000</v>
      </c>
      <c r="K343" s="103" t="e">
        <f t="shared" si="32"/>
        <v>#REF!</v>
      </c>
    </row>
    <row r="344" spans="1:11" x14ac:dyDescent="0.2">
      <c r="A344" s="99">
        <v>4413</v>
      </c>
      <c r="B344" s="100"/>
      <c r="C344" s="101" t="s">
        <v>732</v>
      </c>
      <c r="D344" s="149"/>
      <c r="E344" s="31">
        <v>0</v>
      </c>
      <c r="F344" s="31"/>
      <c r="G344" s="31">
        <v>0</v>
      </c>
      <c r="H344" s="31">
        <v>0</v>
      </c>
      <c r="I344" s="31">
        <v>0</v>
      </c>
      <c r="J344" s="31">
        <f t="shared" si="33"/>
        <v>0</v>
      </c>
      <c r="K344" s="103" t="e">
        <f t="shared" si="32"/>
        <v>#REF!</v>
      </c>
    </row>
    <row r="345" spans="1:11" x14ac:dyDescent="0.2">
      <c r="A345" s="99">
        <v>4414</v>
      </c>
      <c r="B345" s="100"/>
      <c r="C345" s="101" t="s">
        <v>734</v>
      </c>
      <c r="D345" s="149"/>
      <c r="E345" s="31">
        <v>220000</v>
      </c>
      <c r="F345" s="31"/>
      <c r="G345" s="31">
        <v>0</v>
      </c>
      <c r="H345" s="31">
        <v>0</v>
      </c>
      <c r="I345" s="31">
        <v>0</v>
      </c>
      <c r="J345" s="31">
        <f t="shared" si="33"/>
        <v>220000</v>
      </c>
      <c r="K345" s="103" t="e">
        <f t="shared" si="32"/>
        <v>#REF!</v>
      </c>
    </row>
    <row r="346" spans="1:11" x14ac:dyDescent="0.2">
      <c r="A346" s="99">
        <v>4415</v>
      </c>
      <c r="B346" s="100"/>
      <c r="C346" s="101" t="s">
        <v>860</v>
      </c>
      <c r="D346" s="149"/>
      <c r="E346" s="31">
        <v>0</v>
      </c>
      <c r="F346" s="31"/>
      <c r="G346" s="31">
        <v>0</v>
      </c>
      <c r="H346" s="31">
        <v>0</v>
      </c>
      <c r="I346" s="31">
        <v>0</v>
      </c>
      <c r="J346" s="31">
        <f t="shared" si="33"/>
        <v>0</v>
      </c>
      <c r="K346" s="103" t="e">
        <f t="shared" si="32"/>
        <v>#REF!</v>
      </c>
    </row>
    <row r="347" spans="1:11" x14ac:dyDescent="0.2">
      <c r="A347" s="82"/>
      <c r="B347" s="94"/>
      <c r="C347" s="95"/>
      <c r="D347" s="145"/>
      <c r="E347" s="34"/>
      <c r="F347" s="34"/>
      <c r="G347" s="34"/>
      <c r="H347" s="34"/>
      <c r="I347" s="34"/>
      <c r="J347" s="34"/>
      <c r="K347" s="150"/>
    </row>
    <row r="348" spans="1:11" x14ac:dyDescent="0.2">
      <c r="A348" s="99">
        <v>442</v>
      </c>
      <c r="B348" s="100"/>
      <c r="C348" s="101" t="s">
        <v>736</v>
      </c>
      <c r="D348" s="149"/>
      <c r="E348" s="31">
        <f>SUM(E349:E351)</f>
        <v>10000</v>
      </c>
      <c r="F348" s="31">
        <f>F349+F350</f>
        <v>0</v>
      </c>
      <c r="G348" s="31">
        <v>0</v>
      </c>
      <c r="H348" s="31">
        <f>H349+H350</f>
        <v>0</v>
      </c>
      <c r="I348" s="31">
        <f>I349+I350</f>
        <v>0</v>
      </c>
      <c r="J348" s="31">
        <f>+E348+F348+G348+H348-I348</f>
        <v>10000</v>
      </c>
      <c r="K348" s="103" t="e">
        <f>J348/J$141*100</f>
        <v>#REF!</v>
      </c>
    </row>
    <row r="349" spans="1:11" x14ac:dyDescent="0.2">
      <c r="A349" s="99">
        <v>4420</v>
      </c>
      <c r="B349" s="100"/>
      <c r="C349" s="101" t="s">
        <v>738</v>
      </c>
      <c r="D349" s="149"/>
      <c r="E349" s="31">
        <v>2400</v>
      </c>
      <c r="F349" s="31">
        <v>0</v>
      </c>
      <c r="G349" s="31">
        <v>0</v>
      </c>
      <c r="H349" s="31">
        <v>0</v>
      </c>
      <c r="I349" s="31">
        <v>0</v>
      </c>
      <c r="J349" s="31">
        <f>E349+F349+G349+H349</f>
        <v>2400</v>
      </c>
      <c r="K349" s="103" t="e">
        <f>J349/J$141*100</f>
        <v>#REF!</v>
      </c>
    </row>
    <row r="350" spans="1:11" x14ac:dyDescent="0.2">
      <c r="A350" s="99">
        <v>4421</v>
      </c>
      <c r="B350" s="100"/>
      <c r="C350" s="101" t="s">
        <v>740</v>
      </c>
      <c r="D350" s="149"/>
      <c r="E350" s="31">
        <v>7000</v>
      </c>
      <c r="F350" s="31">
        <v>0</v>
      </c>
      <c r="G350" s="31">
        <v>0</v>
      </c>
      <c r="H350" s="31">
        <v>0</v>
      </c>
      <c r="I350" s="31">
        <v>0</v>
      </c>
      <c r="J350" s="31">
        <f>E350+F350+G350+H350</f>
        <v>7000</v>
      </c>
      <c r="K350" s="103" t="e">
        <f>J350/J$141*100</f>
        <v>#REF!</v>
      </c>
    </row>
    <row r="351" spans="1:11" x14ac:dyDescent="0.2">
      <c r="A351" s="99">
        <v>4422</v>
      </c>
      <c r="B351" s="100"/>
      <c r="C351" s="101" t="s">
        <v>849</v>
      </c>
      <c r="D351" s="149"/>
      <c r="E351" s="31">
        <v>600</v>
      </c>
      <c r="F351" s="31">
        <v>0</v>
      </c>
      <c r="G351" s="31">
        <v>0</v>
      </c>
      <c r="H351" s="31">
        <v>0</v>
      </c>
      <c r="I351" s="31">
        <v>0</v>
      </c>
      <c r="J351" s="31">
        <f>E351+F351+G351+H351</f>
        <v>600</v>
      </c>
      <c r="K351" s="103" t="e">
        <f>J351/J$141*100</f>
        <v>#REF!</v>
      </c>
    </row>
    <row r="352" spans="1:11" x14ac:dyDescent="0.2">
      <c r="A352" s="204"/>
      <c r="B352" s="205"/>
      <c r="C352" s="206"/>
      <c r="D352" s="424"/>
      <c r="E352" s="383"/>
      <c r="F352" s="383"/>
      <c r="G352" s="383"/>
      <c r="H352" s="383"/>
      <c r="I352" s="383"/>
      <c r="J352" s="383"/>
      <c r="K352" s="425"/>
    </row>
    <row r="353" spans="1:11" x14ac:dyDescent="0.2">
      <c r="A353" s="204">
        <v>443</v>
      </c>
      <c r="B353" s="205"/>
      <c r="C353" s="206" t="s">
        <v>909</v>
      </c>
      <c r="D353" s="424"/>
      <c r="E353" s="383">
        <f>+E354</f>
        <v>400000</v>
      </c>
      <c r="F353" s="383">
        <f>+F354</f>
        <v>0</v>
      </c>
      <c r="G353" s="383">
        <f>+G354</f>
        <v>0</v>
      </c>
      <c r="H353" s="383">
        <f>+H354</f>
        <v>0</v>
      </c>
      <c r="I353" s="383">
        <f>+I354</f>
        <v>0</v>
      </c>
      <c r="J353" s="31">
        <f>+E353+F353+G353+H353-I353</f>
        <v>400000</v>
      </c>
      <c r="K353" s="425"/>
    </row>
    <row r="354" spans="1:11" x14ac:dyDescent="0.2">
      <c r="A354" s="204">
        <v>4430</v>
      </c>
      <c r="B354" s="205"/>
      <c r="C354" s="206" t="s">
        <v>910</v>
      </c>
      <c r="D354" s="424"/>
      <c r="E354" s="383">
        <v>400000</v>
      </c>
      <c r="F354" s="383"/>
      <c r="G354" s="383"/>
      <c r="H354" s="383"/>
      <c r="I354" s="383"/>
      <c r="J354" s="383">
        <f>+E354+F354+G354+H354+-I354</f>
        <v>400000</v>
      </c>
      <c r="K354" s="425"/>
    </row>
    <row r="355" spans="1:11" ht="15.75" thickBot="1" x14ac:dyDescent="0.25">
      <c r="A355" s="120"/>
      <c r="B355" s="121"/>
      <c r="C355" s="122"/>
      <c r="D355" s="160"/>
      <c r="E355" s="161"/>
      <c r="F355" s="161"/>
      <c r="G355" s="161"/>
      <c r="H355" s="161"/>
      <c r="I355" s="161"/>
      <c r="J355" s="161"/>
      <c r="K355" s="166"/>
    </row>
    <row r="356" spans="1:11" ht="15.75" thickTop="1" x14ac:dyDescent="0.2">
      <c r="A356" s="135"/>
      <c r="B356" s="136"/>
      <c r="C356" s="137"/>
      <c r="D356" s="163"/>
      <c r="E356" s="164"/>
      <c r="F356" s="164"/>
      <c r="G356" s="164"/>
      <c r="H356" s="164"/>
      <c r="I356" s="164"/>
      <c r="J356" s="164"/>
      <c r="K356" s="198"/>
    </row>
    <row r="357" spans="1:11" ht="15.75" x14ac:dyDescent="0.25">
      <c r="A357" s="69"/>
      <c r="B357" s="70" t="s">
        <v>742</v>
      </c>
      <c r="C357" s="77" t="s">
        <v>743</v>
      </c>
      <c r="D357" s="142"/>
      <c r="E357" s="73">
        <f t="shared" ref="E357:J357" si="34">E307-E329</f>
        <v>-3060630</v>
      </c>
      <c r="F357" s="73">
        <f t="shared" si="34"/>
        <v>3246680.7064000005</v>
      </c>
      <c r="G357" s="73">
        <f t="shared" si="34"/>
        <v>61733</v>
      </c>
      <c r="H357" s="73">
        <f t="shared" si="34"/>
        <v>0</v>
      </c>
      <c r="I357" s="73">
        <f t="shared" si="34"/>
        <v>0</v>
      </c>
      <c r="J357" s="199">
        <f t="shared" si="34"/>
        <v>247783.70639999956</v>
      </c>
      <c r="K357" s="197" t="e">
        <f>J357/J$141*100</f>
        <v>#REF!</v>
      </c>
    </row>
    <row r="358" spans="1:11" ht="15.75" x14ac:dyDescent="0.25">
      <c r="A358" s="69"/>
      <c r="B358" s="70"/>
      <c r="C358" s="77" t="s">
        <v>744</v>
      </c>
      <c r="D358" s="142"/>
      <c r="E358" s="73"/>
      <c r="F358" s="73"/>
      <c r="G358" s="73"/>
      <c r="H358" s="73"/>
      <c r="I358" s="73"/>
      <c r="J358" s="175"/>
      <c r="K358" s="93"/>
    </row>
    <row r="359" spans="1:11" ht="15.75" x14ac:dyDescent="0.25">
      <c r="A359" s="88"/>
      <c r="B359" s="89"/>
      <c r="C359" s="90" t="s">
        <v>746</v>
      </c>
      <c r="D359" s="146"/>
      <c r="E359" s="32"/>
      <c r="F359" s="32"/>
      <c r="G359" s="32"/>
      <c r="H359" s="32"/>
      <c r="I359" s="32"/>
      <c r="J359" s="29"/>
      <c r="K359" s="93"/>
    </row>
    <row r="360" spans="1:11" ht="15.75" thickBot="1" x14ac:dyDescent="0.25">
      <c r="A360" s="178"/>
      <c r="B360" s="179"/>
      <c r="C360" s="180"/>
      <c r="D360" s="181"/>
      <c r="E360" s="182"/>
      <c r="F360" s="182"/>
      <c r="G360" s="182"/>
      <c r="H360" s="182"/>
      <c r="I360" s="182"/>
      <c r="J360" s="182"/>
      <c r="K360" s="200"/>
    </row>
    <row r="361" spans="1:11" ht="15.75" thickTop="1" x14ac:dyDescent="0.2">
      <c r="A361" s="53"/>
      <c r="B361" s="53"/>
      <c r="C361" s="54"/>
      <c r="D361" s="54"/>
      <c r="E361" s="51"/>
      <c r="F361" s="51"/>
      <c r="G361" s="51"/>
      <c r="H361" s="51"/>
      <c r="I361" s="51"/>
      <c r="J361" s="51"/>
      <c r="K361" s="51"/>
    </row>
    <row r="362" spans="1:11" x14ac:dyDescent="0.2">
      <c r="A362" s="53"/>
      <c r="B362" s="53"/>
      <c r="C362" s="54"/>
      <c r="D362" s="54"/>
      <c r="E362" s="51"/>
      <c r="F362" s="51"/>
      <c r="G362" s="51"/>
      <c r="H362" s="51"/>
      <c r="I362" s="51"/>
      <c r="J362" s="51"/>
      <c r="K362" s="51"/>
    </row>
    <row r="363" spans="1:11" x14ac:dyDescent="0.2">
      <c r="A363" s="53"/>
      <c r="B363" s="53"/>
      <c r="C363" s="54"/>
      <c r="D363" s="54"/>
      <c r="E363" s="51"/>
      <c r="F363" s="51"/>
      <c r="G363" s="51"/>
      <c r="H363" s="51"/>
      <c r="I363" s="51"/>
      <c r="J363" s="51"/>
      <c r="K363" s="51"/>
    </row>
    <row r="364" spans="1:11" ht="23.25" x14ac:dyDescent="0.35">
      <c r="A364" s="201"/>
      <c r="B364" s="237" t="s">
        <v>816</v>
      </c>
      <c r="C364" s="239" t="s">
        <v>817</v>
      </c>
      <c r="D364" s="262" t="s">
        <v>869</v>
      </c>
      <c r="E364" s="238"/>
      <c r="F364" s="263"/>
      <c r="G364" s="263"/>
      <c r="H364" s="263"/>
      <c r="I364" s="9"/>
      <c r="J364" s="9"/>
      <c r="K364" s="9"/>
    </row>
    <row r="365" spans="1:11" x14ac:dyDescent="0.2">
      <c r="A365" s="53"/>
      <c r="B365" s="53"/>
      <c r="C365" s="54"/>
      <c r="D365" s="54"/>
      <c r="E365" s="51"/>
      <c r="F365" s="51"/>
      <c r="G365" s="51"/>
      <c r="H365" s="51"/>
      <c r="I365" s="51"/>
      <c r="J365" s="51"/>
      <c r="K365" s="51"/>
    </row>
    <row r="366" spans="1:11" ht="16.5" thickBot="1" x14ac:dyDescent="0.3">
      <c r="A366" s="305"/>
      <c r="B366" s="305"/>
      <c r="C366" s="346"/>
      <c r="D366" s="346"/>
      <c r="E366" s="241"/>
      <c r="F366" s="241"/>
      <c r="G366" s="241"/>
      <c r="H366" s="241"/>
      <c r="I366" s="55" t="s">
        <v>219</v>
      </c>
      <c r="J366" s="55"/>
      <c r="K366" s="241"/>
    </row>
    <row r="367" spans="1:11" ht="16.5" thickTop="1" x14ac:dyDescent="0.25">
      <c r="A367" s="306"/>
      <c r="B367" s="317"/>
      <c r="C367" s="347"/>
      <c r="D367" s="373"/>
      <c r="E367" s="334"/>
      <c r="F367" s="335"/>
      <c r="G367" s="335"/>
      <c r="H367" s="335"/>
      <c r="I367" s="335"/>
      <c r="J367" s="339"/>
      <c r="K367" s="276"/>
    </row>
    <row r="368" spans="1:11" ht="20.25" x14ac:dyDescent="0.3">
      <c r="A368" s="307"/>
      <c r="B368" s="242"/>
      <c r="C368" s="345"/>
      <c r="D368" s="374"/>
      <c r="E368" s="336" t="s">
        <v>905</v>
      </c>
      <c r="F368" s="337"/>
      <c r="G368" s="337"/>
      <c r="H368" s="337"/>
      <c r="I368" s="337"/>
      <c r="J368" s="340"/>
      <c r="K368" s="277" t="s">
        <v>220</v>
      </c>
    </row>
    <row r="369" spans="1:11" ht="15.75" x14ac:dyDescent="0.25">
      <c r="A369" s="307"/>
      <c r="B369" s="242"/>
      <c r="C369" s="345"/>
      <c r="D369" s="374"/>
      <c r="E369" s="278"/>
      <c r="F369" s="279"/>
      <c r="G369" s="280"/>
      <c r="H369" s="281"/>
      <c r="I369" s="282" t="s">
        <v>221</v>
      </c>
      <c r="J369" s="282" t="s">
        <v>222</v>
      </c>
      <c r="K369" s="277" t="s">
        <v>223</v>
      </c>
    </row>
    <row r="370" spans="1:11" ht="15.75" x14ac:dyDescent="0.25">
      <c r="A370" s="329" t="s">
        <v>224</v>
      </c>
      <c r="B370" s="242"/>
      <c r="C370" s="345"/>
      <c r="D370" s="374"/>
      <c r="E370" s="283" t="s">
        <v>225</v>
      </c>
      <c r="F370" s="284" t="s">
        <v>226</v>
      </c>
      <c r="G370" s="288" t="s">
        <v>227</v>
      </c>
      <c r="H370" s="289" t="s">
        <v>228</v>
      </c>
      <c r="I370" s="285" t="s">
        <v>229</v>
      </c>
      <c r="J370" s="285" t="s">
        <v>230</v>
      </c>
      <c r="K370" s="277" t="s">
        <v>231</v>
      </c>
    </row>
    <row r="371" spans="1:11" ht="15.75" x14ac:dyDescent="0.25">
      <c r="A371" s="307"/>
      <c r="B371" s="242"/>
      <c r="C371" s="345"/>
      <c r="D371" s="374"/>
      <c r="E371" s="283" t="s">
        <v>232</v>
      </c>
      <c r="F371" s="284" t="s">
        <v>233</v>
      </c>
      <c r="G371" s="288"/>
      <c r="H371" s="289"/>
      <c r="I371" s="294" t="s">
        <v>234</v>
      </c>
      <c r="J371" s="285" t="s">
        <v>235</v>
      </c>
      <c r="K371" s="277" t="s">
        <v>236</v>
      </c>
    </row>
    <row r="372" spans="1:11" ht="16.5" thickBot="1" x14ac:dyDescent="0.3">
      <c r="A372" s="308"/>
      <c r="B372" s="243"/>
      <c r="C372" s="346"/>
      <c r="D372" s="375"/>
      <c r="E372" s="290"/>
      <c r="F372" s="291"/>
      <c r="G372" s="292"/>
      <c r="H372" s="293"/>
      <c r="I372" s="295" t="s">
        <v>237</v>
      </c>
      <c r="J372" s="286"/>
      <c r="K372" s="287" t="s">
        <v>239</v>
      </c>
    </row>
    <row r="373" spans="1:11" ht="15.75" thickTop="1" x14ac:dyDescent="0.2">
      <c r="A373" s="57"/>
      <c r="B373" s="58"/>
      <c r="C373" s="59"/>
      <c r="D373" s="60"/>
      <c r="E373" s="260" t="s">
        <v>240</v>
      </c>
      <c r="F373" s="260" t="s">
        <v>241</v>
      </c>
      <c r="G373" s="260" t="s">
        <v>242</v>
      </c>
      <c r="H373" s="260" t="s">
        <v>243</v>
      </c>
      <c r="I373" s="260" t="s">
        <v>244</v>
      </c>
      <c r="J373" s="260" t="s">
        <v>245</v>
      </c>
      <c r="K373" s="272"/>
    </row>
    <row r="374" spans="1:11" ht="15.75" x14ac:dyDescent="0.25">
      <c r="A374" s="69"/>
      <c r="B374" s="70" t="s">
        <v>855</v>
      </c>
      <c r="C374" s="77" t="s">
        <v>755</v>
      </c>
      <c r="D374" s="142"/>
      <c r="E374" s="73">
        <f>+E376+E385</f>
        <v>214545120.59820509</v>
      </c>
      <c r="F374" s="73">
        <f>F376+F385</f>
        <v>1500000</v>
      </c>
      <c r="G374" s="73">
        <f>G376+G385</f>
        <v>0</v>
      </c>
      <c r="H374" s="73">
        <f>H376+H385</f>
        <v>12500000</v>
      </c>
      <c r="I374" s="73">
        <v>0</v>
      </c>
      <c r="J374" s="199">
        <f>E374+F374+G374+H374</f>
        <v>228545120.59820509</v>
      </c>
      <c r="K374" s="197" t="e">
        <f>J374/J$141*100</f>
        <v>#REF!</v>
      </c>
    </row>
    <row r="375" spans="1:11" x14ac:dyDescent="0.2">
      <c r="A375" s="82"/>
      <c r="B375" s="94"/>
      <c r="C375" s="95"/>
      <c r="D375" s="145"/>
      <c r="E375" s="34"/>
      <c r="F375" s="34"/>
      <c r="G375" s="34"/>
      <c r="H375" s="34"/>
      <c r="I375" s="34"/>
      <c r="J375" s="34"/>
      <c r="K375" s="105"/>
    </row>
    <row r="376" spans="1:11" x14ac:dyDescent="0.2">
      <c r="A376" s="99">
        <v>500</v>
      </c>
      <c r="B376" s="100"/>
      <c r="C376" s="101" t="s">
        <v>757</v>
      </c>
      <c r="D376" s="149"/>
      <c r="E376" s="259">
        <f>+E378+E379+E380+E381+E383</f>
        <v>214545120.59820509</v>
      </c>
      <c r="F376" s="259">
        <v>1500000</v>
      </c>
      <c r="G376" s="259">
        <f>+G378+G379+G380+G381+G383</f>
        <v>0</v>
      </c>
      <c r="H376" s="259">
        <f>+H378+H379+H380+H381+H383</f>
        <v>12500000</v>
      </c>
      <c r="I376" s="259">
        <f>+I378+I379+I380+I381+I383</f>
        <v>0</v>
      </c>
      <c r="J376" s="31">
        <f>+E376+F376+G376+H376-I376</f>
        <v>228545120.59820509</v>
      </c>
      <c r="K376" s="103"/>
    </row>
    <row r="377" spans="1:11" x14ac:dyDescent="0.2">
      <c r="A377" s="82"/>
      <c r="B377" s="94"/>
      <c r="C377" s="95"/>
      <c r="D377" s="145"/>
      <c r="E377" s="203"/>
      <c r="F377" s="34"/>
      <c r="G377" s="34"/>
      <c r="H377" s="34"/>
      <c r="I377" s="34"/>
      <c r="J377" s="203"/>
      <c r="K377" s="105"/>
    </row>
    <row r="378" spans="1:11" x14ac:dyDescent="0.2">
      <c r="A378" s="99">
        <v>5000</v>
      </c>
      <c r="B378" s="100"/>
      <c r="C378" s="101" t="s">
        <v>759</v>
      </c>
      <c r="D378" s="149"/>
      <c r="E378" s="259">
        <v>0</v>
      </c>
      <c r="F378" s="259">
        <v>0</v>
      </c>
      <c r="G378" s="259">
        <v>0</v>
      </c>
      <c r="H378" s="259">
        <v>0</v>
      </c>
      <c r="I378" s="202"/>
      <c r="J378" s="202"/>
      <c r="K378" s="103"/>
    </row>
    <row r="379" spans="1:11" x14ac:dyDescent="0.2">
      <c r="A379" s="99">
        <v>5001</v>
      </c>
      <c r="B379" s="100"/>
      <c r="C379" s="101" t="s">
        <v>761</v>
      </c>
      <c r="D379" s="149"/>
      <c r="E379" s="259">
        <v>0</v>
      </c>
      <c r="F379" s="259">
        <v>0</v>
      </c>
      <c r="G379" s="259">
        <v>0</v>
      </c>
      <c r="H379" s="259">
        <v>12500000</v>
      </c>
      <c r="I379" s="202"/>
      <c r="J379" s="202"/>
      <c r="K379" s="103"/>
    </row>
    <row r="380" spans="1:11" x14ac:dyDescent="0.2">
      <c r="A380" s="99">
        <v>5002</v>
      </c>
      <c r="B380" s="100"/>
      <c r="C380" s="101" t="s">
        <v>763</v>
      </c>
      <c r="D380" s="149"/>
      <c r="E380" s="259">
        <v>0</v>
      </c>
      <c r="F380" s="259">
        <v>0</v>
      </c>
      <c r="G380" s="259">
        <v>0</v>
      </c>
      <c r="H380" s="259">
        <v>0</v>
      </c>
      <c r="I380" s="202"/>
      <c r="J380" s="202"/>
      <c r="K380" s="103"/>
    </row>
    <row r="381" spans="1:11" x14ac:dyDescent="0.2">
      <c r="A381" s="99">
        <v>5003</v>
      </c>
      <c r="B381" s="100"/>
      <c r="C381" s="101" t="s">
        <v>765</v>
      </c>
      <c r="D381" s="149"/>
      <c r="E381" s="259">
        <v>0</v>
      </c>
      <c r="F381" s="259">
        <v>0</v>
      </c>
      <c r="G381" s="259">
        <v>0</v>
      </c>
      <c r="H381" s="259">
        <v>0</v>
      </c>
      <c r="I381" s="202"/>
      <c r="J381" s="202"/>
      <c r="K381" s="103"/>
    </row>
    <row r="382" spans="1:11" x14ac:dyDescent="0.2">
      <c r="A382" s="106">
        <v>500301</v>
      </c>
      <c r="B382" s="107"/>
      <c r="C382" s="108" t="s">
        <v>767</v>
      </c>
      <c r="D382" s="149"/>
      <c r="E382" s="259"/>
      <c r="F382" s="259"/>
      <c r="G382" s="259"/>
      <c r="H382" s="259">
        <v>0</v>
      </c>
      <c r="I382" s="202"/>
      <c r="J382" s="202"/>
      <c r="K382" s="103"/>
    </row>
    <row r="383" spans="1:11" x14ac:dyDescent="0.2">
      <c r="A383" s="99">
        <v>5004</v>
      </c>
      <c r="B383" s="100"/>
      <c r="C383" s="101" t="s">
        <v>769</v>
      </c>
      <c r="D383" s="149"/>
      <c r="E383" s="259">
        <v>214545120.59820509</v>
      </c>
      <c r="F383" s="259">
        <v>0</v>
      </c>
      <c r="G383" s="259">
        <v>0</v>
      </c>
      <c r="H383" s="259">
        <v>0</v>
      </c>
      <c r="I383" s="202"/>
      <c r="J383" s="202"/>
      <c r="K383" s="103"/>
    </row>
    <row r="384" spans="1:11" x14ac:dyDescent="0.2">
      <c r="A384" s="82"/>
      <c r="B384" s="94"/>
      <c r="C384" s="95"/>
      <c r="D384" s="145"/>
      <c r="E384" s="203"/>
      <c r="F384" s="34"/>
      <c r="G384" s="34"/>
      <c r="H384" s="34"/>
      <c r="I384" s="34"/>
      <c r="J384" s="203"/>
      <c r="K384" s="105"/>
    </row>
    <row r="385" spans="1:11" x14ac:dyDescent="0.2">
      <c r="A385" s="99">
        <v>501</v>
      </c>
      <c r="B385" s="100"/>
      <c r="C385" s="101" t="s">
        <v>771</v>
      </c>
      <c r="D385" s="149"/>
      <c r="E385" s="259">
        <f>+E387+E388+E389+E390+E391</f>
        <v>0</v>
      </c>
      <c r="F385" s="259">
        <f>+F387+F388+F389+F390+F391</f>
        <v>0</v>
      </c>
      <c r="G385" s="259">
        <f>+G387+G388+G389+G390+G391</f>
        <v>0</v>
      </c>
      <c r="H385" s="259">
        <f>+H387+H388+H389+H390+H391</f>
        <v>0</v>
      </c>
      <c r="I385" s="259">
        <f>+I387+I388+I389+I390+I391</f>
        <v>0</v>
      </c>
      <c r="J385" s="259">
        <f>+E385+F385+G385+H385-I385</f>
        <v>0</v>
      </c>
      <c r="K385" s="103"/>
    </row>
    <row r="386" spans="1:11" x14ac:dyDescent="0.2">
      <c r="A386" s="82"/>
      <c r="B386" s="94"/>
      <c r="C386" s="95"/>
      <c r="D386" s="145"/>
      <c r="E386" s="86"/>
      <c r="F386" s="34"/>
      <c r="G386" s="34"/>
      <c r="H386" s="34"/>
      <c r="I386" s="34"/>
      <c r="J386" s="34"/>
      <c r="K386" s="105"/>
    </row>
    <row r="387" spans="1:11" x14ac:dyDescent="0.2">
      <c r="A387" s="99">
        <v>5010</v>
      </c>
      <c r="B387" s="100"/>
      <c r="C387" s="101" t="s">
        <v>773</v>
      </c>
      <c r="D387" s="149"/>
      <c r="E387" s="202"/>
      <c r="F387" s="202"/>
      <c r="G387" s="202"/>
      <c r="H387" s="202"/>
      <c r="I387" s="202"/>
      <c r="J387" s="202"/>
      <c r="K387" s="103"/>
    </row>
    <row r="388" spans="1:11" x14ac:dyDescent="0.2">
      <c r="A388" s="99">
        <v>5011</v>
      </c>
      <c r="B388" s="100"/>
      <c r="C388" s="101" t="s">
        <v>775</v>
      </c>
      <c r="D388" s="149"/>
      <c r="E388" s="202"/>
      <c r="F388" s="202"/>
      <c r="G388" s="202"/>
      <c r="H388" s="202"/>
      <c r="I388" s="202"/>
      <c r="J388" s="202"/>
      <c r="K388" s="103"/>
    </row>
    <row r="389" spans="1:11" x14ac:dyDescent="0.2">
      <c r="A389" s="99">
        <v>5012</v>
      </c>
      <c r="B389" s="100"/>
      <c r="C389" s="101" t="s">
        <v>777</v>
      </c>
      <c r="D389" s="149"/>
      <c r="E389" s="202"/>
      <c r="F389" s="202"/>
      <c r="G389" s="202"/>
      <c r="H389" s="202"/>
      <c r="I389" s="202"/>
      <c r="J389" s="202"/>
      <c r="K389" s="103"/>
    </row>
    <row r="390" spans="1:11" x14ac:dyDescent="0.2">
      <c r="A390" s="99">
        <v>5013</v>
      </c>
      <c r="B390" s="100"/>
      <c r="C390" s="101" t="s">
        <v>779</v>
      </c>
      <c r="D390" s="149"/>
      <c r="E390" s="202"/>
      <c r="F390" s="202"/>
      <c r="G390" s="202"/>
      <c r="H390" s="202"/>
      <c r="I390" s="202"/>
      <c r="J390" s="202"/>
      <c r="K390" s="103"/>
    </row>
    <row r="391" spans="1:11" x14ac:dyDescent="0.2">
      <c r="A391" s="99">
        <v>5014</v>
      </c>
      <c r="B391" s="100"/>
      <c r="C391" s="101" t="s">
        <v>769</v>
      </c>
      <c r="D391" s="149"/>
      <c r="E391" s="202"/>
      <c r="F391" s="202"/>
      <c r="G391" s="202"/>
      <c r="H391" s="202"/>
      <c r="I391" s="202"/>
      <c r="J391" s="202"/>
      <c r="K391" s="103"/>
    </row>
    <row r="392" spans="1:11" ht="15.75" thickBot="1" x14ac:dyDescent="0.25">
      <c r="A392" s="207"/>
      <c r="B392" s="208"/>
      <c r="C392" s="209"/>
      <c r="D392" s="160"/>
      <c r="E392" s="161"/>
      <c r="F392" s="161"/>
      <c r="G392" s="161"/>
      <c r="H392" s="161"/>
      <c r="I392" s="161"/>
      <c r="J392" s="161"/>
      <c r="K392" s="166"/>
    </row>
    <row r="393" spans="1:11" ht="15.75" thickTop="1" x14ac:dyDescent="0.2">
      <c r="A393" s="135"/>
      <c r="B393" s="136"/>
      <c r="C393" s="137"/>
      <c r="D393" s="163"/>
      <c r="E393" s="164"/>
      <c r="F393" s="164"/>
      <c r="G393" s="164"/>
      <c r="H393" s="164"/>
      <c r="I393" s="66"/>
      <c r="J393" s="164"/>
      <c r="K393" s="198"/>
    </row>
    <row r="394" spans="1:11" ht="15.75" x14ac:dyDescent="0.25">
      <c r="A394" s="69"/>
      <c r="B394" s="70" t="s">
        <v>782</v>
      </c>
      <c r="C394" s="77" t="s">
        <v>783</v>
      </c>
      <c r="D394" s="142"/>
      <c r="E394" s="73">
        <f t="shared" ref="E394:J394" si="35">E396+E406</f>
        <v>176705054</v>
      </c>
      <c r="F394" s="73">
        <f t="shared" si="35"/>
        <v>2578957.4179999996</v>
      </c>
      <c r="G394" s="73">
        <f t="shared" si="35"/>
        <v>0</v>
      </c>
      <c r="H394" s="73">
        <f t="shared" si="35"/>
        <v>0</v>
      </c>
      <c r="I394" s="73">
        <f t="shared" si="35"/>
        <v>0</v>
      </c>
      <c r="J394" s="199">
        <f t="shared" si="35"/>
        <v>179284011.41800001</v>
      </c>
      <c r="K394" s="197" t="e">
        <f>J394/J$141*100</f>
        <v>#REF!</v>
      </c>
    </row>
    <row r="395" spans="1:11" x14ac:dyDescent="0.2">
      <c r="A395" s="82"/>
      <c r="B395" s="94"/>
      <c r="C395" s="95"/>
      <c r="D395" s="145"/>
      <c r="E395" s="34"/>
      <c r="F395" s="34"/>
      <c r="G395" s="34"/>
      <c r="H395" s="34"/>
      <c r="I395" s="34"/>
      <c r="J395" s="34"/>
      <c r="K395" s="105"/>
    </row>
    <row r="396" spans="1:11" x14ac:dyDescent="0.2">
      <c r="A396" s="99">
        <v>550</v>
      </c>
      <c r="B396" s="100"/>
      <c r="C396" s="101" t="s">
        <v>785</v>
      </c>
      <c r="D396" s="149"/>
      <c r="E396" s="31">
        <f>+E398+E399+E400+E401+E403+E404</f>
        <v>155805709</v>
      </c>
      <c r="F396" s="31">
        <v>2578957.4179999996</v>
      </c>
      <c r="G396" s="31">
        <f>+G398+G399+G400+G401+G403+G404</f>
        <v>0</v>
      </c>
      <c r="H396" s="31">
        <f>+H398+H399+H400+H401+H403+H404</f>
        <v>0</v>
      </c>
      <c r="I396" s="31">
        <f>+I398+I399+I400+I401+I403+I404</f>
        <v>0</v>
      </c>
      <c r="J396" s="31">
        <f>E396+F396+G396+H396-I396</f>
        <v>158384666.41800001</v>
      </c>
      <c r="K396" s="103" t="e">
        <f>J396/J$141*100</f>
        <v>#REF!</v>
      </c>
    </row>
    <row r="397" spans="1:11" x14ac:dyDescent="0.2">
      <c r="A397" s="82"/>
      <c r="B397" s="94"/>
      <c r="C397" s="95"/>
      <c r="D397" s="145"/>
      <c r="E397" s="34"/>
      <c r="F397" s="34"/>
      <c r="G397" s="34"/>
      <c r="H397" s="34"/>
      <c r="I397" s="34"/>
      <c r="J397" s="34"/>
      <c r="K397" s="150"/>
    </row>
    <row r="398" spans="1:11" x14ac:dyDescent="0.2">
      <c r="A398" s="99">
        <v>5500</v>
      </c>
      <c r="B398" s="100"/>
      <c r="C398" s="101" t="s">
        <v>787</v>
      </c>
      <c r="D398" s="149"/>
      <c r="E398" s="31">
        <v>0</v>
      </c>
      <c r="F398" s="31"/>
      <c r="G398" s="31">
        <v>0</v>
      </c>
      <c r="H398" s="31">
        <v>0</v>
      </c>
      <c r="I398" s="31">
        <v>0</v>
      </c>
      <c r="J398" s="31">
        <f>E398+F398+G398+H398</f>
        <v>0</v>
      </c>
      <c r="K398" s="103" t="e">
        <f>J398/J$141*100</f>
        <v>#REF!</v>
      </c>
    </row>
    <row r="399" spans="1:11" x14ac:dyDescent="0.2">
      <c r="A399" s="99">
        <v>5501</v>
      </c>
      <c r="B399" s="100"/>
      <c r="C399" s="101" t="s">
        <v>789</v>
      </c>
      <c r="D399" s="149"/>
      <c r="E399" s="31">
        <v>23419358</v>
      </c>
      <c r="F399" s="31"/>
      <c r="G399" s="31"/>
      <c r="H399" s="31">
        <v>0</v>
      </c>
      <c r="I399" s="31">
        <v>0</v>
      </c>
      <c r="J399" s="31">
        <f>E399+F399+G399+H399</f>
        <v>23419358</v>
      </c>
      <c r="K399" s="103" t="e">
        <f>J399/J$141*100</f>
        <v>#REF!</v>
      </c>
    </row>
    <row r="400" spans="1:11" x14ac:dyDescent="0.2">
      <c r="A400" s="99">
        <v>5502</v>
      </c>
      <c r="B400" s="100"/>
      <c r="C400" s="101" t="s">
        <v>791</v>
      </c>
      <c r="D400" s="149"/>
      <c r="E400" s="31">
        <v>0</v>
      </c>
      <c r="F400" s="31"/>
      <c r="G400" s="31">
        <v>0</v>
      </c>
      <c r="H400" s="31">
        <v>0</v>
      </c>
      <c r="I400" s="31">
        <v>0</v>
      </c>
      <c r="J400" s="31">
        <f>E400+F400+G400+H400</f>
        <v>0</v>
      </c>
      <c r="K400" s="103" t="e">
        <f>J400/J$141*100</f>
        <v>#REF!</v>
      </c>
    </row>
    <row r="401" spans="1:11" x14ac:dyDescent="0.2">
      <c r="A401" s="99">
        <v>5503</v>
      </c>
      <c r="B401" s="100"/>
      <c r="C401" s="101" t="s">
        <v>797</v>
      </c>
      <c r="D401" s="149"/>
      <c r="E401" s="31">
        <v>0</v>
      </c>
      <c r="F401" s="31"/>
      <c r="G401" s="31">
        <v>0</v>
      </c>
      <c r="H401" s="31">
        <v>0</v>
      </c>
      <c r="I401" s="31">
        <v>0</v>
      </c>
      <c r="J401" s="31">
        <f>E401+F401+G401+H401</f>
        <v>0</v>
      </c>
      <c r="K401" s="103" t="e">
        <f>J401/J$141*100</f>
        <v>#REF!</v>
      </c>
    </row>
    <row r="402" spans="1:11" x14ac:dyDescent="0.2">
      <c r="A402" s="210"/>
      <c r="B402" s="107"/>
      <c r="C402" s="154" t="s">
        <v>856</v>
      </c>
      <c r="D402" s="153"/>
      <c r="E402" s="109">
        <v>0</v>
      </c>
      <c r="F402" s="109">
        <v>0</v>
      </c>
      <c r="G402" s="109">
        <v>0</v>
      </c>
      <c r="H402" s="109">
        <v>0</v>
      </c>
      <c r="I402" s="109"/>
      <c r="J402" s="109">
        <v>0</v>
      </c>
      <c r="K402" s="103"/>
    </row>
    <row r="403" spans="1:11" x14ac:dyDescent="0.2">
      <c r="A403" s="106">
        <v>5505</v>
      </c>
      <c r="B403" s="107"/>
      <c r="C403" s="108" t="s">
        <v>827</v>
      </c>
      <c r="D403" s="153"/>
      <c r="E403" s="109">
        <v>0</v>
      </c>
      <c r="F403" s="109">
        <v>0</v>
      </c>
      <c r="G403" s="109">
        <v>0</v>
      </c>
      <c r="H403" s="109">
        <v>0</v>
      </c>
      <c r="I403" s="109">
        <f>+E403</f>
        <v>0</v>
      </c>
      <c r="J403" s="109">
        <f>E403+F403+G403+H403-I403</f>
        <v>0</v>
      </c>
      <c r="K403" s="103"/>
    </row>
    <row r="404" spans="1:11" x14ac:dyDescent="0.2">
      <c r="A404" s="99">
        <v>5504</v>
      </c>
      <c r="B404" s="100"/>
      <c r="C404" s="101" t="s">
        <v>800</v>
      </c>
      <c r="D404" s="149"/>
      <c r="E404" s="31">
        <v>132386351</v>
      </c>
      <c r="F404" s="31"/>
      <c r="G404" s="31">
        <v>0</v>
      </c>
      <c r="H404" s="31">
        <v>0</v>
      </c>
      <c r="I404" s="31">
        <v>0</v>
      </c>
      <c r="J404" s="31">
        <f>E404+F404+G404+H404</f>
        <v>132386351</v>
      </c>
      <c r="K404" s="103" t="e">
        <f>J404/J$141*100</f>
        <v>#REF!</v>
      </c>
    </row>
    <row r="405" spans="1:11" x14ac:dyDescent="0.2">
      <c r="A405" s="82"/>
      <c r="B405" s="94"/>
      <c r="C405" s="95"/>
      <c r="D405" s="145"/>
      <c r="E405" s="34"/>
      <c r="F405" s="34"/>
      <c r="G405" s="34"/>
      <c r="H405" s="34"/>
      <c r="I405" s="34"/>
      <c r="J405" s="34"/>
      <c r="K405" s="105"/>
    </row>
    <row r="406" spans="1:11" x14ac:dyDescent="0.2">
      <c r="A406" s="99">
        <v>551</v>
      </c>
      <c r="B406" s="100"/>
      <c r="C406" s="101" t="s">
        <v>802</v>
      </c>
      <c r="D406" s="149"/>
      <c r="E406" s="31">
        <f>SUM(E408:E412)</f>
        <v>20899345</v>
      </c>
      <c r="F406" s="31">
        <f>SUM(F408:F412)</f>
        <v>0</v>
      </c>
      <c r="G406" s="31">
        <f>SUM(G408:G412)</f>
        <v>0</v>
      </c>
      <c r="H406" s="31">
        <f>SUM(H408:H412)</f>
        <v>0</v>
      </c>
      <c r="I406" s="31">
        <f>SUM(I408:I411)</f>
        <v>0</v>
      </c>
      <c r="J406" s="31">
        <f>E406+F406+G406+H406</f>
        <v>20899345</v>
      </c>
      <c r="K406" s="103" t="e">
        <f>J406/J$141*100</f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5510</v>
      </c>
      <c r="B408" s="100"/>
      <c r="C408" s="101" t="s">
        <v>804</v>
      </c>
      <c r="D408" s="149"/>
      <c r="E408" s="31">
        <v>9805588</v>
      </c>
      <c r="F408" s="31">
        <v>0</v>
      </c>
      <c r="G408" s="31">
        <v>0</v>
      </c>
      <c r="H408" s="31">
        <v>0</v>
      </c>
      <c r="I408" s="31">
        <v>0</v>
      </c>
      <c r="J408" s="31">
        <f>E408+F408+G408+H408</f>
        <v>9805588</v>
      </c>
      <c r="K408" s="103" t="e">
        <f>J408/J$141*100</f>
        <v>#REF!</v>
      </c>
    </row>
    <row r="409" spans="1:11" x14ac:dyDescent="0.2">
      <c r="A409" s="99">
        <v>5511</v>
      </c>
      <c r="B409" s="100"/>
      <c r="C409" s="101" t="s">
        <v>806</v>
      </c>
      <c r="D409" s="149"/>
      <c r="E409" s="31">
        <v>807695</v>
      </c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807695</v>
      </c>
      <c r="K409" s="103" t="e">
        <f>J409/J$141*100</f>
        <v>#REF!</v>
      </c>
    </row>
    <row r="410" spans="1:11" x14ac:dyDescent="0.2">
      <c r="A410" s="99">
        <v>5512</v>
      </c>
      <c r="B410" s="100"/>
      <c r="C410" s="101" t="s">
        <v>808</v>
      </c>
      <c r="D410" s="149"/>
      <c r="E410" s="31">
        <v>7150110</v>
      </c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7150110</v>
      </c>
      <c r="K410" s="103" t="e">
        <f>J410/J$141*100</f>
        <v>#REF!</v>
      </c>
    </row>
    <row r="411" spans="1:11" x14ac:dyDescent="0.2">
      <c r="A411" s="99">
        <v>5513</v>
      </c>
      <c r="B411" s="100"/>
      <c r="C411" s="101" t="s">
        <v>810</v>
      </c>
      <c r="D411" s="149"/>
      <c r="E411" s="31">
        <v>0</v>
      </c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J411/J$141*100</f>
        <v>#REF!</v>
      </c>
    </row>
    <row r="412" spans="1:11" x14ac:dyDescent="0.2">
      <c r="A412" s="99">
        <v>5514</v>
      </c>
      <c r="B412" s="100"/>
      <c r="C412" s="101" t="s">
        <v>861</v>
      </c>
      <c r="D412" s="149"/>
      <c r="E412" s="31">
        <v>3135952</v>
      </c>
      <c r="F412" s="31">
        <v>0</v>
      </c>
      <c r="G412" s="31">
        <v>0</v>
      </c>
      <c r="H412" s="31">
        <v>0</v>
      </c>
      <c r="I412" s="31">
        <v>0</v>
      </c>
      <c r="J412" s="31">
        <f>E412+F412+G412+H412</f>
        <v>3135952</v>
      </c>
      <c r="K412" s="103" t="e">
        <f>J412/J$141*100</f>
        <v>#REF!</v>
      </c>
    </row>
    <row r="413" spans="1:11" ht="15.75" thickBot="1" x14ac:dyDescent="0.25">
      <c r="A413" s="120"/>
      <c r="B413" s="121"/>
      <c r="C413" s="122"/>
      <c r="D413" s="160"/>
      <c r="E413" s="161"/>
      <c r="F413" s="161"/>
      <c r="G413" s="161"/>
      <c r="H413" s="161"/>
      <c r="I413" s="161"/>
      <c r="J413" s="161"/>
      <c r="K413" s="162"/>
    </row>
    <row r="414" spans="1:11" ht="16.5" thickTop="1" x14ac:dyDescent="0.25">
      <c r="A414" s="211"/>
      <c r="B414" s="212" t="s">
        <v>828</v>
      </c>
      <c r="C414" s="213" t="s">
        <v>814</v>
      </c>
      <c r="D414" s="214"/>
      <c r="E414" s="215"/>
      <c r="F414" s="215"/>
      <c r="G414" s="215"/>
      <c r="H414" s="215"/>
      <c r="I414" s="215"/>
      <c r="J414" s="215"/>
      <c r="K414" s="216"/>
    </row>
    <row r="415" spans="1:11" ht="16.5" thickBot="1" x14ac:dyDescent="0.3">
      <c r="A415" s="217"/>
      <c r="B415" s="218"/>
      <c r="C415" s="219" t="s">
        <v>829</v>
      </c>
      <c r="D415" s="220"/>
      <c r="E415" s="221">
        <f t="shared" ref="E415:J415" si="36">E22+E307+E374-E144-E329-E394</f>
        <v>-20000002</v>
      </c>
      <c r="F415" s="221">
        <f t="shared" si="36"/>
        <v>4168715.0649061864</v>
      </c>
      <c r="G415" s="221">
        <f t="shared" si="36"/>
        <v>61732.522165179253</v>
      </c>
      <c r="H415" s="221">
        <f t="shared" si="36"/>
        <v>233494.55945914984</v>
      </c>
      <c r="I415" s="221">
        <f t="shared" si="36"/>
        <v>5.9604644775390625E-8</v>
      </c>
      <c r="J415" s="222">
        <f t="shared" si="36"/>
        <v>-15536059.853469551</v>
      </c>
      <c r="K415" s="223" t="e">
        <f>J415/J$141*100</f>
        <v>#REF!</v>
      </c>
    </row>
    <row r="416" spans="1:11" ht="16.5" thickTop="1" x14ac:dyDescent="0.25">
      <c r="A416" s="211"/>
      <c r="B416" s="212"/>
      <c r="C416" s="213"/>
      <c r="D416" s="214"/>
      <c r="E416" s="215"/>
      <c r="F416" s="215"/>
      <c r="G416" s="215"/>
      <c r="H416" s="215"/>
      <c r="I416" s="215"/>
      <c r="J416" s="224"/>
      <c r="K416" s="225"/>
    </row>
    <row r="417" spans="1:11" ht="16.5" thickBot="1" x14ac:dyDescent="0.3">
      <c r="A417" s="226"/>
      <c r="B417" s="227" t="s">
        <v>812</v>
      </c>
      <c r="C417" s="228" t="s">
        <v>830</v>
      </c>
      <c r="D417" s="229"/>
      <c r="E417" s="230">
        <f t="shared" ref="E417:J417" si="37">E357+E374-E394-E415</f>
        <v>54779438.59820509</v>
      </c>
      <c r="F417" s="230">
        <f t="shared" si="37"/>
        <v>-2000991.7765061855</v>
      </c>
      <c r="G417" s="230">
        <f t="shared" si="37"/>
        <v>0.47783482074737549</v>
      </c>
      <c r="H417" s="230">
        <f t="shared" si="37"/>
        <v>12266505.44054085</v>
      </c>
      <c r="I417" s="230">
        <f t="shared" si="37"/>
        <v>-5.9604644775390625E-8</v>
      </c>
      <c r="J417" s="231">
        <f t="shared" si="37"/>
        <v>65044952.740074635</v>
      </c>
      <c r="K417" s="232" t="e">
        <f>J417/J$141*100</f>
        <v>#REF!</v>
      </c>
    </row>
    <row r="418" spans="1:11" ht="15.75" thickTop="1" x14ac:dyDescent="0.2">
      <c r="A418" s="53"/>
      <c r="B418" s="53"/>
      <c r="C418" s="54"/>
      <c r="D418" s="54"/>
      <c r="E418" s="51"/>
      <c r="F418" s="51"/>
      <c r="G418" s="51"/>
      <c r="H418" s="51"/>
      <c r="I418" s="51"/>
      <c r="J418" s="51"/>
      <c r="K418" s="51"/>
    </row>
  </sheetData>
  <phoneticPr fontId="0" type="noConversion"/>
  <pageMargins left="0.34" right="0.41" top="0.65" bottom="0.63" header="0.5" footer="0.5"/>
  <pageSetup paperSize="9" scale="50" fitToHeight="0" orientation="portrait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K417"/>
  <sheetViews>
    <sheetView topLeftCell="A129" zoomScale="60" workbookViewId="0">
      <selection activeCell="I129" sqref="I129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912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 t="s">
        <v>911</v>
      </c>
      <c r="F15" s="337"/>
      <c r="G15" s="337"/>
      <c r="H15" s="337"/>
      <c r="I15" s="337"/>
      <c r="J15" s="340"/>
      <c r="K15" s="277" t="s">
        <v>220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246</v>
      </c>
      <c r="C22" s="71" t="s">
        <v>247</v>
      </c>
      <c r="D22" s="72" t="s">
        <v>248</v>
      </c>
      <c r="E22" s="73">
        <f>E25+E100+E118+E129+1</f>
        <v>1500498740.2684152</v>
      </c>
      <c r="F22" s="73">
        <f>F25+F100+F118+F129</f>
        <v>309049421.92020488</v>
      </c>
      <c r="G22" s="73">
        <f>G25+G100+G118+G129+2</f>
        <v>843013877.79102862</v>
      </c>
      <c r="H22" s="73">
        <f>H25+H100+H118+H129</f>
        <v>399188522.98400003</v>
      </c>
      <c r="I22" s="74">
        <f>I25+I100+I118+I129</f>
        <v>489902941.78637815</v>
      </c>
      <c r="J22" s="75">
        <f>E22+F22+G22+H22-I22-3</f>
        <v>2561847618.1772709</v>
      </c>
      <c r="K22" s="76" t="e">
        <f>J22/J$140*100</f>
        <v>#REF!</v>
      </c>
    </row>
    <row r="23" spans="1:11" ht="16.5" thickTop="1" x14ac:dyDescent="0.25">
      <c r="A23" s="69"/>
      <c r="B23" s="70"/>
      <c r="C23" s="77" t="s">
        <v>249</v>
      </c>
      <c r="D23" s="78" t="s">
        <v>249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250</v>
      </c>
      <c r="D25" s="91" t="s">
        <v>251</v>
      </c>
      <c r="E25" s="32">
        <f t="shared" ref="E25:J25" si="0">E28+E75</f>
        <v>1477731219.4880753</v>
      </c>
      <c r="F25" s="32">
        <f t="shared" si="0"/>
        <v>230574443.6899029</v>
      </c>
      <c r="G25" s="32">
        <f t="shared" si="0"/>
        <v>592037293.73636305</v>
      </c>
      <c r="H25" s="32">
        <f t="shared" si="0"/>
        <v>326015137.98400003</v>
      </c>
      <c r="I25" s="32">
        <f t="shared" si="0"/>
        <v>107405534.93619648</v>
      </c>
      <c r="J25" s="32">
        <f t="shared" si="0"/>
        <v>2518952559.9621444</v>
      </c>
      <c r="K25" s="92" t="e">
        <f>J25/J$140*100</f>
        <v>#REF!</v>
      </c>
    </row>
    <row r="26" spans="1:1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253</v>
      </c>
      <c r="D28" s="91" t="s">
        <v>254</v>
      </c>
      <c r="E28" s="32">
        <f t="shared" ref="E28:J28" si="1">E31+E36+E42+E46+E52+E63+E72</f>
        <v>1377138340.3287363</v>
      </c>
      <c r="F28" s="32">
        <f t="shared" si="1"/>
        <v>185465062.40284237</v>
      </c>
      <c r="G28" s="32">
        <f t="shared" si="1"/>
        <v>586559685.78855109</v>
      </c>
      <c r="H28" s="32">
        <f t="shared" si="1"/>
        <v>321893132.98400003</v>
      </c>
      <c r="I28" s="32">
        <f t="shared" si="1"/>
        <v>107405534.93619648</v>
      </c>
      <c r="J28" s="32">
        <f t="shared" si="1"/>
        <v>2363650686.5679331</v>
      </c>
      <c r="K28" s="92" t="e">
        <f>J28/J$140*100</f>
        <v>#REF!</v>
      </c>
    </row>
    <row r="29" spans="1:11" ht="15.75" x14ac:dyDescent="0.25">
      <c r="A29" s="88"/>
      <c r="B29" s="89"/>
      <c r="C29" s="96" t="s">
        <v>255</v>
      </c>
      <c r="D29" s="97" t="s">
        <v>255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2">E32+E33+E34</f>
        <v>346303861</v>
      </c>
      <c r="F31" s="31">
        <f t="shared" si="2"/>
        <v>133609379.92307691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479913240.92307693</v>
      </c>
      <c r="K31" s="103" t="e">
        <f>J31/J$140*100</f>
        <v>#REF!</v>
      </c>
    </row>
    <row r="32" spans="1:11" x14ac:dyDescent="0.2">
      <c r="A32" s="99">
        <v>7000</v>
      </c>
      <c r="B32" s="100"/>
      <c r="C32" s="101" t="s">
        <v>258</v>
      </c>
      <c r="D32" s="102" t="s">
        <v>259</v>
      </c>
      <c r="E32" s="31">
        <v>247902161</v>
      </c>
      <c r="F32" s="31">
        <v>133609379.92307691</v>
      </c>
      <c r="G32" s="31">
        <v>0</v>
      </c>
      <c r="H32" s="31">
        <v>0</v>
      </c>
      <c r="I32" s="31"/>
      <c r="J32" s="31">
        <f>E32+F32+G32+H32</f>
        <v>381511540.92307693</v>
      </c>
      <c r="K32" s="103" t="e">
        <f>J32/J$140*100</f>
        <v>#REF!</v>
      </c>
    </row>
    <row r="33" spans="1:11" x14ac:dyDescent="0.2">
      <c r="A33" s="99">
        <v>7001</v>
      </c>
      <c r="B33" s="100"/>
      <c r="C33" s="101" t="s">
        <v>260</v>
      </c>
      <c r="D33" s="102" t="s">
        <v>261</v>
      </c>
      <c r="E33" s="31">
        <v>98401700</v>
      </c>
      <c r="F33" s="31">
        <v>0</v>
      </c>
      <c r="G33" s="31">
        <v>0</v>
      </c>
      <c r="H33" s="31">
        <v>0</v>
      </c>
      <c r="I33" s="31"/>
      <c r="J33" s="31">
        <f>E33+F33+G33+H33</f>
        <v>98401700</v>
      </c>
      <c r="K33" s="103" t="e">
        <f>J33/J$140*100</f>
        <v>#REF!</v>
      </c>
    </row>
    <row r="34" spans="1:1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3">SUM(E37:E40)</f>
        <v>9697900</v>
      </c>
      <c r="F36" s="31">
        <f t="shared" si="3"/>
        <v>0</v>
      </c>
      <c r="G36" s="31">
        <f t="shared" si="3"/>
        <v>586559685.78855109</v>
      </c>
      <c r="H36" s="31">
        <f t="shared" si="3"/>
        <v>321893132.98400003</v>
      </c>
      <c r="I36" s="31">
        <f>+I38</f>
        <v>107405534.93619648</v>
      </c>
      <c r="J36" s="31">
        <f t="shared" si="3"/>
        <v>810745183.83635461</v>
      </c>
      <c r="K36" s="103" t="e">
        <f>J36/J$140*100</f>
        <v>#REF!</v>
      </c>
    </row>
    <row r="37" spans="1:11" x14ac:dyDescent="0.2">
      <c r="A37" s="99">
        <v>7010</v>
      </c>
      <c r="B37" s="100"/>
      <c r="C37" s="101" t="s">
        <v>266</v>
      </c>
      <c r="D37" s="102" t="s">
        <v>267</v>
      </c>
      <c r="E37" s="31">
        <v>5328800</v>
      </c>
      <c r="F37" s="31">
        <v>0</v>
      </c>
      <c r="G37" s="31">
        <v>341347171.01203001</v>
      </c>
      <c r="H37" s="31">
        <v>148172709</v>
      </c>
      <c r="I37" s="31"/>
      <c r="J37" s="31">
        <f>E37+F37+G37+H37</f>
        <v>494848680.01203001</v>
      </c>
      <c r="K37" s="103" t="e">
        <f>J37/J$140*100</f>
        <v>#REF!</v>
      </c>
    </row>
    <row r="38" spans="1:11" x14ac:dyDescent="0.2">
      <c r="A38" s="106">
        <v>7011</v>
      </c>
      <c r="B38" s="107"/>
      <c r="C38" s="108" t="s">
        <v>268</v>
      </c>
      <c r="D38" s="102" t="s">
        <v>269</v>
      </c>
      <c r="E38" s="109">
        <v>3595640</v>
      </c>
      <c r="F38" s="109">
        <v>0</v>
      </c>
      <c r="G38" s="109">
        <v>201653917.09652773</v>
      </c>
      <c r="H38" s="109">
        <v>150210162</v>
      </c>
      <c r="I38" s="427">
        <f>+I161</f>
        <v>107405534.93619648</v>
      </c>
      <c r="J38" s="109">
        <f>E38+F38+G38+H38-I38</f>
        <v>248054184.16033122</v>
      </c>
      <c r="K38" s="103" t="e">
        <f>J38/J$140*100</f>
        <v>#REF!</v>
      </c>
    </row>
    <row r="39" spans="1:11" x14ac:dyDescent="0.2">
      <c r="A39" s="99">
        <v>7012</v>
      </c>
      <c r="B39" s="100"/>
      <c r="C39" s="101" t="s">
        <v>270</v>
      </c>
      <c r="D39" s="102" t="s">
        <v>271</v>
      </c>
      <c r="E39" s="31">
        <v>559340</v>
      </c>
      <c r="F39" s="31">
        <v>0</v>
      </c>
      <c r="G39" s="31">
        <v>29790135.72834</v>
      </c>
      <c r="H39" s="31">
        <v>17167435</v>
      </c>
      <c r="I39" s="31"/>
      <c r="J39" s="31">
        <f>E39+F39+G39+H39</f>
        <v>47516910.72834</v>
      </c>
      <c r="K39" s="103" t="e">
        <f>J39/J$140*100</f>
        <v>#REF!</v>
      </c>
    </row>
    <row r="40" spans="1:11" x14ac:dyDescent="0.2">
      <c r="A40" s="99">
        <v>7013</v>
      </c>
      <c r="B40" s="100"/>
      <c r="C40" s="101" t="s">
        <v>272</v>
      </c>
      <c r="D40" s="102" t="s">
        <v>273</v>
      </c>
      <c r="E40" s="31">
        <v>214120</v>
      </c>
      <c r="F40" s="31">
        <v>0</v>
      </c>
      <c r="G40" s="31">
        <v>13768461.95165338</v>
      </c>
      <c r="H40" s="31">
        <v>6342826.9840000002</v>
      </c>
      <c r="I40" s="31"/>
      <c r="J40" s="31">
        <f>E40+F40+G40+H40</f>
        <v>20325408.935653381</v>
      </c>
      <c r="K40" s="103" t="e">
        <f>J40/J$140*100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4">E43+E44</f>
        <v>121870520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121870520</v>
      </c>
      <c r="K42" s="103" t="e">
        <f>J42/J$140*100</f>
        <v>#REF!</v>
      </c>
    </row>
    <row r="43" spans="1:11" x14ac:dyDescent="0.2">
      <c r="A43" s="99">
        <v>7020</v>
      </c>
      <c r="B43" s="100"/>
      <c r="C43" s="101" t="s">
        <v>276</v>
      </c>
      <c r="D43" s="102" t="s">
        <v>277</v>
      </c>
      <c r="E43" s="31">
        <v>116452820</v>
      </c>
      <c r="F43" s="31">
        <v>0</v>
      </c>
      <c r="G43" s="31">
        <v>0</v>
      </c>
      <c r="H43" s="31">
        <v>0</v>
      </c>
      <c r="I43" s="31"/>
      <c r="J43" s="31">
        <f>E43+F43+G43+H43</f>
        <v>116452820</v>
      </c>
      <c r="K43" s="103" t="e">
        <f>J43/J$140*100</f>
        <v>#REF!</v>
      </c>
    </row>
    <row r="44" spans="1:11" x14ac:dyDescent="0.2">
      <c r="A44" s="99">
        <v>7021</v>
      </c>
      <c r="B44" s="100"/>
      <c r="C44" s="101" t="s">
        <v>278</v>
      </c>
      <c r="D44" s="102" t="s">
        <v>279</v>
      </c>
      <c r="E44" s="31">
        <v>5417700</v>
      </c>
      <c r="F44" s="31">
        <v>0</v>
      </c>
      <c r="G44" s="31">
        <v>0</v>
      </c>
      <c r="H44" s="31">
        <v>0</v>
      </c>
      <c r="I44" s="31"/>
      <c r="J44" s="31">
        <f>E44+F44+G44+H44</f>
        <v>5417700</v>
      </c>
      <c r="K44" s="103" t="e">
        <f>J44/J$140*100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5">SUM(E47:E50)</f>
        <v>2139100</v>
      </c>
      <c r="F46" s="31">
        <f t="shared" si="5"/>
        <v>36476766.754426725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38615866.754426725</v>
      </c>
      <c r="K46" s="103" t="e">
        <f>J46/J$140*100</f>
        <v>#REF!</v>
      </c>
    </row>
    <row r="47" spans="1:11" x14ac:dyDescent="0.2">
      <c r="A47" s="99">
        <v>7030</v>
      </c>
      <c r="B47" s="100"/>
      <c r="C47" s="101" t="s">
        <v>282</v>
      </c>
      <c r="D47" s="102" t="s">
        <v>283</v>
      </c>
      <c r="E47" s="31">
        <v>0</v>
      </c>
      <c r="F47" s="31">
        <v>27305368.813246727</v>
      </c>
      <c r="G47" s="31">
        <v>0</v>
      </c>
      <c r="H47" s="31">
        <v>0</v>
      </c>
      <c r="I47" s="31"/>
      <c r="J47" s="31">
        <f>E47+F47+G47+H47</f>
        <v>27305368.813246727</v>
      </c>
      <c r="K47" s="103" t="e">
        <f>J47/J$140*100</f>
        <v>#REF!</v>
      </c>
    </row>
    <row r="48" spans="1:11" x14ac:dyDescent="0.2">
      <c r="A48" s="99">
        <v>7031</v>
      </c>
      <c r="B48" s="100"/>
      <c r="C48" s="101" t="s">
        <v>284</v>
      </c>
      <c r="D48" s="102" t="s">
        <v>285</v>
      </c>
      <c r="E48" s="31">
        <v>0</v>
      </c>
      <c r="F48" s="31">
        <v>5118.4655360000006</v>
      </c>
      <c r="G48" s="31">
        <v>0</v>
      </c>
      <c r="H48" s="31">
        <v>0</v>
      </c>
      <c r="I48" s="31"/>
      <c r="J48" s="31">
        <f>E48+F48+G48+H48</f>
        <v>5118.4655360000006</v>
      </c>
      <c r="K48" s="103" t="e">
        <f>J48/J$140*100</f>
        <v>#REF!</v>
      </c>
    </row>
    <row r="49" spans="1:11" x14ac:dyDescent="0.2">
      <c r="A49" s="99">
        <v>7032</v>
      </c>
      <c r="B49" s="100"/>
      <c r="C49" s="101" t="s">
        <v>286</v>
      </c>
      <c r="D49" s="102" t="s">
        <v>287</v>
      </c>
      <c r="E49" s="31">
        <v>0</v>
      </c>
      <c r="F49" s="31">
        <v>800163.54243540007</v>
      </c>
      <c r="G49" s="31">
        <v>0</v>
      </c>
      <c r="H49" s="31">
        <v>0</v>
      </c>
      <c r="I49" s="31"/>
      <c r="J49" s="31">
        <f>E49+F49+G49+H49</f>
        <v>800163.54243540007</v>
      </c>
      <c r="K49" s="103" t="e">
        <f>J49/J$140*100</f>
        <v>#REF!</v>
      </c>
    </row>
    <row r="50" spans="1:11" x14ac:dyDescent="0.2">
      <c r="A50" s="99">
        <v>7033</v>
      </c>
      <c r="B50" s="100"/>
      <c r="C50" s="101" t="s">
        <v>288</v>
      </c>
      <c r="D50" s="102" t="s">
        <v>289</v>
      </c>
      <c r="E50" s="31">
        <v>2139100</v>
      </c>
      <c r="F50" s="31">
        <v>8366115.9332086006</v>
      </c>
      <c r="G50" s="31">
        <v>0</v>
      </c>
      <c r="H50" s="31">
        <v>0</v>
      </c>
      <c r="I50" s="31"/>
      <c r="J50" s="31">
        <f>E50+F50+G50+H50</f>
        <v>10505215.9332086</v>
      </c>
      <c r="K50" s="103" t="e">
        <f>J50/J$140*100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290</v>
      </c>
      <c r="D52" s="102" t="s">
        <v>291</v>
      </c>
      <c r="E52" s="31">
        <f>SUM(E53:E61)</f>
        <v>862456219.82267511</v>
      </c>
      <c r="F52" s="31">
        <f>SUM(F53:F61)</f>
        <v>15377706.444738705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877833926.26741385</v>
      </c>
      <c r="K52" s="103" t="e">
        <f t="shared" ref="K52:K61" si="6">J52/J$140*100</f>
        <v>#REF!</v>
      </c>
    </row>
    <row r="53" spans="1:11" x14ac:dyDescent="0.2">
      <c r="A53" s="99">
        <v>7040</v>
      </c>
      <c r="B53" s="100"/>
      <c r="C53" s="101" t="s">
        <v>292</v>
      </c>
      <c r="D53" s="102" t="s">
        <v>464</v>
      </c>
      <c r="E53" s="31">
        <v>582284960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582284960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465</v>
      </c>
      <c r="D54" s="102" t="s">
        <v>466</v>
      </c>
      <c r="E54" s="31">
        <v>13958050</v>
      </c>
      <c r="F54" s="31">
        <v>0</v>
      </c>
      <c r="G54" s="31">
        <v>0</v>
      </c>
      <c r="H54" s="31">
        <v>0</v>
      </c>
      <c r="I54" s="31"/>
      <c r="J54" s="31">
        <f t="shared" si="7"/>
        <v>13958050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467</v>
      </c>
      <c r="D55" s="102" t="s">
        <v>468</v>
      </c>
      <c r="E55" s="31">
        <v>202562680.18713665</v>
      </c>
      <c r="F55" s="31">
        <v>0</v>
      </c>
      <c r="G55" s="31">
        <v>0</v>
      </c>
      <c r="H55" s="31">
        <v>0</v>
      </c>
      <c r="I55" s="31"/>
      <c r="J55" s="31">
        <f t="shared" si="7"/>
        <v>202562680.18713665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469</v>
      </c>
      <c r="D56" s="102" t="s">
        <v>470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471</v>
      </c>
      <c r="D57" s="102" t="s">
        <v>472</v>
      </c>
      <c r="E57" s="31">
        <v>23681899.613223333</v>
      </c>
      <c r="F57" s="31">
        <v>1817124.2163199999</v>
      </c>
      <c r="G57" s="31">
        <v>0</v>
      </c>
      <c r="H57" s="31">
        <v>0</v>
      </c>
      <c r="I57" s="31"/>
      <c r="J57" s="31">
        <f t="shared" si="7"/>
        <v>25499023.829543334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475</v>
      </c>
      <c r="D58" s="102" t="s">
        <v>476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477</v>
      </c>
      <c r="D59" s="102" t="s">
        <v>478</v>
      </c>
      <c r="E59" s="31">
        <v>22863380</v>
      </c>
      <c r="F59" s="31">
        <v>7704.1295360000004</v>
      </c>
      <c r="G59" s="31">
        <v>0</v>
      </c>
      <c r="H59" s="31">
        <v>0</v>
      </c>
      <c r="I59" s="31"/>
      <c r="J59" s="31">
        <f t="shared" si="7"/>
        <v>22871084.129535999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479</v>
      </c>
      <c r="D60" s="102" t="s">
        <v>480</v>
      </c>
      <c r="E60" s="31">
        <v>9744300.0223151669</v>
      </c>
      <c r="F60" s="31">
        <v>13552878.098882705</v>
      </c>
      <c r="G60" s="31">
        <v>0</v>
      </c>
      <c r="H60" s="31">
        <v>0</v>
      </c>
      <c r="I60" s="31"/>
      <c r="J60" s="31">
        <f t="shared" si="7"/>
        <v>23297178.121197872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840</v>
      </c>
      <c r="D61" s="102" t="s">
        <v>474</v>
      </c>
      <c r="E61" s="31">
        <v>7360950</v>
      </c>
      <c r="F61" s="31">
        <v>0</v>
      </c>
      <c r="G61" s="31">
        <v>0</v>
      </c>
      <c r="H61" s="31">
        <v>0</v>
      </c>
      <c r="I61" s="31"/>
      <c r="J61" s="31">
        <f t="shared" si="7"/>
        <v>7360950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474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482</v>
      </c>
      <c r="D63" s="102" t="s">
        <v>483</v>
      </c>
      <c r="E63" s="31">
        <f t="shared" ref="E63:J63" si="8">SUM(E64:E70)</f>
        <v>34425969.506061152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34425969.506061152</v>
      </c>
      <c r="K63" s="103" t="e">
        <f t="shared" ref="K63:K70" si="9">J63/J$140*100</f>
        <v>#REF!</v>
      </c>
    </row>
    <row r="64" spans="1:11" x14ac:dyDescent="0.2">
      <c r="A64" s="99">
        <v>7050</v>
      </c>
      <c r="B64" s="100"/>
      <c r="C64" s="101" t="s">
        <v>484</v>
      </c>
      <c r="D64" s="102" t="s">
        <v>485</v>
      </c>
      <c r="E64" s="31">
        <v>32735469.528144918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32735469.528144918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486</v>
      </c>
      <c r="D65" s="102" t="s">
        <v>487</v>
      </c>
      <c r="E65" s="31">
        <v>1690499.9779162358</v>
      </c>
      <c r="F65" s="31">
        <v>0</v>
      </c>
      <c r="G65" s="31">
        <v>0</v>
      </c>
      <c r="H65" s="31">
        <v>0</v>
      </c>
      <c r="I65" s="31"/>
      <c r="J65" s="31">
        <f t="shared" si="10"/>
        <v>1690499.9779162358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488</v>
      </c>
      <c r="D66" s="102" t="s">
        <v>489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490</v>
      </c>
      <c r="D67" s="102" t="s">
        <v>491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492</v>
      </c>
      <c r="D68" s="102" t="s">
        <v>493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494</v>
      </c>
      <c r="D69" s="102" t="s">
        <v>495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496</v>
      </c>
      <c r="D70" s="102" t="s">
        <v>497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474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498</v>
      </c>
      <c r="D72" s="102" t="s">
        <v>499</v>
      </c>
      <c r="E72" s="31">
        <f>E73</f>
        <v>244770</v>
      </c>
      <c r="F72" s="31">
        <f>F73</f>
        <v>1209.2805999999998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245979.2806</v>
      </c>
      <c r="K72" s="103" t="e">
        <f>J72/J$140*100</f>
        <v>#REF!</v>
      </c>
    </row>
    <row r="73" spans="1:11" x14ac:dyDescent="0.2">
      <c r="A73" s="99">
        <v>7060</v>
      </c>
      <c r="B73" s="100"/>
      <c r="C73" s="101" t="s">
        <v>500</v>
      </c>
      <c r="D73" s="102" t="s">
        <v>501</v>
      </c>
      <c r="E73" s="31">
        <v>244770</v>
      </c>
      <c r="F73" s="31">
        <v>1209.2805999999998</v>
      </c>
      <c r="G73" s="31">
        <v>0</v>
      </c>
      <c r="H73" s="31">
        <v>0</v>
      </c>
      <c r="I73" s="31"/>
      <c r="J73" s="31">
        <f>E73+F73+G73+H73</f>
        <v>245979.2806</v>
      </c>
      <c r="K73" s="103" t="e">
        <f>J73/J$140*100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502</v>
      </c>
      <c r="D75" s="91" t="s">
        <v>503</v>
      </c>
      <c r="E75" s="32">
        <f t="shared" ref="E75:J75" si="11">E78+E85+E89+E92+E96</f>
        <v>100592879.15933889</v>
      </c>
      <c r="F75" s="32">
        <f t="shared" si="11"/>
        <v>45109381.287060514</v>
      </c>
      <c r="G75" s="32">
        <f t="shared" si="11"/>
        <v>5477607.9478120003</v>
      </c>
      <c r="H75" s="32">
        <f t="shared" si="11"/>
        <v>4122005</v>
      </c>
      <c r="I75" s="32">
        <f t="shared" si="11"/>
        <v>0</v>
      </c>
      <c r="J75" s="32">
        <f t="shared" si="11"/>
        <v>155301873.39421141</v>
      </c>
      <c r="K75" s="92" t="e">
        <f>J75/J$140*100</f>
        <v>#REF!</v>
      </c>
    </row>
    <row r="76" spans="1:11" ht="15.75" x14ac:dyDescent="0.25">
      <c r="A76" s="88"/>
      <c r="B76" s="89"/>
      <c r="C76" s="96" t="s">
        <v>504</v>
      </c>
      <c r="D76" s="97" t="s">
        <v>504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506</v>
      </c>
      <c r="D78" s="102" t="s">
        <v>507</v>
      </c>
      <c r="E78" s="31">
        <f>SUM(E79:E82)</f>
        <v>34594699.566426441</v>
      </c>
      <c r="F78" s="31">
        <f>SUM(F79:F82)</f>
        <v>19776000.36620494</v>
      </c>
      <c r="G78" s="31">
        <f>SUM(G79:G82)</f>
        <v>141977.56523599999</v>
      </c>
      <c r="H78" s="31">
        <f>SUM(H79:H82)</f>
        <v>196810</v>
      </c>
      <c r="I78" s="31">
        <f>SUM(I79:I82)</f>
        <v>0</v>
      </c>
      <c r="J78" s="31">
        <f>E78+F78+G78+H78</f>
        <v>54709487.497867383</v>
      </c>
      <c r="K78" s="103" t="e">
        <f>J78/J$140*100</f>
        <v>#REF!</v>
      </c>
    </row>
    <row r="79" spans="1:11" x14ac:dyDescent="0.2">
      <c r="A79" s="99">
        <v>7100</v>
      </c>
      <c r="B79" s="100"/>
      <c r="C79" s="101" t="s">
        <v>508</v>
      </c>
      <c r="D79" s="102" t="s">
        <v>509</v>
      </c>
      <c r="E79" s="31">
        <v>10955000</v>
      </c>
      <c r="F79" s="31">
        <v>152640.61992908141</v>
      </c>
      <c r="G79" s="31">
        <v>0</v>
      </c>
      <c r="H79" s="31">
        <v>0</v>
      </c>
      <c r="I79" s="31"/>
      <c r="J79" s="31">
        <f>E79+F79+G79+H79</f>
        <v>11107640.619929081</v>
      </c>
      <c r="K79" s="103" t="e">
        <f>J79/J$140*100</f>
        <v>#REF!</v>
      </c>
    </row>
    <row r="80" spans="1:11" x14ac:dyDescent="0.2">
      <c r="A80" s="99">
        <v>7101</v>
      </c>
      <c r="B80" s="100"/>
      <c r="C80" s="101" t="s">
        <v>510</v>
      </c>
      <c r="D80" s="102" t="s">
        <v>511</v>
      </c>
      <c r="E80" s="31">
        <v>1350000</v>
      </c>
      <c r="F80" s="31">
        <v>409661.0888388179</v>
      </c>
      <c r="G80" s="31">
        <v>0</v>
      </c>
      <c r="H80" s="31">
        <v>0</v>
      </c>
      <c r="I80" s="31"/>
      <c r="J80" s="31">
        <f>E80+F80+G80+H80</f>
        <v>1759661.088838818</v>
      </c>
      <c r="K80" s="103" t="e">
        <f>J80/J$140*100</f>
        <v>#REF!</v>
      </c>
    </row>
    <row r="81" spans="1:11" x14ac:dyDescent="0.2">
      <c r="A81" s="99">
        <v>7102</v>
      </c>
      <c r="B81" s="100"/>
      <c r="C81" s="101" t="s">
        <v>512</v>
      </c>
      <c r="D81" s="102" t="s">
        <v>513</v>
      </c>
      <c r="E81" s="31">
        <v>11892700</v>
      </c>
      <c r="F81" s="31">
        <v>2644584.5389079992</v>
      </c>
      <c r="G81" s="31">
        <v>110446.895236</v>
      </c>
      <c r="H81" s="31">
        <v>54315</v>
      </c>
      <c r="I81" s="31"/>
      <c r="J81" s="31">
        <f>E81+F81+G81+H81</f>
        <v>14702046.434144</v>
      </c>
      <c r="K81" s="103" t="e">
        <f>J81/J$140*100</f>
        <v>#REF!</v>
      </c>
    </row>
    <row r="82" spans="1:11" x14ac:dyDescent="0.2">
      <c r="A82" s="99">
        <v>7103</v>
      </c>
      <c r="B82" s="100"/>
      <c r="C82" s="101" t="s">
        <v>514</v>
      </c>
      <c r="D82" s="102" t="s">
        <v>515</v>
      </c>
      <c r="E82" s="31">
        <v>10396999.566426439</v>
      </c>
      <c r="F82" s="31">
        <v>16569114.11852904</v>
      </c>
      <c r="G82" s="31">
        <v>31530.67</v>
      </c>
      <c r="H82" s="31">
        <v>142495</v>
      </c>
      <c r="I82" s="31"/>
      <c r="J82" s="31">
        <f>E82+F82+G82+H82</f>
        <v>27140139.35495548</v>
      </c>
      <c r="K82" s="103" t="e">
        <f>J82/J$140*100</f>
        <v>#REF!</v>
      </c>
    </row>
    <row r="83" spans="1:11" x14ac:dyDescent="0.2">
      <c r="A83" s="82"/>
      <c r="B83" s="94"/>
      <c r="C83" s="95" t="s">
        <v>516</v>
      </c>
      <c r="D83" s="98" t="s">
        <v>474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517</v>
      </c>
      <c r="D85" s="102" t="s">
        <v>518</v>
      </c>
      <c r="E85" s="31">
        <f>E86+E87</f>
        <v>26980719.592912443</v>
      </c>
      <c r="F85" s="31">
        <f>F86+F87</f>
        <v>2057237.9953170265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29037957.58822947</v>
      </c>
      <c r="K85" s="103" t="e">
        <f>J85/J$140*100</f>
        <v>#REF!</v>
      </c>
    </row>
    <row r="86" spans="1:11" x14ac:dyDescent="0.2">
      <c r="A86" s="99">
        <v>7110</v>
      </c>
      <c r="B86" s="100"/>
      <c r="C86" s="101" t="s">
        <v>519</v>
      </c>
      <c r="D86" s="102" t="s">
        <v>520</v>
      </c>
      <c r="E86" s="31">
        <v>8489299.9445056748</v>
      </c>
      <c r="F86" s="31">
        <v>0</v>
      </c>
      <c r="G86" s="31">
        <v>0</v>
      </c>
      <c r="H86" s="31">
        <v>0</v>
      </c>
      <c r="I86" s="31"/>
      <c r="J86" s="31">
        <f>E86+F86+G86+H86</f>
        <v>8489299.9445056748</v>
      </c>
      <c r="K86" s="103" t="e">
        <f>J86/J$140*100</f>
        <v>#REF!</v>
      </c>
    </row>
    <row r="87" spans="1:11" x14ac:dyDescent="0.2">
      <c r="A87" s="99">
        <v>7111</v>
      </c>
      <c r="B87" s="100"/>
      <c r="C87" s="101" t="s">
        <v>521</v>
      </c>
      <c r="D87" s="102" t="s">
        <v>522</v>
      </c>
      <c r="E87" s="31">
        <v>18491419.648406766</v>
      </c>
      <c r="F87" s="31">
        <v>2057237.9953170265</v>
      </c>
      <c r="G87" s="31">
        <v>0</v>
      </c>
      <c r="H87" s="31">
        <v>0</v>
      </c>
      <c r="I87" s="31"/>
      <c r="J87" s="31">
        <f>E87+F87+G87+H87</f>
        <v>20548657.643723793</v>
      </c>
      <c r="K87" s="103" t="e">
        <f>J87/J$140*100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523</v>
      </c>
      <c r="D89" s="102" t="s">
        <v>524</v>
      </c>
      <c r="E89" s="31">
        <f>E90</f>
        <v>9020850</v>
      </c>
      <c r="F89" s="31">
        <f>F90</f>
        <v>672299.94588423287</v>
      </c>
      <c r="G89" s="31">
        <f>G90</f>
        <v>0</v>
      </c>
      <c r="H89" s="31">
        <f>H90</f>
        <v>0</v>
      </c>
      <c r="I89" s="31">
        <f>I90</f>
        <v>0</v>
      </c>
      <c r="J89" s="31">
        <f>E89+F89+G89+H89</f>
        <v>9693149.9458842333</v>
      </c>
      <c r="K89" s="103" t="e">
        <f>J89/J$140*100</f>
        <v>#REF!</v>
      </c>
    </row>
    <row r="90" spans="1:11" x14ac:dyDescent="0.2">
      <c r="A90" s="99">
        <v>7120</v>
      </c>
      <c r="B90" s="100"/>
      <c r="C90" s="101" t="s">
        <v>525</v>
      </c>
      <c r="D90" s="102" t="s">
        <v>526</v>
      </c>
      <c r="E90" s="31">
        <v>9020850</v>
      </c>
      <c r="F90" s="31">
        <v>672299.94588423287</v>
      </c>
      <c r="G90" s="31">
        <v>0</v>
      </c>
      <c r="H90" s="31"/>
      <c r="I90" s="31"/>
      <c r="J90" s="31">
        <f>E90+F90+G90+H90</f>
        <v>9693149.9458842333</v>
      </c>
      <c r="K90" s="103" t="e">
        <f>J90/J$140*100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527</v>
      </c>
      <c r="D92" s="102" t="s">
        <v>528</v>
      </c>
      <c r="E92" s="31">
        <f t="shared" ref="E92:J92" si="12">E93</f>
        <v>7274510</v>
      </c>
      <c r="F92" s="31">
        <f t="shared" si="12"/>
        <v>1912948.4914700941</v>
      </c>
      <c r="G92" s="31">
        <f t="shared" si="12"/>
        <v>33682.862093999996</v>
      </c>
      <c r="H92" s="31">
        <f t="shared" si="12"/>
        <v>1705934</v>
      </c>
      <c r="I92" s="31">
        <f t="shared" si="12"/>
        <v>0</v>
      </c>
      <c r="J92" s="31">
        <f t="shared" si="12"/>
        <v>10927075.353564095</v>
      </c>
      <c r="K92" s="103" t="e">
        <f>J92/J$140*100</f>
        <v>#REF!</v>
      </c>
    </row>
    <row r="93" spans="1:11" x14ac:dyDescent="0.2">
      <c r="A93" s="99">
        <v>7130</v>
      </c>
      <c r="B93" s="100"/>
      <c r="C93" s="101" t="s">
        <v>529</v>
      </c>
      <c r="D93" s="102" t="s">
        <v>530</v>
      </c>
      <c r="E93" s="31">
        <v>7274510</v>
      </c>
      <c r="F93" s="31">
        <v>1912948.4914700941</v>
      </c>
      <c r="G93" s="31">
        <v>33682.862093999996</v>
      </c>
      <c r="H93" s="31">
        <v>1705934</v>
      </c>
      <c r="I93" s="31"/>
      <c r="J93" s="31">
        <f>E93+F93+G93+H93-I93</f>
        <v>10927075.353564095</v>
      </c>
      <c r="K93" s="103" t="e">
        <f>J93/J$140*100</f>
        <v>#REF!</v>
      </c>
    </row>
    <row r="94" spans="1:11" x14ac:dyDescent="0.2">
      <c r="A94" s="82"/>
      <c r="B94" s="94"/>
      <c r="C94" s="95" t="s">
        <v>531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474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532</v>
      </c>
      <c r="D96" s="102" t="s">
        <v>533</v>
      </c>
      <c r="E96" s="31">
        <f t="shared" ref="E96:J96" si="13">E97+E98</f>
        <v>22722100</v>
      </c>
      <c r="F96" s="31">
        <f t="shared" si="13"/>
        <v>20690894.488184225</v>
      </c>
      <c r="G96" s="31">
        <f t="shared" si="13"/>
        <v>5301947.520482</v>
      </c>
      <c r="H96" s="259">
        <f t="shared" si="13"/>
        <v>2219261</v>
      </c>
      <c r="I96" s="31">
        <f t="shared" si="13"/>
        <v>0</v>
      </c>
      <c r="J96" s="31">
        <f t="shared" si="13"/>
        <v>50934203.008666232</v>
      </c>
      <c r="K96" s="103" t="e">
        <f>J96/J$140*100</f>
        <v>#REF!</v>
      </c>
    </row>
    <row r="97" spans="1:11" x14ac:dyDescent="0.2">
      <c r="A97" s="99">
        <v>7140</v>
      </c>
      <c r="B97" s="100"/>
      <c r="C97" s="101" t="s">
        <v>534</v>
      </c>
      <c r="D97" s="102" t="s">
        <v>536</v>
      </c>
      <c r="E97" s="31">
        <v>0</v>
      </c>
      <c r="F97" s="31">
        <v>0</v>
      </c>
      <c r="G97" s="31">
        <v>4153553</v>
      </c>
      <c r="H97" s="31">
        <v>0</v>
      </c>
      <c r="I97" s="31"/>
      <c r="J97" s="31">
        <f>E97+F97+G97+H97</f>
        <v>4153553</v>
      </c>
      <c r="K97" s="103" t="e">
        <f>J97/J$140*100</f>
        <v>#REF!</v>
      </c>
    </row>
    <row r="98" spans="1:11" x14ac:dyDescent="0.2">
      <c r="A98" s="99">
        <v>7141</v>
      </c>
      <c r="B98" s="100"/>
      <c r="C98" s="101" t="s">
        <v>537</v>
      </c>
      <c r="D98" s="102" t="s">
        <v>538</v>
      </c>
      <c r="E98" s="31">
        <v>22722100</v>
      </c>
      <c r="F98" s="31">
        <v>20690894.488184225</v>
      </c>
      <c r="G98" s="31">
        <v>1148394.520482</v>
      </c>
      <c r="H98" s="31">
        <v>2219261</v>
      </c>
      <c r="I98" s="31"/>
      <c r="J98" s="31">
        <f>E98+F98+G98+H98-I98</f>
        <v>46780650.008666232</v>
      </c>
      <c r="K98" s="103" t="e">
        <f>J98/J$140*100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539</v>
      </c>
      <c r="D100" s="91" t="s">
        <v>540</v>
      </c>
      <c r="E100" s="32">
        <f>E103+E109+E113</f>
        <v>3740519.7803400001</v>
      </c>
      <c r="F100" s="32">
        <f>F103+F109+F113</f>
        <v>11452401.775928</v>
      </c>
      <c r="G100" s="32">
        <f>G103+G109+G113</f>
        <v>200000</v>
      </c>
      <c r="H100" s="32">
        <f>H103+H109+H113</f>
        <v>85710</v>
      </c>
      <c r="I100" s="32">
        <f>I103+I109+I113</f>
        <v>0</v>
      </c>
      <c r="J100" s="32">
        <f>E100+F100+G100+H100</f>
        <v>15478631.556267999</v>
      </c>
      <c r="K100" s="92" t="e">
        <f>J100/J$140*100</f>
        <v>#REF!</v>
      </c>
    </row>
    <row r="101" spans="1:11" ht="15.75" x14ac:dyDescent="0.25">
      <c r="A101" s="88"/>
      <c r="B101" s="89"/>
      <c r="C101" s="96" t="s">
        <v>541</v>
      </c>
      <c r="D101" s="97" t="s">
        <v>541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542</v>
      </c>
      <c r="D103" s="102" t="s">
        <v>543</v>
      </c>
      <c r="E103" s="31">
        <f>SUM(E104:E107)</f>
        <v>3190849.7803400001</v>
      </c>
      <c r="F103" s="31">
        <f>SUM(F104:F107)</f>
        <v>4076989.5024140002</v>
      </c>
      <c r="G103" s="31">
        <f>SUM(G104:G107)</f>
        <v>200000</v>
      </c>
      <c r="H103" s="31">
        <f>SUM(H104:H107)</f>
        <v>85710</v>
      </c>
      <c r="I103" s="31">
        <f>SUM(I104:I107)</f>
        <v>0</v>
      </c>
      <c r="J103" s="31">
        <f>E103+F103+G103+H103</f>
        <v>7553549.2827540003</v>
      </c>
      <c r="K103" s="103" t="e">
        <f>J103/J$140*100</f>
        <v>#REF!</v>
      </c>
    </row>
    <row r="104" spans="1:11" x14ac:dyDescent="0.2">
      <c r="A104" s="99">
        <v>7200</v>
      </c>
      <c r="B104" s="100"/>
      <c r="C104" s="101" t="s">
        <v>544</v>
      </c>
      <c r="D104" s="102" t="s">
        <v>545</v>
      </c>
      <c r="E104" s="31">
        <v>2893969.9803399998</v>
      </c>
      <c r="F104" s="31">
        <v>3619164.6620220002</v>
      </c>
      <c r="G104" s="31">
        <v>200000</v>
      </c>
      <c r="H104" s="31">
        <v>81756</v>
      </c>
      <c r="I104" s="31"/>
      <c r="J104" s="31">
        <f>E104+F104+G104+H104</f>
        <v>6794890.6423620004</v>
      </c>
      <c r="K104" s="103" t="e">
        <f>J104/J$140*100</f>
        <v>#REF!</v>
      </c>
    </row>
    <row r="105" spans="1:11" x14ac:dyDescent="0.2">
      <c r="A105" s="99">
        <v>7201</v>
      </c>
      <c r="B105" s="100"/>
      <c r="C105" s="101" t="s">
        <v>546</v>
      </c>
      <c r="D105" s="102" t="s">
        <v>547</v>
      </c>
      <c r="E105" s="31">
        <v>230140</v>
      </c>
      <c r="F105" s="31">
        <v>15565.640013999997</v>
      </c>
      <c r="G105" s="31"/>
      <c r="H105" s="31">
        <v>330</v>
      </c>
      <c r="I105" s="31"/>
      <c r="J105" s="31">
        <f>E105+F105+G105+H105</f>
        <v>246035.640014</v>
      </c>
      <c r="K105" s="103" t="e">
        <f>J105/J$140*100</f>
        <v>#REF!</v>
      </c>
    </row>
    <row r="106" spans="1:11" x14ac:dyDescent="0.2">
      <c r="A106" s="99">
        <v>7202</v>
      </c>
      <c r="B106" s="100"/>
      <c r="C106" s="101" t="s">
        <v>548</v>
      </c>
      <c r="D106" s="102" t="s">
        <v>549</v>
      </c>
      <c r="E106" s="31">
        <v>8999.6</v>
      </c>
      <c r="F106" s="31">
        <v>8463.8648539999995</v>
      </c>
      <c r="G106" s="31"/>
      <c r="H106" s="31">
        <v>2799</v>
      </c>
      <c r="I106" s="31"/>
      <c r="J106" s="31">
        <f>E106+F106+G106+H106</f>
        <v>20262.464853999998</v>
      </c>
      <c r="K106" s="103" t="e">
        <f>J106/J$140*100</f>
        <v>#REF!</v>
      </c>
    </row>
    <row r="107" spans="1:11" x14ac:dyDescent="0.2">
      <c r="A107" s="99">
        <v>7203</v>
      </c>
      <c r="B107" s="100"/>
      <c r="C107" s="101" t="s">
        <v>550</v>
      </c>
      <c r="D107" s="102" t="s">
        <v>551</v>
      </c>
      <c r="E107" s="31">
        <v>57740.2</v>
      </c>
      <c r="F107" s="31">
        <v>433795.33552399999</v>
      </c>
      <c r="G107" s="31"/>
      <c r="H107" s="31">
        <v>825</v>
      </c>
      <c r="I107" s="31"/>
      <c r="J107" s="31">
        <f>E107+F107+G107+H107</f>
        <v>492360.53552400001</v>
      </c>
      <c r="K107" s="103" t="e">
        <f>J107/J$140*100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552</v>
      </c>
      <c r="D109" s="102" t="s">
        <v>553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J109/J$140*100</f>
        <v>#REF!</v>
      </c>
    </row>
    <row r="110" spans="1:11" x14ac:dyDescent="0.2">
      <c r="A110" s="99">
        <v>7210</v>
      </c>
      <c r="B110" s="100"/>
      <c r="C110" s="101" t="s">
        <v>554</v>
      </c>
      <c r="D110" s="102" t="s">
        <v>555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556</v>
      </c>
      <c r="D111" s="102" t="s">
        <v>557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558</v>
      </c>
      <c r="D113" s="102" t="s">
        <v>559</v>
      </c>
      <c r="E113" s="31">
        <f>E114+E115+E116</f>
        <v>549670</v>
      </c>
      <c r="F113" s="31">
        <f>F114+F115+F116</f>
        <v>7375412.2735139998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7925082.2735139998</v>
      </c>
      <c r="K113" s="103" t="e">
        <f>J113/J$140*100</f>
        <v>#REF!</v>
      </c>
    </row>
    <row r="114" spans="1:11" x14ac:dyDescent="0.2">
      <c r="A114" s="99">
        <v>7220</v>
      </c>
      <c r="B114" s="100"/>
      <c r="C114" s="101" t="s">
        <v>560</v>
      </c>
      <c r="D114" s="102" t="s">
        <v>561</v>
      </c>
      <c r="E114" s="31">
        <v>0</v>
      </c>
      <c r="F114" s="31">
        <v>7375412.2735139998</v>
      </c>
      <c r="G114" s="31">
        <v>0</v>
      </c>
      <c r="H114" s="31">
        <v>0</v>
      </c>
      <c r="I114" s="31"/>
      <c r="J114" s="31">
        <f>E114+F114+G114+H114</f>
        <v>7375412.2735139998</v>
      </c>
      <c r="K114" s="104"/>
    </row>
    <row r="115" spans="1:11" x14ac:dyDescent="0.2">
      <c r="A115" s="99">
        <v>7221</v>
      </c>
      <c r="B115" s="100"/>
      <c r="C115" s="101" t="s">
        <v>562</v>
      </c>
      <c r="D115" s="102" t="s">
        <v>563</v>
      </c>
      <c r="E115" s="31">
        <v>549670</v>
      </c>
      <c r="F115" s="31">
        <v>0</v>
      </c>
      <c r="G115" s="31">
        <v>0</v>
      </c>
      <c r="H115" s="31">
        <v>0</v>
      </c>
      <c r="I115" s="31"/>
      <c r="J115" s="31">
        <f>E115+F115+G115+H115</f>
        <v>549670</v>
      </c>
      <c r="K115" s="104"/>
    </row>
    <row r="116" spans="1:11" x14ac:dyDescent="0.2">
      <c r="A116" s="99">
        <v>7222</v>
      </c>
      <c r="B116" s="100"/>
      <c r="C116" s="101" t="s">
        <v>564</v>
      </c>
      <c r="D116" s="102" t="s">
        <v>565</v>
      </c>
      <c r="E116" s="31">
        <v>0</v>
      </c>
      <c r="F116" s="31">
        <v>0</v>
      </c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474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566</v>
      </c>
      <c r="D118" s="91" t="s">
        <v>567</v>
      </c>
      <c r="E118" s="32">
        <f>E121+E125</f>
        <v>18917300</v>
      </c>
      <c r="F118" s="32">
        <f>F121+F125</f>
        <v>957108.21713599993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19874408.217135999</v>
      </c>
      <c r="K118" s="92" t="e">
        <f>J118/J$140*100</f>
        <v>#REF!</v>
      </c>
    </row>
    <row r="119" spans="1:11" ht="15.75" x14ac:dyDescent="0.25">
      <c r="A119" s="88"/>
      <c r="B119" s="89"/>
      <c r="C119" s="96" t="s">
        <v>568</v>
      </c>
      <c r="D119" s="97" t="s">
        <v>568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570</v>
      </c>
      <c r="D121" s="102" t="s">
        <v>571</v>
      </c>
      <c r="E121" s="31">
        <f t="shared" ref="E121:J121" si="14">E122+E123</f>
        <v>10000</v>
      </c>
      <c r="F121" s="31">
        <f t="shared" si="14"/>
        <v>732010.52755999996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742010.52755999996</v>
      </c>
      <c r="K121" s="103" t="e">
        <f>J121/J$140*100</f>
        <v>#REF!</v>
      </c>
    </row>
    <row r="122" spans="1:11" x14ac:dyDescent="0.2">
      <c r="A122" s="99">
        <v>7300</v>
      </c>
      <c r="B122" s="100"/>
      <c r="C122" s="101" t="s">
        <v>572</v>
      </c>
      <c r="D122" s="102" t="s">
        <v>573</v>
      </c>
      <c r="E122" s="31">
        <v>10000</v>
      </c>
      <c r="F122" s="31">
        <v>732010.52755999996</v>
      </c>
      <c r="G122" s="31">
        <v>0</v>
      </c>
      <c r="H122" s="31">
        <v>0</v>
      </c>
      <c r="I122" s="31"/>
      <c r="J122" s="31">
        <f>E122+F122+G122+H122</f>
        <v>742010.52755999996</v>
      </c>
      <c r="K122" s="103" t="e">
        <f>J122/J$140*100</f>
        <v>#REF!</v>
      </c>
    </row>
    <row r="123" spans="1:11" x14ac:dyDescent="0.2">
      <c r="A123" s="99">
        <v>7301</v>
      </c>
      <c r="B123" s="100"/>
      <c r="C123" s="101" t="s">
        <v>574</v>
      </c>
      <c r="D123" s="102" t="s">
        <v>575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J123/J$140*100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577</v>
      </c>
      <c r="D125" s="102" t="s">
        <v>578</v>
      </c>
      <c r="E125" s="31">
        <f>E126+E127</f>
        <v>18907300</v>
      </c>
      <c r="F125" s="31">
        <f>F126+F127</f>
        <v>225097.68957599998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19132397.689576</v>
      </c>
      <c r="K125" s="103" t="e">
        <f>J125/J$140*100</f>
        <v>#REF!</v>
      </c>
    </row>
    <row r="126" spans="1:11" x14ac:dyDescent="0.2">
      <c r="A126" s="99">
        <v>7310</v>
      </c>
      <c r="B126" s="100"/>
      <c r="C126" s="101" t="s">
        <v>579</v>
      </c>
      <c r="D126" s="102" t="s">
        <v>580</v>
      </c>
      <c r="E126" s="31">
        <v>8407300</v>
      </c>
      <c r="F126" s="31">
        <v>26550</v>
      </c>
      <c r="G126" s="31">
        <v>0</v>
      </c>
      <c r="H126" s="31">
        <v>0</v>
      </c>
      <c r="I126" s="31"/>
      <c r="J126" s="31">
        <f>E126+F126+G126+H126</f>
        <v>8433850</v>
      </c>
      <c r="K126" s="103" t="e">
        <f>J126/J$140*100</f>
        <v>#REF!</v>
      </c>
    </row>
    <row r="127" spans="1:11" x14ac:dyDescent="0.2">
      <c r="A127" s="99">
        <v>7311</v>
      </c>
      <c r="B127" s="100"/>
      <c r="C127" s="101" t="s">
        <v>581</v>
      </c>
      <c r="D127" s="102" t="s">
        <v>582</v>
      </c>
      <c r="E127" s="31">
        <v>10500000</v>
      </c>
      <c r="F127" s="31">
        <v>198547.68957599998</v>
      </c>
      <c r="G127" s="31">
        <v>0</v>
      </c>
      <c r="H127" s="31">
        <v>0</v>
      </c>
      <c r="I127" s="31"/>
      <c r="J127" s="31">
        <f>E127+F127+G127+H127</f>
        <v>10698547.689576</v>
      </c>
      <c r="K127" s="103" t="e">
        <f>J127/J$140*100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583</v>
      </c>
      <c r="D129" s="91" t="s">
        <v>584</v>
      </c>
      <c r="E129" s="73">
        <f>E131</f>
        <v>109700</v>
      </c>
      <c r="F129" s="73">
        <f>F131</f>
        <v>66065468.237237997</v>
      </c>
      <c r="G129" s="73">
        <f>G131</f>
        <v>250776582.0546656</v>
      </c>
      <c r="H129" s="73">
        <f>H131</f>
        <v>73087675</v>
      </c>
      <c r="I129" s="73">
        <f>I131</f>
        <v>382497406.85018164</v>
      </c>
      <c r="J129" s="73">
        <f>+J131</f>
        <v>7542018.441722</v>
      </c>
      <c r="K129" s="92" t="e">
        <f>J129/J$140*100</f>
        <v>#REF!</v>
      </c>
    </row>
    <row r="130" spans="1:11" ht="15.75" x14ac:dyDescent="0.25">
      <c r="A130" s="69"/>
      <c r="B130" s="70"/>
      <c r="C130" s="112"/>
      <c r="D130" s="97" t="s">
        <v>474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585</v>
      </c>
      <c r="D131" s="102" t="s">
        <v>586</v>
      </c>
      <c r="E131" s="109">
        <f>E133+E134+E135+E136</f>
        <v>109700</v>
      </c>
      <c r="F131" s="109">
        <f>F133+F134+F135+F136</f>
        <v>66065468.237237997</v>
      </c>
      <c r="G131" s="109">
        <f>G133+G134+G135+G136</f>
        <v>250776582.0546656</v>
      </c>
      <c r="H131" s="109">
        <f>H133+H134+H135+H136</f>
        <v>73087675</v>
      </c>
      <c r="I131" s="109">
        <f>I133+I134+I135+I136</f>
        <v>382497406.85018164</v>
      </c>
      <c r="J131" s="109">
        <f>SUM(J133:J136)</f>
        <v>7542018.441722</v>
      </c>
      <c r="K131" s="103" t="e">
        <f>J131/J$140*100</f>
        <v>#REF!</v>
      </c>
    </row>
    <row r="132" spans="1:11" x14ac:dyDescent="0.2">
      <c r="A132" s="114"/>
      <c r="B132" s="115"/>
      <c r="C132" s="112" t="s">
        <v>587</v>
      </c>
      <c r="D132" s="97" t="s">
        <v>588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589</v>
      </c>
      <c r="D133" s="102" t="s">
        <v>590</v>
      </c>
      <c r="E133" s="117">
        <v>103100</v>
      </c>
      <c r="F133" s="117">
        <v>62234024.259999998</v>
      </c>
      <c r="G133" s="117">
        <v>244007446.0546656</v>
      </c>
      <c r="H133" s="117">
        <v>4298075</v>
      </c>
      <c r="I133" s="428">
        <v>310642645.31466562</v>
      </c>
      <c r="J133" s="109">
        <f>E133+F133+G133+H133-I133</f>
        <v>0</v>
      </c>
      <c r="K133" s="104"/>
    </row>
    <row r="134" spans="1:11" x14ac:dyDescent="0.2">
      <c r="A134" s="106">
        <v>7401</v>
      </c>
      <c r="B134" s="107"/>
      <c r="C134" s="108" t="s">
        <v>591</v>
      </c>
      <c r="D134" s="102" t="s">
        <v>592</v>
      </c>
      <c r="E134" s="109">
        <v>0</v>
      </c>
      <c r="F134" s="117">
        <v>2586783.1249199999</v>
      </c>
      <c r="G134" s="109">
        <v>0</v>
      </c>
      <c r="H134" s="117">
        <v>2920467</v>
      </c>
      <c r="I134" s="428">
        <v>5507250.1249199994</v>
      </c>
      <c r="J134" s="109">
        <f>E134+F134+G134+H134-I134</f>
        <v>0</v>
      </c>
      <c r="K134" s="104"/>
    </row>
    <row r="135" spans="1:11" x14ac:dyDescent="0.2">
      <c r="A135" s="106">
        <v>7402</v>
      </c>
      <c r="B135" s="107"/>
      <c r="C135" s="108" t="s">
        <v>593</v>
      </c>
      <c r="D135" s="102" t="s">
        <v>594</v>
      </c>
      <c r="E135" s="117">
        <v>6600</v>
      </c>
      <c r="F135" s="117">
        <v>77642.410595999987</v>
      </c>
      <c r="G135" s="117">
        <v>394136</v>
      </c>
      <c r="H135" s="117">
        <v>65869133</v>
      </c>
      <c r="I135" s="428">
        <v>66347511.410595998</v>
      </c>
      <c r="J135" s="109">
        <f>E135+F135+G135+H135-I135</f>
        <v>0</v>
      </c>
      <c r="K135" s="104"/>
    </row>
    <row r="136" spans="1:11" x14ac:dyDescent="0.2">
      <c r="A136" s="106">
        <v>7403</v>
      </c>
      <c r="B136" s="107"/>
      <c r="C136" s="108" t="s">
        <v>595</v>
      </c>
      <c r="D136" s="102" t="s">
        <v>596</v>
      </c>
      <c r="E136" s="109">
        <v>0</v>
      </c>
      <c r="F136" s="109">
        <v>1167018.4417219998</v>
      </c>
      <c r="G136" s="109">
        <v>6375000</v>
      </c>
      <c r="H136" s="109">
        <v>0</v>
      </c>
      <c r="I136" s="109">
        <v>0</v>
      </c>
      <c r="J136" s="109">
        <f>E136+F136+G136+H136-I136</f>
        <v>7542018.441722</v>
      </c>
      <c r="K136" s="103" t="e">
        <f>J136/J$140*100</f>
        <v>#REF!</v>
      </c>
    </row>
    <row r="137" spans="1:11" ht="15.75" thickBot="1" x14ac:dyDescent="0.25">
      <c r="A137" s="120"/>
      <c r="B137" s="121"/>
      <c r="C137" s="122"/>
      <c r="D137" s="123"/>
      <c r="E137" s="124"/>
      <c r="F137" s="124"/>
      <c r="G137" s="124"/>
      <c r="H137" s="124"/>
      <c r="I137" s="124"/>
      <c r="J137" s="124"/>
      <c r="K137" s="125"/>
    </row>
    <row r="138" spans="1:11" ht="15.75" thickTop="1" x14ac:dyDescent="0.2">
      <c r="A138" s="126"/>
      <c r="B138" s="126"/>
      <c r="C138" s="127"/>
      <c r="D138" s="127"/>
      <c r="E138" s="128"/>
      <c r="F138" s="128"/>
      <c r="G138" s="128"/>
      <c r="H138" s="128"/>
      <c r="I138" s="128"/>
      <c r="J138" s="128"/>
      <c r="K138" s="128"/>
    </row>
    <row r="139" spans="1:11" ht="16.5" thickBot="1" x14ac:dyDescent="0.3">
      <c r="A139" s="53"/>
      <c r="B139" s="53"/>
      <c r="C139" s="54"/>
      <c r="D139" s="54"/>
      <c r="E139" s="129"/>
      <c r="F139" s="129"/>
      <c r="G139" s="129"/>
      <c r="H139" s="129"/>
      <c r="I139" s="129"/>
      <c r="J139" s="130"/>
      <c r="K139" s="130"/>
    </row>
    <row r="140" spans="1:11" ht="19.5" thickTop="1" thickBot="1" x14ac:dyDescent="0.3">
      <c r="A140" s="53" t="s">
        <v>896</v>
      </c>
      <c r="B140" s="53"/>
      <c r="C140" s="131" t="s">
        <v>597</v>
      </c>
      <c r="D140" s="131"/>
      <c r="E140" s="132"/>
      <c r="F140" s="132"/>
      <c r="G140" s="132"/>
      <c r="H140" s="132"/>
      <c r="I140" s="132"/>
      <c r="J140" s="133" t="e">
        <f>+#REF!</f>
        <v>#REF!</v>
      </c>
      <c r="K140" s="134"/>
    </row>
    <row r="141" spans="1:11" ht="17.25" thickTop="1" thickBot="1" x14ac:dyDescent="0.3">
      <c r="A141" s="53"/>
      <c r="B141" s="53"/>
      <c r="C141" s="54"/>
      <c r="D141" s="54"/>
      <c r="E141" s="10"/>
      <c r="F141" s="10"/>
      <c r="G141" s="10"/>
      <c r="H141" s="10"/>
      <c r="I141" s="134"/>
      <c r="J141" s="10"/>
      <c r="K141" s="10"/>
    </row>
    <row r="142" spans="1:11" ht="16.5" thickTop="1" thickBot="1" x14ac:dyDescent="0.25">
      <c r="A142" s="135"/>
      <c r="B142" s="136"/>
      <c r="C142" s="137"/>
      <c r="D142" s="138"/>
      <c r="E142" s="139"/>
      <c r="F142" s="139"/>
      <c r="G142" s="139"/>
      <c r="H142" s="139"/>
      <c r="I142" s="139"/>
      <c r="J142" s="140"/>
      <c r="K142" s="141"/>
    </row>
    <row r="143" spans="1:11" ht="17.25" thickTop="1" thickBot="1" x14ac:dyDescent="0.3">
      <c r="A143" s="69"/>
      <c r="B143" s="70" t="s">
        <v>84</v>
      </c>
      <c r="C143" s="77" t="s">
        <v>599</v>
      </c>
      <c r="D143" s="142"/>
      <c r="E143" s="73">
        <f>E146+E205+E247+E261</f>
        <v>1558796484</v>
      </c>
      <c r="F143" s="73">
        <f>F146+F205+F247+F261</f>
        <v>308048429.05073208</v>
      </c>
      <c r="G143" s="73">
        <f>G146+G205+G247+G261-1</f>
        <v>839038878.2562145</v>
      </c>
      <c r="H143" s="73">
        <f>H146+H205+H247+H261</f>
        <v>403259487.68442762</v>
      </c>
      <c r="I143" s="74">
        <f>I146+I205+I247+I261</f>
        <v>489902941.78637803</v>
      </c>
      <c r="J143" s="75">
        <f>E143+F143+G143+H143-I143+1</f>
        <v>2619240338.2049966</v>
      </c>
      <c r="K143" s="76" t="e">
        <f>J143/J$140*100</f>
        <v>#REF!</v>
      </c>
    </row>
    <row r="144" spans="1:11" ht="16.5" thickTop="1" x14ac:dyDescent="0.25">
      <c r="A144" s="69"/>
      <c r="B144" s="70"/>
      <c r="C144" s="77" t="s">
        <v>601</v>
      </c>
      <c r="D144" s="142"/>
      <c r="E144" s="143"/>
      <c r="F144" s="73"/>
      <c r="G144" s="73"/>
      <c r="H144" s="73"/>
      <c r="I144" s="73"/>
      <c r="J144" s="80"/>
      <c r="K144" s="144"/>
    </row>
    <row r="145" spans="1:11" x14ac:dyDescent="0.2">
      <c r="A145" s="82"/>
      <c r="B145" s="94"/>
      <c r="C145" s="95"/>
      <c r="D145" s="145"/>
      <c r="E145" s="34"/>
      <c r="F145" s="34"/>
      <c r="G145" s="34"/>
      <c r="H145" s="34"/>
      <c r="I145" s="34"/>
      <c r="J145" s="34"/>
      <c r="K145" s="105"/>
    </row>
    <row r="146" spans="1:11" ht="15.75" x14ac:dyDescent="0.25">
      <c r="A146" s="88">
        <v>40</v>
      </c>
      <c r="B146" s="89"/>
      <c r="C146" s="90" t="s">
        <v>602</v>
      </c>
      <c r="D146" s="146"/>
      <c r="E146" s="32">
        <f>E149+E161+E170+E185+E192+E199</f>
        <v>792046357</v>
      </c>
      <c r="F146" s="32">
        <f>F149+F161+F170+F185+F192+F199</f>
        <v>123337242.81786543</v>
      </c>
      <c r="G146" s="32">
        <f>G149+G161+G170+G185+G192+G199</f>
        <v>11411922</v>
      </c>
      <c r="H146" s="32">
        <f>H149+H161+H170+H185+H192+H199</f>
        <v>353457627.68442762</v>
      </c>
      <c r="I146" s="32">
        <f>+I161+I170</f>
        <v>107405534.93619648</v>
      </c>
      <c r="J146" s="32">
        <f>E146+F146+G146+H146-I146</f>
        <v>1172847614.5660965</v>
      </c>
      <c r="K146" s="92" t="e">
        <f>J146/J$140*100</f>
        <v>#REF!</v>
      </c>
    </row>
    <row r="147" spans="1:11" x14ac:dyDescent="0.2">
      <c r="A147" s="147"/>
      <c r="B147" s="148"/>
      <c r="C147" s="96" t="s">
        <v>841</v>
      </c>
      <c r="D147" s="145"/>
      <c r="E147" s="34"/>
      <c r="F147" s="34"/>
      <c r="G147" s="34"/>
      <c r="H147" s="34"/>
      <c r="I147" s="34"/>
      <c r="J147" s="34"/>
      <c r="K147" s="105"/>
    </row>
    <row r="148" spans="1:11" x14ac:dyDescent="0.2">
      <c r="A148" s="82"/>
      <c r="B148" s="94"/>
      <c r="C148" s="95"/>
      <c r="D148" s="145"/>
      <c r="E148" s="34"/>
      <c r="F148" s="34"/>
      <c r="G148" s="34"/>
      <c r="H148" s="34"/>
      <c r="I148" s="34"/>
      <c r="J148" s="34"/>
      <c r="K148" s="105"/>
    </row>
    <row r="149" spans="1:11" x14ac:dyDescent="0.2">
      <c r="A149" s="99"/>
      <c r="B149" s="100"/>
      <c r="C149" s="101" t="s">
        <v>842</v>
      </c>
      <c r="D149" s="149"/>
      <c r="E149" s="31">
        <f>+E151+E159</f>
        <v>408043440</v>
      </c>
      <c r="F149" s="31">
        <f>+F151+F159</f>
        <v>39404397.510229111</v>
      </c>
      <c r="G149" s="31">
        <f>+G151+G159</f>
        <v>3619417</v>
      </c>
      <c r="H149" s="31">
        <f>+H151+H159</f>
        <v>144634618.24981999</v>
      </c>
      <c r="I149" s="31">
        <f>+I151+I159</f>
        <v>0</v>
      </c>
      <c r="J149" s="31">
        <f>E149+F149+G149+H149-I149</f>
        <v>595701872.7600491</v>
      </c>
      <c r="K149" s="103" t="e">
        <f>J149/J$140*100</f>
        <v>#REF!</v>
      </c>
    </row>
    <row r="150" spans="1:11" x14ac:dyDescent="0.2">
      <c r="A150" s="82"/>
      <c r="B150" s="94"/>
      <c r="C150" s="96"/>
      <c r="D150" s="145"/>
      <c r="E150" s="86"/>
      <c r="F150" s="86"/>
      <c r="G150" s="86"/>
      <c r="H150" s="86"/>
      <c r="I150" s="86"/>
      <c r="J150" s="86"/>
      <c r="K150" s="110"/>
    </row>
    <row r="151" spans="1:11" x14ac:dyDescent="0.2">
      <c r="A151" s="99">
        <v>400</v>
      </c>
      <c r="B151" s="100"/>
      <c r="C151" s="101" t="s">
        <v>843</v>
      </c>
      <c r="D151" s="149"/>
      <c r="E151" s="31">
        <f>SUM(E152:E158)</f>
        <v>179047808</v>
      </c>
      <c r="F151" s="31">
        <v>17498687.220533688</v>
      </c>
      <c r="G151" s="31">
        <v>3619417</v>
      </c>
      <c r="H151" s="31">
        <v>4414932</v>
      </c>
      <c r="I151" s="31">
        <v>0</v>
      </c>
      <c r="J151" s="31">
        <f>E151+F151+G151+H151-I151</f>
        <v>204580844.2205337</v>
      </c>
      <c r="K151" s="103" t="e">
        <f>J151/J$140*100</f>
        <v>#REF!</v>
      </c>
    </row>
    <row r="152" spans="1:11" x14ac:dyDescent="0.2">
      <c r="A152" s="99">
        <v>4000</v>
      </c>
      <c r="B152" s="100"/>
      <c r="C152" s="101" t="s">
        <v>607</v>
      </c>
      <c r="D152" s="149"/>
      <c r="E152" s="31">
        <v>151926295</v>
      </c>
      <c r="F152" s="202"/>
      <c r="G152" s="202"/>
      <c r="H152" s="202"/>
      <c r="I152" s="202" t="s">
        <v>870</v>
      </c>
      <c r="J152" s="202" t="s">
        <v>870</v>
      </c>
      <c r="K152" s="103"/>
    </row>
    <row r="153" spans="1:11" x14ac:dyDescent="0.2">
      <c r="A153" s="99">
        <v>4001</v>
      </c>
      <c r="B153" s="100"/>
      <c r="C153" s="101" t="s">
        <v>609</v>
      </c>
      <c r="D153" s="149"/>
      <c r="E153" s="31">
        <v>5386638</v>
      </c>
      <c r="F153" s="202"/>
      <c r="G153" s="202"/>
      <c r="H153" s="202"/>
      <c r="I153" s="202" t="s">
        <v>870</v>
      </c>
      <c r="J153" s="202" t="s">
        <v>870</v>
      </c>
      <c r="K153" s="103"/>
    </row>
    <row r="154" spans="1:11" x14ac:dyDescent="0.2">
      <c r="A154" s="99">
        <v>4002</v>
      </c>
      <c r="B154" s="100"/>
      <c r="C154" s="101" t="s">
        <v>611</v>
      </c>
      <c r="D154" s="149"/>
      <c r="E154" s="31">
        <v>14935031</v>
      </c>
      <c r="F154" s="202"/>
      <c r="G154" s="202"/>
      <c r="H154" s="202"/>
      <c r="I154" s="202" t="s">
        <v>870</v>
      </c>
      <c r="J154" s="202" t="s">
        <v>870</v>
      </c>
      <c r="K154" s="103"/>
    </row>
    <row r="155" spans="1:11" x14ac:dyDescent="0.2">
      <c r="A155" s="99">
        <v>4003</v>
      </c>
      <c r="B155" s="100"/>
      <c r="C155" s="101" t="s">
        <v>613</v>
      </c>
      <c r="D155" s="149"/>
      <c r="E155" s="31">
        <v>3677060</v>
      </c>
      <c r="F155" s="202"/>
      <c r="G155" s="202"/>
      <c r="H155" s="202"/>
      <c r="I155" s="202" t="s">
        <v>870</v>
      </c>
      <c r="J155" s="202" t="s">
        <v>870</v>
      </c>
      <c r="K155" s="103"/>
    </row>
    <row r="156" spans="1:11" x14ac:dyDescent="0.2">
      <c r="A156" s="99">
        <v>4004</v>
      </c>
      <c r="B156" s="100"/>
      <c r="C156" s="101" t="s">
        <v>615</v>
      </c>
      <c r="D156" s="149"/>
      <c r="E156" s="31">
        <v>1910472</v>
      </c>
      <c r="F156" s="202"/>
      <c r="G156" s="202"/>
      <c r="H156" s="202"/>
      <c r="I156" s="202" t="s">
        <v>870</v>
      </c>
      <c r="J156" s="202" t="s">
        <v>870</v>
      </c>
      <c r="K156" s="103"/>
    </row>
    <row r="157" spans="1:11" x14ac:dyDescent="0.2">
      <c r="A157" s="99">
        <v>4005</v>
      </c>
      <c r="B157" s="100"/>
      <c r="C157" s="101" t="s">
        <v>617</v>
      </c>
      <c r="D157" s="149"/>
      <c r="E157" s="31">
        <v>21877</v>
      </c>
      <c r="F157" s="202"/>
      <c r="G157" s="202"/>
      <c r="H157" s="202"/>
      <c r="I157" s="202" t="s">
        <v>870</v>
      </c>
      <c r="J157" s="202" t="s">
        <v>870</v>
      </c>
      <c r="K157" s="103"/>
    </row>
    <row r="158" spans="1:11" x14ac:dyDescent="0.2">
      <c r="A158" s="99">
        <v>4009</v>
      </c>
      <c r="B158" s="100"/>
      <c r="C158" s="101" t="s">
        <v>619</v>
      </c>
      <c r="D158" s="149"/>
      <c r="E158" s="31">
        <v>1190435</v>
      </c>
      <c r="F158" s="202"/>
      <c r="G158" s="202"/>
      <c r="H158" s="202"/>
      <c r="I158" s="202" t="s">
        <v>870</v>
      </c>
      <c r="J158" s="202" t="s">
        <v>870</v>
      </c>
      <c r="K158" s="103"/>
    </row>
    <row r="159" spans="1:11" x14ac:dyDescent="0.2">
      <c r="A159" s="99">
        <v>413300</v>
      </c>
      <c r="B159" s="100"/>
      <c r="C159" s="101" t="s">
        <v>844</v>
      </c>
      <c r="D159" s="149"/>
      <c r="E159" s="31">
        <v>228995632</v>
      </c>
      <c r="F159" s="31">
        <v>21905710.289695427</v>
      </c>
      <c r="G159" s="31">
        <v>0</v>
      </c>
      <c r="H159" s="31">
        <v>140219686.24981999</v>
      </c>
      <c r="I159" s="31">
        <v>0</v>
      </c>
      <c r="J159" s="31">
        <f>E159+F159+G159+H159-I159</f>
        <v>391121028.53951544</v>
      </c>
      <c r="K159" s="103" t="e">
        <f>J159/J$140*100</f>
        <v>#REF!</v>
      </c>
    </row>
    <row r="160" spans="1:11" x14ac:dyDescent="0.2">
      <c r="A160" s="82"/>
      <c r="B160" s="94"/>
      <c r="C160" s="95"/>
      <c r="D160" s="145"/>
      <c r="E160" s="34"/>
      <c r="F160" s="34"/>
      <c r="G160" s="34"/>
      <c r="H160" s="34"/>
      <c r="I160" s="34"/>
      <c r="J160" s="34"/>
      <c r="K160" s="150"/>
    </row>
    <row r="161" spans="1:11" x14ac:dyDescent="0.2">
      <c r="A161" s="151"/>
      <c r="B161" s="115"/>
      <c r="C161" s="112" t="s">
        <v>845</v>
      </c>
      <c r="D161" s="152"/>
      <c r="E161" s="113">
        <f>+E163+E168</f>
        <v>70955465</v>
      </c>
      <c r="F161" s="113">
        <f>+F163+F168</f>
        <v>5295934.9361964744</v>
      </c>
      <c r="G161" s="113">
        <f>+G163+G168</f>
        <v>521687</v>
      </c>
      <c r="H161" s="113">
        <f>+H163+H168</f>
        <v>30632448</v>
      </c>
      <c r="I161" s="426">
        <f>+I163+I168</f>
        <v>107405534.93619648</v>
      </c>
      <c r="J161" s="113">
        <f>E161+F161+G161+H161-I161</f>
        <v>0</v>
      </c>
      <c r="K161" s="110"/>
    </row>
    <row r="162" spans="1:11" x14ac:dyDescent="0.2">
      <c r="A162" s="151"/>
      <c r="B162" s="115"/>
      <c r="C162" s="112"/>
      <c r="D162" s="152"/>
      <c r="E162" s="113"/>
      <c r="F162" s="113"/>
      <c r="G162" s="113"/>
      <c r="H162" s="113"/>
      <c r="I162" s="113"/>
      <c r="J162" s="113"/>
      <c r="K162" s="110"/>
    </row>
    <row r="163" spans="1:11" x14ac:dyDescent="0.2">
      <c r="A163" s="106">
        <v>401</v>
      </c>
      <c r="B163" s="107"/>
      <c r="C163" s="108" t="s">
        <v>857</v>
      </c>
      <c r="D163" s="153"/>
      <c r="E163" s="109">
        <f>SUM(E164:E167)</f>
        <v>29038018</v>
      </c>
      <c r="F163" s="109">
        <f>SUM(F164:F167)</f>
        <v>2491698.8480373775</v>
      </c>
      <c r="G163" s="109">
        <f>SUM(G164:G167)</f>
        <v>521687</v>
      </c>
      <c r="H163" s="109">
        <f>SUM(H164:H167)</f>
        <v>631739.00000000012</v>
      </c>
      <c r="I163" s="109">
        <f>SUM(I164:I167)</f>
        <v>32683142.848037373</v>
      </c>
      <c r="J163" s="109">
        <f t="shared" ref="J163:J168" si="15">E163+F163+G163+H163-I163</f>
        <v>0</v>
      </c>
      <c r="K163" s="103"/>
    </row>
    <row r="164" spans="1:11" x14ac:dyDescent="0.2">
      <c r="A164" s="106">
        <v>4010</v>
      </c>
      <c r="B164" s="107"/>
      <c r="C164" s="108" t="s">
        <v>622</v>
      </c>
      <c r="D164" s="153"/>
      <c r="E164" s="109">
        <v>17966616</v>
      </c>
      <c r="F164" s="109">
        <v>1569770.2742635477</v>
      </c>
      <c r="G164" s="109">
        <v>286676</v>
      </c>
      <c r="H164" s="109">
        <v>351878.62300000002</v>
      </c>
      <c r="I164" s="109">
        <v>20174940.897263546</v>
      </c>
      <c r="J164" s="109">
        <f t="shared" si="15"/>
        <v>0</v>
      </c>
      <c r="K164" s="104"/>
    </row>
    <row r="165" spans="1:11" x14ac:dyDescent="0.2">
      <c r="A165" s="106">
        <v>4011</v>
      </c>
      <c r="B165" s="107"/>
      <c r="C165" s="108" t="s">
        <v>636</v>
      </c>
      <c r="D165" s="153"/>
      <c r="E165" s="109">
        <v>10823635</v>
      </c>
      <c r="F165" s="109">
        <v>892028.18759738107</v>
      </c>
      <c r="G165" s="109">
        <v>229824</v>
      </c>
      <c r="H165" s="109">
        <v>273542.98700000002</v>
      </c>
      <c r="I165" s="109">
        <v>12219030.174597381</v>
      </c>
      <c r="J165" s="109">
        <f t="shared" si="15"/>
        <v>0</v>
      </c>
      <c r="K165" s="104"/>
    </row>
    <row r="166" spans="1:11" x14ac:dyDescent="0.2">
      <c r="A166" s="106">
        <v>4012</v>
      </c>
      <c r="B166" s="107"/>
      <c r="C166" s="108" t="s">
        <v>638</v>
      </c>
      <c r="D166" s="153"/>
      <c r="E166" s="109">
        <v>93531</v>
      </c>
      <c r="F166" s="109">
        <v>13704.343664205575</v>
      </c>
      <c r="G166" s="109">
        <v>1945</v>
      </c>
      <c r="H166" s="109">
        <v>2526.9560000000001</v>
      </c>
      <c r="I166" s="109">
        <v>111707.29966420558</v>
      </c>
      <c r="J166" s="109">
        <f t="shared" si="15"/>
        <v>0</v>
      </c>
      <c r="K166" s="104"/>
    </row>
    <row r="167" spans="1:11" x14ac:dyDescent="0.2">
      <c r="A167" s="106">
        <v>4013</v>
      </c>
      <c r="B167" s="107"/>
      <c r="C167" s="108" t="s">
        <v>640</v>
      </c>
      <c r="D167" s="153"/>
      <c r="E167" s="109">
        <v>154236</v>
      </c>
      <c r="F167" s="109">
        <v>16196.042512242953</v>
      </c>
      <c r="G167" s="109">
        <v>3242</v>
      </c>
      <c r="H167" s="109">
        <v>3790.4340000000002</v>
      </c>
      <c r="I167" s="109">
        <v>177464.47651224295</v>
      </c>
      <c r="J167" s="109">
        <f t="shared" si="15"/>
        <v>0</v>
      </c>
      <c r="K167" s="104"/>
    </row>
    <row r="168" spans="1:11" x14ac:dyDescent="0.2">
      <c r="A168" s="106">
        <v>413301</v>
      </c>
      <c r="B168" s="107"/>
      <c r="C168" s="108" t="s">
        <v>846</v>
      </c>
      <c r="D168" s="153"/>
      <c r="E168" s="109">
        <v>41917447</v>
      </c>
      <c r="F168" s="109">
        <v>2804236.0881590964</v>
      </c>
      <c r="G168" s="109">
        <v>0</v>
      </c>
      <c r="H168" s="109">
        <v>30000709</v>
      </c>
      <c r="I168" s="109">
        <v>74722392.088159099</v>
      </c>
      <c r="J168" s="109">
        <f t="shared" si="15"/>
        <v>0</v>
      </c>
      <c r="K168" s="104"/>
    </row>
    <row r="169" spans="1:11" x14ac:dyDescent="0.2">
      <c r="A169" s="82"/>
      <c r="B169" s="94"/>
      <c r="C169" s="95"/>
      <c r="D169" s="145"/>
      <c r="E169" s="34"/>
      <c r="F169" s="34"/>
      <c r="G169" s="34"/>
      <c r="H169" s="34"/>
      <c r="I169" s="34"/>
      <c r="J169" s="34"/>
      <c r="K169" s="105"/>
    </row>
    <row r="170" spans="1:11" x14ac:dyDescent="0.2">
      <c r="A170" s="99"/>
      <c r="B170" s="100"/>
      <c r="C170" s="101" t="s">
        <v>847</v>
      </c>
      <c r="D170" s="149"/>
      <c r="E170" s="31">
        <f t="shared" ref="E170:J170" si="16">+E172+E183</f>
        <v>217226849</v>
      </c>
      <c r="F170" s="31">
        <f t="shared" si="16"/>
        <v>76237175.678806633</v>
      </c>
      <c r="G170" s="31">
        <f t="shared" si="16"/>
        <v>5770818</v>
      </c>
      <c r="H170" s="31">
        <f t="shared" si="16"/>
        <v>177790561.4346076</v>
      </c>
      <c r="I170" s="31">
        <f t="shared" si="16"/>
        <v>0</v>
      </c>
      <c r="J170" s="31">
        <f t="shared" si="16"/>
        <v>477025404.11341423</v>
      </c>
      <c r="K170" s="103" t="e">
        <f>J170/J$140*100</f>
        <v>#REF!</v>
      </c>
    </row>
    <row r="171" spans="1:11" x14ac:dyDescent="0.2">
      <c r="A171" s="82"/>
      <c r="B171" s="94"/>
      <c r="C171" s="96"/>
      <c r="D171" s="145"/>
      <c r="E171" s="86"/>
      <c r="F171" s="86"/>
      <c r="G171" s="86"/>
      <c r="H171" s="86"/>
      <c r="I171" s="86"/>
      <c r="J171" s="86"/>
      <c r="K171" s="110"/>
    </row>
    <row r="172" spans="1:11" x14ac:dyDescent="0.2">
      <c r="A172" s="99">
        <v>402</v>
      </c>
      <c r="B172" s="100"/>
      <c r="C172" s="101" t="s">
        <v>858</v>
      </c>
      <c r="D172" s="149"/>
      <c r="E172" s="31">
        <f>SUM(E173:E182)</f>
        <v>159211285</v>
      </c>
      <c r="F172" s="31">
        <f>SUM(F173:F182)</f>
        <v>45358424.195390329</v>
      </c>
      <c r="G172" s="31">
        <v>5770818</v>
      </c>
      <c r="H172" s="31">
        <v>5915457</v>
      </c>
      <c r="I172" s="31">
        <f>SUM(I173:I182)</f>
        <v>0</v>
      </c>
      <c r="J172" s="31">
        <f>E172+F172+G172+H172-I172</f>
        <v>216255984.19539034</v>
      </c>
      <c r="K172" s="103" t="e">
        <f>J172/J$140*100</f>
        <v>#REF!</v>
      </c>
    </row>
    <row r="173" spans="1:11" x14ac:dyDescent="0.2">
      <c r="A173" s="99">
        <v>4020</v>
      </c>
      <c r="B173" s="100"/>
      <c r="C173" s="101" t="s">
        <v>968</v>
      </c>
      <c r="D173" s="149"/>
      <c r="E173" s="31">
        <v>21657795</v>
      </c>
      <c r="F173" s="31">
        <v>6475010.0901467605</v>
      </c>
      <c r="G173" s="202"/>
      <c r="H173" s="202"/>
      <c r="I173" s="202" t="s">
        <v>870</v>
      </c>
      <c r="J173" s="202" t="s">
        <v>870</v>
      </c>
      <c r="K173" s="155"/>
    </row>
    <row r="174" spans="1:11" x14ac:dyDescent="0.2">
      <c r="A174" s="99">
        <v>4021</v>
      </c>
      <c r="B174" s="100"/>
      <c r="C174" s="101" t="s">
        <v>970</v>
      </c>
      <c r="D174" s="149"/>
      <c r="E174" s="31">
        <v>39514167</v>
      </c>
      <c r="F174" s="31">
        <v>1413335.9177650856</v>
      </c>
      <c r="G174" s="202"/>
      <c r="H174" s="202"/>
      <c r="I174" s="202" t="s">
        <v>870</v>
      </c>
      <c r="J174" s="202" t="s">
        <v>870</v>
      </c>
      <c r="K174" s="155"/>
    </row>
    <row r="175" spans="1:11" x14ac:dyDescent="0.2">
      <c r="A175" s="99">
        <v>4022</v>
      </c>
      <c r="B175" s="100"/>
      <c r="C175" s="101" t="s">
        <v>972</v>
      </c>
      <c r="D175" s="149"/>
      <c r="E175" s="31">
        <v>12559260</v>
      </c>
      <c r="F175" s="31">
        <v>5824328.5853603128</v>
      </c>
      <c r="G175" s="202"/>
      <c r="H175" s="202"/>
      <c r="I175" s="202" t="s">
        <v>870</v>
      </c>
      <c r="J175" s="202" t="s">
        <v>870</v>
      </c>
      <c r="K175" s="155"/>
    </row>
    <row r="176" spans="1:11" x14ac:dyDescent="0.2">
      <c r="A176" s="99">
        <v>4023</v>
      </c>
      <c r="B176" s="100"/>
      <c r="C176" s="101" t="s">
        <v>974</v>
      </c>
      <c r="D176" s="149"/>
      <c r="E176" s="31">
        <v>8651484</v>
      </c>
      <c r="F176" s="31">
        <v>674455.07486983307</v>
      </c>
      <c r="G176" s="202"/>
      <c r="H176" s="202"/>
      <c r="I176" s="202" t="s">
        <v>870</v>
      </c>
      <c r="J176" s="202" t="s">
        <v>870</v>
      </c>
      <c r="K176" s="155"/>
    </row>
    <row r="177" spans="1:11" x14ac:dyDescent="0.2">
      <c r="A177" s="99">
        <v>4024</v>
      </c>
      <c r="B177" s="100"/>
      <c r="C177" s="101" t="s">
        <v>976</v>
      </c>
      <c r="D177" s="149"/>
      <c r="E177" s="31">
        <v>4412468</v>
      </c>
      <c r="F177" s="31">
        <v>361148.61303739442</v>
      </c>
      <c r="G177" s="202"/>
      <c r="H177" s="202"/>
      <c r="I177" s="202" t="s">
        <v>870</v>
      </c>
      <c r="J177" s="202" t="s">
        <v>870</v>
      </c>
      <c r="K177" s="155"/>
    </row>
    <row r="178" spans="1:11" x14ac:dyDescent="0.2">
      <c r="A178" s="99">
        <v>4025</v>
      </c>
      <c r="B178" s="100"/>
      <c r="C178" s="101" t="s">
        <v>978</v>
      </c>
      <c r="D178" s="149"/>
      <c r="E178" s="31">
        <v>22783317</v>
      </c>
      <c r="F178" s="31">
        <v>17495363.344292749</v>
      </c>
      <c r="G178" s="202"/>
      <c r="H178" s="202"/>
      <c r="I178" s="202" t="s">
        <v>870</v>
      </c>
      <c r="J178" s="202" t="s">
        <v>870</v>
      </c>
      <c r="K178" s="155"/>
    </row>
    <row r="179" spans="1:11" x14ac:dyDescent="0.2">
      <c r="A179" s="99">
        <v>4026</v>
      </c>
      <c r="B179" s="100"/>
      <c r="C179" s="101" t="s">
        <v>980</v>
      </c>
      <c r="D179" s="149"/>
      <c r="E179" s="31">
        <v>13966784</v>
      </c>
      <c r="F179" s="31">
        <v>973632.92132353899</v>
      </c>
      <c r="G179" s="202"/>
      <c r="H179" s="202"/>
      <c r="I179" s="202" t="s">
        <v>870</v>
      </c>
      <c r="J179" s="202" t="s">
        <v>870</v>
      </c>
      <c r="K179" s="155"/>
    </row>
    <row r="180" spans="1:11" x14ac:dyDescent="0.2">
      <c r="A180" s="99">
        <v>4027</v>
      </c>
      <c r="B180" s="100"/>
      <c r="C180" s="101" t="s">
        <v>982</v>
      </c>
      <c r="D180" s="149"/>
      <c r="E180" s="31">
        <v>3080959</v>
      </c>
      <c r="F180" s="31">
        <v>2795640.6273195329</v>
      </c>
      <c r="G180" s="202"/>
      <c r="H180" s="202"/>
      <c r="I180" s="202" t="s">
        <v>870</v>
      </c>
      <c r="J180" s="202" t="s">
        <v>870</v>
      </c>
      <c r="K180" s="155"/>
    </row>
    <row r="181" spans="1:11" x14ac:dyDescent="0.2">
      <c r="A181" s="99">
        <v>4028</v>
      </c>
      <c r="B181" s="100"/>
      <c r="C181" s="101" t="s">
        <v>276</v>
      </c>
      <c r="D181" s="149"/>
      <c r="E181" s="31">
        <v>8927891</v>
      </c>
      <c r="F181" s="31">
        <v>780798.44880723814</v>
      </c>
      <c r="G181" s="202"/>
      <c r="H181" s="202"/>
      <c r="I181" s="202" t="s">
        <v>870</v>
      </c>
      <c r="J181" s="202" t="s">
        <v>870</v>
      </c>
      <c r="K181" s="155"/>
    </row>
    <row r="182" spans="1:11" x14ac:dyDescent="0.2">
      <c r="A182" s="99">
        <v>4029</v>
      </c>
      <c r="B182" s="100"/>
      <c r="C182" s="101" t="s">
        <v>984</v>
      </c>
      <c r="D182" s="149"/>
      <c r="E182" s="31">
        <v>23657160</v>
      </c>
      <c r="F182" s="31">
        <v>8564710.5724678878</v>
      </c>
      <c r="G182" s="202"/>
      <c r="H182" s="202"/>
      <c r="I182" s="202" t="s">
        <v>870</v>
      </c>
      <c r="J182" s="202" t="s">
        <v>870</v>
      </c>
      <c r="K182" s="155"/>
    </row>
    <row r="183" spans="1:11" x14ac:dyDescent="0.2">
      <c r="A183" s="99">
        <v>413302</v>
      </c>
      <c r="B183" s="100"/>
      <c r="C183" s="101" t="s">
        <v>848</v>
      </c>
      <c r="D183" s="149"/>
      <c r="E183" s="31">
        <v>58015564</v>
      </c>
      <c r="F183" s="31">
        <v>30878751.4834163</v>
      </c>
      <c r="G183" s="31">
        <v>0</v>
      </c>
      <c r="H183" s="31">
        <v>171875104.4346076</v>
      </c>
      <c r="I183" s="31">
        <v>0</v>
      </c>
      <c r="J183" s="31">
        <f>E183+F183+G183+H183-I183</f>
        <v>260769419.91802388</v>
      </c>
      <c r="K183" s="103" t="e">
        <f>J183/J$140*100</f>
        <v>#REF!</v>
      </c>
    </row>
    <row r="184" spans="1:11" x14ac:dyDescent="0.2">
      <c r="A184" s="82"/>
      <c r="B184" s="94"/>
      <c r="C184" s="95"/>
      <c r="D184" s="145"/>
      <c r="E184" s="34"/>
      <c r="F184" s="34"/>
      <c r="G184" s="34"/>
      <c r="H184" s="34"/>
      <c r="I184" s="34"/>
      <c r="J184" s="34"/>
      <c r="K184" s="105"/>
    </row>
    <row r="185" spans="1:11" x14ac:dyDescent="0.2">
      <c r="A185" s="99">
        <v>403</v>
      </c>
      <c r="B185" s="100"/>
      <c r="C185" s="101" t="s">
        <v>988</v>
      </c>
      <c r="D185" s="149"/>
      <c r="E185" s="31">
        <f>SUM(E186:E190)</f>
        <v>50914320</v>
      </c>
      <c r="F185" s="31">
        <f>SUM(F186:F190)</f>
        <v>941213.55473713658</v>
      </c>
      <c r="G185" s="31">
        <f>SUM(G186:G190)</f>
        <v>1500000</v>
      </c>
      <c r="H185" s="31">
        <f>SUM(H186:H190)</f>
        <v>400000</v>
      </c>
      <c r="I185" s="31">
        <f>SUM(I186:I190)</f>
        <v>0</v>
      </c>
      <c r="J185" s="31">
        <f>E185+F185+G185+H185-I185</f>
        <v>53755533.554737136</v>
      </c>
      <c r="K185" s="103" t="e">
        <f t="shared" ref="K185:K190" si="17">J185/J$140*100</f>
        <v>#REF!</v>
      </c>
    </row>
    <row r="186" spans="1:11" x14ac:dyDescent="0.2">
      <c r="A186" s="99">
        <v>4030</v>
      </c>
      <c r="B186" s="100"/>
      <c r="C186" s="101" t="s">
        <v>990</v>
      </c>
      <c r="D186" s="149"/>
      <c r="E186" s="31">
        <v>0</v>
      </c>
      <c r="F186" s="31">
        <v>0</v>
      </c>
      <c r="G186" s="31">
        <v>0</v>
      </c>
      <c r="H186" s="31">
        <v>0</v>
      </c>
      <c r="I186" s="31"/>
      <c r="J186" s="31">
        <f>E186+F186+G186+H186</f>
        <v>0</v>
      </c>
      <c r="K186" s="103" t="e">
        <f t="shared" si="17"/>
        <v>#REF!</v>
      </c>
    </row>
    <row r="187" spans="1:11" x14ac:dyDescent="0.2">
      <c r="A187" s="99">
        <v>4031</v>
      </c>
      <c r="B187" s="100"/>
      <c r="C187" s="101" t="s">
        <v>992</v>
      </c>
      <c r="D187" s="149"/>
      <c r="E187" s="31">
        <v>9418375</v>
      </c>
      <c r="F187" s="31">
        <v>711277.1882858926</v>
      </c>
      <c r="G187" s="31">
        <v>1500000</v>
      </c>
      <c r="H187" s="31">
        <v>400000</v>
      </c>
      <c r="I187" s="31"/>
      <c r="J187" s="31">
        <f>E187+F187+G187+H187</f>
        <v>12029652.188285893</v>
      </c>
      <c r="K187" s="103" t="e">
        <f t="shared" si="17"/>
        <v>#REF!</v>
      </c>
    </row>
    <row r="188" spans="1:11" x14ac:dyDescent="0.2">
      <c r="A188" s="99">
        <v>4032</v>
      </c>
      <c r="B188" s="100"/>
      <c r="C188" s="101" t="s">
        <v>994</v>
      </c>
      <c r="D188" s="149"/>
      <c r="E188" s="31">
        <v>188594</v>
      </c>
      <c r="F188" s="31">
        <v>23091.762730000002</v>
      </c>
      <c r="G188" s="31">
        <v>0</v>
      </c>
      <c r="H188" s="31">
        <v>0</v>
      </c>
      <c r="I188" s="31"/>
      <c r="J188" s="31">
        <f>E188+F188+G188+H188</f>
        <v>211685.76273000002</v>
      </c>
      <c r="K188" s="103" t="e">
        <f t="shared" si="17"/>
        <v>#REF!</v>
      </c>
    </row>
    <row r="189" spans="1:11" x14ac:dyDescent="0.2">
      <c r="A189" s="99">
        <v>4033</v>
      </c>
      <c r="B189" s="100"/>
      <c r="C189" s="101" t="s">
        <v>996</v>
      </c>
      <c r="D189" s="149"/>
      <c r="E189" s="31">
        <v>1251</v>
      </c>
      <c r="F189" s="31">
        <v>193976.75879124398</v>
      </c>
      <c r="G189" s="31">
        <v>0</v>
      </c>
      <c r="H189" s="31">
        <v>0</v>
      </c>
      <c r="I189" s="31"/>
      <c r="J189" s="31">
        <f>E189+F189+G189+H189</f>
        <v>195227.75879124398</v>
      </c>
      <c r="K189" s="103" t="e">
        <f t="shared" si="17"/>
        <v>#REF!</v>
      </c>
    </row>
    <row r="190" spans="1:11" x14ac:dyDescent="0.2">
      <c r="A190" s="99">
        <v>4034</v>
      </c>
      <c r="B190" s="100"/>
      <c r="C190" s="101" t="s">
        <v>998</v>
      </c>
      <c r="D190" s="149"/>
      <c r="E190" s="31">
        <v>41306100</v>
      </c>
      <c r="F190" s="31">
        <v>12867.844929999999</v>
      </c>
      <c r="G190" s="31">
        <v>0</v>
      </c>
      <c r="H190" s="31">
        <v>0</v>
      </c>
      <c r="I190" s="31"/>
      <c r="J190" s="31">
        <f>E190+F190+G190+H190</f>
        <v>41318967.844930001</v>
      </c>
      <c r="K190" s="103" t="e">
        <f t="shared" si="17"/>
        <v>#REF!</v>
      </c>
    </row>
    <row r="191" spans="1:11" x14ac:dyDescent="0.2">
      <c r="A191" s="82"/>
      <c r="B191" s="94"/>
      <c r="C191" s="95"/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99">
        <v>404</v>
      </c>
      <c r="B192" s="100"/>
      <c r="C192" s="101" t="s">
        <v>1000</v>
      </c>
      <c r="D192" s="149"/>
      <c r="E192" s="31">
        <f>SUM(E193:E197)</f>
        <v>32292610</v>
      </c>
      <c r="F192" s="31">
        <f>SUM(F193:F196)</f>
        <v>0</v>
      </c>
      <c r="G192" s="31">
        <f>SUM(G193:G196)</f>
        <v>0</v>
      </c>
      <c r="H192" s="31">
        <v>0</v>
      </c>
      <c r="I192" s="31">
        <f>SUM(I193:I196)</f>
        <v>0</v>
      </c>
      <c r="J192" s="31">
        <f>E192+F192+G192+H192-I192</f>
        <v>32292610</v>
      </c>
      <c r="K192" s="103" t="e">
        <f>J192/J$140*100</f>
        <v>#REF!</v>
      </c>
    </row>
    <row r="193" spans="1:11" x14ac:dyDescent="0.2">
      <c r="A193" s="99">
        <v>4040</v>
      </c>
      <c r="B193" s="100"/>
      <c r="C193" s="101" t="s">
        <v>1002</v>
      </c>
      <c r="D193" s="149"/>
      <c r="E193" s="31">
        <v>3669774</v>
      </c>
      <c r="F193" s="31">
        <v>0</v>
      </c>
      <c r="G193" s="31">
        <v>0</v>
      </c>
      <c r="H193" s="31">
        <v>0</v>
      </c>
      <c r="I193" s="31"/>
      <c r="J193" s="31">
        <f>E193+F193+G193+H193</f>
        <v>3669774</v>
      </c>
      <c r="K193" s="103"/>
    </row>
    <row r="194" spans="1:11" x14ac:dyDescent="0.2">
      <c r="A194" s="99">
        <v>4041</v>
      </c>
      <c r="B194" s="100"/>
      <c r="C194" s="101" t="s">
        <v>1004</v>
      </c>
      <c r="D194" s="149"/>
      <c r="E194" s="31">
        <v>10387</v>
      </c>
      <c r="F194" s="31">
        <v>0</v>
      </c>
      <c r="G194" s="31">
        <v>0</v>
      </c>
      <c r="H194" s="31">
        <v>0</v>
      </c>
      <c r="I194" s="31"/>
      <c r="J194" s="31">
        <f>E194+F194+G194+H194</f>
        <v>10387</v>
      </c>
      <c r="K194" s="103" t="e">
        <f>J194/J$140*100</f>
        <v>#REF!</v>
      </c>
    </row>
    <row r="195" spans="1:11" x14ac:dyDescent="0.2">
      <c r="A195" s="99">
        <v>4042</v>
      </c>
      <c r="B195" s="100"/>
      <c r="C195" s="101" t="s">
        <v>1006</v>
      </c>
      <c r="D195" s="149"/>
      <c r="E195" s="31">
        <v>1624761</v>
      </c>
      <c r="F195" s="31">
        <v>0</v>
      </c>
      <c r="G195" s="31">
        <v>0</v>
      </c>
      <c r="H195" s="31">
        <v>0</v>
      </c>
      <c r="I195" s="31"/>
      <c r="J195" s="31">
        <f>E195+F195+G195+H195</f>
        <v>1624761</v>
      </c>
      <c r="K195" s="103" t="e">
        <f>J195/J$140*100</f>
        <v>#REF!</v>
      </c>
    </row>
    <row r="196" spans="1:11" x14ac:dyDescent="0.2">
      <c r="A196" s="99">
        <v>4043</v>
      </c>
      <c r="B196" s="100"/>
      <c r="C196" s="101" t="s">
        <v>1008</v>
      </c>
      <c r="D196" s="149"/>
      <c r="E196" s="31">
        <v>0</v>
      </c>
      <c r="F196" s="31">
        <v>0</v>
      </c>
      <c r="G196" s="31">
        <v>0</v>
      </c>
      <c r="H196" s="31">
        <v>0</v>
      </c>
      <c r="I196" s="31"/>
      <c r="J196" s="31">
        <f>E196+F196+G196+H196</f>
        <v>0</v>
      </c>
      <c r="K196" s="103" t="e">
        <f>J196/J$140*100</f>
        <v>#REF!</v>
      </c>
    </row>
    <row r="197" spans="1:11" x14ac:dyDescent="0.2">
      <c r="A197" s="99">
        <v>4044</v>
      </c>
      <c r="B197" s="100"/>
      <c r="C197" s="101" t="s">
        <v>859</v>
      </c>
      <c r="D197" s="149"/>
      <c r="E197" s="31">
        <v>26987688</v>
      </c>
      <c r="F197" s="31">
        <v>0</v>
      </c>
      <c r="G197" s="31">
        <v>0</v>
      </c>
      <c r="H197" s="31">
        <v>0</v>
      </c>
      <c r="I197" s="31"/>
      <c r="J197" s="31">
        <f>E197+F197+G197+H197</f>
        <v>26987688</v>
      </c>
      <c r="K197" s="103" t="e">
        <f>J197/J$140*100</f>
        <v>#REF!</v>
      </c>
    </row>
    <row r="198" spans="1:11" x14ac:dyDescent="0.2">
      <c r="A198" s="82"/>
      <c r="B198" s="94"/>
      <c r="C198" s="95"/>
      <c r="D198" s="145"/>
      <c r="E198" s="34"/>
      <c r="F198" s="34"/>
      <c r="G198" s="34"/>
      <c r="H198" s="34"/>
      <c r="I198" s="34"/>
      <c r="J198" s="34"/>
      <c r="K198" s="105"/>
    </row>
    <row r="199" spans="1:11" x14ac:dyDescent="0.2">
      <c r="A199" s="99">
        <v>409</v>
      </c>
      <c r="B199" s="100"/>
      <c r="C199" s="101" t="s">
        <v>1010</v>
      </c>
      <c r="D199" s="149"/>
      <c r="E199" s="31">
        <f>+E200+E201+E202+E203</f>
        <v>12613673</v>
      </c>
      <c r="F199" s="31">
        <f>+F200+F201+F202+F203</f>
        <v>1458521.137896077</v>
      </c>
      <c r="G199" s="31">
        <f>+G200+G201+G202+G203</f>
        <v>0</v>
      </c>
      <c r="H199" s="31">
        <f>+H200+H201+H202+H203</f>
        <v>0</v>
      </c>
      <c r="I199" s="31">
        <f>+I200+I201+I202+I203</f>
        <v>0</v>
      </c>
      <c r="J199" s="31">
        <f>E199+F199+G199+H199-I199</f>
        <v>14072194.137896078</v>
      </c>
      <c r="K199" s="103" t="e">
        <f>J199/J$140*100</f>
        <v>#REF!</v>
      </c>
    </row>
    <row r="200" spans="1:11" x14ac:dyDescent="0.2">
      <c r="A200" s="99">
        <v>4090</v>
      </c>
      <c r="B200" s="100"/>
      <c r="C200" s="101" t="s">
        <v>1012</v>
      </c>
      <c r="D200" s="149"/>
      <c r="E200" s="31">
        <v>3839733</v>
      </c>
      <c r="F200" s="31"/>
      <c r="G200" s="31">
        <v>0</v>
      </c>
      <c r="H200" s="31">
        <v>0</v>
      </c>
      <c r="I200" s="31"/>
      <c r="J200" s="31">
        <f>E200+F200+G200+H200-I200</f>
        <v>3839733</v>
      </c>
      <c r="K200" s="103" t="e">
        <f>J200/J$140*100</f>
        <v>#REF!</v>
      </c>
    </row>
    <row r="201" spans="1:11" x14ac:dyDescent="0.2">
      <c r="A201" s="99">
        <v>4091</v>
      </c>
      <c r="B201" s="100"/>
      <c r="C201" s="101" t="s">
        <v>1014</v>
      </c>
      <c r="D201" s="149"/>
      <c r="E201" s="31">
        <v>3900000</v>
      </c>
      <c r="F201" s="31">
        <v>1458521.137896077</v>
      </c>
      <c r="G201" s="31">
        <v>0</v>
      </c>
      <c r="H201" s="31">
        <v>0</v>
      </c>
      <c r="I201" s="31"/>
      <c r="J201" s="31">
        <f>E201+F201+G201+H201-I201</f>
        <v>5358521.1378960768</v>
      </c>
      <c r="K201" s="103" t="e">
        <f>J201/J$140*100</f>
        <v>#REF!</v>
      </c>
    </row>
    <row r="202" spans="1:11" x14ac:dyDescent="0.2">
      <c r="A202" s="99">
        <v>4092</v>
      </c>
      <c r="B202" s="100"/>
      <c r="C202" s="101" t="s">
        <v>1016</v>
      </c>
      <c r="D202" s="149"/>
      <c r="E202" s="31">
        <v>4873940</v>
      </c>
      <c r="F202" s="31"/>
      <c r="G202" s="31">
        <v>0</v>
      </c>
      <c r="H202" s="31">
        <v>0</v>
      </c>
      <c r="I202" s="31"/>
      <c r="J202" s="31">
        <f>E202+F202+G202+H202-I202</f>
        <v>4873940</v>
      </c>
      <c r="K202" s="103"/>
    </row>
    <row r="203" spans="1:11" x14ac:dyDescent="0.2">
      <c r="A203" s="99">
        <v>4093</v>
      </c>
      <c r="B203" s="100"/>
      <c r="C203" s="101" t="s">
        <v>906</v>
      </c>
      <c r="D203" s="149"/>
      <c r="E203" s="31"/>
      <c r="F203" s="31"/>
      <c r="G203" s="31"/>
      <c r="H203" s="31"/>
      <c r="I203" s="31"/>
      <c r="J203" s="31">
        <f>E203+F203+G203+H203-I203</f>
        <v>0</v>
      </c>
      <c r="K203" s="103"/>
    </row>
    <row r="204" spans="1:11" x14ac:dyDescent="0.2">
      <c r="A204" s="82"/>
      <c r="B204" s="94"/>
      <c r="C204" s="95"/>
      <c r="D204" s="145"/>
      <c r="E204" s="34"/>
      <c r="F204" s="34"/>
      <c r="G204" s="34"/>
      <c r="H204" s="34"/>
      <c r="I204" s="34"/>
      <c r="J204" s="34"/>
      <c r="K204" s="105"/>
    </row>
    <row r="205" spans="1:11" ht="15.75" x14ac:dyDescent="0.25">
      <c r="A205" s="88">
        <v>41</v>
      </c>
      <c r="B205" s="89"/>
      <c r="C205" s="90" t="s">
        <v>1018</v>
      </c>
      <c r="D205" s="146"/>
      <c r="E205" s="32">
        <f>E208+E213+E224+E228+E241</f>
        <v>601415061</v>
      </c>
      <c r="F205" s="32">
        <f>F208+F213+F224+F228+F241</f>
        <v>69017356.303358808</v>
      </c>
      <c r="G205" s="32">
        <f>G208+G213+G224+G228+G241</f>
        <v>826721157.2562145</v>
      </c>
      <c r="H205" s="32">
        <f>H208+H213+H224+H228+H241</f>
        <v>48193112</v>
      </c>
      <c r="I205" s="32">
        <f>I208+I213+I224+I228+I241</f>
        <v>367430279.82780981</v>
      </c>
      <c r="J205" s="32">
        <f>E205+F205+G205+H205-I205</f>
        <v>1177916406.7317634</v>
      </c>
      <c r="K205" s="92" t="e">
        <f>J205/J$140*100</f>
        <v>#REF!</v>
      </c>
    </row>
    <row r="206" spans="1:11" x14ac:dyDescent="0.2">
      <c r="A206" s="147"/>
      <c r="B206" s="148"/>
      <c r="C206" s="96" t="s">
        <v>1020</v>
      </c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82"/>
      <c r="B207" s="94"/>
      <c r="C207" s="95"/>
      <c r="D207" s="145"/>
      <c r="E207" s="34"/>
      <c r="F207" s="34"/>
      <c r="G207" s="34"/>
      <c r="H207" s="34"/>
      <c r="I207" s="34"/>
      <c r="J207" s="34"/>
      <c r="K207" s="105"/>
    </row>
    <row r="208" spans="1:11" x14ac:dyDescent="0.2">
      <c r="A208" s="99">
        <v>410</v>
      </c>
      <c r="B208" s="100"/>
      <c r="C208" s="101" t="s">
        <v>1021</v>
      </c>
      <c r="D208" s="149"/>
      <c r="E208" s="31">
        <f>E209+E210+E211</f>
        <v>74235298</v>
      </c>
      <c r="F208" s="31">
        <f>F209+F210+F211</f>
        <v>7924052.6683424357</v>
      </c>
      <c r="G208" s="31">
        <f>G209+G210+G211</f>
        <v>0</v>
      </c>
      <c r="H208" s="31">
        <f>H209+H210+H211</f>
        <v>0</v>
      </c>
      <c r="I208" s="31">
        <f>I209+I210+I211</f>
        <v>0</v>
      </c>
      <c r="J208" s="31">
        <f>E208+F208+G208+H208-I208</f>
        <v>82159350.668342441</v>
      </c>
      <c r="K208" s="103" t="e">
        <f>J208/J$140*100</f>
        <v>#REF!</v>
      </c>
    </row>
    <row r="209" spans="1:11" x14ac:dyDescent="0.2">
      <c r="A209" s="99">
        <v>4100</v>
      </c>
      <c r="B209" s="100"/>
      <c r="C209" s="101" t="s">
        <v>1023</v>
      </c>
      <c r="D209" s="149"/>
      <c r="E209" s="31">
        <v>14789174</v>
      </c>
      <c r="F209" s="31">
        <v>1784115.0620601291</v>
      </c>
      <c r="G209" s="31">
        <v>0</v>
      </c>
      <c r="H209" s="31">
        <v>0</v>
      </c>
      <c r="I209" s="31"/>
      <c r="J209" s="31">
        <f>E209+F209+G209+H209</f>
        <v>16573289.062060129</v>
      </c>
      <c r="K209" s="103" t="e">
        <f>J209/J$140*100</f>
        <v>#REF!</v>
      </c>
    </row>
    <row r="210" spans="1:11" x14ac:dyDescent="0.2">
      <c r="A210" s="99">
        <v>4101</v>
      </c>
      <c r="B210" s="100"/>
      <c r="C210" s="101" t="s">
        <v>1025</v>
      </c>
      <c r="D210" s="149"/>
      <c r="E210" s="31">
        <v>0</v>
      </c>
      <c r="F210" s="31">
        <v>0</v>
      </c>
      <c r="G210" s="31">
        <v>0</v>
      </c>
      <c r="H210" s="31">
        <v>0</v>
      </c>
      <c r="I210" s="31"/>
      <c r="J210" s="31">
        <f>E210+F210+G210+H210</f>
        <v>0</v>
      </c>
      <c r="K210" s="103" t="e">
        <f>J210/J$140*100</f>
        <v>#REF!</v>
      </c>
    </row>
    <row r="211" spans="1:11" x14ac:dyDescent="0.2">
      <c r="A211" s="99">
        <v>4102</v>
      </c>
      <c r="B211" s="100"/>
      <c r="C211" s="101" t="s">
        <v>1027</v>
      </c>
      <c r="D211" s="149"/>
      <c r="E211" s="31">
        <v>59446124</v>
      </c>
      <c r="F211" s="31">
        <v>6139937.6062823068</v>
      </c>
      <c r="G211" s="31">
        <v>0</v>
      </c>
      <c r="H211" s="31">
        <v>0</v>
      </c>
      <c r="I211" s="31"/>
      <c r="J211" s="31">
        <f>E211+F211+G211+H211</f>
        <v>65586061.606282309</v>
      </c>
      <c r="K211" s="103" t="e">
        <f>J211/J$140*100</f>
        <v>#REF!</v>
      </c>
    </row>
    <row r="212" spans="1:11" x14ac:dyDescent="0.2">
      <c r="A212" s="82"/>
      <c r="B212" s="94"/>
      <c r="C212" s="95"/>
      <c r="D212" s="145"/>
      <c r="E212" s="34"/>
      <c r="F212" s="34"/>
      <c r="G212" s="34"/>
      <c r="H212" s="34"/>
      <c r="I212" s="34"/>
      <c r="J212" s="34"/>
      <c r="K212" s="105"/>
    </row>
    <row r="213" spans="1:11" x14ac:dyDescent="0.2">
      <c r="A213" s="99">
        <v>411</v>
      </c>
      <c r="B213" s="100"/>
      <c r="C213" s="101" t="s">
        <v>1029</v>
      </c>
      <c r="D213" s="149"/>
      <c r="E213" s="31">
        <f>SUM(E214:E222)</f>
        <v>213901792</v>
      </c>
      <c r="F213" s="31">
        <f>SUM(F214:F222)</f>
        <v>36378317.530022249</v>
      </c>
      <c r="G213" s="31">
        <f>SUM(G214:G222)</f>
        <v>761603356.76456499</v>
      </c>
      <c r="H213" s="31">
        <f>SUM(H214:H222)</f>
        <v>44465816</v>
      </c>
      <c r="I213" s="31">
        <f>SUM(I214:I222)</f>
        <v>3571855.0671237963</v>
      </c>
      <c r="J213" s="31">
        <f>E213+F213+G213+H213-I213</f>
        <v>1052777427.2274635</v>
      </c>
      <c r="K213" s="103" t="e">
        <f t="shared" ref="K213:K222" si="18">J213/J$140*100</f>
        <v>#REF!</v>
      </c>
    </row>
    <row r="214" spans="1:11" x14ac:dyDescent="0.2">
      <c r="A214" s="99">
        <v>4110</v>
      </c>
      <c r="B214" s="100"/>
      <c r="C214" s="101" t="s">
        <v>1031</v>
      </c>
      <c r="D214" s="149"/>
      <c r="E214" s="31">
        <v>24453426</v>
      </c>
      <c r="F214" s="31">
        <v>124563.67916358411</v>
      </c>
      <c r="G214" s="31">
        <v>0</v>
      </c>
      <c r="H214" s="31">
        <v>0</v>
      </c>
      <c r="I214" s="429">
        <v>3571855.0671237963</v>
      </c>
      <c r="J214" s="109">
        <f>E214+F214+G214+H214-I214</f>
        <v>21006134.612039786</v>
      </c>
      <c r="K214" s="103" t="e">
        <f t="shared" si="18"/>
        <v>#REF!</v>
      </c>
    </row>
    <row r="215" spans="1:11" x14ac:dyDescent="0.2">
      <c r="A215" s="99">
        <v>4111</v>
      </c>
      <c r="B215" s="100"/>
      <c r="C215" s="101" t="s">
        <v>1033</v>
      </c>
      <c r="D215" s="149"/>
      <c r="E215" s="31">
        <v>104121115</v>
      </c>
      <c r="F215" s="31">
        <v>180497.73414399996</v>
      </c>
      <c r="G215" s="31">
        <v>0</v>
      </c>
      <c r="H215" s="31">
        <v>0</v>
      </c>
      <c r="I215" s="31"/>
      <c r="J215" s="109">
        <f>E215+F215+G215+H215-I215</f>
        <v>104301612.734144</v>
      </c>
      <c r="K215" s="103" t="e">
        <f t="shared" si="18"/>
        <v>#REF!</v>
      </c>
    </row>
    <row r="216" spans="1:11" x14ac:dyDescent="0.2">
      <c r="A216" s="99">
        <v>4112</v>
      </c>
      <c r="B216" s="100"/>
      <c r="C216" s="101" t="s">
        <v>1035</v>
      </c>
      <c r="D216" s="149"/>
      <c r="E216" s="31">
        <v>30261000</v>
      </c>
      <c r="F216" s="31">
        <v>577754.07888000004</v>
      </c>
      <c r="G216" s="31">
        <v>37872729.243147314</v>
      </c>
      <c r="H216" s="31">
        <v>0</v>
      </c>
      <c r="I216" s="31"/>
      <c r="J216" s="31">
        <f>E216+F216+G216+H216</f>
        <v>68711483.322027311</v>
      </c>
      <c r="K216" s="103" t="e">
        <f t="shared" si="18"/>
        <v>#REF!</v>
      </c>
    </row>
    <row r="217" spans="1:11" x14ac:dyDescent="0.2">
      <c r="A217" s="99">
        <v>4113</v>
      </c>
      <c r="B217" s="100"/>
      <c r="C217" s="101" t="s">
        <v>1037</v>
      </c>
      <c r="D217" s="149"/>
      <c r="E217" s="31">
        <v>19816000</v>
      </c>
      <c r="F217" s="31">
        <v>5207.9584479999994</v>
      </c>
      <c r="G217" s="31">
        <v>0</v>
      </c>
      <c r="H217" s="31">
        <v>0</v>
      </c>
      <c r="I217" s="31"/>
      <c r="J217" s="31">
        <f>E217+F217+G217+H217</f>
        <v>19821207.958448</v>
      </c>
      <c r="K217" s="103" t="e">
        <f t="shared" si="18"/>
        <v>#REF!</v>
      </c>
    </row>
    <row r="218" spans="1:11" x14ac:dyDescent="0.2">
      <c r="A218" s="99">
        <v>4114</v>
      </c>
      <c r="B218" s="100"/>
      <c r="C218" s="101" t="s">
        <v>1039</v>
      </c>
      <c r="D218" s="149"/>
      <c r="E218" s="31">
        <v>0</v>
      </c>
      <c r="F218" s="31">
        <v>0</v>
      </c>
      <c r="G218" s="31">
        <v>685376379.39056706</v>
      </c>
      <c r="H218" s="31">
        <v>0</v>
      </c>
      <c r="I218" s="31"/>
      <c r="J218" s="31">
        <f>E218+F218+G218+H218</f>
        <v>685376379.39056706</v>
      </c>
      <c r="K218" s="103" t="e">
        <f t="shared" si="18"/>
        <v>#REF!</v>
      </c>
    </row>
    <row r="219" spans="1:11" x14ac:dyDescent="0.2">
      <c r="A219" s="99">
        <v>4115</v>
      </c>
      <c r="B219" s="100"/>
      <c r="C219" s="101" t="s">
        <v>1041</v>
      </c>
      <c r="D219" s="149"/>
      <c r="E219" s="31">
        <v>7000</v>
      </c>
      <c r="F219" s="31">
        <v>0</v>
      </c>
      <c r="G219" s="31">
        <v>38331154.448478609</v>
      </c>
      <c r="H219" s="31">
        <v>0</v>
      </c>
      <c r="I219" s="31"/>
      <c r="J219" s="31">
        <f>E219+F219+G219+H219</f>
        <v>38338154.448478609</v>
      </c>
      <c r="K219" s="103" t="e">
        <f t="shared" si="18"/>
        <v>#REF!</v>
      </c>
    </row>
    <row r="220" spans="1:11" x14ac:dyDescent="0.2">
      <c r="A220" s="99">
        <v>4116</v>
      </c>
      <c r="B220" s="100"/>
      <c r="C220" s="101" t="s">
        <v>1043</v>
      </c>
      <c r="D220" s="149"/>
      <c r="E220" s="31">
        <v>0</v>
      </c>
      <c r="F220" s="31">
        <v>0</v>
      </c>
      <c r="G220" s="31">
        <v>0</v>
      </c>
      <c r="H220" s="31">
        <v>41820054</v>
      </c>
      <c r="I220" s="31"/>
      <c r="J220" s="109">
        <f>E220+F220+G220+H220-I220</f>
        <v>41820054</v>
      </c>
      <c r="K220" s="103" t="e">
        <f t="shared" si="18"/>
        <v>#REF!</v>
      </c>
    </row>
    <row r="221" spans="1:11" x14ac:dyDescent="0.2">
      <c r="A221" s="99">
        <v>4117</v>
      </c>
      <c r="B221" s="100"/>
      <c r="C221" s="101" t="s">
        <v>1045</v>
      </c>
      <c r="D221" s="149"/>
      <c r="E221" s="31">
        <v>22855890</v>
      </c>
      <c r="F221" s="31">
        <v>197950.92056670075</v>
      </c>
      <c r="G221" s="31">
        <v>5414</v>
      </c>
      <c r="H221" s="31">
        <v>0</v>
      </c>
      <c r="I221" s="31"/>
      <c r="J221" s="31">
        <f>E221+F221+G221+H221</f>
        <v>23059254.9205667</v>
      </c>
      <c r="K221" s="103" t="e">
        <f t="shared" si="18"/>
        <v>#REF!</v>
      </c>
    </row>
    <row r="222" spans="1:11" x14ac:dyDescent="0.2">
      <c r="A222" s="99">
        <v>4119</v>
      </c>
      <c r="B222" s="100"/>
      <c r="C222" s="101" t="s">
        <v>1047</v>
      </c>
      <c r="D222" s="149"/>
      <c r="E222" s="31">
        <v>12387361</v>
      </c>
      <c r="F222" s="31">
        <v>35292343.158819966</v>
      </c>
      <c r="G222" s="31">
        <v>17679.682372000003</v>
      </c>
      <c r="H222" s="31">
        <v>2645762</v>
      </c>
      <c r="I222" s="31"/>
      <c r="J222" s="31">
        <f>E222+F222+G222+H222-I222</f>
        <v>50343145.841191962</v>
      </c>
      <c r="K222" s="103" t="e">
        <f t="shared" si="18"/>
        <v>#REF!</v>
      </c>
    </row>
    <row r="223" spans="1:11" x14ac:dyDescent="0.2">
      <c r="A223" s="82"/>
      <c r="B223" s="94"/>
      <c r="C223" s="95"/>
      <c r="D223" s="145"/>
      <c r="E223" s="34"/>
      <c r="F223" s="34"/>
      <c r="G223" s="34"/>
      <c r="H223" s="34"/>
      <c r="I223" s="34"/>
      <c r="J223" s="34"/>
      <c r="K223" s="105"/>
    </row>
    <row r="224" spans="1:11" x14ac:dyDescent="0.2">
      <c r="A224" s="99">
        <v>412</v>
      </c>
      <c r="B224" s="100"/>
      <c r="C224" s="101" t="s">
        <v>0</v>
      </c>
      <c r="D224" s="149"/>
      <c r="E224" s="31">
        <f>E226</f>
        <v>13257772</v>
      </c>
      <c r="F224" s="31">
        <f>F226</f>
        <v>12626081.534063531</v>
      </c>
      <c r="G224" s="31">
        <f>G226</f>
        <v>797254</v>
      </c>
      <c r="H224" s="31">
        <f>H226</f>
        <v>1139104</v>
      </c>
      <c r="I224" s="31">
        <f>I226</f>
        <v>0</v>
      </c>
      <c r="J224" s="31">
        <f>E224+F224+G224+H224-I224</f>
        <v>27820211.534063533</v>
      </c>
      <c r="K224" s="103" t="e">
        <f>J224/J$140*100</f>
        <v>#REF!</v>
      </c>
    </row>
    <row r="225" spans="1:11" x14ac:dyDescent="0.2">
      <c r="A225" s="147"/>
      <c r="B225" s="148"/>
      <c r="C225" s="101" t="s">
        <v>2</v>
      </c>
      <c r="D225" s="145"/>
      <c r="E225" s="34"/>
      <c r="F225" s="34"/>
      <c r="G225" s="34"/>
      <c r="H225" s="34"/>
      <c r="I225" s="34"/>
      <c r="J225" s="34"/>
      <c r="K225" s="105"/>
    </row>
    <row r="226" spans="1:11" x14ac:dyDescent="0.2">
      <c r="A226" s="99">
        <v>4120</v>
      </c>
      <c r="B226" s="100"/>
      <c r="C226" s="101" t="s">
        <v>4</v>
      </c>
      <c r="D226" s="149"/>
      <c r="E226" s="31">
        <v>13257772</v>
      </c>
      <c r="F226" s="31">
        <v>12626081.534063531</v>
      </c>
      <c r="G226" s="31">
        <v>797254</v>
      </c>
      <c r="H226" s="31">
        <v>1139104</v>
      </c>
      <c r="I226" s="31">
        <v>0</v>
      </c>
      <c r="J226" s="31">
        <f>E226+F226+G226+H226</f>
        <v>27820211.534063533</v>
      </c>
      <c r="K226" s="103" t="e">
        <f>J226/J$140*100</f>
        <v>#REF!</v>
      </c>
    </row>
    <row r="227" spans="1:11" x14ac:dyDescent="0.2">
      <c r="A227" s="82"/>
      <c r="B227" s="94"/>
      <c r="C227" s="95"/>
      <c r="D227" s="145"/>
      <c r="E227" s="34"/>
      <c r="F227" s="34"/>
      <c r="G227" s="34"/>
      <c r="H227" s="34"/>
      <c r="I227" s="34"/>
      <c r="J227" s="34"/>
      <c r="K227" s="105"/>
    </row>
    <row r="228" spans="1:11" x14ac:dyDescent="0.2">
      <c r="A228" s="99">
        <v>413</v>
      </c>
      <c r="B228" s="100"/>
      <c r="C228" s="101" t="s">
        <v>6</v>
      </c>
      <c r="D228" s="149"/>
      <c r="E228" s="31">
        <f>+E230+E232+E234+E238</f>
        <v>297223289</v>
      </c>
      <c r="F228" s="31">
        <f>+F230+F232+F234</f>
        <v>12088904.570930593</v>
      </c>
      <c r="G228" s="31">
        <f>+G230+G232+G234</f>
        <v>64320546.491649561</v>
      </c>
      <c r="H228" s="31">
        <f>+H230+H232+H234+H238</f>
        <v>704430</v>
      </c>
      <c r="I228" s="31">
        <f>+I230+I232+I234+I238</f>
        <v>363858424.76068604</v>
      </c>
      <c r="J228" s="31">
        <f>E228+F228+G228+H228-I228</f>
        <v>10478745.301894128</v>
      </c>
      <c r="K228" s="103" t="e">
        <f>J228/J$140*100</f>
        <v>#REF!</v>
      </c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105"/>
    </row>
    <row r="230" spans="1:11" x14ac:dyDescent="0.2">
      <c r="A230" s="106">
        <v>4130</v>
      </c>
      <c r="B230" s="107"/>
      <c r="C230" s="108" t="s">
        <v>8</v>
      </c>
      <c r="D230" s="153"/>
      <c r="E230" s="109">
        <v>43453248</v>
      </c>
      <c r="F230" s="109">
        <v>5818680.7003423041</v>
      </c>
      <c r="G230" s="109">
        <v>0</v>
      </c>
      <c r="H230" s="109">
        <v>0</v>
      </c>
      <c r="I230" s="429">
        <v>49753680.362548202</v>
      </c>
      <c r="J230" s="109">
        <f>E230+F230+G230+H230-I230</f>
        <v>-481751.66220589727</v>
      </c>
      <c r="K230" s="103"/>
    </row>
    <row r="231" spans="1:11" x14ac:dyDescent="0.2">
      <c r="A231" s="114"/>
      <c r="B231" s="115"/>
      <c r="C231" s="154"/>
      <c r="D231" s="157"/>
      <c r="E231" s="113"/>
      <c r="F231" s="113"/>
      <c r="G231" s="113"/>
      <c r="H231" s="113"/>
      <c r="I231" s="113"/>
      <c r="J231" s="113"/>
      <c r="K231" s="110"/>
    </row>
    <row r="232" spans="1:11" x14ac:dyDescent="0.2">
      <c r="A232" s="106">
        <v>4131</v>
      </c>
      <c r="B232" s="107"/>
      <c r="C232" s="108" t="s">
        <v>10</v>
      </c>
      <c r="D232" s="153"/>
      <c r="E232" s="109">
        <v>248370724</v>
      </c>
      <c r="F232" s="109">
        <v>3137272.32</v>
      </c>
      <c r="G232" s="109">
        <v>64320546.491649561</v>
      </c>
      <c r="H232" s="109">
        <v>697871</v>
      </c>
      <c r="I232" s="429">
        <v>313995044.39813781</v>
      </c>
      <c r="J232" s="109">
        <f>E232+F232+G232+H232-I232</f>
        <v>2531369.4135117531</v>
      </c>
      <c r="K232" s="104"/>
    </row>
    <row r="233" spans="1:11" x14ac:dyDescent="0.2">
      <c r="A233" s="114"/>
      <c r="B233" s="115"/>
      <c r="C233" s="154"/>
      <c r="D233" s="157"/>
      <c r="E233" s="113"/>
      <c r="F233" s="113"/>
      <c r="G233" s="113"/>
      <c r="H233" s="113"/>
      <c r="I233" s="113"/>
      <c r="J233" s="113"/>
      <c r="K233" s="87"/>
    </row>
    <row r="234" spans="1:11" x14ac:dyDescent="0.2">
      <c r="A234" s="106">
        <v>4132</v>
      </c>
      <c r="B234" s="107"/>
      <c r="C234" s="108" t="s">
        <v>15</v>
      </c>
      <c r="D234" s="153"/>
      <c r="E234" s="109">
        <v>5299957</v>
      </c>
      <c r="F234" s="109">
        <v>3132951.5505882888</v>
      </c>
      <c r="G234" s="109">
        <v>0</v>
      </c>
      <c r="H234" s="109">
        <v>0</v>
      </c>
      <c r="I234" s="429">
        <v>0</v>
      </c>
      <c r="J234" s="109">
        <f>E234+F234+G234+H234-I234</f>
        <v>8432908.5505882893</v>
      </c>
      <c r="K234" s="103"/>
    </row>
    <row r="235" spans="1:11" x14ac:dyDescent="0.2">
      <c r="A235" s="114"/>
      <c r="B235" s="115"/>
      <c r="C235" s="154"/>
      <c r="D235" s="157"/>
      <c r="E235" s="113"/>
      <c r="F235" s="113"/>
      <c r="G235" s="113"/>
      <c r="H235" s="113"/>
      <c r="I235" s="113"/>
      <c r="J235" s="113"/>
      <c r="K235" s="87"/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86"/>
      <c r="J236" s="86"/>
      <c r="K236" s="110"/>
    </row>
    <row r="237" spans="1:11" x14ac:dyDescent="0.2">
      <c r="A237" s="82"/>
      <c r="B237" s="94"/>
      <c r="C237" s="95"/>
      <c r="D237" s="159"/>
      <c r="E237" s="34"/>
      <c r="F237" s="34"/>
      <c r="G237" s="34"/>
      <c r="H237" s="34"/>
      <c r="I237" s="86"/>
      <c r="J237" s="86"/>
      <c r="K237" s="110"/>
    </row>
    <row r="238" spans="1:11" x14ac:dyDescent="0.2">
      <c r="A238" s="106">
        <v>4134</v>
      </c>
      <c r="B238" s="107"/>
      <c r="C238" s="108" t="s">
        <v>865</v>
      </c>
      <c r="D238" s="153"/>
      <c r="E238" s="109">
        <v>99360</v>
      </c>
      <c r="F238" s="109">
        <v>0</v>
      </c>
      <c r="G238" s="109">
        <v>0</v>
      </c>
      <c r="H238" s="109">
        <v>6559</v>
      </c>
      <c r="I238" s="428">
        <v>109700</v>
      </c>
      <c r="J238" s="109">
        <f>E238+F238+G238+H238-I238</f>
        <v>-3781</v>
      </c>
      <c r="K238" s="103"/>
    </row>
    <row r="239" spans="1:11" x14ac:dyDescent="0.2">
      <c r="A239" s="82"/>
      <c r="B239" s="94"/>
      <c r="C239" s="95"/>
      <c r="D239" s="159"/>
      <c r="E239" s="34"/>
      <c r="F239" s="34"/>
      <c r="G239" s="34"/>
      <c r="H239" s="34"/>
      <c r="I239" s="34"/>
      <c r="J239" s="34"/>
      <c r="K239" s="150"/>
    </row>
    <row r="240" spans="1:11" x14ac:dyDescent="0.2">
      <c r="A240" s="82"/>
      <c r="B240" s="94"/>
      <c r="C240" s="95"/>
      <c r="D240" s="145"/>
      <c r="E240" s="34"/>
      <c r="F240" s="34"/>
      <c r="G240" s="34"/>
      <c r="H240" s="34"/>
      <c r="I240" s="34"/>
      <c r="J240" s="34"/>
      <c r="K240" s="105"/>
    </row>
    <row r="241" spans="1:11" x14ac:dyDescent="0.2">
      <c r="A241" s="99">
        <v>414</v>
      </c>
      <c r="B241" s="100"/>
      <c r="C241" s="101" t="s">
        <v>25</v>
      </c>
      <c r="D241" s="149"/>
      <c r="E241" s="31">
        <f>SUM(E242:E245)</f>
        <v>2796910</v>
      </c>
      <c r="F241" s="31">
        <v>0</v>
      </c>
      <c r="G241" s="31">
        <f>SUM(G242:G245)</f>
        <v>0</v>
      </c>
      <c r="H241" s="31">
        <f>SUM(H242:H245)</f>
        <v>1883762</v>
      </c>
      <c r="I241" s="31">
        <f>SUM(I242:I245)</f>
        <v>0</v>
      </c>
      <c r="J241" s="31">
        <f>E241+F241+G241+H241-I241</f>
        <v>4680672</v>
      </c>
      <c r="K241" s="103" t="e">
        <f>J241/J$140*100</f>
        <v>#REF!</v>
      </c>
    </row>
    <row r="242" spans="1:11" x14ac:dyDescent="0.2">
      <c r="A242" s="99">
        <v>4140</v>
      </c>
      <c r="B242" s="100"/>
      <c r="C242" s="101" t="s">
        <v>27</v>
      </c>
      <c r="D242" s="149"/>
      <c r="E242" s="31">
        <v>114930</v>
      </c>
      <c r="F242" s="31">
        <v>0</v>
      </c>
      <c r="G242" s="31">
        <v>0</v>
      </c>
      <c r="H242" s="31">
        <v>0</v>
      </c>
      <c r="I242" s="31"/>
      <c r="J242" s="31">
        <f>E242+F242+G242+H242-I242</f>
        <v>114930</v>
      </c>
      <c r="K242" s="103" t="e">
        <f>J242/J$140*100</f>
        <v>#REF!</v>
      </c>
    </row>
    <row r="243" spans="1:11" x14ac:dyDescent="0.2">
      <c r="A243" s="99">
        <v>4141</v>
      </c>
      <c r="B243" s="100"/>
      <c r="C243" s="101" t="s">
        <v>29</v>
      </c>
      <c r="D243" s="149"/>
      <c r="E243" s="31">
        <v>428966</v>
      </c>
      <c r="F243" s="31">
        <v>0</v>
      </c>
      <c r="G243" s="31">
        <v>0</v>
      </c>
      <c r="H243" s="31">
        <v>0</v>
      </c>
      <c r="I243" s="31"/>
      <c r="J243" s="31">
        <f>E243+F243+G243+H243-I243</f>
        <v>428966</v>
      </c>
      <c r="K243" s="103" t="e">
        <f>J243/J$140*100</f>
        <v>#REF!</v>
      </c>
    </row>
    <row r="244" spans="1:11" x14ac:dyDescent="0.2">
      <c r="A244" s="99">
        <v>4142</v>
      </c>
      <c r="B244" s="100"/>
      <c r="C244" s="101" t="s">
        <v>31</v>
      </c>
      <c r="D244" s="149"/>
      <c r="E244" s="31">
        <v>317702</v>
      </c>
      <c r="F244" s="31">
        <v>0</v>
      </c>
      <c r="G244" s="31">
        <v>0</v>
      </c>
      <c r="H244" s="31">
        <v>1883762</v>
      </c>
      <c r="I244" s="31"/>
      <c r="J244" s="31">
        <f>E244+F244+G244+H244-I244</f>
        <v>2201464</v>
      </c>
      <c r="K244" s="103" t="e">
        <f>J244/J$140*100</f>
        <v>#REF!</v>
      </c>
    </row>
    <row r="245" spans="1:11" x14ac:dyDescent="0.2">
      <c r="A245" s="99">
        <v>4143</v>
      </c>
      <c r="B245" s="100"/>
      <c r="C245" s="101" t="s">
        <v>33</v>
      </c>
      <c r="D245" s="149"/>
      <c r="E245" s="31">
        <v>1935312</v>
      </c>
      <c r="F245" s="31">
        <v>0</v>
      </c>
      <c r="G245" s="31">
        <v>0</v>
      </c>
      <c r="H245" s="31">
        <v>0</v>
      </c>
      <c r="I245" s="31"/>
      <c r="J245" s="31">
        <f>E245+F245+G245+H245-I245</f>
        <v>1935312</v>
      </c>
      <c r="K245" s="103" t="e">
        <f>J245/J$140*100</f>
        <v>#REF!</v>
      </c>
    </row>
    <row r="246" spans="1:11" x14ac:dyDescent="0.2">
      <c r="A246" s="82"/>
      <c r="B246" s="94"/>
      <c r="C246" s="95"/>
      <c r="D246" s="145"/>
      <c r="E246" s="34"/>
      <c r="F246" s="34"/>
      <c r="G246" s="34"/>
      <c r="H246" s="34"/>
      <c r="I246" s="34"/>
      <c r="J246" s="34"/>
      <c r="K246" s="105"/>
    </row>
    <row r="247" spans="1:11" ht="15.75" x14ac:dyDescent="0.25">
      <c r="A247" s="88">
        <v>42</v>
      </c>
      <c r="B247" s="89"/>
      <c r="C247" s="90" t="s">
        <v>35</v>
      </c>
      <c r="D247" s="146"/>
      <c r="E247" s="32">
        <f>E249</f>
        <v>87888744</v>
      </c>
      <c r="F247" s="32">
        <f>F249</f>
        <v>86509468.916889608</v>
      </c>
      <c r="G247" s="32">
        <f>G249</f>
        <v>905800</v>
      </c>
      <c r="H247" s="32">
        <f>H249</f>
        <v>1608748</v>
      </c>
      <c r="I247" s="32">
        <f>I249</f>
        <v>0</v>
      </c>
      <c r="J247" s="32">
        <f>E247+F247+G247+H247-I247</f>
        <v>176912760.91688961</v>
      </c>
      <c r="K247" s="92" t="e">
        <f>J247/J$140*100</f>
        <v>#REF!</v>
      </c>
    </row>
    <row r="248" spans="1:11" x14ac:dyDescent="0.2">
      <c r="A248" s="82"/>
      <c r="B248" s="94"/>
      <c r="C248" s="95"/>
      <c r="D248" s="145"/>
      <c r="E248" s="86"/>
      <c r="F248" s="86"/>
      <c r="G248" s="86"/>
      <c r="H248" s="86"/>
      <c r="I248" s="86"/>
      <c r="J248" s="86"/>
      <c r="K248" s="87"/>
    </row>
    <row r="249" spans="1:11" x14ac:dyDescent="0.2">
      <c r="A249" s="99">
        <v>420</v>
      </c>
      <c r="B249" s="100"/>
      <c r="C249" s="101" t="s">
        <v>37</v>
      </c>
      <c r="D249" s="149"/>
      <c r="E249" s="31">
        <f>SUM(E250:E259)</f>
        <v>87888744</v>
      </c>
      <c r="F249" s="31">
        <f>SUM(F250:F259)</f>
        <v>86509468.916889608</v>
      </c>
      <c r="G249" s="31">
        <f>SUM(G250:G259)</f>
        <v>905800</v>
      </c>
      <c r="H249" s="31">
        <f>SUM(H250:H259)</f>
        <v>1608748</v>
      </c>
      <c r="I249" s="31">
        <f>SUM(I250:I259)</f>
        <v>0</v>
      </c>
      <c r="J249" s="31">
        <f t="shared" ref="J249:J259" si="19">E249+F249+G249+H249-I249</f>
        <v>176912760.91688961</v>
      </c>
      <c r="K249" s="103" t="e">
        <f t="shared" ref="K249:K259" si="20">J249/J$140*100</f>
        <v>#REF!</v>
      </c>
    </row>
    <row r="250" spans="1:11" x14ac:dyDescent="0.2">
      <c r="A250" s="99">
        <v>4200</v>
      </c>
      <c r="B250" s="100"/>
      <c r="C250" s="101" t="s">
        <v>39</v>
      </c>
      <c r="D250" s="149"/>
      <c r="E250" s="31">
        <v>1430150</v>
      </c>
      <c r="F250" s="31">
        <v>3745409.5493809278</v>
      </c>
      <c r="G250" s="31"/>
      <c r="H250" s="31"/>
      <c r="I250" s="31"/>
      <c r="J250" s="31">
        <f t="shared" si="19"/>
        <v>5175559.5493809283</v>
      </c>
      <c r="K250" s="103" t="e">
        <f t="shared" si="20"/>
        <v>#REF!</v>
      </c>
    </row>
    <row r="251" spans="1:11" x14ac:dyDescent="0.2">
      <c r="A251" s="99">
        <v>4201</v>
      </c>
      <c r="B251" s="100"/>
      <c r="C251" s="101" t="s">
        <v>41</v>
      </c>
      <c r="D251" s="149"/>
      <c r="E251" s="31">
        <v>1771070</v>
      </c>
      <c r="F251" s="31">
        <v>493471.63882194477</v>
      </c>
      <c r="G251" s="31"/>
      <c r="H251" s="31"/>
      <c r="I251" s="31"/>
      <c r="J251" s="31">
        <f t="shared" si="19"/>
        <v>2264541.6388219446</v>
      </c>
      <c r="K251" s="103" t="e">
        <f t="shared" si="20"/>
        <v>#REF!</v>
      </c>
    </row>
    <row r="252" spans="1:11" x14ac:dyDescent="0.2">
      <c r="A252" s="99">
        <v>4202</v>
      </c>
      <c r="B252" s="100"/>
      <c r="C252" s="101" t="s">
        <v>43</v>
      </c>
      <c r="D252" s="149"/>
      <c r="E252" s="31">
        <v>20079793</v>
      </c>
      <c r="F252" s="31">
        <v>3785872.528054344</v>
      </c>
      <c r="G252" s="31"/>
      <c r="H252" s="31"/>
      <c r="I252" s="31"/>
      <c r="J252" s="31">
        <f t="shared" si="19"/>
        <v>23865665.528054345</v>
      </c>
      <c r="K252" s="103" t="e">
        <f t="shared" si="20"/>
        <v>#REF!</v>
      </c>
    </row>
    <row r="253" spans="1:11" x14ac:dyDescent="0.2">
      <c r="A253" s="99">
        <v>4203</v>
      </c>
      <c r="B253" s="100"/>
      <c r="C253" s="101" t="s">
        <v>45</v>
      </c>
      <c r="D253" s="149"/>
      <c r="E253" s="31">
        <v>47598</v>
      </c>
      <c r="F253" s="31">
        <v>511317.85408367036</v>
      </c>
      <c r="G253" s="31">
        <v>905800</v>
      </c>
      <c r="H253" s="31">
        <v>1608748</v>
      </c>
      <c r="I253" s="31"/>
      <c r="J253" s="31">
        <f t="shared" si="19"/>
        <v>3073463.8540836703</v>
      </c>
      <c r="K253" s="103" t="e">
        <f t="shared" si="20"/>
        <v>#REF!</v>
      </c>
    </row>
    <row r="254" spans="1:11" x14ac:dyDescent="0.2">
      <c r="A254" s="99">
        <v>4204</v>
      </c>
      <c r="B254" s="100"/>
      <c r="C254" s="101" t="s">
        <v>47</v>
      </c>
      <c r="D254" s="149"/>
      <c r="E254" s="31">
        <v>44630470</v>
      </c>
      <c r="F254" s="31">
        <v>50780919.328499407</v>
      </c>
      <c r="G254" s="31"/>
      <c r="H254" s="31"/>
      <c r="I254" s="31"/>
      <c r="J254" s="31">
        <f t="shared" si="19"/>
        <v>95411389.328499407</v>
      </c>
      <c r="K254" s="103" t="e">
        <f t="shared" si="20"/>
        <v>#REF!</v>
      </c>
    </row>
    <row r="255" spans="1:11" x14ac:dyDescent="0.2">
      <c r="A255" s="99">
        <v>4205</v>
      </c>
      <c r="B255" s="100"/>
      <c r="C255" s="101" t="s">
        <v>49</v>
      </c>
      <c r="D255" s="149"/>
      <c r="E255" s="31">
        <v>12249022</v>
      </c>
      <c r="F255" s="31">
        <v>14688543.71424742</v>
      </c>
      <c r="G255" s="31"/>
      <c r="H255" s="31"/>
      <c r="I255" s="31"/>
      <c r="J255" s="31">
        <f t="shared" si="19"/>
        <v>26937565.71424742</v>
      </c>
      <c r="K255" s="103" t="e">
        <f t="shared" si="20"/>
        <v>#REF!</v>
      </c>
    </row>
    <row r="256" spans="1:11" x14ac:dyDescent="0.2">
      <c r="A256" s="99">
        <v>4206</v>
      </c>
      <c r="B256" s="100"/>
      <c r="C256" s="101" t="s">
        <v>51</v>
      </c>
      <c r="D256" s="149"/>
      <c r="E256" s="31">
        <v>1414117</v>
      </c>
      <c r="F256" s="31">
        <v>5779318.7863314571</v>
      </c>
      <c r="G256" s="31"/>
      <c r="H256" s="31"/>
      <c r="I256" s="31"/>
      <c r="J256" s="31">
        <f t="shared" si="19"/>
        <v>7193435.7863314571</v>
      </c>
      <c r="K256" s="103" t="e">
        <f t="shared" si="20"/>
        <v>#REF!</v>
      </c>
    </row>
    <row r="257" spans="1:11" x14ac:dyDescent="0.2">
      <c r="A257" s="99">
        <v>4207</v>
      </c>
      <c r="B257" s="100"/>
      <c r="C257" s="101" t="s">
        <v>53</v>
      </c>
      <c r="D257" s="149"/>
      <c r="E257" s="31">
        <v>253306</v>
      </c>
      <c r="F257" s="31">
        <v>30715.847728321594</v>
      </c>
      <c r="G257" s="31"/>
      <c r="H257" s="31"/>
      <c r="I257" s="31"/>
      <c r="J257" s="31">
        <f t="shared" si="19"/>
        <v>284021.84772832162</v>
      </c>
      <c r="K257" s="103" t="e">
        <f t="shared" si="20"/>
        <v>#REF!</v>
      </c>
    </row>
    <row r="258" spans="1:11" x14ac:dyDescent="0.2">
      <c r="A258" s="99">
        <v>4208</v>
      </c>
      <c r="B258" s="100"/>
      <c r="C258" s="101" t="s">
        <v>55</v>
      </c>
      <c r="D258" s="149"/>
      <c r="E258" s="31">
        <v>5998218</v>
      </c>
      <c r="F258" s="31">
        <v>6693899.6697421037</v>
      </c>
      <c r="G258" s="31"/>
      <c r="H258" s="31"/>
      <c r="I258" s="31"/>
      <c r="J258" s="31">
        <f t="shared" si="19"/>
        <v>12692117.669742104</v>
      </c>
      <c r="K258" s="103" t="e">
        <f t="shared" si="20"/>
        <v>#REF!</v>
      </c>
    </row>
    <row r="259" spans="1:11" x14ac:dyDescent="0.2">
      <c r="A259" s="99">
        <v>4209</v>
      </c>
      <c r="B259" s="100"/>
      <c r="C259" s="101" t="s">
        <v>57</v>
      </c>
      <c r="D259" s="149"/>
      <c r="E259" s="31">
        <v>15000</v>
      </c>
      <c r="F259" s="31">
        <v>0</v>
      </c>
      <c r="G259" s="31"/>
      <c r="H259" s="31"/>
      <c r="I259" s="31"/>
      <c r="J259" s="31">
        <f t="shared" si="19"/>
        <v>15000</v>
      </c>
      <c r="K259" s="103" t="e">
        <f t="shared" si="20"/>
        <v>#REF!</v>
      </c>
    </row>
    <row r="260" spans="1:11" x14ac:dyDescent="0.2">
      <c r="A260" s="82"/>
      <c r="B260" s="94"/>
      <c r="C260" s="95"/>
      <c r="D260" s="145"/>
      <c r="E260" s="34"/>
      <c r="F260" s="34"/>
      <c r="G260" s="34"/>
      <c r="H260" s="34"/>
      <c r="I260" s="34"/>
      <c r="J260" s="34"/>
      <c r="K260" s="105"/>
    </row>
    <row r="261" spans="1:11" ht="15.75" x14ac:dyDescent="0.25">
      <c r="A261" s="88">
        <v>43</v>
      </c>
      <c r="B261" s="89"/>
      <c r="C261" s="90" t="s">
        <v>59</v>
      </c>
      <c r="D261" s="146"/>
      <c r="E261" s="32">
        <f>E263</f>
        <v>77446322</v>
      </c>
      <c r="F261" s="32">
        <f>F263</f>
        <v>29184361.012618221</v>
      </c>
      <c r="G261" s="32">
        <f>G263</f>
        <v>0</v>
      </c>
      <c r="H261" s="32">
        <f>H263</f>
        <v>0</v>
      </c>
      <c r="I261" s="32">
        <f>I263</f>
        <v>15067127.022371791</v>
      </c>
      <c r="J261" s="32">
        <f>E261+F261+G261+H261-I261</f>
        <v>91563555.990246415</v>
      </c>
      <c r="K261" s="92" t="e">
        <f>J261/J$140*100</f>
        <v>#REF!</v>
      </c>
    </row>
    <row r="262" spans="1:11" x14ac:dyDescent="0.2">
      <c r="A262" s="82"/>
      <c r="B262" s="94"/>
      <c r="C262" s="95"/>
      <c r="D262" s="145"/>
      <c r="E262" s="86"/>
      <c r="F262" s="86"/>
      <c r="G262" s="86"/>
      <c r="H262" s="86"/>
      <c r="I262" s="86"/>
      <c r="J262" s="86"/>
      <c r="K262" s="87"/>
    </row>
    <row r="263" spans="1:11" x14ac:dyDescent="0.2">
      <c r="A263" s="99">
        <v>430</v>
      </c>
      <c r="B263" s="100"/>
      <c r="C263" s="101" t="s">
        <v>61</v>
      </c>
      <c r="D263" s="149"/>
      <c r="E263" s="31">
        <f>SUM(E265:E273)</f>
        <v>77446322</v>
      </c>
      <c r="F263" s="31">
        <f>SUM(F265:F273)</f>
        <v>29184361.012618221</v>
      </c>
      <c r="G263" s="31">
        <v>0</v>
      </c>
      <c r="H263" s="31">
        <f>SUM(H265:H273)</f>
        <v>0</v>
      </c>
      <c r="I263" s="31">
        <f>SUM(I265:I273)</f>
        <v>15067127.022371791</v>
      </c>
      <c r="J263" s="31">
        <f>E263+F263+G263+H263-I263</f>
        <v>91563555.990246415</v>
      </c>
      <c r="K263" s="103" t="e">
        <f>J263/J$140*100</f>
        <v>#REF!</v>
      </c>
    </row>
    <row r="264" spans="1:11" x14ac:dyDescent="0.2">
      <c r="A264" s="82"/>
      <c r="B264" s="94"/>
      <c r="C264" s="95"/>
      <c r="D264" s="145"/>
      <c r="E264" s="34"/>
      <c r="F264" s="34"/>
      <c r="G264" s="34"/>
      <c r="H264" s="34"/>
      <c r="I264" s="34"/>
      <c r="J264" s="34"/>
      <c r="K264" s="105"/>
    </row>
    <row r="265" spans="1:11" x14ac:dyDescent="0.2">
      <c r="A265" s="106">
        <v>4300</v>
      </c>
      <c r="B265" s="107"/>
      <c r="C265" s="108" t="s">
        <v>62</v>
      </c>
      <c r="D265" s="153"/>
      <c r="E265" s="109">
        <v>14992363</v>
      </c>
      <c r="F265" s="109">
        <v>2224163.7863010019</v>
      </c>
      <c r="G265" s="109">
        <v>0</v>
      </c>
      <c r="H265" s="109">
        <v>0</v>
      </c>
      <c r="I265" s="429">
        <v>15067127.022371791</v>
      </c>
      <c r="J265" s="109">
        <f>E265+F265+G265+H265-I265</f>
        <v>2149399.7639292106</v>
      </c>
      <c r="K265" s="103" t="e">
        <f>J265/J$140*100</f>
        <v>#REF!</v>
      </c>
    </row>
    <row r="266" spans="1:11" x14ac:dyDescent="0.2">
      <c r="A266" s="99">
        <v>4301</v>
      </c>
      <c r="B266" s="100"/>
      <c r="C266" s="101" t="s">
        <v>66</v>
      </c>
      <c r="D266" s="149"/>
      <c r="E266" s="31">
        <v>2527746</v>
      </c>
      <c r="F266" s="31">
        <v>3809590.6295359535</v>
      </c>
      <c r="G266" s="31">
        <v>0</v>
      </c>
      <c r="H266" s="31">
        <v>0</v>
      </c>
      <c r="I266" s="31"/>
      <c r="J266" s="31">
        <f t="shared" ref="J266:J273" si="21">E266+F266+G266+H266</f>
        <v>6337336.6295359535</v>
      </c>
      <c r="K266" s="103" t="e">
        <f t="shared" ref="K266:K273" si="22">J266/J$140*100</f>
        <v>#REF!</v>
      </c>
    </row>
    <row r="267" spans="1:11" x14ac:dyDescent="0.2">
      <c r="A267" s="99">
        <v>4302</v>
      </c>
      <c r="B267" s="100"/>
      <c r="C267" s="101" t="s">
        <v>68</v>
      </c>
      <c r="D267" s="149"/>
      <c r="E267" s="31">
        <v>2534399</v>
      </c>
      <c r="F267" s="31">
        <v>1911378.7962204618</v>
      </c>
      <c r="G267" s="31">
        <v>0</v>
      </c>
      <c r="H267" s="31">
        <v>0</v>
      </c>
      <c r="I267" s="31"/>
      <c r="J267" s="31">
        <f t="shared" si="21"/>
        <v>4445777.7962204618</v>
      </c>
      <c r="K267" s="103" t="e">
        <f t="shared" si="22"/>
        <v>#REF!</v>
      </c>
    </row>
    <row r="268" spans="1:11" x14ac:dyDescent="0.2">
      <c r="A268" s="99">
        <v>4303</v>
      </c>
      <c r="B268" s="100"/>
      <c r="C268" s="101" t="s">
        <v>70</v>
      </c>
      <c r="D268" s="149"/>
      <c r="E268" s="31">
        <v>39135493</v>
      </c>
      <c r="F268" s="31">
        <v>8929493.7125382461</v>
      </c>
      <c r="G268" s="31">
        <v>0</v>
      </c>
      <c r="H268" s="31">
        <v>0</v>
      </c>
      <c r="I268" s="31"/>
      <c r="J268" s="31">
        <f t="shared" si="21"/>
        <v>48064986.712538242</v>
      </c>
      <c r="K268" s="103" t="e">
        <f t="shared" si="22"/>
        <v>#REF!</v>
      </c>
    </row>
    <row r="269" spans="1:11" x14ac:dyDescent="0.2">
      <c r="A269" s="99">
        <v>4304</v>
      </c>
      <c r="B269" s="100"/>
      <c r="C269" s="101" t="s">
        <v>72</v>
      </c>
      <c r="D269" s="149"/>
      <c r="E269" s="31">
        <v>0</v>
      </c>
      <c r="F269" s="31">
        <v>20540.038188758401</v>
      </c>
      <c r="G269" s="31">
        <v>0</v>
      </c>
      <c r="H269" s="31">
        <v>0</v>
      </c>
      <c r="I269" s="31"/>
      <c r="J269" s="31">
        <f t="shared" si="21"/>
        <v>20540.038188758401</v>
      </c>
      <c r="K269" s="103" t="e">
        <f t="shared" si="22"/>
        <v>#REF!</v>
      </c>
    </row>
    <row r="270" spans="1:11" x14ac:dyDescent="0.2">
      <c r="A270" s="99">
        <v>4305</v>
      </c>
      <c r="B270" s="100"/>
      <c r="C270" s="101" t="s">
        <v>74</v>
      </c>
      <c r="D270" s="149"/>
      <c r="E270" s="31">
        <v>9605207</v>
      </c>
      <c r="F270" s="31">
        <v>1084454.4322309948</v>
      </c>
      <c r="G270" s="31">
        <v>0</v>
      </c>
      <c r="H270" s="31">
        <v>0</v>
      </c>
      <c r="I270" s="31"/>
      <c r="J270" s="31">
        <f t="shared" si="21"/>
        <v>10689661.432230994</v>
      </c>
      <c r="K270" s="103" t="e">
        <f t="shared" si="22"/>
        <v>#REF!</v>
      </c>
    </row>
    <row r="271" spans="1:11" x14ac:dyDescent="0.2">
      <c r="A271" s="99">
        <v>4306</v>
      </c>
      <c r="B271" s="100"/>
      <c r="C271" s="101" t="s">
        <v>76</v>
      </c>
      <c r="D271" s="149"/>
      <c r="E271" s="31">
        <v>2789811</v>
      </c>
      <c r="F271" s="31">
        <v>209462.84573130001</v>
      </c>
      <c r="G271" s="31">
        <v>0</v>
      </c>
      <c r="H271" s="31">
        <v>0</v>
      </c>
      <c r="I271" s="31"/>
      <c r="J271" s="31">
        <f t="shared" si="21"/>
        <v>2999273.8457312998</v>
      </c>
      <c r="K271" s="103" t="e">
        <f t="shared" si="22"/>
        <v>#REF!</v>
      </c>
    </row>
    <row r="272" spans="1:11" x14ac:dyDescent="0.2">
      <c r="A272" s="99">
        <v>4307</v>
      </c>
      <c r="B272" s="100"/>
      <c r="C272" s="101" t="s">
        <v>78</v>
      </c>
      <c r="D272" s="149"/>
      <c r="E272" s="31">
        <v>5806303</v>
      </c>
      <c r="F272" s="31">
        <v>10995276.771871505</v>
      </c>
      <c r="G272" s="31">
        <v>0</v>
      </c>
      <c r="H272" s="31">
        <v>0</v>
      </c>
      <c r="I272" s="31"/>
      <c r="J272" s="31">
        <f t="shared" si="21"/>
        <v>16801579.771871507</v>
      </c>
      <c r="K272" s="103" t="e">
        <f t="shared" si="22"/>
        <v>#REF!</v>
      </c>
    </row>
    <row r="273" spans="1:11" x14ac:dyDescent="0.2">
      <c r="A273" s="99">
        <v>4308</v>
      </c>
      <c r="B273" s="100"/>
      <c r="C273" s="101" t="s">
        <v>80</v>
      </c>
      <c r="D273" s="149"/>
      <c r="E273" s="31">
        <v>55000</v>
      </c>
      <c r="F273" s="31">
        <v>0</v>
      </c>
      <c r="G273" s="31">
        <v>0</v>
      </c>
      <c r="H273" s="31">
        <v>0</v>
      </c>
      <c r="I273" s="31"/>
      <c r="J273" s="31">
        <f t="shared" si="21"/>
        <v>55000</v>
      </c>
      <c r="K273" s="103" t="e">
        <f t="shared" si="22"/>
        <v>#REF!</v>
      </c>
    </row>
    <row r="274" spans="1:11" ht="15.75" thickBot="1" x14ac:dyDescent="0.25">
      <c r="A274" s="120"/>
      <c r="B274" s="121"/>
      <c r="C274" s="122"/>
      <c r="D274" s="160"/>
      <c r="E274" s="161"/>
      <c r="F274" s="161"/>
      <c r="G274" s="161"/>
      <c r="H274" s="161"/>
      <c r="I274" s="161"/>
      <c r="J274" s="161"/>
      <c r="K274" s="162"/>
    </row>
    <row r="275" spans="1:11" ht="15.75" thickTop="1" x14ac:dyDescent="0.2">
      <c r="A275" s="135"/>
      <c r="B275" s="136"/>
      <c r="C275" s="137"/>
      <c r="D275" s="163"/>
      <c r="E275" s="164"/>
      <c r="F275" s="164"/>
      <c r="G275" s="164"/>
      <c r="H275" s="164"/>
      <c r="I275" s="164"/>
      <c r="J275" s="164"/>
      <c r="K275" s="165"/>
    </row>
    <row r="276" spans="1:11" ht="15.75" thickBot="1" x14ac:dyDescent="0.25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66"/>
    </row>
    <row r="277" spans="1:11" ht="17.25" thickTop="1" thickBot="1" x14ac:dyDescent="0.3">
      <c r="A277" s="69" t="s">
        <v>84</v>
      </c>
      <c r="B277" s="70"/>
      <c r="C277" s="77" t="s">
        <v>853</v>
      </c>
      <c r="D277" s="142"/>
      <c r="E277" s="73">
        <f t="shared" ref="E277:J277" si="23">E22-E143</f>
        <v>-58297743.731584787</v>
      </c>
      <c r="F277" s="73">
        <f t="shared" si="23"/>
        <v>1000992.8694728017</v>
      </c>
      <c r="G277" s="73">
        <f t="shared" si="23"/>
        <v>3974999.5348141193</v>
      </c>
      <c r="H277" s="73">
        <f t="shared" si="23"/>
        <v>-4070964.7004275918</v>
      </c>
      <c r="I277" s="73">
        <f t="shared" si="23"/>
        <v>0</v>
      </c>
      <c r="J277" s="167">
        <f t="shared" si="23"/>
        <v>-57392720.027725697</v>
      </c>
      <c r="K277" s="76" t="e">
        <f>J277/J$140*100</f>
        <v>#REF!</v>
      </c>
    </row>
    <row r="278" spans="1:11" ht="16.5" thickTop="1" x14ac:dyDescent="0.25">
      <c r="A278" s="69"/>
      <c r="B278" s="70"/>
      <c r="C278" s="71" t="s">
        <v>854</v>
      </c>
      <c r="D278" s="142"/>
      <c r="E278" s="168" t="e">
        <f>+E277/$J$140*100</f>
        <v>#REF!</v>
      </c>
      <c r="F278" s="168" t="e">
        <f>+F277/$J$140*100</f>
        <v>#REF!</v>
      </c>
      <c r="G278" s="168" t="e">
        <f>+G277/$J$140*100</f>
        <v>#REF!</v>
      </c>
      <c r="H278" s="168" t="e">
        <f>+H277/$J$140*100</f>
        <v>#REF!</v>
      </c>
      <c r="I278" s="32"/>
      <c r="J278" s="32"/>
      <c r="K278" s="144"/>
    </row>
    <row r="279" spans="1:11" ht="15.75" x14ac:dyDescent="0.25">
      <c r="A279" s="88"/>
      <c r="B279" s="89"/>
      <c r="C279" s="90" t="s">
        <v>89</v>
      </c>
      <c r="D279" s="146"/>
      <c r="E279" s="48"/>
      <c r="F279" s="48"/>
      <c r="G279" s="48"/>
      <c r="H279" s="48"/>
      <c r="I279" s="32"/>
      <c r="J279" s="32"/>
      <c r="K279" s="257"/>
    </row>
    <row r="280" spans="1:11" ht="15.75" x14ac:dyDescent="0.25">
      <c r="A280" s="88"/>
      <c r="B280" s="89"/>
      <c r="C280" s="246" t="s">
        <v>894</v>
      </c>
      <c r="D280" s="146"/>
      <c r="E280" s="32"/>
      <c r="F280" s="32"/>
      <c r="G280" s="32"/>
      <c r="H280" s="32"/>
      <c r="I280" s="32"/>
      <c r="J280" s="32"/>
      <c r="K280" s="93"/>
    </row>
    <row r="281" spans="1:11" ht="15.75" thickBot="1" x14ac:dyDescent="0.25">
      <c r="A281" s="169"/>
      <c r="B281" s="170"/>
      <c r="C281" s="171"/>
      <c r="D281" s="160"/>
      <c r="E281" s="161"/>
      <c r="F281" s="161"/>
      <c r="G281" s="161"/>
      <c r="H281" s="161"/>
      <c r="I281" s="161"/>
      <c r="J281" s="161"/>
      <c r="K281" s="166"/>
    </row>
    <row r="282" spans="1:11" ht="15.75" thickTop="1" x14ac:dyDescent="0.2">
      <c r="A282" s="61"/>
      <c r="B282" s="62"/>
      <c r="C282" s="172"/>
      <c r="D282" s="173"/>
      <c r="E282" s="66"/>
      <c r="F282" s="66"/>
      <c r="G282" s="66"/>
      <c r="H282" s="66"/>
      <c r="I282" s="66"/>
      <c r="J282" s="66"/>
      <c r="K282" s="174"/>
    </row>
    <row r="283" spans="1:11" ht="15.75" x14ac:dyDescent="0.25">
      <c r="A283" s="69" t="s">
        <v>91</v>
      </c>
      <c r="B283" s="70"/>
      <c r="C283" s="77" t="s">
        <v>92</v>
      </c>
      <c r="D283" s="142"/>
      <c r="E283" s="73">
        <f t="shared" ref="E283:J283" si="24">(E22-E81)-(E143-E185-E192)</f>
        <v>13016486.268415213</v>
      </c>
      <c r="F283" s="73">
        <f t="shared" si="24"/>
        <v>-702378.11469805241</v>
      </c>
      <c r="G283" s="73">
        <f t="shared" si="24"/>
        <v>5364552.639578104</v>
      </c>
      <c r="H283" s="73">
        <f t="shared" si="24"/>
        <v>-3725279.7004275918</v>
      </c>
      <c r="I283" s="73">
        <f t="shared" si="24"/>
        <v>0</v>
      </c>
      <c r="J283" s="73">
        <f t="shared" si="24"/>
        <v>13953377.092867374</v>
      </c>
      <c r="K283" s="92" t="e">
        <f>J283/J$140*100</f>
        <v>#REF!</v>
      </c>
    </row>
    <row r="284" spans="1:11" ht="15.75" x14ac:dyDescent="0.25">
      <c r="A284" s="69"/>
      <c r="B284" s="70"/>
      <c r="C284" s="77" t="s">
        <v>94</v>
      </c>
      <c r="D284" s="142"/>
      <c r="E284" s="73"/>
      <c r="F284" s="73"/>
      <c r="G284" s="73"/>
      <c r="H284" s="73"/>
      <c r="I284" s="73"/>
      <c r="J284" s="175"/>
      <c r="K284" s="93"/>
    </row>
    <row r="285" spans="1:11" ht="15.75" x14ac:dyDescent="0.25">
      <c r="A285" s="88"/>
      <c r="B285" s="89"/>
      <c r="C285" s="90" t="s">
        <v>96</v>
      </c>
      <c r="D285" s="146"/>
      <c r="E285" s="32"/>
      <c r="F285" s="32"/>
      <c r="G285" s="32"/>
      <c r="H285" s="32"/>
      <c r="I285" s="32"/>
      <c r="J285" s="29"/>
      <c r="K285" s="93"/>
    </row>
    <row r="286" spans="1:11" ht="15.75" thickBot="1" x14ac:dyDescent="0.25">
      <c r="A286" s="120"/>
      <c r="B286" s="121"/>
      <c r="C286" s="122"/>
      <c r="D286" s="160"/>
      <c r="E286" s="124"/>
      <c r="F286" s="124"/>
      <c r="G286" s="124"/>
      <c r="H286" s="124"/>
      <c r="I286" s="124"/>
      <c r="J286" s="124"/>
      <c r="K286" s="125"/>
    </row>
    <row r="287" spans="1:11" ht="15.75" thickTop="1" x14ac:dyDescent="0.2">
      <c r="A287" s="61"/>
      <c r="B287" s="62"/>
      <c r="C287" s="172"/>
      <c r="D287" s="173"/>
      <c r="E287" s="176"/>
      <c r="F287" s="176"/>
      <c r="G287" s="176"/>
      <c r="H287" s="176"/>
      <c r="I287" s="176"/>
      <c r="J287" s="176"/>
      <c r="K287" s="177"/>
    </row>
    <row r="288" spans="1:11" ht="15.75" x14ac:dyDescent="0.25">
      <c r="A288" s="69" t="s">
        <v>97</v>
      </c>
      <c r="B288" s="70"/>
      <c r="C288" s="77" t="s">
        <v>98</v>
      </c>
      <c r="D288" s="142"/>
      <c r="E288" s="73">
        <f t="shared" ref="E288:J288" si="25">E25-(E146+E205)</f>
        <v>84269801.488075256</v>
      </c>
      <c r="F288" s="73">
        <f t="shared" si="25"/>
        <v>38219844.568678677</v>
      </c>
      <c r="G288" s="73">
        <f t="shared" si="25"/>
        <v>-246095785.51985145</v>
      </c>
      <c r="H288" s="73">
        <f t="shared" si="25"/>
        <v>-75635601.700427592</v>
      </c>
      <c r="I288" s="73">
        <f t="shared" si="25"/>
        <v>-367430279.82780981</v>
      </c>
      <c r="J288" s="73">
        <f t="shared" si="25"/>
        <v>168188538.66428423</v>
      </c>
      <c r="K288" s="92" t="e">
        <f>J288/J$140*100</f>
        <v>#REF!</v>
      </c>
    </row>
    <row r="289" spans="1:11" ht="15.75" x14ac:dyDescent="0.25">
      <c r="A289" s="69"/>
      <c r="B289" s="70"/>
      <c r="C289" s="77" t="s">
        <v>94</v>
      </c>
      <c r="D289" s="142"/>
      <c r="E289" s="73"/>
      <c r="F289" s="73"/>
      <c r="G289" s="73"/>
      <c r="H289" s="73"/>
      <c r="I289" s="73"/>
      <c r="J289" s="73"/>
      <c r="K289" s="93"/>
    </row>
    <row r="290" spans="1:11" ht="15.75" x14ac:dyDescent="0.25">
      <c r="A290" s="88"/>
      <c r="B290" s="89"/>
      <c r="C290" s="90" t="s">
        <v>100</v>
      </c>
      <c r="D290" s="146"/>
      <c r="E290" s="32"/>
      <c r="F290" s="32"/>
      <c r="G290" s="32"/>
      <c r="H290" s="32"/>
      <c r="I290" s="32"/>
      <c r="J290" s="29"/>
      <c r="K290" s="93"/>
    </row>
    <row r="291" spans="1:11" ht="15.75" thickBot="1" x14ac:dyDescent="0.25">
      <c r="A291" s="178"/>
      <c r="B291" s="179"/>
      <c r="C291" s="180"/>
      <c r="D291" s="181"/>
      <c r="E291" s="182"/>
      <c r="F291" s="182"/>
      <c r="G291" s="182"/>
      <c r="H291" s="182"/>
      <c r="I291" s="182"/>
      <c r="J291" s="182"/>
      <c r="K291" s="183"/>
    </row>
    <row r="292" spans="1:11" ht="15.75" thickTop="1" x14ac:dyDescent="0.2">
      <c r="A292" s="184"/>
      <c r="B292" s="184"/>
      <c r="C292" s="56"/>
      <c r="D292" s="185"/>
      <c r="E292" s="186"/>
      <c r="F292" s="186"/>
      <c r="G292" s="186"/>
      <c r="H292" s="186"/>
      <c r="I292" s="186"/>
      <c r="J292" s="186"/>
      <c r="K292" s="186"/>
    </row>
    <row r="293" spans="1:11" x14ac:dyDescent="0.2">
      <c r="A293" s="53"/>
      <c r="B293" s="53"/>
      <c r="C293" s="54"/>
      <c r="D293" s="187"/>
      <c r="E293" s="188"/>
      <c r="F293" s="188"/>
      <c r="G293" s="188"/>
      <c r="H293" s="188"/>
      <c r="I293" s="188"/>
      <c r="J293" s="188"/>
      <c r="K293" s="51"/>
    </row>
    <row r="294" spans="1:11" x14ac:dyDescent="0.2">
      <c r="A294" s="53"/>
      <c r="B294" s="53"/>
      <c r="C294" s="54"/>
      <c r="D294" s="187"/>
      <c r="E294" s="188"/>
      <c r="F294" s="188"/>
      <c r="G294" s="188"/>
      <c r="H294" s="188"/>
      <c r="I294" s="188"/>
      <c r="J294" s="188"/>
      <c r="K294" s="51"/>
    </row>
    <row r="295" spans="1:11" ht="23.25" x14ac:dyDescent="0.35">
      <c r="A295" s="201"/>
      <c r="B295" s="237" t="s">
        <v>866</v>
      </c>
      <c r="C295" s="239" t="s">
        <v>867</v>
      </c>
      <c r="D295" s="239" t="s">
        <v>868</v>
      </c>
      <c r="E295" s="237"/>
      <c r="F295" s="240"/>
      <c r="G295" s="264"/>
      <c r="H295" s="264"/>
      <c r="I295" s="381"/>
      <c r="J295" s="381"/>
      <c r="K295" s="9"/>
    </row>
    <row r="296" spans="1:11" x14ac:dyDescent="0.2">
      <c r="A296" s="53"/>
      <c r="B296" s="53"/>
      <c r="C296" s="54"/>
      <c r="D296" s="54"/>
      <c r="E296" s="51"/>
      <c r="F296" s="51"/>
      <c r="G296" s="51"/>
      <c r="H296" s="51"/>
      <c r="I296" s="51"/>
      <c r="J296" s="51"/>
      <c r="K296" s="51"/>
    </row>
    <row r="297" spans="1:11" ht="16.5" thickBot="1" x14ac:dyDescent="0.3">
      <c r="A297" s="305"/>
      <c r="B297" s="305"/>
      <c r="C297" s="346"/>
      <c r="D297" s="346"/>
      <c r="E297" s="241"/>
      <c r="F297" s="241"/>
      <c r="G297" s="241"/>
      <c r="H297" s="241"/>
      <c r="I297" s="55" t="s">
        <v>219</v>
      </c>
      <c r="J297" s="55"/>
      <c r="K297" s="241"/>
    </row>
    <row r="298" spans="1:11" ht="16.5" thickTop="1" x14ac:dyDescent="0.25">
      <c r="A298" s="306"/>
      <c r="B298" s="317"/>
      <c r="C298" s="347"/>
      <c r="D298" s="373"/>
      <c r="E298" s="334"/>
      <c r="F298" s="335"/>
      <c r="G298" s="335"/>
      <c r="H298" s="335"/>
      <c r="I298" s="335"/>
      <c r="J298" s="339"/>
      <c r="K298" s="276"/>
    </row>
    <row r="299" spans="1:11" ht="20.25" x14ac:dyDescent="0.3">
      <c r="A299" s="307"/>
      <c r="B299" s="242"/>
      <c r="C299" s="345"/>
      <c r="D299" s="374"/>
      <c r="E299" s="336" t="str">
        <f>+E15</f>
        <v xml:space="preserve">   2  0  0  4</v>
      </c>
      <c r="F299" s="337"/>
      <c r="G299" s="337"/>
      <c r="H299" s="337"/>
      <c r="I299" s="337"/>
      <c r="J299" s="340"/>
      <c r="K299" s="277" t="s">
        <v>220</v>
      </c>
    </row>
    <row r="300" spans="1:11" ht="15.75" x14ac:dyDescent="0.25">
      <c r="A300" s="307"/>
      <c r="B300" s="242"/>
      <c r="C300" s="345"/>
      <c r="D300" s="374"/>
      <c r="E300" s="278"/>
      <c r="F300" s="279"/>
      <c r="G300" s="280"/>
      <c r="H300" s="281"/>
      <c r="I300" s="282" t="s">
        <v>221</v>
      </c>
      <c r="J300" s="282" t="s">
        <v>222</v>
      </c>
      <c r="K300" s="277" t="s">
        <v>223</v>
      </c>
    </row>
    <row r="301" spans="1:11" ht="15.75" x14ac:dyDescent="0.25">
      <c r="A301" s="329" t="s">
        <v>224</v>
      </c>
      <c r="B301" s="242"/>
      <c r="C301" s="345"/>
      <c r="D301" s="374"/>
      <c r="E301" s="283" t="s">
        <v>225</v>
      </c>
      <c r="F301" s="284" t="s">
        <v>226</v>
      </c>
      <c r="G301" s="288" t="s">
        <v>227</v>
      </c>
      <c r="H301" s="289" t="s">
        <v>228</v>
      </c>
      <c r="I301" s="285" t="s">
        <v>229</v>
      </c>
      <c r="J301" s="285" t="s">
        <v>230</v>
      </c>
      <c r="K301" s="277" t="s">
        <v>231</v>
      </c>
    </row>
    <row r="302" spans="1:11" ht="15.75" x14ac:dyDescent="0.25">
      <c r="A302" s="307"/>
      <c r="B302" s="242"/>
      <c r="C302" s="345"/>
      <c r="D302" s="374"/>
      <c r="E302" s="283" t="s">
        <v>232</v>
      </c>
      <c r="F302" s="284" t="s">
        <v>233</v>
      </c>
      <c r="G302" s="288"/>
      <c r="H302" s="289"/>
      <c r="I302" s="294" t="s">
        <v>234</v>
      </c>
      <c r="J302" s="285" t="s">
        <v>235</v>
      </c>
      <c r="K302" s="277" t="s">
        <v>236</v>
      </c>
    </row>
    <row r="303" spans="1:11" ht="16.5" thickBot="1" x14ac:dyDescent="0.3">
      <c r="A303" s="308"/>
      <c r="B303" s="243"/>
      <c r="C303" s="346"/>
      <c r="D303" s="375"/>
      <c r="E303" s="290"/>
      <c r="F303" s="291"/>
      <c r="G303" s="292"/>
      <c r="H303" s="293"/>
      <c r="I303" s="295" t="s">
        <v>237</v>
      </c>
      <c r="J303" s="286"/>
      <c r="K303" s="287" t="s">
        <v>239</v>
      </c>
    </row>
    <row r="304" spans="1:11" ht="15.75" thickTop="1" x14ac:dyDescent="0.2">
      <c r="A304" s="57"/>
      <c r="B304" s="58"/>
      <c r="C304" s="59"/>
      <c r="D304" s="60"/>
      <c r="E304" s="260" t="s">
        <v>240</v>
      </c>
      <c r="F304" s="260" t="s">
        <v>241</v>
      </c>
      <c r="G304" s="260" t="s">
        <v>242</v>
      </c>
      <c r="H304" s="260" t="s">
        <v>243</v>
      </c>
      <c r="I304" s="260" t="s">
        <v>244</v>
      </c>
      <c r="J304" s="260" t="s">
        <v>245</v>
      </c>
      <c r="K304" s="272"/>
    </row>
    <row r="305" spans="1:11" ht="15.75" x14ac:dyDescent="0.25">
      <c r="A305" s="190"/>
      <c r="B305" s="191" t="s">
        <v>101</v>
      </c>
      <c r="C305" s="192" t="s">
        <v>698</v>
      </c>
      <c r="D305" s="193"/>
      <c r="E305" s="194"/>
      <c r="F305" s="194"/>
      <c r="G305" s="194"/>
      <c r="H305" s="194"/>
      <c r="I305" s="194"/>
      <c r="J305" s="194"/>
      <c r="K305" s="195"/>
    </row>
    <row r="306" spans="1:11" ht="15.75" x14ac:dyDescent="0.25">
      <c r="A306" s="190"/>
      <c r="B306" s="191"/>
      <c r="C306" s="192" t="s">
        <v>700</v>
      </c>
      <c r="D306" s="193"/>
      <c r="E306" s="194">
        <f t="shared" ref="E306:J306" si="26">E308+E318+E323</f>
        <v>9380028</v>
      </c>
      <c r="F306" s="194">
        <f t="shared" si="26"/>
        <v>4624646.3720380003</v>
      </c>
      <c r="G306" s="194">
        <f t="shared" si="26"/>
        <v>64572</v>
      </c>
      <c r="H306" s="194">
        <f t="shared" si="26"/>
        <v>0</v>
      </c>
      <c r="I306" s="194">
        <f t="shared" si="26"/>
        <v>0</v>
      </c>
      <c r="J306" s="196">
        <f t="shared" si="26"/>
        <v>14069246.372037999</v>
      </c>
      <c r="K306" s="197" t="e">
        <f>J306/J$140*100</f>
        <v>#REF!</v>
      </c>
    </row>
    <row r="307" spans="1:11" x14ac:dyDescent="0.2">
      <c r="A307" s="82"/>
      <c r="B307" s="94"/>
      <c r="C307" s="95"/>
      <c r="D307" s="145"/>
      <c r="E307" s="34"/>
      <c r="F307" s="34"/>
      <c r="G307" s="34"/>
      <c r="H307" s="34"/>
      <c r="I307" s="34"/>
      <c r="J307" s="34"/>
      <c r="K307" s="105"/>
    </row>
    <row r="308" spans="1:11" x14ac:dyDescent="0.2">
      <c r="A308" s="99">
        <v>750</v>
      </c>
      <c r="B308" s="100"/>
      <c r="C308" s="101" t="s">
        <v>702</v>
      </c>
      <c r="D308" s="149"/>
      <c r="E308" s="31">
        <f>SUM(E309:E316)</f>
        <v>9380028</v>
      </c>
      <c r="F308" s="31">
        <v>1944746.372038</v>
      </c>
      <c r="G308" s="31">
        <f>SUM(G309:G316)</f>
        <v>64572</v>
      </c>
      <c r="H308" s="31">
        <f>SUM(H309:H316)</f>
        <v>0</v>
      </c>
      <c r="I308" s="31">
        <f>SUM(I309:I316)</f>
        <v>0</v>
      </c>
      <c r="J308" s="31">
        <f>+E308+F308+G308+H308-I308</f>
        <v>11389346.372037999</v>
      </c>
      <c r="K308" s="103" t="e">
        <f t="shared" ref="K308:K316" si="27">J308/J$140*100</f>
        <v>#REF!</v>
      </c>
    </row>
    <row r="309" spans="1:11" x14ac:dyDescent="0.2">
      <c r="A309" s="99">
        <v>7500</v>
      </c>
      <c r="B309" s="100"/>
      <c r="C309" s="101" t="s">
        <v>704</v>
      </c>
      <c r="D309" s="149"/>
      <c r="E309" s="31">
        <v>0</v>
      </c>
      <c r="F309" s="31"/>
      <c r="G309" s="31">
        <v>64572</v>
      </c>
      <c r="H309" s="31">
        <v>0</v>
      </c>
      <c r="I309" s="31"/>
      <c r="J309" s="31">
        <f t="shared" ref="J309:J315" si="28">E309+F309+G309+H309-I309</f>
        <v>64572</v>
      </c>
      <c r="K309" s="103" t="e">
        <f t="shared" si="27"/>
        <v>#REF!</v>
      </c>
    </row>
    <row r="310" spans="1:11" x14ac:dyDescent="0.2">
      <c r="A310" s="99">
        <v>7501</v>
      </c>
      <c r="B310" s="100"/>
      <c r="C310" s="101" t="s">
        <v>907</v>
      </c>
      <c r="D310" s="149"/>
      <c r="E310" s="31">
        <v>0</v>
      </c>
      <c r="F310" s="31"/>
      <c r="G310" s="31">
        <v>0</v>
      </c>
      <c r="H310" s="31">
        <v>0</v>
      </c>
      <c r="I310" s="31"/>
      <c r="J310" s="31">
        <f t="shared" si="28"/>
        <v>0</v>
      </c>
      <c r="K310" s="103" t="e">
        <f t="shared" si="27"/>
        <v>#REF!</v>
      </c>
    </row>
    <row r="311" spans="1:11" x14ac:dyDescent="0.2">
      <c r="A311" s="99">
        <v>7502</v>
      </c>
      <c r="B311" s="100"/>
      <c r="C311" s="101" t="s">
        <v>706</v>
      </c>
      <c r="D311" s="149"/>
      <c r="E311" s="31">
        <v>181829</v>
      </c>
      <c r="F311" s="31"/>
      <c r="G311" s="31">
        <v>0</v>
      </c>
      <c r="H311" s="31">
        <v>0</v>
      </c>
      <c r="I311" s="31"/>
      <c r="J311" s="31">
        <f t="shared" si="28"/>
        <v>181829</v>
      </c>
      <c r="K311" s="103" t="e">
        <f t="shared" si="27"/>
        <v>#REF!</v>
      </c>
    </row>
    <row r="312" spans="1:11" x14ac:dyDescent="0.2">
      <c r="A312" s="99">
        <v>7503</v>
      </c>
      <c r="B312" s="100"/>
      <c r="C312" s="101" t="s">
        <v>908</v>
      </c>
      <c r="D312" s="149"/>
      <c r="E312" s="31">
        <v>8257355</v>
      </c>
      <c r="F312" s="31"/>
      <c r="G312" s="31">
        <v>0</v>
      </c>
      <c r="H312" s="31">
        <v>0</v>
      </c>
      <c r="I312" s="31"/>
      <c r="J312" s="31">
        <f t="shared" si="28"/>
        <v>8257355</v>
      </c>
      <c r="K312" s="103" t="e">
        <f t="shared" si="27"/>
        <v>#REF!</v>
      </c>
    </row>
    <row r="313" spans="1:11" s="423" customFormat="1" x14ac:dyDescent="0.2">
      <c r="A313" s="99">
        <v>7504</v>
      </c>
      <c r="B313" s="100"/>
      <c r="C313" s="101" t="s">
        <v>710</v>
      </c>
      <c r="D313" s="149"/>
      <c r="E313" s="31">
        <v>940844</v>
      </c>
      <c r="F313" s="31"/>
      <c r="G313" s="31">
        <v>0</v>
      </c>
      <c r="H313" s="31">
        <v>0</v>
      </c>
      <c r="I313" s="31"/>
      <c r="J313" s="31">
        <f t="shared" si="28"/>
        <v>940844</v>
      </c>
      <c r="K313" s="103" t="e">
        <f t="shared" si="27"/>
        <v>#REF!</v>
      </c>
    </row>
    <row r="314" spans="1:11" s="423" customFormat="1" x14ac:dyDescent="0.2">
      <c r="A314" s="99">
        <v>7505</v>
      </c>
      <c r="B314" s="100"/>
      <c r="C314" s="101" t="s">
        <v>712</v>
      </c>
      <c r="D314" s="149"/>
      <c r="E314" s="31">
        <v>0</v>
      </c>
      <c r="F314" s="31"/>
      <c r="G314" s="31">
        <v>0</v>
      </c>
      <c r="H314" s="31"/>
      <c r="I314" s="31"/>
      <c r="J314" s="31">
        <f t="shared" si="28"/>
        <v>0</v>
      </c>
      <c r="K314" s="103" t="e">
        <f t="shared" si="27"/>
        <v>#REF!</v>
      </c>
    </row>
    <row r="315" spans="1:11" x14ac:dyDescent="0.2">
      <c r="A315" s="99">
        <v>7506</v>
      </c>
      <c r="B315" s="100"/>
      <c r="C315" s="101" t="s">
        <v>716</v>
      </c>
      <c r="D315" s="149"/>
      <c r="E315" s="31">
        <v>0</v>
      </c>
      <c r="F315" s="31"/>
      <c r="G315" s="31">
        <v>0</v>
      </c>
      <c r="H315" s="31">
        <v>0</v>
      </c>
      <c r="I315" s="31"/>
      <c r="J315" s="31">
        <f t="shared" si="28"/>
        <v>0</v>
      </c>
      <c r="K315" s="103" t="e">
        <f t="shared" si="27"/>
        <v>#REF!</v>
      </c>
    </row>
    <row r="316" spans="1:11" x14ac:dyDescent="0.2">
      <c r="A316" s="99">
        <v>7507</v>
      </c>
      <c r="B316" s="100"/>
      <c r="C316" s="101" t="s">
        <v>714</v>
      </c>
      <c r="D316" s="149"/>
      <c r="E316" s="31">
        <v>0</v>
      </c>
      <c r="F316" s="31"/>
      <c r="G316" s="31"/>
      <c r="H316" s="31"/>
      <c r="I316" s="31">
        <f>+H316+G316+F316+E316</f>
        <v>0</v>
      </c>
      <c r="J316" s="31">
        <f>E316+F316+G316+H316-I316</f>
        <v>0</v>
      </c>
      <c r="K316" s="103" t="e">
        <f t="shared" si="27"/>
        <v>#REF!</v>
      </c>
    </row>
    <row r="317" spans="1:11" x14ac:dyDescent="0.2">
      <c r="A317" s="82"/>
      <c r="B317" s="94"/>
      <c r="C317" s="95"/>
      <c r="D317" s="145"/>
      <c r="E317" s="34"/>
      <c r="F317" s="34"/>
      <c r="G317" s="34"/>
      <c r="H317" s="34"/>
      <c r="I317" s="34"/>
      <c r="J317" s="34"/>
      <c r="K317" s="105"/>
    </row>
    <row r="318" spans="1:11" x14ac:dyDescent="0.2">
      <c r="A318" s="99">
        <v>751</v>
      </c>
      <c r="B318" s="100"/>
      <c r="C318" s="101" t="s">
        <v>700</v>
      </c>
      <c r="D318" s="149"/>
      <c r="E318" s="31">
        <f>SUM(E319:E321)</f>
        <v>0</v>
      </c>
      <c r="F318" s="31">
        <v>2000000</v>
      </c>
      <c r="G318" s="31">
        <f>SUM(G319:G321)</f>
        <v>0</v>
      </c>
      <c r="H318" s="31">
        <v>0</v>
      </c>
      <c r="I318" s="31">
        <f>SUM(I319:I321)</f>
        <v>0</v>
      </c>
      <c r="J318" s="31">
        <f>+E318+F318+G318+H318-I318</f>
        <v>2000000</v>
      </c>
      <c r="K318" s="103" t="e">
        <f>J318/J$140*100</f>
        <v>#REF!</v>
      </c>
    </row>
    <row r="319" spans="1:11" x14ac:dyDescent="0.2">
      <c r="A319" s="99">
        <v>7510</v>
      </c>
      <c r="B319" s="100"/>
      <c r="C319" s="101" t="s">
        <v>718</v>
      </c>
      <c r="D319" s="149"/>
      <c r="E319" s="31"/>
      <c r="F319" s="31"/>
      <c r="G319" s="31">
        <v>0</v>
      </c>
      <c r="H319" s="31">
        <v>0</v>
      </c>
      <c r="I319" s="31">
        <v>0</v>
      </c>
      <c r="J319" s="31">
        <f>E319+F319+G319+H319-I319</f>
        <v>0</v>
      </c>
      <c r="K319" s="103" t="e">
        <f>J319/J$140*100</f>
        <v>#REF!</v>
      </c>
    </row>
    <row r="320" spans="1:11" x14ac:dyDescent="0.2">
      <c r="A320" s="99">
        <v>7511</v>
      </c>
      <c r="B320" s="100"/>
      <c r="C320" s="101" t="s">
        <v>720</v>
      </c>
      <c r="D320" s="149"/>
      <c r="E320" s="31"/>
      <c r="F320" s="31"/>
      <c r="G320" s="31">
        <v>0</v>
      </c>
      <c r="H320" s="31">
        <v>0</v>
      </c>
      <c r="I320" s="31">
        <v>0</v>
      </c>
      <c r="J320" s="31">
        <f>E320+F320+G320+H320-I320</f>
        <v>0</v>
      </c>
      <c r="K320" s="103" t="e">
        <f>J320/J$140*100</f>
        <v>#REF!</v>
      </c>
    </row>
    <row r="321" spans="1:11" x14ac:dyDescent="0.2">
      <c r="A321" s="99">
        <v>7512</v>
      </c>
      <c r="B321" s="100"/>
      <c r="C321" s="101" t="s">
        <v>722</v>
      </c>
      <c r="D321" s="149"/>
      <c r="E321" s="31"/>
      <c r="F321" s="31"/>
      <c r="G321" s="31">
        <v>0</v>
      </c>
      <c r="H321" s="31">
        <v>0</v>
      </c>
      <c r="I321" s="31">
        <v>0</v>
      </c>
      <c r="J321" s="31">
        <f>E321+F321+G321+H321-I321</f>
        <v>0</v>
      </c>
      <c r="K321" s="103" t="e">
        <f>J321/J$140*100</f>
        <v>#REF!</v>
      </c>
    </row>
    <row r="322" spans="1:11" x14ac:dyDescent="0.2">
      <c r="A322" s="82"/>
      <c r="B322" s="94"/>
      <c r="C322" s="95"/>
      <c r="D322" s="145"/>
      <c r="E322" s="34"/>
      <c r="F322" s="34"/>
      <c r="G322" s="34"/>
      <c r="H322" s="34"/>
      <c r="I322" s="34"/>
      <c r="J322" s="34"/>
      <c r="K322" s="150"/>
    </row>
    <row r="323" spans="1:11" x14ac:dyDescent="0.2">
      <c r="A323" s="99">
        <v>752</v>
      </c>
      <c r="B323" s="100"/>
      <c r="C323" s="101" t="s">
        <v>724</v>
      </c>
      <c r="D323" s="149"/>
      <c r="E323" s="31">
        <f>E324</f>
        <v>0</v>
      </c>
      <c r="F323" s="31">
        <f>F324</f>
        <v>679900</v>
      </c>
      <c r="G323" s="31">
        <f>G324</f>
        <v>0</v>
      </c>
      <c r="H323" s="31">
        <f>H324</f>
        <v>0</v>
      </c>
      <c r="I323" s="31">
        <f>I324</f>
        <v>0</v>
      </c>
      <c r="J323" s="31">
        <f>+E323+F323+G323+H323-I323</f>
        <v>679900</v>
      </c>
      <c r="K323" s="103" t="e">
        <f>J323/J$140*100</f>
        <v>#REF!</v>
      </c>
    </row>
    <row r="324" spans="1:11" x14ac:dyDescent="0.2">
      <c r="A324" s="99">
        <v>7520</v>
      </c>
      <c r="B324" s="100"/>
      <c r="C324" s="101" t="s">
        <v>103</v>
      </c>
      <c r="D324" s="149"/>
      <c r="E324" s="31"/>
      <c r="F324" s="31">
        <v>679900</v>
      </c>
      <c r="G324" s="31">
        <v>0</v>
      </c>
      <c r="H324" s="31">
        <v>0</v>
      </c>
      <c r="I324" s="31">
        <v>0</v>
      </c>
      <c r="J324" s="31">
        <f>E324+F324+G324+H324-I324</f>
        <v>679900</v>
      </c>
      <c r="K324" s="103" t="e">
        <f>J324/J$140*100</f>
        <v>#REF!</v>
      </c>
    </row>
    <row r="325" spans="1:11" ht="15.75" thickBot="1" x14ac:dyDescent="0.25">
      <c r="A325" s="120"/>
      <c r="B325" s="121"/>
      <c r="C325" s="122"/>
      <c r="D325" s="160"/>
      <c r="E325" s="161"/>
      <c r="F325" s="161"/>
      <c r="G325" s="161"/>
      <c r="H325" s="161"/>
      <c r="I325" s="161"/>
      <c r="J325" s="161"/>
      <c r="K325" s="166"/>
    </row>
    <row r="326" spans="1:11" ht="15.75" thickTop="1" x14ac:dyDescent="0.2">
      <c r="A326" s="135"/>
      <c r="B326" s="136"/>
      <c r="C326" s="137"/>
      <c r="D326" s="163"/>
      <c r="E326" s="164"/>
      <c r="F326" s="164"/>
      <c r="G326" s="164"/>
      <c r="H326" s="164"/>
      <c r="I326" s="164"/>
      <c r="J326" s="164"/>
      <c r="K326" s="198"/>
    </row>
    <row r="327" spans="1:11" ht="15.75" x14ac:dyDescent="0.25">
      <c r="A327" s="69"/>
      <c r="B327" s="70" t="s">
        <v>105</v>
      </c>
      <c r="C327" s="77" t="s">
        <v>106</v>
      </c>
      <c r="D327" s="142"/>
      <c r="E327" s="73"/>
      <c r="F327" s="73"/>
      <c r="G327" s="73"/>
      <c r="H327" s="73"/>
      <c r="I327" s="73"/>
      <c r="J327" s="73"/>
      <c r="K327" s="93"/>
    </row>
    <row r="328" spans="1:11" ht="15.75" x14ac:dyDescent="0.25">
      <c r="A328" s="69"/>
      <c r="B328" s="70"/>
      <c r="C328" s="77" t="s">
        <v>108</v>
      </c>
      <c r="D328" s="142"/>
      <c r="E328" s="73">
        <f t="shared" ref="E328:J328" si="29">E330+E339+E347+E352</f>
        <v>8313577</v>
      </c>
      <c r="F328" s="73">
        <f t="shared" si="29"/>
        <v>1911846.4078786843</v>
      </c>
      <c r="G328" s="73">
        <f t="shared" si="29"/>
        <v>0</v>
      </c>
      <c r="H328" s="73">
        <f t="shared" si="29"/>
        <v>0</v>
      </c>
      <c r="I328" s="73">
        <f t="shared" si="29"/>
        <v>0</v>
      </c>
      <c r="J328" s="73">
        <f t="shared" si="29"/>
        <v>10225423.407878684</v>
      </c>
      <c r="K328" s="197" t="e">
        <f>J328/J$140*100</f>
        <v>#REF!</v>
      </c>
    </row>
    <row r="329" spans="1:11" x14ac:dyDescent="0.2">
      <c r="A329" s="82"/>
      <c r="B329" s="94"/>
      <c r="C329" s="95"/>
      <c r="D329" s="145"/>
      <c r="E329" s="34"/>
      <c r="F329" s="34"/>
      <c r="G329" s="34"/>
      <c r="H329" s="34"/>
      <c r="I329" s="34"/>
      <c r="J329" s="34"/>
      <c r="K329" s="105"/>
    </row>
    <row r="330" spans="1:11" x14ac:dyDescent="0.2">
      <c r="A330" s="99">
        <v>440</v>
      </c>
      <c r="B330" s="100"/>
      <c r="C330" s="101" t="s">
        <v>110</v>
      </c>
      <c r="D330" s="149"/>
      <c r="E330" s="31">
        <f>SUM(E331:E337)</f>
        <v>2533628</v>
      </c>
      <c r="F330" s="31">
        <v>1141918.1808858141</v>
      </c>
      <c r="G330" s="31">
        <v>0</v>
      </c>
      <c r="H330" s="31">
        <v>0</v>
      </c>
      <c r="I330" s="31">
        <f>SUM(I331:I337)</f>
        <v>0</v>
      </c>
      <c r="J330" s="31">
        <f>+E330+F330+G330+H330-I330</f>
        <v>3675546.1808858141</v>
      </c>
      <c r="K330" s="103" t="e">
        <f t="shared" ref="K330:K337" si="30">J330/J$140*100</f>
        <v>#REF!</v>
      </c>
    </row>
    <row r="331" spans="1:11" x14ac:dyDescent="0.2">
      <c r="A331" s="99">
        <v>4400</v>
      </c>
      <c r="B331" s="100"/>
      <c r="C331" s="101" t="s">
        <v>112</v>
      </c>
      <c r="D331" s="149"/>
      <c r="E331" s="31">
        <v>4000</v>
      </c>
      <c r="F331" s="31"/>
      <c r="G331" s="31">
        <v>0</v>
      </c>
      <c r="H331" s="31">
        <v>0</v>
      </c>
      <c r="I331" s="31">
        <v>0</v>
      </c>
      <c r="J331" s="31">
        <f t="shared" ref="J331:J337" si="31">E331+F331+G331+H331</f>
        <v>4000</v>
      </c>
      <c r="K331" s="103" t="e">
        <f t="shared" si="30"/>
        <v>#REF!</v>
      </c>
    </row>
    <row r="332" spans="1:11" x14ac:dyDescent="0.2">
      <c r="A332" s="99">
        <v>4401</v>
      </c>
      <c r="B332" s="100"/>
      <c r="C332" s="101" t="s">
        <v>114</v>
      </c>
      <c r="D332" s="149"/>
      <c r="E332" s="31">
        <v>0</v>
      </c>
      <c r="F332" s="31"/>
      <c r="G332" s="31">
        <v>0</v>
      </c>
      <c r="H332" s="31">
        <v>0</v>
      </c>
      <c r="I332" s="31">
        <v>0</v>
      </c>
      <c r="J332" s="31">
        <f t="shared" si="31"/>
        <v>0</v>
      </c>
      <c r="K332" s="103" t="e">
        <f t="shared" si="30"/>
        <v>#REF!</v>
      </c>
    </row>
    <row r="333" spans="1:11" x14ac:dyDescent="0.2">
      <c r="A333" s="99">
        <v>4402</v>
      </c>
      <c r="B333" s="100"/>
      <c r="C333" s="101" t="s">
        <v>116</v>
      </c>
      <c r="D333" s="149"/>
      <c r="E333" s="31">
        <v>0</v>
      </c>
      <c r="F333" s="31"/>
      <c r="G333" s="31">
        <v>0</v>
      </c>
      <c r="H333" s="31">
        <v>0</v>
      </c>
      <c r="I333" s="31">
        <v>0</v>
      </c>
      <c r="J333" s="31">
        <f t="shared" si="31"/>
        <v>0</v>
      </c>
      <c r="K333" s="103" t="e">
        <f t="shared" si="30"/>
        <v>#REF!</v>
      </c>
    </row>
    <row r="334" spans="1:11" x14ac:dyDescent="0.2">
      <c r="A334" s="99">
        <v>4403</v>
      </c>
      <c r="B334" s="100"/>
      <c r="C334" s="101" t="s">
        <v>118</v>
      </c>
      <c r="D334" s="149"/>
      <c r="E334" s="31">
        <v>0</v>
      </c>
      <c r="F334" s="31"/>
      <c r="G334" s="31">
        <v>0</v>
      </c>
      <c r="H334" s="31">
        <v>0</v>
      </c>
      <c r="I334" s="31">
        <v>0</v>
      </c>
      <c r="J334" s="31">
        <f t="shared" si="31"/>
        <v>0</v>
      </c>
      <c r="K334" s="103" t="e">
        <f t="shared" si="30"/>
        <v>#REF!</v>
      </c>
    </row>
    <row r="335" spans="1:11" x14ac:dyDescent="0.2">
      <c r="A335" s="99">
        <v>4404</v>
      </c>
      <c r="B335" s="100"/>
      <c r="C335" s="101" t="s">
        <v>120</v>
      </c>
      <c r="D335" s="149"/>
      <c r="E335" s="31">
        <v>2529628</v>
      </c>
      <c r="F335" s="31"/>
      <c r="G335" s="31">
        <v>0</v>
      </c>
      <c r="H335" s="31">
        <v>0</v>
      </c>
      <c r="I335" s="31">
        <v>0</v>
      </c>
      <c r="J335" s="31">
        <f t="shared" si="31"/>
        <v>2529628</v>
      </c>
      <c r="K335" s="103" t="e">
        <f t="shared" si="30"/>
        <v>#REF!</v>
      </c>
    </row>
    <row r="336" spans="1:11" x14ac:dyDescent="0.2">
      <c r="A336" s="106">
        <v>4405</v>
      </c>
      <c r="B336" s="107"/>
      <c r="C336" s="108" t="s">
        <v>122</v>
      </c>
      <c r="D336" s="153"/>
      <c r="E336" s="109">
        <v>0</v>
      </c>
      <c r="F336" s="109"/>
      <c r="G336" s="109">
        <v>0</v>
      </c>
      <c r="H336" s="109">
        <v>0</v>
      </c>
      <c r="I336" s="109">
        <v>0</v>
      </c>
      <c r="J336" s="109">
        <f t="shared" si="31"/>
        <v>0</v>
      </c>
      <c r="K336" s="103" t="e">
        <f t="shared" si="30"/>
        <v>#REF!</v>
      </c>
    </row>
    <row r="337" spans="1:11" x14ac:dyDescent="0.2">
      <c r="A337" s="99">
        <v>4406</v>
      </c>
      <c r="B337" s="100"/>
      <c r="C337" s="101" t="s">
        <v>124</v>
      </c>
      <c r="D337" s="149"/>
      <c r="E337" s="31">
        <v>0</v>
      </c>
      <c r="F337" s="31"/>
      <c r="G337" s="31">
        <v>0</v>
      </c>
      <c r="H337" s="31">
        <v>0</v>
      </c>
      <c r="I337" s="31"/>
      <c r="J337" s="31">
        <f t="shared" si="31"/>
        <v>0</v>
      </c>
      <c r="K337" s="103" t="e">
        <f t="shared" si="30"/>
        <v>#REF!</v>
      </c>
    </row>
    <row r="338" spans="1:11" x14ac:dyDescent="0.2">
      <c r="A338" s="82"/>
      <c r="B338" s="94"/>
      <c r="C338" s="95"/>
      <c r="D338" s="145"/>
      <c r="E338" s="34"/>
      <c r="F338" s="34"/>
      <c r="G338" s="34"/>
      <c r="H338" s="34"/>
      <c r="I338" s="34"/>
      <c r="J338" s="34"/>
      <c r="K338" s="105"/>
    </row>
    <row r="339" spans="1:11" x14ac:dyDescent="0.2">
      <c r="A339" s="99">
        <v>441</v>
      </c>
      <c r="B339" s="100"/>
      <c r="C339" s="101" t="s">
        <v>126</v>
      </c>
      <c r="D339" s="149"/>
      <c r="E339" s="31">
        <f>SUM(E340:E344)</f>
        <v>4279949</v>
      </c>
      <c r="F339" s="31">
        <v>769928.22699287022</v>
      </c>
      <c r="G339" s="31">
        <v>0</v>
      </c>
      <c r="H339" s="31">
        <v>0</v>
      </c>
      <c r="I339" s="31">
        <f>SUM(I340:I344)</f>
        <v>0</v>
      </c>
      <c r="J339" s="31">
        <f>+E339+F339+G339+H339-I339</f>
        <v>5049877.2269928697</v>
      </c>
      <c r="K339" s="103" t="e">
        <f t="shared" ref="K339:K345" si="32">J339/J$140*100</f>
        <v>#REF!</v>
      </c>
    </row>
    <row r="340" spans="1:11" x14ac:dyDescent="0.2">
      <c r="A340" s="99">
        <v>4410</v>
      </c>
      <c r="B340" s="100"/>
      <c r="C340" s="101" t="s">
        <v>725</v>
      </c>
      <c r="D340" s="149"/>
      <c r="E340" s="31">
        <v>200000</v>
      </c>
      <c r="F340" s="31"/>
      <c r="G340" s="31">
        <v>0</v>
      </c>
      <c r="H340" s="31">
        <v>0</v>
      </c>
      <c r="I340" s="31">
        <v>0</v>
      </c>
      <c r="J340" s="31">
        <f t="shared" ref="J340:J345" si="33">E340+F340+G340+H340</f>
        <v>200000</v>
      </c>
      <c r="K340" s="103" t="e">
        <f t="shared" si="32"/>
        <v>#REF!</v>
      </c>
    </row>
    <row r="341" spans="1:11" x14ac:dyDescent="0.2">
      <c r="A341" s="99">
        <v>4411</v>
      </c>
      <c r="B341" s="100"/>
      <c r="C341" s="101" t="s">
        <v>727</v>
      </c>
      <c r="D341" s="149"/>
      <c r="E341" s="31">
        <v>0</v>
      </c>
      <c r="F341" s="31"/>
      <c r="G341" s="31">
        <v>0</v>
      </c>
      <c r="H341" s="31">
        <v>0</v>
      </c>
      <c r="I341" s="31">
        <v>0</v>
      </c>
      <c r="J341" s="31">
        <f t="shared" si="33"/>
        <v>0</v>
      </c>
      <c r="K341" s="103" t="e">
        <f t="shared" si="32"/>
        <v>#REF!</v>
      </c>
    </row>
    <row r="342" spans="1:11" x14ac:dyDescent="0.2">
      <c r="A342" s="99">
        <v>4412</v>
      </c>
      <c r="B342" s="100"/>
      <c r="C342" s="101" t="s">
        <v>730</v>
      </c>
      <c r="D342" s="149"/>
      <c r="E342" s="31">
        <v>45000</v>
      </c>
      <c r="F342" s="31"/>
      <c r="G342" s="31">
        <v>0</v>
      </c>
      <c r="H342" s="31">
        <v>0</v>
      </c>
      <c r="I342" s="31">
        <v>0</v>
      </c>
      <c r="J342" s="31">
        <f t="shared" si="33"/>
        <v>45000</v>
      </c>
      <c r="K342" s="103" t="e">
        <f t="shared" si="32"/>
        <v>#REF!</v>
      </c>
    </row>
    <row r="343" spans="1:11" x14ac:dyDescent="0.2">
      <c r="A343" s="99">
        <v>4413</v>
      </c>
      <c r="B343" s="100"/>
      <c r="C343" s="101" t="s">
        <v>732</v>
      </c>
      <c r="D343" s="149"/>
      <c r="E343" s="31">
        <v>0</v>
      </c>
      <c r="F343" s="31"/>
      <c r="G343" s="31">
        <v>0</v>
      </c>
      <c r="H343" s="31">
        <v>0</v>
      </c>
      <c r="I343" s="31">
        <v>0</v>
      </c>
      <c r="J343" s="31">
        <f t="shared" si="33"/>
        <v>0</v>
      </c>
      <c r="K343" s="103" t="e">
        <f t="shared" si="32"/>
        <v>#REF!</v>
      </c>
    </row>
    <row r="344" spans="1:11" x14ac:dyDescent="0.2">
      <c r="A344" s="99">
        <v>4414</v>
      </c>
      <c r="B344" s="100"/>
      <c r="C344" s="101" t="s">
        <v>734</v>
      </c>
      <c r="D344" s="149"/>
      <c r="E344" s="31">
        <v>4034949</v>
      </c>
      <c r="F344" s="31"/>
      <c r="G344" s="31">
        <v>0</v>
      </c>
      <c r="H344" s="31">
        <v>0</v>
      </c>
      <c r="I344" s="31">
        <v>0</v>
      </c>
      <c r="J344" s="31">
        <f t="shared" si="33"/>
        <v>4034949</v>
      </c>
      <c r="K344" s="103" t="e">
        <f t="shared" si="32"/>
        <v>#REF!</v>
      </c>
    </row>
    <row r="345" spans="1:11" x14ac:dyDescent="0.2">
      <c r="A345" s="99">
        <v>4415</v>
      </c>
      <c r="B345" s="100"/>
      <c r="C345" s="101" t="s">
        <v>860</v>
      </c>
      <c r="D345" s="149"/>
      <c r="E345" s="31">
        <v>0</v>
      </c>
      <c r="F345" s="31"/>
      <c r="G345" s="31">
        <v>0</v>
      </c>
      <c r="H345" s="31">
        <v>0</v>
      </c>
      <c r="I345" s="31">
        <v>0</v>
      </c>
      <c r="J345" s="31">
        <f t="shared" si="33"/>
        <v>0</v>
      </c>
      <c r="K345" s="103" t="e">
        <f t="shared" si="32"/>
        <v>#REF!</v>
      </c>
    </row>
    <row r="346" spans="1:11" x14ac:dyDescent="0.2">
      <c r="A346" s="82"/>
      <c r="B346" s="94"/>
      <c r="C346" s="95"/>
      <c r="D346" s="145"/>
      <c r="E346" s="34"/>
      <c r="F346" s="34"/>
      <c r="G346" s="34"/>
      <c r="H346" s="34"/>
      <c r="I346" s="34"/>
      <c r="J346" s="34"/>
      <c r="K346" s="150"/>
    </row>
    <row r="347" spans="1:11" x14ac:dyDescent="0.2">
      <c r="A347" s="99">
        <v>442</v>
      </c>
      <c r="B347" s="100"/>
      <c r="C347" s="101" t="s">
        <v>736</v>
      </c>
      <c r="D347" s="149"/>
      <c r="E347" s="31">
        <f>SUM(E348:E350)</f>
        <v>0</v>
      </c>
      <c r="F347" s="31">
        <f>F348+F349</f>
        <v>0</v>
      </c>
      <c r="G347" s="31">
        <v>0</v>
      </c>
      <c r="H347" s="31">
        <f>H348+H349</f>
        <v>0</v>
      </c>
      <c r="I347" s="31">
        <f>I348+I349</f>
        <v>0</v>
      </c>
      <c r="J347" s="31">
        <f>+E347+F347+G347+H347-I347</f>
        <v>0</v>
      </c>
      <c r="K347" s="103" t="e">
        <f>J347/J$140*100</f>
        <v>#REF!</v>
      </c>
    </row>
    <row r="348" spans="1:11" x14ac:dyDescent="0.2">
      <c r="A348" s="99">
        <v>4420</v>
      </c>
      <c r="B348" s="100"/>
      <c r="C348" s="101" t="s">
        <v>738</v>
      </c>
      <c r="D348" s="149"/>
      <c r="E348" s="31"/>
      <c r="F348" s="31">
        <v>0</v>
      </c>
      <c r="G348" s="31">
        <v>0</v>
      </c>
      <c r="H348" s="31">
        <v>0</v>
      </c>
      <c r="I348" s="31">
        <v>0</v>
      </c>
      <c r="J348" s="31">
        <f>E348+F348+G348+H348</f>
        <v>0</v>
      </c>
      <c r="K348" s="103" t="e">
        <f>J348/J$140*100</f>
        <v>#REF!</v>
      </c>
    </row>
    <row r="349" spans="1:11" x14ac:dyDescent="0.2">
      <c r="A349" s="99">
        <v>4421</v>
      </c>
      <c r="B349" s="100"/>
      <c r="C349" s="101" t="s">
        <v>740</v>
      </c>
      <c r="D349" s="149"/>
      <c r="E349" s="31"/>
      <c r="F349" s="31">
        <v>0</v>
      </c>
      <c r="G349" s="31">
        <v>0</v>
      </c>
      <c r="H349" s="31">
        <v>0</v>
      </c>
      <c r="I349" s="31">
        <v>0</v>
      </c>
      <c r="J349" s="31">
        <f>E349+F349+G349+H349</f>
        <v>0</v>
      </c>
      <c r="K349" s="103" t="e">
        <f>J349/J$140*100</f>
        <v>#REF!</v>
      </c>
    </row>
    <row r="350" spans="1:11" x14ac:dyDescent="0.2">
      <c r="A350" s="99">
        <v>4422</v>
      </c>
      <c r="B350" s="100"/>
      <c r="C350" s="101" t="s">
        <v>849</v>
      </c>
      <c r="D350" s="149"/>
      <c r="E350" s="31"/>
      <c r="F350" s="31">
        <v>0</v>
      </c>
      <c r="G350" s="31">
        <v>0</v>
      </c>
      <c r="H350" s="31">
        <v>0</v>
      </c>
      <c r="I350" s="31">
        <v>0</v>
      </c>
      <c r="J350" s="31">
        <f>E350+F350+G350+H350</f>
        <v>0</v>
      </c>
      <c r="K350" s="103" t="e">
        <f>J350/J$140*100</f>
        <v>#REF!</v>
      </c>
    </row>
    <row r="351" spans="1:11" x14ac:dyDescent="0.2">
      <c r="A351" s="204"/>
      <c r="B351" s="205"/>
      <c r="C351" s="206"/>
      <c r="D351" s="424"/>
      <c r="E351" s="383"/>
      <c r="F351" s="383"/>
      <c r="G351" s="383"/>
      <c r="H351" s="383"/>
      <c r="I351" s="383"/>
      <c r="J351" s="383"/>
      <c r="K351" s="425"/>
    </row>
    <row r="352" spans="1:11" x14ac:dyDescent="0.2">
      <c r="A352" s="204">
        <v>443</v>
      </c>
      <c r="B352" s="205"/>
      <c r="C352" s="206" t="s">
        <v>909</v>
      </c>
      <c r="D352" s="424"/>
      <c r="E352" s="383">
        <f>+E353</f>
        <v>1500000</v>
      </c>
      <c r="F352" s="383">
        <f>+F353</f>
        <v>0</v>
      </c>
      <c r="G352" s="383">
        <f>+G353</f>
        <v>0</v>
      </c>
      <c r="H352" s="383">
        <f>+H353</f>
        <v>0</v>
      </c>
      <c r="I352" s="383">
        <f>+I353</f>
        <v>0</v>
      </c>
      <c r="J352" s="31">
        <f>+E352+F352+G352+H352-I352</f>
        <v>1500000</v>
      </c>
      <c r="K352" s="425"/>
    </row>
    <row r="353" spans="1:11" x14ac:dyDescent="0.2">
      <c r="A353" s="204">
        <v>4430</v>
      </c>
      <c r="B353" s="205"/>
      <c r="C353" s="206" t="s">
        <v>910</v>
      </c>
      <c r="D353" s="424"/>
      <c r="E353" s="383">
        <v>1500000</v>
      </c>
      <c r="F353" s="383"/>
      <c r="G353" s="383"/>
      <c r="H353" s="383"/>
      <c r="I353" s="383"/>
      <c r="J353" s="383">
        <f>+E353+F353+G353+H353+-I353</f>
        <v>1500000</v>
      </c>
      <c r="K353" s="425"/>
    </row>
    <row r="354" spans="1:11" ht="15.75" thickBot="1" x14ac:dyDescent="0.25">
      <c r="A354" s="120"/>
      <c r="B354" s="121"/>
      <c r="C354" s="122"/>
      <c r="D354" s="160"/>
      <c r="E354" s="161"/>
      <c r="F354" s="161"/>
      <c r="G354" s="161"/>
      <c r="H354" s="161"/>
      <c r="I354" s="161"/>
      <c r="J354" s="161"/>
      <c r="K354" s="166"/>
    </row>
    <row r="355" spans="1:11" ht="15.75" thickTop="1" x14ac:dyDescent="0.2">
      <c r="A355" s="135"/>
      <c r="B355" s="136"/>
      <c r="C355" s="137"/>
      <c r="D355" s="163"/>
      <c r="E355" s="164"/>
      <c r="F355" s="164"/>
      <c r="G355" s="164"/>
      <c r="H355" s="164"/>
      <c r="I355" s="164"/>
      <c r="J355" s="164"/>
      <c r="K355" s="198"/>
    </row>
    <row r="356" spans="1:11" ht="15.75" x14ac:dyDescent="0.25">
      <c r="A356" s="69"/>
      <c r="B356" s="70" t="s">
        <v>742</v>
      </c>
      <c r="C356" s="77" t="s">
        <v>743</v>
      </c>
      <c r="D356" s="142"/>
      <c r="E356" s="73">
        <f t="shared" ref="E356:J356" si="34">E306-E328</f>
        <v>1066451</v>
      </c>
      <c r="F356" s="73">
        <f t="shared" si="34"/>
        <v>2712799.9641593159</v>
      </c>
      <c r="G356" s="73">
        <f t="shared" si="34"/>
        <v>64572</v>
      </c>
      <c r="H356" s="73">
        <f t="shared" si="34"/>
        <v>0</v>
      </c>
      <c r="I356" s="73">
        <f t="shared" si="34"/>
        <v>0</v>
      </c>
      <c r="J356" s="199">
        <f t="shared" si="34"/>
        <v>3843822.9641593155</v>
      </c>
      <c r="K356" s="197" t="e">
        <f>J356/J$140*100</f>
        <v>#REF!</v>
      </c>
    </row>
    <row r="357" spans="1:11" ht="15.75" x14ac:dyDescent="0.25">
      <c r="A357" s="69"/>
      <c r="B357" s="70"/>
      <c r="C357" s="77" t="s">
        <v>744</v>
      </c>
      <c r="D357" s="142"/>
      <c r="E357" s="73"/>
      <c r="F357" s="73"/>
      <c r="G357" s="73"/>
      <c r="H357" s="73"/>
      <c r="I357" s="73"/>
      <c r="J357" s="175"/>
      <c r="K357" s="93"/>
    </row>
    <row r="358" spans="1:11" ht="15.75" x14ac:dyDescent="0.25">
      <c r="A358" s="88"/>
      <c r="B358" s="89"/>
      <c r="C358" s="90" t="s">
        <v>746</v>
      </c>
      <c r="D358" s="146"/>
      <c r="E358" s="32"/>
      <c r="F358" s="32"/>
      <c r="G358" s="32"/>
      <c r="H358" s="32"/>
      <c r="I358" s="32"/>
      <c r="J358" s="29"/>
      <c r="K358" s="93"/>
    </row>
    <row r="359" spans="1:11" ht="15.75" thickBot="1" x14ac:dyDescent="0.25">
      <c r="A359" s="178"/>
      <c r="B359" s="179"/>
      <c r="C359" s="180"/>
      <c r="D359" s="181"/>
      <c r="E359" s="182"/>
      <c r="F359" s="182"/>
      <c r="G359" s="182"/>
      <c r="H359" s="182"/>
      <c r="I359" s="182"/>
      <c r="J359" s="182"/>
      <c r="K359" s="200"/>
    </row>
    <row r="360" spans="1:11" ht="15.75" thickTop="1" x14ac:dyDescent="0.2">
      <c r="A360" s="53"/>
      <c r="B360" s="53"/>
      <c r="C360" s="54"/>
      <c r="D360" s="54"/>
      <c r="E360" s="51"/>
      <c r="F360" s="51"/>
      <c r="G360" s="51"/>
      <c r="H360" s="51"/>
      <c r="I360" s="51"/>
      <c r="J360" s="51"/>
      <c r="K360" s="51"/>
    </row>
    <row r="361" spans="1:11" x14ac:dyDescent="0.2">
      <c r="A361" s="53"/>
      <c r="B361" s="53"/>
      <c r="C361" s="54"/>
      <c r="D361" s="54"/>
      <c r="E361" s="51"/>
      <c r="F361" s="51"/>
      <c r="G361" s="51"/>
      <c r="H361" s="51"/>
      <c r="I361" s="51"/>
      <c r="J361" s="51"/>
      <c r="K361" s="51"/>
    </row>
    <row r="362" spans="1:11" x14ac:dyDescent="0.2">
      <c r="A362" s="53"/>
      <c r="B362" s="53"/>
      <c r="C362" s="54"/>
      <c r="D362" s="54"/>
      <c r="E362" s="51"/>
      <c r="F362" s="51"/>
      <c r="G362" s="51"/>
      <c r="H362" s="51"/>
      <c r="I362" s="51"/>
      <c r="J362" s="51"/>
      <c r="K362" s="51"/>
    </row>
    <row r="363" spans="1:11" ht="23.25" x14ac:dyDescent="0.35">
      <c r="A363" s="201"/>
      <c r="B363" s="237" t="s">
        <v>816</v>
      </c>
      <c r="C363" s="239" t="s">
        <v>817</v>
      </c>
      <c r="D363" s="262" t="s">
        <v>869</v>
      </c>
      <c r="E363" s="238"/>
      <c r="F363" s="263"/>
      <c r="G363" s="263"/>
      <c r="H363" s="263"/>
      <c r="I363" s="9"/>
      <c r="J363" s="9"/>
      <c r="K363" s="9"/>
    </row>
    <row r="364" spans="1:11" x14ac:dyDescent="0.2">
      <c r="A364" s="53"/>
      <c r="B364" s="53"/>
      <c r="C364" s="54"/>
      <c r="D364" s="54"/>
      <c r="E364" s="51"/>
      <c r="F364" s="51"/>
      <c r="G364" s="51"/>
      <c r="H364" s="51"/>
      <c r="I364" s="51"/>
      <c r="J364" s="51"/>
      <c r="K364" s="51"/>
    </row>
    <row r="365" spans="1:11" ht="16.5" thickBot="1" x14ac:dyDescent="0.3">
      <c r="A365" s="305"/>
      <c r="B365" s="305"/>
      <c r="C365" s="346"/>
      <c r="D365" s="346"/>
      <c r="E365" s="241"/>
      <c r="F365" s="241"/>
      <c r="G365" s="241"/>
      <c r="H365" s="241"/>
      <c r="I365" s="55" t="s">
        <v>219</v>
      </c>
      <c r="J365" s="55"/>
      <c r="K365" s="241"/>
    </row>
    <row r="366" spans="1:11" ht="16.5" thickTop="1" x14ac:dyDescent="0.25">
      <c r="A366" s="306"/>
      <c r="B366" s="317"/>
      <c r="C366" s="347"/>
      <c r="D366" s="373"/>
      <c r="E366" s="334"/>
      <c r="F366" s="335"/>
      <c r="G366" s="335"/>
      <c r="H366" s="335"/>
      <c r="I366" s="335"/>
      <c r="J366" s="339"/>
      <c r="K366" s="276"/>
    </row>
    <row r="367" spans="1:11" ht="20.25" x14ac:dyDescent="0.3">
      <c r="A367" s="307"/>
      <c r="B367" s="242"/>
      <c r="C367" s="345"/>
      <c r="D367" s="374"/>
      <c r="E367" s="336" t="str">
        <f>+E15</f>
        <v xml:space="preserve">   2  0  0  4</v>
      </c>
      <c r="F367" s="337"/>
      <c r="G367" s="337"/>
      <c r="H367" s="337"/>
      <c r="I367" s="337"/>
      <c r="J367" s="340"/>
      <c r="K367" s="277" t="s">
        <v>220</v>
      </c>
    </row>
    <row r="368" spans="1:11" ht="15.75" x14ac:dyDescent="0.25">
      <c r="A368" s="307"/>
      <c r="B368" s="242"/>
      <c r="C368" s="345"/>
      <c r="D368" s="374"/>
      <c r="E368" s="278"/>
      <c r="F368" s="279"/>
      <c r="G368" s="280"/>
      <c r="H368" s="281"/>
      <c r="I368" s="282" t="s">
        <v>221</v>
      </c>
      <c r="J368" s="282" t="s">
        <v>222</v>
      </c>
      <c r="K368" s="277" t="s">
        <v>223</v>
      </c>
    </row>
    <row r="369" spans="1:11" ht="15.75" x14ac:dyDescent="0.25">
      <c r="A369" s="329" t="s">
        <v>224</v>
      </c>
      <c r="B369" s="242"/>
      <c r="C369" s="345"/>
      <c r="D369" s="374"/>
      <c r="E369" s="283" t="s">
        <v>225</v>
      </c>
      <c r="F369" s="284" t="s">
        <v>226</v>
      </c>
      <c r="G369" s="288" t="s">
        <v>227</v>
      </c>
      <c r="H369" s="289" t="s">
        <v>228</v>
      </c>
      <c r="I369" s="285" t="s">
        <v>229</v>
      </c>
      <c r="J369" s="285" t="s">
        <v>230</v>
      </c>
      <c r="K369" s="277" t="s">
        <v>231</v>
      </c>
    </row>
    <row r="370" spans="1:11" ht="15.75" x14ac:dyDescent="0.25">
      <c r="A370" s="307"/>
      <c r="B370" s="242"/>
      <c r="C370" s="345"/>
      <c r="D370" s="374"/>
      <c r="E370" s="283" t="s">
        <v>232</v>
      </c>
      <c r="F370" s="284" t="s">
        <v>233</v>
      </c>
      <c r="G370" s="288"/>
      <c r="H370" s="289"/>
      <c r="I370" s="294" t="s">
        <v>234</v>
      </c>
      <c r="J370" s="285" t="s">
        <v>235</v>
      </c>
      <c r="K370" s="277" t="s">
        <v>236</v>
      </c>
    </row>
    <row r="371" spans="1:11" ht="16.5" thickBot="1" x14ac:dyDescent="0.3">
      <c r="A371" s="308"/>
      <c r="B371" s="243"/>
      <c r="C371" s="346"/>
      <c r="D371" s="375"/>
      <c r="E371" s="290"/>
      <c r="F371" s="291"/>
      <c r="G371" s="292"/>
      <c r="H371" s="293"/>
      <c r="I371" s="295" t="s">
        <v>237</v>
      </c>
      <c r="J371" s="286"/>
      <c r="K371" s="287" t="s">
        <v>239</v>
      </c>
    </row>
    <row r="372" spans="1:11" ht="15.75" thickTop="1" x14ac:dyDescent="0.2">
      <c r="A372" s="57"/>
      <c r="B372" s="58"/>
      <c r="C372" s="59"/>
      <c r="D372" s="60"/>
      <c r="E372" s="260" t="s">
        <v>240</v>
      </c>
      <c r="F372" s="260" t="s">
        <v>241</v>
      </c>
      <c r="G372" s="260" t="s">
        <v>242</v>
      </c>
      <c r="H372" s="260" t="s">
        <v>243</v>
      </c>
      <c r="I372" s="260" t="s">
        <v>244</v>
      </c>
      <c r="J372" s="260" t="s">
        <v>245</v>
      </c>
      <c r="K372" s="272"/>
    </row>
    <row r="373" spans="1:11" ht="15.75" x14ac:dyDescent="0.25">
      <c r="A373" s="69"/>
      <c r="B373" s="70" t="s">
        <v>855</v>
      </c>
      <c r="C373" s="77" t="s">
        <v>755</v>
      </c>
      <c r="D373" s="142"/>
      <c r="E373" s="73">
        <f>+E375+E384</f>
        <v>270658589</v>
      </c>
      <c r="F373" s="73">
        <f>F375+F384</f>
        <v>1700000</v>
      </c>
      <c r="G373" s="73">
        <f>G375+G384</f>
        <v>0</v>
      </c>
      <c r="H373" s="73">
        <f>H375+H384</f>
        <v>4100000</v>
      </c>
      <c r="I373" s="73">
        <v>0</v>
      </c>
      <c r="J373" s="199">
        <f>E373+F373+G373+H373</f>
        <v>276458589</v>
      </c>
      <c r="K373" s="197" t="e">
        <f>J373/J$140*100</f>
        <v>#REF!</v>
      </c>
    </row>
    <row r="374" spans="1:11" x14ac:dyDescent="0.2">
      <c r="A374" s="82"/>
      <c r="B374" s="94"/>
      <c r="C374" s="95"/>
      <c r="D374" s="145"/>
      <c r="E374" s="34"/>
      <c r="F374" s="34"/>
      <c r="G374" s="34"/>
      <c r="H374" s="34"/>
      <c r="I374" s="34"/>
      <c r="J374" s="34"/>
      <c r="K374" s="105"/>
    </row>
    <row r="375" spans="1:11" x14ac:dyDescent="0.2">
      <c r="A375" s="99">
        <v>500</v>
      </c>
      <c r="B375" s="100"/>
      <c r="C375" s="101" t="s">
        <v>757</v>
      </c>
      <c r="D375" s="149"/>
      <c r="E375" s="259">
        <f>+E377+E378+E379+E380+E382</f>
        <v>270658589</v>
      </c>
      <c r="F375" s="259">
        <v>1700000</v>
      </c>
      <c r="G375" s="259">
        <f>+G377+G378+G379+G380+G382</f>
        <v>0</v>
      </c>
      <c r="H375" s="259">
        <f>+H377+H378+H379+H380+H382</f>
        <v>4100000</v>
      </c>
      <c r="I375" s="259">
        <f>+I377+I378+I379+I380+I382</f>
        <v>0</v>
      </c>
      <c r="J375" s="259">
        <f>+E375+F375+G375+H375-I375</f>
        <v>276458589</v>
      </c>
      <c r="K375" s="103"/>
    </row>
    <row r="376" spans="1:11" x14ac:dyDescent="0.2">
      <c r="A376" s="82"/>
      <c r="B376" s="94"/>
      <c r="C376" s="95"/>
      <c r="D376" s="145"/>
      <c r="E376" s="203"/>
      <c r="F376" s="34"/>
      <c r="G376" s="34"/>
      <c r="H376" s="34"/>
      <c r="I376" s="34"/>
      <c r="J376" s="203"/>
      <c r="K376" s="105"/>
    </row>
    <row r="377" spans="1:11" x14ac:dyDescent="0.2">
      <c r="A377" s="99">
        <v>5000</v>
      </c>
      <c r="B377" s="100"/>
      <c r="C377" s="101" t="s">
        <v>759</v>
      </c>
      <c r="D377" s="149"/>
      <c r="E377" s="259">
        <v>0</v>
      </c>
      <c r="F377" s="259">
        <v>0</v>
      </c>
      <c r="G377" s="259">
        <v>0</v>
      </c>
      <c r="H377" s="259">
        <v>0</v>
      </c>
      <c r="I377" s="202"/>
      <c r="J377" s="202"/>
      <c r="K377" s="103"/>
    </row>
    <row r="378" spans="1:11" x14ac:dyDescent="0.2">
      <c r="A378" s="99">
        <v>5001</v>
      </c>
      <c r="B378" s="100"/>
      <c r="C378" s="101" t="s">
        <v>761</v>
      </c>
      <c r="D378" s="149"/>
      <c r="E378" s="259">
        <v>0</v>
      </c>
      <c r="F378" s="259">
        <v>0</v>
      </c>
      <c r="G378" s="259">
        <v>0</v>
      </c>
      <c r="H378" s="259">
        <v>4100000</v>
      </c>
      <c r="I378" s="202"/>
      <c r="J378" s="202"/>
      <c r="K378" s="103"/>
    </row>
    <row r="379" spans="1:11" x14ac:dyDescent="0.2">
      <c r="A379" s="99">
        <v>5002</v>
      </c>
      <c r="B379" s="100"/>
      <c r="C379" s="101" t="s">
        <v>763</v>
      </c>
      <c r="D379" s="149"/>
      <c r="E379" s="259">
        <v>0</v>
      </c>
      <c r="F379" s="259">
        <v>0</v>
      </c>
      <c r="G379" s="259">
        <v>0</v>
      </c>
      <c r="H379" s="259">
        <v>0</v>
      </c>
      <c r="I379" s="202"/>
      <c r="J379" s="202"/>
      <c r="K379" s="103"/>
    </row>
    <row r="380" spans="1:11" x14ac:dyDescent="0.2">
      <c r="A380" s="99">
        <v>5003</v>
      </c>
      <c r="B380" s="100"/>
      <c r="C380" s="101" t="s">
        <v>765</v>
      </c>
      <c r="D380" s="149"/>
      <c r="E380" s="259">
        <v>0</v>
      </c>
      <c r="F380" s="259">
        <v>0</v>
      </c>
      <c r="G380" s="259">
        <v>0</v>
      </c>
      <c r="H380" s="259">
        <v>0</v>
      </c>
      <c r="I380" s="202"/>
      <c r="J380" s="202"/>
      <c r="K380" s="103"/>
    </row>
    <row r="381" spans="1:11" x14ac:dyDescent="0.2">
      <c r="A381" s="106">
        <v>500301</v>
      </c>
      <c r="B381" s="107"/>
      <c r="C381" s="108" t="s">
        <v>767</v>
      </c>
      <c r="D381" s="149"/>
      <c r="E381" s="259"/>
      <c r="F381" s="259"/>
      <c r="G381" s="259"/>
      <c r="H381" s="259">
        <v>0</v>
      </c>
      <c r="I381" s="202"/>
      <c r="J381" s="202"/>
      <c r="K381" s="103"/>
    </row>
    <row r="382" spans="1:11" x14ac:dyDescent="0.2">
      <c r="A382" s="99">
        <v>5004</v>
      </c>
      <c r="B382" s="100"/>
      <c r="C382" s="101" t="s">
        <v>769</v>
      </c>
      <c r="D382" s="149"/>
      <c r="E382" s="259">
        <v>270658589</v>
      </c>
      <c r="F382" s="259">
        <v>0</v>
      </c>
      <c r="G382" s="259">
        <v>0</v>
      </c>
      <c r="H382" s="259">
        <v>0</v>
      </c>
      <c r="I382" s="202"/>
      <c r="J382" s="202"/>
      <c r="K382" s="103"/>
    </row>
    <row r="383" spans="1:11" x14ac:dyDescent="0.2">
      <c r="A383" s="82"/>
      <c r="B383" s="94"/>
      <c r="C383" s="95"/>
      <c r="D383" s="145"/>
      <c r="E383" s="203"/>
      <c r="F383" s="34"/>
      <c r="G383" s="34"/>
      <c r="H383" s="34"/>
      <c r="I383" s="34"/>
      <c r="J383" s="203"/>
      <c r="K383" s="105"/>
    </row>
    <row r="384" spans="1:11" x14ac:dyDescent="0.2">
      <c r="A384" s="99">
        <v>501</v>
      </c>
      <c r="B384" s="100"/>
      <c r="C384" s="101" t="s">
        <v>771</v>
      </c>
      <c r="D384" s="149"/>
      <c r="E384" s="259">
        <f>+E386+E387+E388+E389+E390</f>
        <v>0</v>
      </c>
      <c r="F384" s="259">
        <f>+F386+F387+F388+F389+F390</f>
        <v>0</v>
      </c>
      <c r="G384" s="259">
        <f>+G386+G387+G388+G389+G390</f>
        <v>0</v>
      </c>
      <c r="H384" s="259">
        <f>+H386+H387+H388+H389+H390</f>
        <v>0</v>
      </c>
      <c r="I384" s="259">
        <f>+I386+I387+I388+I389+I390</f>
        <v>0</v>
      </c>
      <c r="J384" s="259">
        <f>+E384+F384+G384+H384-I384</f>
        <v>0</v>
      </c>
      <c r="K384" s="103"/>
    </row>
    <row r="385" spans="1:11" x14ac:dyDescent="0.2">
      <c r="A385" s="82"/>
      <c r="B385" s="94"/>
      <c r="C385" s="95"/>
      <c r="D385" s="145"/>
      <c r="E385" s="86"/>
      <c r="F385" s="34"/>
      <c r="G385" s="34"/>
      <c r="H385" s="34"/>
      <c r="I385" s="34"/>
      <c r="J385" s="34"/>
      <c r="K385" s="105"/>
    </row>
    <row r="386" spans="1:11" x14ac:dyDescent="0.2">
      <c r="A386" s="99">
        <v>5010</v>
      </c>
      <c r="B386" s="100"/>
      <c r="C386" s="101" t="s">
        <v>773</v>
      </c>
      <c r="D386" s="149"/>
      <c r="E386" s="202"/>
      <c r="F386" s="202"/>
      <c r="G386" s="202"/>
      <c r="H386" s="202"/>
      <c r="I386" s="202"/>
      <c r="J386" s="202"/>
      <c r="K386" s="103"/>
    </row>
    <row r="387" spans="1:11" x14ac:dyDescent="0.2">
      <c r="A387" s="99">
        <v>5011</v>
      </c>
      <c r="B387" s="100"/>
      <c r="C387" s="101" t="s">
        <v>775</v>
      </c>
      <c r="D387" s="149"/>
      <c r="E387" s="202"/>
      <c r="F387" s="202"/>
      <c r="G387" s="202"/>
      <c r="H387" s="202"/>
      <c r="I387" s="202"/>
      <c r="J387" s="202"/>
      <c r="K387" s="103"/>
    </row>
    <row r="388" spans="1:11" x14ac:dyDescent="0.2">
      <c r="A388" s="99">
        <v>5012</v>
      </c>
      <c r="B388" s="100"/>
      <c r="C388" s="101" t="s">
        <v>777</v>
      </c>
      <c r="D388" s="149"/>
      <c r="E388" s="202"/>
      <c r="F388" s="202"/>
      <c r="G388" s="202"/>
      <c r="H388" s="202"/>
      <c r="I388" s="202"/>
      <c r="J388" s="202"/>
      <c r="K388" s="103"/>
    </row>
    <row r="389" spans="1:11" x14ac:dyDescent="0.2">
      <c r="A389" s="99">
        <v>5013</v>
      </c>
      <c r="B389" s="100"/>
      <c r="C389" s="101" t="s">
        <v>779</v>
      </c>
      <c r="D389" s="149"/>
      <c r="E389" s="202"/>
      <c r="F389" s="202"/>
      <c r="G389" s="202"/>
      <c r="H389" s="202"/>
      <c r="I389" s="202"/>
      <c r="J389" s="202"/>
      <c r="K389" s="103"/>
    </row>
    <row r="390" spans="1:11" x14ac:dyDescent="0.2">
      <c r="A390" s="99">
        <v>5014</v>
      </c>
      <c r="B390" s="100"/>
      <c r="C390" s="101" t="s">
        <v>769</v>
      </c>
      <c r="D390" s="149"/>
      <c r="E390" s="202"/>
      <c r="F390" s="202"/>
      <c r="G390" s="202"/>
      <c r="H390" s="202"/>
      <c r="I390" s="202"/>
      <c r="J390" s="202"/>
      <c r="K390" s="103"/>
    </row>
    <row r="391" spans="1:11" ht="15.75" thickBot="1" x14ac:dyDescent="0.25">
      <c r="A391" s="207"/>
      <c r="B391" s="208"/>
      <c r="C391" s="209"/>
      <c r="D391" s="160"/>
      <c r="E391" s="161"/>
      <c r="F391" s="161"/>
      <c r="G391" s="161"/>
      <c r="H391" s="161"/>
      <c r="I391" s="161"/>
      <c r="J391" s="161"/>
      <c r="K391" s="166"/>
    </row>
    <row r="392" spans="1:11" ht="15.75" thickTop="1" x14ac:dyDescent="0.2">
      <c r="A392" s="135"/>
      <c r="B392" s="136"/>
      <c r="C392" s="137"/>
      <c r="D392" s="163"/>
      <c r="E392" s="164"/>
      <c r="F392" s="164"/>
      <c r="G392" s="164"/>
      <c r="H392" s="164"/>
      <c r="I392" s="66"/>
      <c r="J392" s="164"/>
      <c r="K392" s="198"/>
    </row>
    <row r="393" spans="1:11" ht="15.75" x14ac:dyDescent="0.25">
      <c r="A393" s="69"/>
      <c r="B393" s="70" t="s">
        <v>782</v>
      </c>
      <c r="C393" s="77" t="s">
        <v>783</v>
      </c>
      <c r="D393" s="142"/>
      <c r="E393" s="73">
        <f t="shared" ref="E393:J393" si="35">E395+E405</f>
        <v>213427296</v>
      </c>
      <c r="F393" s="73">
        <f t="shared" si="35"/>
        <v>0</v>
      </c>
      <c r="G393" s="73">
        <f t="shared" si="35"/>
        <v>3975000</v>
      </c>
      <c r="H393" s="73">
        <f t="shared" si="35"/>
        <v>0</v>
      </c>
      <c r="I393" s="73">
        <f t="shared" si="35"/>
        <v>0</v>
      </c>
      <c r="J393" s="199">
        <f t="shared" si="35"/>
        <v>217402296</v>
      </c>
      <c r="K393" s="197" t="e">
        <f>J393/J$140*100</f>
        <v>#REF!</v>
      </c>
    </row>
    <row r="394" spans="1:11" x14ac:dyDescent="0.2">
      <c r="A394" s="82"/>
      <c r="B394" s="94"/>
      <c r="C394" s="95"/>
      <c r="D394" s="145"/>
      <c r="E394" s="34"/>
      <c r="F394" s="34"/>
      <c r="G394" s="34"/>
      <c r="H394" s="34"/>
      <c r="I394" s="34"/>
      <c r="J394" s="34"/>
      <c r="K394" s="105"/>
    </row>
    <row r="395" spans="1:11" x14ac:dyDescent="0.2">
      <c r="A395" s="99">
        <v>550</v>
      </c>
      <c r="B395" s="100"/>
      <c r="C395" s="101" t="s">
        <v>785</v>
      </c>
      <c r="D395" s="149"/>
      <c r="E395" s="31">
        <f>+E397+E398+E399+E400+E402+E403</f>
        <v>151232379</v>
      </c>
      <c r="F395" s="31">
        <f>+F397+F398+F399+F400+F402+F403</f>
        <v>0</v>
      </c>
      <c r="G395" s="31">
        <f>+G397+G398+G399+G400+G402+G403</f>
        <v>3975000</v>
      </c>
      <c r="H395" s="31">
        <f>+H397+H398+H399+H400+H402+H403</f>
        <v>0</v>
      </c>
      <c r="I395" s="31">
        <f>+I397+I398+I399+I400+I402+I403</f>
        <v>0</v>
      </c>
      <c r="J395" s="31">
        <f>E395+F395+G395+H395-I395</f>
        <v>155207379</v>
      </c>
      <c r="K395" s="103" t="e">
        <f>J395/J$140*100</f>
        <v>#REF!</v>
      </c>
    </row>
    <row r="396" spans="1:11" x14ac:dyDescent="0.2">
      <c r="A396" s="82"/>
      <c r="B396" s="94"/>
      <c r="C396" s="95"/>
      <c r="D396" s="145"/>
      <c r="E396" s="34"/>
      <c r="F396" s="34"/>
      <c r="G396" s="34"/>
      <c r="H396" s="34"/>
      <c r="I396" s="34"/>
      <c r="J396" s="34"/>
      <c r="K396" s="150"/>
    </row>
    <row r="397" spans="1:11" x14ac:dyDescent="0.2">
      <c r="A397" s="99">
        <v>5500</v>
      </c>
      <c r="B397" s="100"/>
      <c r="C397" s="101" t="s">
        <v>787</v>
      </c>
      <c r="D397" s="149"/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f>E397+F397+G397+H397</f>
        <v>0</v>
      </c>
      <c r="K397" s="103" t="e">
        <f>J397/J$140*100</f>
        <v>#REF!</v>
      </c>
    </row>
    <row r="398" spans="1:11" x14ac:dyDescent="0.2">
      <c r="A398" s="99">
        <v>5501</v>
      </c>
      <c r="B398" s="100"/>
      <c r="C398" s="101" t="s">
        <v>789</v>
      </c>
      <c r="D398" s="149"/>
      <c r="E398" s="31">
        <v>24762528</v>
      </c>
      <c r="F398" s="31">
        <v>0</v>
      </c>
      <c r="G398" s="31">
        <v>3975000</v>
      </c>
      <c r="H398" s="31">
        <v>0</v>
      </c>
      <c r="I398" s="31">
        <v>0</v>
      </c>
      <c r="J398" s="31">
        <f>E398+F398+G398+H398</f>
        <v>28737528</v>
      </c>
      <c r="K398" s="103" t="e">
        <f>J398/J$140*100</f>
        <v>#REF!</v>
      </c>
    </row>
    <row r="399" spans="1:11" x14ac:dyDescent="0.2">
      <c r="A399" s="99">
        <v>5502</v>
      </c>
      <c r="B399" s="100"/>
      <c r="C399" s="101" t="s">
        <v>791</v>
      </c>
      <c r="D399" s="149"/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f>E399+F399+G399+H399</f>
        <v>0</v>
      </c>
      <c r="K399" s="103" t="e">
        <f>J399/J$140*100</f>
        <v>#REF!</v>
      </c>
    </row>
    <row r="400" spans="1:11" x14ac:dyDescent="0.2">
      <c r="A400" s="99">
        <v>5503</v>
      </c>
      <c r="B400" s="100"/>
      <c r="C400" s="101" t="s">
        <v>797</v>
      </c>
      <c r="D400" s="149"/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f>E400+F400+G400+H400</f>
        <v>0</v>
      </c>
      <c r="K400" s="103" t="e">
        <f>J400/J$140*100</f>
        <v>#REF!</v>
      </c>
    </row>
    <row r="401" spans="1:11" x14ac:dyDescent="0.2">
      <c r="A401" s="210"/>
      <c r="B401" s="107"/>
      <c r="C401" s="154" t="s">
        <v>856</v>
      </c>
      <c r="D401" s="153"/>
      <c r="E401" s="109">
        <v>0</v>
      </c>
      <c r="F401" s="109">
        <v>0</v>
      </c>
      <c r="G401" s="109">
        <v>0</v>
      </c>
      <c r="H401" s="109">
        <v>0</v>
      </c>
      <c r="I401" s="109"/>
      <c r="J401" s="109">
        <v>0</v>
      </c>
      <c r="K401" s="103"/>
    </row>
    <row r="402" spans="1:11" x14ac:dyDescent="0.2">
      <c r="A402" s="106">
        <v>5505</v>
      </c>
      <c r="B402" s="107"/>
      <c r="C402" s="108" t="s">
        <v>827</v>
      </c>
      <c r="D402" s="153"/>
      <c r="E402" s="109">
        <v>0</v>
      </c>
      <c r="F402" s="109">
        <v>0</v>
      </c>
      <c r="G402" s="109">
        <v>0</v>
      </c>
      <c r="H402" s="109">
        <v>0</v>
      </c>
      <c r="I402" s="109">
        <f>+E402</f>
        <v>0</v>
      </c>
      <c r="J402" s="109">
        <f>E402+F402+G402+H402-I402</f>
        <v>0</v>
      </c>
      <c r="K402" s="103"/>
    </row>
    <row r="403" spans="1:11" x14ac:dyDescent="0.2">
      <c r="A403" s="99">
        <v>5504</v>
      </c>
      <c r="B403" s="100"/>
      <c r="C403" s="101" t="s">
        <v>800</v>
      </c>
      <c r="D403" s="149"/>
      <c r="E403" s="31">
        <v>126469851</v>
      </c>
      <c r="F403" s="31">
        <v>0</v>
      </c>
      <c r="G403" s="31">
        <v>0</v>
      </c>
      <c r="H403" s="31">
        <v>0</v>
      </c>
      <c r="I403" s="31">
        <v>0</v>
      </c>
      <c r="J403" s="31">
        <f>E403+F403+G403+H403</f>
        <v>126469851</v>
      </c>
      <c r="K403" s="103" t="e">
        <f>J403/J$140*100</f>
        <v>#REF!</v>
      </c>
    </row>
    <row r="404" spans="1:11" x14ac:dyDescent="0.2">
      <c r="A404" s="82"/>
      <c r="B404" s="94"/>
      <c r="C404" s="95"/>
      <c r="D404" s="145"/>
      <c r="E404" s="34"/>
      <c r="F404" s="34"/>
      <c r="G404" s="34"/>
      <c r="H404" s="34"/>
      <c r="I404" s="34"/>
      <c r="J404" s="34"/>
      <c r="K404" s="105"/>
    </row>
    <row r="405" spans="1:11" x14ac:dyDescent="0.2">
      <c r="A405" s="99">
        <v>551</v>
      </c>
      <c r="B405" s="100"/>
      <c r="C405" s="101" t="s">
        <v>802</v>
      </c>
      <c r="D405" s="149"/>
      <c r="E405" s="31">
        <f>SUM(E407:E411)</f>
        <v>62194917</v>
      </c>
      <c r="F405" s="31">
        <f>SUM(F407:F411)</f>
        <v>0</v>
      </c>
      <c r="G405" s="31">
        <f>SUM(G407:G411)</f>
        <v>0</v>
      </c>
      <c r="H405" s="31">
        <f>SUM(H407:H411)</f>
        <v>0</v>
      </c>
      <c r="I405" s="31">
        <f>SUM(I407:I410)</f>
        <v>0</v>
      </c>
      <c r="J405" s="31">
        <f>E405+F405+G405+H405</f>
        <v>62194917</v>
      </c>
      <c r="K405" s="103" t="e">
        <f>J405/J$140*100</f>
        <v>#REF!</v>
      </c>
    </row>
    <row r="406" spans="1:11" x14ac:dyDescent="0.2">
      <c r="A406" s="82"/>
      <c r="B406" s="94"/>
      <c r="C406" s="95"/>
      <c r="D406" s="145"/>
      <c r="E406" s="34"/>
      <c r="F406" s="34"/>
      <c r="G406" s="34"/>
      <c r="H406" s="34"/>
      <c r="I406" s="34"/>
      <c r="J406" s="34"/>
      <c r="K406" s="150"/>
    </row>
    <row r="407" spans="1:11" x14ac:dyDescent="0.2">
      <c r="A407" s="99">
        <v>5510</v>
      </c>
      <c r="B407" s="100"/>
      <c r="C407" s="101" t="s">
        <v>804</v>
      </c>
      <c r="D407" s="149"/>
      <c r="E407" s="31">
        <v>8365742</v>
      </c>
      <c r="F407" s="31">
        <v>0</v>
      </c>
      <c r="G407" s="31">
        <v>0</v>
      </c>
      <c r="H407" s="31">
        <v>0</v>
      </c>
      <c r="I407" s="31">
        <v>0</v>
      </c>
      <c r="J407" s="31">
        <f>E407+F407+G407+H407</f>
        <v>8365742</v>
      </c>
      <c r="K407" s="103" t="e">
        <f>J407/J$140*100</f>
        <v>#REF!</v>
      </c>
    </row>
    <row r="408" spans="1:11" x14ac:dyDescent="0.2">
      <c r="A408" s="99">
        <v>5511</v>
      </c>
      <c r="B408" s="100"/>
      <c r="C408" s="101" t="s">
        <v>806</v>
      </c>
      <c r="D408" s="149"/>
      <c r="E408" s="31">
        <v>692487</v>
      </c>
      <c r="F408" s="31">
        <v>0</v>
      </c>
      <c r="G408" s="31">
        <v>0</v>
      </c>
      <c r="H408" s="31">
        <v>0</v>
      </c>
      <c r="I408" s="31">
        <v>0</v>
      </c>
      <c r="J408" s="31">
        <f>E408+F408+G408+H408</f>
        <v>692487</v>
      </c>
      <c r="K408" s="103" t="e">
        <f>J408/J$140*100</f>
        <v>#REF!</v>
      </c>
    </row>
    <row r="409" spans="1:11" x14ac:dyDescent="0.2">
      <c r="A409" s="99">
        <v>5512</v>
      </c>
      <c r="B409" s="100"/>
      <c r="C409" s="101" t="s">
        <v>808</v>
      </c>
      <c r="D409" s="149"/>
      <c r="E409" s="31">
        <v>1648934</v>
      </c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1648934</v>
      </c>
      <c r="K409" s="103" t="e">
        <f>J409/J$140*100</f>
        <v>#REF!</v>
      </c>
    </row>
    <row r="410" spans="1:11" x14ac:dyDescent="0.2">
      <c r="A410" s="99">
        <v>5513</v>
      </c>
      <c r="B410" s="100"/>
      <c r="C410" s="101" t="s">
        <v>810</v>
      </c>
      <c r="D410" s="149"/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J410/J$140*100</f>
        <v>#REF!</v>
      </c>
    </row>
    <row r="411" spans="1:11" x14ac:dyDescent="0.2">
      <c r="A411" s="99">
        <v>5514</v>
      </c>
      <c r="B411" s="100"/>
      <c r="C411" s="101" t="s">
        <v>861</v>
      </c>
      <c r="D411" s="149"/>
      <c r="E411" s="31">
        <v>51487754</v>
      </c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51487754</v>
      </c>
      <c r="K411" s="103" t="e">
        <f>J411/J$140*100</f>
        <v>#REF!</v>
      </c>
    </row>
    <row r="412" spans="1:11" ht="15.75" thickBot="1" x14ac:dyDescent="0.25">
      <c r="A412" s="120"/>
      <c r="B412" s="121"/>
      <c r="C412" s="122"/>
      <c r="D412" s="160"/>
      <c r="E412" s="161"/>
      <c r="F412" s="161"/>
      <c r="G412" s="161"/>
      <c r="H412" s="161"/>
      <c r="I412" s="161"/>
      <c r="J412" s="161"/>
      <c r="K412" s="162"/>
    </row>
    <row r="413" spans="1:11" ht="16.5" thickTop="1" x14ac:dyDescent="0.25">
      <c r="A413" s="211"/>
      <c r="B413" s="212" t="s">
        <v>828</v>
      </c>
      <c r="C413" s="213" t="s">
        <v>814</v>
      </c>
      <c r="D413" s="214"/>
      <c r="E413" s="215"/>
      <c r="F413" s="215"/>
      <c r="G413" s="215"/>
      <c r="H413" s="215"/>
      <c r="I413" s="215"/>
      <c r="J413" s="215"/>
      <c r="K413" s="216"/>
    </row>
    <row r="414" spans="1:11" ht="16.5" thickBot="1" x14ac:dyDescent="0.3">
      <c r="A414" s="217"/>
      <c r="B414" s="218"/>
      <c r="C414" s="219" t="s">
        <v>829</v>
      </c>
      <c r="D414" s="220"/>
      <c r="E414" s="221">
        <f t="shared" ref="E414:J414" si="36">E22+E306+E373-E143-E328-E393</f>
        <v>0.26841521263122559</v>
      </c>
      <c r="F414" s="221">
        <f t="shared" si="36"/>
        <v>5413792.8336321246</v>
      </c>
      <c r="G414" s="221">
        <f t="shared" si="36"/>
        <v>64571.534814119339</v>
      </c>
      <c r="H414" s="221">
        <f t="shared" si="36"/>
        <v>29035.299572408199</v>
      </c>
      <c r="I414" s="221">
        <f t="shared" si="36"/>
        <v>1.1920928955078125E-7</v>
      </c>
      <c r="J414" s="222">
        <f t="shared" si="36"/>
        <v>5507395.9364334941</v>
      </c>
      <c r="K414" s="223" t="e">
        <f>J414/J$140*100</f>
        <v>#REF!</v>
      </c>
    </row>
    <row r="415" spans="1:11" ht="16.5" thickTop="1" x14ac:dyDescent="0.25">
      <c r="A415" s="211"/>
      <c r="B415" s="212"/>
      <c r="C415" s="213"/>
      <c r="D415" s="214"/>
      <c r="E415" s="215"/>
      <c r="F415" s="215"/>
      <c r="G415" s="215"/>
      <c r="H415" s="215"/>
      <c r="I415" s="215"/>
      <c r="J415" s="224"/>
      <c r="K415" s="225"/>
    </row>
    <row r="416" spans="1:11" ht="16.5" thickBot="1" x14ac:dyDescent="0.3">
      <c r="A416" s="226"/>
      <c r="B416" s="227" t="s">
        <v>812</v>
      </c>
      <c r="C416" s="228" t="s">
        <v>830</v>
      </c>
      <c r="D416" s="229"/>
      <c r="E416" s="230">
        <f t="shared" ref="E416:J416" si="37">E356+E373-E393-E414</f>
        <v>58297743.731584787</v>
      </c>
      <c r="F416" s="230">
        <f t="shared" si="37"/>
        <v>-1000992.8694728091</v>
      </c>
      <c r="G416" s="230">
        <f t="shared" si="37"/>
        <v>-3974999.5348141193</v>
      </c>
      <c r="H416" s="230">
        <f t="shared" si="37"/>
        <v>4070964.7004275918</v>
      </c>
      <c r="I416" s="230">
        <f t="shared" si="37"/>
        <v>-1.1920928955078125E-7</v>
      </c>
      <c r="J416" s="231">
        <f t="shared" si="37"/>
        <v>57392720.027725816</v>
      </c>
      <c r="K416" s="232" t="e">
        <f>J416/J$140*100</f>
        <v>#REF!</v>
      </c>
    </row>
    <row r="417" spans="1:11" ht="15.75" thickTop="1" x14ac:dyDescent="0.2">
      <c r="A417" s="53"/>
      <c r="B417" s="53"/>
      <c r="C417" s="54"/>
      <c r="D417" s="54"/>
      <c r="E417" s="51"/>
      <c r="F417" s="51"/>
      <c r="G417" s="51"/>
      <c r="H417" s="51"/>
      <c r="I417" s="51"/>
      <c r="J417" s="51"/>
      <c r="K417" s="51"/>
    </row>
  </sheetData>
  <phoneticPr fontId="0" type="noConversion"/>
  <pageMargins left="0.49" right="0.36" top="0.56000000000000005" bottom="0.65" header="0.5" footer="0.5"/>
  <pageSetup paperSize="9" scale="56" fitToHeight="0" orientation="portrait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M478"/>
  <sheetViews>
    <sheetView zoomScale="60" workbookViewId="0">
      <selection activeCell="N23" sqref="N23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9.33203125" customWidth="1"/>
    <col min="13" max="13" width="13" style="431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956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220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246</v>
      </c>
      <c r="C22" s="71" t="s">
        <v>247</v>
      </c>
      <c r="D22" s="72" t="s">
        <v>248</v>
      </c>
      <c r="E22" s="73">
        <f>E25+E100+E118+E129+E147-2</f>
        <v>1503590368</v>
      </c>
      <c r="F22" s="73">
        <f>F25+F100+F118+F129+F147+2</f>
        <v>310720406</v>
      </c>
      <c r="G22" s="73">
        <f>G25+G100+G118+G129+G147-2</f>
        <v>840567233</v>
      </c>
      <c r="H22" s="73">
        <f>H25+H100+H118+H129+H147</f>
        <v>394521738</v>
      </c>
      <c r="I22" s="73">
        <f>I25+I100+I118+I129+I147</f>
        <v>495121340</v>
      </c>
      <c r="J22" s="75">
        <f>E22+F22+G22+H22-I22</f>
        <v>2554278405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249</v>
      </c>
      <c r="D23" s="78" t="s">
        <v>249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250</v>
      </c>
      <c r="D25" s="91" t="s">
        <v>251</v>
      </c>
      <c r="E25" s="32">
        <f t="shared" ref="E25:J25" si="0">E28+E75</f>
        <v>1433690955</v>
      </c>
      <c r="F25" s="32">
        <f t="shared" si="0"/>
        <v>233793338</v>
      </c>
      <c r="G25" s="32">
        <f t="shared" si="0"/>
        <v>583519343</v>
      </c>
      <c r="H25" s="32">
        <f t="shared" si="0"/>
        <v>320310676</v>
      </c>
      <c r="I25" s="32">
        <f t="shared" si="0"/>
        <v>109151302</v>
      </c>
      <c r="J25" s="32">
        <f t="shared" si="0"/>
        <v>2462163010</v>
      </c>
      <c r="K25" s="92" t="e">
        <f>J25/J$184*100</f>
        <v>#REF!</v>
      </c>
    </row>
    <row r="26" spans="1:1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253</v>
      </c>
      <c r="D28" s="91" t="s">
        <v>254</v>
      </c>
      <c r="E28" s="32">
        <f t="shared" ref="E28:J28" si="1">E31+E36+E42+E46+E52+E63+E72</f>
        <v>1343607385</v>
      </c>
      <c r="F28" s="32">
        <f t="shared" si="1"/>
        <v>190657631</v>
      </c>
      <c r="G28" s="32">
        <f t="shared" si="1"/>
        <v>577403529</v>
      </c>
      <c r="H28" s="32">
        <f t="shared" si="1"/>
        <v>316180184</v>
      </c>
      <c r="I28" s="32">
        <f t="shared" si="1"/>
        <v>109151302</v>
      </c>
      <c r="J28" s="32">
        <f t="shared" si="1"/>
        <v>2318697427</v>
      </c>
      <c r="K28" s="92" t="e">
        <f>J28/J$184*100</f>
        <v>#REF!</v>
      </c>
    </row>
    <row r="29" spans="1:11" ht="15.75" x14ac:dyDescent="0.25">
      <c r="A29" s="88"/>
      <c r="B29" s="89"/>
      <c r="C29" s="96" t="s">
        <v>255</v>
      </c>
      <c r="D29" s="97" t="s">
        <v>255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2">E32+E33+E34</f>
        <v>356666127</v>
      </c>
      <c r="F31" s="31">
        <f t="shared" si="2"/>
        <v>130584609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487250736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258</v>
      </c>
      <c r="D32" s="102" t="s">
        <v>259</v>
      </c>
      <c r="E32" s="31">
        <v>242514274</v>
      </c>
      <c r="F32" s="31">
        <v>130584609</v>
      </c>
      <c r="G32" s="31">
        <v>0</v>
      </c>
      <c r="H32" s="31">
        <v>0</v>
      </c>
      <c r="I32" s="31"/>
      <c r="J32" s="31">
        <f>E32+F32+G32+H32</f>
        <v>373098883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260</v>
      </c>
      <c r="D33" s="102" t="s">
        <v>261</v>
      </c>
      <c r="E33" s="31">
        <v>114151853</v>
      </c>
      <c r="F33" s="31">
        <v>0</v>
      </c>
      <c r="G33" s="31">
        <v>0</v>
      </c>
      <c r="H33" s="31">
        <v>0</v>
      </c>
      <c r="I33" s="31"/>
      <c r="J33" s="31">
        <f>E33+F33+G33+H33</f>
        <v>114151853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3">SUM(E37:E40)</f>
        <v>9469818</v>
      </c>
      <c r="F36" s="31">
        <f t="shared" si="3"/>
        <v>0</v>
      </c>
      <c r="G36" s="31">
        <f t="shared" si="3"/>
        <v>577403529</v>
      </c>
      <c r="H36" s="31">
        <f t="shared" si="3"/>
        <v>316180184</v>
      </c>
      <c r="I36" s="31">
        <f>+I38</f>
        <v>109151302</v>
      </c>
      <c r="J36" s="31">
        <f t="shared" si="3"/>
        <v>793902229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266</v>
      </c>
      <c r="D37" s="102" t="s">
        <v>267</v>
      </c>
      <c r="E37" s="31">
        <v>5210891</v>
      </c>
      <c r="F37" s="31">
        <v>0</v>
      </c>
      <c r="G37" s="31">
        <v>336448970</v>
      </c>
      <c r="H37" s="31">
        <v>138659963</v>
      </c>
      <c r="I37" s="31"/>
      <c r="J37" s="31">
        <f>E37+F37+G37+H37</f>
        <v>480319824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268</v>
      </c>
      <c r="D38" s="102" t="s">
        <v>269</v>
      </c>
      <c r="E38" s="109">
        <v>3589028</v>
      </c>
      <c r="F38" s="109">
        <v>0</v>
      </c>
      <c r="G38" s="109">
        <v>199028530</v>
      </c>
      <c r="H38" s="109">
        <v>154293369</v>
      </c>
      <c r="I38" s="427">
        <f>+I206</f>
        <v>109151302</v>
      </c>
      <c r="J38" s="109">
        <f>E38+F38+G38+H38-I38</f>
        <v>247759625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270</v>
      </c>
      <c r="D39" s="102" t="s">
        <v>271</v>
      </c>
      <c r="E39" s="31">
        <v>468575</v>
      </c>
      <c r="F39" s="31">
        <v>0</v>
      </c>
      <c r="G39" s="31">
        <v>28221412</v>
      </c>
      <c r="H39" s="31">
        <v>16447224</v>
      </c>
      <c r="I39" s="31"/>
      <c r="J39" s="31">
        <f>E39+F39+G39+H39</f>
        <v>45137211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272</v>
      </c>
      <c r="D40" s="102" t="s">
        <v>273</v>
      </c>
      <c r="E40" s="31">
        <v>201324</v>
      </c>
      <c r="F40" s="31">
        <v>0</v>
      </c>
      <c r="G40" s="31">
        <v>13704617</v>
      </c>
      <c r="H40" s="31">
        <v>6779628</v>
      </c>
      <c r="I40" s="31"/>
      <c r="J40" s="31">
        <f>E40+F40+G40+H40</f>
        <v>20685569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4">E43+E44</f>
        <v>116404368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116404368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276</v>
      </c>
      <c r="D43" s="102" t="s">
        <v>277</v>
      </c>
      <c r="E43" s="31">
        <v>111266516</v>
      </c>
      <c r="F43" s="31">
        <v>0</v>
      </c>
      <c r="G43" s="31">
        <v>0</v>
      </c>
      <c r="H43" s="31">
        <v>0</v>
      </c>
      <c r="I43" s="31"/>
      <c r="J43" s="31">
        <f>E43+F43+G43+H43</f>
        <v>111266516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278</v>
      </c>
      <c r="D44" s="102" t="s">
        <v>279</v>
      </c>
      <c r="E44" s="31">
        <v>5137852</v>
      </c>
      <c r="F44" s="31">
        <v>0</v>
      </c>
      <c r="G44" s="31">
        <v>0</v>
      </c>
      <c r="H44" s="31">
        <v>0</v>
      </c>
      <c r="I44" s="31"/>
      <c r="J44" s="31">
        <f>E44+F44+G44+H44</f>
        <v>5137852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5">SUM(E47:E50)</f>
        <v>389278</v>
      </c>
      <c r="F46" s="31">
        <f t="shared" si="5"/>
        <v>36933987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37323265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282</v>
      </c>
      <c r="D47" s="102" t="s">
        <v>283</v>
      </c>
      <c r="E47" s="31">
        <v>0</v>
      </c>
      <c r="F47" s="31">
        <v>27462493</v>
      </c>
      <c r="G47" s="31">
        <v>0</v>
      </c>
      <c r="H47" s="31">
        <v>0</v>
      </c>
      <c r="I47" s="31"/>
      <c r="J47" s="31">
        <f>E47+F47+G47+H47</f>
        <v>27462493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284</v>
      </c>
      <c r="D48" s="102" t="s">
        <v>285</v>
      </c>
      <c r="E48" s="31">
        <v>0</v>
      </c>
      <c r="F48" s="31">
        <v>3780</v>
      </c>
      <c r="G48" s="31">
        <v>0</v>
      </c>
      <c r="H48" s="31">
        <v>0</v>
      </c>
      <c r="I48" s="31"/>
      <c r="J48" s="31">
        <f>E48+F48+G48+H48</f>
        <v>3780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286</v>
      </c>
      <c r="D49" s="102" t="s">
        <v>287</v>
      </c>
      <c r="E49" s="31">
        <v>0</v>
      </c>
      <c r="F49" s="31">
        <v>807036</v>
      </c>
      <c r="G49" s="31">
        <v>0</v>
      </c>
      <c r="H49" s="31">
        <v>0</v>
      </c>
      <c r="I49" s="31"/>
      <c r="J49" s="31">
        <f>E49+F49+G49+H49</f>
        <v>807036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288</v>
      </c>
      <c r="D50" s="102" t="s">
        <v>289</v>
      </c>
      <c r="E50" s="31">
        <v>389278</v>
      </c>
      <c r="F50" s="31">
        <v>8660678</v>
      </c>
      <c r="G50" s="31">
        <v>0</v>
      </c>
      <c r="H50" s="31">
        <v>0</v>
      </c>
      <c r="I50" s="31"/>
      <c r="J50" s="31">
        <f>E50+F50+G50+H50</f>
        <v>9049956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290</v>
      </c>
      <c r="D52" s="102" t="s">
        <v>291</v>
      </c>
      <c r="E52" s="31">
        <f>SUM(E53:E61)</f>
        <v>838091508</v>
      </c>
      <c r="F52" s="31">
        <f>SUM(F53:F61)</f>
        <v>23136453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861227961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292</v>
      </c>
      <c r="D53" s="102" t="s">
        <v>464</v>
      </c>
      <c r="E53" s="31">
        <v>553957010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553957010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465</v>
      </c>
      <c r="D54" s="102" t="s">
        <v>466</v>
      </c>
      <c r="E54" s="31">
        <v>13670154</v>
      </c>
      <c r="F54" s="31">
        <v>0</v>
      </c>
      <c r="G54" s="31">
        <v>0</v>
      </c>
      <c r="H54" s="31">
        <v>0</v>
      </c>
      <c r="I54" s="31"/>
      <c r="J54" s="31">
        <f t="shared" si="7"/>
        <v>13670154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467</v>
      </c>
      <c r="D55" s="102" t="s">
        <v>468</v>
      </c>
      <c r="E55" s="31">
        <v>210385775</v>
      </c>
      <c r="F55" s="31">
        <v>0</v>
      </c>
      <c r="G55" s="31">
        <v>0</v>
      </c>
      <c r="H55" s="31">
        <v>0</v>
      </c>
      <c r="I55" s="31"/>
      <c r="J55" s="31">
        <f t="shared" si="7"/>
        <v>210385775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469</v>
      </c>
      <c r="D56" s="102" t="s">
        <v>470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914</v>
      </c>
      <c r="D57" s="102" t="s">
        <v>472</v>
      </c>
      <c r="E57" s="31">
        <v>21432438</v>
      </c>
      <c r="F57" s="31">
        <v>1667910</v>
      </c>
      <c r="G57" s="31">
        <v>0</v>
      </c>
      <c r="H57" s="31">
        <v>0</v>
      </c>
      <c r="I57" s="31"/>
      <c r="J57" s="31">
        <f t="shared" si="7"/>
        <v>23100348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475</v>
      </c>
      <c r="D58" s="102" t="s">
        <v>476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477</v>
      </c>
      <c r="D59" s="102" t="s">
        <v>478</v>
      </c>
      <c r="E59" s="31">
        <v>22979117</v>
      </c>
      <c r="F59" s="31">
        <v>5416</v>
      </c>
      <c r="G59" s="31">
        <v>0</v>
      </c>
      <c r="H59" s="31">
        <v>0</v>
      </c>
      <c r="I59" s="31"/>
      <c r="J59" s="31">
        <f t="shared" si="7"/>
        <v>22984533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479</v>
      </c>
      <c r="D60" s="102" t="s">
        <v>480</v>
      </c>
      <c r="E60" s="31">
        <v>7914119</v>
      </c>
      <c r="F60" s="31">
        <v>21463127</v>
      </c>
      <c r="G60" s="31">
        <v>0</v>
      </c>
      <c r="H60" s="31">
        <v>0</v>
      </c>
      <c r="I60" s="31"/>
      <c r="J60" s="31">
        <f t="shared" si="7"/>
        <v>29377246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840</v>
      </c>
      <c r="D61" s="102" t="s">
        <v>474</v>
      </c>
      <c r="E61" s="31">
        <v>7752895</v>
      </c>
      <c r="F61" s="31">
        <v>0</v>
      </c>
      <c r="G61" s="31">
        <v>0</v>
      </c>
      <c r="H61" s="31">
        <v>0</v>
      </c>
      <c r="I61" s="31"/>
      <c r="J61" s="31">
        <f t="shared" si="7"/>
        <v>7752895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474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482</v>
      </c>
      <c r="D63" s="102" t="s">
        <v>483</v>
      </c>
      <c r="E63" s="31">
        <f t="shared" ref="E63:J63" si="8">SUM(E64:E70)</f>
        <v>22220210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22220210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484</v>
      </c>
      <c r="D64" s="102" t="s">
        <v>485</v>
      </c>
      <c r="E64" s="31">
        <v>21047447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21047447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486</v>
      </c>
      <c r="D65" s="102" t="s">
        <v>487</v>
      </c>
      <c r="E65" s="31">
        <v>1172763</v>
      </c>
      <c r="F65" s="31">
        <v>0</v>
      </c>
      <c r="G65" s="31">
        <v>0</v>
      </c>
      <c r="H65" s="31">
        <v>0</v>
      </c>
      <c r="I65" s="31"/>
      <c r="J65" s="31">
        <f t="shared" si="10"/>
        <v>1172763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488</v>
      </c>
      <c r="D66" s="102" t="s">
        <v>489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490</v>
      </c>
      <c r="D67" s="102" t="s">
        <v>491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492</v>
      </c>
      <c r="D68" s="102" t="s">
        <v>493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494</v>
      </c>
      <c r="D69" s="102" t="s">
        <v>495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496</v>
      </c>
      <c r="D70" s="102" t="s">
        <v>497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474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498</v>
      </c>
      <c r="D72" s="102" t="s">
        <v>499</v>
      </c>
      <c r="E72" s="31">
        <f>E73</f>
        <v>366076</v>
      </c>
      <c r="F72" s="31">
        <f>F73</f>
        <v>2582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368658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500</v>
      </c>
      <c r="D73" s="102" t="s">
        <v>501</v>
      </c>
      <c r="E73" s="31">
        <v>366076</v>
      </c>
      <c r="F73" s="31">
        <v>2582</v>
      </c>
      <c r="G73" s="31">
        <v>0</v>
      </c>
      <c r="H73" s="31">
        <v>0</v>
      </c>
      <c r="I73" s="31"/>
      <c r="J73" s="31">
        <f>E73+F73+G73+H73</f>
        <v>368658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502</v>
      </c>
      <c r="D75" s="91" t="s">
        <v>503</v>
      </c>
      <c r="E75" s="32">
        <f t="shared" ref="E75:J75" si="11">E78+E85+E89+E92+E96</f>
        <v>90083570</v>
      </c>
      <c r="F75" s="32">
        <f t="shared" si="11"/>
        <v>43135707</v>
      </c>
      <c r="G75" s="32">
        <f t="shared" si="11"/>
        <v>6115814</v>
      </c>
      <c r="H75" s="32">
        <f t="shared" si="11"/>
        <v>4130492</v>
      </c>
      <c r="I75" s="32">
        <f t="shared" si="11"/>
        <v>0</v>
      </c>
      <c r="J75" s="32">
        <f t="shared" si="11"/>
        <v>143465583</v>
      </c>
      <c r="K75" s="92" t="e">
        <f>J75/J$184*100</f>
        <v>#REF!</v>
      </c>
    </row>
    <row r="76" spans="1:11" ht="15.75" x14ac:dyDescent="0.25">
      <c r="A76" s="88"/>
      <c r="B76" s="89"/>
      <c r="C76" s="96" t="s">
        <v>504</v>
      </c>
      <c r="D76" s="97" t="s">
        <v>504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506</v>
      </c>
      <c r="D78" s="102" t="s">
        <v>507</v>
      </c>
      <c r="E78" s="31">
        <f>SUM(E79:E82)</f>
        <v>30607263</v>
      </c>
      <c r="F78" s="31">
        <f>SUM(F79:F82)</f>
        <v>21574152</v>
      </c>
      <c r="G78" s="31">
        <f>SUM(G79:G82)</f>
        <v>224924</v>
      </c>
      <c r="H78" s="31">
        <f>SUM(H79:H82)</f>
        <v>79334</v>
      </c>
      <c r="I78" s="31">
        <f>SUM(I79:I82)</f>
        <v>0</v>
      </c>
      <c r="J78" s="31">
        <f>E78+F78+G78+H78</f>
        <v>52485673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508</v>
      </c>
      <c r="D79" s="102" t="s">
        <v>509</v>
      </c>
      <c r="E79" s="31">
        <v>7682000</v>
      </c>
      <c r="F79" s="31">
        <v>455274</v>
      </c>
      <c r="G79" s="31">
        <v>0</v>
      </c>
      <c r="H79" s="31">
        <v>0</v>
      </c>
      <c r="I79" s="31"/>
      <c r="J79" s="31">
        <f>E79+F79+G79+H79</f>
        <v>8137274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510</v>
      </c>
      <c r="D80" s="102" t="s">
        <v>511</v>
      </c>
      <c r="E80" s="31">
        <v>15000</v>
      </c>
      <c r="F80" s="31">
        <v>486467</v>
      </c>
      <c r="G80" s="31">
        <v>0</v>
      </c>
      <c r="H80" s="31">
        <v>0</v>
      </c>
      <c r="I80" s="31"/>
      <c r="J80" s="31">
        <f>E80+F80+G80+H80</f>
        <v>501467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512</v>
      </c>
      <c r="D81" s="102" t="s">
        <v>513</v>
      </c>
      <c r="E81" s="31">
        <v>8149633</v>
      </c>
      <c r="F81" s="31">
        <v>2080238</v>
      </c>
      <c r="G81" s="31">
        <v>192370</v>
      </c>
      <c r="H81" s="31">
        <v>59334</v>
      </c>
      <c r="I81" s="31"/>
      <c r="J81" s="31">
        <f>E81+F81+G81+H81</f>
        <v>10481575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514</v>
      </c>
      <c r="D82" s="102" t="s">
        <v>515</v>
      </c>
      <c r="E82" s="31">
        <v>14760630</v>
      </c>
      <c r="F82" s="31">
        <v>18552173</v>
      </c>
      <c r="G82" s="31">
        <v>32554</v>
      </c>
      <c r="H82" s="31">
        <v>20000</v>
      </c>
      <c r="I82" s="31"/>
      <c r="J82" s="31">
        <f>E82+F82+G82+H82</f>
        <v>33365357</v>
      </c>
      <c r="K82" s="103" t="e">
        <f>J82/J$184*100</f>
        <v>#REF!</v>
      </c>
    </row>
    <row r="83" spans="1:11" x14ac:dyDescent="0.2">
      <c r="A83" s="82"/>
      <c r="B83" s="94"/>
      <c r="C83" s="95" t="s">
        <v>516</v>
      </c>
      <c r="D83" s="98" t="s">
        <v>474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517</v>
      </c>
      <c r="D85" s="102" t="s">
        <v>518</v>
      </c>
      <c r="E85" s="31">
        <f>E86+E87</f>
        <v>25182502</v>
      </c>
      <c r="F85" s="31">
        <f>F86+F87</f>
        <v>1139491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26321993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519</v>
      </c>
      <c r="D86" s="102" t="s">
        <v>520</v>
      </c>
      <c r="E86" s="31">
        <v>8241313</v>
      </c>
      <c r="F86" s="31">
        <v>0</v>
      </c>
      <c r="G86" s="31">
        <v>0</v>
      </c>
      <c r="H86" s="31">
        <v>0</v>
      </c>
      <c r="I86" s="31"/>
      <c r="J86" s="31">
        <f>E86+F86+G86+H86</f>
        <v>8241313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521</v>
      </c>
      <c r="D87" s="102" t="s">
        <v>522</v>
      </c>
      <c r="E87" s="31">
        <v>16941189</v>
      </c>
      <c r="F87" s="259">
        <v>1139491</v>
      </c>
      <c r="G87" s="31">
        <v>0</v>
      </c>
      <c r="H87" s="31">
        <v>0</v>
      </c>
      <c r="I87" s="31"/>
      <c r="J87" s="31">
        <f>E87+F87+G87+H87</f>
        <v>18080680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523</v>
      </c>
      <c r="D89" s="102" t="s">
        <v>524</v>
      </c>
      <c r="E89" s="31">
        <f>E90</f>
        <v>8210880</v>
      </c>
      <c r="F89" s="31">
        <f>F90</f>
        <v>499604</v>
      </c>
      <c r="G89" s="31">
        <f>G90</f>
        <v>0</v>
      </c>
      <c r="H89" s="31">
        <f>H90</f>
        <v>113937</v>
      </c>
      <c r="I89" s="31">
        <f>I90</f>
        <v>0</v>
      </c>
      <c r="J89" s="31">
        <f>E89+F89+G89+H89</f>
        <v>8824421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525</v>
      </c>
      <c r="D90" s="102" t="s">
        <v>526</v>
      </c>
      <c r="E90" s="31">
        <v>8210880</v>
      </c>
      <c r="F90" s="31">
        <v>499604</v>
      </c>
      <c r="G90" s="31">
        <v>0</v>
      </c>
      <c r="H90" s="31">
        <v>113937</v>
      </c>
      <c r="I90" s="31"/>
      <c r="J90" s="31">
        <f>E90+F90+G90+H90</f>
        <v>8824421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527</v>
      </c>
      <c r="D92" s="102" t="s">
        <v>528</v>
      </c>
      <c r="E92" s="31">
        <f t="shared" ref="E92:J92" si="12">E93</f>
        <v>3282302</v>
      </c>
      <c r="F92" s="31">
        <f t="shared" si="12"/>
        <v>1802143</v>
      </c>
      <c r="G92" s="31">
        <f t="shared" si="12"/>
        <v>33488</v>
      </c>
      <c r="H92" s="31">
        <f t="shared" si="12"/>
        <v>800000</v>
      </c>
      <c r="I92" s="31">
        <f t="shared" si="12"/>
        <v>0</v>
      </c>
      <c r="J92" s="31">
        <f t="shared" si="12"/>
        <v>5917933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529</v>
      </c>
      <c r="D93" s="102" t="s">
        <v>530</v>
      </c>
      <c r="E93" s="31">
        <v>3282302</v>
      </c>
      <c r="F93" s="31">
        <v>1802143</v>
      </c>
      <c r="G93" s="31">
        <v>33488</v>
      </c>
      <c r="H93" s="31">
        <v>800000</v>
      </c>
      <c r="I93" s="31"/>
      <c r="J93" s="31">
        <f>E93+F93+G93+H93-I93</f>
        <v>5917933</v>
      </c>
      <c r="K93" s="103" t="e">
        <f>J93/J$184*100</f>
        <v>#REF!</v>
      </c>
    </row>
    <row r="94" spans="1:11" x14ac:dyDescent="0.2">
      <c r="A94" s="82"/>
      <c r="B94" s="94"/>
      <c r="C94" s="95" t="s">
        <v>531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474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532</v>
      </c>
      <c r="D96" s="102" t="s">
        <v>533</v>
      </c>
      <c r="E96" s="31">
        <f t="shared" ref="E96:J96" si="13">E97+E98</f>
        <v>22800623</v>
      </c>
      <c r="F96" s="31">
        <f t="shared" si="13"/>
        <v>18120317</v>
      </c>
      <c r="G96" s="31">
        <f t="shared" si="13"/>
        <v>5857402</v>
      </c>
      <c r="H96" s="31">
        <f t="shared" si="13"/>
        <v>3137221</v>
      </c>
      <c r="I96" s="31">
        <f t="shared" si="13"/>
        <v>0</v>
      </c>
      <c r="J96" s="31">
        <f t="shared" si="13"/>
        <v>49915563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534</v>
      </c>
      <c r="D97" s="102" t="s">
        <v>536</v>
      </c>
      <c r="E97" s="31">
        <v>0</v>
      </c>
      <c r="F97" s="31">
        <v>0</v>
      </c>
      <c r="G97" s="31">
        <v>4597706</v>
      </c>
      <c r="H97" s="31">
        <v>0</v>
      </c>
      <c r="I97" s="31"/>
      <c r="J97" s="31">
        <f>E97+F97+G97+H97</f>
        <v>4597706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537</v>
      </c>
      <c r="D98" s="102" t="s">
        <v>538</v>
      </c>
      <c r="E98" s="31">
        <v>22800623</v>
      </c>
      <c r="F98" s="31">
        <v>18120317</v>
      </c>
      <c r="G98" s="31">
        <v>1259696</v>
      </c>
      <c r="H98" s="31">
        <v>3137221</v>
      </c>
      <c r="I98" s="31"/>
      <c r="J98" s="31">
        <f>E98+F98+G98+H98-I98</f>
        <v>45317857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539</v>
      </c>
      <c r="D100" s="91" t="s">
        <v>540</v>
      </c>
      <c r="E100" s="32">
        <f>E103+E109+E113</f>
        <v>2110451</v>
      </c>
      <c r="F100" s="32">
        <f>F103+F109+F113</f>
        <v>13613297</v>
      </c>
      <c r="G100" s="32">
        <f>G103+G109+G113</f>
        <v>200000</v>
      </c>
      <c r="H100" s="32">
        <f>H103+H109+H113</f>
        <v>25767</v>
      </c>
      <c r="I100" s="32">
        <f>I103+I109+I113</f>
        <v>0</v>
      </c>
      <c r="J100" s="32">
        <f>E100+F100+G100+H100</f>
        <v>15949515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541</v>
      </c>
      <c r="D101" s="97" t="s">
        <v>541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542</v>
      </c>
      <c r="D103" s="102" t="s">
        <v>543</v>
      </c>
      <c r="E103" s="31">
        <f>SUM(E104:E107)</f>
        <v>822166</v>
      </c>
      <c r="F103" s="31">
        <f>SUM(F104:F107)</f>
        <v>4710902</v>
      </c>
      <c r="G103" s="31">
        <v>200000</v>
      </c>
      <c r="H103" s="31">
        <v>25767</v>
      </c>
      <c r="I103" s="31">
        <f>SUM(I104:I107)</f>
        <v>0</v>
      </c>
      <c r="J103" s="31">
        <f>E103+F103+G103+H103</f>
        <v>5758835</v>
      </c>
      <c r="K103" s="103" t="e">
        <f>J103/J$184*100</f>
        <v>#REF!</v>
      </c>
    </row>
    <row r="104" spans="1:11" x14ac:dyDescent="0.2">
      <c r="A104" s="99">
        <v>7200</v>
      </c>
      <c r="B104" s="100"/>
      <c r="C104" s="101" t="s">
        <v>544</v>
      </c>
      <c r="D104" s="102" t="s">
        <v>545</v>
      </c>
      <c r="E104" s="31">
        <v>737200</v>
      </c>
      <c r="F104" s="31">
        <v>4244354</v>
      </c>
      <c r="G104" s="31"/>
      <c r="H104" s="31"/>
      <c r="I104" s="31"/>
      <c r="J104" s="31">
        <f>E104+F104+G104+H104</f>
        <v>4981554</v>
      </c>
      <c r="K104" s="103" t="e">
        <f>J104/J$184*100</f>
        <v>#REF!</v>
      </c>
    </row>
    <row r="105" spans="1:11" x14ac:dyDescent="0.2">
      <c r="A105" s="99">
        <v>7201</v>
      </c>
      <c r="B105" s="100"/>
      <c r="C105" s="101" t="s">
        <v>546</v>
      </c>
      <c r="D105" s="102" t="s">
        <v>547</v>
      </c>
      <c r="E105" s="31">
        <v>76575</v>
      </c>
      <c r="F105" s="31">
        <v>11478</v>
      </c>
      <c r="G105" s="31"/>
      <c r="H105" s="31"/>
      <c r="I105" s="31"/>
      <c r="J105" s="31">
        <f>E105+F105+G105+H105</f>
        <v>88053</v>
      </c>
      <c r="K105" s="103" t="e">
        <f>J105/J$184*100</f>
        <v>#REF!</v>
      </c>
    </row>
    <row r="106" spans="1:11" x14ac:dyDescent="0.2">
      <c r="A106" s="99">
        <v>7202</v>
      </c>
      <c r="B106" s="100"/>
      <c r="C106" s="101" t="s">
        <v>548</v>
      </c>
      <c r="D106" s="102" t="s">
        <v>549</v>
      </c>
      <c r="E106" s="31">
        <v>6667</v>
      </c>
      <c r="F106" s="31">
        <v>33076</v>
      </c>
      <c r="G106" s="31"/>
      <c r="H106" s="31"/>
      <c r="I106" s="31"/>
      <c r="J106" s="31">
        <f>E106+F106+G106+H106</f>
        <v>39743</v>
      </c>
      <c r="K106" s="103" t="e">
        <f>J106/J$184*100</f>
        <v>#REF!</v>
      </c>
    </row>
    <row r="107" spans="1:11" x14ac:dyDescent="0.2">
      <c r="A107" s="99">
        <v>7203</v>
      </c>
      <c r="B107" s="100"/>
      <c r="C107" s="101" t="s">
        <v>550</v>
      </c>
      <c r="D107" s="102" t="s">
        <v>551</v>
      </c>
      <c r="E107" s="31">
        <v>1724</v>
      </c>
      <c r="F107" s="31">
        <v>421994</v>
      </c>
      <c r="G107" s="31"/>
      <c r="H107" s="31"/>
      <c r="I107" s="31"/>
      <c r="J107" s="31">
        <f>E107+F107+G107+H107</f>
        <v>423718</v>
      </c>
      <c r="K107" s="103" t="e">
        <f>J107/J$184*100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552</v>
      </c>
      <c r="D109" s="102" t="s">
        <v>553</v>
      </c>
      <c r="E109" s="31">
        <f>E110+E111</f>
        <v>0</v>
      </c>
      <c r="F109" s="31"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J109/J$184*100</f>
        <v>#REF!</v>
      </c>
    </row>
    <row r="110" spans="1:11" x14ac:dyDescent="0.2">
      <c r="A110" s="99">
        <v>7210</v>
      </c>
      <c r="B110" s="100"/>
      <c r="C110" s="101" t="s">
        <v>554</v>
      </c>
      <c r="D110" s="102" t="s">
        <v>555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556</v>
      </c>
      <c r="D111" s="102" t="s">
        <v>557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558</v>
      </c>
      <c r="D113" s="102" t="s">
        <v>559</v>
      </c>
      <c r="E113" s="31">
        <f>E114+E115+E116</f>
        <v>1288285</v>
      </c>
      <c r="F113" s="31">
        <v>8902395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10190680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560</v>
      </c>
      <c r="D114" s="102" t="s">
        <v>561</v>
      </c>
      <c r="E114" s="31">
        <v>0</v>
      </c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562</v>
      </c>
      <c r="D115" s="102" t="s">
        <v>563</v>
      </c>
      <c r="E115" s="31">
        <v>1288285</v>
      </c>
      <c r="F115" s="31"/>
      <c r="G115" s="31">
        <v>0</v>
      </c>
      <c r="H115" s="31">
        <v>0</v>
      </c>
      <c r="I115" s="31"/>
      <c r="J115" s="31">
        <f>E115+F115+G115+H115</f>
        <v>1288285</v>
      </c>
      <c r="K115" s="104"/>
    </row>
    <row r="116" spans="1:11" x14ac:dyDescent="0.2">
      <c r="A116" s="99">
        <v>7222</v>
      </c>
      <c r="B116" s="100"/>
      <c r="C116" s="101" t="s">
        <v>564</v>
      </c>
      <c r="D116" s="102" t="s">
        <v>565</v>
      </c>
      <c r="E116" s="31">
        <v>0</v>
      </c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474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566</v>
      </c>
      <c r="D118" s="91" t="s">
        <v>567</v>
      </c>
      <c r="E118" s="32">
        <f>E121+E125</f>
        <v>10430</v>
      </c>
      <c r="F118" s="32">
        <f>F121+F125</f>
        <v>970322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980752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568</v>
      </c>
      <c r="D119" s="97" t="s">
        <v>568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570</v>
      </c>
      <c r="D121" s="102" t="s">
        <v>571</v>
      </c>
      <c r="E121" s="31">
        <v>10430</v>
      </c>
      <c r="F121" s="31">
        <v>585592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596022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572</v>
      </c>
      <c r="D122" s="102" t="s">
        <v>573</v>
      </c>
      <c r="E122" s="31"/>
      <c r="F122" s="31"/>
      <c r="G122" s="31">
        <v>0</v>
      </c>
      <c r="H122" s="31">
        <v>0</v>
      </c>
      <c r="I122" s="31"/>
      <c r="J122" s="31"/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574</v>
      </c>
      <c r="D123" s="102" t="s">
        <v>575</v>
      </c>
      <c r="E123" s="31"/>
      <c r="F123" s="31"/>
      <c r="G123" s="31">
        <v>0</v>
      </c>
      <c r="H123" s="31">
        <v>0</v>
      </c>
      <c r="I123" s="31"/>
      <c r="J123" s="31"/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577</v>
      </c>
      <c r="D125" s="102" t="s">
        <v>578</v>
      </c>
      <c r="E125" s="31">
        <f>E126+E127</f>
        <v>0</v>
      </c>
      <c r="F125" s="31">
        <f>F126+F127</f>
        <v>384730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384730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579</v>
      </c>
      <c r="D126" s="102" t="s">
        <v>580</v>
      </c>
      <c r="E126" s="31"/>
      <c r="F126" s="31">
        <v>384730</v>
      </c>
      <c r="G126" s="31">
        <v>0</v>
      </c>
      <c r="H126" s="31">
        <v>0</v>
      </c>
      <c r="I126" s="31"/>
      <c r="J126" s="31">
        <f>E126+F126+G126+H126</f>
        <v>384730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581</v>
      </c>
      <c r="D127" s="102" t="s">
        <v>582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583</v>
      </c>
      <c r="D129" s="91" t="s">
        <v>584</v>
      </c>
      <c r="E129" s="73">
        <f>E131</f>
        <v>103234</v>
      </c>
      <c r="F129" s="73">
        <f>F131</f>
        <v>62343447</v>
      </c>
      <c r="G129" s="73">
        <f>G131</f>
        <v>256847892</v>
      </c>
      <c r="H129" s="73">
        <f>H131</f>
        <v>74185295</v>
      </c>
      <c r="I129" s="73">
        <f>I131</f>
        <v>385970038</v>
      </c>
      <c r="J129" s="73">
        <f>+J131</f>
        <v>7509830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474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585</v>
      </c>
      <c r="D131" s="102" t="s">
        <v>586</v>
      </c>
      <c r="E131" s="109">
        <f>E133+E143+E144+E145</f>
        <v>103234</v>
      </c>
      <c r="F131" s="109">
        <f>F133+F143+F144+F145</f>
        <v>62343447</v>
      </c>
      <c r="G131" s="109">
        <f>G133+G143+G144+G145</f>
        <v>256847892</v>
      </c>
      <c r="H131" s="109">
        <f>H133+H143+H144+H145</f>
        <v>74185295</v>
      </c>
      <c r="I131" s="109">
        <f>I133+I143+I144+I145</f>
        <v>385970038</v>
      </c>
      <c r="J131" s="109">
        <f>SUM(J133:J145)</f>
        <v>7509830</v>
      </c>
      <c r="K131" s="103" t="e">
        <f>J131/J$184*100</f>
        <v>#REF!</v>
      </c>
    </row>
    <row r="132" spans="1:11" x14ac:dyDescent="0.2">
      <c r="A132" s="114"/>
      <c r="B132" s="115"/>
      <c r="C132" s="112" t="s">
        <v>587</v>
      </c>
      <c r="D132" s="97" t="s">
        <v>588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589</v>
      </c>
      <c r="D133" s="102" t="s">
        <v>590</v>
      </c>
      <c r="E133" s="117">
        <v>96466</v>
      </c>
      <c r="F133" s="117">
        <f>+F134+F135+F136</f>
        <v>58827001</v>
      </c>
      <c r="G133" s="117">
        <f>+G134+G136+G137+G138+G140</f>
        <v>250073966</v>
      </c>
      <c r="H133" s="117">
        <f>+H137+H139+H141</f>
        <v>4114892</v>
      </c>
      <c r="I133" s="428">
        <f>E133+F133+G133+H133</f>
        <v>313112325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203</v>
      </c>
      <c r="D134" s="102"/>
      <c r="E134" s="117"/>
      <c r="F134" s="117">
        <v>39190866</v>
      </c>
      <c r="G134" s="117">
        <v>84827967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962</v>
      </c>
      <c r="D135" s="102"/>
      <c r="E135" s="117"/>
      <c r="F135" s="117">
        <v>2710094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963</v>
      </c>
      <c r="D136" s="102"/>
      <c r="E136" s="117"/>
      <c r="F136" s="117">
        <v>16926041</v>
      </c>
      <c r="G136" s="117">
        <v>159578129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964</v>
      </c>
      <c r="D137" s="102"/>
      <c r="E137" s="117"/>
      <c r="F137" s="117"/>
      <c r="G137" s="117">
        <v>408029</v>
      </c>
      <c r="H137" s="117">
        <v>161541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965</v>
      </c>
      <c r="D138" s="102"/>
      <c r="E138" s="117"/>
      <c r="F138" s="117"/>
      <c r="G138" s="117">
        <v>3349238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966</v>
      </c>
      <c r="D139" s="102"/>
      <c r="E139" s="117"/>
      <c r="F139" s="117"/>
      <c r="G139" s="117"/>
      <c r="H139" s="117">
        <v>2477644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967</v>
      </c>
      <c r="D140" s="102"/>
      <c r="E140" s="117"/>
      <c r="F140" s="117"/>
      <c r="G140" s="117">
        <v>1910603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202</v>
      </c>
      <c r="D141" s="102"/>
      <c r="E141" s="117"/>
      <c r="F141" s="117"/>
      <c r="G141" s="117"/>
      <c r="H141" s="117">
        <v>1475707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591</v>
      </c>
      <c r="D143" s="102" t="s">
        <v>592</v>
      </c>
      <c r="E143" s="109">
        <v>0</v>
      </c>
      <c r="F143" s="117">
        <v>2218844</v>
      </c>
      <c r="G143" s="109">
        <v>0</v>
      </c>
      <c r="H143" s="117">
        <v>3557276</v>
      </c>
      <c r="I143" s="428">
        <f>E143+F143+G143+H143</f>
        <v>5776120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593</v>
      </c>
      <c r="D144" s="102" t="s">
        <v>594</v>
      </c>
      <c r="E144" s="117">
        <v>6768</v>
      </c>
      <c r="F144" s="117">
        <v>162772</v>
      </c>
      <c r="G144" s="117">
        <v>398926</v>
      </c>
      <c r="H144" s="117">
        <v>66513127</v>
      </c>
      <c r="I144" s="428">
        <f>E144+F144+G144+H144</f>
        <v>67081593</v>
      </c>
      <c r="J144" s="109">
        <f>E144+F144+G144+H144-I144</f>
        <v>0</v>
      </c>
      <c r="K144" s="104"/>
    </row>
    <row r="145" spans="1:13" x14ac:dyDescent="0.2">
      <c r="A145" s="106">
        <v>7403</v>
      </c>
      <c r="B145" s="107"/>
      <c r="C145" s="108" t="s">
        <v>595</v>
      </c>
      <c r="D145" s="102" t="s">
        <v>596</v>
      </c>
      <c r="E145" s="109">
        <v>0</v>
      </c>
      <c r="F145" s="109">
        <v>1134830</v>
      </c>
      <c r="G145" s="109">
        <v>6375000</v>
      </c>
      <c r="H145" s="109">
        <v>0</v>
      </c>
      <c r="I145" s="109">
        <v>0</v>
      </c>
      <c r="J145" s="109">
        <f>E145+F145+G145+H145-I145</f>
        <v>7509830</v>
      </c>
      <c r="K145" s="103" t="e">
        <f>J145/J$184*100</f>
        <v>#REF!</v>
      </c>
    </row>
    <row r="146" spans="1:13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  <c r="M146" s="434"/>
    </row>
    <row r="147" spans="1:13" ht="15.75" x14ac:dyDescent="0.25">
      <c r="A147" s="88">
        <v>78</v>
      </c>
      <c r="B147" s="89"/>
      <c r="C147" s="90" t="s">
        <v>915</v>
      </c>
      <c r="D147" s="91"/>
      <c r="E147" s="32">
        <f>+E149+E154+E159+E165+E168+E172+E176+E179</f>
        <v>67675300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67675300</v>
      </c>
      <c r="K147" s="103" t="e">
        <f>J147/J$184*100</f>
        <v>#REF!</v>
      </c>
    </row>
    <row r="148" spans="1:13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  <c r="M148" s="434"/>
    </row>
    <row r="149" spans="1:13" s="423" customFormat="1" x14ac:dyDescent="0.2">
      <c r="A149" s="204">
        <v>780</v>
      </c>
      <c r="B149" s="205"/>
      <c r="C149" s="206" t="s">
        <v>916</v>
      </c>
      <c r="D149" s="432"/>
      <c r="E149" s="383">
        <v>15741500</v>
      </c>
      <c r="F149" s="383"/>
      <c r="G149" s="383"/>
      <c r="H149" s="383"/>
      <c r="I149" s="383"/>
      <c r="J149" s="383">
        <f>+E149+F149+G149+H149-I149</f>
        <v>15741500</v>
      </c>
      <c r="K149" s="103" t="e">
        <f>J149/J$184*100</f>
        <v>#REF!</v>
      </c>
      <c r="M149" s="434"/>
    </row>
    <row r="150" spans="1:13" s="423" customFormat="1" x14ac:dyDescent="0.2">
      <c r="A150" s="204">
        <v>7800</v>
      </c>
      <c r="B150" s="205"/>
      <c r="C150" s="206" t="s">
        <v>917</v>
      </c>
      <c r="D150" s="432"/>
      <c r="E150" s="383"/>
      <c r="F150" s="383"/>
      <c r="G150" s="383"/>
      <c r="H150" s="383"/>
      <c r="I150" s="383"/>
      <c r="J150" s="383"/>
      <c r="K150" s="433"/>
      <c r="M150" s="434"/>
    </row>
    <row r="151" spans="1:13" s="423" customFormat="1" x14ac:dyDescent="0.2">
      <c r="A151" s="204">
        <v>7801</v>
      </c>
      <c r="B151" s="205"/>
      <c r="C151" s="206" t="s">
        <v>918</v>
      </c>
      <c r="D151" s="432"/>
      <c r="E151" s="383"/>
      <c r="F151" s="383"/>
      <c r="G151" s="383"/>
      <c r="H151" s="383"/>
      <c r="I151" s="383"/>
      <c r="J151" s="383"/>
      <c r="K151" s="433"/>
      <c r="M151" s="434"/>
    </row>
    <row r="152" spans="1:13" s="423" customFormat="1" x14ac:dyDescent="0.2">
      <c r="A152" s="204">
        <v>7802</v>
      </c>
      <c r="B152" s="205"/>
      <c r="C152" s="206" t="s">
        <v>919</v>
      </c>
      <c r="D152" s="432"/>
      <c r="E152" s="383"/>
      <c r="F152" s="383"/>
      <c r="G152" s="383"/>
      <c r="H152" s="383"/>
      <c r="I152" s="383"/>
      <c r="J152" s="383"/>
      <c r="K152" s="433"/>
      <c r="M152" s="434"/>
    </row>
    <row r="153" spans="1:13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  <c r="M153" s="434"/>
    </row>
    <row r="154" spans="1:13" s="423" customFormat="1" x14ac:dyDescent="0.2">
      <c r="A154" s="204">
        <v>781</v>
      </c>
      <c r="B154" s="205"/>
      <c r="C154" s="206" t="s">
        <v>925</v>
      </c>
      <c r="D154" s="432"/>
      <c r="E154" s="383">
        <f>+E155+E156+E157</f>
        <v>11207800</v>
      </c>
      <c r="F154" s="383"/>
      <c r="G154" s="383"/>
      <c r="H154" s="383"/>
      <c r="I154" s="383"/>
      <c r="J154" s="383">
        <f>+E154+F154+G154+H154-I154</f>
        <v>11207800</v>
      </c>
      <c r="K154" s="103" t="e">
        <f>J154/J$184*100</f>
        <v>#REF!</v>
      </c>
      <c r="M154" s="434"/>
    </row>
    <row r="155" spans="1:13" s="423" customFormat="1" x14ac:dyDescent="0.2">
      <c r="A155" s="204">
        <v>7810</v>
      </c>
      <c r="B155" s="205"/>
      <c r="C155" s="206" t="s">
        <v>920</v>
      </c>
      <c r="D155" s="432"/>
      <c r="E155" s="383">
        <v>3847800</v>
      </c>
      <c r="F155" s="383"/>
      <c r="G155" s="383"/>
      <c r="H155" s="383"/>
      <c r="I155" s="383"/>
      <c r="J155" s="383">
        <f>+E155+F155+G155+H155-I155</f>
        <v>3847800</v>
      </c>
      <c r="K155" s="433"/>
      <c r="M155" s="434"/>
    </row>
    <row r="156" spans="1:13" s="423" customFormat="1" x14ac:dyDescent="0.2">
      <c r="A156" s="204">
        <v>7811</v>
      </c>
      <c r="B156" s="205"/>
      <c r="C156" s="206" t="s">
        <v>921</v>
      </c>
      <c r="D156" s="432"/>
      <c r="E156" s="383">
        <v>0</v>
      </c>
      <c r="F156" s="383"/>
      <c r="G156" s="383"/>
      <c r="H156" s="383"/>
      <c r="I156" s="383"/>
      <c r="J156" s="383">
        <f>+E156+F156+G156+H156-I156</f>
        <v>0</v>
      </c>
      <c r="K156" s="433"/>
      <c r="M156" s="434"/>
    </row>
    <row r="157" spans="1:13" s="423" customFormat="1" x14ac:dyDescent="0.2">
      <c r="A157" s="204">
        <v>7812</v>
      </c>
      <c r="B157" s="205"/>
      <c r="C157" s="206" t="s">
        <v>924</v>
      </c>
      <c r="D157" s="432"/>
      <c r="E157" s="383">
        <v>7360000</v>
      </c>
      <c r="F157" s="383"/>
      <c r="G157" s="383"/>
      <c r="H157" s="383"/>
      <c r="I157" s="383"/>
      <c r="J157" s="383">
        <f>+E157+F157+G157+H157-I157</f>
        <v>7360000</v>
      </c>
      <c r="K157" s="433"/>
      <c r="M157" s="434"/>
    </row>
    <row r="158" spans="1:13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  <c r="M158" s="434"/>
    </row>
    <row r="159" spans="1:13" s="423" customFormat="1" x14ac:dyDescent="0.2">
      <c r="A159" s="204">
        <v>782</v>
      </c>
      <c r="B159" s="205"/>
      <c r="C159" s="206" t="s">
        <v>931</v>
      </c>
      <c r="D159" s="432"/>
      <c r="E159" s="383">
        <v>6688500</v>
      </c>
      <c r="F159" s="383"/>
      <c r="G159" s="383"/>
      <c r="H159" s="383"/>
      <c r="I159" s="383"/>
      <c r="J159" s="383">
        <f>+E159+F159+G159+H159-I159</f>
        <v>6688500</v>
      </c>
      <c r="K159" s="103" t="e">
        <f>J159/J$184*100</f>
        <v>#REF!</v>
      </c>
      <c r="M159" s="434"/>
    </row>
    <row r="160" spans="1:13" s="423" customFormat="1" x14ac:dyDescent="0.2">
      <c r="A160" s="204">
        <v>7820</v>
      </c>
      <c r="B160" s="205"/>
      <c r="C160" s="206" t="s">
        <v>927</v>
      </c>
      <c r="D160" s="432"/>
      <c r="E160" s="383">
        <v>0</v>
      </c>
      <c r="F160" s="383"/>
      <c r="G160" s="383"/>
      <c r="H160" s="383"/>
      <c r="I160" s="383"/>
      <c r="J160" s="383">
        <f>+E160+F160+G160+H160-I160</f>
        <v>0</v>
      </c>
      <c r="K160" s="433"/>
      <c r="M160" s="434"/>
    </row>
    <row r="161" spans="1:13" s="423" customFormat="1" x14ac:dyDescent="0.2">
      <c r="A161" s="204">
        <v>7821</v>
      </c>
      <c r="B161" s="205"/>
      <c r="C161" s="206" t="s">
        <v>928</v>
      </c>
      <c r="D161" s="432"/>
      <c r="E161" s="383">
        <v>0</v>
      </c>
      <c r="F161" s="383"/>
      <c r="G161" s="383"/>
      <c r="H161" s="383"/>
      <c r="I161" s="383"/>
      <c r="J161" s="383">
        <f>+E161+F161+G161+H161-I161</f>
        <v>0</v>
      </c>
      <c r="K161" s="433"/>
      <c r="M161" s="434"/>
    </row>
    <row r="162" spans="1:13" s="423" customFormat="1" x14ac:dyDescent="0.2">
      <c r="A162" s="204">
        <v>7822</v>
      </c>
      <c r="B162" s="205"/>
      <c r="C162" s="206" t="s">
        <v>929</v>
      </c>
      <c r="D162" s="432"/>
      <c r="E162" s="383">
        <v>0</v>
      </c>
      <c r="F162" s="383"/>
      <c r="G162" s="383"/>
      <c r="H162" s="383"/>
      <c r="I162" s="383"/>
      <c r="J162" s="383">
        <f>+E162+F162+G162+H162-I162</f>
        <v>0</v>
      </c>
      <c r="K162" s="433"/>
      <c r="M162" s="434"/>
    </row>
    <row r="163" spans="1:13" s="423" customFormat="1" x14ac:dyDescent="0.2">
      <c r="A163" s="204">
        <v>7823</v>
      </c>
      <c r="B163" s="205"/>
      <c r="C163" s="206" t="s">
        <v>930</v>
      </c>
      <c r="D163" s="432"/>
      <c r="E163" s="383"/>
      <c r="F163" s="383"/>
      <c r="G163" s="383"/>
      <c r="H163" s="383"/>
      <c r="I163" s="383"/>
      <c r="J163" s="383"/>
      <c r="K163" s="433"/>
      <c r="M163" s="434"/>
    </row>
    <row r="164" spans="1:13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  <c r="M164" s="434"/>
    </row>
    <row r="165" spans="1:13" s="423" customFormat="1" x14ac:dyDescent="0.2">
      <c r="A165" s="204">
        <v>783</v>
      </c>
      <c r="B165" s="205"/>
      <c r="C165" s="206" t="s">
        <v>933</v>
      </c>
      <c r="D165" s="432"/>
      <c r="E165" s="383">
        <v>310800</v>
      </c>
      <c r="F165" s="383"/>
      <c r="G165" s="383"/>
      <c r="H165" s="383"/>
      <c r="I165" s="383"/>
      <c r="J165" s="383">
        <f>+E165+F165+G165+H165-I165</f>
        <v>310800</v>
      </c>
      <c r="K165" s="103" t="e">
        <f>J165/J$184*100</f>
        <v>#REF!</v>
      </c>
      <c r="M165" s="434"/>
    </row>
    <row r="166" spans="1:13" s="423" customFormat="1" x14ac:dyDescent="0.2">
      <c r="A166" s="204">
        <v>7830</v>
      </c>
      <c r="B166" s="205"/>
      <c r="C166" s="206" t="s">
        <v>932</v>
      </c>
      <c r="D166" s="432"/>
      <c r="E166" s="383"/>
      <c r="F166" s="383"/>
      <c r="G166" s="383"/>
      <c r="H166" s="383"/>
      <c r="I166" s="383"/>
      <c r="J166" s="383"/>
      <c r="K166" s="433"/>
      <c r="M166" s="434"/>
    </row>
    <row r="167" spans="1:13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  <c r="M167" s="434"/>
    </row>
    <row r="168" spans="1:13" s="423" customFormat="1" x14ac:dyDescent="0.2">
      <c r="A168" s="204">
        <v>784</v>
      </c>
      <c r="B168" s="205"/>
      <c r="C168" s="206" t="s">
        <v>936</v>
      </c>
      <c r="D168" s="432"/>
      <c r="E168" s="383">
        <f>+E169+E170</f>
        <v>9193500</v>
      </c>
      <c r="F168" s="383"/>
      <c r="G168" s="383"/>
      <c r="H168" s="383"/>
      <c r="I168" s="383"/>
      <c r="J168" s="383">
        <f>+E168+F168+G168+H168-I168</f>
        <v>9193500</v>
      </c>
      <c r="K168" s="103" t="e">
        <f>J168/J$184*100</f>
        <v>#REF!</v>
      </c>
      <c r="M168" s="434"/>
    </row>
    <row r="169" spans="1:13" s="423" customFormat="1" x14ac:dyDescent="0.2">
      <c r="A169" s="204">
        <v>7840</v>
      </c>
      <c r="B169" s="205"/>
      <c r="C169" s="206" t="s">
        <v>934</v>
      </c>
      <c r="D169" s="432"/>
      <c r="E169" s="383">
        <v>9193500</v>
      </c>
      <c r="F169" s="383"/>
      <c r="G169" s="383"/>
      <c r="H169" s="383"/>
      <c r="I169" s="383"/>
      <c r="J169" s="383">
        <f>+E169+F169+G169+H169-I169</f>
        <v>9193500</v>
      </c>
      <c r="K169" s="433"/>
      <c r="M169" s="434"/>
    </row>
    <row r="170" spans="1:13" s="423" customFormat="1" x14ac:dyDescent="0.2">
      <c r="A170" s="204">
        <v>7841</v>
      </c>
      <c r="B170" s="205"/>
      <c r="C170" s="206" t="s">
        <v>935</v>
      </c>
      <c r="D170" s="432"/>
      <c r="E170" s="383">
        <v>0</v>
      </c>
      <c r="F170" s="383"/>
      <c r="G170" s="383"/>
      <c r="H170" s="383"/>
      <c r="I170" s="383"/>
      <c r="J170" s="383">
        <f>+E170+F170+G170+H170-I170</f>
        <v>0</v>
      </c>
      <c r="K170" s="433"/>
      <c r="M170" s="434"/>
    </row>
    <row r="171" spans="1:13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  <c r="M171" s="434"/>
    </row>
    <row r="172" spans="1:13" s="423" customFormat="1" x14ac:dyDescent="0.2">
      <c r="A172" s="204">
        <v>785</v>
      </c>
      <c r="B172" s="205"/>
      <c r="C172" s="206" t="s">
        <v>939</v>
      </c>
      <c r="D172" s="432"/>
      <c r="E172" s="383">
        <f>+E173+E174</f>
        <v>24533200</v>
      </c>
      <c r="F172" s="383"/>
      <c r="G172" s="383"/>
      <c r="H172" s="383"/>
      <c r="I172" s="383"/>
      <c r="J172" s="383">
        <f>+E172+F172+G172+H172-I172</f>
        <v>24533200</v>
      </c>
      <c r="K172" s="103" t="e">
        <f>J172/J$184*100</f>
        <v>#REF!</v>
      </c>
      <c r="M172" s="434"/>
    </row>
    <row r="173" spans="1:13" s="423" customFormat="1" x14ac:dyDescent="0.2">
      <c r="A173" s="204">
        <v>7850</v>
      </c>
      <c r="B173" s="205"/>
      <c r="C173" s="206" t="s">
        <v>937</v>
      </c>
      <c r="D173" s="432"/>
      <c r="E173" s="383">
        <v>16785900</v>
      </c>
      <c r="F173" s="383"/>
      <c r="G173" s="383"/>
      <c r="H173" s="383"/>
      <c r="I173" s="383"/>
      <c r="J173" s="383">
        <f>+E173+F173+G173+H173-I173</f>
        <v>16785900</v>
      </c>
      <c r="K173" s="433"/>
      <c r="M173" s="434"/>
    </row>
    <row r="174" spans="1:13" s="423" customFormat="1" x14ac:dyDescent="0.2">
      <c r="A174" s="204">
        <v>7851</v>
      </c>
      <c r="B174" s="205"/>
      <c r="C174" s="206" t="s">
        <v>938</v>
      </c>
      <c r="D174" s="432"/>
      <c r="E174" s="383">
        <v>7747300</v>
      </c>
      <c r="F174" s="383"/>
      <c r="G174" s="383"/>
      <c r="H174" s="383"/>
      <c r="I174" s="383"/>
      <c r="J174" s="383">
        <f>+E174+F174+G174+H174-I174</f>
        <v>7747300</v>
      </c>
      <c r="K174" s="433"/>
      <c r="M174" s="434"/>
    </row>
    <row r="175" spans="1:13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  <c r="M175" s="434"/>
    </row>
    <row r="176" spans="1:13" s="423" customFormat="1" x14ac:dyDescent="0.2">
      <c r="A176" s="204">
        <v>786</v>
      </c>
      <c r="B176" s="205"/>
      <c r="C176" s="206" t="s">
        <v>941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  <c r="M176" s="434"/>
    </row>
    <row r="177" spans="1:13" s="423" customFormat="1" x14ac:dyDescent="0.2">
      <c r="A177" s="204">
        <v>7860</v>
      </c>
      <c r="B177" s="205"/>
      <c r="C177" s="206" t="s">
        <v>940</v>
      </c>
      <c r="D177" s="432"/>
      <c r="E177" s="383"/>
      <c r="F177" s="383"/>
      <c r="G177" s="383"/>
      <c r="H177" s="383"/>
      <c r="I177" s="383"/>
      <c r="J177" s="383"/>
      <c r="K177" s="433"/>
      <c r="M177" s="434"/>
    </row>
    <row r="178" spans="1:13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  <c r="M178" s="434"/>
    </row>
    <row r="179" spans="1:13" s="423" customFormat="1" x14ac:dyDescent="0.2">
      <c r="A179" s="204">
        <v>787</v>
      </c>
      <c r="B179" s="205"/>
      <c r="C179" s="206" t="s">
        <v>943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  <c r="M179" s="434"/>
    </row>
    <row r="180" spans="1:13" s="423" customFormat="1" x14ac:dyDescent="0.2">
      <c r="A180" s="204">
        <v>7870</v>
      </c>
      <c r="B180" s="205"/>
      <c r="C180" s="206" t="s">
        <v>942</v>
      </c>
      <c r="D180" s="432"/>
      <c r="E180" s="383"/>
      <c r="F180" s="383"/>
      <c r="G180" s="383"/>
      <c r="H180" s="383"/>
      <c r="I180" s="383"/>
      <c r="J180" s="383"/>
      <c r="K180" s="433"/>
      <c r="M180" s="434"/>
    </row>
    <row r="181" spans="1:13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3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3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129"/>
      <c r="J183" s="130"/>
      <c r="K183" s="130"/>
    </row>
    <row r="184" spans="1:13" ht="19.5" thickTop="1" thickBot="1" x14ac:dyDescent="0.3">
      <c r="A184" s="53" t="s">
        <v>896</v>
      </c>
      <c r="B184" s="53"/>
      <c r="C184" s="131" t="s">
        <v>597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3" ht="17.25" thickTop="1" thickBot="1" x14ac:dyDescent="0.3">
      <c r="A185" s="53"/>
      <c r="B185" s="53"/>
      <c r="C185" s="54"/>
      <c r="D185" s="54"/>
      <c r="E185" s="10"/>
      <c r="F185" s="10"/>
      <c r="G185" s="10"/>
      <c r="H185" s="10"/>
      <c r="I185" s="134"/>
      <c r="J185" s="10"/>
      <c r="K185" s="10"/>
    </row>
    <row r="186" spans="1:13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3" ht="17.25" thickTop="1" thickBot="1" x14ac:dyDescent="0.3">
      <c r="A187" s="69"/>
      <c r="B187" s="70" t="s">
        <v>84</v>
      </c>
      <c r="C187" s="77" t="s">
        <v>599</v>
      </c>
      <c r="D187" s="142"/>
      <c r="E187" s="73">
        <f>E190+E252+E291+E305+E319</f>
        <v>1652565160</v>
      </c>
      <c r="F187" s="73">
        <f>F190+F252+F291+F305+F319-3</f>
        <v>313919450</v>
      </c>
      <c r="G187" s="73">
        <f>G190+G252+G291+G305+G319+2</f>
        <v>836592232</v>
      </c>
      <c r="H187" s="73">
        <f>H190+H252+H291+H305+H319</f>
        <v>405195627</v>
      </c>
      <c r="I187" s="73">
        <f>I190+I252+I291+I305+I319</f>
        <v>495121340</v>
      </c>
      <c r="J187" s="75">
        <f>E187+F187+G187+H187-I187</f>
        <v>2713151129</v>
      </c>
      <c r="K187" s="76" t="e">
        <f>J187/J$184*100</f>
        <v>#REF!</v>
      </c>
    </row>
    <row r="188" spans="1:13" ht="16.5" thickTop="1" x14ac:dyDescent="0.25">
      <c r="A188" s="69"/>
      <c r="B188" s="70"/>
      <c r="C188" s="77" t="s">
        <v>601</v>
      </c>
      <c r="D188" s="142"/>
      <c r="E188" s="143"/>
      <c r="F188" s="73"/>
      <c r="G188" s="73"/>
      <c r="H188" s="73"/>
      <c r="I188" s="73"/>
      <c r="J188" s="80"/>
      <c r="K188" s="144"/>
    </row>
    <row r="189" spans="1:13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3" ht="15.75" x14ac:dyDescent="0.25">
      <c r="A190" s="88">
        <v>40</v>
      </c>
      <c r="B190" s="89"/>
      <c r="C190" s="90" t="s">
        <v>602</v>
      </c>
      <c r="D190" s="146"/>
      <c r="E190" s="32">
        <f>E193+E206+E216+E232+E239+E246</f>
        <v>818656791</v>
      </c>
      <c r="F190" s="32">
        <f>F193+F206+F216+F232+F239+F246</f>
        <v>128019127</v>
      </c>
      <c r="G190" s="32">
        <f>G193+G206+G216+G232+G239+G246</f>
        <v>10749234</v>
      </c>
      <c r="H190" s="32">
        <f>H193+H206+H216+H232+H239+H246</f>
        <v>354628365</v>
      </c>
      <c r="I190" s="32">
        <f>+I206+I216</f>
        <v>109151302</v>
      </c>
      <c r="J190" s="32">
        <f>E190+F190+G190+H190-I190</f>
        <v>1202902215</v>
      </c>
      <c r="K190" s="92" t="e">
        <f>J190/J$184*100</f>
        <v>#REF!</v>
      </c>
    </row>
    <row r="191" spans="1:13" x14ac:dyDescent="0.2">
      <c r="A191" s="147"/>
      <c r="B191" s="148"/>
      <c r="C191" s="96" t="s">
        <v>841</v>
      </c>
      <c r="D191" s="145"/>
      <c r="E191" s="34"/>
      <c r="F191" s="34"/>
      <c r="G191" s="34"/>
      <c r="H191" s="34"/>
      <c r="I191" s="34"/>
      <c r="J191" s="34"/>
      <c r="K191" s="105"/>
    </row>
    <row r="192" spans="1:13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1" x14ac:dyDescent="0.2">
      <c r="A193" s="99"/>
      <c r="B193" s="100"/>
      <c r="C193" s="101" t="s">
        <v>842</v>
      </c>
      <c r="D193" s="149"/>
      <c r="E193" s="31">
        <f>+E195+E204</f>
        <v>423105092</v>
      </c>
      <c r="F193" s="31">
        <f>+F195+F204</f>
        <v>37772990</v>
      </c>
      <c r="G193" s="31">
        <f>+G195+G204</f>
        <v>3449753</v>
      </c>
      <c r="H193" s="31">
        <f>+H195+H204</f>
        <v>141912585</v>
      </c>
      <c r="I193" s="31">
        <f>+I195+I204</f>
        <v>0</v>
      </c>
      <c r="J193" s="31">
        <f>E193+F193+G193+H193-I193</f>
        <v>606240420</v>
      </c>
      <c r="K193" s="103" t="e">
        <f>J193/J$184*100</f>
        <v>#REF!</v>
      </c>
    </row>
    <row r="194" spans="1:11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1" x14ac:dyDescent="0.2">
      <c r="A195" s="99">
        <v>400</v>
      </c>
      <c r="B195" s="100"/>
      <c r="C195" s="101" t="s">
        <v>843</v>
      </c>
      <c r="D195" s="149"/>
      <c r="E195" s="31">
        <f>SUM(E196:E202)</f>
        <v>185968755</v>
      </c>
      <c r="F195" s="31">
        <v>17780227</v>
      </c>
      <c r="G195" s="31">
        <v>3449753</v>
      </c>
      <c r="H195" s="31">
        <v>4347893</v>
      </c>
      <c r="I195" s="31">
        <v>0</v>
      </c>
      <c r="J195" s="31">
        <f>E195+F195+G195+H195-I195</f>
        <v>211546628</v>
      </c>
      <c r="K195" s="103" t="e">
        <f>J195/J$184*100</f>
        <v>#REF!</v>
      </c>
    </row>
    <row r="196" spans="1:11" x14ac:dyDescent="0.2">
      <c r="A196" s="99">
        <v>4000</v>
      </c>
      <c r="B196" s="100"/>
      <c r="C196" s="101" t="s">
        <v>607</v>
      </c>
      <c r="D196" s="149"/>
      <c r="E196" s="31">
        <v>158626815</v>
      </c>
      <c r="F196" s="202" t="s">
        <v>870</v>
      </c>
      <c r="G196" s="202" t="s">
        <v>870</v>
      </c>
      <c r="H196" s="202" t="s">
        <v>870</v>
      </c>
      <c r="I196" s="202" t="s">
        <v>870</v>
      </c>
      <c r="J196" s="202" t="s">
        <v>870</v>
      </c>
      <c r="K196" s="103"/>
    </row>
    <row r="197" spans="1:11" x14ac:dyDescent="0.2">
      <c r="A197" s="99">
        <v>4001</v>
      </c>
      <c r="B197" s="100"/>
      <c r="C197" s="101" t="s">
        <v>609</v>
      </c>
      <c r="D197" s="149"/>
      <c r="E197" s="31">
        <v>5428906</v>
      </c>
      <c r="F197" s="202" t="s">
        <v>870</v>
      </c>
      <c r="G197" s="202" t="s">
        <v>870</v>
      </c>
      <c r="H197" s="202" t="s">
        <v>870</v>
      </c>
      <c r="I197" s="202" t="s">
        <v>870</v>
      </c>
      <c r="J197" s="202" t="s">
        <v>870</v>
      </c>
      <c r="K197" s="103"/>
    </row>
    <row r="198" spans="1:11" x14ac:dyDescent="0.2">
      <c r="A198" s="99">
        <v>4002</v>
      </c>
      <c r="B198" s="100"/>
      <c r="C198" s="101" t="s">
        <v>611</v>
      </c>
      <c r="D198" s="149"/>
      <c r="E198" s="31">
        <v>14774613</v>
      </c>
      <c r="F198" s="202" t="s">
        <v>870</v>
      </c>
      <c r="G198" s="202" t="s">
        <v>870</v>
      </c>
      <c r="H198" s="202" t="s">
        <v>870</v>
      </c>
      <c r="I198" s="202" t="s">
        <v>870</v>
      </c>
      <c r="J198" s="202" t="s">
        <v>870</v>
      </c>
      <c r="K198" s="103"/>
    </row>
    <row r="199" spans="1:11" x14ac:dyDescent="0.2">
      <c r="A199" s="99">
        <v>4003</v>
      </c>
      <c r="B199" s="100"/>
      <c r="C199" s="101" t="s">
        <v>613</v>
      </c>
      <c r="D199" s="149"/>
      <c r="E199" s="31">
        <v>3819360</v>
      </c>
      <c r="F199" s="202" t="s">
        <v>870</v>
      </c>
      <c r="G199" s="202" t="s">
        <v>870</v>
      </c>
      <c r="H199" s="202" t="s">
        <v>870</v>
      </c>
      <c r="I199" s="202" t="s">
        <v>870</v>
      </c>
      <c r="J199" s="202" t="s">
        <v>870</v>
      </c>
      <c r="K199" s="103"/>
    </row>
    <row r="200" spans="1:11" x14ac:dyDescent="0.2">
      <c r="A200" s="99">
        <v>4004</v>
      </c>
      <c r="B200" s="100"/>
      <c r="C200" s="101" t="s">
        <v>615</v>
      </c>
      <c r="D200" s="149"/>
      <c r="E200" s="31">
        <v>1997410</v>
      </c>
      <c r="F200" s="202" t="s">
        <v>870</v>
      </c>
      <c r="G200" s="202" t="s">
        <v>870</v>
      </c>
      <c r="H200" s="202" t="s">
        <v>870</v>
      </c>
      <c r="I200" s="202" t="s">
        <v>870</v>
      </c>
      <c r="J200" s="202" t="s">
        <v>870</v>
      </c>
      <c r="K200" s="103"/>
    </row>
    <row r="201" spans="1:11" x14ac:dyDescent="0.2">
      <c r="A201" s="99">
        <v>4005</v>
      </c>
      <c r="B201" s="100"/>
      <c r="C201" s="101" t="s">
        <v>617</v>
      </c>
      <c r="D201" s="149"/>
      <c r="E201" s="31">
        <v>23298</v>
      </c>
      <c r="F201" s="202" t="s">
        <v>870</v>
      </c>
      <c r="G201" s="202" t="s">
        <v>870</v>
      </c>
      <c r="H201" s="202" t="s">
        <v>870</v>
      </c>
      <c r="I201" s="202" t="s">
        <v>870</v>
      </c>
      <c r="J201" s="202" t="s">
        <v>870</v>
      </c>
      <c r="K201" s="103"/>
    </row>
    <row r="202" spans="1:11" x14ac:dyDescent="0.2">
      <c r="A202" s="99">
        <v>4009</v>
      </c>
      <c r="B202" s="100"/>
      <c r="C202" s="101" t="s">
        <v>619</v>
      </c>
      <c r="D202" s="149"/>
      <c r="E202" s="31">
        <v>1298353</v>
      </c>
      <c r="F202" s="202" t="s">
        <v>870</v>
      </c>
      <c r="G202" s="202" t="s">
        <v>870</v>
      </c>
      <c r="H202" s="202" t="s">
        <v>870</v>
      </c>
      <c r="I202" s="202" t="s">
        <v>870</v>
      </c>
      <c r="J202" s="202" t="s">
        <v>870</v>
      </c>
      <c r="K202" s="103"/>
    </row>
    <row r="203" spans="1:11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1" x14ac:dyDescent="0.2">
      <c r="A204" s="99">
        <v>413300</v>
      </c>
      <c r="B204" s="100"/>
      <c r="C204" s="101" t="s">
        <v>844</v>
      </c>
      <c r="D204" s="149"/>
      <c r="E204" s="31">
        <v>237136337</v>
      </c>
      <c r="F204" s="31">
        <v>19992763</v>
      </c>
      <c r="G204" s="31"/>
      <c r="H204" s="31">
        <f>135955764+1608928</f>
        <v>137564692</v>
      </c>
      <c r="I204" s="31">
        <v>0</v>
      </c>
      <c r="J204" s="31">
        <f>E204+F204+G204+H204-I204</f>
        <v>394693792</v>
      </c>
      <c r="K204" s="103" t="e">
        <f>J204/J$184*100</f>
        <v>#REF!</v>
      </c>
    </row>
    <row r="205" spans="1:11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1" x14ac:dyDescent="0.2">
      <c r="A206" s="151"/>
      <c r="B206" s="115"/>
      <c r="C206" s="112" t="s">
        <v>845</v>
      </c>
      <c r="D206" s="152"/>
      <c r="E206" s="113">
        <f>+E208+E214</f>
        <v>72944660</v>
      </c>
      <c r="F206" s="113">
        <f>+F208+F214</f>
        <v>5574371</v>
      </c>
      <c r="G206" s="113">
        <f>+G208+G214</f>
        <v>496204</v>
      </c>
      <c r="H206" s="113">
        <f>+H208+H214</f>
        <v>30136067</v>
      </c>
      <c r="I206" s="426">
        <f>+I208+I214</f>
        <v>109151302</v>
      </c>
      <c r="J206" s="113">
        <f>E206+F206+G206+H206-I206</f>
        <v>0</v>
      </c>
      <c r="K206" s="110"/>
    </row>
    <row r="207" spans="1:11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1" x14ac:dyDescent="0.2">
      <c r="A208" s="106">
        <v>401</v>
      </c>
      <c r="B208" s="107"/>
      <c r="C208" s="108" t="s">
        <v>857</v>
      </c>
      <c r="D208" s="153"/>
      <c r="E208" s="109">
        <f>SUM(E209:E212)</f>
        <v>29865028</v>
      </c>
      <c r="F208" s="109">
        <f>SUM(F209:F212)</f>
        <v>2564220</v>
      </c>
      <c r="G208" s="109">
        <f>SUM(G209:G212)</f>
        <v>496204</v>
      </c>
      <c r="H208" s="109">
        <f>SUM(H209:H212)</f>
        <v>618803</v>
      </c>
      <c r="I208" s="109">
        <f>SUM(I209:I212)</f>
        <v>33544255</v>
      </c>
      <c r="J208" s="109">
        <f>E208+F208+G208+H208-I208</f>
        <v>0</v>
      </c>
      <c r="K208" s="103"/>
    </row>
    <row r="209" spans="1:11" x14ac:dyDescent="0.2">
      <c r="A209" s="106">
        <v>4010</v>
      </c>
      <c r="B209" s="107"/>
      <c r="C209" s="108" t="s">
        <v>622</v>
      </c>
      <c r="D209" s="153"/>
      <c r="E209" s="109">
        <v>18457255</v>
      </c>
      <c r="F209" s="109">
        <v>1615454</v>
      </c>
      <c r="G209" s="109">
        <v>272729</v>
      </c>
      <c r="H209" s="109">
        <v>344428</v>
      </c>
      <c r="I209" s="109">
        <f>E209+F209+G209+H209</f>
        <v>20689866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636</v>
      </c>
      <c r="D210" s="153"/>
      <c r="E210" s="109">
        <v>11148354</v>
      </c>
      <c r="F210" s="109">
        <v>917990</v>
      </c>
      <c r="G210" s="109">
        <v>218537</v>
      </c>
      <c r="H210" s="109">
        <v>268148</v>
      </c>
      <c r="I210" s="109">
        <f>E210+F210+G210+H210</f>
        <v>12553029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638</v>
      </c>
      <c r="D211" s="153"/>
      <c r="E211" s="109">
        <v>97157</v>
      </c>
      <c r="F211" s="109">
        <v>14108</v>
      </c>
      <c r="G211" s="109">
        <v>1862</v>
      </c>
      <c r="H211" s="109">
        <v>2335</v>
      </c>
      <c r="I211" s="109">
        <f>E211+F211+G211+H211</f>
        <v>115462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640</v>
      </c>
      <c r="D212" s="153"/>
      <c r="E212" s="109">
        <v>162262</v>
      </c>
      <c r="F212" s="109">
        <v>16668</v>
      </c>
      <c r="G212" s="109">
        <v>3076</v>
      </c>
      <c r="H212" s="109">
        <v>3892</v>
      </c>
      <c r="I212" s="109">
        <f>E212+F212+G212+H212</f>
        <v>185898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846</v>
      </c>
      <c r="D214" s="153"/>
      <c r="E214" s="109">
        <v>43079632</v>
      </c>
      <c r="F214" s="109">
        <v>3010151</v>
      </c>
      <c r="G214" s="109"/>
      <c r="H214" s="109">
        <v>29517264</v>
      </c>
      <c r="I214" s="109">
        <f>E214+F214+G214+H214</f>
        <v>75607047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847</v>
      </c>
      <c r="D216" s="149"/>
      <c r="E216" s="31">
        <f t="shared" ref="E216:J216" si="14">+E218+E230</f>
        <v>213784199</v>
      </c>
      <c r="F216" s="31">
        <f t="shared" si="14"/>
        <v>82059038</v>
      </c>
      <c r="G216" s="31">
        <f t="shared" si="14"/>
        <v>5366450</v>
      </c>
      <c r="H216" s="31">
        <f t="shared" si="14"/>
        <v>181779713</v>
      </c>
      <c r="I216" s="31">
        <f t="shared" si="14"/>
        <v>0</v>
      </c>
      <c r="J216" s="31">
        <f t="shared" si="14"/>
        <v>482989400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858</v>
      </c>
      <c r="D218" s="149"/>
      <c r="E218" s="31">
        <f>SUM(E219:E228)</f>
        <v>162730187</v>
      </c>
      <c r="F218" s="31">
        <f>SUM(F219:F228)</f>
        <v>51065115</v>
      </c>
      <c r="G218" s="31">
        <v>5366450</v>
      </c>
      <c r="H218" s="31">
        <v>4642341</v>
      </c>
      <c r="I218" s="31">
        <f>SUM(I219:I228)</f>
        <v>0</v>
      </c>
      <c r="J218" s="31">
        <f>E218+F218+G218+H218-I218</f>
        <v>223804093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968</v>
      </c>
      <c r="D219" s="149"/>
      <c r="E219" s="31">
        <v>22101721</v>
      </c>
      <c r="F219" s="31">
        <v>7248618</v>
      </c>
      <c r="G219" s="202" t="s">
        <v>870</v>
      </c>
      <c r="H219" s="202" t="s">
        <v>870</v>
      </c>
      <c r="I219" s="202" t="s">
        <v>870</v>
      </c>
      <c r="J219" s="202" t="s">
        <v>870</v>
      </c>
      <c r="K219" s="155"/>
    </row>
    <row r="220" spans="1:11" x14ac:dyDescent="0.2">
      <c r="A220" s="99">
        <v>4021</v>
      </c>
      <c r="B220" s="100"/>
      <c r="C220" s="101" t="s">
        <v>970</v>
      </c>
      <c r="D220" s="149"/>
      <c r="E220" s="31">
        <v>36706858</v>
      </c>
      <c r="F220" s="31">
        <v>1720843</v>
      </c>
      <c r="G220" s="202" t="s">
        <v>870</v>
      </c>
      <c r="H220" s="202" t="s">
        <v>870</v>
      </c>
      <c r="I220" s="202" t="s">
        <v>870</v>
      </c>
      <c r="J220" s="202" t="s">
        <v>870</v>
      </c>
      <c r="K220" s="155"/>
    </row>
    <row r="221" spans="1:11" x14ac:dyDescent="0.2">
      <c r="A221" s="99">
        <v>4022</v>
      </c>
      <c r="B221" s="100"/>
      <c r="C221" s="101" t="s">
        <v>972</v>
      </c>
      <c r="D221" s="149"/>
      <c r="E221" s="31">
        <v>12915858</v>
      </c>
      <c r="F221" s="31">
        <v>6365364</v>
      </c>
      <c r="G221" s="202" t="s">
        <v>870</v>
      </c>
      <c r="H221" s="202" t="s">
        <v>870</v>
      </c>
      <c r="I221" s="202" t="s">
        <v>870</v>
      </c>
      <c r="J221" s="202" t="s">
        <v>870</v>
      </c>
      <c r="K221" s="155"/>
    </row>
    <row r="222" spans="1:11" x14ac:dyDescent="0.2">
      <c r="A222" s="99">
        <v>4023</v>
      </c>
      <c r="B222" s="100"/>
      <c r="C222" s="101" t="s">
        <v>974</v>
      </c>
      <c r="D222" s="149"/>
      <c r="E222" s="31">
        <v>7989476</v>
      </c>
      <c r="F222" s="31">
        <v>579575</v>
      </c>
      <c r="G222" s="202" t="s">
        <v>870</v>
      </c>
      <c r="H222" s="202" t="s">
        <v>870</v>
      </c>
      <c r="I222" s="202" t="s">
        <v>870</v>
      </c>
      <c r="J222" s="202" t="s">
        <v>870</v>
      </c>
      <c r="K222" s="155"/>
    </row>
    <row r="223" spans="1:11" x14ac:dyDescent="0.2">
      <c r="A223" s="99">
        <v>4024</v>
      </c>
      <c r="B223" s="100"/>
      <c r="C223" s="101" t="s">
        <v>976</v>
      </c>
      <c r="D223" s="149"/>
      <c r="E223" s="31">
        <v>5214076</v>
      </c>
      <c r="F223" s="31">
        <v>348705</v>
      </c>
      <c r="G223" s="202" t="s">
        <v>870</v>
      </c>
      <c r="H223" s="202" t="s">
        <v>870</v>
      </c>
      <c r="I223" s="202" t="s">
        <v>870</v>
      </c>
      <c r="J223" s="202" t="s">
        <v>870</v>
      </c>
      <c r="K223" s="155"/>
    </row>
    <row r="224" spans="1:11" x14ac:dyDescent="0.2">
      <c r="A224" s="99">
        <v>4025</v>
      </c>
      <c r="B224" s="100"/>
      <c r="C224" s="101" t="s">
        <v>978</v>
      </c>
      <c r="D224" s="149"/>
      <c r="E224" s="31">
        <v>25321776</v>
      </c>
      <c r="F224" s="31">
        <v>20620092</v>
      </c>
      <c r="G224" s="202" t="s">
        <v>870</v>
      </c>
      <c r="H224" s="202" t="s">
        <v>870</v>
      </c>
      <c r="I224" s="202" t="s">
        <v>870</v>
      </c>
      <c r="J224" s="202" t="s">
        <v>870</v>
      </c>
      <c r="K224" s="155"/>
    </row>
    <row r="225" spans="1:11" x14ac:dyDescent="0.2">
      <c r="A225" s="99">
        <v>4026</v>
      </c>
      <c r="B225" s="100"/>
      <c r="C225" s="101" t="s">
        <v>980</v>
      </c>
      <c r="D225" s="149"/>
      <c r="E225" s="31">
        <v>12992788</v>
      </c>
      <c r="F225" s="31">
        <v>912722</v>
      </c>
      <c r="G225" s="202" t="s">
        <v>870</v>
      </c>
      <c r="H225" s="202" t="s">
        <v>870</v>
      </c>
      <c r="I225" s="202" t="s">
        <v>870</v>
      </c>
      <c r="J225" s="202" t="s">
        <v>870</v>
      </c>
      <c r="K225" s="155"/>
    </row>
    <row r="226" spans="1:11" x14ac:dyDescent="0.2">
      <c r="A226" s="99">
        <v>4027</v>
      </c>
      <c r="B226" s="100"/>
      <c r="C226" s="101" t="s">
        <v>982</v>
      </c>
      <c r="D226" s="149"/>
      <c r="E226" s="31">
        <v>3369203</v>
      </c>
      <c r="F226" s="31">
        <v>1893000</v>
      </c>
      <c r="G226" s="202" t="s">
        <v>870</v>
      </c>
      <c r="H226" s="202" t="s">
        <v>870</v>
      </c>
      <c r="I226" s="202" t="s">
        <v>870</v>
      </c>
      <c r="J226" s="202" t="s">
        <v>870</v>
      </c>
      <c r="K226" s="155"/>
    </row>
    <row r="227" spans="1:11" x14ac:dyDescent="0.2">
      <c r="A227" s="99">
        <v>4028</v>
      </c>
      <c r="B227" s="100"/>
      <c r="C227" s="101" t="s">
        <v>276</v>
      </c>
      <c r="D227" s="149"/>
      <c r="E227" s="31">
        <v>9149971</v>
      </c>
      <c r="F227" s="31">
        <v>802821</v>
      </c>
      <c r="G227" s="202" t="s">
        <v>870</v>
      </c>
      <c r="H227" s="202" t="s">
        <v>870</v>
      </c>
      <c r="I227" s="202" t="s">
        <v>870</v>
      </c>
      <c r="J227" s="202" t="s">
        <v>870</v>
      </c>
      <c r="K227" s="155"/>
    </row>
    <row r="228" spans="1:11" x14ac:dyDescent="0.2">
      <c r="A228" s="99">
        <v>4029</v>
      </c>
      <c r="B228" s="100"/>
      <c r="C228" s="101" t="s">
        <v>984</v>
      </c>
      <c r="D228" s="149"/>
      <c r="E228" s="31">
        <v>26968460</v>
      </c>
      <c r="F228" s="31">
        <v>10573375</v>
      </c>
      <c r="G228" s="202" t="s">
        <v>870</v>
      </c>
      <c r="H228" s="202" t="s">
        <v>870</v>
      </c>
      <c r="I228" s="202" t="s">
        <v>870</v>
      </c>
      <c r="J228" s="202" t="s">
        <v>870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848</v>
      </c>
      <c r="D230" s="149"/>
      <c r="E230" s="31">
        <v>51054012</v>
      </c>
      <c r="F230" s="31">
        <v>30993923</v>
      </c>
      <c r="G230" s="31"/>
      <c r="H230" s="31">
        <f>110363456-581327+54827406-1500000+10855289+2586849+585699</f>
        <v>177137372</v>
      </c>
      <c r="I230" s="31">
        <v>0</v>
      </c>
      <c r="J230" s="31">
        <f>E230+F230+G230+H230-I230</f>
        <v>259185307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988</v>
      </c>
      <c r="D232" s="149"/>
      <c r="E232" s="31">
        <f>SUM(E233:E237)</f>
        <v>60625111</v>
      </c>
      <c r="F232" s="31">
        <f>SUM(F233:F237)</f>
        <v>999882</v>
      </c>
      <c r="G232" s="31">
        <f>SUM(G233:G237)</f>
        <v>1436827</v>
      </c>
      <c r="H232" s="31">
        <v>800000</v>
      </c>
      <c r="I232" s="31">
        <f>SUM(I233:I237)</f>
        <v>0</v>
      </c>
      <c r="J232" s="31">
        <f>E232+F232+G232+H232-I232</f>
        <v>63861820</v>
      </c>
      <c r="K232" s="103" t="e">
        <f t="shared" ref="K232:K237" si="15">J232/J$184*100</f>
        <v>#REF!</v>
      </c>
    </row>
    <row r="233" spans="1:11" x14ac:dyDescent="0.2">
      <c r="A233" s="99">
        <v>4030</v>
      </c>
      <c r="B233" s="100"/>
      <c r="C233" s="101" t="s">
        <v>990</v>
      </c>
      <c r="D233" s="149"/>
      <c r="E233" s="31">
        <v>0</v>
      </c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 t="shared" si="15"/>
        <v>#REF!</v>
      </c>
    </row>
    <row r="234" spans="1:11" x14ac:dyDescent="0.2">
      <c r="A234" s="99">
        <v>4031</v>
      </c>
      <c r="B234" s="100"/>
      <c r="C234" s="101" t="s">
        <v>992</v>
      </c>
      <c r="D234" s="149"/>
      <c r="E234" s="31">
        <v>9692583</v>
      </c>
      <c r="F234" s="31">
        <v>761018</v>
      </c>
      <c r="G234" s="31">
        <v>1436827</v>
      </c>
      <c r="H234" s="31">
        <v>0</v>
      </c>
      <c r="I234" s="31"/>
      <c r="J234" s="31">
        <f>E234+F234+G234+H234</f>
        <v>11890428</v>
      </c>
      <c r="K234" s="103" t="e">
        <f t="shared" si="15"/>
        <v>#REF!</v>
      </c>
    </row>
    <row r="235" spans="1:11" x14ac:dyDescent="0.2">
      <c r="A235" s="99">
        <v>4032</v>
      </c>
      <c r="B235" s="100"/>
      <c r="C235" s="101" t="s">
        <v>994</v>
      </c>
      <c r="D235" s="149"/>
      <c r="E235" s="31">
        <v>180000</v>
      </c>
      <c r="F235" s="31">
        <v>24537</v>
      </c>
      <c r="G235" s="31">
        <v>0</v>
      </c>
      <c r="H235" s="31">
        <v>0</v>
      </c>
      <c r="I235" s="31"/>
      <c r="J235" s="31">
        <f>E235+F235+G235+H235</f>
        <v>204537</v>
      </c>
      <c r="K235" s="103" t="e">
        <f t="shared" si="15"/>
        <v>#REF!</v>
      </c>
    </row>
    <row r="236" spans="1:11" x14ac:dyDescent="0.2">
      <c r="A236" s="99">
        <v>4033</v>
      </c>
      <c r="B236" s="100"/>
      <c r="C236" s="101" t="s">
        <v>996</v>
      </c>
      <c r="D236" s="149"/>
      <c r="E236" s="31">
        <v>0</v>
      </c>
      <c r="F236" s="31">
        <v>201498</v>
      </c>
      <c r="G236" s="31">
        <v>0</v>
      </c>
      <c r="H236" s="31">
        <v>0</v>
      </c>
      <c r="I236" s="31"/>
      <c r="J236" s="31">
        <f>E236+F236+G236+H236</f>
        <v>201498</v>
      </c>
      <c r="K236" s="103" t="e">
        <f t="shared" si="15"/>
        <v>#REF!</v>
      </c>
    </row>
    <row r="237" spans="1:11" x14ac:dyDescent="0.2">
      <c r="A237" s="99">
        <v>4034</v>
      </c>
      <c r="B237" s="100"/>
      <c r="C237" s="101" t="s">
        <v>998</v>
      </c>
      <c r="D237" s="149"/>
      <c r="E237" s="31">
        <v>50752528</v>
      </c>
      <c r="F237" s="31">
        <v>12829</v>
      </c>
      <c r="G237" s="31">
        <v>0</v>
      </c>
      <c r="H237" s="31">
        <v>0</v>
      </c>
      <c r="I237" s="31"/>
      <c r="J237" s="31">
        <f>E237+F237+G237+H237</f>
        <v>50765357</v>
      </c>
      <c r="K237" s="103" t="e">
        <f t="shared" si="15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1000</v>
      </c>
      <c r="D239" s="149"/>
      <c r="E239" s="31">
        <f>SUM(E240:E244)</f>
        <v>30723789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30723789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1002</v>
      </c>
      <c r="D240" s="149"/>
      <c r="E240" s="31">
        <v>2797607</v>
      </c>
      <c r="F240" s="31">
        <v>0</v>
      </c>
      <c r="G240" s="31">
        <v>0</v>
      </c>
      <c r="H240" s="31">
        <v>0</v>
      </c>
      <c r="I240" s="31"/>
      <c r="J240" s="31">
        <f>E240+F240+G240+H240</f>
        <v>2797607</v>
      </c>
      <c r="K240" s="103"/>
    </row>
    <row r="241" spans="1:11" x14ac:dyDescent="0.2">
      <c r="A241" s="99">
        <v>4041</v>
      </c>
      <c r="B241" s="100"/>
      <c r="C241" s="101" t="s">
        <v>1004</v>
      </c>
      <c r="D241" s="149"/>
      <c r="E241" s="31">
        <v>10291</v>
      </c>
      <c r="F241" s="31">
        <v>0</v>
      </c>
      <c r="G241" s="31">
        <v>0</v>
      </c>
      <c r="H241" s="31">
        <v>0</v>
      </c>
      <c r="I241" s="31"/>
      <c r="J241" s="31">
        <f>E241+F241+G241+H241</f>
        <v>10291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1006</v>
      </c>
      <c r="D242" s="149"/>
      <c r="E242" s="31">
        <v>1423722</v>
      </c>
      <c r="F242" s="31">
        <v>0</v>
      </c>
      <c r="G242" s="31">
        <v>0</v>
      </c>
      <c r="H242" s="31">
        <v>0</v>
      </c>
      <c r="I242" s="31"/>
      <c r="J242" s="31">
        <f>E242+F242+G242+H242</f>
        <v>1423722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1008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859</v>
      </c>
      <c r="D244" s="149"/>
      <c r="E244" s="31">
        <v>26492169</v>
      </c>
      <c r="F244" s="31">
        <v>0</v>
      </c>
      <c r="G244" s="31">
        <v>0</v>
      </c>
      <c r="H244" s="31">
        <v>0</v>
      </c>
      <c r="I244" s="31"/>
      <c r="J244" s="31">
        <f>E244+F244+G244+H244</f>
        <v>26492169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1010</v>
      </c>
      <c r="D246" s="149"/>
      <c r="E246" s="31">
        <f>+E247+E248+E249+E250</f>
        <v>17473940</v>
      </c>
      <c r="F246" s="31">
        <v>1612846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19086786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1012</v>
      </c>
      <c r="D247" s="149"/>
      <c r="E247" s="31">
        <v>5000000</v>
      </c>
      <c r="F247" s="31"/>
      <c r="G247" s="31">
        <v>0</v>
      </c>
      <c r="H247" s="31">
        <v>0</v>
      </c>
      <c r="I247" s="31"/>
      <c r="J247" s="31">
        <f>E247+F247+G247+H247-I247</f>
        <v>5000000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1014</v>
      </c>
      <c r="D248" s="149"/>
      <c r="E248" s="31">
        <v>7600000</v>
      </c>
      <c r="F248" s="31"/>
      <c r="G248" s="31">
        <v>0</v>
      </c>
      <c r="H248" s="31">
        <v>0</v>
      </c>
      <c r="I248" s="31"/>
      <c r="J248" s="31">
        <f>E248+F248+G248+H248-I248</f>
        <v>7600000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1016</v>
      </c>
      <c r="D249" s="149"/>
      <c r="E249" s="31">
        <v>0</v>
      </c>
      <c r="F249" s="31"/>
      <c r="G249" s="31">
        <v>0</v>
      </c>
      <c r="H249" s="31">
        <v>0</v>
      </c>
      <c r="I249" s="31"/>
      <c r="J249" s="31">
        <f>E249+F249+G249+H249-I249</f>
        <v>0</v>
      </c>
      <c r="K249" s="103"/>
    </row>
    <row r="250" spans="1:11" x14ac:dyDescent="0.2">
      <c r="A250" s="99">
        <v>4093</v>
      </c>
      <c r="B250" s="100"/>
      <c r="C250" s="101" t="s">
        <v>906</v>
      </c>
      <c r="D250" s="149"/>
      <c r="E250" s="31">
        <v>4873940</v>
      </c>
      <c r="F250" s="31"/>
      <c r="G250" s="31"/>
      <c r="H250" s="31"/>
      <c r="I250" s="31"/>
      <c r="J250" s="31">
        <f>E250+F250+G250+H250-I250</f>
        <v>4873940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1018</v>
      </c>
      <c r="D252" s="146"/>
      <c r="E252" s="32">
        <f>E255+E260+E271+E275+E285</f>
        <v>615262069</v>
      </c>
      <c r="F252" s="32">
        <f>F255+F260+F271+F275+F285</f>
        <v>63821788</v>
      </c>
      <c r="G252" s="32">
        <f>G255+G260+G271+G275+G285</f>
        <v>825342996</v>
      </c>
      <c r="H252" s="32">
        <f>H255+H260+H271+H275+H285</f>
        <v>49524262</v>
      </c>
      <c r="I252" s="32">
        <f>I255+I260+I271+I275+I285</f>
        <v>369269105</v>
      </c>
      <c r="J252" s="32">
        <f>E252+F252+G252+H252-I252</f>
        <v>1184682010</v>
      </c>
      <c r="K252" s="92" t="e">
        <f>J252/J$184*100</f>
        <v>#REF!</v>
      </c>
    </row>
    <row r="253" spans="1:11" x14ac:dyDescent="0.2">
      <c r="A253" s="147"/>
      <c r="B253" s="148"/>
      <c r="C253" s="96" t="s">
        <v>1020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1021</v>
      </c>
      <c r="D255" s="149"/>
      <c r="E255" s="31">
        <f>E256+E257+E258</f>
        <v>84990588</v>
      </c>
      <c r="F255" s="31">
        <f>F256+F257+F258</f>
        <v>4030081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89020669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1023</v>
      </c>
      <c r="D256" s="149"/>
      <c r="E256" s="31">
        <v>14683780</v>
      </c>
      <c r="F256" s="31">
        <v>952422</v>
      </c>
      <c r="G256" s="31">
        <v>0</v>
      </c>
      <c r="H256" s="31">
        <v>0</v>
      </c>
      <c r="I256" s="31"/>
      <c r="J256" s="31">
        <f>E256+F256+G256+H256</f>
        <v>15636202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1025</v>
      </c>
      <c r="D257" s="149"/>
      <c r="E257" s="31">
        <v>0</v>
      </c>
      <c r="F257" s="31">
        <v>0</v>
      </c>
      <c r="G257" s="31">
        <v>0</v>
      </c>
      <c r="H257" s="31">
        <v>0</v>
      </c>
      <c r="I257" s="31"/>
      <c r="J257" s="31">
        <f>E257+F257+G257+H257</f>
        <v>0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1027</v>
      </c>
      <c r="D258" s="149"/>
      <c r="E258" s="31">
        <v>70306808</v>
      </c>
      <c r="F258" s="31">
        <v>3077659</v>
      </c>
      <c r="G258" s="31">
        <v>0</v>
      </c>
      <c r="H258" s="31">
        <v>0</v>
      </c>
      <c r="I258" s="31"/>
      <c r="J258" s="31">
        <f>E258+F258+G258+H258</f>
        <v>73384467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1029</v>
      </c>
      <c r="D260" s="149"/>
      <c r="E260" s="31">
        <f>SUM(E261:E269)</f>
        <v>215843226</v>
      </c>
      <c r="F260" s="31">
        <f>SUM(F261:F269)</f>
        <v>37755797</v>
      </c>
      <c r="G260" s="31">
        <f>SUM(G261:G269)</f>
        <v>760438366</v>
      </c>
      <c r="H260" s="31">
        <f>SUM(H261:H269)</f>
        <v>44755948</v>
      </c>
      <c r="I260" s="31">
        <f>SUM(I261:I269)</f>
        <v>3549082</v>
      </c>
      <c r="J260" s="31">
        <f>E260+F260+G260+H260-I260</f>
        <v>1055244255</v>
      </c>
      <c r="K260" s="103" t="e">
        <f t="shared" ref="K260:K269" si="16">J260/J$184*100</f>
        <v>#REF!</v>
      </c>
    </row>
    <row r="261" spans="1:11" x14ac:dyDescent="0.2">
      <c r="A261" s="99">
        <v>4110</v>
      </c>
      <c r="B261" s="100"/>
      <c r="C261" s="101" t="s">
        <v>1031</v>
      </c>
      <c r="D261" s="149"/>
      <c r="E261" s="31">
        <v>23718936</v>
      </c>
      <c r="F261" s="31">
        <v>131736</v>
      </c>
      <c r="G261" s="31">
        <v>0</v>
      </c>
      <c r="H261" s="31"/>
      <c r="I261" s="429">
        <f>+F144+G140+H141</f>
        <v>3549082</v>
      </c>
      <c r="J261" s="109">
        <f>E261+F261+G261+H261-I261</f>
        <v>20301590</v>
      </c>
      <c r="K261" s="103" t="e">
        <f t="shared" si="16"/>
        <v>#REF!</v>
      </c>
    </row>
    <row r="262" spans="1:11" x14ac:dyDescent="0.2">
      <c r="A262" s="99">
        <v>4111</v>
      </c>
      <c r="B262" s="100"/>
      <c r="C262" s="101" t="s">
        <v>1033</v>
      </c>
      <c r="D262" s="149"/>
      <c r="E262" s="31">
        <v>102422021</v>
      </c>
      <c r="F262" s="31">
        <v>169171</v>
      </c>
      <c r="G262" s="31">
        <v>0</v>
      </c>
      <c r="H262" s="31"/>
      <c r="I262" s="31"/>
      <c r="J262" s="109">
        <f>E262+F262+G262+H262-I262</f>
        <v>102591192</v>
      </c>
      <c r="K262" s="103" t="e">
        <f t="shared" si="16"/>
        <v>#REF!</v>
      </c>
    </row>
    <row r="263" spans="1:11" x14ac:dyDescent="0.2">
      <c r="A263" s="99">
        <v>4112</v>
      </c>
      <c r="B263" s="100"/>
      <c r="C263" s="101" t="s">
        <v>1035</v>
      </c>
      <c r="D263" s="149"/>
      <c r="E263" s="31">
        <v>36358586</v>
      </c>
      <c r="F263" s="31">
        <v>618730</v>
      </c>
      <c r="G263" s="31">
        <v>38493825</v>
      </c>
      <c r="H263" s="31"/>
      <c r="I263" s="31"/>
      <c r="J263" s="31">
        <f>E263+F263+G263+H263</f>
        <v>75471141</v>
      </c>
      <c r="K263" s="103" t="e">
        <f t="shared" si="16"/>
        <v>#REF!</v>
      </c>
    </row>
    <row r="264" spans="1:11" x14ac:dyDescent="0.2">
      <c r="A264" s="99">
        <v>4113</v>
      </c>
      <c r="B264" s="100"/>
      <c r="C264" s="101" t="s">
        <v>1037</v>
      </c>
      <c r="D264" s="149"/>
      <c r="E264" s="31">
        <v>19582226</v>
      </c>
      <c r="F264" s="31">
        <v>8152</v>
      </c>
      <c r="G264" s="31">
        <v>0</v>
      </c>
      <c r="H264" s="31"/>
      <c r="I264" s="31"/>
      <c r="J264" s="31">
        <f>E264+F264+G264+H264</f>
        <v>19590378</v>
      </c>
      <c r="K264" s="103" t="e">
        <f t="shared" si="16"/>
        <v>#REF!</v>
      </c>
    </row>
    <row r="265" spans="1:11" x14ac:dyDescent="0.2">
      <c r="A265" s="99">
        <v>4114</v>
      </c>
      <c r="B265" s="100"/>
      <c r="C265" s="101" t="s">
        <v>1039</v>
      </c>
      <c r="D265" s="149"/>
      <c r="E265" s="31">
        <v>0</v>
      </c>
      <c r="F265" s="31">
        <v>0</v>
      </c>
      <c r="G265" s="31">
        <v>684211846</v>
      </c>
      <c r="H265" s="31"/>
      <c r="I265" s="31"/>
      <c r="J265" s="31">
        <f>E265+F265+G265+H265</f>
        <v>684211846</v>
      </c>
      <c r="K265" s="103" t="e">
        <f t="shared" si="16"/>
        <v>#REF!</v>
      </c>
    </row>
    <row r="266" spans="1:11" x14ac:dyDescent="0.2">
      <c r="A266" s="99">
        <v>4115</v>
      </c>
      <c r="B266" s="100"/>
      <c r="C266" s="101" t="s">
        <v>1041</v>
      </c>
      <c r="D266" s="149"/>
      <c r="E266" s="31">
        <v>0</v>
      </c>
      <c r="F266" s="31">
        <v>0</v>
      </c>
      <c r="G266" s="31">
        <v>37713813</v>
      </c>
      <c r="H266" s="31"/>
      <c r="I266" s="31"/>
      <c r="J266" s="31">
        <f>E266+F266+G266+H266</f>
        <v>37713813</v>
      </c>
      <c r="K266" s="103" t="e">
        <f t="shared" si="16"/>
        <v>#REF!</v>
      </c>
    </row>
    <row r="267" spans="1:11" x14ac:dyDescent="0.2">
      <c r="A267" s="99">
        <v>4116</v>
      </c>
      <c r="B267" s="100"/>
      <c r="C267" s="101" t="s">
        <v>1043</v>
      </c>
      <c r="D267" s="149"/>
      <c r="E267" s="31">
        <v>0</v>
      </c>
      <c r="F267" s="31">
        <v>0</v>
      </c>
      <c r="G267" s="31">
        <v>0</v>
      </c>
      <c r="H267" s="31">
        <v>41681598</v>
      </c>
      <c r="I267" s="31"/>
      <c r="J267" s="109">
        <f>E267+F267+G267+H267-I267</f>
        <v>41681598</v>
      </c>
      <c r="K267" s="103" t="e">
        <f t="shared" si="16"/>
        <v>#REF!</v>
      </c>
    </row>
    <row r="268" spans="1:11" x14ac:dyDescent="0.2">
      <c r="A268" s="99">
        <v>4117</v>
      </c>
      <c r="B268" s="100"/>
      <c r="C268" s="101" t="s">
        <v>1045</v>
      </c>
      <c r="D268" s="149"/>
      <c r="E268" s="31">
        <v>22801732</v>
      </c>
      <c r="F268" s="31">
        <v>235029</v>
      </c>
      <c r="G268" s="31">
        <v>4320</v>
      </c>
      <c r="H268" s="31"/>
      <c r="I268" s="31"/>
      <c r="J268" s="31">
        <f>E268+F268+G268+H268</f>
        <v>23041081</v>
      </c>
      <c r="K268" s="103" t="e">
        <f t="shared" si="16"/>
        <v>#REF!</v>
      </c>
    </row>
    <row r="269" spans="1:11" x14ac:dyDescent="0.2">
      <c r="A269" s="99">
        <v>4119</v>
      </c>
      <c r="B269" s="100"/>
      <c r="C269" s="101" t="s">
        <v>1047</v>
      </c>
      <c r="D269" s="149"/>
      <c r="E269" s="31">
        <v>10959725</v>
      </c>
      <c r="F269" s="31">
        <v>36592979</v>
      </c>
      <c r="G269" s="31">
        <v>14562</v>
      </c>
      <c r="H269" s="31">
        <v>3074350</v>
      </c>
      <c r="I269" s="31"/>
      <c r="J269" s="31">
        <f>E269+F269+G269+H269-I269</f>
        <v>50641616</v>
      </c>
      <c r="K269" s="103" t="e">
        <f t="shared" si="16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10131746</v>
      </c>
      <c r="F271" s="31">
        <f>F273</f>
        <v>11128819</v>
      </c>
      <c r="G271" s="31">
        <f>G273</f>
        <v>816446</v>
      </c>
      <c r="H271" s="31">
        <f>H273</f>
        <v>1031271</v>
      </c>
      <c r="I271" s="31">
        <f>I273</f>
        <v>0</v>
      </c>
      <c r="J271" s="31">
        <f>E271+F271+G271+H271-I271</f>
        <v>23108282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1" x14ac:dyDescent="0.2">
      <c r="A273" s="99">
        <v>4120</v>
      </c>
      <c r="B273" s="100"/>
      <c r="C273" s="101" t="s">
        <v>4</v>
      </c>
      <c r="D273" s="149"/>
      <c r="E273" s="31">
        <v>10131746</v>
      </c>
      <c r="F273" s="31">
        <v>11128819</v>
      </c>
      <c r="G273" s="31">
        <v>816446</v>
      </c>
      <c r="H273" s="31">
        <v>1031271</v>
      </c>
      <c r="I273" s="31">
        <v>0</v>
      </c>
      <c r="J273" s="31">
        <f>E273+F273+G273+H273</f>
        <v>23108282</v>
      </c>
      <c r="K273" s="103" t="e">
        <f>J273/J$184*100</f>
        <v>#REF!</v>
      </c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1" x14ac:dyDescent="0.2">
      <c r="A275" s="99">
        <v>413</v>
      </c>
      <c r="B275" s="100"/>
      <c r="C275" s="101" t="s">
        <v>6</v>
      </c>
      <c r="D275" s="149"/>
      <c r="E275" s="31">
        <f>+E277+E280+E281+E282</f>
        <v>301526443</v>
      </c>
      <c r="F275" s="31">
        <f>+F277+F280+F281</f>
        <v>10907091</v>
      </c>
      <c r="G275" s="31">
        <f>+G277+G280+G281</f>
        <v>64088184</v>
      </c>
      <c r="H275" s="31">
        <f>+H277+H280+H281+H282</f>
        <v>751159</v>
      </c>
      <c r="I275" s="31">
        <f>+I277+I280+I281+I282</f>
        <v>365720023</v>
      </c>
      <c r="J275" s="31">
        <f>E275+F275+G275+H275-I275</f>
        <v>11552854</v>
      </c>
      <c r="K275" s="103" t="e">
        <f>J275/J$184*100</f>
        <v>#REF!</v>
      </c>
    </row>
    <row r="276" spans="1:11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1" x14ac:dyDescent="0.2">
      <c r="A277" s="106">
        <v>4130</v>
      </c>
      <c r="B277" s="107"/>
      <c r="C277" s="108" t="s">
        <v>8</v>
      </c>
      <c r="D277" s="153"/>
      <c r="E277" s="109">
        <v>41317455</v>
      </c>
      <c r="F277" s="109">
        <v>5625607</v>
      </c>
      <c r="G277" s="109">
        <v>0</v>
      </c>
      <c r="H277" s="109">
        <v>0</v>
      </c>
      <c r="I277" s="429">
        <f>+F134+F135+F278</f>
        <v>44344912</v>
      </c>
      <c r="J277" s="109">
        <f>E277+F277+G277+H277-I277</f>
        <v>2598150</v>
      </c>
      <c r="K277" s="103"/>
    </row>
    <row r="278" spans="1:11" x14ac:dyDescent="0.2">
      <c r="A278" s="106">
        <v>413003</v>
      </c>
      <c r="B278" s="107"/>
      <c r="C278" s="108" t="s">
        <v>961</v>
      </c>
      <c r="D278" s="157"/>
      <c r="E278" s="113"/>
      <c r="F278" s="113">
        <v>2443952</v>
      </c>
      <c r="G278" s="113"/>
      <c r="H278" s="113"/>
      <c r="I278" s="113"/>
      <c r="J278" s="113"/>
      <c r="K278" s="110"/>
    </row>
    <row r="279" spans="1:11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1" x14ac:dyDescent="0.2">
      <c r="A280" s="106">
        <v>4131</v>
      </c>
      <c r="B280" s="107"/>
      <c r="C280" s="108" t="s">
        <v>10</v>
      </c>
      <c r="D280" s="153"/>
      <c r="E280" s="109">
        <v>254493534</v>
      </c>
      <c r="F280" s="109">
        <v>3378760</v>
      </c>
      <c r="G280" s="109">
        <v>64088184</v>
      </c>
      <c r="H280" s="109">
        <v>743931</v>
      </c>
      <c r="I280" s="429">
        <f>G134+G136+G137+G138+G144+H137+H139+H143+H144</f>
        <v>321271877</v>
      </c>
      <c r="J280" s="109">
        <f>E280+F280+G280+H280-I280</f>
        <v>1432532</v>
      </c>
      <c r="K280" s="104"/>
    </row>
    <row r="281" spans="1:11" x14ac:dyDescent="0.2">
      <c r="A281" s="106">
        <v>4132</v>
      </c>
      <c r="B281" s="107"/>
      <c r="C281" s="108" t="s">
        <v>15</v>
      </c>
      <c r="D281" s="153"/>
      <c r="E281" s="109">
        <v>5617374</v>
      </c>
      <c r="F281" s="109">
        <v>1902724</v>
      </c>
      <c r="G281" s="109">
        <v>0</v>
      </c>
      <c r="H281" s="109">
        <v>0</v>
      </c>
      <c r="I281" s="429">
        <v>0</v>
      </c>
      <c r="J281" s="109">
        <f>E281+F281+G281+H281-I281</f>
        <v>7520098</v>
      </c>
      <c r="K281" s="103"/>
    </row>
    <row r="282" spans="1:11" x14ac:dyDescent="0.2">
      <c r="A282" s="106">
        <v>4134</v>
      </c>
      <c r="B282" s="107"/>
      <c r="C282" s="108" t="s">
        <v>865</v>
      </c>
      <c r="D282" s="153"/>
      <c r="E282" s="109">
        <v>98080</v>
      </c>
      <c r="F282" s="109">
        <v>0</v>
      </c>
      <c r="G282" s="109">
        <v>0</v>
      </c>
      <c r="H282" s="109">
        <v>7228</v>
      </c>
      <c r="I282" s="428">
        <f>+E131</f>
        <v>103234</v>
      </c>
      <c r="J282" s="109">
        <f>E282+F282+G282+H282-I282</f>
        <v>2074</v>
      </c>
      <c r="K282" s="103"/>
    </row>
    <row r="283" spans="1:11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x14ac:dyDescent="0.2">
      <c r="A285" s="99">
        <v>414</v>
      </c>
      <c r="B285" s="100"/>
      <c r="C285" s="101" t="s">
        <v>25</v>
      </c>
      <c r="D285" s="149"/>
      <c r="E285" s="31">
        <f>SUM(E286:E289)</f>
        <v>2770066</v>
      </c>
      <c r="F285" s="31">
        <v>0</v>
      </c>
      <c r="G285" s="31">
        <f>SUM(G286:G289)</f>
        <v>0</v>
      </c>
      <c r="H285" s="31">
        <f>SUM(H286:H289)</f>
        <v>2985884</v>
      </c>
      <c r="I285" s="31">
        <f>SUM(I286:I289)</f>
        <v>0</v>
      </c>
      <c r="J285" s="31">
        <f>E285+F285+G285+H285-I285</f>
        <v>5755950</v>
      </c>
      <c r="K285" s="103" t="e">
        <f>J285/J$184*100</f>
        <v>#REF!</v>
      </c>
    </row>
    <row r="286" spans="1:11" x14ac:dyDescent="0.2">
      <c r="A286" s="99">
        <v>4140</v>
      </c>
      <c r="B286" s="100"/>
      <c r="C286" s="101" t="s">
        <v>27</v>
      </c>
      <c r="D286" s="149"/>
      <c r="E286" s="31">
        <v>168610</v>
      </c>
      <c r="F286" s="31">
        <v>0</v>
      </c>
      <c r="G286" s="31">
        <v>0</v>
      </c>
      <c r="H286" s="31"/>
      <c r="I286" s="31"/>
      <c r="J286" s="31">
        <f>E286+F286+G286+H286-I286</f>
        <v>168610</v>
      </c>
      <c r="K286" s="103" t="e">
        <f>J286/J$184*100</f>
        <v>#REF!</v>
      </c>
    </row>
    <row r="287" spans="1:11" x14ac:dyDescent="0.2">
      <c r="A287" s="99">
        <v>4141</v>
      </c>
      <c r="B287" s="100"/>
      <c r="C287" s="101" t="s">
        <v>29</v>
      </c>
      <c r="D287" s="149"/>
      <c r="E287" s="31">
        <v>505996</v>
      </c>
      <c r="F287" s="31">
        <v>0</v>
      </c>
      <c r="G287" s="31">
        <v>0</v>
      </c>
      <c r="H287" s="31"/>
      <c r="I287" s="31"/>
      <c r="J287" s="31">
        <f>E287+F287+G287+H287-I287</f>
        <v>505996</v>
      </c>
      <c r="K287" s="103" t="e">
        <f>J287/J$184*100</f>
        <v>#REF!</v>
      </c>
    </row>
    <row r="288" spans="1:11" x14ac:dyDescent="0.2">
      <c r="A288" s="99">
        <v>4142</v>
      </c>
      <c r="B288" s="100"/>
      <c r="C288" s="101" t="s">
        <v>31</v>
      </c>
      <c r="D288" s="149"/>
      <c r="E288" s="31">
        <v>282990</v>
      </c>
      <c r="F288" s="31">
        <v>0</v>
      </c>
      <c r="G288" s="31">
        <v>0</v>
      </c>
      <c r="H288" s="31">
        <v>2985884</v>
      </c>
      <c r="I288" s="31"/>
      <c r="J288" s="31">
        <f>E288+F288+G288+H288-I288</f>
        <v>3268874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1812470</v>
      </c>
      <c r="F289" s="31">
        <v>0</v>
      </c>
      <c r="G289" s="31">
        <v>0</v>
      </c>
      <c r="H289" s="31"/>
      <c r="I289" s="31"/>
      <c r="J289" s="31">
        <f>E289+F289+G289+H289-I289</f>
        <v>1812470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87411204</v>
      </c>
      <c r="F291" s="32">
        <f>F293</f>
        <v>87784397</v>
      </c>
      <c r="G291" s="32">
        <f>G293</f>
        <v>500000</v>
      </c>
      <c r="H291" s="32">
        <f>H293</f>
        <v>1043000</v>
      </c>
      <c r="I291" s="32">
        <f>I293</f>
        <v>0</v>
      </c>
      <c r="J291" s="32">
        <f>E291+F291+G291+H291-I291</f>
        <v>176738601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87411204</v>
      </c>
      <c r="F293" s="31">
        <f>SUM(F294:F303)</f>
        <v>87784397</v>
      </c>
      <c r="G293" s="31">
        <f>SUM(G294:G303)</f>
        <v>500000</v>
      </c>
      <c r="H293" s="31">
        <f>SUM(H294:H303)</f>
        <v>1043000</v>
      </c>
      <c r="I293" s="31">
        <f>SUM(I294:I303)</f>
        <v>0</v>
      </c>
      <c r="J293" s="31">
        <f t="shared" ref="J293:J303" si="17">E293+F293+G293+H293-I293</f>
        <v>176738601</v>
      </c>
      <c r="K293" s="103" t="e">
        <f t="shared" ref="K293:K303" si="18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1986835</v>
      </c>
      <c r="F294" s="31">
        <v>3183386</v>
      </c>
      <c r="G294" s="31">
        <v>0</v>
      </c>
      <c r="H294" s="31">
        <v>0</v>
      </c>
      <c r="I294" s="31"/>
      <c r="J294" s="31">
        <f t="shared" si="17"/>
        <v>5170221</v>
      </c>
      <c r="K294" s="103" t="e">
        <f t="shared" si="18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1724139</v>
      </c>
      <c r="F295" s="31">
        <v>346856</v>
      </c>
      <c r="G295" s="31">
        <v>0</v>
      </c>
      <c r="H295" s="31">
        <v>0</v>
      </c>
      <c r="I295" s="31"/>
      <c r="J295" s="31">
        <f t="shared" si="17"/>
        <v>2070995</v>
      </c>
      <c r="K295" s="103" t="e">
        <f t="shared" si="18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18258093</v>
      </c>
      <c r="F296" s="31">
        <v>3593779</v>
      </c>
      <c r="G296" s="31">
        <v>500000</v>
      </c>
      <c r="H296" s="31">
        <v>0</v>
      </c>
      <c r="I296" s="31"/>
      <c r="J296" s="31">
        <f t="shared" si="17"/>
        <v>22351872</v>
      </c>
      <c r="K296" s="103" t="e">
        <f t="shared" si="18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45808</v>
      </c>
      <c r="F297" s="31">
        <v>405401</v>
      </c>
      <c r="G297" s="31">
        <v>0</v>
      </c>
      <c r="H297" s="31">
        <v>0</v>
      </c>
      <c r="I297" s="31"/>
      <c r="J297" s="31">
        <f t="shared" si="17"/>
        <v>451209</v>
      </c>
      <c r="K297" s="103" t="e">
        <f t="shared" si="18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43376403</v>
      </c>
      <c r="F298" s="31">
        <v>52766172</v>
      </c>
      <c r="G298" s="31">
        <v>0</v>
      </c>
      <c r="H298" s="31">
        <v>0</v>
      </c>
      <c r="I298" s="31"/>
      <c r="J298" s="31">
        <f t="shared" si="17"/>
        <v>96142575</v>
      </c>
      <c r="K298" s="103" t="e">
        <f t="shared" si="18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11423075</v>
      </c>
      <c r="F299" s="31">
        <v>13926417</v>
      </c>
      <c r="G299" s="31">
        <v>0</v>
      </c>
      <c r="H299" s="31">
        <v>1043000</v>
      </c>
      <c r="I299" s="31"/>
      <c r="J299" s="31">
        <f t="shared" si="17"/>
        <v>26392492</v>
      </c>
      <c r="K299" s="103" t="e">
        <f t="shared" si="18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2051676</v>
      </c>
      <c r="F300" s="31">
        <v>6335485</v>
      </c>
      <c r="G300" s="31">
        <v>0</v>
      </c>
      <c r="H300" s="31">
        <v>0</v>
      </c>
      <c r="I300" s="31"/>
      <c r="J300" s="31">
        <f t="shared" si="17"/>
        <v>8387161</v>
      </c>
      <c r="K300" s="103" t="e">
        <f t="shared" si="18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351362</v>
      </c>
      <c r="F301" s="31">
        <v>36730</v>
      </c>
      <c r="G301" s="31">
        <v>0</v>
      </c>
      <c r="H301" s="31">
        <v>0</v>
      </c>
      <c r="I301" s="31"/>
      <c r="J301" s="31">
        <f t="shared" si="17"/>
        <v>388092</v>
      </c>
      <c r="K301" s="103" t="e">
        <f t="shared" si="18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8174311</v>
      </c>
      <c r="F302" s="31">
        <v>7190171</v>
      </c>
      <c r="G302" s="31">
        <v>0</v>
      </c>
      <c r="H302" s="31">
        <v>0</v>
      </c>
      <c r="I302" s="31"/>
      <c r="J302" s="31">
        <f t="shared" si="17"/>
        <v>15364482</v>
      </c>
      <c r="K302" s="103" t="e">
        <f t="shared" si="18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19502</v>
      </c>
      <c r="F303" s="31">
        <v>0</v>
      </c>
      <c r="G303" s="31">
        <v>0</v>
      </c>
      <c r="H303" s="31">
        <v>0</v>
      </c>
      <c r="I303" s="31"/>
      <c r="J303" s="31">
        <f t="shared" si="17"/>
        <v>19502</v>
      </c>
      <c r="K303" s="103" t="e">
        <f t="shared" si="18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84197796</v>
      </c>
      <c r="F305" s="32">
        <f>F307</f>
        <v>34294141</v>
      </c>
      <c r="G305" s="32">
        <f>G307</f>
        <v>0</v>
      </c>
      <c r="H305" s="32">
        <f>H307</f>
        <v>0</v>
      </c>
      <c r="I305" s="32">
        <f>I307</f>
        <v>16700933</v>
      </c>
      <c r="J305" s="32">
        <f>E305+F305+G305+H305-I305</f>
        <v>101791004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84197796</v>
      </c>
      <c r="F307" s="31">
        <f>SUM(F309:F317)</f>
        <v>34294141</v>
      </c>
      <c r="G307" s="31">
        <v>0</v>
      </c>
      <c r="H307" s="31">
        <f>SUM(H309:H317)</f>
        <v>0</v>
      </c>
      <c r="I307" s="31">
        <f>SUM(I309:I317)</f>
        <v>16700933</v>
      </c>
      <c r="J307" s="31">
        <f>E307+F307+G307+H307-I307</f>
        <v>101791004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16928041</v>
      </c>
      <c r="F309" s="109">
        <v>2282354</v>
      </c>
      <c r="G309" s="109">
        <v>0</v>
      </c>
      <c r="H309" s="109">
        <v>0</v>
      </c>
      <c r="I309" s="429">
        <f>F136+F143-F278</f>
        <v>16700933</v>
      </c>
      <c r="J309" s="109">
        <f>E309+F309+G309+H309-I309</f>
        <v>2509462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66</v>
      </c>
      <c r="D310" s="149"/>
      <c r="E310" s="31">
        <v>888642</v>
      </c>
      <c r="F310" s="31">
        <v>2703523</v>
      </c>
      <c r="G310" s="31">
        <v>0</v>
      </c>
      <c r="H310" s="31">
        <v>0</v>
      </c>
      <c r="I310" s="31"/>
      <c r="J310" s="31">
        <f t="shared" ref="J310:J317" si="19">E310+F310+G310+H310</f>
        <v>3592165</v>
      </c>
      <c r="K310" s="103" t="e">
        <f t="shared" ref="K310:K321" si="20">J310/J$184*100</f>
        <v>#REF!</v>
      </c>
    </row>
    <row r="311" spans="1:11" x14ac:dyDescent="0.2">
      <c r="A311" s="99">
        <v>4302</v>
      </c>
      <c r="B311" s="100"/>
      <c r="C311" s="101" t="s">
        <v>68</v>
      </c>
      <c r="D311" s="149"/>
      <c r="E311" s="31">
        <v>2733338</v>
      </c>
      <c r="F311" s="31">
        <v>1763846</v>
      </c>
      <c r="G311" s="31">
        <v>0</v>
      </c>
      <c r="H311" s="31">
        <v>0</v>
      </c>
      <c r="I311" s="31"/>
      <c r="J311" s="31">
        <f t="shared" si="19"/>
        <v>4497184</v>
      </c>
      <c r="K311" s="103" t="e">
        <f t="shared" si="20"/>
        <v>#REF!</v>
      </c>
    </row>
    <row r="312" spans="1:11" x14ac:dyDescent="0.2">
      <c r="A312" s="99">
        <v>4303</v>
      </c>
      <c r="B312" s="100"/>
      <c r="C312" s="101" t="s">
        <v>70</v>
      </c>
      <c r="D312" s="149"/>
      <c r="E312" s="31">
        <v>39077816</v>
      </c>
      <c r="F312" s="31">
        <v>13214201</v>
      </c>
      <c r="G312" s="31">
        <v>0</v>
      </c>
      <c r="H312" s="31">
        <v>0</v>
      </c>
      <c r="I312" s="31"/>
      <c r="J312" s="31">
        <f t="shared" si="19"/>
        <v>52292017</v>
      </c>
      <c r="K312" s="103" t="e">
        <f t="shared" si="20"/>
        <v>#REF!</v>
      </c>
    </row>
    <row r="313" spans="1:11" x14ac:dyDescent="0.2">
      <c r="A313" s="99">
        <v>4304</v>
      </c>
      <c r="B313" s="100"/>
      <c r="C313" s="101" t="s">
        <v>72</v>
      </c>
      <c r="D313" s="149"/>
      <c r="E313" s="31">
        <v>0</v>
      </c>
      <c r="F313" s="31">
        <v>8318</v>
      </c>
      <c r="G313" s="31">
        <v>0</v>
      </c>
      <c r="H313" s="31">
        <v>0</v>
      </c>
      <c r="I313" s="31"/>
      <c r="J313" s="31">
        <f t="shared" si="19"/>
        <v>8318</v>
      </c>
      <c r="K313" s="103" t="e">
        <f t="shared" si="20"/>
        <v>#REF!</v>
      </c>
    </row>
    <row r="314" spans="1:11" x14ac:dyDescent="0.2">
      <c r="A314" s="99">
        <v>4305</v>
      </c>
      <c r="B314" s="100"/>
      <c r="C314" s="101" t="s">
        <v>74</v>
      </c>
      <c r="D314" s="149"/>
      <c r="E314" s="31">
        <v>11535536</v>
      </c>
      <c r="F314" s="31">
        <v>1023078</v>
      </c>
      <c r="G314" s="31">
        <v>0</v>
      </c>
      <c r="H314" s="31">
        <v>0</v>
      </c>
      <c r="I314" s="31"/>
      <c r="J314" s="31">
        <f t="shared" si="19"/>
        <v>12558614</v>
      </c>
      <c r="K314" s="103" t="e">
        <f t="shared" si="20"/>
        <v>#REF!</v>
      </c>
    </row>
    <row r="315" spans="1:11" x14ac:dyDescent="0.2">
      <c r="A315" s="99">
        <v>4306</v>
      </c>
      <c r="B315" s="100"/>
      <c r="C315" s="101" t="s">
        <v>76</v>
      </c>
      <c r="D315" s="149"/>
      <c r="E315" s="31">
        <v>5641298</v>
      </c>
      <c r="F315" s="31">
        <v>174422</v>
      </c>
      <c r="G315" s="31">
        <v>0</v>
      </c>
      <c r="H315" s="31">
        <v>0</v>
      </c>
      <c r="I315" s="31"/>
      <c r="J315" s="31">
        <f t="shared" si="19"/>
        <v>5815720</v>
      </c>
      <c r="K315" s="103" t="e">
        <f t="shared" si="20"/>
        <v>#REF!</v>
      </c>
    </row>
    <row r="316" spans="1:11" x14ac:dyDescent="0.2">
      <c r="A316" s="99">
        <v>4307</v>
      </c>
      <c r="B316" s="100"/>
      <c r="C316" s="101" t="s">
        <v>78</v>
      </c>
      <c r="D316" s="149"/>
      <c r="E316" s="31">
        <v>7365202</v>
      </c>
      <c r="F316" s="31">
        <v>13124399</v>
      </c>
      <c r="G316" s="31">
        <v>0</v>
      </c>
      <c r="H316" s="31">
        <v>0</v>
      </c>
      <c r="I316" s="31"/>
      <c r="J316" s="31">
        <f t="shared" si="19"/>
        <v>20489601</v>
      </c>
      <c r="K316" s="103" t="e">
        <f t="shared" si="20"/>
        <v>#REF!</v>
      </c>
    </row>
    <row r="317" spans="1:11" x14ac:dyDescent="0.2">
      <c r="A317" s="99">
        <v>4308</v>
      </c>
      <c r="B317" s="100"/>
      <c r="C317" s="101" t="s">
        <v>80</v>
      </c>
      <c r="D317" s="149"/>
      <c r="E317" s="31">
        <v>27923</v>
      </c>
      <c r="F317" s="31">
        <v>0</v>
      </c>
      <c r="G317" s="31">
        <v>0</v>
      </c>
      <c r="H317" s="31">
        <v>0</v>
      </c>
      <c r="I317" s="31"/>
      <c r="J317" s="31">
        <f t="shared" si="19"/>
        <v>27923</v>
      </c>
      <c r="K317" s="103" t="e">
        <f t="shared" si="20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944</v>
      </c>
      <c r="D319" s="146"/>
      <c r="E319" s="32">
        <f>+E321</f>
        <v>47037300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47037300</v>
      </c>
      <c r="K319" s="92" t="e">
        <f t="shared" si="20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945</v>
      </c>
      <c r="D321" s="424"/>
      <c r="E321" s="383">
        <f>+E322+E327+E330+E333</f>
        <v>47037300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47037300</v>
      </c>
      <c r="K321" s="103" t="e">
        <f t="shared" si="20"/>
        <v>#REF!</v>
      </c>
    </row>
    <row r="322" spans="1:11" x14ac:dyDescent="0.2">
      <c r="A322" s="204">
        <v>4500</v>
      </c>
      <c r="B322" s="205"/>
      <c r="C322" s="206" t="s">
        <v>946</v>
      </c>
      <c r="D322" s="424"/>
      <c r="E322" s="383">
        <f>+E323+E324+E325</f>
        <v>5590200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5590200</v>
      </c>
      <c r="K322" s="425"/>
    </row>
    <row r="323" spans="1:11" x14ac:dyDescent="0.2">
      <c r="A323" s="204">
        <v>450000</v>
      </c>
      <c r="B323" s="205"/>
      <c r="C323" s="206" t="s">
        <v>947</v>
      </c>
      <c r="D323" s="424"/>
      <c r="E323" s="383">
        <v>5590200</v>
      </c>
      <c r="F323" s="383"/>
      <c r="G323" s="383"/>
      <c r="H323" s="383"/>
      <c r="I323" s="383"/>
      <c r="J323" s="383">
        <f>+E323+F323+G323+H323-I323</f>
        <v>5590200</v>
      </c>
      <c r="K323" s="425"/>
    </row>
    <row r="324" spans="1:11" x14ac:dyDescent="0.2">
      <c r="A324" s="204">
        <v>450001</v>
      </c>
      <c r="B324" s="205"/>
      <c r="C324" s="206" t="s">
        <v>948</v>
      </c>
      <c r="D324" s="424"/>
      <c r="E324" s="383">
        <v>0</v>
      </c>
      <c r="F324" s="383"/>
      <c r="G324" s="383"/>
      <c r="H324" s="383"/>
      <c r="I324" s="383"/>
      <c r="J324" s="383">
        <f>+E324+F324+G324+H324-I324</f>
        <v>0</v>
      </c>
      <c r="K324" s="425"/>
    </row>
    <row r="325" spans="1:11" x14ac:dyDescent="0.2">
      <c r="A325" s="204">
        <v>450002</v>
      </c>
      <c r="B325" s="205"/>
      <c r="C325" s="206" t="s">
        <v>949</v>
      </c>
      <c r="D325" s="424"/>
      <c r="E325" s="383">
        <v>0</v>
      </c>
      <c r="F325" s="383"/>
      <c r="G325" s="383"/>
      <c r="H325" s="383"/>
      <c r="I325" s="383"/>
      <c r="J325" s="383">
        <f>+E325+F325+G325+H325-I325</f>
        <v>0</v>
      </c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950</v>
      </c>
      <c r="D327" s="424"/>
      <c r="E327" s="383">
        <f>+E328</f>
        <v>6642800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6642800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951</v>
      </c>
      <c r="D328" s="424"/>
      <c r="E328" s="383">
        <v>6642800</v>
      </c>
      <c r="F328" s="383"/>
      <c r="G328" s="383"/>
      <c r="H328" s="383"/>
      <c r="I328" s="383"/>
      <c r="J328" s="383">
        <f>+E328+F328+G328+H328-I328</f>
        <v>6642800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952</v>
      </c>
      <c r="D330" s="424"/>
      <c r="E330" s="383">
        <f>+E331</f>
        <v>31342600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31342600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953</v>
      </c>
      <c r="D331" s="424"/>
      <c r="E331" s="383">
        <v>31342600</v>
      </c>
      <c r="F331" s="383"/>
      <c r="G331" s="383"/>
      <c r="H331" s="383"/>
      <c r="I331" s="383"/>
      <c r="J331" s="383">
        <f>+E331+F331+G331+H331-I331</f>
        <v>31342600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954</v>
      </c>
      <c r="D333" s="424"/>
      <c r="E333" s="383">
        <f>+E334</f>
        <v>3461700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3461700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955</v>
      </c>
      <c r="D334" s="424"/>
      <c r="E334" s="383">
        <v>3461700</v>
      </c>
      <c r="F334" s="383"/>
      <c r="G334" s="383"/>
      <c r="H334" s="383"/>
      <c r="I334" s="383"/>
      <c r="J334" s="383">
        <f>+E334+F334+G334+H334-I334</f>
        <v>3461700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84</v>
      </c>
      <c r="B338" s="70"/>
      <c r="C338" s="77" t="s">
        <v>853</v>
      </c>
      <c r="D338" s="142"/>
      <c r="E338" s="73">
        <f t="shared" ref="E338:J338" si="21">E22-E187</f>
        <v>-148974792</v>
      </c>
      <c r="F338" s="73">
        <f t="shared" si="21"/>
        <v>-3199044</v>
      </c>
      <c r="G338" s="73">
        <f t="shared" si="21"/>
        <v>3975001</v>
      </c>
      <c r="H338" s="73">
        <f t="shared" si="21"/>
        <v>-10673889</v>
      </c>
      <c r="I338" s="73">
        <f t="shared" si="21"/>
        <v>0</v>
      </c>
      <c r="J338" s="167">
        <f t="shared" si="21"/>
        <v>-158872724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854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89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894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91</v>
      </c>
      <c r="B344" s="70"/>
      <c r="C344" s="77" t="s">
        <v>92</v>
      </c>
      <c r="D344" s="142"/>
      <c r="E344" s="73">
        <f t="shared" ref="E344:J344" si="22">(E22-E81)-(E187-E232-E239)</f>
        <v>-65775525</v>
      </c>
      <c r="F344" s="73">
        <f t="shared" si="22"/>
        <v>-4279400</v>
      </c>
      <c r="G344" s="73">
        <f t="shared" si="22"/>
        <v>5219458</v>
      </c>
      <c r="H344" s="73">
        <f t="shared" si="22"/>
        <v>-9933223</v>
      </c>
      <c r="I344" s="73">
        <f t="shared" si="22"/>
        <v>0</v>
      </c>
      <c r="J344" s="73">
        <f t="shared" si="22"/>
        <v>-74768690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94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96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97</v>
      </c>
      <c r="B349" s="70"/>
      <c r="C349" s="77" t="s">
        <v>98</v>
      </c>
      <c r="D349" s="142"/>
      <c r="E349" s="73">
        <f t="shared" ref="E349:J349" si="23">E25-(E190+E252)</f>
        <v>-227905</v>
      </c>
      <c r="F349" s="73">
        <f t="shared" si="23"/>
        <v>41952423</v>
      </c>
      <c r="G349" s="73">
        <f t="shared" si="23"/>
        <v>-252572887</v>
      </c>
      <c r="H349" s="73">
        <f t="shared" si="23"/>
        <v>-83841951</v>
      </c>
      <c r="I349" s="73">
        <f t="shared" si="23"/>
        <v>-369269105</v>
      </c>
      <c r="J349" s="73">
        <f t="shared" si="23"/>
        <v>74578785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94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100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866</v>
      </c>
      <c r="C356" s="239" t="s">
        <v>867</v>
      </c>
      <c r="D356" s="239" t="s">
        <v>868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219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220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221</v>
      </c>
      <c r="J361" s="282" t="s">
        <v>222</v>
      </c>
      <c r="K361" s="277" t="s">
        <v>223</v>
      </c>
    </row>
    <row r="362" spans="1:11" ht="15.75" x14ac:dyDescent="0.25">
      <c r="A362" s="329" t="s">
        <v>224</v>
      </c>
      <c r="B362" s="242"/>
      <c r="C362" s="345"/>
      <c r="D362" s="374"/>
      <c r="E362" s="283" t="s">
        <v>225</v>
      </c>
      <c r="F362" s="284" t="s">
        <v>226</v>
      </c>
      <c r="G362" s="288" t="s">
        <v>227</v>
      </c>
      <c r="H362" s="289" t="s">
        <v>228</v>
      </c>
      <c r="I362" s="285" t="s">
        <v>229</v>
      </c>
      <c r="J362" s="285" t="s">
        <v>230</v>
      </c>
      <c r="K362" s="277" t="s">
        <v>231</v>
      </c>
    </row>
    <row r="363" spans="1:11" ht="15.75" x14ac:dyDescent="0.25">
      <c r="A363" s="307"/>
      <c r="B363" s="242"/>
      <c r="C363" s="345"/>
      <c r="D363" s="374"/>
      <c r="E363" s="283" t="s">
        <v>232</v>
      </c>
      <c r="F363" s="284" t="s">
        <v>233</v>
      </c>
      <c r="G363" s="288"/>
      <c r="H363" s="289"/>
      <c r="I363" s="294" t="s">
        <v>234</v>
      </c>
      <c r="J363" s="285" t="s">
        <v>235</v>
      </c>
      <c r="K363" s="277" t="s">
        <v>236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237</v>
      </c>
      <c r="J364" s="286"/>
      <c r="K364" s="287" t="s">
        <v>239</v>
      </c>
    </row>
    <row r="365" spans="1:11" ht="15.75" thickTop="1" x14ac:dyDescent="0.2">
      <c r="A365" s="57"/>
      <c r="B365" s="58"/>
      <c r="C365" s="59"/>
      <c r="D365" s="60"/>
      <c r="E365" s="260" t="s">
        <v>240</v>
      </c>
      <c r="F365" s="260" t="s">
        <v>241</v>
      </c>
      <c r="G365" s="260" t="s">
        <v>242</v>
      </c>
      <c r="H365" s="260" t="s">
        <v>243</v>
      </c>
      <c r="I365" s="260" t="s">
        <v>244</v>
      </c>
      <c r="J365" s="260" t="s">
        <v>245</v>
      </c>
      <c r="K365" s="272"/>
    </row>
    <row r="366" spans="1:11" ht="15.75" x14ac:dyDescent="0.25">
      <c r="A366" s="190"/>
      <c r="B366" s="191" t="s">
        <v>101</v>
      </c>
      <c r="C366" s="192" t="s">
        <v>698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700</v>
      </c>
      <c r="D367" s="193"/>
      <c r="E367" s="194">
        <f t="shared" ref="E367:J367" si="24">E369+E379+E384</f>
        <v>9380028</v>
      </c>
      <c r="F367" s="194">
        <f t="shared" si="24"/>
        <v>3179024</v>
      </c>
      <c r="G367" s="194">
        <f t="shared" si="24"/>
        <v>70440</v>
      </c>
      <c r="H367" s="194">
        <f t="shared" si="24"/>
        <v>0</v>
      </c>
      <c r="I367" s="194">
        <f t="shared" si="24"/>
        <v>0</v>
      </c>
      <c r="J367" s="196">
        <f t="shared" si="24"/>
        <v>12629492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3" x14ac:dyDescent="0.2">
      <c r="A369" s="99">
        <v>750</v>
      </c>
      <c r="B369" s="100"/>
      <c r="C369" s="101" t="s">
        <v>702</v>
      </c>
      <c r="D369" s="149"/>
      <c r="E369" s="31">
        <f>SUM(E370:E377)</f>
        <v>9380028</v>
      </c>
      <c r="F369" s="31">
        <v>1684376</v>
      </c>
      <c r="G369" s="31">
        <f>SUM(G370:G377)</f>
        <v>70440</v>
      </c>
      <c r="H369" s="31">
        <f>SUM(H370:H377)</f>
        <v>0</v>
      </c>
      <c r="I369" s="31">
        <f>SUM(I370:I377)</f>
        <v>0</v>
      </c>
      <c r="J369" s="31">
        <f>+E369+F369+G369+H369-I369</f>
        <v>11134844</v>
      </c>
      <c r="K369" s="103" t="e">
        <f t="shared" ref="K369:K377" si="25">J369/J$184*100</f>
        <v>#REF!</v>
      </c>
    </row>
    <row r="370" spans="1:13" x14ac:dyDescent="0.2">
      <c r="A370" s="99">
        <v>7500</v>
      </c>
      <c r="B370" s="100"/>
      <c r="C370" s="101" t="s">
        <v>704</v>
      </c>
      <c r="D370" s="149"/>
      <c r="E370" s="31">
        <v>0</v>
      </c>
      <c r="F370" s="31"/>
      <c r="G370" s="31">
        <v>70440</v>
      </c>
      <c r="H370" s="31">
        <v>0</v>
      </c>
      <c r="I370" s="31"/>
      <c r="J370" s="31">
        <f t="shared" ref="J370:J376" si="26">E370+F370+G370+H370-I370</f>
        <v>70440</v>
      </c>
      <c r="K370" s="103" t="e">
        <f t="shared" si="25"/>
        <v>#REF!</v>
      </c>
    </row>
    <row r="371" spans="1:13" x14ac:dyDescent="0.2">
      <c r="A371" s="99">
        <v>7501</v>
      </c>
      <c r="B371" s="100"/>
      <c r="C371" s="101" t="s">
        <v>907</v>
      </c>
      <c r="D371" s="149"/>
      <c r="E371" s="31">
        <v>0</v>
      </c>
      <c r="F371" s="31"/>
      <c r="G371" s="31">
        <v>0</v>
      </c>
      <c r="H371" s="31">
        <v>0</v>
      </c>
      <c r="I371" s="31"/>
      <c r="J371" s="31">
        <f t="shared" si="26"/>
        <v>0</v>
      </c>
      <c r="K371" s="103" t="e">
        <f t="shared" si="25"/>
        <v>#REF!</v>
      </c>
    </row>
    <row r="372" spans="1:13" x14ac:dyDescent="0.2">
      <c r="A372" s="99">
        <v>7502</v>
      </c>
      <c r="B372" s="100"/>
      <c r="C372" s="101" t="s">
        <v>706</v>
      </c>
      <c r="D372" s="149"/>
      <c r="E372" s="31">
        <v>181829</v>
      </c>
      <c r="F372" s="31"/>
      <c r="G372" s="31">
        <v>0</v>
      </c>
      <c r="H372" s="31">
        <v>0</v>
      </c>
      <c r="I372" s="31"/>
      <c r="J372" s="31">
        <f t="shared" si="26"/>
        <v>181829</v>
      </c>
      <c r="K372" s="103" t="e">
        <f t="shared" si="25"/>
        <v>#REF!</v>
      </c>
    </row>
    <row r="373" spans="1:13" x14ac:dyDescent="0.2">
      <c r="A373" s="99">
        <v>7503</v>
      </c>
      <c r="B373" s="100"/>
      <c r="C373" s="101" t="s">
        <v>908</v>
      </c>
      <c r="D373" s="149"/>
      <c r="E373" s="31">
        <v>8257355</v>
      </c>
      <c r="F373" s="31"/>
      <c r="G373" s="31">
        <v>0</v>
      </c>
      <c r="H373" s="31">
        <v>0</v>
      </c>
      <c r="I373" s="31"/>
      <c r="J373" s="31">
        <f t="shared" si="26"/>
        <v>8257355</v>
      </c>
      <c r="K373" s="103" t="e">
        <f t="shared" si="25"/>
        <v>#REF!</v>
      </c>
    </row>
    <row r="374" spans="1:13" s="423" customFormat="1" x14ac:dyDescent="0.2">
      <c r="A374" s="99">
        <v>7504</v>
      </c>
      <c r="B374" s="100"/>
      <c r="C374" s="101" t="s">
        <v>710</v>
      </c>
      <c r="D374" s="149"/>
      <c r="E374" s="31">
        <v>940844</v>
      </c>
      <c r="F374" s="31"/>
      <c r="G374" s="31">
        <v>0</v>
      </c>
      <c r="H374" s="31">
        <v>0</v>
      </c>
      <c r="I374" s="31"/>
      <c r="J374" s="31">
        <f t="shared" si="26"/>
        <v>940844</v>
      </c>
      <c r="K374" s="103" t="e">
        <f t="shared" si="25"/>
        <v>#REF!</v>
      </c>
      <c r="M374" s="434"/>
    </row>
    <row r="375" spans="1:13" s="423" customFormat="1" x14ac:dyDescent="0.2">
      <c r="A375" s="99">
        <v>7505</v>
      </c>
      <c r="B375" s="100"/>
      <c r="C375" s="101" t="s">
        <v>712</v>
      </c>
      <c r="D375" s="149"/>
      <c r="E375" s="31">
        <v>0</v>
      </c>
      <c r="F375" s="31"/>
      <c r="G375" s="31">
        <v>0</v>
      </c>
      <c r="H375" s="31"/>
      <c r="I375" s="31"/>
      <c r="J375" s="31">
        <f t="shared" si="26"/>
        <v>0</v>
      </c>
      <c r="K375" s="103" t="e">
        <f t="shared" si="25"/>
        <v>#REF!</v>
      </c>
      <c r="M375" s="434"/>
    </row>
    <row r="376" spans="1:13" x14ac:dyDescent="0.2">
      <c r="A376" s="99">
        <v>7506</v>
      </c>
      <c r="B376" s="100"/>
      <c r="C376" s="101" t="s">
        <v>716</v>
      </c>
      <c r="D376" s="149"/>
      <c r="E376" s="31">
        <v>0</v>
      </c>
      <c r="F376" s="31"/>
      <c r="G376" s="31">
        <v>0</v>
      </c>
      <c r="H376" s="31">
        <v>0</v>
      </c>
      <c r="I376" s="31"/>
      <c r="J376" s="31">
        <f t="shared" si="26"/>
        <v>0</v>
      </c>
      <c r="K376" s="103" t="e">
        <f t="shared" si="25"/>
        <v>#REF!</v>
      </c>
    </row>
    <row r="377" spans="1:13" x14ac:dyDescent="0.2">
      <c r="A377" s="99">
        <v>7507</v>
      </c>
      <c r="B377" s="100"/>
      <c r="C377" s="101" t="s">
        <v>714</v>
      </c>
      <c r="D377" s="149"/>
      <c r="E377" s="31">
        <v>0</v>
      </c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5"/>
        <v>#REF!</v>
      </c>
    </row>
    <row r="378" spans="1:13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3" x14ac:dyDescent="0.2">
      <c r="A379" s="99">
        <v>751</v>
      </c>
      <c r="B379" s="100"/>
      <c r="C379" s="101" t="s">
        <v>700</v>
      </c>
      <c r="D379" s="149"/>
      <c r="E379" s="31">
        <f>SUM(E380:E382)</f>
        <v>0</v>
      </c>
      <c r="F379" s="31">
        <v>1145471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1145471</v>
      </c>
      <c r="K379" s="103" t="e">
        <f>J379/J$184*100</f>
        <v>#REF!</v>
      </c>
    </row>
    <row r="380" spans="1:13" x14ac:dyDescent="0.2">
      <c r="A380" s="99">
        <v>7510</v>
      </c>
      <c r="B380" s="100"/>
      <c r="C380" s="101" t="s">
        <v>718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3" x14ac:dyDescent="0.2">
      <c r="A381" s="99">
        <v>7511</v>
      </c>
      <c r="B381" s="100"/>
      <c r="C381" s="101" t="s">
        <v>720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3" x14ac:dyDescent="0.2">
      <c r="A382" s="99">
        <v>7512</v>
      </c>
      <c r="B382" s="100"/>
      <c r="C382" s="101" t="s">
        <v>722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3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3" x14ac:dyDescent="0.2">
      <c r="A384" s="99">
        <v>752</v>
      </c>
      <c r="B384" s="100"/>
      <c r="C384" s="101" t="s">
        <v>724</v>
      </c>
      <c r="D384" s="149"/>
      <c r="E384" s="31">
        <f>E385</f>
        <v>0</v>
      </c>
      <c r="F384" s="31">
        <f>F385</f>
        <v>349177</v>
      </c>
      <c r="G384" s="31">
        <f>G385</f>
        <v>0</v>
      </c>
      <c r="H384" s="31">
        <f>H385</f>
        <v>0</v>
      </c>
      <c r="I384" s="31">
        <f>I385</f>
        <v>0</v>
      </c>
      <c r="J384" s="31">
        <f>E384+F384+G384+H384</f>
        <v>349177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103</v>
      </c>
      <c r="D385" s="149"/>
      <c r="E385" s="31"/>
      <c r="F385" s="31">
        <v>349177</v>
      </c>
      <c r="G385" s="31">
        <v>0</v>
      </c>
      <c r="H385" s="31">
        <v>0</v>
      </c>
      <c r="I385" s="31">
        <v>0</v>
      </c>
      <c r="J385" s="31">
        <f>E385+F385+G385+H385-I385</f>
        <v>349177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105</v>
      </c>
      <c r="C388" s="77" t="s">
        <v>106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108</v>
      </c>
      <c r="D389" s="142"/>
      <c r="E389" s="73">
        <f t="shared" ref="E389:J389" si="27">E391+E400+E408+E413</f>
        <v>8313577</v>
      </c>
      <c r="F389" s="73">
        <f t="shared" si="27"/>
        <v>1262724</v>
      </c>
      <c r="G389" s="73">
        <f t="shared" si="27"/>
        <v>0</v>
      </c>
      <c r="H389" s="73">
        <f t="shared" si="27"/>
        <v>0</v>
      </c>
      <c r="I389" s="73">
        <f t="shared" si="27"/>
        <v>0</v>
      </c>
      <c r="J389" s="73">
        <f t="shared" si="27"/>
        <v>9576301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110</v>
      </c>
      <c r="D391" s="149"/>
      <c r="E391" s="31">
        <f>SUM(E392:E398)</f>
        <v>2533628</v>
      </c>
      <c r="F391" s="31">
        <v>891174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3424802</v>
      </c>
      <c r="K391" s="103" t="e">
        <f t="shared" ref="K391:K398" si="28">J391/J$184*100</f>
        <v>#REF!</v>
      </c>
    </row>
    <row r="392" spans="1:11" x14ac:dyDescent="0.2">
      <c r="A392" s="99">
        <v>4400</v>
      </c>
      <c r="B392" s="100"/>
      <c r="C392" s="101" t="s">
        <v>112</v>
      </c>
      <c r="D392" s="149"/>
      <c r="E392" s="31">
        <v>4000</v>
      </c>
      <c r="F392" s="31"/>
      <c r="G392" s="31">
        <v>0</v>
      </c>
      <c r="H392" s="31">
        <v>0</v>
      </c>
      <c r="I392" s="31">
        <v>0</v>
      </c>
      <c r="J392" s="31">
        <f t="shared" ref="J392:J398" si="29">E392+F392+G392+H392</f>
        <v>4000</v>
      </c>
      <c r="K392" s="103" t="e">
        <f t="shared" si="28"/>
        <v>#REF!</v>
      </c>
    </row>
    <row r="393" spans="1:11" x14ac:dyDescent="0.2">
      <c r="A393" s="99">
        <v>4401</v>
      </c>
      <c r="B393" s="100"/>
      <c r="C393" s="101" t="s">
        <v>114</v>
      </c>
      <c r="D393" s="149"/>
      <c r="E393" s="31">
        <v>0</v>
      </c>
      <c r="F393" s="31"/>
      <c r="G393" s="31">
        <v>0</v>
      </c>
      <c r="H393" s="31">
        <v>0</v>
      </c>
      <c r="I393" s="31">
        <v>0</v>
      </c>
      <c r="J393" s="31">
        <f t="shared" si="29"/>
        <v>0</v>
      </c>
      <c r="K393" s="103" t="e">
        <f t="shared" si="28"/>
        <v>#REF!</v>
      </c>
    </row>
    <row r="394" spans="1:11" x14ac:dyDescent="0.2">
      <c r="A394" s="99">
        <v>4402</v>
      </c>
      <c r="B394" s="100"/>
      <c r="C394" s="101" t="s">
        <v>116</v>
      </c>
      <c r="D394" s="149"/>
      <c r="E394" s="31">
        <v>0</v>
      </c>
      <c r="F394" s="31"/>
      <c r="G394" s="31">
        <v>0</v>
      </c>
      <c r="H394" s="31">
        <v>0</v>
      </c>
      <c r="I394" s="31">
        <v>0</v>
      </c>
      <c r="J394" s="31">
        <f t="shared" si="29"/>
        <v>0</v>
      </c>
      <c r="K394" s="103" t="e">
        <f t="shared" si="28"/>
        <v>#REF!</v>
      </c>
    </row>
    <row r="395" spans="1:11" x14ac:dyDescent="0.2">
      <c r="A395" s="99">
        <v>4403</v>
      </c>
      <c r="B395" s="100"/>
      <c r="C395" s="101" t="s">
        <v>118</v>
      </c>
      <c r="D395" s="149"/>
      <c r="E395" s="31">
        <v>0</v>
      </c>
      <c r="F395" s="31"/>
      <c r="G395" s="31">
        <v>0</v>
      </c>
      <c r="H395" s="31">
        <v>0</v>
      </c>
      <c r="I395" s="31">
        <v>0</v>
      </c>
      <c r="J395" s="31">
        <f t="shared" si="29"/>
        <v>0</v>
      </c>
      <c r="K395" s="103" t="e">
        <f t="shared" si="28"/>
        <v>#REF!</v>
      </c>
    </row>
    <row r="396" spans="1:11" x14ac:dyDescent="0.2">
      <c r="A396" s="99">
        <v>4404</v>
      </c>
      <c r="B396" s="100"/>
      <c r="C396" s="101" t="s">
        <v>120</v>
      </c>
      <c r="D396" s="149"/>
      <c r="E396" s="31">
        <v>2529628</v>
      </c>
      <c r="F396" s="31"/>
      <c r="G396" s="31">
        <v>0</v>
      </c>
      <c r="H396" s="31">
        <v>0</v>
      </c>
      <c r="I396" s="31">
        <v>0</v>
      </c>
      <c r="J396" s="31">
        <f t="shared" si="29"/>
        <v>2529628</v>
      </c>
      <c r="K396" s="103" t="e">
        <f t="shared" si="28"/>
        <v>#REF!</v>
      </c>
    </row>
    <row r="397" spans="1:11" x14ac:dyDescent="0.2">
      <c r="A397" s="106">
        <v>4405</v>
      </c>
      <c r="B397" s="107"/>
      <c r="C397" s="108" t="s">
        <v>122</v>
      </c>
      <c r="D397" s="153"/>
      <c r="E397" s="109">
        <v>0</v>
      </c>
      <c r="F397" s="109"/>
      <c r="G397" s="109">
        <v>0</v>
      </c>
      <c r="H397" s="109">
        <v>0</v>
      </c>
      <c r="I397" s="109">
        <v>0</v>
      </c>
      <c r="J397" s="109">
        <f t="shared" si="29"/>
        <v>0</v>
      </c>
      <c r="K397" s="103" t="e">
        <f t="shared" si="28"/>
        <v>#REF!</v>
      </c>
    </row>
    <row r="398" spans="1:11" x14ac:dyDescent="0.2">
      <c r="A398" s="99">
        <v>4406</v>
      </c>
      <c r="B398" s="100"/>
      <c r="C398" s="101" t="s">
        <v>124</v>
      </c>
      <c r="D398" s="149"/>
      <c r="E398" s="31">
        <v>0</v>
      </c>
      <c r="F398" s="31"/>
      <c r="G398" s="31">
        <v>0</v>
      </c>
      <c r="H398" s="31">
        <v>0</v>
      </c>
      <c r="I398" s="31"/>
      <c r="J398" s="31">
        <f t="shared" si="29"/>
        <v>0</v>
      </c>
      <c r="K398" s="103" t="e">
        <f t="shared" si="28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126</v>
      </c>
      <c r="D400" s="149"/>
      <c r="E400" s="31">
        <f>SUM(E401:E405)</f>
        <v>4279949</v>
      </c>
      <c r="F400" s="31">
        <v>360053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4640002</v>
      </c>
      <c r="K400" s="103" t="e">
        <f t="shared" ref="K400:K406" si="30">J400/J$184*100</f>
        <v>#REF!</v>
      </c>
    </row>
    <row r="401" spans="1:11" x14ac:dyDescent="0.2">
      <c r="A401" s="99">
        <v>4410</v>
      </c>
      <c r="B401" s="100"/>
      <c r="C401" s="101" t="s">
        <v>725</v>
      </c>
      <c r="D401" s="149"/>
      <c r="E401" s="31">
        <v>200000</v>
      </c>
      <c r="F401" s="31"/>
      <c r="G401" s="31">
        <v>0</v>
      </c>
      <c r="H401" s="31">
        <v>0</v>
      </c>
      <c r="I401" s="31">
        <v>0</v>
      </c>
      <c r="J401" s="31">
        <f t="shared" ref="J401:J406" si="31">E401+F401+G401+H401</f>
        <v>200000</v>
      </c>
      <c r="K401" s="103" t="e">
        <f t="shared" si="30"/>
        <v>#REF!</v>
      </c>
    </row>
    <row r="402" spans="1:11" x14ac:dyDescent="0.2">
      <c r="A402" s="99">
        <v>4411</v>
      </c>
      <c r="B402" s="100"/>
      <c r="C402" s="101" t="s">
        <v>727</v>
      </c>
      <c r="D402" s="149"/>
      <c r="E402" s="31">
        <v>0</v>
      </c>
      <c r="F402" s="31"/>
      <c r="G402" s="31">
        <v>0</v>
      </c>
      <c r="H402" s="31">
        <v>0</v>
      </c>
      <c r="I402" s="31">
        <v>0</v>
      </c>
      <c r="J402" s="31">
        <f t="shared" si="31"/>
        <v>0</v>
      </c>
      <c r="K402" s="103" t="e">
        <f t="shared" si="30"/>
        <v>#REF!</v>
      </c>
    </row>
    <row r="403" spans="1:11" x14ac:dyDescent="0.2">
      <c r="A403" s="99">
        <v>4412</v>
      </c>
      <c r="B403" s="100"/>
      <c r="C403" s="101" t="s">
        <v>730</v>
      </c>
      <c r="D403" s="149"/>
      <c r="E403" s="31">
        <v>45000</v>
      </c>
      <c r="F403" s="31"/>
      <c r="G403" s="31">
        <v>0</v>
      </c>
      <c r="H403" s="31">
        <v>0</v>
      </c>
      <c r="I403" s="31">
        <v>0</v>
      </c>
      <c r="J403" s="31">
        <f t="shared" si="31"/>
        <v>45000</v>
      </c>
      <c r="K403" s="103" t="e">
        <f t="shared" si="30"/>
        <v>#REF!</v>
      </c>
    </row>
    <row r="404" spans="1:11" x14ac:dyDescent="0.2">
      <c r="A404" s="99">
        <v>4413</v>
      </c>
      <c r="B404" s="100"/>
      <c r="C404" s="101" t="s">
        <v>732</v>
      </c>
      <c r="D404" s="149"/>
      <c r="E404" s="31">
        <v>0</v>
      </c>
      <c r="F404" s="31"/>
      <c r="G404" s="31">
        <v>0</v>
      </c>
      <c r="H404" s="31">
        <v>0</v>
      </c>
      <c r="I404" s="31">
        <v>0</v>
      </c>
      <c r="J404" s="31">
        <f t="shared" si="31"/>
        <v>0</v>
      </c>
      <c r="K404" s="103" t="e">
        <f t="shared" si="30"/>
        <v>#REF!</v>
      </c>
    </row>
    <row r="405" spans="1:11" x14ac:dyDescent="0.2">
      <c r="A405" s="99">
        <v>4414</v>
      </c>
      <c r="B405" s="100"/>
      <c r="C405" s="101" t="s">
        <v>734</v>
      </c>
      <c r="D405" s="149"/>
      <c r="E405" s="31">
        <v>4034949</v>
      </c>
      <c r="F405" s="31"/>
      <c r="G405" s="31">
        <v>0</v>
      </c>
      <c r="H405" s="31">
        <v>0</v>
      </c>
      <c r="I405" s="31">
        <v>0</v>
      </c>
      <c r="J405" s="31">
        <f t="shared" si="31"/>
        <v>4034949</v>
      </c>
      <c r="K405" s="103" t="e">
        <f t="shared" si="30"/>
        <v>#REF!</v>
      </c>
    </row>
    <row r="406" spans="1:11" x14ac:dyDescent="0.2">
      <c r="A406" s="99">
        <v>4415</v>
      </c>
      <c r="B406" s="100"/>
      <c r="C406" s="101" t="s">
        <v>860</v>
      </c>
      <c r="D406" s="149"/>
      <c r="E406" s="31">
        <v>0</v>
      </c>
      <c r="F406" s="31"/>
      <c r="G406" s="31">
        <v>0</v>
      </c>
      <c r="H406" s="31">
        <v>0</v>
      </c>
      <c r="I406" s="31">
        <v>0</v>
      </c>
      <c r="J406" s="31">
        <f t="shared" si="31"/>
        <v>0</v>
      </c>
      <c r="K406" s="103" t="e">
        <f t="shared" si="30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736</v>
      </c>
      <c r="D408" s="149"/>
      <c r="E408" s="31">
        <f>SUM(E409:E411)</f>
        <v>0</v>
      </c>
      <c r="F408" s="31">
        <v>11497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11497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738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740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849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909</v>
      </c>
      <c r="D413" s="424"/>
      <c r="E413" s="383">
        <f>+E414</f>
        <v>1500000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1">
        <f>+E413+F413+G413+H413-I413</f>
        <v>1500000</v>
      </c>
      <c r="K413" s="425"/>
    </row>
    <row r="414" spans="1:11" x14ac:dyDescent="0.2">
      <c r="A414" s="204">
        <v>4430</v>
      </c>
      <c r="B414" s="205"/>
      <c r="C414" s="206" t="s">
        <v>910</v>
      </c>
      <c r="D414" s="424"/>
      <c r="E414" s="383">
        <v>1500000</v>
      </c>
      <c r="F414" s="383"/>
      <c r="G414" s="383"/>
      <c r="H414" s="383"/>
      <c r="I414" s="383"/>
      <c r="J414" s="383">
        <f>+E414+F414+G414+H414+-I414</f>
        <v>1500000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742</v>
      </c>
      <c r="C417" s="77" t="s">
        <v>743</v>
      </c>
      <c r="D417" s="142"/>
      <c r="E417" s="73">
        <f t="shared" ref="E417:J417" si="32">E367-E389</f>
        <v>1066451</v>
      </c>
      <c r="F417" s="73">
        <f t="shared" si="32"/>
        <v>1916300</v>
      </c>
      <c r="G417" s="73">
        <f t="shared" si="32"/>
        <v>70440</v>
      </c>
      <c r="H417" s="73">
        <f t="shared" si="32"/>
        <v>0</v>
      </c>
      <c r="I417" s="73">
        <f t="shared" si="32"/>
        <v>0</v>
      </c>
      <c r="J417" s="199">
        <f t="shared" si="32"/>
        <v>3053191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744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746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816</v>
      </c>
      <c r="C424" s="239" t="s">
        <v>817</v>
      </c>
      <c r="D424" s="262" t="s">
        <v>869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219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220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221</v>
      </c>
      <c r="J429" s="282" t="s">
        <v>222</v>
      </c>
      <c r="K429" s="277" t="s">
        <v>223</v>
      </c>
    </row>
    <row r="430" spans="1:11" ht="15.75" x14ac:dyDescent="0.25">
      <c r="A430" s="329" t="s">
        <v>224</v>
      </c>
      <c r="B430" s="242"/>
      <c r="C430" s="345"/>
      <c r="D430" s="374"/>
      <c r="E430" s="283" t="s">
        <v>225</v>
      </c>
      <c r="F430" s="284" t="s">
        <v>226</v>
      </c>
      <c r="G430" s="288" t="s">
        <v>227</v>
      </c>
      <c r="H430" s="289" t="s">
        <v>228</v>
      </c>
      <c r="I430" s="285" t="s">
        <v>229</v>
      </c>
      <c r="J430" s="285" t="s">
        <v>230</v>
      </c>
      <c r="K430" s="277" t="s">
        <v>231</v>
      </c>
    </row>
    <row r="431" spans="1:11" ht="15.75" x14ac:dyDescent="0.25">
      <c r="A431" s="307"/>
      <c r="B431" s="242"/>
      <c r="C431" s="345"/>
      <c r="D431" s="374"/>
      <c r="E431" s="283" t="s">
        <v>232</v>
      </c>
      <c r="F431" s="284" t="s">
        <v>233</v>
      </c>
      <c r="G431" s="288"/>
      <c r="H431" s="289"/>
      <c r="I431" s="294" t="s">
        <v>234</v>
      </c>
      <c r="J431" s="285" t="s">
        <v>235</v>
      </c>
      <c r="K431" s="277" t="s">
        <v>236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237</v>
      </c>
      <c r="J432" s="286"/>
      <c r="K432" s="287" t="s">
        <v>239</v>
      </c>
    </row>
    <row r="433" spans="1:11" ht="15.75" thickTop="1" x14ac:dyDescent="0.2">
      <c r="A433" s="57"/>
      <c r="B433" s="58"/>
      <c r="C433" s="59"/>
      <c r="D433" s="60"/>
      <c r="E433" s="260" t="s">
        <v>240</v>
      </c>
      <c r="F433" s="260" t="s">
        <v>241</v>
      </c>
      <c r="G433" s="260" t="s">
        <v>242</v>
      </c>
      <c r="H433" s="260" t="s">
        <v>243</v>
      </c>
      <c r="I433" s="260" t="s">
        <v>244</v>
      </c>
      <c r="J433" s="260" t="s">
        <v>245</v>
      </c>
      <c r="K433" s="272"/>
    </row>
    <row r="434" spans="1:11" ht="15.75" x14ac:dyDescent="0.25">
      <c r="A434" s="69"/>
      <c r="B434" s="70" t="s">
        <v>855</v>
      </c>
      <c r="C434" s="77" t="s">
        <v>755</v>
      </c>
      <c r="D434" s="142"/>
      <c r="E434" s="73">
        <f>+E436+E445</f>
        <v>358171644</v>
      </c>
      <c r="F434" s="73">
        <f>F436+F445</f>
        <v>3777389</v>
      </c>
      <c r="G434" s="73">
        <f>G436+G445</f>
        <v>0</v>
      </c>
      <c r="H434" s="73">
        <f>H436+H445</f>
        <v>10673889</v>
      </c>
      <c r="I434" s="73">
        <v>0</v>
      </c>
      <c r="J434" s="199">
        <f>E434+F434+G434+H434</f>
        <v>372622922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757</v>
      </c>
      <c r="D436" s="149"/>
      <c r="E436" s="259">
        <v>358171644</v>
      </c>
      <c r="F436" s="259">
        <v>3777389</v>
      </c>
      <c r="G436" s="259">
        <f>+G438+G439+G440+G441+G443</f>
        <v>0</v>
      </c>
      <c r="H436" s="259">
        <f>+H438+H439+H440+H441+H443</f>
        <v>10673889</v>
      </c>
      <c r="I436" s="259">
        <f>+I438+I439+I440+I441+I443</f>
        <v>0</v>
      </c>
      <c r="J436" s="259">
        <f>+E436+F436+G436+H436-I436</f>
        <v>372622922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759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761</v>
      </c>
      <c r="D439" s="149"/>
      <c r="E439" s="202"/>
      <c r="F439" s="202"/>
      <c r="G439" s="202"/>
      <c r="H439" s="202">
        <v>10673889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763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765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767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769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771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773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775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777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779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769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782</v>
      </c>
      <c r="C454" s="77" t="s">
        <v>783</v>
      </c>
      <c r="D454" s="142"/>
      <c r="E454" s="73">
        <f t="shared" ref="E454:J454" si="33">E456+E466</f>
        <v>189593580</v>
      </c>
      <c r="F454" s="73">
        <f t="shared" si="33"/>
        <v>2502582</v>
      </c>
      <c r="G454" s="73">
        <f t="shared" si="33"/>
        <v>5809750</v>
      </c>
      <c r="H454" s="73">
        <f t="shared" si="33"/>
        <v>0</v>
      </c>
      <c r="I454" s="73">
        <f t="shared" si="33"/>
        <v>0</v>
      </c>
      <c r="J454" s="199">
        <f t="shared" si="33"/>
        <v>197905912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785</v>
      </c>
      <c r="D456" s="149"/>
      <c r="E456" s="31">
        <f>+E458+E459+E460+E461+E463+E464</f>
        <v>129380329</v>
      </c>
      <c r="F456" s="31">
        <v>2502582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137692661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787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789</v>
      </c>
      <c r="D459" s="149"/>
      <c r="E459" s="31">
        <v>22809008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28618758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791</v>
      </c>
      <c r="D460" s="149"/>
      <c r="E460" s="31"/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797</v>
      </c>
      <c r="D461" s="149"/>
      <c r="E461" s="31"/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856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827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800</v>
      </c>
      <c r="D464" s="149"/>
      <c r="E464" s="31">
        <v>106571321</v>
      </c>
      <c r="F464" s="31"/>
      <c r="G464" s="31">
        <v>0</v>
      </c>
      <c r="H464" s="31">
        <v>0</v>
      </c>
      <c r="I464" s="31">
        <v>0</v>
      </c>
      <c r="J464" s="31">
        <f>E464+F464+G464+H464</f>
        <v>106571321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802</v>
      </c>
      <c r="D466" s="149"/>
      <c r="E466" s="31">
        <f>SUM(E468:E472)</f>
        <v>60213251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</f>
        <v>60213251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804</v>
      </c>
      <c r="D468" s="149"/>
      <c r="E468" s="31">
        <v>7238267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7238267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806</v>
      </c>
      <c r="D469" s="149"/>
      <c r="E469" s="31">
        <v>686035</v>
      </c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686035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808</v>
      </c>
      <c r="D470" s="149"/>
      <c r="E470" s="31">
        <v>1629428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1629428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810</v>
      </c>
      <c r="D471" s="149"/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861</v>
      </c>
      <c r="D472" s="149"/>
      <c r="E472" s="31">
        <v>50659521</v>
      </c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50659521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828</v>
      </c>
      <c r="C474" s="213" t="s">
        <v>814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829</v>
      </c>
      <c r="D475" s="220"/>
      <c r="E475" s="221">
        <f t="shared" ref="E475:J475" si="34">E22+E367+E434-E187-E389-E454</f>
        <v>20669723</v>
      </c>
      <c r="F475" s="221">
        <f t="shared" si="34"/>
        <v>-7937</v>
      </c>
      <c r="G475" s="221">
        <f t="shared" si="34"/>
        <v>-1764309</v>
      </c>
      <c r="H475" s="221">
        <f t="shared" si="34"/>
        <v>0</v>
      </c>
      <c r="I475" s="221">
        <f t="shared" si="34"/>
        <v>0</v>
      </c>
      <c r="J475" s="222">
        <f t="shared" si="34"/>
        <v>18897477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812</v>
      </c>
      <c r="C477" s="228" t="s">
        <v>830</v>
      </c>
      <c r="D477" s="229"/>
      <c r="E477" s="230">
        <f t="shared" ref="E477:J477" si="35">E417+E434-E454-E475</f>
        <v>148974792</v>
      </c>
      <c r="F477" s="230">
        <f t="shared" si="35"/>
        <v>3199044</v>
      </c>
      <c r="G477" s="230">
        <f t="shared" si="35"/>
        <v>-3975001</v>
      </c>
      <c r="H477" s="230">
        <f t="shared" si="35"/>
        <v>10673889</v>
      </c>
      <c r="I477" s="230">
        <f t="shared" si="35"/>
        <v>0</v>
      </c>
      <c r="J477" s="231">
        <f t="shared" si="35"/>
        <v>158872724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phoneticPr fontId="0" type="noConversion"/>
  <pageMargins left="0.38" right="0.31" top="0.49" bottom="0.65" header="0.38" footer="0.5"/>
  <pageSetup paperSize="9" scale="56" fitToHeight="0" orientation="portrait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N478"/>
  <sheetViews>
    <sheetView zoomScale="60" workbookViewId="0">
      <selection activeCell="I312" sqref="I312"/>
    </sheetView>
  </sheetViews>
  <sheetFormatPr defaultRowHeight="15" x14ac:dyDescent="0.2"/>
  <cols>
    <col min="1" max="1" width="8.5546875" style="233" customWidth="1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7" thickBot="1" x14ac:dyDescent="0.45">
      <c r="A3" s="422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7" thickBot="1" x14ac:dyDescent="0.45">
      <c r="A4" s="422" t="s">
        <v>958</v>
      </c>
      <c r="B4" s="236"/>
      <c r="C4" s="236"/>
      <c r="D4" s="236"/>
      <c r="E4" s="236"/>
      <c r="F4" s="236"/>
      <c r="G4" s="236"/>
      <c r="H4" s="236"/>
      <c r="I4" s="663" t="s">
        <v>957</v>
      </c>
      <c r="J4" s="664"/>
      <c r="K4" s="665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220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246</v>
      </c>
      <c r="C22" s="71" t="s">
        <v>247</v>
      </c>
      <c r="D22" s="72" t="s">
        <v>248</v>
      </c>
      <c r="E22" s="73">
        <f>E25+E100+E118+E129+E147+3</f>
        <v>1579690737</v>
      </c>
      <c r="F22" s="73">
        <f>F25+F100+F118+F129+F147+2</f>
        <v>330557748</v>
      </c>
      <c r="G22" s="73">
        <f>G25+G100+G118+G129+G147+2</f>
        <v>895917596</v>
      </c>
      <c r="H22" s="73">
        <f>H25+H100+H118+H129+H147</f>
        <v>503477258</v>
      </c>
      <c r="I22" s="73">
        <f>I25+I100+I118+I129+I147</f>
        <v>528825337</v>
      </c>
      <c r="J22" s="75">
        <f>E22+F22+G22+H22-I22</f>
        <v>2780818002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249</v>
      </c>
      <c r="D23" s="78" t="s">
        <v>249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250</v>
      </c>
      <c r="D25" s="91" t="s">
        <v>251</v>
      </c>
      <c r="E25" s="32">
        <f t="shared" ref="E25:J25" si="0">E28+E75</f>
        <v>1490748721</v>
      </c>
      <c r="F25" s="32">
        <f t="shared" si="0"/>
        <v>243997660</v>
      </c>
      <c r="G25" s="32">
        <f t="shared" si="0"/>
        <v>625825014</v>
      </c>
      <c r="H25" s="32">
        <f t="shared" si="0"/>
        <v>424384080</v>
      </c>
      <c r="I25" s="32">
        <f t="shared" si="0"/>
        <v>115750910</v>
      </c>
      <c r="J25" s="32">
        <f t="shared" si="0"/>
        <v>2669204565</v>
      </c>
      <c r="K25" s="92" t="e">
        <f>J25/J$184*100</f>
        <v>#REF!</v>
      </c>
    </row>
    <row r="26" spans="1:1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253</v>
      </c>
      <c r="D28" s="91" t="s">
        <v>254</v>
      </c>
      <c r="E28" s="32">
        <f t="shared" ref="E28:J28" si="1">E31+E36+E42+E46+E52+E63+E72</f>
        <v>1408733930</v>
      </c>
      <c r="F28" s="32">
        <f t="shared" si="1"/>
        <v>198083170</v>
      </c>
      <c r="G28" s="32">
        <f t="shared" si="1"/>
        <v>619382483</v>
      </c>
      <c r="H28" s="32">
        <f t="shared" si="1"/>
        <v>420082599</v>
      </c>
      <c r="I28" s="32">
        <f t="shared" si="1"/>
        <v>115750910</v>
      </c>
      <c r="J28" s="32">
        <f t="shared" si="1"/>
        <v>2530531272</v>
      </c>
      <c r="K28" s="92" t="e">
        <f>J28/J$184*100</f>
        <v>#REF!</v>
      </c>
    </row>
    <row r="29" spans="1:11" ht="15.75" x14ac:dyDescent="0.25">
      <c r="A29" s="88"/>
      <c r="B29" s="89"/>
      <c r="C29" s="96" t="s">
        <v>255</v>
      </c>
      <c r="D29" s="97" t="s">
        <v>255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2">E32+E33+E34</f>
        <v>372215150</v>
      </c>
      <c r="F31" s="31">
        <f t="shared" si="2"/>
        <v>133916917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506132067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258</v>
      </c>
      <c r="D32" s="102" t="s">
        <v>259</v>
      </c>
      <c r="E32" s="31">
        <v>248702845</v>
      </c>
      <c r="F32" s="31">
        <v>133916917</v>
      </c>
      <c r="G32" s="31">
        <v>0</v>
      </c>
      <c r="H32" s="31">
        <v>0</v>
      </c>
      <c r="I32" s="31"/>
      <c r="J32" s="31">
        <f>E32+F32+G32+H32</f>
        <v>382619762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260</v>
      </c>
      <c r="D33" s="102" t="s">
        <v>261</v>
      </c>
      <c r="E33" s="31">
        <v>123512305</v>
      </c>
      <c r="F33" s="31">
        <v>0</v>
      </c>
      <c r="G33" s="31">
        <v>0</v>
      </c>
      <c r="H33" s="31">
        <v>0</v>
      </c>
      <c r="I33" s="31"/>
      <c r="J33" s="31">
        <f>E33+F33+G33+H33</f>
        <v>123512305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3">SUM(E37:E40)</f>
        <v>10180053</v>
      </c>
      <c r="F36" s="31">
        <f t="shared" si="3"/>
        <v>0</v>
      </c>
      <c r="G36" s="31">
        <f t="shared" si="3"/>
        <v>619382483</v>
      </c>
      <c r="H36" s="31">
        <f t="shared" si="3"/>
        <v>420082599</v>
      </c>
      <c r="I36" s="31">
        <f>+I38</f>
        <v>115750910</v>
      </c>
      <c r="J36" s="31">
        <f t="shared" si="3"/>
        <v>933894225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266</v>
      </c>
      <c r="D37" s="102" t="s">
        <v>267</v>
      </c>
      <c r="E37" s="31">
        <v>5601707</v>
      </c>
      <c r="F37" s="31">
        <v>0</v>
      </c>
      <c r="G37" s="31">
        <v>361682643</v>
      </c>
      <c r="H37" s="31">
        <f>149058318+80316000</f>
        <v>229374318</v>
      </c>
      <c r="I37" s="31"/>
      <c r="J37" s="31">
        <f>E37+F37+G37+H37</f>
        <v>596658668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268</v>
      </c>
      <c r="D38" s="102" t="s">
        <v>269</v>
      </c>
      <c r="E38" s="109">
        <v>3858205</v>
      </c>
      <c r="F38" s="109">
        <v>0</v>
      </c>
      <c r="G38" s="109">
        <v>213914229</v>
      </c>
      <c r="H38" s="109">
        <v>165865371</v>
      </c>
      <c r="I38" s="427">
        <f>+I206</f>
        <v>115750910</v>
      </c>
      <c r="J38" s="109">
        <f>E38+F38+G38+H38-I38</f>
        <v>267886895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270</v>
      </c>
      <c r="D39" s="102" t="s">
        <v>271</v>
      </c>
      <c r="E39" s="31">
        <v>503718</v>
      </c>
      <c r="F39" s="31">
        <v>0</v>
      </c>
      <c r="G39" s="31">
        <v>30324856</v>
      </c>
      <c r="H39" s="31">
        <v>17647353</v>
      </c>
      <c r="I39" s="31"/>
      <c r="J39" s="31">
        <f>E39+F39+G39+H39</f>
        <v>48475927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272</v>
      </c>
      <c r="D40" s="102" t="s">
        <v>273</v>
      </c>
      <c r="E40" s="31">
        <v>216423</v>
      </c>
      <c r="F40" s="31">
        <v>0</v>
      </c>
      <c r="G40" s="31">
        <v>13460755</v>
      </c>
      <c r="H40" s="31">
        <v>7195557</v>
      </c>
      <c r="I40" s="31"/>
      <c r="J40" s="31">
        <f>E40+F40+G40+H40</f>
        <v>20872735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4">E43+E44</f>
        <v>122753492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122753492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276</v>
      </c>
      <c r="D43" s="102" t="s">
        <v>277</v>
      </c>
      <c r="E43" s="31">
        <v>117399850</v>
      </c>
      <c r="F43" s="31">
        <v>0</v>
      </c>
      <c r="G43" s="31">
        <v>0</v>
      </c>
      <c r="H43" s="31">
        <v>0</v>
      </c>
      <c r="I43" s="31"/>
      <c r="J43" s="31">
        <f>E43+F43+G43+H43</f>
        <v>117399850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278</v>
      </c>
      <c r="D44" s="102" t="s">
        <v>279</v>
      </c>
      <c r="E44" s="31">
        <v>5353642</v>
      </c>
      <c r="F44" s="31">
        <v>0</v>
      </c>
      <c r="G44" s="31">
        <v>0</v>
      </c>
      <c r="H44" s="31">
        <v>0</v>
      </c>
      <c r="I44" s="31"/>
      <c r="J44" s="31">
        <f>E44+F44+G44+H44</f>
        <v>5353642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5">SUM(E47:E50)</f>
        <v>425909</v>
      </c>
      <c r="F46" s="31">
        <f t="shared" si="5"/>
        <v>39457777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39883686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282</v>
      </c>
      <c r="D47" s="102" t="s">
        <v>283</v>
      </c>
      <c r="E47" s="31">
        <v>0</v>
      </c>
      <c r="F47" s="31">
        <v>29247555</v>
      </c>
      <c r="G47" s="31">
        <v>0</v>
      </c>
      <c r="H47" s="31">
        <v>0</v>
      </c>
      <c r="I47" s="31"/>
      <c r="J47" s="31">
        <f>E47+F47+G47+H47</f>
        <v>29247555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284</v>
      </c>
      <c r="D48" s="102" t="s">
        <v>285</v>
      </c>
      <c r="E48" s="31">
        <v>0</v>
      </c>
      <c r="F48" s="31">
        <v>4026</v>
      </c>
      <c r="G48" s="31">
        <v>0</v>
      </c>
      <c r="H48" s="31">
        <v>0</v>
      </c>
      <c r="I48" s="31"/>
      <c r="J48" s="31">
        <f>E48+F48+G48+H48</f>
        <v>4026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286</v>
      </c>
      <c r="D49" s="102" t="s">
        <v>287</v>
      </c>
      <c r="E49" s="31">
        <v>0</v>
      </c>
      <c r="F49" s="31">
        <v>869985</v>
      </c>
      <c r="G49" s="31">
        <v>0</v>
      </c>
      <c r="H49" s="31">
        <v>0</v>
      </c>
      <c r="I49" s="31"/>
      <c r="J49" s="31">
        <f>E49+F49+G49+H49</f>
        <v>869985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288</v>
      </c>
      <c r="D50" s="102" t="s">
        <v>289</v>
      </c>
      <c r="E50" s="31">
        <v>425909</v>
      </c>
      <c r="F50" s="31">
        <v>9336211</v>
      </c>
      <c r="G50" s="31">
        <v>0</v>
      </c>
      <c r="H50" s="31">
        <v>0</v>
      </c>
      <c r="I50" s="31"/>
      <c r="J50" s="31">
        <f>E50+F50+G50+H50</f>
        <v>9762120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290</v>
      </c>
      <c r="D52" s="102" t="s">
        <v>291</v>
      </c>
      <c r="E52" s="31">
        <f>SUM(E53:E61)</f>
        <v>886189199</v>
      </c>
      <c r="F52" s="31">
        <f>SUM(F53:F61)</f>
        <v>24705785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910894984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292</v>
      </c>
      <c r="D53" s="102" t="s">
        <v>464</v>
      </c>
      <c r="E53" s="31">
        <v>588963370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588963370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465</v>
      </c>
      <c r="D54" s="102" t="s">
        <v>466</v>
      </c>
      <c r="E54" s="31">
        <v>14432265</v>
      </c>
      <c r="F54" s="31">
        <v>0</v>
      </c>
      <c r="G54" s="31">
        <v>0</v>
      </c>
      <c r="H54" s="31">
        <v>0</v>
      </c>
      <c r="I54" s="31"/>
      <c r="J54" s="31">
        <f t="shared" si="7"/>
        <v>14432265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467</v>
      </c>
      <c r="D55" s="102" t="s">
        <v>468</v>
      </c>
      <c r="E55" s="31">
        <v>217768348</v>
      </c>
      <c r="F55" s="31">
        <v>0</v>
      </c>
      <c r="G55" s="31">
        <v>0</v>
      </c>
      <c r="H55" s="31">
        <v>0</v>
      </c>
      <c r="I55" s="31"/>
      <c r="J55" s="31">
        <f t="shared" si="7"/>
        <v>217768348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469</v>
      </c>
      <c r="D56" s="102" t="s">
        <v>470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914</v>
      </c>
      <c r="D57" s="102" t="s">
        <v>472</v>
      </c>
      <c r="E57" s="31">
        <v>23519433</v>
      </c>
      <c r="F57" s="31">
        <v>1776325</v>
      </c>
      <c r="G57" s="31">
        <v>0</v>
      </c>
      <c r="H57" s="31">
        <v>0</v>
      </c>
      <c r="I57" s="31"/>
      <c r="J57" s="31">
        <f t="shared" si="7"/>
        <v>25295758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475</v>
      </c>
      <c r="D58" s="102" t="s">
        <v>476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477</v>
      </c>
      <c r="D59" s="102" t="s">
        <v>478</v>
      </c>
      <c r="E59" s="31">
        <v>24734400</v>
      </c>
      <c r="F59" s="31">
        <v>5768</v>
      </c>
      <c r="G59" s="31">
        <v>0</v>
      </c>
      <c r="H59" s="31">
        <v>0</v>
      </c>
      <c r="I59" s="31"/>
      <c r="J59" s="31">
        <f t="shared" si="7"/>
        <v>24740168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479</v>
      </c>
      <c r="D60" s="102" t="s">
        <v>480</v>
      </c>
      <c r="E60" s="31">
        <v>8426275</v>
      </c>
      <c r="F60" s="31">
        <v>22923692</v>
      </c>
      <c r="G60" s="31">
        <v>0</v>
      </c>
      <c r="H60" s="31">
        <v>0</v>
      </c>
      <c r="I60" s="31"/>
      <c r="J60" s="31">
        <f t="shared" si="7"/>
        <v>31349967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840</v>
      </c>
      <c r="D61" s="102" t="s">
        <v>474</v>
      </c>
      <c r="E61" s="31">
        <v>8345108</v>
      </c>
      <c r="F61" s="31">
        <v>0</v>
      </c>
      <c r="G61" s="31">
        <v>0</v>
      </c>
      <c r="H61" s="31">
        <v>0</v>
      </c>
      <c r="I61" s="31"/>
      <c r="J61" s="31">
        <f t="shared" si="7"/>
        <v>8345108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474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482</v>
      </c>
      <c r="D63" s="102" t="s">
        <v>483</v>
      </c>
      <c r="E63" s="31">
        <f t="shared" ref="E63:J63" si="8">SUM(E64:E70)</f>
        <v>16588842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16588842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484</v>
      </c>
      <c r="D64" s="102" t="s">
        <v>485</v>
      </c>
      <c r="E64" s="31">
        <v>15559625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15559625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486</v>
      </c>
      <c r="D65" s="102" t="s">
        <v>487</v>
      </c>
      <c r="E65" s="31">
        <v>1029217</v>
      </c>
      <c r="F65" s="31">
        <v>0</v>
      </c>
      <c r="G65" s="31">
        <v>0</v>
      </c>
      <c r="H65" s="31">
        <v>0</v>
      </c>
      <c r="I65" s="31"/>
      <c r="J65" s="31">
        <f t="shared" si="10"/>
        <v>1029217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488</v>
      </c>
      <c r="D66" s="102" t="s">
        <v>489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490</v>
      </c>
      <c r="D67" s="102" t="s">
        <v>491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492</v>
      </c>
      <c r="D68" s="102" t="s">
        <v>493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494</v>
      </c>
      <c r="D69" s="102" t="s">
        <v>495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496</v>
      </c>
      <c r="D70" s="102" t="s">
        <v>497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474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498</v>
      </c>
      <c r="D72" s="102" t="s">
        <v>499</v>
      </c>
      <c r="E72" s="31">
        <f>E73</f>
        <v>381285</v>
      </c>
      <c r="F72" s="31">
        <f>F73</f>
        <v>2691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383976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500</v>
      </c>
      <c r="D73" s="102" t="s">
        <v>501</v>
      </c>
      <c r="E73" s="31">
        <v>381285</v>
      </c>
      <c r="F73" s="31">
        <v>2691</v>
      </c>
      <c r="G73" s="31">
        <v>0</v>
      </c>
      <c r="H73" s="31">
        <v>0</v>
      </c>
      <c r="I73" s="31"/>
      <c r="J73" s="31">
        <f>E73+F73+G73+H73</f>
        <v>383976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502</v>
      </c>
      <c r="D75" s="91" t="s">
        <v>503</v>
      </c>
      <c r="E75" s="32">
        <f t="shared" ref="E75:J75" si="11">E78+E85+E89+E92+E96</f>
        <v>82014791</v>
      </c>
      <c r="F75" s="32">
        <f t="shared" si="11"/>
        <v>45914490</v>
      </c>
      <c r="G75" s="32">
        <f t="shared" si="11"/>
        <v>6442531</v>
      </c>
      <c r="H75" s="32">
        <f t="shared" si="11"/>
        <v>4301481</v>
      </c>
      <c r="I75" s="32">
        <f t="shared" si="11"/>
        <v>0</v>
      </c>
      <c r="J75" s="32">
        <f t="shared" si="11"/>
        <v>138673293</v>
      </c>
      <c r="K75" s="92" t="e">
        <f>J75/J$184*100</f>
        <v>#REF!</v>
      </c>
    </row>
    <row r="76" spans="1:11" ht="15.75" x14ac:dyDescent="0.25">
      <c r="A76" s="88"/>
      <c r="B76" s="89"/>
      <c r="C76" s="96" t="s">
        <v>504</v>
      </c>
      <c r="D76" s="97" t="s">
        <v>504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506</v>
      </c>
      <c r="D78" s="102" t="s">
        <v>507</v>
      </c>
      <c r="E78" s="31">
        <f>SUM(E79:E82)</f>
        <v>19657307</v>
      </c>
      <c r="F78" s="31">
        <f>SUM(F79:F82)</f>
        <v>22866894</v>
      </c>
      <c r="G78" s="31">
        <f>SUM(G79:G82)</f>
        <v>234370</v>
      </c>
      <c r="H78" s="31">
        <f>SUM(H79:H82)</f>
        <v>80174</v>
      </c>
      <c r="I78" s="31">
        <f>SUM(I79:I82)</f>
        <v>0</v>
      </c>
      <c r="J78" s="31">
        <f>E78+F78+G78+H78</f>
        <v>42838745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508</v>
      </c>
      <c r="D79" s="102" t="s">
        <v>509</v>
      </c>
      <c r="E79" s="31">
        <v>6688960</v>
      </c>
      <c r="F79" s="31">
        <v>474396</v>
      </c>
      <c r="G79" s="31">
        <v>0</v>
      </c>
      <c r="H79" s="31">
        <v>0</v>
      </c>
      <c r="I79" s="31"/>
      <c r="J79" s="31">
        <f>E79+F79+G79+H79</f>
        <v>7163356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510</v>
      </c>
      <c r="D80" s="102" t="s">
        <v>511</v>
      </c>
      <c r="E80" s="31">
        <v>16230</v>
      </c>
      <c r="F80" s="31">
        <v>506898</v>
      </c>
      <c r="G80" s="31">
        <v>0</v>
      </c>
      <c r="H80" s="31">
        <v>0</v>
      </c>
      <c r="I80" s="31"/>
      <c r="J80" s="31">
        <f>E80+F80+G80+H80</f>
        <v>523128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512</v>
      </c>
      <c r="D81" s="102" t="s">
        <v>513</v>
      </c>
      <c r="E81" s="31">
        <v>6823117</v>
      </c>
      <c r="F81" s="31">
        <v>2167608</v>
      </c>
      <c r="G81" s="31">
        <v>200449</v>
      </c>
      <c r="H81" s="31">
        <v>59334</v>
      </c>
      <c r="I81" s="31"/>
      <c r="J81" s="31">
        <f>E81+F81+G81+H81</f>
        <v>9250508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514</v>
      </c>
      <c r="D82" s="102" t="s">
        <v>515</v>
      </c>
      <c r="E82" s="31">
        <v>6129000</v>
      </c>
      <c r="F82" s="31">
        <v>19717992</v>
      </c>
      <c r="G82" s="31">
        <v>33921</v>
      </c>
      <c r="H82" s="31">
        <v>20840</v>
      </c>
      <c r="I82" s="31"/>
      <c r="J82" s="31">
        <f>E82+F82+G82+H82</f>
        <v>25901753</v>
      </c>
      <c r="K82" s="103" t="e">
        <f>J82/J$184*100</f>
        <v>#REF!</v>
      </c>
    </row>
    <row r="83" spans="1:11" x14ac:dyDescent="0.2">
      <c r="A83" s="82"/>
      <c r="B83" s="94"/>
      <c r="C83" s="95" t="s">
        <v>516</v>
      </c>
      <c r="D83" s="98" t="s">
        <v>474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517</v>
      </c>
      <c r="D85" s="102" t="s">
        <v>518</v>
      </c>
      <c r="E85" s="31">
        <f>E86+E87</f>
        <v>25985636</v>
      </c>
      <c r="F85" s="31">
        <f>F86+F87</f>
        <v>1217033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27202669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519</v>
      </c>
      <c r="D86" s="102" t="s">
        <v>520</v>
      </c>
      <c r="E86" s="31">
        <v>8716260</v>
      </c>
      <c r="F86" s="31">
        <v>0</v>
      </c>
      <c r="G86" s="31">
        <v>0</v>
      </c>
      <c r="H86" s="31">
        <v>0</v>
      </c>
      <c r="I86" s="31"/>
      <c r="J86" s="31">
        <f>E86+F86+G86+H86</f>
        <v>8716260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521</v>
      </c>
      <c r="D87" s="102" t="s">
        <v>522</v>
      </c>
      <c r="E87" s="31">
        <v>17269376</v>
      </c>
      <c r="F87" s="31">
        <v>1217033</v>
      </c>
      <c r="G87" s="31">
        <v>0</v>
      </c>
      <c r="H87" s="31">
        <v>0</v>
      </c>
      <c r="I87" s="31"/>
      <c r="J87" s="31">
        <f>E87+F87+G87+H87</f>
        <v>18486409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523</v>
      </c>
      <c r="D89" s="102" t="s">
        <v>524</v>
      </c>
      <c r="E89" s="31">
        <f>E90</f>
        <v>8684073</v>
      </c>
      <c r="F89" s="31">
        <f>F90</f>
        <v>533602</v>
      </c>
      <c r="G89" s="31">
        <f>G90</f>
        <v>0</v>
      </c>
      <c r="H89" s="31">
        <f>H90</f>
        <v>118723</v>
      </c>
      <c r="I89" s="31">
        <f>I90</f>
        <v>0</v>
      </c>
      <c r="J89" s="31">
        <f>E89+F89+G89+H89</f>
        <v>9336398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525</v>
      </c>
      <c r="D90" s="102" t="s">
        <v>526</v>
      </c>
      <c r="E90" s="31">
        <v>8684073</v>
      </c>
      <c r="F90" s="31">
        <v>533602</v>
      </c>
      <c r="G90" s="31">
        <v>0</v>
      </c>
      <c r="H90" s="31">
        <v>118723</v>
      </c>
      <c r="I90" s="31"/>
      <c r="J90" s="31">
        <f>E90+F90+G90+H90</f>
        <v>9336398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527</v>
      </c>
      <c r="D92" s="102" t="s">
        <v>528</v>
      </c>
      <c r="E92" s="31">
        <f t="shared" ref="E92:J92" si="12">E93</f>
        <v>3454361</v>
      </c>
      <c r="F92" s="31">
        <f t="shared" si="12"/>
        <v>1943557</v>
      </c>
      <c r="G92" s="31">
        <f t="shared" si="12"/>
        <v>34894</v>
      </c>
      <c r="H92" s="31">
        <f t="shared" si="12"/>
        <v>833600</v>
      </c>
      <c r="I92" s="31">
        <f t="shared" si="12"/>
        <v>0</v>
      </c>
      <c r="J92" s="31">
        <f t="shared" si="12"/>
        <v>6266412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529</v>
      </c>
      <c r="D93" s="102" t="s">
        <v>530</v>
      </c>
      <c r="E93" s="31">
        <v>3454361</v>
      </c>
      <c r="F93" s="31">
        <v>1943557</v>
      </c>
      <c r="G93" s="31">
        <v>34894</v>
      </c>
      <c r="H93" s="31">
        <v>833600</v>
      </c>
      <c r="I93" s="31"/>
      <c r="J93" s="31">
        <f>E93+F93+G93+H93-I93</f>
        <v>6266412</v>
      </c>
      <c r="K93" s="103" t="e">
        <f>J93/J$184*100</f>
        <v>#REF!</v>
      </c>
    </row>
    <row r="94" spans="1:11" x14ac:dyDescent="0.2">
      <c r="A94" s="82"/>
      <c r="B94" s="94"/>
      <c r="C94" s="95" t="s">
        <v>531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474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532</v>
      </c>
      <c r="D96" s="102" t="s">
        <v>533</v>
      </c>
      <c r="E96" s="31">
        <f t="shared" ref="E96:J96" si="13">E97+E98</f>
        <v>24233414</v>
      </c>
      <c r="F96" s="31">
        <f t="shared" si="13"/>
        <v>19353404</v>
      </c>
      <c r="G96" s="31">
        <f t="shared" si="13"/>
        <v>6173267</v>
      </c>
      <c r="H96" s="31">
        <f t="shared" si="13"/>
        <v>3268984</v>
      </c>
      <c r="I96" s="31">
        <f t="shared" si="13"/>
        <v>0</v>
      </c>
      <c r="J96" s="31">
        <f t="shared" si="13"/>
        <v>53029069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534</v>
      </c>
      <c r="D97" s="102" t="s">
        <v>536</v>
      </c>
      <c r="E97" s="31">
        <v>0</v>
      </c>
      <c r="F97" s="31">
        <v>0</v>
      </c>
      <c r="G97" s="31">
        <v>4860664</v>
      </c>
      <c r="H97" s="31">
        <v>0</v>
      </c>
      <c r="I97" s="31"/>
      <c r="J97" s="31">
        <f>E97+F97+G97+H97</f>
        <v>4860664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537</v>
      </c>
      <c r="D98" s="102" t="s">
        <v>538</v>
      </c>
      <c r="E98" s="31">
        <v>24233414</v>
      </c>
      <c r="F98" s="31">
        <v>19353404</v>
      </c>
      <c r="G98" s="31">
        <v>1312603</v>
      </c>
      <c r="H98" s="31">
        <v>3268984</v>
      </c>
      <c r="I98" s="31"/>
      <c r="J98" s="31">
        <f>E98+F98+G98+H98-I98</f>
        <v>48168405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539</v>
      </c>
      <c r="D100" s="91" t="s">
        <v>540</v>
      </c>
      <c r="E100" s="32">
        <f>E103+E109+E113</f>
        <v>2199089</v>
      </c>
      <c r="F100" s="32">
        <f>F103+F109+F113</f>
        <v>14185055</v>
      </c>
      <c r="G100" s="32">
        <f>G103+G109+G113</f>
        <v>600</v>
      </c>
      <c r="H100" s="32">
        <f>H103+H109+H113</f>
        <v>26849</v>
      </c>
      <c r="I100" s="32">
        <f>I103+I109+I113</f>
        <v>0</v>
      </c>
      <c r="J100" s="32">
        <f>E100+F100+G100+H100</f>
        <v>16411593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541</v>
      </c>
      <c r="D101" s="97" t="s">
        <v>541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542</v>
      </c>
      <c r="D103" s="102" t="s">
        <v>543</v>
      </c>
      <c r="E103" s="31">
        <f>SUM(E104:E107)</f>
        <v>856696</v>
      </c>
      <c r="F103" s="31">
        <f>SUM(F104:F107)</f>
        <v>4908759</v>
      </c>
      <c r="G103" s="31">
        <v>600</v>
      </c>
      <c r="H103" s="31">
        <v>26849</v>
      </c>
      <c r="I103" s="31">
        <f>SUM(I104:I107)</f>
        <v>0</v>
      </c>
      <c r="J103" s="31">
        <f>E103+F103+G103+H103</f>
        <v>5792904</v>
      </c>
      <c r="K103" s="103" t="e">
        <f>J103/J$184*100</f>
        <v>#REF!</v>
      </c>
    </row>
    <row r="104" spans="1:11" x14ac:dyDescent="0.2">
      <c r="A104" s="99">
        <v>7200</v>
      </c>
      <c r="B104" s="100"/>
      <c r="C104" s="101" t="s">
        <v>544</v>
      </c>
      <c r="D104" s="102" t="s">
        <v>545</v>
      </c>
      <c r="E104" s="31">
        <v>768162</v>
      </c>
      <c r="F104" s="31">
        <v>4422617</v>
      </c>
      <c r="G104" s="31"/>
      <c r="H104" s="31"/>
      <c r="I104" s="31"/>
      <c r="J104" s="31">
        <f>E104+F104+G104+H104</f>
        <v>5190779</v>
      </c>
      <c r="K104" s="103" t="e">
        <f>J104/J$184*100</f>
        <v>#REF!</v>
      </c>
    </row>
    <row r="105" spans="1:11" x14ac:dyDescent="0.2">
      <c r="A105" s="99">
        <v>7201</v>
      </c>
      <c r="B105" s="100"/>
      <c r="C105" s="101" t="s">
        <v>546</v>
      </c>
      <c r="D105" s="102" t="s">
        <v>547</v>
      </c>
      <c r="E105" s="31">
        <v>79791</v>
      </c>
      <c r="F105" s="31">
        <v>11960</v>
      </c>
      <c r="G105" s="31"/>
      <c r="H105" s="31"/>
      <c r="I105" s="31"/>
      <c r="J105" s="31">
        <f>E105+F105+G105+H105</f>
        <v>91751</v>
      </c>
      <c r="K105" s="103" t="e">
        <f>J105/J$184*100</f>
        <v>#REF!</v>
      </c>
    </row>
    <row r="106" spans="1:11" x14ac:dyDescent="0.2">
      <c r="A106" s="99">
        <v>7202</v>
      </c>
      <c r="B106" s="100"/>
      <c r="C106" s="101" t="s">
        <v>548</v>
      </c>
      <c r="D106" s="102" t="s">
        <v>549</v>
      </c>
      <c r="E106" s="31">
        <v>6947</v>
      </c>
      <c r="F106" s="31">
        <v>34465</v>
      </c>
      <c r="G106" s="31"/>
      <c r="H106" s="31"/>
      <c r="I106" s="31"/>
      <c r="J106" s="31">
        <f>E106+F106+G106+H106</f>
        <v>41412</v>
      </c>
      <c r="K106" s="103" t="e">
        <f>J106/J$184*100</f>
        <v>#REF!</v>
      </c>
    </row>
    <row r="107" spans="1:11" x14ac:dyDescent="0.2">
      <c r="A107" s="99">
        <v>7203</v>
      </c>
      <c r="B107" s="100"/>
      <c r="C107" s="101" t="s">
        <v>550</v>
      </c>
      <c r="D107" s="102" t="s">
        <v>551</v>
      </c>
      <c r="E107" s="31">
        <v>1796</v>
      </c>
      <c r="F107" s="31">
        <v>439717</v>
      </c>
      <c r="G107" s="31"/>
      <c r="H107" s="31"/>
      <c r="I107" s="31"/>
      <c r="J107" s="31">
        <f>E107+F107+G107+H107</f>
        <v>441513</v>
      </c>
      <c r="K107" s="103" t="e">
        <f>J107/J$184*100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552</v>
      </c>
      <c r="D109" s="102" t="s">
        <v>553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J109/J$184*100</f>
        <v>#REF!</v>
      </c>
    </row>
    <row r="110" spans="1:11" x14ac:dyDescent="0.2">
      <c r="A110" s="99">
        <v>7210</v>
      </c>
      <c r="B110" s="100"/>
      <c r="C110" s="101" t="s">
        <v>554</v>
      </c>
      <c r="D110" s="102" t="s">
        <v>555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556</v>
      </c>
      <c r="D111" s="102" t="s">
        <v>557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558</v>
      </c>
      <c r="D113" s="102" t="s">
        <v>559</v>
      </c>
      <c r="E113" s="31">
        <f>E114+E115+E116</f>
        <v>1342393</v>
      </c>
      <c r="F113" s="31">
        <v>9276296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10618689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560</v>
      </c>
      <c r="D114" s="102" t="s">
        <v>561</v>
      </c>
      <c r="E114" s="31">
        <v>0</v>
      </c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562</v>
      </c>
      <c r="D115" s="102" t="s">
        <v>563</v>
      </c>
      <c r="E115" s="31">
        <v>1342393</v>
      </c>
      <c r="F115" s="31"/>
      <c r="G115" s="31">
        <v>0</v>
      </c>
      <c r="H115" s="31">
        <v>0</v>
      </c>
      <c r="I115" s="31"/>
      <c r="J115" s="31">
        <f>E115+F115+G115+H115</f>
        <v>1342393</v>
      </c>
      <c r="K115" s="104"/>
    </row>
    <row r="116" spans="1:11" x14ac:dyDescent="0.2">
      <c r="A116" s="99">
        <v>7222</v>
      </c>
      <c r="B116" s="100"/>
      <c r="C116" s="101" t="s">
        <v>564</v>
      </c>
      <c r="D116" s="102" t="s">
        <v>565</v>
      </c>
      <c r="E116" s="31">
        <v>0</v>
      </c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474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566</v>
      </c>
      <c r="D118" s="91" t="s">
        <v>567</v>
      </c>
      <c r="E118" s="32">
        <f>E121+E125</f>
        <v>10868</v>
      </c>
      <c r="F118" s="32">
        <f>F121+F125</f>
        <v>1011076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1021944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568</v>
      </c>
      <c r="D119" s="97" t="s">
        <v>568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570</v>
      </c>
      <c r="D121" s="102" t="s">
        <v>571</v>
      </c>
      <c r="E121" s="31">
        <v>10868</v>
      </c>
      <c r="F121" s="31">
        <v>610187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621055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572</v>
      </c>
      <c r="D122" s="102" t="s">
        <v>573</v>
      </c>
      <c r="E122" s="31"/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574</v>
      </c>
      <c r="D123" s="102" t="s">
        <v>575</v>
      </c>
      <c r="E123" s="31"/>
      <c r="F123" s="31"/>
      <c r="G123" s="31">
        <v>0</v>
      </c>
      <c r="H123" s="31">
        <v>0</v>
      </c>
      <c r="I123" s="31"/>
      <c r="J123" s="31">
        <f>E123+F123+G123+H123</f>
        <v>0</v>
      </c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577</v>
      </c>
      <c r="D125" s="102" t="s">
        <v>578</v>
      </c>
      <c r="E125" s="31">
        <f>E126+E127</f>
        <v>0</v>
      </c>
      <c r="F125" s="31">
        <v>400889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E125+F125+G125+H125-I125</f>
        <v>400889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579</v>
      </c>
      <c r="D126" s="102" t="s">
        <v>580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581</v>
      </c>
      <c r="D127" s="102" t="s">
        <v>582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583</v>
      </c>
      <c r="D129" s="91" t="s">
        <v>584</v>
      </c>
      <c r="E129" s="73">
        <f>E131</f>
        <v>109656</v>
      </c>
      <c r="F129" s="73">
        <f>F131</f>
        <v>71363955</v>
      </c>
      <c r="G129" s="73">
        <f>G131</f>
        <v>270091980</v>
      </c>
      <c r="H129" s="73">
        <f>H131</f>
        <v>79066329</v>
      </c>
      <c r="I129" s="73">
        <f>I131</f>
        <v>413074427</v>
      </c>
      <c r="J129" s="73">
        <f>+J131</f>
        <v>7557493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474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585</v>
      </c>
      <c r="D131" s="102" t="s">
        <v>586</v>
      </c>
      <c r="E131" s="109">
        <f>E133+E143+E144+E145</f>
        <v>109656</v>
      </c>
      <c r="F131" s="109">
        <f>F133+F143+F144+F145</f>
        <v>71363955</v>
      </c>
      <c r="G131" s="109">
        <f>G133+G143+G144+G145</f>
        <v>270091980</v>
      </c>
      <c r="H131" s="109">
        <f>H133+H143+H144+H145</f>
        <v>79066329</v>
      </c>
      <c r="I131" s="109">
        <f>I133+I143+I144+I145</f>
        <v>413074427</v>
      </c>
      <c r="J131" s="109">
        <f>SUM(J133:J145)</f>
        <v>7557493</v>
      </c>
      <c r="K131" s="103" t="e">
        <f>J131/J$184*100</f>
        <v>#REF!</v>
      </c>
    </row>
    <row r="132" spans="1:11" x14ac:dyDescent="0.2">
      <c r="A132" s="114"/>
      <c r="B132" s="115"/>
      <c r="C132" s="112" t="s">
        <v>587</v>
      </c>
      <c r="D132" s="97" t="s">
        <v>588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589</v>
      </c>
      <c r="D133" s="102" t="s">
        <v>590</v>
      </c>
      <c r="E133" s="117">
        <v>102736</v>
      </c>
      <c r="F133" s="117">
        <f>+F134+F135+F136</f>
        <v>67699819</v>
      </c>
      <c r="G133" s="117">
        <f>+G134+G136+G137+G138+G140</f>
        <v>263292124</v>
      </c>
      <c r="H133" s="117">
        <f>+H137+H139+H141</f>
        <v>4407666</v>
      </c>
      <c r="I133" s="428">
        <f>E133+F133+G133+H133</f>
        <v>335502345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203</v>
      </c>
      <c r="D134" s="102"/>
      <c r="E134" s="117"/>
      <c r="F134" s="117">
        <v>47236882</v>
      </c>
      <c r="G134" s="117">
        <v>90049128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962</v>
      </c>
      <c r="D135" s="102"/>
      <c r="E135" s="117"/>
      <c r="F135" s="117">
        <v>2823918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963</v>
      </c>
      <c r="D136" s="102"/>
      <c r="E136" s="117"/>
      <c r="F136" s="117">
        <v>17639019</v>
      </c>
      <c r="G136" s="117">
        <v>167352874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964</v>
      </c>
      <c r="D137" s="102"/>
      <c r="E137" s="117"/>
      <c r="F137" s="117"/>
      <c r="G137" s="117">
        <v>428430</v>
      </c>
      <c r="H137" s="117">
        <v>189159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965</v>
      </c>
      <c r="D138" s="102"/>
      <c r="E138" s="117"/>
      <c r="F138" s="117"/>
      <c r="G138" s="117">
        <v>3566938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966</v>
      </c>
      <c r="D139" s="102"/>
      <c r="E139" s="117"/>
      <c r="F139" s="117"/>
      <c r="G139" s="117"/>
      <c r="H139" s="117">
        <v>2638691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967</v>
      </c>
      <c r="D140" s="102"/>
      <c r="E140" s="117"/>
      <c r="F140" s="117"/>
      <c r="G140" s="117">
        <v>1894754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202</v>
      </c>
      <c r="D141" s="102"/>
      <c r="E141" s="117"/>
      <c r="F141" s="117"/>
      <c r="G141" s="117"/>
      <c r="H141" s="117">
        <v>1579816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591</v>
      </c>
      <c r="D143" s="102" t="s">
        <v>592</v>
      </c>
      <c r="E143" s="109">
        <v>0</v>
      </c>
      <c r="F143" s="117">
        <v>2312035</v>
      </c>
      <c r="G143" s="109">
        <v>0</v>
      </c>
      <c r="H143" s="117">
        <v>3796622</v>
      </c>
      <c r="I143" s="428">
        <f>E143+F143+G143+H143</f>
        <v>6108657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593</v>
      </c>
      <c r="D144" s="102" t="s">
        <v>594</v>
      </c>
      <c r="E144" s="117">
        <v>6920</v>
      </c>
      <c r="F144" s="117">
        <v>169608</v>
      </c>
      <c r="G144" s="117">
        <v>424856</v>
      </c>
      <c r="H144" s="117">
        <v>70862041</v>
      </c>
      <c r="I144" s="428">
        <f>E144+F144+G144+H144</f>
        <v>71463425</v>
      </c>
      <c r="J144" s="109">
        <f>E144+F144+G144+H144-I144</f>
        <v>0</v>
      </c>
      <c r="K144" s="104"/>
    </row>
    <row r="145" spans="1:11" x14ac:dyDescent="0.2">
      <c r="A145" s="106">
        <v>7403</v>
      </c>
      <c r="B145" s="107"/>
      <c r="C145" s="108" t="s">
        <v>595</v>
      </c>
      <c r="D145" s="102" t="s">
        <v>596</v>
      </c>
      <c r="E145" s="109">
        <v>0</v>
      </c>
      <c r="F145" s="109">
        <v>1182493</v>
      </c>
      <c r="G145" s="109">
        <v>6375000</v>
      </c>
      <c r="H145" s="109">
        <v>0</v>
      </c>
      <c r="I145" s="109">
        <v>0</v>
      </c>
      <c r="J145" s="109">
        <f>E145+F145+G145+H145-I145</f>
        <v>7557493</v>
      </c>
      <c r="K145" s="103" t="e">
        <f>J145/J$184*100</f>
        <v>#REF!</v>
      </c>
    </row>
    <row r="146" spans="1:11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</row>
    <row r="147" spans="1:11" ht="15.75" x14ac:dyDescent="0.25">
      <c r="A147" s="88">
        <v>78</v>
      </c>
      <c r="B147" s="89"/>
      <c r="C147" s="90" t="s">
        <v>915</v>
      </c>
      <c r="D147" s="91"/>
      <c r="E147" s="32">
        <f>+E149+E154+E159+E165+E168+E172+E176+E179</f>
        <v>86622400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86622400</v>
      </c>
      <c r="K147" s="103" t="e">
        <f>J147/J$184*100</f>
        <v>#REF!</v>
      </c>
    </row>
    <row r="148" spans="1:11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>
        <v>780</v>
      </c>
      <c r="B149" s="205"/>
      <c r="C149" s="206" t="s">
        <v>916</v>
      </c>
      <c r="D149" s="432"/>
      <c r="E149" s="383">
        <v>6583800</v>
      </c>
      <c r="F149" s="383"/>
      <c r="G149" s="383"/>
      <c r="H149" s="383"/>
      <c r="I149" s="383"/>
      <c r="J149" s="383">
        <f>+E149+F149+G149+H149-I149</f>
        <v>6583800</v>
      </c>
      <c r="K149" s="103" t="e">
        <f>J149/J$184*100</f>
        <v>#REF!</v>
      </c>
    </row>
    <row r="150" spans="1:11" s="423" customFormat="1" x14ac:dyDescent="0.2">
      <c r="A150" s="204">
        <v>7800</v>
      </c>
      <c r="B150" s="205"/>
      <c r="C150" s="206" t="s">
        <v>917</v>
      </c>
      <c r="D150" s="432"/>
      <c r="E150" s="383"/>
      <c r="F150" s="383"/>
      <c r="G150" s="383"/>
      <c r="H150" s="383"/>
      <c r="I150" s="383"/>
      <c r="J150" s="383"/>
      <c r="K150" s="433"/>
    </row>
    <row r="151" spans="1:11" s="423" customFormat="1" x14ac:dyDescent="0.2">
      <c r="A151" s="204">
        <v>7801</v>
      </c>
      <c r="B151" s="205"/>
      <c r="C151" s="206" t="s">
        <v>918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7802</v>
      </c>
      <c r="B152" s="205"/>
      <c r="C152" s="206" t="s">
        <v>919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781</v>
      </c>
      <c r="B154" s="205"/>
      <c r="C154" s="206" t="s">
        <v>925</v>
      </c>
      <c r="D154" s="432"/>
      <c r="E154" s="383">
        <f>+E155+E156+E157</f>
        <v>32850500</v>
      </c>
      <c r="F154" s="383"/>
      <c r="G154" s="383"/>
      <c r="H154" s="383"/>
      <c r="I154" s="383"/>
      <c r="J154" s="383">
        <f>+E154+F154+G154+H154-I154</f>
        <v>32850500</v>
      </c>
      <c r="K154" s="103" t="e">
        <f>J154/J$184*100</f>
        <v>#REF!</v>
      </c>
    </row>
    <row r="155" spans="1:11" s="423" customFormat="1" x14ac:dyDescent="0.2">
      <c r="A155" s="204">
        <v>7810</v>
      </c>
      <c r="B155" s="205"/>
      <c r="C155" s="206" t="s">
        <v>920</v>
      </c>
      <c r="D155" s="432"/>
      <c r="E155" s="383">
        <v>10105800</v>
      </c>
      <c r="F155" s="383"/>
      <c r="G155" s="383"/>
      <c r="H155" s="383"/>
      <c r="I155" s="383"/>
      <c r="J155" s="383">
        <f>+E155+F155+G155+H155-I155</f>
        <v>10105800</v>
      </c>
      <c r="K155" s="433"/>
    </row>
    <row r="156" spans="1:11" s="423" customFormat="1" x14ac:dyDescent="0.2">
      <c r="A156" s="204">
        <v>7811</v>
      </c>
      <c r="B156" s="205"/>
      <c r="C156" s="206" t="s">
        <v>921</v>
      </c>
      <c r="D156" s="432"/>
      <c r="E156" s="383">
        <v>7071400</v>
      </c>
      <c r="F156" s="383"/>
      <c r="G156" s="383"/>
      <c r="H156" s="383"/>
      <c r="I156" s="383"/>
      <c r="J156" s="383">
        <f>+E156+F156+G156+H156-I156</f>
        <v>7071400</v>
      </c>
      <c r="K156" s="433"/>
    </row>
    <row r="157" spans="1:11" s="423" customFormat="1" x14ac:dyDescent="0.2">
      <c r="A157" s="204">
        <v>7812</v>
      </c>
      <c r="B157" s="205"/>
      <c r="C157" s="206" t="s">
        <v>924</v>
      </c>
      <c r="D157" s="432"/>
      <c r="E157" s="383">
        <v>15673300</v>
      </c>
      <c r="F157" s="383"/>
      <c r="G157" s="383"/>
      <c r="H157" s="383"/>
      <c r="I157" s="383"/>
      <c r="J157" s="383">
        <f>+E157+F157+G157+H157-I157</f>
        <v>15673300</v>
      </c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782</v>
      </c>
      <c r="B159" s="205"/>
      <c r="C159" s="206" t="s">
        <v>931</v>
      </c>
      <c r="D159" s="432"/>
      <c r="E159" s="383">
        <v>12111000</v>
      </c>
      <c r="F159" s="383"/>
      <c r="G159" s="383"/>
      <c r="H159" s="383"/>
      <c r="I159" s="383"/>
      <c r="J159" s="383">
        <f>+E159+F159+G159+H159-I159</f>
        <v>12111000</v>
      </c>
      <c r="K159" s="103" t="e">
        <f>J159/J$184*100</f>
        <v>#REF!</v>
      </c>
    </row>
    <row r="160" spans="1:11" s="423" customFormat="1" x14ac:dyDescent="0.2">
      <c r="A160" s="204">
        <v>7820</v>
      </c>
      <c r="B160" s="205"/>
      <c r="C160" s="206" t="s">
        <v>927</v>
      </c>
      <c r="D160" s="432"/>
      <c r="E160" s="383"/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7821</v>
      </c>
      <c r="B161" s="205"/>
      <c r="C161" s="206" t="s">
        <v>928</v>
      </c>
      <c r="D161" s="432"/>
      <c r="E161" s="383"/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>
        <v>7822</v>
      </c>
      <c r="B162" s="205"/>
      <c r="C162" s="206" t="s">
        <v>929</v>
      </c>
      <c r="D162" s="432"/>
      <c r="E162" s="383"/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7823</v>
      </c>
      <c r="B163" s="205"/>
      <c r="C163" s="206" t="s">
        <v>930</v>
      </c>
      <c r="D163" s="432"/>
      <c r="E163" s="383"/>
      <c r="F163" s="383"/>
      <c r="G163" s="383"/>
      <c r="H163" s="383"/>
      <c r="I163" s="383"/>
      <c r="J163" s="383"/>
      <c r="K163" s="433"/>
    </row>
    <row r="164" spans="1:11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783</v>
      </c>
      <c r="B165" s="205"/>
      <c r="C165" s="206" t="s">
        <v>933</v>
      </c>
      <c r="D165" s="432"/>
      <c r="E165" s="383">
        <f>+E166</f>
        <v>3519400</v>
      </c>
      <c r="F165" s="383"/>
      <c r="G165" s="383"/>
      <c r="H165" s="383"/>
      <c r="I165" s="383"/>
      <c r="J165" s="383">
        <f>+E165+F165+G165+H165-I165</f>
        <v>3519400</v>
      </c>
      <c r="K165" s="103" t="e">
        <f>J165/J$184*100</f>
        <v>#REF!</v>
      </c>
    </row>
    <row r="166" spans="1:11" s="423" customFormat="1" x14ac:dyDescent="0.2">
      <c r="A166" s="204">
        <v>7830</v>
      </c>
      <c r="B166" s="205"/>
      <c r="C166" s="206" t="s">
        <v>932</v>
      </c>
      <c r="D166" s="432"/>
      <c r="E166" s="383">
        <v>3519400</v>
      </c>
      <c r="F166" s="383"/>
      <c r="G166" s="383"/>
      <c r="H166" s="383"/>
      <c r="I166" s="383"/>
      <c r="J166" s="383">
        <f>+E166+F166+G166+H166-I166</f>
        <v>3519400</v>
      </c>
      <c r="K166" s="433"/>
    </row>
    <row r="167" spans="1:11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</row>
    <row r="168" spans="1:11" s="423" customFormat="1" x14ac:dyDescent="0.2">
      <c r="A168" s="204">
        <v>784</v>
      </c>
      <c r="B168" s="205"/>
      <c r="C168" s="206" t="s">
        <v>936</v>
      </c>
      <c r="D168" s="432"/>
      <c r="E168" s="383">
        <f>+E169+E170</f>
        <v>9393400</v>
      </c>
      <c r="F168" s="383"/>
      <c r="G168" s="383"/>
      <c r="H168" s="383"/>
      <c r="I168" s="383"/>
      <c r="J168" s="383">
        <f>+E168+F168+G168+H168-I168</f>
        <v>9393400</v>
      </c>
      <c r="K168" s="103" t="e">
        <f>J168/J$184*100</f>
        <v>#REF!</v>
      </c>
    </row>
    <row r="169" spans="1:11" s="423" customFormat="1" x14ac:dyDescent="0.2">
      <c r="A169" s="204">
        <v>7840</v>
      </c>
      <c r="B169" s="205"/>
      <c r="C169" s="206" t="s">
        <v>934</v>
      </c>
      <c r="D169" s="432"/>
      <c r="E169" s="383">
        <v>9393400</v>
      </c>
      <c r="F169" s="383"/>
      <c r="G169" s="383"/>
      <c r="H169" s="383"/>
      <c r="I169" s="383"/>
      <c r="J169" s="383">
        <f>+E169+F169+G169+H169-I169</f>
        <v>9393400</v>
      </c>
      <c r="K169" s="433"/>
    </row>
    <row r="170" spans="1:11" s="423" customFormat="1" x14ac:dyDescent="0.2">
      <c r="A170" s="204">
        <v>7841</v>
      </c>
      <c r="B170" s="205"/>
      <c r="C170" s="206" t="s">
        <v>935</v>
      </c>
      <c r="D170" s="432"/>
      <c r="E170" s="383"/>
      <c r="F170" s="383"/>
      <c r="G170" s="383"/>
      <c r="H170" s="383"/>
      <c r="I170" s="383"/>
      <c r="J170" s="383"/>
      <c r="K170" s="433"/>
    </row>
    <row r="171" spans="1:11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</row>
    <row r="172" spans="1:11" s="423" customFormat="1" x14ac:dyDescent="0.2">
      <c r="A172" s="204">
        <v>785</v>
      </c>
      <c r="B172" s="205"/>
      <c r="C172" s="206" t="s">
        <v>939</v>
      </c>
      <c r="D172" s="432"/>
      <c r="E172" s="383">
        <f>+E173+E174</f>
        <v>22164300</v>
      </c>
      <c r="F172" s="383"/>
      <c r="G172" s="383"/>
      <c r="H172" s="383"/>
      <c r="I172" s="383"/>
      <c r="J172" s="383">
        <f>+E172+F172+G172+H172-I172</f>
        <v>22164300</v>
      </c>
      <c r="K172" s="103" t="e">
        <f>J172/J$184*100</f>
        <v>#REF!</v>
      </c>
    </row>
    <row r="173" spans="1:11" s="423" customFormat="1" x14ac:dyDescent="0.2">
      <c r="A173" s="204">
        <v>7850</v>
      </c>
      <c r="B173" s="205"/>
      <c r="C173" s="206" t="s">
        <v>937</v>
      </c>
      <c r="D173" s="432"/>
      <c r="E173" s="383">
        <v>4749500</v>
      </c>
      <c r="F173" s="383"/>
      <c r="G173" s="383"/>
      <c r="H173" s="383"/>
      <c r="I173" s="383"/>
      <c r="J173" s="383">
        <f>+E173+F173+G173+H173-I173</f>
        <v>4749500</v>
      </c>
      <c r="K173" s="433"/>
    </row>
    <row r="174" spans="1:11" s="423" customFormat="1" x14ac:dyDescent="0.2">
      <c r="A174" s="204">
        <v>7851</v>
      </c>
      <c r="B174" s="205"/>
      <c r="C174" s="206" t="s">
        <v>938</v>
      </c>
      <c r="D174" s="432"/>
      <c r="E174" s="383">
        <v>17414800</v>
      </c>
      <c r="F174" s="383"/>
      <c r="G174" s="383"/>
      <c r="H174" s="383"/>
      <c r="I174" s="383"/>
      <c r="J174" s="383">
        <f>+E174+F174+G174+H174-I174</f>
        <v>17414800</v>
      </c>
      <c r="K174" s="433"/>
    </row>
    <row r="175" spans="1:11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</row>
    <row r="176" spans="1:11" s="423" customFormat="1" x14ac:dyDescent="0.2">
      <c r="A176" s="204">
        <v>786</v>
      </c>
      <c r="B176" s="205"/>
      <c r="C176" s="206" t="s">
        <v>941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</row>
    <row r="177" spans="1:11" s="423" customFormat="1" x14ac:dyDescent="0.2">
      <c r="A177" s="204">
        <v>7860</v>
      </c>
      <c r="B177" s="205"/>
      <c r="C177" s="206" t="s">
        <v>940</v>
      </c>
      <c r="D177" s="432"/>
      <c r="E177" s="383">
        <v>0</v>
      </c>
      <c r="F177" s="383"/>
      <c r="G177" s="383"/>
      <c r="H177" s="383"/>
      <c r="I177" s="383"/>
      <c r="J177" s="383"/>
      <c r="K177" s="433"/>
    </row>
    <row r="178" spans="1:11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</row>
    <row r="179" spans="1:11" s="423" customFormat="1" x14ac:dyDescent="0.2">
      <c r="A179" s="204">
        <v>787</v>
      </c>
      <c r="B179" s="205"/>
      <c r="C179" s="206" t="s">
        <v>943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</row>
    <row r="180" spans="1:11" s="423" customFormat="1" x14ac:dyDescent="0.2">
      <c r="A180" s="204">
        <v>7870</v>
      </c>
      <c r="B180" s="205"/>
      <c r="C180" s="206" t="s">
        <v>942</v>
      </c>
      <c r="D180" s="432"/>
      <c r="E180" s="383">
        <v>0</v>
      </c>
      <c r="F180" s="383"/>
      <c r="G180" s="383"/>
      <c r="H180" s="383"/>
      <c r="I180" s="383"/>
      <c r="J180" s="383"/>
      <c r="K180" s="433"/>
    </row>
    <row r="181" spans="1:11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1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1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129"/>
      <c r="J183" s="130"/>
      <c r="K183" s="130"/>
    </row>
    <row r="184" spans="1:11" ht="19.5" thickTop="1" thickBot="1" x14ac:dyDescent="0.3">
      <c r="A184" s="53" t="s">
        <v>896</v>
      </c>
      <c r="B184" s="53"/>
      <c r="C184" s="131" t="s">
        <v>597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1" ht="17.25" thickTop="1" thickBot="1" x14ac:dyDescent="0.3">
      <c r="A185" s="53"/>
      <c r="B185" s="53"/>
      <c r="C185" s="54"/>
      <c r="D185" s="54"/>
      <c r="E185" s="10"/>
      <c r="F185" s="10"/>
      <c r="G185" s="10"/>
      <c r="H185" s="10"/>
      <c r="I185" s="134"/>
      <c r="J185" s="10"/>
      <c r="K185" s="10"/>
    </row>
    <row r="186" spans="1:11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1" ht="17.25" thickTop="1" thickBot="1" x14ac:dyDescent="0.3">
      <c r="A187" s="69"/>
      <c r="B187" s="70" t="s">
        <v>84</v>
      </c>
      <c r="C187" s="77" t="s">
        <v>599</v>
      </c>
      <c r="D187" s="142"/>
      <c r="E187" s="73">
        <f>E190+E252+E291+E305+E319-2</f>
        <v>1816115555</v>
      </c>
      <c r="F187" s="73">
        <f>F190+F252+F291+F305+F319-3</f>
        <v>334026504</v>
      </c>
      <c r="G187" s="73">
        <f>G190+G252+G291+G305+G319</f>
        <v>889542596</v>
      </c>
      <c r="H187" s="73">
        <f>H190+H252+H291+H305+H319+1</f>
        <v>494118508</v>
      </c>
      <c r="I187" s="73">
        <f>I190+I252+I291+I305+I319</f>
        <v>528825337</v>
      </c>
      <c r="J187" s="75">
        <f>E187+F187+G187+H187-I187</f>
        <v>3004977826</v>
      </c>
      <c r="K187" s="76" t="e">
        <f>J187/J$184*100</f>
        <v>#REF!</v>
      </c>
    </row>
    <row r="188" spans="1:11" ht="16.5" thickTop="1" x14ac:dyDescent="0.25">
      <c r="A188" s="69"/>
      <c r="B188" s="70"/>
      <c r="C188" s="77" t="s">
        <v>601</v>
      </c>
      <c r="D188" s="142"/>
      <c r="E188" s="143"/>
      <c r="F188" s="73"/>
      <c r="G188" s="73"/>
      <c r="H188" s="73"/>
      <c r="I188" s="73"/>
      <c r="J188" s="80"/>
      <c r="K188" s="144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1" ht="15.75" x14ac:dyDescent="0.25">
      <c r="A190" s="88">
        <v>40</v>
      </c>
      <c r="B190" s="89"/>
      <c r="C190" s="90" t="s">
        <v>602</v>
      </c>
      <c r="D190" s="146"/>
      <c r="E190" s="32">
        <f>E193+E206+E216+E232+E239+E246</f>
        <v>886907465</v>
      </c>
      <c r="F190" s="32">
        <f>F193+F206+F216+F232+F239+F246</f>
        <v>135464254</v>
      </c>
      <c r="G190" s="32">
        <f>G193+G206+G216+G232+G239+G246</f>
        <v>11061127</v>
      </c>
      <c r="H190" s="32">
        <f>H193+H206+H216+H232+H239+H246</f>
        <v>440041656</v>
      </c>
      <c r="I190" s="32">
        <f>+I206+I216</f>
        <v>115750910</v>
      </c>
      <c r="J190" s="32">
        <f>E190+F190+G190+H190-I190</f>
        <v>1357723592</v>
      </c>
      <c r="K190" s="92" t="e">
        <f>J190/J$184*100</f>
        <v>#REF!</v>
      </c>
    </row>
    <row r="191" spans="1:11" x14ac:dyDescent="0.2">
      <c r="A191" s="147"/>
      <c r="B191" s="148"/>
      <c r="C191" s="96" t="s">
        <v>841</v>
      </c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4" x14ac:dyDescent="0.2">
      <c r="A193" s="99"/>
      <c r="B193" s="100"/>
      <c r="C193" s="101" t="s">
        <v>842</v>
      </c>
      <c r="D193" s="149"/>
      <c r="E193" s="31">
        <f>+E195+E204</f>
        <v>452142538</v>
      </c>
      <c r="F193" s="31">
        <f>+F195+F204</f>
        <v>39300010</v>
      </c>
      <c r="G193" s="31">
        <f>+G195+G204</f>
        <v>3765551</v>
      </c>
      <c r="H193" s="31">
        <f>+H195+H204</f>
        <v>151291273</v>
      </c>
      <c r="I193" s="31">
        <f>+I195+I204</f>
        <v>0</v>
      </c>
      <c r="J193" s="31">
        <f>E193+F193+G193+H193-I193</f>
        <v>646499372</v>
      </c>
      <c r="K193" s="103" t="e">
        <f>J193/J$184*100</f>
        <v>#REF!</v>
      </c>
    </row>
    <row r="194" spans="1:14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4" x14ac:dyDescent="0.2">
      <c r="A195" s="99">
        <v>400</v>
      </c>
      <c r="B195" s="100"/>
      <c r="C195" s="101" t="s">
        <v>843</v>
      </c>
      <c r="D195" s="149"/>
      <c r="E195" s="31">
        <f>SUM(E196:E202)</f>
        <v>198685639</v>
      </c>
      <c r="F195" s="31">
        <v>18499015</v>
      </c>
      <c r="G195" s="31">
        <v>3765551</v>
      </c>
      <c r="H195" s="31">
        <v>4523662</v>
      </c>
      <c r="I195" s="31">
        <v>0</v>
      </c>
      <c r="J195" s="31">
        <f>E195+F195+G195+H195-I195</f>
        <v>225473867</v>
      </c>
      <c r="K195" s="103" t="e">
        <f>J195/J$184*100</f>
        <v>#REF!</v>
      </c>
    </row>
    <row r="196" spans="1:14" x14ac:dyDescent="0.2">
      <c r="A196" s="99">
        <v>4000</v>
      </c>
      <c r="B196" s="100"/>
      <c r="C196" s="101" t="s">
        <v>607</v>
      </c>
      <c r="D196" s="149"/>
      <c r="E196" s="31">
        <v>169400017</v>
      </c>
      <c r="F196" s="202" t="s">
        <v>870</v>
      </c>
      <c r="G196" s="202" t="s">
        <v>870</v>
      </c>
      <c r="H196" s="202" t="s">
        <v>870</v>
      </c>
      <c r="I196" s="202" t="s">
        <v>870</v>
      </c>
      <c r="J196" s="202" t="s">
        <v>870</v>
      </c>
      <c r="K196" s="103"/>
    </row>
    <row r="197" spans="1:14" x14ac:dyDescent="0.2">
      <c r="A197" s="99">
        <v>4001</v>
      </c>
      <c r="B197" s="100"/>
      <c r="C197" s="101" t="s">
        <v>609</v>
      </c>
      <c r="D197" s="149"/>
      <c r="E197" s="31">
        <v>5829323</v>
      </c>
      <c r="F197" s="202" t="s">
        <v>870</v>
      </c>
      <c r="G197" s="202" t="s">
        <v>870</v>
      </c>
      <c r="H197" s="202" t="s">
        <v>870</v>
      </c>
      <c r="I197" s="202" t="s">
        <v>870</v>
      </c>
      <c r="J197" s="202" t="s">
        <v>870</v>
      </c>
      <c r="K197" s="103"/>
    </row>
    <row r="198" spans="1:14" x14ac:dyDescent="0.2">
      <c r="A198" s="99">
        <v>4002</v>
      </c>
      <c r="B198" s="100"/>
      <c r="C198" s="101" t="s">
        <v>611</v>
      </c>
      <c r="D198" s="149"/>
      <c r="E198" s="31">
        <v>15850578</v>
      </c>
      <c r="F198" s="202" t="s">
        <v>870</v>
      </c>
      <c r="G198" s="202" t="s">
        <v>870</v>
      </c>
      <c r="H198" s="202" t="s">
        <v>870</v>
      </c>
      <c r="I198" s="202" t="s">
        <v>870</v>
      </c>
      <c r="J198" s="202" t="s">
        <v>870</v>
      </c>
      <c r="K198" s="103"/>
    </row>
    <row r="199" spans="1:14" x14ac:dyDescent="0.2">
      <c r="A199" s="99">
        <v>4003</v>
      </c>
      <c r="B199" s="100"/>
      <c r="C199" s="101" t="s">
        <v>613</v>
      </c>
      <c r="D199" s="149"/>
      <c r="E199" s="31">
        <v>4073672</v>
      </c>
      <c r="F199" s="202" t="s">
        <v>870</v>
      </c>
      <c r="G199" s="202" t="s">
        <v>870</v>
      </c>
      <c r="H199" s="202" t="s">
        <v>870</v>
      </c>
      <c r="I199" s="202" t="s">
        <v>870</v>
      </c>
      <c r="J199" s="202" t="s">
        <v>870</v>
      </c>
      <c r="K199" s="103"/>
    </row>
    <row r="200" spans="1:14" x14ac:dyDescent="0.2">
      <c r="A200" s="99">
        <v>4004</v>
      </c>
      <c r="B200" s="100"/>
      <c r="C200" s="101" t="s">
        <v>615</v>
      </c>
      <c r="D200" s="149"/>
      <c r="E200" s="31">
        <v>2120751</v>
      </c>
      <c r="F200" s="202" t="s">
        <v>870</v>
      </c>
      <c r="G200" s="202" t="s">
        <v>870</v>
      </c>
      <c r="H200" s="202" t="s">
        <v>870</v>
      </c>
      <c r="I200" s="202" t="s">
        <v>870</v>
      </c>
      <c r="J200" s="202" t="s">
        <v>870</v>
      </c>
      <c r="K200" s="103"/>
    </row>
    <row r="201" spans="1:14" x14ac:dyDescent="0.2">
      <c r="A201" s="99">
        <v>4005</v>
      </c>
      <c r="B201" s="100"/>
      <c r="C201" s="101" t="s">
        <v>617</v>
      </c>
      <c r="D201" s="149"/>
      <c r="E201" s="31">
        <v>24670</v>
      </c>
      <c r="F201" s="202" t="s">
        <v>870</v>
      </c>
      <c r="G201" s="202" t="s">
        <v>870</v>
      </c>
      <c r="H201" s="202" t="s">
        <v>870</v>
      </c>
      <c r="I201" s="202" t="s">
        <v>870</v>
      </c>
      <c r="J201" s="202" t="s">
        <v>870</v>
      </c>
      <c r="K201" s="103"/>
    </row>
    <row r="202" spans="1:14" x14ac:dyDescent="0.2">
      <c r="A202" s="99">
        <v>4009</v>
      </c>
      <c r="B202" s="100"/>
      <c r="C202" s="101" t="s">
        <v>619</v>
      </c>
      <c r="D202" s="149"/>
      <c r="E202" s="31">
        <v>1386628</v>
      </c>
      <c r="F202" s="202" t="s">
        <v>870</v>
      </c>
      <c r="G202" s="202" t="s">
        <v>870</v>
      </c>
      <c r="H202" s="202" t="s">
        <v>870</v>
      </c>
      <c r="I202" s="202" t="s">
        <v>870</v>
      </c>
      <c r="J202" s="202" t="s">
        <v>870</v>
      </c>
      <c r="K202" s="103"/>
    </row>
    <row r="203" spans="1:14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4" x14ac:dyDescent="0.2">
      <c r="A204" s="99">
        <v>413300</v>
      </c>
      <c r="B204" s="100"/>
      <c r="C204" s="101" t="s">
        <v>844</v>
      </c>
      <c r="D204" s="149"/>
      <c r="E204" s="31">
        <v>253456899</v>
      </c>
      <c r="F204" s="31">
        <v>20800995</v>
      </c>
      <c r="G204" s="31">
        <v>0</v>
      </c>
      <c r="H204" s="31">
        <f>142829608+3938003</f>
        <v>146767611</v>
      </c>
      <c r="I204" s="31">
        <v>0</v>
      </c>
      <c r="J204" s="31">
        <f>E204+F204+G204+H204-I204</f>
        <v>421025505</v>
      </c>
      <c r="K204" s="103" t="e">
        <f>J204/J$184*100</f>
        <v>#REF!</v>
      </c>
    </row>
    <row r="205" spans="1:14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4" x14ac:dyDescent="0.2">
      <c r="A206" s="151"/>
      <c r="B206" s="115"/>
      <c r="C206" s="112" t="s">
        <v>845</v>
      </c>
      <c r="D206" s="152"/>
      <c r="E206" s="113">
        <f>+E208+E214</f>
        <v>77893093</v>
      </c>
      <c r="F206" s="113">
        <f>+F208+F214</f>
        <v>5799723</v>
      </c>
      <c r="G206" s="113">
        <f>+G208+G214</f>
        <v>516239</v>
      </c>
      <c r="H206" s="113">
        <f>+H208+H214</f>
        <v>31541855</v>
      </c>
      <c r="I206" s="426">
        <f>+I208+I214</f>
        <v>115750910</v>
      </c>
      <c r="J206" s="113">
        <f>E206+F206+G206+H206-I206</f>
        <v>0</v>
      </c>
      <c r="K206" s="110"/>
      <c r="N206" s="431"/>
    </row>
    <row r="207" spans="1:14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4" x14ac:dyDescent="0.2">
      <c r="A208" s="106">
        <v>401</v>
      </c>
      <c r="B208" s="107"/>
      <c r="C208" s="108" t="s">
        <v>857</v>
      </c>
      <c r="D208" s="153"/>
      <c r="E208" s="109">
        <f>SUM(E209:E212)</f>
        <v>31869386</v>
      </c>
      <c r="F208" s="109">
        <f>SUM(F209:F212)</f>
        <v>2667883</v>
      </c>
      <c r="G208" s="109">
        <f>SUM(G209:G212)</f>
        <v>516239</v>
      </c>
      <c r="H208" s="109">
        <f>SUM(H209:H212)</f>
        <v>643820</v>
      </c>
      <c r="I208" s="109">
        <f>SUM(I209:I212)</f>
        <v>35697328</v>
      </c>
      <c r="J208" s="109">
        <f>E208+F208+G208+H208-I208</f>
        <v>0</v>
      </c>
      <c r="K208" s="103"/>
    </row>
    <row r="209" spans="1:11" x14ac:dyDescent="0.2">
      <c r="A209" s="106">
        <v>4010</v>
      </c>
      <c r="B209" s="107"/>
      <c r="C209" s="108" t="s">
        <v>622</v>
      </c>
      <c r="D209" s="153"/>
      <c r="E209" s="109">
        <v>19684018</v>
      </c>
      <c r="F209" s="109">
        <v>1680761</v>
      </c>
      <c r="G209" s="109">
        <v>283741</v>
      </c>
      <c r="H209" s="109">
        <v>358352</v>
      </c>
      <c r="I209" s="109">
        <f>E209+F209+G209+H209</f>
        <v>22006872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636</v>
      </c>
      <c r="D210" s="153"/>
      <c r="E210" s="109">
        <v>11908137</v>
      </c>
      <c r="F210" s="109">
        <v>955101</v>
      </c>
      <c r="G210" s="109">
        <v>227361</v>
      </c>
      <c r="H210" s="109">
        <v>278989</v>
      </c>
      <c r="I210" s="109">
        <f>E210+F210+G210+H210</f>
        <v>13369588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638</v>
      </c>
      <c r="D211" s="153"/>
      <c r="E211" s="109">
        <v>103759</v>
      </c>
      <c r="F211" s="109">
        <v>14679</v>
      </c>
      <c r="G211" s="109">
        <v>1937</v>
      </c>
      <c r="H211" s="109">
        <v>2430</v>
      </c>
      <c r="I211" s="109">
        <f>E211+F211+G211+H211</f>
        <v>122805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640</v>
      </c>
      <c r="D212" s="153"/>
      <c r="E212" s="109">
        <v>173472</v>
      </c>
      <c r="F212" s="109">
        <v>17342</v>
      </c>
      <c r="G212" s="109">
        <v>3200</v>
      </c>
      <c r="H212" s="109">
        <v>4049</v>
      </c>
      <c r="I212" s="109">
        <f>E212+F212+G212+H212</f>
        <v>198063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846</v>
      </c>
      <c r="D214" s="153"/>
      <c r="E214" s="109">
        <v>46023707</v>
      </c>
      <c r="F214" s="109">
        <v>3131840</v>
      </c>
      <c r="G214" s="109">
        <v>0</v>
      </c>
      <c r="H214" s="109">
        <v>30898035</v>
      </c>
      <c r="I214" s="109">
        <f>E214+F214+G214+H214</f>
        <v>80053582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847</v>
      </c>
      <c r="D216" s="149"/>
      <c r="E216" s="31">
        <f t="shared" ref="E216:J216" si="14">+E218+E230</f>
        <v>230206983</v>
      </c>
      <c r="F216" s="31">
        <f t="shared" si="14"/>
        <v>87521300</v>
      </c>
      <c r="G216" s="31">
        <f t="shared" si="14"/>
        <v>6079337</v>
      </c>
      <c r="H216" s="31">
        <f t="shared" si="14"/>
        <v>256478528</v>
      </c>
      <c r="I216" s="31">
        <f t="shared" si="14"/>
        <v>0</v>
      </c>
      <c r="J216" s="31">
        <f t="shared" si="14"/>
        <v>580286148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858</v>
      </c>
      <c r="D218" s="149"/>
      <c r="E218" s="31">
        <f>SUM(E219:E228)</f>
        <v>176858919</v>
      </c>
      <c r="F218" s="31">
        <f>SUM(F219:F228)</f>
        <v>54579719</v>
      </c>
      <c r="G218" s="31">
        <v>6079337</v>
      </c>
      <c r="H218" s="31">
        <v>4837319</v>
      </c>
      <c r="I218" s="31">
        <f>SUM(I219:I228)</f>
        <v>0</v>
      </c>
      <c r="J218" s="31">
        <f>E218+F218+G218+H218-I218</f>
        <v>242355294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968</v>
      </c>
      <c r="D219" s="149"/>
      <c r="E219" s="31">
        <v>23451837</v>
      </c>
      <c r="F219" s="31">
        <v>7741887</v>
      </c>
      <c r="G219" s="202" t="s">
        <v>870</v>
      </c>
      <c r="H219" s="202" t="s">
        <v>870</v>
      </c>
      <c r="I219" s="202" t="s">
        <v>870</v>
      </c>
      <c r="J219" s="202" t="s">
        <v>870</v>
      </c>
      <c r="K219" s="155"/>
    </row>
    <row r="220" spans="1:11" x14ac:dyDescent="0.2">
      <c r="A220" s="99">
        <v>4021</v>
      </c>
      <c r="B220" s="100"/>
      <c r="C220" s="101" t="s">
        <v>970</v>
      </c>
      <c r="D220" s="149"/>
      <c r="E220" s="31">
        <v>40317564</v>
      </c>
      <c r="F220" s="31">
        <v>1837946</v>
      </c>
      <c r="G220" s="202" t="s">
        <v>870</v>
      </c>
      <c r="H220" s="202" t="s">
        <v>870</v>
      </c>
      <c r="I220" s="202" t="s">
        <v>870</v>
      </c>
      <c r="J220" s="202" t="s">
        <v>870</v>
      </c>
      <c r="K220" s="155"/>
    </row>
    <row r="221" spans="1:11" x14ac:dyDescent="0.2">
      <c r="A221" s="99">
        <v>4022</v>
      </c>
      <c r="B221" s="100"/>
      <c r="C221" s="101" t="s">
        <v>972</v>
      </c>
      <c r="D221" s="149"/>
      <c r="E221" s="31">
        <v>13771006</v>
      </c>
      <c r="F221" s="31">
        <v>6798528</v>
      </c>
      <c r="G221" s="202" t="s">
        <v>870</v>
      </c>
      <c r="H221" s="202" t="s">
        <v>870</v>
      </c>
      <c r="I221" s="202" t="s">
        <v>870</v>
      </c>
      <c r="J221" s="202" t="s">
        <v>870</v>
      </c>
      <c r="K221" s="155"/>
    </row>
    <row r="222" spans="1:11" x14ac:dyDescent="0.2">
      <c r="A222" s="99">
        <v>4023</v>
      </c>
      <c r="B222" s="100"/>
      <c r="C222" s="101" t="s">
        <v>974</v>
      </c>
      <c r="D222" s="149"/>
      <c r="E222" s="31">
        <v>8635137</v>
      </c>
      <c r="F222" s="31">
        <v>619015</v>
      </c>
      <c r="G222" s="202" t="s">
        <v>870</v>
      </c>
      <c r="H222" s="202" t="s">
        <v>870</v>
      </c>
      <c r="I222" s="202" t="s">
        <v>870</v>
      </c>
      <c r="J222" s="202" t="s">
        <v>870</v>
      </c>
      <c r="K222" s="155"/>
    </row>
    <row r="223" spans="1:11" x14ac:dyDescent="0.2">
      <c r="A223" s="99">
        <v>4024</v>
      </c>
      <c r="B223" s="100"/>
      <c r="C223" s="101" t="s">
        <v>976</v>
      </c>
      <c r="D223" s="149"/>
      <c r="E223" s="31">
        <v>7844076</v>
      </c>
      <c r="F223" s="31">
        <v>372435</v>
      </c>
      <c r="G223" s="202" t="s">
        <v>870</v>
      </c>
      <c r="H223" s="202" t="s">
        <v>870</v>
      </c>
      <c r="I223" s="202" t="s">
        <v>870</v>
      </c>
      <c r="J223" s="202" t="s">
        <v>870</v>
      </c>
      <c r="K223" s="155"/>
    </row>
    <row r="224" spans="1:11" x14ac:dyDescent="0.2">
      <c r="A224" s="99">
        <v>4025</v>
      </c>
      <c r="B224" s="100"/>
      <c r="C224" s="101" t="s">
        <v>978</v>
      </c>
      <c r="D224" s="149"/>
      <c r="E224" s="31">
        <v>26119022</v>
      </c>
      <c r="F224" s="31">
        <v>22023289</v>
      </c>
      <c r="G224" s="202" t="s">
        <v>870</v>
      </c>
      <c r="H224" s="202" t="s">
        <v>870</v>
      </c>
      <c r="I224" s="202" t="s">
        <v>870</v>
      </c>
      <c r="J224" s="202" t="s">
        <v>870</v>
      </c>
      <c r="K224" s="155"/>
    </row>
    <row r="225" spans="1:11" x14ac:dyDescent="0.2">
      <c r="A225" s="99">
        <v>4026</v>
      </c>
      <c r="B225" s="100"/>
      <c r="C225" s="101" t="s">
        <v>980</v>
      </c>
      <c r="D225" s="149"/>
      <c r="E225" s="31">
        <v>13289409</v>
      </c>
      <c r="F225" s="31">
        <v>974832</v>
      </c>
      <c r="G225" s="202" t="s">
        <v>870</v>
      </c>
      <c r="H225" s="202" t="s">
        <v>870</v>
      </c>
      <c r="I225" s="202" t="s">
        <v>870</v>
      </c>
      <c r="J225" s="202" t="s">
        <v>870</v>
      </c>
      <c r="K225" s="155"/>
    </row>
    <row r="226" spans="1:11" x14ac:dyDescent="0.2">
      <c r="A226" s="99">
        <v>4027</v>
      </c>
      <c r="B226" s="100"/>
      <c r="C226" s="101" t="s">
        <v>982</v>
      </c>
      <c r="D226" s="149"/>
      <c r="E226" s="31">
        <v>3485137</v>
      </c>
      <c r="F226" s="31">
        <v>2071131</v>
      </c>
      <c r="G226" s="202" t="s">
        <v>870</v>
      </c>
      <c r="H226" s="202" t="s">
        <v>870</v>
      </c>
      <c r="I226" s="202" t="s">
        <v>870</v>
      </c>
      <c r="J226" s="202" t="s">
        <v>870</v>
      </c>
      <c r="K226" s="155"/>
    </row>
    <row r="227" spans="1:11" x14ac:dyDescent="0.2">
      <c r="A227" s="99">
        <v>4028</v>
      </c>
      <c r="B227" s="100"/>
      <c r="C227" s="101" t="s">
        <v>276</v>
      </c>
      <c r="D227" s="149"/>
      <c r="E227" s="31">
        <v>9771206</v>
      </c>
      <c r="F227" s="31">
        <v>847763</v>
      </c>
      <c r="G227" s="202" t="s">
        <v>870</v>
      </c>
      <c r="H227" s="202" t="s">
        <v>870</v>
      </c>
      <c r="I227" s="202" t="s">
        <v>870</v>
      </c>
      <c r="J227" s="202" t="s">
        <v>870</v>
      </c>
      <c r="K227" s="155"/>
    </row>
    <row r="228" spans="1:11" x14ac:dyDescent="0.2">
      <c r="A228" s="99">
        <v>4029</v>
      </c>
      <c r="B228" s="100"/>
      <c r="C228" s="101" t="s">
        <v>984</v>
      </c>
      <c r="D228" s="149"/>
      <c r="E228" s="31">
        <v>30174525</v>
      </c>
      <c r="F228" s="31">
        <v>11292893</v>
      </c>
      <c r="G228" s="202" t="s">
        <v>870</v>
      </c>
      <c r="H228" s="202" t="s">
        <v>870</v>
      </c>
      <c r="I228" s="202" t="s">
        <v>870</v>
      </c>
      <c r="J228" s="202" t="s">
        <v>870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848</v>
      </c>
      <c r="D230" s="149"/>
      <c r="E230" s="31">
        <v>53348064</v>
      </c>
      <c r="F230" s="31">
        <v>32941581</v>
      </c>
      <c r="G230" s="31">
        <v>0</v>
      </c>
      <c r="H230" s="31">
        <f>117342499-3525693+64024000+58844062+11650547+2695496+610298</f>
        <v>251641209</v>
      </c>
      <c r="I230" s="31">
        <v>0</v>
      </c>
      <c r="J230" s="31">
        <f>E230+F230+G230+H230-I230</f>
        <v>337930854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988</v>
      </c>
      <c r="D232" s="149"/>
      <c r="E232" s="31">
        <f>SUM(E233:E237)</f>
        <v>67144145</v>
      </c>
      <c r="F232" s="31">
        <f>SUM(F233:F237)</f>
        <v>1087009</v>
      </c>
      <c r="G232" s="31">
        <f>SUM(G233:G237)</f>
        <v>700000</v>
      </c>
      <c r="H232" s="31">
        <v>730000</v>
      </c>
      <c r="I232" s="31">
        <f>SUM(I233:I237)</f>
        <v>0</v>
      </c>
      <c r="J232" s="31">
        <f>E232+F232+G232+H232-I232</f>
        <v>69661154</v>
      </c>
      <c r="K232" s="103" t="e">
        <f t="shared" ref="K232:K237" si="15">J232/J$184*100</f>
        <v>#REF!</v>
      </c>
    </row>
    <row r="233" spans="1:11" x14ac:dyDescent="0.2">
      <c r="A233" s="99">
        <v>4030</v>
      </c>
      <c r="B233" s="100"/>
      <c r="C233" s="101" t="s">
        <v>990</v>
      </c>
      <c r="D233" s="149"/>
      <c r="E233" s="31">
        <v>0</v>
      </c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 t="shared" si="15"/>
        <v>#REF!</v>
      </c>
    </row>
    <row r="234" spans="1:11" x14ac:dyDescent="0.2">
      <c r="A234" s="99">
        <v>4031</v>
      </c>
      <c r="B234" s="100"/>
      <c r="C234" s="101" t="s">
        <v>992</v>
      </c>
      <c r="D234" s="149"/>
      <c r="E234" s="31">
        <v>8855703</v>
      </c>
      <c r="F234" s="31">
        <v>828665</v>
      </c>
      <c r="G234" s="31">
        <v>700000</v>
      </c>
      <c r="H234" s="31">
        <v>0</v>
      </c>
      <c r="I234" s="31"/>
      <c r="J234" s="31">
        <f>E234+F234+G234+H234</f>
        <v>10384368</v>
      </c>
      <c r="K234" s="103" t="e">
        <f t="shared" si="15"/>
        <v>#REF!</v>
      </c>
    </row>
    <row r="235" spans="1:11" x14ac:dyDescent="0.2">
      <c r="A235" s="99">
        <v>4032</v>
      </c>
      <c r="B235" s="100"/>
      <c r="C235" s="101" t="s">
        <v>994</v>
      </c>
      <c r="D235" s="149"/>
      <c r="E235" s="31">
        <v>180000</v>
      </c>
      <c r="F235" s="31">
        <v>25567</v>
      </c>
      <c r="G235" s="31"/>
      <c r="H235" s="31">
        <v>0</v>
      </c>
      <c r="I235" s="31"/>
      <c r="J235" s="31">
        <f>E235+F235+G235+H235</f>
        <v>205567</v>
      </c>
      <c r="K235" s="103" t="e">
        <f t="shared" si="15"/>
        <v>#REF!</v>
      </c>
    </row>
    <row r="236" spans="1:11" x14ac:dyDescent="0.2">
      <c r="A236" s="99">
        <v>4033</v>
      </c>
      <c r="B236" s="100"/>
      <c r="C236" s="101" t="s">
        <v>996</v>
      </c>
      <c r="D236" s="149"/>
      <c r="E236" s="31">
        <v>0</v>
      </c>
      <c r="F236" s="31">
        <v>219409</v>
      </c>
      <c r="G236" s="31"/>
      <c r="H236" s="31">
        <v>0</v>
      </c>
      <c r="I236" s="31"/>
      <c r="J236" s="31">
        <f>E236+F236+G236+H236</f>
        <v>219409</v>
      </c>
      <c r="K236" s="103" t="e">
        <f t="shared" si="15"/>
        <v>#REF!</v>
      </c>
    </row>
    <row r="237" spans="1:11" x14ac:dyDescent="0.2">
      <c r="A237" s="99">
        <v>4034</v>
      </c>
      <c r="B237" s="100"/>
      <c r="C237" s="101" t="s">
        <v>998</v>
      </c>
      <c r="D237" s="149"/>
      <c r="E237" s="31">
        <v>58108442</v>
      </c>
      <c r="F237" s="31">
        <v>13368</v>
      </c>
      <c r="G237" s="31"/>
      <c r="H237" s="31">
        <v>0</v>
      </c>
      <c r="I237" s="31"/>
      <c r="J237" s="31">
        <f>E237+F237+G237+H237</f>
        <v>58121810</v>
      </c>
      <c r="K237" s="103" t="e">
        <f t="shared" si="15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1000</v>
      </c>
      <c r="D239" s="149"/>
      <c r="E239" s="31">
        <f>SUM(E240:E244)</f>
        <v>27420706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27420706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1002</v>
      </c>
      <c r="D240" s="149"/>
      <c r="E240" s="31">
        <v>2328755</v>
      </c>
      <c r="F240" s="31">
        <v>0</v>
      </c>
      <c r="G240" s="31">
        <v>0</v>
      </c>
      <c r="H240" s="31">
        <v>0</v>
      </c>
      <c r="I240" s="31"/>
      <c r="J240" s="31">
        <f>E240+F240+G240+H240</f>
        <v>2328755</v>
      </c>
      <c r="K240" s="103"/>
    </row>
    <row r="241" spans="1:11" x14ac:dyDescent="0.2">
      <c r="A241" s="99">
        <v>4041</v>
      </c>
      <c r="B241" s="100"/>
      <c r="C241" s="101" t="s">
        <v>1004</v>
      </c>
      <c r="D241" s="149"/>
      <c r="E241" s="31">
        <v>0</v>
      </c>
      <c r="F241" s="31">
        <v>0</v>
      </c>
      <c r="G241" s="31">
        <v>0</v>
      </c>
      <c r="H241" s="31">
        <v>0</v>
      </c>
      <c r="I241" s="31"/>
      <c r="J241" s="31">
        <f>E241+F241+G241+H241</f>
        <v>0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1006</v>
      </c>
      <c r="D242" s="149"/>
      <c r="E242" s="31">
        <v>1378313</v>
      </c>
      <c r="F242" s="31">
        <v>0</v>
      </c>
      <c r="G242" s="31">
        <v>0</v>
      </c>
      <c r="H242" s="31">
        <v>0</v>
      </c>
      <c r="I242" s="31"/>
      <c r="J242" s="31">
        <f>E242+F242+G242+H242</f>
        <v>1378313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1008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859</v>
      </c>
      <c r="D244" s="149"/>
      <c r="E244" s="31">
        <v>23713638</v>
      </c>
      <c r="F244" s="31">
        <v>0</v>
      </c>
      <c r="G244" s="31">
        <v>0</v>
      </c>
      <c r="H244" s="31">
        <v>0</v>
      </c>
      <c r="I244" s="31"/>
      <c r="J244" s="31">
        <f>E244+F244+G244+H244</f>
        <v>23713638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1010</v>
      </c>
      <c r="D246" s="149"/>
      <c r="E246" s="31">
        <f>+E247+E248+E249+E250</f>
        <v>32100000</v>
      </c>
      <c r="F246" s="31">
        <v>1756212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33856212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1012</v>
      </c>
      <c r="D247" s="149"/>
      <c r="E247" s="31">
        <v>20000000</v>
      </c>
      <c r="F247" s="31"/>
      <c r="G247" s="31">
        <v>0</v>
      </c>
      <c r="H247" s="31">
        <v>0</v>
      </c>
      <c r="I247" s="31"/>
      <c r="J247" s="31">
        <f>E247+F247+G247+H247-I247</f>
        <v>20000000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1014</v>
      </c>
      <c r="D248" s="149"/>
      <c r="E248" s="31">
        <v>7000000</v>
      </c>
      <c r="F248" s="31"/>
      <c r="G248" s="31">
        <v>0</v>
      </c>
      <c r="H248" s="31">
        <v>0</v>
      </c>
      <c r="I248" s="31"/>
      <c r="J248" s="31">
        <f>E248+F248+G248+H248-I248</f>
        <v>7000000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1016</v>
      </c>
      <c r="D249" s="149"/>
      <c r="E249" s="31">
        <v>0</v>
      </c>
      <c r="F249" s="31"/>
      <c r="G249" s="31">
        <v>0</v>
      </c>
      <c r="H249" s="31">
        <v>0</v>
      </c>
      <c r="I249" s="31"/>
      <c r="J249" s="31">
        <f>E249+F249+G249+H249-I249</f>
        <v>0</v>
      </c>
      <c r="K249" s="103"/>
    </row>
    <row r="250" spans="1:11" x14ac:dyDescent="0.2">
      <c r="A250" s="99">
        <v>4093</v>
      </c>
      <c r="B250" s="100"/>
      <c r="C250" s="101" t="s">
        <v>906</v>
      </c>
      <c r="D250" s="149"/>
      <c r="E250" s="31">
        <v>5100000</v>
      </c>
      <c r="F250" s="31"/>
      <c r="G250" s="31"/>
      <c r="H250" s="31"/>
      <c r="I250" s="31"/>
      <c r="J250" s="31">
        <f>E250+F250+G250+H250-I250</f>
        <v>5100000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1018</v>
      </c>
      <c r="D252" s="146"/>
      <c r="E252" s="32">
        <f>E255+E260+E271+E275+E285</f>
        <v>670348357</v>
      </c>
      <c r="F252" s="32">
        <f>F255+F260+F271+F275+F285</f>
        <v>67605245</v>
      </c>
      <c r="G252" s="32">
        <f>G255+G260+G271+G275+G285</f>
        <v>878081469</v>
      </c>
      <c r="H252" s="32">
        <f>H255+H260+H271+H275+H285</f>
        <v>52990045</v>
      </c>
      <c r="I252" s="32">
        <f>I255+I260+I271+I275+I285</f>
        <v>395666124</v>
      </c>
      <c r="J252" s="32">
        <f>E252+F252+G252+H252-I252</f>
        <v>1273358992</v>
      </c>
      <c r="K252" s="92" t="e">
        <f>J252/J$184*100</f>
        <v>#REF!</v>
      </c>
    </row>
    <row r="253" spans="1:11" x14ac:dyDescent="0.2">
      <c r="A253" s="147"/>
      <c r="B253" s="148"/>
      <c r="C253" s="96" t="s">
        <v>1020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1021</v>
      </c>
      <c r="D255" s="149"/>
      <c r="E255" s="31">
        <f>E256+E257+E258</f>
        <v>110248611</v>
      </c>
      <c r="F255" s="31">
        <f>F256+F257+F258</f>
        <v>4373428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114622039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1023</v>
      </c>
      <c r="D256" s="149"/>
      <c r="E256" s="31">
        <v>27300499</v>
      </c>
      <c r="F256" s="31">
        <v>1022196</v>
      </c>
      <c r="G256" s="31">
        <v>0</v>
      </c>
      <c r="H256" s="31">
        <v>0</v>
      </c>
      <c r="I256" s="31"/>
      <c r="J256" s="31">
        <f>E256+F256+G256+H256</f>
        <v>28322695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1025</v>
      </c>
      <c r="D257" s="149"/>
      <c r="E257" s="31">
        <v>0</v>
      </c>
      <c r="F257" s="31">
        <v>0</v>
      </c>
      <c r="G257" s="31">
        <v>0</v>
      </c>
      <c r="H257" s="31">
        <v>0</v>
      </c>
      <c r="I257" s="31"/>
      <c r="J257" s="31">
        <f>E257+F257+G257+H257</f>
        <v>0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1027</v>
      </c>
      <c r="D258" s="149"/>
      <c r="E258" s="31">
        <v>82948112</v>
      </c>
      <c r="F258" s="31">
        <v>3351232</v>
      </c>
      <c r="G258" s="31">
        <v>0</v>
      </c>
      <c r="H258" s="31">
        <v>0</v>
      </c>
      <c r="I258" s="31"/>
      <c r="J258" s="31">
        <f>E258+F258+G258+H258</f>
        <v>86299344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1029</v>
      </c>
      <c r="D260" s="149"/>
      <c r="E260" s="31">
        <f>SUM(E261:E269)</f>
        <v>223699793</v>
      </c>
      <c r="F260" s="31">
        <f>SUM(F261:F269)</f>
        <v>39880398</v>
      </c>
      <c r="G260" s="31">
        <f>SUM(G261:G269)</f>
        <v>809239849</v>
      </c>
      <c r="H260" s="31">
        <f>SUM(H261:H269)</f>
        <v>47996186</v>
      </c>
      <c r="I260" s="31">
        <f>SUM(I261:I269)</f>
        <v>3644178</v>
      </c>
      <c r="J260" s="31">
        <f>E260+F260+G260+H260-I260</f>
        <v>1117172048</v>
      </c>
      <c r="K260" s="103" t="e">
        <f t="shared" ref="K260:K269" si="16">J260/J$184*100</f>
        <v>#REF!</v>
      </c>
    </row>
    <row r="261" spans="1:11" x14ac:dyDescent="0.2">
      <c r="A261" s="99">
        <v>4110</v>
      </c>
      <c r="B261" s="100"/>
      <c r="C261" s="101" t="s">
        <v>1031</v>
      </c>
      <c r="D261" s="149"/>
      <c r="E261" s="31">
        <v>24086119</v>
      </c>
      <c r="F261" s="31">
        <v>129333</v>
      </c>
      <c r="G261" s="31">
        <v>0</v>
      </c>
      <c r="H261" s="31"/>
      <c r="I261" s="429">
        <f>+F144+G140+H141</f>
        <v>3644178</v>
      </c>
      <c r="J261" s="109">
        <f>E261+F261+G261+H261-I261</f>
        <v>20571274</v>
      </c>
      <c r="K261" s="103" t="e">
        <f t="shared" si="16"/>
        <v>#REF!</v>
      </c>
    </row>
    <row r="262" spans="1:11" x14ac:dyDescent="0.2">
      <c r="A262" s="99">
        <v>4111</v>
      </c>
      <c r="B262" s="100"/>
      <c r="C262" s="101" t="s">
        <v>1033</v>
      </c>
      <c r="D262" s="149"/>
      <c r="E262" s="31">
        <v>106394726</v>
      </c>
      <c r="F262" s="31">
        <v>176277</v>
      </c>
      <c r="G262" s="31">
        <v>0</v>
      </c>
      <c r="H262" s="31"/>
      <c r="I262" s="31"/>
      <c r="J262" s="109">
        <f>E262+F262+G262+H262-I262</f>
        <v>106571003</v>
      </c>
      <c r="K262" s="103" t="e">
        <f t="shared" si="16"/>
        <v>#REF!</v>
      </c>
    </row>
    <row r="263" spans="1:11" x14ac:dyDescent="0.2">
      <c r="A263" s="99">
        <v>4112</v>
      </c>
      <c r="B263" s="100"/>
      <c r="C263" s="101" t="s">
        <v>1035</v>
      </c>
      <c r="D263" s="149"/>
      <c r="E263" s="31">
        <v>38040996</v>
      </c>
      <c r="F263" s="31">
        <v>658947</v>
      </c>
      <c r="G263" s="31">
        <v>40037235</v>
      </c>
      <c r="H263" s="31"/>
      <c r="I263" s="31"/>
      <c r="J263" s="31">
        <f>E263+F263+G263+H263</f>
        <v>78737178</v>
      </c>
      <c r="K263" s="103" t="e">
        <f t="shared" si="16"/>
        <v>#REF!</v>
      </c>
    </row>
    <row r="264" spans="1:11" x14ac:dyDescent="0.2">
      <c r="A264" s="99">
        <v>4113</v>
      </c>
      <c r="B264" s="100"/>
      <c r="C264" s="101" t="s">
        <v>1037</v>
      </c>
      <c r="D264" s="149"/>
      <c r="E264" s="31">
        <v>20640481</v>
      </c>
      <c r="F264" s="31">
        <v>8554</v>
      </c>
      <c r="G264" s="31">
        <v>0</v>
      </c>
      <c r="H264" s="31"/>
      <c r="I264" s="31"/>
      <c r="J264" s="31">
        <f>E264+F264+G264+H264</f>
        <v>20649035</v>
      </c>
      <c r="K264" s="103" t="e">
        <f t="shared" si="16"/>
        <v>#REF!</v>
      </c>
    </row>
    <row r="265" spans="1:11" x14ac:dyDescent="0.2">
      <c r="A265" s="99">
        <v>4114</v>
      </c>
      <c r="B265" s="100"/>
      <c r="C265" s="101" t="s">
        <v>1039</v>
      </c>
      <c r="D265" s="149"/>
      <c r="E265" s="31">
        <v>0</v>
      </c>
      <c r="F265" s="31">
        <v>0</v>
      </c>
      <c r="G265" s="31">
        <v>727755678</v>
      </c>
      <c r="H265" s="31"/>
      <c r="I265" s="31"/>
      <c r="J265" s="31">
        <f>E265+F265+G265+H265</f>
        <v>727755678</v>
      </c>
      <c r="K265" s="103" t="e">
        <f t="shared" si="16"/>
        <v>#REF!</v>
      </c>
    </row>
    <row r="266" spans="1:11" x14ac:dyDescent="0.2">
      <c r="A266" s="99">
        <v>4115</v>
      </c>
      <c r="B266" s="100"/>
      <c r="C266" s="101" t="s">
        <v>1041</v>
      </c>
      <c r="D266" s="149"/>
      <c r="E266" s="31">
        <v>0</v>
      </c>
      <c r="F266" s="31">
        <v>0</v>
      </c>
      <c r="G266" s="31">
        <v>41427260</v>
      </c>
      <c r="H266" s="31"/>
      <c r="I266" s="31"/>
      <c r="J266" s="31">
        <f>E266+F266+G266+H266</f>
        <v>41427260</v>
      </c>
      <c r="K266" s="103" t="e">
        <f t="shared" si="16"/>
        <v>#REF!</v>
      </c>
    </row>
    <row r="267" spans="1:11" x14ac:dyDescent="0.2">
      <c r="A267" s="99">
        <v>4116</v>
      </c>
      <c r="B267" s="100"/>
      <c r="C267" s="101" t="s">
        <v>1043</v>
      </c>
      <c r="D267" s="149"/>
      <c r="E267" s="31">
        <v>0</v>
      </c>
      <c r="F267" s="31">
        <v>0</v>
      </c>
      <c r="G267" s="31">
        <v>0</v>
      </c>
      <c r="H267" s="31">
        <v>44792713</v>
      </c>
      <c r="I267" s="31"/>
      <c r="J267" s="109">
        <f>E267+F267+G267+H267-I267</f>
        <v>44792713</v>
      </c>
      <c r="K267" s="103" t="e">
        <f t="shared" si="16"/>
        <v>#REF!</v>
      </c>
    </row>
    <row r="268" spans="1:11" x14ac:dyDescent="0.2">
      <c r="A268" s="99">
        <v>4117</v>
      </c>
      <c r="B268" s="100"/>
      <c r="C268" s="101" t="s">
        <v>1045</v>
      </c>
      <c r="D268" s="149"/>
      <c r="E268" s="31">
        <v>23430362</v>
      </c>
      <c r="F268" s="31">
        <v>249319</v>
      </c>
      <c r="G268" s="31">
        <v>4502</v>
      </c>
      <c r="H268" s="31">
        <v>0</v>
      </c>
      <c r="I268" s="31"/>
      <c r="J268" s="31">
        <f>E268+F268+G268+H268</f>
        <v>23684183</v>
      </c>
      <c r="K268" s="103" t="e">
        <f t="shared" si="16"/>
        <v>#REF!</v>
      </c>
    </row>
    <row r="269" spans="1:11" x14ac:dyDescent="0.2">
      <c r="A269" s="99">
        <v>4119</v>
      </c>
      <c r="B269" s="100"/>
      <c r="C269" s="101" t="s">
        <v>1047</v>
      </c>
      <c r="D269" s="149"/>
      <c r="E269" s="31">
        <v>11107109</v>
      </c>
      <c r="F269" s="31">
        <v>38657968</v>
      </c>
      <c r="G269" s="31">
        <v>15174</v>
      </c>
      <c r="H269" s="31">
        <v>3203473</v>
      </c>
      <c r="I269" s="31"/>
      <c r="J269" s="31">
        <f>E269+F269+G269+H269-I269</f>
        <v>52983724</v>
      </c>
      <c r="K269" s="103" t="e">
        <f t="shared" si="16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10557279</v>
      </c>
      <c r="F271" s="31">
        <f>F273</f>
        <v>11828154</v>
      </c>
      <c r="G271" s="31">
        <f>G273</f>
        <v>808808</v>
      </c>
      <c r="H271" s="31">
        <f>H273</f>
        <v>1074585</v>
      </c>
      <c r="I271" s="31">
        <f>I273</f>
        <v>0</v>
      </c>
      <c r="J271" s="31">
        <f>E271+F271+G271+H271-I271</f>
        <v>24268826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1" x14ac:dyDescent="0.2">
      <c r="A273" s="99">
        <v>4120</v>
      </c>
      <c r="B273" s="100"/>
      <c r="C273" s="101" t="s">
        <v>4</v>
      </c>
      <c r="D273" s="149"/>
      <c r="E273" s="31">
        <v>10557279</v>
      </c>
      <c r="F273" s="31">
        <v>11828154</v>
      </c>
      <c r="G273" s="31">
        <v>808808</v>
      </c>
      <c r="H273" s="31">
        <v>1074585</v>
      </c>
      <c r="I273" s="31">
        <v>0</v>
      </c>
      <c r="J273" s="31">
        <f>E273+F273+G273+H273</f>
        <v>24268826</v>
      </c>
      <c r="K273" s="103" t="e">
        <f>J273/J$184*100</f>
        <v>#REF!</v>
      </c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1" x14ac:dyDescent="0.2">
      <c r="A275" s="99">
        <v>413</v>
      </c>
      <c r="B275" s="100"/>
      <c r="C275" s="101" t="s">
        <v>6</v>
      </c>
      <c r="D275" s="149"/>
      <c r="E275" s="31">
        <f>+E277+E280+E281+E282</f>
        <v>322956264</v>
      </c>
      <c r="F275" s="31">
        <f>+F277+F280+F281</f>
        <v>11523265</v>
      </c>
      <c r="G275" s="31">
        <f>+G277+G280+G281</f>
        <v>68032812</v>
      </c>
      <c r="H275" s="31">
        <f>+H277+H280+H281+H282</f>
        <v>807983</v>
      </c>
      <c r="I275" s="31">
        <f>+I277+I280+I281+I282</f>
        <v>392021946</v>
      </c>
      <c r="J275" s="31">
        <f>E275+F275+G275+H275-I275</f>
        <v>11298378</v>
      </c>
      <c r="K275" s="103" t="e">
        <f>J275/J$184*100</f>
        <v>#REF!</v>
      </c>
    </row>
    <row r="276" spans="1:11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1" x14ac:dyDescent="0.2">
      <c r="A277" s="106">
        <v>4130</v>
      </c>
      <c r="B277" s="107"/>
      <c r="C277" s="108" t="s">
        <v>8</v>
      </c>
      <c r="D277" s="153"/>
      <c r="E277" s="109">
        <v>49350288</v>
      </c>
      <c r="F277" s="109">
        <v>5853029</v>
      </c>
      <c r="G277" s="109">
        <v>0</v>
      </c>
      <c r="H277" s="109">
        <v>0</v>
      </c>
      <c r="I277" s="429">
        <f>+F134+F135+F278</f>
        <v>52603551</v>
      </c>
      <c r="J277" s="109">
        <f>E277+F277+G277+H277-I277</f>
        <v>2599766</v>
      </c>
      <c r="K277" s="103"/>
    </row>
    <row r="278" spans="1:11" x14ac:dyDescent="0.2">
      <c r="A278" s="106">
        <v>413003</v>
      </c>
      <c r="B278" s="107"/>
      <c r="C278" s="108" t="s">
        <v>961</v>
      </c>
      <c r="D278" s="157"/>
      <c r="E278" s="113"/>
      <c r="F278" s="113">
        <v>2542751</v>
      </c>
      <c r="G278" s="113"/>
      <c r="H278" s="113"/>
      <c r="I278" s="113"/>
      <c r="J278" s="113"/>
      <c r="K278" s="110"/>
    </row>
    <row r="279" spans="1:11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1" x14ac:dyDescent="0.2">
      <c r="A280" s="106">
        <v>4131</v>
      </c>
      <c r="B280" s="107"/>
      <c r="C280" s="108" t="s">
        <v>10</v>
      </c>
      <c r="D280" s="153"/>
      <c r="E280" s="109">
        <v>267653153</v>
      </c>
      <c r="F280" s="109">
        <v>3598379</v>
      </c>
      <c r="G280" s="109">
        <v>68032812</v>
      </c>
      <c r="H280" s="109">
        <v>800209</v>
      </c>
      <c r="I280" s="429">
        <f>G134+G136+G137+G138+G144+H137+H139+H143+H144</f>
        <v>339308739</v>
      </c>
      <c r="J280" s="109">
        <f>E280+F280+G280+H280-I280</f>
        <v>775814</v>
      </c>
      <c r="K280" s="104"/>
    </row>
    <row r="281" spans="1:11" x14ac:dyDescent="0.2">
      <c r="A281" s="106">
        <v>4132</v>
      </c>
      <c r="B281" s="107"/>
      <c r="C281" s="108" t="s">
        <v>15</v>
      </c>
      <c r="D281" s="153"/>
      <c r="E281" s="109">
        <v>5853304</v>
      </c>
      <c r="F281" s="109">
        <v>2071857</v>
      </c>
      <c r="G281" s="109">
        <v>0</v>
      </c>
      <c r="H281" s="109">
        <v>0</v>
      </c>
      <c r="I281" s="429">
        <v>0</v>
      </c>
      <c r="J281" s="109">
        <f>E281+F281+G281+H281-I281</f>
        <v>7925161</v>
      </c>
      <c r="K281" s="103"/>
    </row>
    <row r="282" spans="1:11" x14ac:dyDescent="0.2">
      <c r="A282" s="106">
        <v>4134</v>
      </c>
      <c r="B282" s="107"/>
      <c r="C282" s="108" t="s">
        <v>865</v>
      </c>
      <c r="D282" s="153"/>
      <c r="E282" s="109">
        <v>99519</v>
      </c>
      <c r="F282" s="109">
        <v>0</v>
      </c>
      <c r="G282" s="109">
        <v>0</v>
      </c>
      <c r="H282" s="109">
        <v>7774</v>
      </c>
      <c r="I282" s="428">
        <f>+E131</f>
        <v>109656</v>
      </c>
      <c r="J282" s="109">
        <f>E282+F282+G282+H282-I282</f>
        <v>-2363</v>
      </c>
      <c r="K282" s="103"/>
    </row>
    <row r="283" spans="1:11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x14ac:dyDescent="0.2">
      <c r="A285" s="99">
        <v>414</v>
      </c>
      <c r="B285" s="100"/>
      <c r="C285" s="101" t="s">
        <v>25</v>
      </c>
      <c r="D285" s="149"/>
      <c r="E285" s="31">
        <f>SUM(E286:E289)</f>
        <v>2886410</v>
      </c>
      <c r="F285" s="31">
        <v>0</v>
      </c>
      <c r="G285" s="31">
        <f>SUM(G286:G289)</f>
        <v>0</v>
      </c>
      <c r="H285" s="31">
        <f>SUM(H286:H289)</f>
        <v>3111291</v>
      </c>
      <c r="I285" s="31">
        <f>SUM(I286:I289)</f>
        <v>0</v>
      </c>
      <c r="J285" s="31">
        <f>E285+F285+G285+H285-I285</f>
        <v>5997701</v>
      </c>
      <c r="K285" s="103" t="e">
        <f>J285/J$184*100</f>
        <v>#REF!</v>
      </c>
    </row>
    <row r="286" spans="1:11" x14ac:dyDescent="0.2">
      <c r="A286" s="99">
        <v>4140</v>
      </c>
      <c r="B286" s="100"/>
      <c r="C286" s="101" t="s">
        <v>27</v>
      </c>
      <c r="D286" s="149"/>
      <c r="E286" s="31">
        <v>175692</v>
      </c>
      <c r="F286" s="31">
        <v>0</v>
      </c>
      <c r="G286" s="31">
        <v>0</v>
      </c>
      <c r="H286" s="31"/>
      <c r="I286" s="31"/>
      <c r="J286" s="31">
        <f>E286+F286+G286+H286-I286</f>
        <v>175692</v>
      </c>
      <c r="K286" s="103" t="e">
        <f>J286/J$184*100</f>
        <v>#REF!</v>
      </c>
    </row>
    <row r="287" spans="1:11" x14ac:dyDescent="0.2">
      <c r="A287" s="99">
        <v>4141</v>
      </c>
      <c r="B287" s="100"/>
      <c r="C287" s="101" t="s">
        <v>29</v>
      </c>
      <c r="D287" s="149"/>
      <c r="E287" s="31">
        <v>527248</v>
      </c>
      <c r="F287" s="31">
        <v>0</v>
      </c>
      <c r="G287" s="31">
        <v>0</v>
      </c>
      <c r="H287" s="31"/>
      <c r="I287" s="31"/>
      <c r="J287" s="31">
        <f>E287+F287+G287+H287-I287</f>
        <v>527248</v>
      </c>
      <c r="K287" s="103" t="e">
        <f>J287/J$184*100</f>
        <v>#REF!</v>
      </c>
    </row>
    <row r="288" spans="1:11" x14ac:dyDescent="0.2">
      <c r="A288" s="99">
        <v>4142</v>
      </c>
      <c r="B288" s="100"/>
      <c r="C288" s="101" t="s">
        <v>31</v>
      </c>
      <c r="D288" s="149"/>
      <c r="E288" s="31">
        <v>294876</v>
      </c>
      <c r="F288" s="31">
        <v>0</v>
      </c>
      <c r="G288" s="31">
        <v>0</v>
      </c>
      <c r="H288" s="31">
        <v>3111291</v>
      </c>
      <c r="I288" s="31"/>
      <c r="J288" s="31">
        <f>E288+F288+G288+H288-I288</f>
        <v>3406167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1888594</v>
      </c>
      <c r="F289" s="31">
        <v>0</v>
      </c>
      <c r="G289" s="31">
        <v>0</v>
      </c>
      <c r="H289" s="31"/>
      <c r="I289" s="31"/>
      <c r="J289" s="31">
        <f>E289+F289+G289+H289-I289</f>
        <v>1888594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88517691</v>
      </c>
      <c r="F291" s="32">
        <f>F293</f>
        <v>93932657</v>
      </c>
      <c r="G291" s="32">
        <f>G293</f>
        <v>400000</v>
      </c>
      <c r="H291" s="32">
        <f>H293</f>
        <v>1086806</v>
      </c>
      <c r="I291" s="32">
        <f>I293</f>
        <v>0</v>
      </c>
      <c r="J291" s="32">
        <f>E291+F291+G291+H291-I291</f>
        <v>183937154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88517691</v>
      </c>
      <c r="F293" s="31">
        <f>SUM(F294:F303)</f>
        <v>93932657</v>
      </c>
      <c r="G293" s="31">
        <v>400000</v>
      </c>
      <c r="H293" s="31">
        <v>1086806</v>
      </c>
      <c r="I293" s="31">
        <f>SUM(I294:I303)</f>
        <v>0</v>
      </c>
      <c r="J293" s="31">
        <f>E293+F293+G293+H293-I293</f>
        <v>183937154</v>
      </c>
      <c r="K293" s="103" t="e">
        <f t="shared" ref="K293:K303" si="17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3841257</v>
      </c>
      <c r="F294" s="31">
        <v>3416600</v>
      </c>
      <c r="G294" s="31"/>
      <c r="H294" s="31">
        <v>0</v>
      </c>
      <c r="I294" s="31"/>
      <c r="J294" s="31">
        <f t="shared" ref="J294:J303" si="18">E294+F294+G294+H294-I294</f>
        <v>7257857</v>
      </c>
      <c r="K294" s="103" t="e">
        <f t="shared" si="17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2305502</v>
      </c>
      <c r="F295" s="31">
        <v>368652</v>
      </c>
      <c r="G295" s="31"/>
      <c r="H295" s="31">
        <v>0</v>
      </c>
      <c r="I295" s="31"/>
      <c r="J295" s="31">
        <f t="shared" si="18"/>
        <v>2674154</v>
      </c>
      <c r="K295" s="103" t="e">
        <f t="shared" si="17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21526440</v>
      </c>
      <c r="F296" s="31">
        <v>3857060</v>
      </c>
      <c r="G296" s="31"/>
      <c r="H296" s="31">
        <v>0</v>
      </c>
      <c r="I296" s="31"/>
      <c r="J296" s="31">
        <f t="shared" si="18"/>
        <v>25383500</v>
      </c>
      <c r="K296" s="103" t="e">
        <f t="shared" si="17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47732</v>
      </c>
      <c r="F297" s="31">
        <v>439325</v>
      </c>
      <c r="G297" s="31"/>
      <c r="H297" s="31">
        <v>0</v>
      </c>
      <c r="I297" s="31"/>
      <c r="J297" s="31">
        <f t="shared" si="18"/>
        <v>487057</v>
      </c>
      <c r="K297" s="103" t="e">
        <f t="shared" si="17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37221831</v>
      </c>
      <c r="F298" s="31">
        <v>56356910</v>
      </c>
      <c r="G298" s="31"/>
      <c r="H298" s="31">
        <v>0</v>
      </c>
      <c r="I298" s="31"/>
      <c r="J298" s="31">
        <f t="shared" si="18"/>
        <v>93578741</v>
      </c>
      <c r="K298" s="103" t="e">
        <f t="shared" si="17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12481890</v>
      </c>
      <c r="F299" s="31">
        <v>14946666</v>
      </c>
      <c r="G299" s="31"/>
      <c r="H299" s="31"/>
      <c r="I299" s="31"/>
      <c r="J299" s="31">
        <f t="shared" si="18"/>
        <v>27428556</v>
      </c>
      <c r="K299" s="103" t="e">
        <f t="shared" si="17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2200455</v>
      </c>
      <c r="F300" s="31">
        <v>6865639</v>
      </c>
      <c r="G300" s="31"/>
      <c r="H300" s="31">
        <v>0</v>
      </c>
      <c r="I300" s="31"/>
      <c r="J300" s="31">
        <f t="shared" si="18"/>
        <v>9066094</v>
      </c>
      <c r="K300" s="103" t="e">
        <f t="shared" si="17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366119</v>
      </c>
      <c r="F301" s="31">
        <v>39803</v>
      </c>
      <c r="G301" s="31"/>
      <c r="H301" s="31">
        <v>0</v>
      </c>
      <c r="I301" s="31"/>
      <c r="J301" s="31">
        <f t="shared" si="18"/>
        <v>405922</v>
      </c>
      <c r="K301" s="103" t="e">
        <f t="shared" si="17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8506144</v>
      </c>
      <c r="F302" s="31">
        <v>7642002</v>
      </c>
      <c r="G302" s="31"/>
      <c r="H302" s="31">
        <v>0</v>
      </c>
      <c r="I302" s="31"/>
      <c r="J302" s="31">
        <f t="shared" si="18"/>
        <v>16148146</v>
      </c>
      <c r="K302" s="103" t="e">
        <f t="shared" si="17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20321</v>
      </c>
      <c r="F303" s="31">
        <v>0</v>
      </c>
      <c r="G303" s="31"/>
      <c r="H303" s="31">
        <v>0</v>
      </c>
      <c r="I303" s="31"/>
      <c r="J303" s="31">
        <f t="shared" si="18"/>
        <v>20321</v>
      </c>
      <c r="K303" s="103" t="e">
        <f t="shared" si="17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89297144</v>
      </c>
      <c r="F305" s="32">
        <f>F307</f>
        <v>37024351</v>
      </c>
      <c r="G305" s="32">
        <f>G307</f>
        <v>0</v>
      </c>
      <c r="H305" s="32">
        <f>H307</f>
        <v>0</v>
      </c>
      <c r="I305" s="32">
        <f>I307</f>
        <v>17408303</v>
      </c>
      <c r="J305" s="32">
        <f>E305+F305+G305+H305-I305</f>
        <v>108913192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89297144</v>
      </c>
      <c r="F307" s="31">
        <f>SUM(F309:F317)</f>
        <v>37024351</v>
      </c>
      <c r="G307" s="31">
        <v>0</v>
      </c>
      <c r="H307" s="31">
        <f>SUM(H309:H317)</f>
        <v>0</v>
      </c>
      <c r="I307" s="31">
        <f>SUM(I309:I317)</f>
        <v>17408303</v>
      </c>
      <c r="J307" s="31">
        <f>E307+F307+G307+H307-I307</f>
        <v>108913192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17639019</v>
      </c>
      <c r="F309" s="109">
        <v>2449560</v>
      </c>
      <c r="G309" s="109">
        <v>0</v>
      </c>
      <c r="H309" s="109">
        <v>0</v>
      </c>
      <c r="I309" s="429">
        <f>F136+F143-F278</f>
        <v>17408303</v>
      </c>
      <c r="J309" s="109">
        <f>E309+F309+G309+H309-I309</f>
        <v>2680276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66</v>
      </c>
      <c r="D310" s="149"/>
      <c r="E310" s="31">
        <v>1016486</v>
      </c>
      <c r="F310" s="31">
        <v>2901583</v>
      </c>
      <c r="G310" s="31">
        <v>0</v>
      </c>
      <c r="H310" s="31">
        <v>0</v>
      </c>
      <c r="I310" s="31"/>
      <c r="J310" s="31">
        <f t="shared" ref="J310:J317" si="19">E310+F310+G310+H310</f>
        <v>3918069</v>
      </c>
      <c r="K310" s="103" t="e">
        <f t="shared" ref="K310:K321" si="20">J310/J$184*100</f>
        <v>#REF!</v>
      </c>
    </row>
    <row r="311" spans="1:11" x14ac:dyDescent="0.2">
      <c r="A311" s="99">
        <v>4302</v>
      </c>
      <c r="B311" s="100"/>
      <c r="C311" s="101" t="s">
        <v>68</v>
      </c>
      <c r="D311" s="149"/>
      <c r="E311" s="31">
        <v>2848138</v>
      </c>
      <c r="F311" s="31">
        <v>1893065</v>
      </c>
      <c r="G311" s="31">
        <v>0</v>
      </c>
      <c r="H311" s="31">
        <v>0</v>
      </c>
      <c r="I311" s="31"/>
      <c r="J311" s="31">
        <f t="shared" si="19"/>
        <v>4741203</v>
      </c>
      <c r="K311" s="103" t="e">
        <f t="shared" si="20"/>
        <v>#REF!</v>
      </c>
    </row>
    <row r="312" spans="1:11" x14ac:dyDescent="0.2">
      <c r="A312" s="99">
        <v>4303</v>
      </c>
      <c r="B312" s="100"/>
      <c r="C312" s="101" t="s">
        <v>70</v>
      </c>
      <c r="D312" s="149"/>
      <c r="E312" s="31">
        <v>40719084</v>
      </c>
      <c r="F312" s="31">
        <v>14251120</v>
      </c>
      <c r="G312" s="31">
        <v>0</v>
      </c>
      <c r="H312" s="31">
        <v>0</v>
      </c>
      <c r="I312" s="31"/>
      <c r="J312" s="31">
        <f t="shared" si="19"/>
        <v>54970204</v>
      </c>
      <c r="K312" s="103" t="e">
        <f t="shared" si="20"/>
        <v>#REF!</v>
      </c>
    </row>
    <row r="313" spans="1:11" x14ac:dyDescent="0.2">
      <c r="A313" s="99">
        <v>4304</v>
      </c>
      <c r="B313" s="100"/>
      <c r="C313" s="101" t="s">
        <v>72</v>
      </c>
      <c r="D313" s="149"/>
      <c r="E313" s="31">
        <v>0</v>
      </c>
      <c r="F313" s="31">
        <v>8667</v>
      </c>
      <c r="G313" s="31">
        <v>0</v>
      </c>
      <c r="H313" s="31">
        <v>0</v>
      </c>
      <c r="I313" s="31"/>
      <c r="J313" s="31">
        <f t="shared" si="19"/>
        <v>8667</v>
      </c>
      <c r="K313" s="103" t="e">
        <f t="shared" si="20"/>
        <v>#REF!</v>
      </c>
    </row>
    <row r="314" spans="1:11" x14ac:dyDescent="0.2">
      <c r="A314" s="99">
        <v>4305</v>
      </c>
      <c r="B314" s="100"/>
      <c r="C314" s="101" t="s">
        <v>74</v>
      </c>
      <c r="D314" s="149"/>
      <c r="E314" s="31">
        <v>13159768</v>
      </c>
      <c r="F314" s="31">
        <v>1108689</v>
      </c>
      <c r="G314" s="31">
        <v>0</v>
      </c>
      <c r="H314" s="31">
        <v>0</v>
      </c>
      <c r="I314" s="31"/>
      <c r="J314" s="31">
        <f t="shared" si="19"/>
        <v>14268457</v>
      </c>
      <c r="K314" s="103" t="e">
        <f t="shared" si="20"/>
        <v>#REF!</v>
      </c>
    </row>
    <row r="315" spans="1:11" x14ac:dyDescent="0.2">
      <c r="A315" s="99">
        <v>4306</v>
      </c>
      <c r="B315" s="100"/>
      <c r="C315" s="101" t="s">
        <v>76</v>
      </c>
      <c r="D315" s="149"/>
      <c r="E315" s="31">
        <v>6211013</v>
      </c>
      <c r="F315" s="31">
        <v>189018</v>
      </c>
      <c r="G315" s="31">
        <v>0</v>
      </c>
      <c r="H315" s="31">
        <v>0</v>
      </c>
      <c r="I315" s="31"/>
      <c r="J315" s="31">
        <f t="shared" si="19"/>
        <v>6400031</v>
      </c>
      <c r="K315" s="103" t="e">
        <f t="shared" si="20"/>
        <v>#REF!</v>
      </c>
    </row>
    <row r="316" spans="1:11" x14ac:dyDescent="0.2">
      <c r="A316" s="99">
        <v>4307</v>
      </c>
      <c r="B316" s="100"/>
      <c r="C316" s="101" t="s">
        <v>78</v>
      </c>
      <c r="D316" s="149"/>
      <c r="E316" s="31">
        <v>7674540</v>
      </c>
      <c r="F316" s="31">
        <v>14222649</v>
      </c>
      <c r="G316" s="31">
        <v>0</v>
      </c>
      <c r="H316" s="31">
        <v>0</v>
      </c>
      <c r="I316" s="31"/>
      <c r="J316" s="31">
        <f t="shared" si="19"/>
        <v>21897189</v>
      </c>
      <c r="K316" s="103" t="e">
        <f t="shared" si="20"/>
        <v>#REF!</v>
      </c>
    </row>
    <row r="317" spans="1:11" x14ac:dyDescent="0.2">
      <c r="A317" s="99">
        <v>4308</v>
      </c>
      <c r="B317" s="100"/>
      <c r="C317" s="101" t="s">
        <v>80</v>
      </c>
      <c r="D317" s="149"/>
      <c r="E317" s="383">
        <v>29096</v>
      </c>
      <c r="F317" s="31">
        <v>0</v>
      </c>
      <c r="G317" s="31">
        <v>0</v>
      </c>
      <c r="H317" s="31">
        <v>0</v>
      </c>
      <c r="I317" s="31"/>
      <c r="J317" s="31">
        <f t="shared" si="19"/>
        <v>29096</v>
      </c>
      <c r="K317" s="103" t="e">
        <f t="shared" si="20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944</v>
      </c>
      <c r="D319" s="146"/>
      <c r="E319" s="32">
        <f>+E321</f>
        <v>81044900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81044900</v>
      </c>
      <c r="K319" s="92" t="e">
        <f t="shared" si="20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945</v>
      </c>
      <c r="D321" s="424"/>
      <c r="E321" s="383">
        <f>+E322+E327+E330+E333</f>
        <v>81044900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81044900</v>
      </c>
      <c r="K321" s="103" t="e">
        <f t="shared" si="20"/>
        <v>#REF!</v>
      </c>
    </row>
    <row r="322" spans="1:11" x14ac:dyDescent="0.2">
      <c r="A322" s="204">
        <v>4500</v>
      </c>
      <c r="B322" s="205"/>
      <c r="C322" s="206" t="s">
        <v>946</v>
      </c>
      <c r="D322" s="424"/>
      <c r="E322" s="383">
        <f>+E323+E324+E325</f>
        <v>12441300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12441300</v>
      </c>
      <c r="K322" s="425"/>
    </row>
    <row r="323" spans="1:11" x14ac:dyDescent="0.2">
      <c r="A323" s="204">
        <v>450000</v>
      </c>
      <c r="B323" s="205"/>
      <c r="C323" s="206" t="s">
        <v>947</v>
      </c>
      <c r="D323" s="424"/>
      <c r="E323" s="383">
        <v>12441300</v>
      </c>
      <c r="F323" s="383"/>
      <c r="G323" s="383"/>
      <c r="H323" s="383"/>
      <c r="I323" s="383"/>
      <c r="J323" s="383">
        <f>+E323+F323+G323+H323-I323</f>
        <v>12441300</v>
      </c>
      <c r="K323" s="425"/>
    </row>
    <row r="324" spans="1:11" x14ac:dyDescent="0.2">
      <c r="A324" s="204">
        <v>450001</v>
      </c>
      <c r="B324" s="205"/>
      <c r="C324" s="206" t="s">
        <v>948</v>
      </c>
      <c r="D324" s="424"/>
      <c r="E324" s="383">
        <v>0</v>
      </c>
      <c r="F324" s="383"/>
      <c r="G324" s="383"/>
      <c r="H324" s="383"/>
      <c r="I324" s="383"/>
      <c r="J324" s="383"/>
      <c r="K324" s="425"/>
    </row>
    <row r="325" spans="1:11" x14ac:dyDescent="0.2">
      <c r="A325" s="204">
        <v>450002</v>
      </c>
      <c r="B325" s="205"/>
      <c r="C325" s="206" t="s">
        <v>949</v>
      </c>
      <c r="D325" s="424"/>
      <c r="E325" s="383">
        <v>0</v>
      </c>
      <c r="F325" s="383"/>
      <c r="G325" s="383"/>
      <c r="H325" s="383"/>
      <c r="I325" s="383"/>
      <c r="J325" s="383"/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950</v>
      </c>
      <c r="D327" s="424"/>
      <c r="E327" s="383">
        <f>+E328</f>
        <v>9235100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9235100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951</v>
      </c>
      <c r="D328" s="424"/>
      <c r="E328" s="383">
        <v>9235100</v>
      </c>
      <c r="F328" s="383"/>
      <c r="G328" s="383"/>
      <c r="H328" s="383"/>
      <c r="I328" s="383"/>
      <c r="J328" s="383">
        <f>+E328+F328+G328+H328-I328</f>
        <v>9235100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952</v>
      </c>
      <c r="D330" s="424"/>
      <c r="E330" s="383">
        <f>+E331</f>
        <v>52244300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52244300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953</v>
      </c>
      <c r="D331" s="424"/>
      <c r="E331" s="383">
        <v>52244300</v>
      </c>
      <c r="F331" s="383"/>
      <c r="G331" s="383"/>
      <c r="H331" s="383"/>
      <c r="I331" s="383"/>
      <c r="J331" s="383">
        <f>+E331+F331+G331+H331-I331</f>
        <v>52244300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954</v>
      </c>
      <c r="D333" s="424"/>
      <c r="E333" s="383">
        <f>+E334</f>
        <v>7124200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7124200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955</v>
      </c>
      <c r="D334" s="424"/>
      <c r="E334" s="383">
        <v>7124200</v>
      </c>
      <c r="F334" s="383"/>
      <c r="G334" s="383"/>
      <c r="H334" s="383"/>
      <c r="I334" s="383"/>
      <c r="J334" s="383">
        <f>+E334+F334+G334+H334-I334</f>
        <v>7124200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84</v>
      </c>
      <c r="B338" s="70"/>
      <c r="C338" s="77" t="s">
        <v>853</v>
      </c>
      <c r="D338" s="142"/>
      <c r="E338" s="73">
        <f t="shared" ref="E338:J338" si="21">E22-E187</f>
        <v>-236424818</v>
      </c>
      <c r="F338" s="73">
        <f t="shared" si="21"/>
        <v>-3468756</v>
      </c>
      <c r="G338" s="73">
        <f t="shared" si="21"/>
        <v>6375000</v>
      </c>
      <c r="H338" s="73">
        <f t="shared" si="21"/>
        <v>9358750</v>
      </c>
      <c r="I338" s="73">
        <f t="shared" si="21"/>
        <v>0</v>
      </c>
      <c r="J338" s="167">
        <f t="shared" si="21"/>
        <v>-224159824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854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89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894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91</v>
      </c>
      <c r="B344" s="70"/>
      <c r="C344" s="77" t="s">
        <v>92</v>
      </c>
      <c r="D344" s="142"/>
      <c r="E344" s="73">
        <f t="shared" ref="E344:J344" si="22">(E22-E81)-(E187-E232-E239)</f>
        <v>-148683084</v>
      </c>
      <c r="F344" s="73">
        <f t="shared" si="22"/>
        <v>-4549355</v>
      </c>
      <c r="G344" s="73">
        <f t="shared" si="22"/>
        <v>6874551</v>
      </c>
      <c r="H344" s="73">
        <f t="shared" si="22"/>
        <v>10029416</v>
      </c>
      <c r="I344" s="73">
        <f t="shared" si="22"/>
        <v>0</v>
      </c>
      <c r="J344" s="73">
        <f t="shared" si="22"/>
        <v>-136328472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94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96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97</v>
      </c>
      <c r="B349" s="70"/>
      <c r="C349" s="77" t="s">
        <v>98</v>
      </c>
      <c r="D349" s="142"/>
      <c r="E349" s="73">
        <f t="shared" ref="E349:J349" si="23">E25-(E190+E252)</f>
        <v>-66507101</v>
      </c>
      <c r="F349" s="73">
        <f t="shared" si="23"/>
        <v>40928161</v>
      </c>
      <c r="G349" s="73">
        <f t="shared" si="23"/>
        <v>-263317582</v>
      </c>
      <c r="H349" s="73">
        <f t="shared" si="23"/>
        <v>-68647621</v>
      </c>
      <c r="I349" s="73">
        <f t="shared" si="23"/>
        <v>-395666124</v>
      </c>
      <c r="J349" s="73">
        <f t="shared" si="23"/>
        <v>38121981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94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100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866</v>
      </c>
      <c r="C356" s="239" t="s">
        <v>867</v>
      </c>
      <c r="D356" s="239" t="s">
        <v>868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219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220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221</v>
      </c>
      <c r="J361" s="282" t="s">
        <v>222</v>
      </c>
      <c r="K361" s="277" t="s">
        <v>223</v>
      </c>
    </row>
    <row r="362" spans="1:11" ht="15.75" x14ac:dyDescent="0.25">
      <c r="A362" s="329" t="s">
        <v>224</v>
      </c>
      <c r="B362" s="242"/>
      <c r="C362" s="345"/>
      <c r="D362" s="374"/>
      <c r="E362" s="283" t="s">
        <v>225</v>
      </c>
      <c r="F362" s="284" t="s">
        <v>226</v>
      </c>
      <c r="G362" s="288" t="s">
        <v>227</v>
      </c>
      <c r="H362" s="289" t="s">
        <v>228</v>
      </c>
      <c r="I362" s="285" t="s">
        <v>229</v>
      </c>
      <c r="J362" s="285" t="s">
        <v>230</v>
      </c>
      <c r="K362" s="277" t="s">
        <v>231</v>
      </c>
    </row>
    <row r="363" spans="1:11" ht="15.75" x14ac:dyDescent="0.25">
      <c r="A363" s="307"/>
      <c r="B363" s="242"/>
      <c r="C363" s="345"/>
      <c r="D363" s="374"/>
      <c r="E363" s="283" t="s">
        <v>232</v>
      </c>
      <c r="F363" s="284" t="s">
        <v>233</v>
      </c>
      <c r="G363" s="288"/>
      <c r="H363" s="289"/>
      <c r="I363" s="294" t="s">
        <v>234</v>
      </c>
      <c r="J363" s="285" t="s">
        <v>235</v>
      </c>
      <c r="K363" s="277" t="s">
        <v>236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237</v>
      </c>
      <c r="J364" s="286"/>
      <c r="K364" s="287" t="s">
        <v>239</v>
      </c>
    </row>
    <row r="365" spans="1:11" ht="15.75" thickTop="1" x14ac:dyDescent="0.2">
      <c r="A365" s="57"/>
      <c r="B365" s="58"/>
      <c r="C365" s="59"/>
      <c r="D365" s="60"/>
      <c r="E365" s="260" t="s">
        <v>240</v>
      </c>
      <c r="F365" s="260" t="s">
        <v>241</v>
      </c>
      <c r="G365" s="260" t="s">
        <v>242</v>
      </c>
      <c r="H365" s="260" t="s">
        <v>243</v>
      </c>
      <c r="I365" s="260" t="s">
        <v>244</v>
      </c>
      <c r="J365" s="260" t="s">
        <v>245</v>
      </c>
      <c r="K365" s="272"/>
    </row>
    <row r="366" spans="1:11" ht="15.75" x14ac:dyDescent="0.25">
      <c r="A366" s="190"/>
      <c r="B366" s="191" t="s">
        <v>101</v>
      </c>
      <c r="C366" s="192" t="s">
        <v>698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700</v>
      </c>
      <c r="D367" s="193"/>
      <c r="E367" s="194">
        <f t="shared" ref="E367:J367" si="24">E369+E379+E384</f>
        <v>9267143</v>
      </c>
      <c r="F367" s="194">
        <f t="shared" si="24"/>
        <v>3312542</v>
      </c>
      <c r="G367" s="194">
        <f t="shared" si="24"/>
        <v>70440</v>
      </c>
      <c r="H367" s="194">
        <f t="shared" si="24"/>
        <v>0</v>
      </c>
      <c r="I367" s="194">
        <f t="shared" si="24"/>
        <v>0</v>
      </c>
      <c r="J367" s="196">
        <f t="shared" si="24"/>
        <v>12650125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1" x14ac:dyDescent="0.2">
      <c r="A369" s="99">
        <v>750</v>
      </c>
      <c r="B369" s="100"/>
      <c r="C369" s="101" t="s">
        <v>702</v>
      </c>
      <c r="D369" s="149"/>
      <c r="E369" s="31">
        <f>SUM(E370:E377)</f>
        <v>9267143</v>
      </c>
      <c r="F369" s="31">
        <v>1755120</v>
      </c>
      <c r="G369" s="31">
        <f>SUM(G370:G377)</f>
        <v>70440</v>
      </c>
      <c r="H369" s="31">
        <f>SUM(H370:H377)</f>
        <v>0</v>
      </c>
      <c r="I369" s="31">
        <f>SUM(I370:I377)</f>
        <v>0</v>
      </c>
      <c r="J369" s="31">
        <f>+E369+F369+G369+H369-I369</f>
        <v>11092703</v>
      </c>
      <c r="K369" s="103" t="e">
        <f t="shared" ref="K369:K377" si="25">J369/J$184*100</f>
        <v>#REF!</v>
      </c>
    </row>
    <row r="370" spans="1:11" x14ac:dyDescent="0.2">
      <c r="A370" s="99">
        <v>7500</v>
      </c>
      <c r="B370" s="100"/>
      <c r="C370" s="101" t="s">
        <v>704</v>
      </c>
      <c r="D370" s="149"/>
      <c r="E370" s="31"/>
      <c r="F370" s="31"/>
      <c r="G370" s="31">
        <v>70440</v>
      </c>
      <c r="H370" s="31">
        <v>0</v>
      </c>
      <c r="I370" s="31"/>
      <c r="J370" s="31">
        <f t="shared" ref="J370:J376" si="26">E370+F370+G370+H370-I370</f>
        <v>70440</v>
      </c>
      <c r="K370" s="103" t="e">
        <f t="shared" si="25"/>
        <v>#REF!</v>
      </c>
    </row>
    <row r="371" spans="1:11" x14ac:dyDescent="0.2">
      <c r="A371" s="99">
        <v>7501</v>
      </c>
      <c r="B371" s="100"/>
      <c r="C371" s="101" t="s">
        <v>907</v>
      </c>
      <c r="D371" s="149"/>
      <c r="E371" s="31"/>
      <c r="F371" s="31"/>
      <c r="G371" s="31">
        <v>0</v>
      </c>
      <c r="H371" s="31">
        <v>0</v>
      </c>
      <c r="I371" s="31"/>
      <c r="J371" s="31">
        <f t="shared" si="26"/>
        <v>0</v>
      </c>
      <c r="K371" s="103" t="e">
        <f t="shared" si="25"/>
        <v>#REF!</v>
      </c>
    </row>
    <row r="372" spans="1:11" x14ac:dyDescent="0.2">
      <c r="A372" s="99">
        <v>7502</v>
      </c>
      <c r="B372" s="100"/>
      <c r="C372" s="101" t="s">
        <v>706</v>
      </c>
      <c r="D372" s="149"/>
      <c r="E372" s="31"/>
      <c r="F372" s="31"/>
      <c r="G372" s="31">
        <v>0</v>
      </c>
      <c r="H372" s="31">
        <v>0</v>
      </c>
      <c r="I372" s="31"/>
      <c r="J372" s="31">
        <f t="shared" si="26"/>
        <v>0</v>
      </c>
      <c r="K372" s="103" t="e">
        <f t="shared" si="25"/>
        <v>#REF!</v>
      </c>
    </row>
    <row r="373" spans="1:11" x14ac:dyDescent="0.2">
      <c r="A373" s="99">
        <v>7503</v>
      </c>
      <c r="B373" s="100"/>
      <c r="C373" s="101" t="s">
        <v>908</v>
      </c>
      <c r="D373" s="149"/>
      <c r="E373" s="31">
        <v>8267143</v>
      </c>
      <c r="F373" s="31"/>
      <c r="G373" s="31">
        <v>0</v>
      </c>
      <c r="H373" s="31">
        <v>0</v>
      </c>
      <c r="I373" s="31"/>
      <c r="J373" s="31">
        <f t="shared" si="26"/>
        <v>8267143</v>
      </c>
      <c r="K373" s="103" t="e">
        <f t="shared" si="25"/>
        <v>#REF!</v>
      </c>
    </row>
    <row r="374" spans="1:11" s="423" customFormat="1" x14ac:dyDescent="0.2">
      <c r="A374" s="99">
        <v>7504</v>
      </c>
      <c r="B374" s="100"/>
      <c r="C374" s="101" t="s">
        <v>710</v>
      </c>
      <c r="D374" s="149"/>
      <c r="E374" s="31">
        <v>1000000</v>
      </c>
      <c r="F374" s="31"/>
      <c r="G374" s="31">
        <v>0</v>
      </c>
      <c r="H374" s="31">
        <v>0</v>
      </c>
      <c r="I374" s="31"/>
      <c r="J374" s="31">
        <f t="shared" si="26"/>
        <v>1000000</v>
      </c>
      <c r="K374" s="103" t="e">
        <f t="shared" si="25"/>
        <v>#REF!</v>
      </c>
    </row>
    <row r="375" spans="1:11" s="423" customFormat="1" x14ac:dyDescent="0.2">
      <c r="A375" s="99">
        <v>7505</v>
      </c>
      <c r="B375" s="100"/>
      <c r="C375" s="101" t="s">
        <v>712</v>
      </c>
      <c r="D375" s="149"/>
      <c r="E375" s="31">
        <v>0</v>
      </c>
      <c r="F375" s="31"/>
      <c r="G375" s="31">
        <v>0</v>
      </c>
      <c r="H375" s="31"/>
      <c r="I375" s="31"/>
      <c r="J375" s="31">
        <f t="shared" si="26"/>
        <v>0</v>
      </c>
      <c r="K375" s="103" t="e">
        <f t="shared" si="25"/>
        <v>#REF!</v>
      </c>
    </row>
    <row r="376" spans="1:11" x14ac:dyDescent="0.2">
      <c r="A376" s="99">
        <v>7506</v>
      </c>
      <c r="B376" s="100"/>
      <c r="C376" s="101" t="s">
        <v>716</v>
      </c>
      <c r="D376" s="149"/>
      <c r="E376" s="31">
        <v>0</v>
      </c>
      <c r="F376" s="31"/>
      <c r="G376" s="31">
        <v>0</v>
      </c>
      <c r="H376" s="31">
        <v>0</v>
      </c>
      <c r="I376" s="31"/>
      <c r="J376" s="31">
        <f t="shared" si="26"/>
        <v>0</v>
      </c>
      <c r="K376" s="103" t="e">
        <f t="shared" si="25"/>
        <v>#REF!</v>
      </c>
    </row>
    <row r="377" spans="1:11" x14ac:dyDescent="0.2">
      <c r="A377" s="99">
        <v>7507</v>
      </c>
      <c r="B377" s="100"/>
      <c r="C377" s="101" t="s">
        <v>714</v>
      </c>
      <c r="D377" s="149"/>
      <c r="E377" s="31">
        <v>0</v>
      </c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5"/>
        <v>#REF!</v>
      </c>
    </row>
    <row r="378" spans="1:11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1" x14ac:dyDescent="0.2">
      <c r="A379" s="99">
        <v>751</v>
      </c>
      <c r="B379" s="100"/>
      <c r="C379" s="101" t="s">
        <v>700</v>
      </c>
      <c r="D379" s="149"/>
      <c r="E379" s="31">
        <f>SUM(E380:E382)</f>
        <v>0</v>
      </c>
      <c r="F379" s="31">
        <v>1193580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1193580</v>
      </c>
      <c r="K379" s="103" t="e">
        <f>J379/J$184*100</f>
        <v>#REF!</v>
      </c>
    </row>
    <row r="380" spans="1:11" x14ac:dyDescent="0.2">
      <c r="A380" s="99">
        <v>7510</v>
      </c>
      <c r="B380" s="100"/>
      <c r="C380" s="101" t="s">
        <v>718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1" x14ac:dyDescent="0.2">
      <c r="A381" s="99">
        <v>7511</v>
      </c>
      <c r="B381" s="100"/>
      <c r="C381" s="101" t="s">
        <v>720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1" x14ac:dyDescent="0.2">
      <c r="A382" s="99">
        <v>7512</v>
      </c>
      <c r="B382" s="100"/>
      <c r="C382" s="101" t="s">
        <v>722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1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1" x14ac:dyDescent="0.2">
      <c r="A384" s="99">
        <v>752</v>
      </c>
      <c r="B384" s="100"/>
      <c r="C384" s="101" t="s">
        <v>724</v>
      </c>
      <c r="D384" s="149"/>
      <c r="E384" s="31">
        <f>E385</f>
        <v>0</v>
      </c>
      <c r="F384" s="31">
        <f>F385</f>
        <v>363842</v>
      </c>
      <c r="G384" s="31">
        <f>G385</f>
        <v>0</v>
      </c>
      <c r="H384" s="31">
        <f>H385</f>
        <v>0</v>
      </c>
      <c r="I384" s="31">
        <f>I385</f>
        <v>0</v>
      </c>
      <c r="J384" s="31">
        <f>+E384+F384+G384+H384-I384</f>
        <v>363842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103</v>
      </c>
      <c r="D385" s="149"/>
      <c r="E385" s="31"/>
      <c r="F385" s="31">
        <v>363842</v>
      </c>
      <c r="G385" s="31">
        <v>0</v>
      </c>
      <c r="H385" s="31">
        <v>0</v>
      </c>
      <c r="I385" s="31">
        <v>0</v>
      </c>
      <c r="J385" s="31">
        <f>E385+F385+G385+H385-I385</f>
        <v>363842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105</v>
      </c>
      <c r="C388" s="77" t="s">
        <v>106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108</v>
      </c>
      <c r="D389" s="142"/>
      <c r="E389" s="73">
        <f t="shared" ref="E389:J389" si="27">E391+E400+E408+E413</f>
        <v>666039</v>
      </c>
      <c r="F389" s="73">
        <f t="shared" si="27"/>
        <v>1315758</v>
      </c>
      <c r="G389" s="73">
        <f t="shared" si="27"/>
        <v>0</v>
      </c>
      <c r="H389" s="73">
        <f t="shared" si="27"/>
        <v>0</v>
      </c>
      <c r="I389" s="73">
        <f t="shared" si="27"/>
        <v>0</v>
      </c>
      <c r="J389" s="73">
        <f t="shared" si="27"/>
        <v>1981797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110</v>
      </c>
      <c r="D391" s="149"/>
      <c r="E391" s="31">
        <f>SUM(E392:E398)</f>
        <v>666039</v>
      </c>
      <c r="F391" s="31">
        <v>928603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1594642</v>
      </c>
      <c r="K391" s="103" t="e">
        <f t="shared" ref="K391:K398" si="28">J391/J$184*100</f>
        <v>#REF!</v>
      </c>
    </row>
    <row r="392" spans="1:11" x14ac:dyDescent="0.2">
      <c r="A392" s="99">
        <v>4400</v>
      </c>
      <c r="B392" s="100"/>
      <c r="C392" s="101" t="s">
        <v>112</v>
      </c>
      <c r="D392" s="149"/>
      <c r="E392" s="31">
        <v>0</v>
      </c>
      <c r="F392" s="31"/>
      <c r="G392" s="31">
        <v>0</v>
      </c>
      <c r="H392" s="31">
        <v>0</v>
      </c>
      <c r="I392" s="31">
        <v>0</v>
      </c>
      <c r="J392" s="31">
        <f t="shared" ref="J392:J398" si="29">E392+F392+G392+H392</f>
        <v>0</v>
      </c>
      <c r="K392" s="103" t="e">
        <f t="shared" si="28"/>
        <v>#REF!</v>
      </c>
    </row>
    <row r="393" spans="1:11" x14ac:dyDescent="0.2">
      <c r="A393" s="99">
        <v>4401</v>
      </c>
      <c r="B393" s="100"/>
      <c r="C393" s="101" t="s">
        <v>114</v>
      </c>
      <c r="D393" s="149"/>
      <c r="E393" s="31">
        <v>0</v>
      </c>
      <c r="F393" s="31"/>
      <c r="G393" s="31">
        <v>0</v>
      </c>
      <c r="H393" s="31">
        <v>0</v>
      </c>
      <c r="I393" s="31">
        <v>0</v>
      </c>
      <c r="J393" s="31">
        <f t="shared" si="29"/>
        <v>0</v>
      </c>
      <c r="K393" s="103" t="e">
        <f t="shared" si="28"/>
        <v>#REF!</v>
      </c>
    </row>
    <row r="394" spans="1:11" x14ac:dyDescent="0.2">
      <c r="A394" s="99">
        <v>4402</v>
      </c>
      <c r="B394" s="100"/>
      <c r="C394" s="101" t="s">
        <v>116</v>
      </c>
      <c r="D394" s="149"/>
      <c r="E394" s="31">
        <v>0</v>
      </c>
      <c r="F394" s="31"/>
      <c r="G394" s="31">
        <v>0</v>
      </c>
      <c r="H394" s="31">
        <v>0</v>
      </c>
      <c r="I394" s="31">
        <v>0</v>
      </c>
      <c r="J394" s="31">
        <f t="shared" si="29"/>
        <v>0</v>
      </c>
      <c r="K394" s="103" t="e">
        <f t="shared" si="28"/>
        <v>#REF!</v>
      </c>
    </row>
    <row r="395" spans="1:11" x14ac:dyDescent="0.2">
      <c r="A395" s="99">
        <v>4403</v>
      </c>
      <c r="B395" s="100"/>
      <c r="C395" s="101" t="s">
        <v>118</v>
      </c>
      <c r="D395" s="149"/>
      <c r="E395" s="31">
        <v>0</v>
      </c>
      <c r="F395" s="31"/>
      <c r="G395" s="31">
        <v>0</v>
      </c>
      <c r="H395" s="31">
        <v>0</v>
      </c>
      <c r="I395" s="31">
        <v>0</v>
      </c>
      <c r="J395" s="31">
        <f t="shared" si="29"/>
        <v>0</v>
      </c>
      <c r="K395" s="103" t="e">
        <f t="shared" si="28"/>
        <v>#REF!</v>
      </c>
    </row>
    <row r="396" spans="1:11" x14ac:dyDescent="0.2">
      <c r="A396" s="99">
        <v>4404</v>
      </c>
      <c r="B396" s="100"/>
      <c r="C396" s="101" t="s">
        <v>120</v>
      </c>
      <c r="D396" s="149"/>
      <c r="E396" s="31">
        <v>666039</v>
      </c>
      <c r="F396" s="31"/>
      <c r="G396" s="31">
        <v>0</v>
      </c>
      <c r="H396" s="31">
        <v>0</v>
      </c>
      <c r="I396" s="31">
        <v>0</v>
      </c>
      <c r="J396" s="31">
        <f t="shared" si="29"/>
        <v>666039</v>
      </c>
      <c r="K396" s="103" t="e">
        <f t="shared" si="28"/>
        <v>#REF!</v>
      </c>
    </row>
    <row r="397" spans="1:11" x14ac:dyDescent="0.2">
      <c r="A397" s="106">
        <v>4405</v>
      </c>
      <c r="B397" s="107"/>
      <c r="C397" s="108" t="s">
        <v>122</v>
      </c>
      <c r="D397" s="153"/>
      <c r="E397" s="109">
        <v>0</v>
      </c>
      <c r="F397" s="109"/>
      <c r="G397" s="109">
        <v>0</v>
      </c>
      <c r="H397" s="109">
        <v>0</v>
      </c>
      <c r="I397" s="109">
        <v>0</v>
      </c>
      <c r="J397" s="109">
        <f t="shared" si="29"/>
        <v>0</v>
      </c>
      <c r="K397" s="103" t="e">
        <f t="shared" si="28"/>
        <v>#REF!</v>
      </c>
    </row>
    <row r="398" spans="1:11" x14ac:dyDescent="0.2">
      <c r="A398" s="99">
        <v>4406</v>
      </c>
      <c r="B398" s="100"/>
      <c r="C398" s="101" t="s">
        <v>124</v>
      </c>
      <c r="D398" s="149"/>
      <c r="E398" s="31">
        <v>0</v>
      </c>
      <c r="F398" s="31"/>
      <c r="G398" s="31">
        <v>0</v>
      </c>
      <c r="H398" s="31">
        <v>0</v>
      </c>
      <c r="I398" s="31"/>
      <c r="J398" s="31">
        <f t="shared" si="29"/>
        <v>0</v>
      </c>
      <c r="K398" s="103" t="e">
        <f t="shared" si="28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126</v>
      </c>
      <c r="D400" s="149"/>
      <c r="E400" s="31">
        <f>SUM(E401:E405)</f>
        <v>0</v>
      </c>
      <c r="F400" s="31">
        <v>375175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375175</v>
      </c>
      <c r="K400" s="103" t="e">
        <f t="shared" ref="K400:K406" si="30">J400/J$184*100</f>
        <v>#REF!</v>
      </c>
    </row>
    <row r="401" spans="1:11" x14ac:dyDescent="0.2">
      <c r="A401" s="99">
        <v>4410</v>
      </c>
      <c r="B401" s="100"/>
      <c r="C401" s="101" t="s">
        <v>725</v>
      </c>
      <c r="D401" s="149"/>
      <c r="E401" s="31"/>
      <c r="F401" s="31"/>
      <c r="G401" s="31">
        <v>0</v>
      </c>
      <c r="H401" s="31">
        <v>0</v>
      </c>
      <c r="I401" s="31">
        <v>0</v>
      </c>
      <c r="J401" s="31">
        <f t="shared" ref="J401:J406" si="31">E401+F401+G401+H401</f>
        <v>0</v>
      </c>
      <c r="K401" s="103" t="e">
        <f t="shared" si="30"/>
        <v>#REF!</v>
      </c>
    </row>
    <row r="402" spans="1:11" x14ac:dyDescent="0.2">
      <c r="A402" s="99">
        <v>4411</v>
      </c>
      <c r="B402" s="100"/>
      <c r="C402" s="101" t="s">
        <v>727</v>
      </c>
      <c r="D402" s="149"/>
      <c r="E402" s="31"/>
      <c r="F402" s="31"/>
      <c r="G402" s="31">
        <v>0</v>
      </c>
      <c r="H402" s="31">
        <v>0</v>
      </c>
      <c r="I402" s="31">
        <v>0</v>
      </c>
      <c r="J402" s="31">
        <f t="shared" si="31"/>
        <v>0</v>
      </c>
      <c r="K402" s="103" t="e">
        <f t="shared" si="30"/>
        <v>#REF!</v>
      </c>
    </row>
    <row r="403" spans="1:11" x14ac:dyDescent="0.2">
      <c r="A403" s="99">
        <v>4412</v>
      </c>
      <c r="B403" s="100"/>
      <c r="C403" s="101" t="s">
        <v>730</v>
      </c>
      <c r="D403" s="149"/>
      <c r="E403" s="31"/>
      <c r="F403" s="31"/>
      <c r="G403" s="31">
        <v>0</v>
      </c>
      <c r="H403" s="31">
        <v>0</v>
      </c>
      <c r="I403" s="31">
        <v>0</v>
      </c>
      <c r="J403" s="31">
        <f t="shared" si="31"/>
        <v>0</v>
      </c>
      <c r="K403" s="103" t="e">
        <f t="shared" si="30"/>
        <v>#REF!</v>
      </c>
    </row>
    <row r="404" spans="1:11" x14ac:dyDescent="0.2">
      <c r="A404" s="99">
        <v>4413</v>
      </c>
      <c r="B404" s="100"/>
      <c r="C404" s="101" t="s">
        <v>732</v>
      </c>
      <c r="D404" s="149"/>
      <c r="E404" s="31"/>
      <c r="F404" s="31"/>
      <c r="G404" s="31">
        <v>0</v>
      </c>
      <c r="H404" s="31">
        <v>0</v>
      </c>
      <c r="I404" s="31">
        <v>0</v>
      </c>
      <c r="J404" s="31">
        <f t="shared" si="31"/>
        <v>0</v>
      </c>
      <c r="K404" s="103" t="e">
        <f t="shared" si="30"/>
        <v>#REF!</v>
      </c>
    </row>
    <row r="405" spans="1:11" x14ac:dyDescent="0.2">
      <c r="A405" s="99">
        <v>4414</v>
      </c>
      <c r="B405" s="100"/>
      <c r="C405" s="101" t="s">
        <v>734</v>
      </c>
      <c r="D405" s="149"/>
      <c r="E405" s="31"/>
      <c r="F405" s="31"/>
      <c r="G405" s="31">
        <v>0</v>
      </c>
      <c r="H405" s="31">
        <v>0</v>
      </c>
      <c r="I405" s="31">
        <v>0</v>
      </c>
      <c r="J405" s="31">
        <f t="shared" si="31"/>
        <v>0</v>
      </c>
      <c r="K405" s="103" t="e">
        <f t="shared" si="30"/>
        <v>#REF!</v>
      </c>
    </row>
    <row r="406" spans="1:11" x14ac:dyDescent="0.2">
      <c r="A406" s="99">
        <v>4415</v>
      </c>
      <c r="B406" s="100"/>
      <c r="C406" s="101" t="s">
        <v>860</v>
      </c>
      <c r="D406" s="149"/>
      <c r="E406" s="31"/>
      <c r="F406" s="31"/>
      <c r="G406" s="31">
        <v>0</v>
      </c>
      <c r="H406" s="31">
        <v>0</v>
      </c>
      <c r="I406" s="31">
        <v>0</v>
      </c>
      <c r="J406" s="31">
        <f t="shared" si="31"/>
        <v>0</v>
      </c>
      <c r="K406" s="103" t="e">
        <f t="shared" si="30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736</v>
      </c>
      <c r="D408" s="149"/>
      <c r="E408" s="31">
        <f>SUM(E409:E411)</f>
        <v>0</v>
      </c>
      <c r="F408" s="31">
        <v>11980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11980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738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740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849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909</v>
      </c>
      <c r="D413" s="424"/>
      <c r="E413" s="383">
        <f>+E414</f>
        <v>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83">
        <f>+E413+F413+G413+H413+-I413</f>
        <v>0</v>
      </c>
      <c r="K413" s="425"/>
    </row>
    <row r="414" spans="1:11" x14ac:dyDescent="0.2">
      <c r="A414" s="204">
        <v>4430</v>
      </c>
      <c r="B414" s="205"/>
      <c r="C414" s="206" t="s">
        <v>910</v>
      </c>
      <c r="D414" s="424"/>
      <c r="E414" s="383"/>
      <c r="F414" s="383"/>
      <c r="G414" s="383"/>
      <c r="H414" s="383"/>
      <c r="I414" s="383"/>
      <c r="J414" s="383">
        <f>+E414+F414+G414+H414+-I414</f>
        <v>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742</v>
      </c>
      <c r="C417" s="77" t="s">
        <v>743</v>
      </c>
      <c r="D417" s="142"/>
      <c r="E417" s="73">
        <f t="shared" ref="E417:J417" si="32">E367-E389</f>
        <v>8601104</v>
      </c>
      <c r="F417" s="73">
        <f t="shared" si="32"/>
        <v>1996784</v>
      </c>
      <c r="G417" s="73">
        <f t="shared" si="32"/>
        <v>70440</v>
      </c>
      <c r="H417" s="73">
        <f t="shared" si="32"/>
        <v>0</v>
      </c>
      <c r="I417" s="73">
        <f t="shared" si="32"/>
        <v>0</v>
      </c>
      <c r="J417" s="199">
        <f t="shared" si="32"/>
        <v>10668328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744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746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816</v>
      </c>
      <c r="C424" s="239" t="s">
        <v>817</v>
      </c>
      <c r="D424" s="262" t="s">
        <v>869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219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220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221</v>
      </c>
      <c r="J429" s="282" t="s">
        <v>222</v>
      </c>
      <c r="K429" s="277" t="s">
        <v>223</v>
      </c>
    </row>
    <row r="430" spans="1:11" ht="15.75" x14ac:dyDescent="0.25">
      <c r="A430" s="329" t="s">
        <v>224</v>
      </c>
      <c r="B430" s="242"/>
      <c r="C430" s="345"/>
      <c r="D430" s="374"/>
      <c r="E430" s="283" t="s">
        <v>225</v>
      </c>
      <c r="F430" s="284" t="s">
        <v>226</v>
      </c>
      <c r="G430" s="288" t="s">
        <v>227</v>
      </c>
      <c r="H430" s="289" t="s">
        <v>228</v>
      </c>
      <c r="I430" s="285" t="s">
        <v>229</v>
      </c>
      <c r="J430" s="285" t="s">
        <v>230</v>
      </c>
      <c r="K430" s="277" t="s">
        <v>231</v>
      </c>
    </row>
    <row r="431" spans="1:11" ht="15.75" x14ac:dyDescent="0.25">
      <c r="A431" s="307"/>
      <c r="B431" s="242"/>
      <c r="C431" s="345"/>
      <c r="D431" s="374"/>
      <c r="E431" s="283" t="s">
        <v>232</v>
      </c>
      <c r="F431" s="284" t="s">
        <v>233</v>
      </c>
      <c r="G431" s="288"/>
      <c r="H431" s="289"/>
      <c r="I431" s="294" t="s">
        <v>234</v>
      </c>
      <c r="J431" s="285" t="s">
        <v>235</v>
      </c>
      <c r="K431" s="277" t="s">
        <v>236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237</v>
      </c>
      <c r="J432" s="286"/>
      <c r="K432" s="287" t="s">
        <v>239</v>
      </c>
    </row>
    <row r="433" spans="1:11" ht="15.75" thickTop="1" x14ac:dyDescent="0.2">
      <c r="A433" s="57"/>
      <c r="B433" s="58"/>
      <c r="C433" s="59"/>
      <c r="D433" s="60"/>
      <c r="E433" s="260" t="s">
        <v>240</v>
      </c>
      <c r="F433" s="260" t="s">
        <v>241</v>
      </c>
      <c r="G433" s="260" t="s">
        <v>242</v>
      </c>
      <c r="H433" s="260" t="s">
        <v>243</v>
      </c>
      <c r="I433" s="260" t="s">
        <v>244</v>
      </c>
      <c r="J433" s="260" t="s">
        <v>245</v>
      </c>
      <c r="K433" s="272"/>
    </row>
    <row r="434" spans="1:11" ht="15.75" x14ac:dyDescent="0.25">
      <c r="A434" s="69"/>
      <c r="B434" s="70" t="s">
        <v>855</v>
      </c>
      <c r="C434" s="77" t="s">
        <v>755</v>
      </c>
      <c r="D434" s="142"/>
      <c r="E434" s="73">
        <f>+E436+E445</f>
        <v>554936313</v>
      </c>
      <c r="F434" s="73">
        <f>F436+F445</f>
        <v>3936040</v>
      </c>
      <c r="G434" s="73">
        <f>G436+G445</f>
        <v>0</v>
      </c>
      <c r="H434" s="73">
        <f>H436+H445</f>
        <v>-9358750</v>
      </c>
      <c r="I434" s="73">
        <v>0</v>
      </c>
      <c r="J434" s="199">
        <f>E434+F434+G434+H434</f>
        <v>549513603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757</v>
      </c>
      <c r="D436" s="149"/>
      <c r="E436" s="259">
        <v>554936313</v>
      </c>
      <c r="F436" s="259">
        <v>3936040</v>
      </c>
      <c r="G436" s="259">
        <f>+G438+G439+G440+G441+G443</f>
        <v>0</v>
      </c>
      <c r="H436" s="259">
        <f>+H438+H439+H440+H441+H443</f>
        <v>-9358750</v>
      </c>
      <c r="I436" s="259">
        <f>+I438+I439+I440+I441+I443</f>
        <v>0</v>
      </c>
      <c r="J436" s="259">
        <f>+E436+F436+G436+H436-I436</f>
        <v>549513603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759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761</v>
      </c>
      <c r="D439" s="149"/>
      <c r="E439" s="202"/>
      <c r="F439" s="202"/>
      <c r="G439" s="202"/>
      <c r="H439" s="202">
        <v>-9358750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763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765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767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769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771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773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775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777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779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769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782</v>
      </c>
      <c r="C454" s="77" t="s">
        <v>783</v>
      </c>
      <c r="D454" s="142"/>
      <c r="E454" s="73">
        <f t="shared" ref="E454:J454" si="33">E456+E466</f>
        <v>321535097</v>
      </c>
      <c r="F454" s="73">
        <f t="shared" si="33"/>
        <v>2607690</v>
      </c>
      <c r="G454" s="73">
        <f t="shared" si="33"/>
        <v>5809750</v>
      </c>
      <c r="H454" s="73">
        <f t="shared" si="33"/>
        <v>0</v>
      </c>
      <c r="I454" s="73">
        <f t="shared" si="33"/>
        <v>0</v>
      </c>
      <c r="J454" s="199">
        <f t="shared" si="33"/>
        <v>329952537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785</v>
      </c>
      <c r="D456" s="149"/>
      <c r="E456" s="31">
        <f>+E458+E459+E460+E461+E463+E464</f>
        <v>193196969</v>
      </c>
      <c r="F456" s="31">
        <v>2607690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201614409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787</v>
      </c>
      <c r="D458" s="149"/>
      <c r="E458" s="31">
        <v>0</v>
      </c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789</v>
      </c>
      <c r="D459" s="149"/>
      <c r="E459" s="31">
        <v>21465210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27274960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791</v>
      </c>
      <c r="D460" s="149"/>
      <c r="E460" s="31">
        <v>0</v>
      </c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797</v>
      </c>
      <c r="D461" s="149"/>
      <c r="E461" s="31">
        <v>0</v>
      </c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856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827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800</v>
      </c>
      <c r="D464" s="149"/>
      <c r="E464" s="31">
        <v>171731759</v>
      </c>
      <c r="F464" s="31"/>
      <c r="G464" s="31">
        <v>0</v>
      </c>
      <c r="H464" s="31">
        <v>0</v>
      </c>
      <c r="I464" s="31">
        <v>0</v>
      </c>
      <c r="J464" s="31">
        <f>E464+F464+G464+H464</f>
        <v>171731759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802</v>
      </c>
      <c r="D466" s="149"/>
      <c r="E466" s="31">
        <f>SUM(E468:E472)</f>
        <v>128338128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E466+F466+G466+H466-I466</f>
        <v>128338128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804</v>
      </c>
      <c r="D468" s="149"/>
      <c r="E468" s="31">
        <v>6728692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6728692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806</v>
      </c>
      <c r="D469" s="149"/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0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808</v>
      </c>
      <c r="D470" s="149"/>
      <c r="E470" s="31">
        <v>1632214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1632214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810</v>
      </c>
      <c r="D471" s="149"/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861</v>
      </c>
      <c r="D472" s="149"/>
      <c r="E472" s="31">
        <v>119977222</v>
      </c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119977222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828</v>
      </c>
      <c r="C474" s="213" t="s">
        <v>814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829</v>
      </c>
      <c r="D475" s="220"/>
      <c r="E475" s="221">
        <f t="shared" ref="E475:J475" si="34">E22+E367+E434-E187-E389-E454</f>
        <v>5577502</v>
      </c>
      <c r="F475" s="221">
        <f t="shared" si="34"/>
        <v>-143622</v>
      </c>
      <c r="G475" s="221">
        <f t="shared" si="34"/>
        <v>635690</v>
      </c>
      <c r="H475" s="221">
        <f t="shared" si="34"/>
        <v>0</v>
      </c>
      <c r="I475" s="221">
        <f t="shared" si="34"/>
        <v>0</v>
      </c>
      <c r="J475" s="222">
        <f t="shared" si="34"/>
        <v>6069570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812</v>
      </c>
      <c r="C477" s="228" t="s">
        <v>830</v>
      </c>
      <c r="D477" s="229"/>
      <c r="E477" s="230">
        <f t="shared" ref="E477:J477" si="35">E417+E434-E454-E475</f>
        <v>236424818</v>
      </c>
      <c r="F477" s="230">
        <f t="shared" si="35"/>
        <v>3468756</v>
      </c>
      <c r="G477" s="230">
        <f t="shared" si="35"/>
        <v>-6375000</v>
      </c>
      <c r="H477" s="230">
        <f t="shared" si="35"/>
        <v>-9358750</v>
      </c>
      <c r="I477" s="230">
        <f t="shared" si="35"/>
        <v>0</v>
      </c>
      <c r="J477" s="231">
        <f t="shared" si="35"/>
        <v>224159824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mergeCells count="1">
    <mergeCell ref="I4:K4"/>
  </mergeCells>
  <phoneticPr fontId="0" type="noConversion"/>
  <pageMargins left="0.35" right="0.32" top="0.4" bottom="0.6" header="0.26" footer="0.5"/>
  <pageSetup paperSize="9" scale="57" fitToHeight="0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M478"/>
  <sheetViews>
    <sheetView topLeftCell="A94" zoomScale="60" workbookViewId="0">
      <selection activeCell="F120" sqref="F120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  <col min="13" max="13" width="11.4414062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7" thickBot="1" x14ac:dyDescent="0.45">
      <c r="A3" s="422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7" thickBot="1" x14ac:dyDescent="0.45">
      <c r="A4" s="422" t="s">
        <v>959</v>
      </c>
      <c r="B4" s="236"/>
      <c r="C4" s="236"/>
      <c r="D4" s="236"/>
      <c r="E4" s="236"/>
      <c r="F4" s="236"/>
      <c r="G4" s="236"/>
      <c r="H4" s="236"/>
      <c r="I4" s="663" t="s">
        <v>957</v>
      </c>
      <c r="J4" s="664"/>
      <c r="K4" s="665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220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246</v>
      </c>
      <c r="C22" s="71" t="s">
        <v>247</v>
      </c>
      <c r="D22" s="72" t="s">
        <v>248</v>
      </c>
      <c r="E22" s="73">
        <f>E25+E100+E118+E129+E147+4</f>
        <v>1684456187</v>
      </c>
      <c r="F22" s="73">
        <f>F25+F100+F118+F129+F147-1</f>
        <v>350132871</v>
      </c>
      <c r="G22" s="73">
        <f>G25+G100+G118+G129+G147</f>
        <v>945491368</v>
      </c>
      <c r="H22" s="73">
        <f>H25+H100+H118+H129+H147-1</f>
        <v>538720335</v>
      </c>
      <c r="I22" s="73">
        <f>I25+I100+I118+I129+I147</f>
        <v>552598379</v>
      </c>
      <c r="J22" s="75">
        <f>E22+F22+G22+H22-I22</f>
        <v>2966202382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249</v>
      </c>
      <c r="D23" s="78" t="s">
        <v>249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250</v>
      </c>
      <c r="D25" s="91" t="s">
        <v>251</v>
      </c>
      <c r="E25" s="32">
        <f t="shared" ref="E25:J25" si="0">E28+E75</f>
        <v>1592792287</v>
      </c>
      <c r="F25" s="32">
        <f t="shared" si="0"/>
        <v>260370061</v>
      </c>
      <c r="G25" s="32">
        <f t="shared" si="0"/>
        <v>671479604</v>
      </c>
      <c r="H25" s="32">
        <f t="shared" si="0"/>
        <v>455385476</v>
      </c>
      <c r="I25" s="32">
        <f t="shared" si="0"/>
        <v>122385751</v>
      </c>
      <c r="J25" s="32">
        <f t="shared" si="0"/>
        <v>2857641677</v>
      </c>
      <c r="K25" s="92" t="e">
        <f>J25/J$184*100</f>
        <v>#REF!</v>
      </c>
    </row>
    <row r="26" spans="1:1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253</v>
      </c>
      <c r="D28" s="91" t="s">
        <v>254</v>
      </c>
      <c r="E28" s="32">
        <f t="shared" ref="E28:J28" si="1">E31+E36+E42+E46+E52+E63+E72</f>
        <v>1506298081</v>
      </c>
      <c r="F28" s="32">
        <f t="shared" si="1"/>
        <v>212137487</v>
      </c>
      <c r="G28" s="32">
        <f t="shared" si="1"/>
        <v>664714600</v>
      </c>
      <c r="H28" s="32">
        <f t="shared" si="1"/>
        <v>450927036</v>
      </c>
      <c r="I28" s="32">
        <f t="shared" si="1"/>
        <v>122385751</v>
      </c>
      <c r="J28" s="32">
        <f t="shared" si="1"/>
        <v>2711691453</v>
      </c>
      <c r="K28" s="92" t="e">
        <f>J28/J$184*100</f>
        <v>#REF!</v>
      </c>
    </row>
    <row r="29" spans="1:11" ht="15.75" x14ac:dyDescent="0.25">
      <c r="A29" s="88"/>
      <c r="B29" s="89"/>
      <c r="C29" s="96" t="s">
        <v>255</v>
      </c>
      <c r="D29" s="97" t="s">
        <v>255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2">E32+E33+E34</f>
        <v>402500144</v>
      </c>
      <c r="F31" s="31">
        <f t="shared" si="2"/>
        <v>143826768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546326912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258</v>
      </c>
      <c r="D32" s="102" t="s">
        <v>259</v>
      </c>
      <c r="E32" s="31">
        <v>267106855</v>
      </c>
      <c r="F32" s="31">
        <v>143826768</v>
      </c>
      <c r="G32" s="31">
        <v>0</v>
      </c>
      <c r="H32" s="31">
        <v>0</v>
      </c>
      <c r="I32" s="31"/>
      <c r="J32" s="31">
        <f>E32+F32+G32+H32</f>
        <v>410933623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260</v>
      </c>
      <c r="D33" s="102" t="s">
        <v>261</v>
      </c>
      <c r="E33" s="31">
        <v>135393289</v>
      </c>
      <c r="F33" s="31">
        <v>0</v>
      </c>
      <c r="G33" s="31">
        <v>0</v>
      </c>
      <c r="H33" s="31">
        <v>0</v>
      </c>
      <c r="I33" s="31"/>
      <c r="J33" s="31">
        <f>E33+F33+G33+H33</f>
        <v>135393289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3">SUM(E37:E40)</f>
        <v>10933379</v>
      </c>
      <c r="F36" s="31">
        <f t="shared" si="3"/>
        <v>0</v>
      </c>
      <c r="G36" s="31">
        <f t="shared" si="3"/>
        <v>664714600</v>
      </c>
      <c r="H36" s="31">
        <f t="shared" si="3"/>
        <v>450927036</v>
      </c>
      <c r="I36" s="31">
        <f>+I38</f>
        <v>122385751</v>
      </c>
      <c r="J36" s="31">
        <f t="shared" si="3"/>
        <v>1004189264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266</v>
      </c>
      <c r="D37" s="102" t="s">
        <v>267</v>
      </c>
      <c r="E37" s="31">
        <v>6016234</v>
      </c>
      <c r="F37" s="31">
        <v>0</v>
      </c>
      <c r="G37" s="31">
        <v>388447158</v>
      </c>
      <c r="H37" s="31">
        <f>160087299+86259000</f>
        <v>246346299</v>
      </c>
      <c r="I37" s="31"/>
      <c r="J37" s="31">
        <f>E37+F37+G37+H37</f>
        <v>640809691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268</v>
      </c>
      <c r="D38" s="102" t="s">
        <v>269</v>
      </c>
      <c r="E38" s="109">
        <v>4143713</v>
      </c>
      <c r="F38" s="109">
        <v>0</v>
      </c>
      <c r="G38" s="109">
        <v>229699651</v>
      </c>
      <c r="H38" s="109">
        <v>178139409</v>
      </c>
      <c r="I38" s="427">
        <f>+I206</f>
        <v>122385751</v>
      </c>
      <c r="J38" s="109">
        <f>E38+F38+G38+H38-I38</f>
        <v>289597022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270</v>
      </c>
      <c r="D39" s="102" t="s">
        <v>271</v>
      </c>
      <c r="E39" s="31">
        <v>540994</v>
      </c>
      <c r="F39" s="31">
        <v>0</v>
      </c>
      <c r="G39" s="31">
        <v>32554885</v>
      </c>
      <c r="H39" s="31">
        <v>18914222</v>
      </c>
      <c r="I39" s="31"/>
      <c r="J39" s="31">
        <f>E39+F39+G39+H39</f>
        <v>52010101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272</v>
      </c>
      <c r="D40" s="102" t="s">
        <v>273</v>
      </c>
      <c r="E40" s="31">
        <v>232438</v>
      </c>
      <c r="F40" s="31">
        <v>0</v>
      </c>
      <c r="G40" s="31">
        <v>14012906</v>
      </c>
      <c r="H40" s="31">
        <v>7527106</v>
      </c>
      <c r="I40" s="31"/>
      <c r="J40" s="31">
        <f>E40+F40+G40+H40</f>
        <v>21772450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4">E43+E44</f>
        <v>134160915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134160915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276</v>
      </c>
      <c r="D43" s="102" t="s">
        <v>277</v>
      </c>
      <c r="E43" s="31">
        <v>128609188</v>
      </c>
      <c r="F43" s="31">
        <v>0</v>
      </c>
      <c r="G43" s="31">
        <v>0</v>
      </c>
      <c r="H43" s="31">
        <v>0</v>
      </c>
      <c r="I43" s="31"/>
      <c r="J43" s="31">
        <f>E43+F43+G43+H43</f>
        <v>128609188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278</v>
      </c>
      <c r="D44" s="102" t="s">
        <v>279</v>
      </c>
      <c r="E44" s="31">
        <v>5551727</v>
      </c>
      <c r="F44" s="31">
        <v>0</v>
      </c>
      <c r="G44" s="31">
        <v>0</v>
      </c>
      <c r="H44" s="31">
        <v>0</v>
      </c>
      <c r="I44" s="31"/>
      <c r="J44" s="31">
        <f>E44+F44+G44+H44</f>
        <v>5551727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5">SUM(E47:E50)</f>
        <v>0</v>
      </c>
      <c r="F46" s="31">
        <f t="shared" si="5"/>
        <v>42045680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42045680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282</v>
      </c>
      <c r="D47" s="102" t="s">
        <v>283</v>
      </c>
      <c r="E47" s="31"/>
      <c r="F47" s="31">
        <v>31090151</v>
      </c>
      <c r="G47" s="31">
        <v>0</v>
      </c>
      <c r="H47" s="31">
        <v>0</v>
      </c>
      <c r="I47" s="31"/>
      <c r="J47" s="31">
        <f>E47+F47+G47+H47</f>
        <v>31090151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284</v>
      </c>
      <c r="D48" s="102" t="s">
        <v>285</v>
      </c>
      <c r="E48" s="31"/>
      <c r="F48" s="31">
        <v>4280</v>
      </c>
      <c r="G48" s="31">
        <v>0</v>
      </c>
      <c r="H48" s="31">
        <v>0</v>
      </c>
      <c r="I48" s="31"/>
      <c r="J48" s="31">
        <f>E48+F48+G48+H48</f>
        <v>4280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286</v>
      </c>
      <c r="D49" s="102" t="s">
        <v>287</v>
      </c>
      <c r="E49" s="31"/>
      <c r="F49" s="31">
        <v>933494</v>
      </c>
      <c r="G49" s="31">
        <v>0</v>
      </c>
      <c r="H49" s="31">
        <v>0</v>
      </c>
      <c r="I49" s="31"/>
      <c r="J49" s="31">
        <f>E49+F49+G49+H49</f>
        <v>933494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288</v>
      </c>
      <c r="D50" s="102" t="s">
        <v>289</v>
      </c>
      <c r="E50" s="31">
        <v>0</v>
      </c>
      <c r="F50" s="31">
        <v>10017755</v>
      </c>
      <c r="G50" s="31">
        <v>0</v>
      </c>
      <c r="H50" s="31">
        <v>0</v>
      </c>
      <c r="I50" s="31"/>
      <c r="J50" s="31">
        <f>E50+F50+G50+H50</f>
        <v>10017755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290</v>
      </c>
      <c r="D52" s="102" t="s">
        <v>291</v>
      </c>
      <c r="E52" s="31">
        <f>SUM(E53:E61)</f>
        <v>941146373</v>
      </c>
      <c r="F52" s="31">
        <f>SUM(F53:F61)</f>
        <v>26262249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967408622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292</v>
      </c>
      <c r="D53" s="102" t="s">
        <v>464</v>
      </c>
      <c r="E53" s="31">
        <v>631599150</v>
      </c>
      <c r="F53" s="31"/>
      <c r="G53" s="31">
        <v>0</v>
      </c>
      <c r="H53" s="31">
        <v>0</v>
      </c>
      <c r="I53" s="31"/>
      <c r="J53" s="31">
        <f t="shared" ref="J53:J61" si="7">E53+F53+G53+H53</f>
        <v>631599150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465</v>
      </c>
      <c r="D54" s="102" t="s">
        <v>466</v>
      </c>
      <c r="E54" s="31">
        <v>15236864</v>
      </c>
      <c r="F54" s="31"/>
      <c r="G54" s="31">
        <v>0</v>
      </c>
      <c r="H54" s="31">
        <v>0</v>
      </c>
      <c r="I54" s="31"/>
      <c r="J54" s="31">
        <f t="shared" si="7"/>
        <v>15236864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467</v>
      </c>
      <c r="D55" s="102" t="s">
        <v>468</v>
      </c>
      <c r="E55" s="31">
        <v>224565682</v>
      </c>
      <c r="F55" s="31"/>
      <c r="G55" s="31">
        <v>0</v>
      </c>
      <c r="H55" s="31">
        <v>0</v>
      </c>
      <c r="I55" s="31"/>
      <c r="J55" s="31">
        <f t="shared" si="7"/>
        <v>224565682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469</v>
      </c>
      <c r="D56" s="102" t="s">
        <v>470</v>
      </c>
      <c r="E56" s="31">
        <v>0</v>
      </c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914</v>
      </c>
      <c r="D57" s="102" t="s">
        <v>472</v>
      </c>
      <c r="E57" s="31">
        <v>25290340</v>
      </c>
      <c r="F57" s="31">
        <v>1888233</v>
      </c>
      <c r="G57" s="31">
        <v>0</v>
      </c>
      <c r="H57" s="31">
        <v>0</v>
      </c>
      <c r="I57" s="31"/>
      <c r="J57" s="31">
        <f t="shared" si="7"/>
        <v>27178573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475</v>
      </c>
      <c r="D58" s="102" t="s">
        <v>476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477</v>
      </c>
      <c r="D59" s="102" t="s">
        <v>478</v>
      </c>
      <c r="E59" s="31">
        <v>26547308</v>
      </c>
      <c r="F59" s="31">
        <v>6131</v>
      </c>
      <c r="G59" s="31">
        <v>0</v>
      </c>
      <c r="H59" s="31">
        <v>0</v>
      </c>
      <c r="I59" s="31"/>
      <c r="J59" s="31">
        <f t="shared" si="7"/>
        <v>26553439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479</v>
      </c>
      <c r="D60" s="102" t="s">
        <v>480</v>
      </c>
      <c r="E60" s="31">
        <v>8950267</v>
      </c>
      <c r="F60" s="31">
        <v>24367885</v>
      </c>
      <c r="G60" s="31">
        <v>0</v>
      </c>
      <c r="H60" s="31">
        <v>0</v>
      </c>
      <c r="I60" s="31"/>
      <c r="J60" s="31">
        <f t="shared" si="7"/>
        <v>33318152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840</v>
      </c>
      <c r="D61" s="102" t="s">
        <v>474</v>
      </c>
      <c r="E61" s="31">
        <v>8956762</v>
      </c>
      <c r="F61" s="31">
        <v>0</v>
      </c>
      <c r="G61" s="31">
        <v>0</v>
      </c>
      <c r="H61" s="31">
        <v>0</v>
      </c>
      <c r="I61" s="31"/>
      <c r="J61" s="31">
        <f t="shared" si="7"/>
        <v>8956762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474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482</v>
      </c>
      <c r="D63" s="102" t="s">
        <v>483</v>
      </c>
      <c r="E63" s="31">
        <f t="shared" ref="E63:J63" si="8">SUM(E64:E70)</f>
        <v>17161986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17161986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484</v>
      </c>
      <c r="D64" s="102" t="s">
        <v>485</v>
      </c>
      <c r="E64" s="31">
        <v>16097210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16097210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486</v>
      </c>
      <c r="D65" s="102" t="s">
        <v>487</v>
      </c>
      <c r="E65" s="31">
        <v>1064776</v>
      </c>
      <c r="F65" s="31">
        <v>0</v>
      </c>
      <c r="G65" s="31">
        <v>0</v>
      </c>
      <c r="H65" s="31">
        <v>0</v>
      </c>
      <c r="I65" s="31"/>
      <c r="J65" s="31">
        <f t="shared" si="10"/>
        <v>1064776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488</v>
      </c>
      <c r="D66" s="102" t="s">
        <v>489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490</v>
      </c>
      <c r="D67" s="102" t="s">
        <v>491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492</v>
      </c>
      <c r="D68" s="102" t="s">
        <v>493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494</v>
      </c>
      <c r="D69" s="102" t="s">
        <v>495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496</v>
      </c>
      <c r="D70" s="102" t="s">
        <v>497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474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498</v>
      </c>
      <c r="D72" s="102" t="s">
        <v>499</v>
      </c>
      <c r="E72" s="31">
        <f>E73</f>
        <v>395284</v>
      </c>
      <c r="F72" s="31">
        <f>F73</f>
        <v>2790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398074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500</v>
      </c>
      <c r="D73" s="102" t="s">
        <v>501</v>
      </c>
      <c r="E73" s="31">
        <v>395284</v>
      </c>
      <c r="F73" s="31">
        <v>2790</v>
      </c>
      <c r="G73" s="31">
        <v>0</v>
      </c>
      <c r="H73" s="31">
        <v>0</v>
      </c>
      <c r="I73" s="31"/>
      <c r="J73" s="31">
        <f>E73+F73+G73+H73</f>
        <v>398074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502</v>
      </c>
      <c r="D75" s="91" t="s">
        <v>503</v>
      </c>
      <c r="E75" s="32">
        <f t="shared" ref="E75:J75" si="11">E78+E85+E89+E92+E96</f>
        <v>86494206</v>
      </c>
      <c r="F75" s="32">
        <f t="shared" si="11"/>
        <v>48232574</v>
      </c>
      <c r="G75" s="32">
        <f t="shared" si="11"/>
        <v>6765004</v>
      </c>
      <c r="H75" s="32">
        <f t="shared" si="11"/>
        <v>4458440</v>
      </c>
      <c r="I75" s="32">
        <f t="shared" si="11"/>
        <v>0</v>
      </c>
      <c r="J75" s="32">
        <f t="shared" si="11"/>
        <v>145950224</v>
      </c>
      <c r="K75" s="92" t="e">
        <f>J75/J$184*100</f>
        <v>#REF!</v>
      </c>
    </row>
    <row r="76" spans="1:11" ht="15.75" x14ac:dyDescent="0.25">
      <c r="A76" s="88"/>
      <c r="B76" s="89"/>
      <c r="C76" s="96" t="s">
        <v>504</v>
      </c>
      <c r="D76" s="97" t="s">
        <v>504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506</v>
      </c>
      <c r="D78" s="102" t="s">
        <v>507</v>
      </c>
      <c r="E78" s="31">
        <f>SUM(E79:E82)</f>
        <v>20644332</v>
      </c>
      <c r="F78" s="31">
        <f>SUM(F79:F82)</f>
        <v>23712969</v>
      </c>
      <c r="G78" s="31">
        <f>SUM(G79:G82)</f>
        <v>243042</v>
      </c>
      <c r="H78" s="31">
        <f>SUM(H79:H82)</f>
        <v>80945</v>
      </c>
      <c r="I78" s="31">
        <f>SUM(I79:I82)</f>
        <v>0</v>
      </c>
      <c r="J78" s="31">
        <f>E78+F78+G78+H78</f>
        <v>44681288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508</v>
      </c>
      <c r="D79" s="102" t="s">
        <v>509</v>
      </c>
      <c r="E79" s="31">
        <v>7224084</v>
      </c>
      <c r="F79" s="31">
        <v>491949</v>
      </c>
      <c r="G79" s="31">
        <v>0</v>
      </c>
      <c r="H79" s="31">
        <v>0</v>
      </c>
      <c r="I79" s="31"/>
      <c r="J79" s="31">
        <f>E79+F79+G79+H79</f>
        <v>7716033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510</v>
      </c>
      <c r="D80" s="102" t="s">
        <v>511</v>
      </c>
      <c r="E80" s="31">
        <v>17528</v>
      </c>
      <c r="F80" s="31">
        <v>525653</v>
      </c>
      <c r="G80" s="31">
        <v>0</v>
      </c>
      <c r="H80" s="31">
        <v>0</v>
      </c>
      <c r="I80" s="31"/>
      <c r="J80" s="31">
        <f>E80+F80+G80+H80</f>
        <v>543181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512</v>
      </c>
      <c r="D81" s="102" t="s">
        <v>513</v>
      </c>
      <c r="E81" s="31">
        <v>6890570</v>
      </c>
      <c r="F81" s="31">
        <v>2247810</v>
      </c>
      <c r="G81" s="31">
        <v>207866</v>
      </c>
      <c r="H81" s="31">
        <v>59334</v>
      </c>
      <c r="I81" s="31"/>
      <c r="J81" s="31">
        <f>E81+F81+G81+H81</f>
        <v>9405580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514</v>
      </c>
      <c r="D82" s="102" t="s">
        <v>515</v>
      </c>
      <c r="E82" s="31">
        <v>6512150</v>
      </c>
      <c r="F82" s="31">
        <v>20447557</v>
      </c>
      <c r="G82" s="31">
        <v>35176</v>
      </c>
      <c r="H82" s="31">
        <v>21611</v>
      </c>
      <c r="I82" s="31"/>
      <c r="J82" s="31">
        <f>E82+F82+G82+H82</f>
        <v>27016494</v>
      </c>
      <c r="K82" s="103" t="e">
        <f>J82/J$184*100</f>
        <v>#REF!</v>
      </c>
    </row>
    <row r="83" spans="1:11" x14ac:dyDescent="0.2">
      <c r="A83" s="82"/>
      <c r="B83" s="94"/>
      <c r="C83" s="95" t="s">
        <v>516</v>
      </c>
      <c r="D83" s="98" t="s">
        <v>474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517</v>
      </c>
      <c r="D85" s="102" t="s">
        <v>518</v>
      </c>
      <c r="E85" s="31">
        <f>E86+E87</f>
        <v>27440853</v>
      </c>
      <c r="F85" s="31">
        <f>F86+F87</f>
        <v>1293707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28734560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519</v>
      </c>
      <c r="D86" s="102" t="s">
        <v>520</v>
      </c>
      <c r="E86" s="31">
        <v>9174343</v>
      </c>
      <c r="F86" s="31">
        <v>0</v>
      </c>
      <c r="G86" s="31">
        <v>0</v>
      </c>
      <c r="H86" s="31">
        <v>0</v>
      </c>
      <c r="I86" s="31"/>
      <c r="J86" s="31">
        <f>E86+F86+G86+H86</f>
        <v>9174343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521</v>
      </c>
      <c r="D87" s="102" t="s">
        <v>522</v>
      </c>
      <c r="E87" s="31">
        <v>18266510</v>
      </c>
      <c r="F87" s="31">
        <v>1293707</v>
      </c>
      <c r="G87" s="31">
        <v>0</v>
      </c>
      <c r="H87" s="31">
        <v>0</v>
      </c>
      <c r="I87" s="31"/>
      <c r="J87" s="31">
        <f>E87+F87+G87+H87</f>
        <v>19560217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523</v>
      </c>
      <c r="D89" s="102" t="s">
        <v>524</v>
      </c>
      <c r="E89" s="31">
        <f>E90</f>
        <v>9140465</v>
      </c>
      <c r="F89" s="31">
        <f>F90</f>
        <v>567219</v>
      </c>
      <c r="G89" s="31">
        <f>G90</f>
        <v>0</v>
      </c>
      <c r="H89" s="31">
        <f>H90</f>
        <v>123115</v>
      </c>
      <c r="I89" s="31">
        <f>I90</f>
        <v>0</v>
      </c>
      <c r="J89" s="31">
        <f>E89+F89+G89+H89</f>
        <v>9830799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525</v>
      </c>
      <c r="D90" s="102" t="s">
        <v>526</v>
      </c>
      <c r="E90" s="31">
        <v>9140465</v>
      </c>
      <c r="F90" s="31">
        <v>567219</v>
      </c>
      <c r="G90" s="31">
        <v>0</v>
      </c>
      <c r="H90" s="31">
        <v>123115</v>
      </c>
      <c r="I90" s="31"/>
      <c r="J90" s="31">
        <f>E90+F90+G90+H90</f>
        <v>9830799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527</v>
      </c>
      <c r="D92" s="102" t="s">
        <v>528</v>
      </c>
      <c r="E92" s="31">
        <f t="shared" ref="E92:J92" si="12">E93</f>
        <v>3635905</v>
      </c>
      <c r="F92" s="31">
        <f t="shared" si="12"/>
        <v>2086010</v>
      </c>
      <c r="G92" s="31">
        <f t="shared" si="12"/>
        <v>36185</v>
      </c>
      <c r="H92" s="31">
        <f t="shared" si="12"/>
        <v>864443</v>
      </c>
      <c r="I92" s="31">
        <f t="shared" si="12"/>
        <v>0</v>
      </c>
      <c r="J92" s="31">
        <f t="shared" si="12"/>
        <v>6622543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529</v>
      </c>
      <c r="D93" s="102" t="s">
        <v>530</v>
      </c>
      <c r="E93" s="31">
        <v>3635905</v>
      </c>
      <c r="F93" s="31">
        <v>2086010</v>
      </c>
      <c r="G93" s="31">
        <v>36185</v>
      </c>
      <c r="H93" s="31">
        <v>864443</v>
      </c>
      <c r="I93" s="31"/>
      <c r="J93" s="31">
        <f>E93+F93+G93+H93-I93</f>
        <v>6622543</v>
      </c>
      <c r="K93" s="103" t="e">
        <f>J93/J$184*100</f>
        <v>#REF!</v>
      </c>
    </row>
    <row r="94" spans="1:11" x14ac:dyDescent="0.2">
      <c r="A94" s="82"/>
      <c r="B94" s="94"/>
      <c r="C94" s="95" t="s">
        <v>531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474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532</v>
      </c>
      <c r="D96" s="102" t="s">
        <v>533</v>
      </c>
      <c r="E96" s="31">
        <f t="shared" ref="E96:J96" si="13">E97+E98</f>
        <v>25632651</v>
      </c>
      <c r="F96" s="31">
        <f t="shared" si="13"/>
        <v>20572669</v>
      </c>
      <c r="G96" s="31">
        <f t="shared" si="13"/>
        <v>6485777</v>
      </c>
      <c r="H96" s="31">
        <f t="shared" si="13"/>
        <v>3389937</v>
      </c>
      <c r="I96" s="31">
        <f t="shared" si="13"/>
        <v>0</v>
      </c>
      <c r="J96" s="31">
        <f t="shared" si="13"/>
        <v>56081034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534</v>
      </c>
      <c r="D97" s="102" t="s">
        <v>536</v>
      </c>
      <c r="E97" s="31">
        <v>0</v>
      </c>
      <c r="F97" s="31">
        <v>0</v>
      </c>
      <c r="G97" s="31">
        <v>5124608</v>
      </c>
      <c r="H97" s="31">
        <v>0</v>
      </c>
      <c r="I97" s="31"/>
      <c r="J97" s="31">
        <f>E97+F97+G97+H97</f>
        <v>5124608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537</v>
      </c>
      <c r="D98" s="102" t="s">
        <v>538</v>
      </c>
      <c r="E98" s="31">
        <v>25632651</v>
      </c>
      <c r="F98" s="31">
        <v>20572669</v>
      </c>
      <c r="G98" s="31">
        <v>1361169</v>
      </c>
      <c r="H98" s="31">
        <v>3389937</v>
      </c>
      <c r="I98" s="31"/>
      <c r="J98" s="31">
        <f>E98+F98+G98+H98-I98</f>
        <v>50956426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539</v>
      </c>
      <c r="D100" s="91" t="s">
        <v>540</v>
      </c>
      <c r="E100" s="32">
        <f>E103+E109+E113</f>
        <v>2280456</v>
      </c>
      <c r="F100" s="32">
        <f>F103+F109+F113</f>
        <v>14709903</v>
      </c>
      <c r="G100" s="32">
        <f>G103+G109+G113</f>
        <v>600</v>
      </c>
      <c r="H100" s="32">
        <f>H103+H109+H113</f>
        <v>27843</v>
      </c>
      <c r="I100" s="32">
        <f>I103+I109+I113</f>
        <v>0</v>
      </c>
      <c r="J100" s="32">
        <f>E100+F100+G100+H100</f>
        <v>17018802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541</v>
      </c>
      <c r="D101" s="97" t="s">
        <v>541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542</v>
      </c>
      <c r="D103" s="102" t="s">
        <v>543</v>
      </c>
      <c r="E103" s="31">
        <f>SUM(E104:E107)</f>
        <v>888394</v>
      </c>
      <c r="F103" s="31">
        <f>SUM(F104:F107)</f>
        <v>5090384</v>
      </c>
      <c r="G103" s="31">
        <v>600</v>
      </c>
      <c r="H103" s="31">
        <v>27843</v>
      </c>
      <c r="I103" s="31">
        <f>SUM(I104:I107)</f>
        <v>0</v>
      </c>
      <c r="J103" s="31">
        <f t="shared" ref="J103:J111" si="14">E103+F103+G103+H103</f>
        <v>6007221</v>
      </c>
      <c r="K103" s="103" t="e">
        <f t="shared" ref="K103:K109" si="15">J103/J$184*100</f>
        <v>#REF!</v>
      </c>
    </row>
    <row r="104" spans="1:11" x14ac:dyDescent="0.2">
      <c r="A104" s="99">
        <v>7200</v>
      </c>
      <c r="B104" s="100"/>
      <c r="C104" s="101" t="s">
        <v>544</v>
      </c>
      <c r="D104" s="102" t="s">
        <v>545</v>
      </c>
      <c r="E104" s="31">
        <v>796584</v>
      </c>
      <c r="F104" s="31">
        <v>4586254</v>
      </c>
      <c r="G104" s="31"/>
      <c r="H104" s="31"/>
      <c r="I104" s="31"/>
      <c r="J104" s="31">
        <f t="shared" si="14"/>
        <v>5382838</v>
      </c>
      <c r="K104" s="103" t="e">
        <f t="shared" si="15"/>
        <v>#REF!</v>
      </c>
    </row>
    <row r="105" spans="1:11" x14ac:dyDescent="0.2">
      <c r="A105" s="99">
        <v>7201</v>
      </c>
      <c r="B105" s="100"/>
      <c r="C105" s="101" t="s">
        <v>546</v>
      </c>
      <c r="D105" s="102" t="s">
        <v>547</v>
      </c>
      <c r="E105" s="31">
        <v>82743</v>
      </c>
      <c r="F105" s="31">
        <v>12403</v>
      </c>
      <c r="G105" s="31"/>
      <c r="H105" s="31"/>
      <c r="I105" s="31"/>
      <c r="J105" s="31">
        <f t="shared" si="14"/>
        <v>95146</v>
      </c>
      <c r="K105" s="103" t="e">
        <f t="shared" si="15"/>
        <v>#REF!</v>
      </c>
    </row>
    <row r="106" spans="1:11" x14ac:dyDescent="0.2">
      <c r="A106" s="99">
        <v>7202</v>
      </c>
      <c r="B106" s="100"/>
      <c r="C106" s="101" t="s">
        <v>548</v>
      </c>
      <c r="D106" s="102" t="s">
        <v>549</v>
      </c>
      <c r="E106" s="31">
        <v>7204</v>
      </c>
      <c r="F106" s="31">
        <v>35740</v>
      </c>
      <c r="G106" s="31"/>
      <c r="H106" s="31"/>
      <c r="I106" s="31"/>
      <c r="J106" s="31">
        <f t="shared" si="14"/>
        <v>42944</v>
      </c>
      <c r="K106" s="103" t="e">
        <f t="shared" si="15"/>
        <v>#REF!</v>
      </c>
    </row>
    <row r="107" spans="1:11" x14ac:dyDescent="0.2">
      <c r="A107" s="99">
        <v>7203</v>
      </c>
      <c r="B107" s="100"/>
      <c r="C107" s="101" t="s">
        <v>550</v>
      </c>
      <c r="D107" s="102" t="s">
        <v>551</v>
      </c>
      <c r="E107" s="34">
        <v>1863</v>
      </c>
      <c r="F107" s="31">
        <v>455987</v>
      </c>
      <c r="G107" s="31"/>
      <c r="H107" s="31"/>
      <c r="I107" s="31"/>
      <c r="J107" s="31">
        <f t="shared" si="14"/>
        <v>457850</v>
      </c>
      <c r="K107" s="103" t="e">
        <f t="shared" si="15"/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>
        <f t="shared" si="14"/>
        <v>0</v>
      </c>
      <c r="K108" s="105" t="e">
        <f t="shared" si="15"/>
        <v>#REF!</v>
      </c>
    </row>
    <row r="109" spans="1:11" x14ac:dyDescent="0.2">
      <c r="A109" s="99">
        <v>721</v>
      </c>
      <c r="B109" s="100"/>
      <c r="C109" s="101" t="s">
        <v>552</v>
      </c>
      <c r="D109" s="102" t="s">
        <v>553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 t="shared" si="14"/>
        <v>0</v>
      </c>
      <c r="K109" s="103" t="e">
        <f t="shared" si="15"/>
        <v>#REF!</v>
      </c>
    </row>
    <row r="110" spans="1:11" x14ac:dyDescent="0.2">
      <c r="A110" s="99">
        <v>7210</v>
      </c>
      <c r="B110" s="100"/>
      <c r="C110" s="101" t="s">
        <v>554</v>
      </c>
      <c r="D110" s="102" t="s">
        <v>555</v>
      </c>
      <c r="E110" s="31">
        <v>0</v>
      </c>
      <c r="F110" s="31"/>
      <c r="G110" s="31">
        <v>0</v>
      </c>
      <c r="H110" s="31">
        <v>0</v>
      </c>
      <c r="I110" s="31"/>
      <c r="J110" s="31">
        <f t="shared" si="14"/>
        <v>0</v>
      </c>
      <c r="K110" s="104"/>
    </row>
    <row r="111" spans="1:11" x14ac:dyDescent="0.2">
      <c r="A111" s="99">
        <v>7211</v>
      </c>
      <c r="B111" s="100"/>
      <c r="C111" s="101" t="s">
        <v>556</v>
      </c>
      <c r="D111" s="102" t="s">
        <v>557</v>
      </c>
      <c r="E111" s="31">
        <v>0</v>
      </c>
      <c r="F111" s="31"/>
      <c r="G111" s="31">
        <v>0</v>
      </c>
      <c r="H111" s="31">
        <v>0</v>
      </c>
      <c r="I111" s="31"/>
      <c r="J111" s="31">
        <f t="shared" si="14"/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558</v>
      </c>
      <c r="D113" s="102" t="s">
        <v>559</v>
      </c>
      <c r="E113" s="31">
        <f>E114+E115+E116</f>
        <v>1392062</v>
      </c>
      <c r="F113" s="31">
        <v>9619519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11011581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560</v>
      </c>
      <c r="D114" s="102" t="s">
        <v>561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562</v>
      </c>
      <c r="D115" s="102" t="s">
        <v>563</v>
      </c>
      <c r="E115" s="31">
        <v>1392062</v>
      </c>
      <c r="F115" s="31"/>
      <c r="G115" s="31">
        <v>0</v>
      </c>
      <c r="H115" s="31">
        <v>0</v>
      </c>
      <c r="I115" s="31"/>
      <c r="J115" s="31">
        <f>E115+F115+G115+H115</f>
        <v>1392062</v>
      </c>
      <c r="K115" s="104"/>
    </row>
    <row r="116" spans="1:11" x14ac:dyDescent="0.2">
      <c r="A116" s="99">
        <v>7222</v>
      </c>
      <c r="B116" s="100"/>
      <c r="C116" s="101" t="s">
        <v>564</v>
      </c>
      <c r="D116" s="102" t="s">
        <v>565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474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566</v>
      </c>
      <c r="D118" s="91" t="s">
        <v>567</v>
      </c>
      <c r="E118" s="32">
        <f>E121+E125</f>
        <v>11270</v>
      </c>
      <c r="F118" s="32">
        <f>F121+F125</f>
        <v>1048486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1059756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568</v>
      </c>
      <c r="D119" s="97" t="s">
        <v>568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570</v>
      </c>
      <c r="D121" s="102" t="s">
        <v>571</v>
      </c>
      <c r="E121" s="31">
        <v>11270</v>
      </c>
      <c r="F121" s="31">
        <v>632764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644034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572</v>
      </c>
      <c r="D122" s="102" t="s">
        <v>573</v>
      </c>
      <c r="E122" s="31"/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574</v>
      </c>
      <c r="D123" s="102" t="s">
        <v>575</v>
      </c>
      <c r="E123" s="31"/>
      <c r="F123" s="31"/>
      <c r="G123" s="31">
        <v>0</v>
      </c>
      <c r="H123" s="31">
        <v>0</v>
      </c>
      <c r="I123" s="31"/>
      <c r="J123" s="31">
        <f>E123+F123+G123+H123</f>
        <v>0</v>
      </c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577</v>
      </c>
      <c r="D125" s="102" t="s">
        <v>578</v>
      </c>
      <c r="E125" s="31">
        <f>E126+E127</f>
        <v>0</v>
      </c>
      <c r="F125" s="31">
        <v>415722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415722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579</v>
      </c>
      <c r="D126" s="102" t="s">
        <v>580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581</v>
      </c>
      <c r="D127" s="102" t="s">
        <v>582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583</v>
      </c>
      <c r="D129" s="91" t="s">
        <v>584</v>
      </c>
      <c r="E129" s="73">
        <f>E131</f>
        <v>116270</v>
      </c>
      <c r="F129" s="73">
        <f>F131</f>
        <v>74004422</v>
      </c>
      <c r="G129" s="73">
        <f>G131</f>
        <v>274011164</v>
      </c>
      <c r="H129" s="73">
        <f>H131</f>
        <v>83307017</v>
      </c>
      <c r="I129" s="73">
        <f>I131</f>
        <v>430212628</v>
      </c>
      <c r="J129" s="73">
        <f>+J131</f>
        <v>1226245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474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585</v>
      </c>
      <c r="D131" s="102" t="s">
        <v>586</v>
      </c>
      <c r="E131" s="109">
        <f>E133+E143+E144+E145</f>
        <v>116270</v>
      </c>
      <c r="F131" s="109">
        <f>F133+F143+F144+F145</f>
        <v>74004422</v>
      </c>
      <c r="G131" s="109">
        <f>G133+G143+G144+G145</f>
        <v>274011164</v>
      </c>
      <c r="H131" s="109">
        <f>H133+H143+H144+H145</f>
        <v>83307017</v>
      </c>
      <c r="I131" s="109">
        <f>I133+I143+I144+I145</f>
        <v>430212628</v>
      </c>
      <c r="J131" s="109">
        <f>SUM(J133:J145)</f>
        <v>1226245</v>
      </c>
      <c r="K131" s="103" t="e">
        <f>J131/J$184*100</f>
        <v>#REF!</v>
      </c>
    </row>
    <row r="132" spans="1:11" x14ac:dyDescent="0.2">
      <c r="A132" s="114"/>
      <c r="B132" s="115"/>
      <c r="C132" s="112" t="s">
        <v>587</v>
      </c>
      <c r="D132" s="97" t="s">
        <v>588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589</v>
      </c>
      <c r="D133" s="102" t="s">
        <v>590</v>
      </c>
      <c r="E133" s="117">
        <v>109209</v>
      </c>
      <c r="F133" s="117">
        <f>+F134+F135+F136</f>
        <v>70204712</v>
      </c>
      <c r="G133" s="117">
        <f>+G134+G136+G137+G138+G140</f>
        <v>273559542</v>
      </c>
      <c r="H133" s="117">
        <f>+H137+H139+H141</f>
        <v>4559081</v>
      </c>
      <c r="I133" s="428">
        <f>E133+F133+G133+H133</f>
        <v>348432544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203</v>
      </c>
      <c r="D134" s="102"/>
      <c r="E134" s="117"/>
      <c r="F134" s="117">
        <v>48984647</v>
      </c>
      <c r="G134" s="117">
        <v>95042352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962</v>
      </c>
      <c r="D135" s="102"/>
      <c r="E135" s="117"/>
      <c r="F135" s="117">
        <v>2928403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963</v>
      </c>
      <c r="D136" s="102"/>
      <c r="E136" s="117"/>
      <c r="F136" s="117">
        <v>18291662</v>
      </c>
      <c r="G136" s="117">
        <v>172460118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964</v>
      </c>
      <c r="D137" s="102"/>
      <c r="E137" s="117"/>
      <c r="F137" s="117"/>
      <c r="G137" s="117">
        <v>447710</v>
      </c>
      <c r="H137" s="117">
        <v>196158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965</v>
      </c>
      <c r="D138" s="102"/>
      <c r="E138" s="117"/>
      <c r="F138" s="117"/>
      <c r="G138" s="117">
        <v>3791656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966</v>
      </c>
      <c r="D139" s="102"/>
      <c r="E139" s="117"/>
      <c r="F139" s="117"/>
      <c r="G139" s="117"/>
      <c r="H139" s="117">
        <v>2804929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967</v>
      </c>
      <c r="D140" s="102"/>
      <c r="E140" s="117"/>
      <c r="F140" s="117"/>
      <c r="G140" s="117">
        <v>1817706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202</v>
      </c>
      <c r="D141" s="102"/>
      <c r="E141" s="117"/>
      <c r="F141" s="117"/>
      <c r="G141" s="117"/>
      <c r="H141" s="117">
        <v>1557994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591</v>
      </c>
      <c r="D143" s="102" t="s">
        <v>592</v>
      </c>
      <c r="E143" s="109">
        <v>0</v>
      </c>
      <c r="F143" s="117">
        <v>2397581</v>
      </c>
      <c r="G143" s="109">
        <v>0</v>
      </c>
      <c r="H143" s="117">
        <v>3937097</v>
      </c>
      <c r="I143" s="428">
        <f>E143+F143+G143+H143</f>
        <v>6334678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593</v>
      </c>
      <c r="D144" s="102" t="s">
        <v>594</v>
      </c>
      <c r="E144" s="117">
        <v>7061</v>
      </c>
      <c r="F144" s="117">
        <v>175884</v>
      </c>
      <c r="G144" s="117">
        <v>451622</v>
      </c>
      <c r="H144" s="117">
        <v>74810839</v>
      </c>
      <c r="I144" s="428">
        <f>E144+F144+G144+H144</f>
        <v>75445406</v>
      </c>
      <c r="J144" s="109">
        <f>E144+F144+G144+H144-I144</f>
        <v>0</v>
      </c>
      <c r="K144" s="104"/>
    </row>
    <row r="145" spans="1:11" x14ac:dyDescent="0.2">
      <c r="A145" s="106">
        <v>7403</v>
      </c>
      <c r="B145" s="107"/>
      <c r="C145" s="108" t="s">
        <v>595</v>
      </c>
      <c r="D145" s="102" t="s">
        <v>596</v>
      </c>
      <c r="E145" s="109">
        <v>0</v>
      </c>
      <c r="F145" s="109">
        <v>1226245</v>
      </c>
      <c r="G145" s="109">
        <v>0</v>
      </c>
      <c r="H145" s="109">
        <v>0</v>
      </c>
      <c r="I145" s="109">
        <v>0</v>
      </c>
      <c r="J145" s="109">
        <f>E145+F145+G145+H145-I145</f>
        <v>1226245</v>
      </c>
      <c r="K145" s="103" t="e">
        <f>J145/J$184*100</f>
        <v>#REF!</v>
      </c>
    </row>
    <row r="146" spans="1:11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</row>
    <row r="147" spans="1:11" ht="15.75" x14ac:dyDescent="0.25">
      <c r="A147" s="88">
        <v>78</v>
      </c>
      <c r="B147" s="89"/>
      <c r="C147" s="90" t="s">
        <v>915</v>
      </c>
      <c r="D147" s="91"/>
      <c r="E147" s="32">
        <f>+E149+E154+E159+E165+E168+E172+E176+E179</f>
        <v>89255900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89255900</v>
      </c>
      <c r="K147" s="103" t="e">
        <f>J147/J$184*100</f>
        <v>#REF!</v>
      </c>
    </row>
    <row r="148" spans="1:11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>
        <v>780</v>
      </c>
      <c r="B149" s="205"/>
      <c r="C149" s="206" t="s">
        <v>916</v>
      </c>
      <c r="D149" s="432"/>
      <c r="E149" s="383">
        <v>2952200</v>
      </c>
      <c r="F149" s="383"/>
      <c r="G149" s="383"/>
      <c r="H149" s="383"/>
      <c r="I149" s="383"/>
      <c r="J149" s="383">
        <f>+E149+F149+G149+H149-I149</f>
        <v>2952200</v>
      </c>
      <c r="K149" s="103" t="e">
        <f>J149/J$184*100</f>
        <v>#REF!</v>
      </c>
    </row>
    <row r="150" spans="1:11" s="423" customFormat="1" x14ac:dyDescent="0.2">
      <c r="A150" s="204">
        <v>7800</v>
      </c>
      <c r="B150" s="205"/>
      <c r="C150" s="206" t="s">
        <v>917</v>
      </c>
      <c r="D150" s="432"/>
      <c r="E150" s="383"/>
      <c r="F150" s="383"/>
      <c r="G150" s="383"/>
      <c r="H150" s="383"/>
      <c r="I150" s="383"/>
      <c r="J150" s="383"/>
      <c r="K150" s="433"/>
    </row>
    <row r="151" spans="1:11" s="423" customFormat="1" x14ac:dyDescent="0.2">
      <c r="A151" s="204">
        <v>7801</v>
      </c>
      <c r="B151" s="205"/>
      <c r="C151" s="206" t="s">
        <v>918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7802</v>
      </c>
      <c r="B152" s="205"/>
      <c r="C152" s="206" t="s">
        <v>919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781</v>
      </c>
      <c r="B154" s="205"/>
      <c r="C154" s="206" t="s">
        <v>925</v>
      </c>
      <c r="D154" s="432"/>
      <c r="E154" s="383">
        <f>+E155+E156+E157</f>
        <v>42577500</v>
      </c>
      <c r="F154" s="383"/>
      <c r="G154" s="383"/>
      <c r="H154" s="383"/>
      <c r="I154" s="383"/>
      <c r="J154" s="383">
        <f>+E154+F154+G154+H154-I154</f>
        <v>42577500</v>
      </c>
      <c r="K154" s="103" t="e">
        <f>J154/J$184*100</f>
        <v>#REF!</v>
      </c>
    </row>
    <row r="155" spans="1:11" s="423" customFormat="1" x14ac:dyDescent="0.2">
      <c r="A155" s="204">
        <v>7810</v>
      </c>
      <c r="B155" s="205"/>
      <c r="C155" s="206" t="s">
        <v>920</v>
      </c>
      <c r="D155" s="432"/>
      <c r="E155" s="383">
        <v>10442500</v>
      </c>
      <c r="F155" s="383"/>
      <c r="G155" s="383"/>
      <c r="H155" s="383"/>
      <c r="I155" s="383"/>
      <c r="J155" s="383">
        <f>+E155+F155+G155+H155-I155</f>
        <v>10442500</v>
      </c>
      <c r="K155" s="433"/>
    </row>
    <row r="156" spans="1:11" s="423" customFormat="1" x14ac:dyDescent="0.2">
      <c r="A156" s="204">
        <v>7811</v>
      </c>
      <c r="B156" s="205"/>
      <c r="C156" s="206" t="s">
        <v>921</v>
      </c>
      <c r="D156" s="432"/>
      <c r="E156" s="383">
        <v>8827700</v>
      </c>
      <c r="F156" s="383"/>
      <c r="G156" s="383"/>
      <c r="H156" s="383"/>
      <c r="I156" s="383"/>
      <c r="J156" s="383">
        <f>+E156+F156+G156+H156-I156</f>
        <v>8827700</v>
      </c>
      <c r="K156" s="433"/>
    </row>
    <row r="157" spans="1:11" s="423" customFormat="1" x14ac:dyDescent="0.2">
      <c r="A157" s="204">
        <v>7812</v>
      </c>
      <c r="B157" s="205"/>
      <c r="C157" s="206" t="s">
        <v>924</v>
      </c>
      <c r="D157" s="432"/>
      <c r="E157" s="383">
        <v>23307300</v>
      </c>
      <c r="F157" s="383"/>
      <c r="G157" s="383"/>
      <c r="H157" s="383"/>
      <c r="I157" s="383"/>
      <c r="J157" s="383">
        <f>+E157+F157+G157+H157-I157</f>
        <v>23307300</v>
      </c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782</v>
      </c>
      <c r="B159" s="205"/>
      <c r="C159" s="206" t="s">
        <v>931</v>
      </c>
      <c r="D159" s="432"/>
      <c r="E159" s="383">
        <v>13160600</v>
      </c>
      <c r="F159" s="383"/>
      <c r="G159" s="383"/>
      <c r="H159" s="383"/>
      <c r="I159" s="383"/>
      <c r="J159" s="383">
        <f>+E159+F159+G159+H159-I159</f>
        <v>13160600</v>
      </c>
      <c r="K159" s="103" t="e">
        <f>J159/J$184*100</f>
        <v>#REF!</v>
      </c>
    </row>
    <row r="160" spans="1:11" s="423" customFormat="1" x14ac:dyDescent="0.2">
      <c r="A160" s="204">
        <v>7820</v>
      </c>
      <c r="B160" s="205"/>
      <c r="C160" s="206" t="s">
        <v>927</v>
      </c>
      <c r="D160" s="432"/>
      <c r="E160" s="383">
        <v>0</v>
      </c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7821</v>
      </c>
      <c r="B161" s="205"/>
      <c r="C161" s="206" t="s">
        <v>928</v>
      </c>
      <c r="D161" s="432"/>
      <c r="E161" s="383">
        <v>0</v>
      </c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>
        <v>7822</v>
      </c>
      <c r="B162" s="205"/>
      <c r="C162" s="206" t="s">
        <v>929</v>
      </c>
      <c r="D162" s="432"/>
      <c r="E162" s="383">
        <v>0</v>
      </c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7823</v>
      </c>
      <c r="B163" s="205"/>
      <c r="C163" s="206" t="s">
        <v>930</v>
      </c>
      <c r="D163" s="432"/>
      <c r="E163" s="383">
        <v>0</v>
      </c>
      <c r="F163" s="383"/>
      <c r="G163" s="383"/>
      <c r="H163" s="383"/>
      <c r="I163" s="383"/>
      <c r="J163" s="383"/>
      <c r="K163" s="433"/>
    </row>
    <row r="164" spans="1:11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783</v>
      </c>
      <c r="B165" s="205"/>
      <c r="C165" s="206" t="s">
        <v>933</v>
      </c>
      <c r="D165" s="432"/>
      <c r="E165" s="383">
        <f>+E166</f>
        <v>6450900</v>
      </c>
      <c r="F165" s="383"/>
      <c r="G165" s="383"/>
      <c r="H165" s="383"/>
      <c r="I165" s="383"/>
      <c r="J165" s="383">
        <f>+E165+F165+G165+H165-I165</f>
        <v>6450900</v>
      </c>
      <c r="K165" s="103" t="e">
        <f>J165/J$184*100</f>
        <v>#REF!</v>
      </c>
    </row>
    <row r="166" spans="1:11" s="423" customFormat="1" x14ac:dyDescent="0.2">
      <c r="A166" s="204">
        <v>7830</v>
      </c>
      <c r="B166" s="205"/>
      <c r="C166" s="206" t="s">
        <v>932</v>
      </c>
      <c r="D166" s="432"/>
      <c r="E166" s="383">
        <v>6450900</v>
      </c>
      <c r="F166" s="383"/>
      <c r="G166" s="383"/>
      <c r="H166" s="383"/>
      <c r="I166" s="383"/>
      <c r="J166" s="383">
        <f>+E166+F166+G166+H166-I166</f>
        <v>6450900</v>
      </c>
      <c r="K166" s="433"/>
    </row>
    <row r="167" spans="1:11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</row>
    <row r="168" spans="1:11" s="423" customFormat="1" x14ac:dyDescent="0.2">
      <c r="A168" s="204">
        <v>784</v>
      </c>
      <c r="B168" s="205"/>
      <c r="C168" s="206" t="s">
        <v>936</v>
      </c>
      <c r="D168" s="432"/>
      <c r="E168" s="383">
        <f>+E169+E170</f>
        <v>9581300</v>
      </c>
      <c r="F168" s="383"/>
      <c r="G168" s="383"/>
      <c r="H168" s="383"/>
      <c r="I168" s="383"/>
      <c r="J168" s="383">
        <f>+E168+F168+G168+H168-I168</f>
        <v>9581300</v>
      </c>
      <c r="K168" s="103" t="e">
        <f>J168/J$184*100</f>
        <v>#REF!</v>
      </c>
    </row>
    <row r="169" spans="1:11" s="423" customFormat="1" x14ac:dyDescent="0.2">
      <c r="A169" s="204">
        <v>7840</v>
      </c>
      <c r="B169" s="205"/>
      <c r="C169" s="206" t="s">
        <v>934</v>
      </c>
      <c r="D169" s="432"/>
      <c r="E169" s="383">
        <v>9581300</v>
      </c>
      <c r="F169" s="383"/>
      <c r="G169" s="383"/>
      <c r="H169" s="383"/>
      <c r="I169" s="383"/>
      <c r="J169" s="383">
        <f>+E169+F169+G169+H169-I169</f>
        <v>9581300</v>
      </c>
      <c r="K169" s="433"/>
    </row>
    <row r="170" spans="1:11" s="423" customFormat="1" x14ac:dyDescent="0.2">
      <c r="A170" s="204">
        <v>7841</v>
      </c>
      <c r="B170" s="205"/>
      <c r="C170" s="206" t="s">
        <v>935</v>
      </c>
      <c r="D170" s="432"/>
      <c r="E170" s="383">
        <v>0</v>
      </c>
      <c r="F170" s="383"/>
      <c r="G170" s="383"/>
      <c r="H170" s="383"/>
      <c r="I170" s="383"/>
      <c r="J170" s="383">
        <f>+E170+F170+G170+H170-I170</f>
        <v>0</v>
      </c>
      <c r="K170" s="433"/>
    </row>
    <row r="171" spans="1:11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</row>
    <row r="172" spans="1:11" s="423" customFormat="1" x14ac:dyDescent="0.2">
      <c r="A172" s="204">
        <v>785</v>
      </c>
      <c r="B172" s="205"/>
      <c r="C172" s="206" t="s">
        <v>939</v>
      </c>
      <c r="D172" s="432"/>
      <c r="E172" s="383">
        <f>+E173+E174</f>
        <v>14533400</v>
      </c>
      <c r="F172" s="383"/>
      <c r="G172" s="383"/>
      <c r="H172" s="383"/>
      <c r="I172" s="383"/>
      <c r="J172" s="383">
        <f>+E172+F172+G172+H172-I172</f>
        <v>14533400</v>
      </c>
      <c r="K172" s="103" t="e">
        <f>J172/J$184*100</f>
        <v>#REF!</v>
      </c>
    </row>
    <row r="173" spans="1:11" s="423" customFormat="1" x14ac:dyDescent="0.2">
      <c r="A173" s="204">
        <v>7850</v>
      </c>
      <c r="B173" s="205"/>
      <c r="C173" s="206" t="s">
        <v>937</v>
      </c>
      <c r="D173" s="432"/>
      <c r="E173" s="383">
        <v>4844500</v>
      </c>
      <c r="F173" s="383"/>
      <c r="G173" s="383"/>
      <c r="H173" s="383"/>
      <c r="I173" s="383"/>
      <c r="J173" s="383">
        <f>+E173+F173+G173+H173-I173</f>
        <v>4844500</v>
      </c>
      <c r="K173" s="433"/>
    </row>
    <row r="174" spans="1:11" s="423" customFormat="1" x14ac:dyDescent="0.2">
      <c r="A174" s="204">
        <v>7851</v>
      </c>
      <c r="B174" s="205"/>
      <c r="C174" s="206" t="s">
        <v>938</v>
      </c>
      <c r="D174" s="432"/>
      <c r="E174" s="383">
        <v>9688900</v>
      </c>
      <c r="F174" s="383"/>
      <c r="G174" s="383"/>
      <c r="H174" s="383"/>
      <c r="I174" s="383"/>
      <c r="J174" s="383">
        <f>+E174+F174+G174+H174-I174</f>
        <v>9688900</v>
      </c>
      <c r="K174" s="433"/>
    </row>
    <row r="175" spans="1:11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</row>
    <row r="176" spans="1:11" s="423" customFormat="1" x14ac:dyDescent="0.2">
      <c r="A176" s="204">
        <v>786</v>
      </c>
      <c r="B176" s="205"/>
      <c r="C176" s="206" t="s">
        <v>941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</row>
    <row r="177" spans="1:11" s="423" customFormat="1" x14ac:dyDescent="0.2">
      <c r="A177" s="204">
        <v>7860</v>
      </c>
      <c r="B177" s="205"/>
      <c r="C177" s="206" t="s">
        <v>940</v>
      </c>
      <c r="D177" s="432"/>
      <c r="E177" s="383">
        <v>0</v>
      </c>
      <c r="F177" s="383"/>
      <c r="G177" s="383"/>
      <c r="H177" s="383"/>
      <c r="I177" s="383"/>
      <c r="J177" s="383"/>
      <c r="K177" s="433"/>
    </row>
    <row r="178" spans="1:11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</row>
    <row r="179" spans="1:11" s="423" customFormat="1" x14ac:dyDescent="0.2">
      <c r="A179" s="204">
        <v>787</v>
      </c>
      <c r="B179" s="205"/>
      <c r="C179" s="206" t="s">
        <v>943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</row>
    <row r="180" spans="1:11" s="423" customFormat="1" x14ac:dyDescent="0.2">
      <c r="A180" s="204">
        <v>7870</v>
      </c>
      <c r="B180" s="205"/>
      <c r="C180" s="206" t="s">
        <v>942</v>
      </c>
      <c r="D180" s="432"/>
      <c r="E180" s="383">
        <v>0</v>
      </c>
      <c r="F180" s="383"/>
      <c r="G180" s="383"/>
      <c r="H180" s="383"/>
      <c r="I180" s="383"/>
      <c r="J180" s="383"/>
      <c r="K180" s="433"/>
    </row>
    <row r="181" spans="1:11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1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1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129"/>
      <c r="J183" s="130"/>
      <c r="K183" s="130"/>
    </row>
    <row r="184" spans="1:11" ht="19.5" thickTop="1" thickBot="1" x14ac:dyDescent="0.3">
      <c r="A184" s="53" t="s">
        <v>896</v>
      </c>
      <c r="B184" s="53"/>
      <c r="C184" s="131" t="s">
        <v>597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1" ht="17.25" thickTop="1" thickBot="1" x14ac:dyDescent="0.3">
      <c r="A185" s="53"/>
      <c r="B185" s="53"/>
      <c r="C185" s="54"/>
      <c r="D185" s="54"/>
      <c r="E185" s="129"/>
      <c r="F185" s="10"/>
      <c r="G185" s="10"/>
      <c r="H185" s="10"/>
      <c r="I185" s="134"/>
      <c r="J185" s="10"/>
      <c r="K185" s="10"/>
    </row>
    <row r="186" spans="1:11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1" ht="17.25" thickTop="1" thickBot="1" x14ac:dyDescent="0.3">
      <c r="A187" s="69"/>
      <c r="B187" s="70" t="s">
        <v>84</v>
      </c>
      <c r="C187" s="77" t="s">
        <v>599</v>
      </c>
      <c r="D187" s="142"/>
      <c r="E187" s="73">
        <f>E190+E252+E291+E305+E319-2</f>
        <v>1916814525</v>
      </c>
      <c r="F187" s="73">
        <f>F190+F252+F291+F305+F319</f>
        <v>353522491</v>
      </c>
      <c r="G187" s="73">
        <f>G190+G252+G291+G305+G319+1</f>
        <v>939116368</v>
      </c>
      <c r="H187" s="73">
        <f>H190+H252+H291+H305+H319-1</f>
        <v>522946573</v>
      </c>
      <c r="I187" s="73">
        <f>I190+I252+I291+I305+I319</f>
        <v>552598379</v>
      </c>
      <c r="J187" s="75">
        <f>E187+F187+G187+H187-I187</f>
        <v>3179801578</v>
      </c>
      <c r="K187" s="76" t="e">
        <f>J187/J$184*100</f>
        <v>#REF!</v>
      </c>
    </row>
    <row r="188" spans="1:11" ht="16.5" thickTop="1" x14ac:dyDescent="0.25">
      <c r="A188" s="69"/>
      <c r="B188" s="70"/>
      <c r="C188" s="77" t="s">
        <v>601</v>
      </c>
      <c r="D188" s="142"/>
      <c r="E188" s="143"/>
      <c r="F188" s="73"/>
      <c r="G188" s="73"/>
      <c r="H188" s="73"/>
      <c r="I188" s="73"/>
      <c r="J188" s="80"/>
      <c r="K188" s="144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1" ht="15.75" x14ac:dyDescent="0.25">
      <c r="A190" s="88">
        <v>40</v>
      </c>
      <c r="B190" s="89"/>
      <c r="C190" s="90" t="s">
        <v>602</v>
      </c>
      <c r="D190" s="146"/>
      <c r="E190" s="32">
        <f>E193+E206+E216+E232+E239+E246</f>
        <v>944094337</v>
      </c>
      <c r="F190" s="32">
        <f>F193+F206+F216+F232+F239+F246</f>
        <v>143113753</v>
      </c>
      <c r="G190" s="32">
        <f>G193+G206+G216+G232+G239+G246</f>
        <v>11225769</v>
      </c>
      <c r="H190" s="32">
        <f>H193+H206+H216+H232+H239+H246</f>
        <v>465059481</v>
      </c>
      <c r="I190" s="32">
        <f>+I206+I216</f>
        <v>122385751</v>
      </c>
      <c r="J190" s="32">
        <f>E190+F190+G190+H190-I190</f>
        <v>1441107589</v>
      </c>
      <c r="K190" s="92" t="e">
        <f>J190/J$184*100</f>
        <v>#REF!</v>
      </c>
    </row>
    <row r="191" spans="1:11" x14ac:dyDescent="0.2">
      <c r="A191" s="147"/>
      <c r="B191" s="148"/>
      <c r="C191" s="96" t="s">
        <v>841</v>
      </c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3" x14ac:dyDescent="0.2">
      <c r="A193" s="99"/>
      <c r="B193" s="100"/>
      <c r="C193" s="101" t="s">
        <v>842</v>
      </c>
      <c r="D193" s="149"/>
      <c r="E193" s="31">
        <f>+E195+E204</f>
        <v>479767557</v>
      </c>
      <c r="F193" s="31">
        <f>+F195+F204</f>
        <v>41088220</v>
      </c>
      <c r="G193" s="31">
        <f>+G195+G204</f>
        <v>3936889</v>
      </c>
      <c r="H193" s="31">
        <f>+H195+H204</f>
        <v>161674555</v>
      </c>
      <c r="I193" s="31">
        <f>+I195+I204</f>
        <v>0</v>
      </c>
      <c r="J193" s="31">
        <f>E193+F193+G193+H193-I193</f>
        <v>686467221</v>
      </c>
      <c r="K193" s="103" t="e">
        <f>J193/J$184*100</f>
        <v>#REF!</v>
      </c>
    </row>
    <row r="194" spans="1:13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3" x14ac:dyDescent="0.2">
      <c r="A195" s="99">
        <v>400</v>
      </c>
      <c r="B195" s="100"/>
      <c r="C195" s="101" t="s">
        <v>843</v>
      </c>
      <c r="D195" s="149"/>
      <c r="E195" s="31">
        <f>SUM(E196:E202)</f>
        <v>209675628</v>
      </c>
      <c r="F195" s="31">
        <v>19340748</v>
      </c>
      <c r="G195" s="31">
        <v>3936889</v>
      </c>
      <c r="H195" s="31">
        <v>4729496</v>
      </c>
      <c r="I195" s="31">
        <v>0</v>
      </c>
      <c r="J195" s="31">
        <f>E195+F195+G195+H195-I195</f>
        <v>237682761</v>
      </c>
      <c r="K195" s="103" t="e">
        <f>J195/J$184*100</f>
        <v>#REF!</v>
      </c>
    </row>
    <row r="196" spans="1:13" x14ac:dyDescent="0.2">
      <c r="A196" s="99">
        <v>4000</v>
      </c>
      <c r="B196" s="100"/>
      <c r="C196" s="101" t="s">
        <v>607</v>
      </c>
      <c r="D196" s="149"/>
      <c r="E196" s="31">
        <v>178717018</v>
      </c>
      <c r="F196" s="202" t="s">
        <v>870</v>
      </c>
      <c r="G196" s="202" t="s">
        <v>870</v>
      </c>
      <c r="H196" s="202" t="s">
        <v>870</v>
      </c>
      <c r="I196" s="202" t="s">
        <v>870</v>
      </c>
      <c r="J196" s="202" t="s">
        <v>870</v>
      </c>
      <c r="K196" s="103"/>
    </row>
    <row r="197" spans="1:13" x14ac:dyDescent="0.2">
      <c r="A197" s="99">
        <v>4001</v>
      </c>
      <c r="B197" s="100"/>
      <c r="C197" s="101" t="s">
        <v>609</v>
      </c>
      <c r="D197" s="149"/>
      <c r="E197" s="31">
        <v>6165675</v>
      </c>
      <c r="F197" s="202" t="s">
        <v>870</v>
      </c>
      <c r="G197" s="202" t="s">
        <v>870</v>
      </c>
      <c r="H197" s="202" t="s">
        <v>870</v>
      </c>
      <c r="I197" s="202" t="s">
        <v>870</v>
      </c>
      <c r="J197" s="202" t="s">
        <v>870</v>
      </c>
      <c r="K197" s="103"/>
    </row>
    <row r="198" spans="1:13" x14ac:dyDescent="0.2">
      <c r="A198" s="99">
        <v>4002</v>
      </c>
      <c r="B198" s="100"/>
      <c r="C198" s="101" t="s">
        <v>611</v>
      </c>
      <c r="D198" s="149"/>
      <c r="E198" s="31">
        <v>16765156</v>
      </c>
      <c r="F198" s="202" t="s">
        <v>870</v>
      </c>
      <c r="G198" s="202" t="s">
        <v>870</v>
      </c>
      <c r="H198" s="202" t="s">
        <v>870</v>
      </c>
      <c r="I198" s="202" t="s">
        <v>870</v>
      </c>
      <c r="J198" s="202" t="s">
        <v>870</v>
      </c>
      <c r="K198" s="103"/>
    </row>
    <row r="199" spans="1:13" x14ac:dyDescent="0.2">
      <c r="A199" s="99">
        <v>4003</v>
      </c>
      <c r="B199" s="100"/>
      <c r="C199" s="101" t="s">
        <v>613</v>
      </c>
      <c r="D199" s="149"/>
      <c r="E199" s="31">
        <v>4297724</v>
      </c>
      <c r="F199" s="202" t="s">
        <v>870</v>
      </c>
      <c r="G199" s="202" t="s">
        <v>870</v>
      </c>
      <c r="H199" s="202" t="s">
        <v>870</v>
      </c>
      <c r="I199" s="202" t="s">
        <v>870</v>
      </c>
      <c r="J199" s="202" t="s">
        <v>870</v>
      </c>
      <c r="K199" s="103"/>
    </row>
    <row r="200" spans="1:13" x14ac:dyDescent="0.2">
      <c r="A200" s="99">
        <v>4004</v>
      </c>
      <c r="B200" s="100"/>
      <c r="C200" s="101" t="s">
        <v>615</v>
      </c>
      <c r="D200" s="149"/>
      <c r="E200" s="31">
        <v>2237392</v>
      </c>
      <c r="F200" s="202" t="s">
        <v>870</v>
      </c>
      <c r="G200" s="202" t="s">
        <v>870</v>
      </c>
      <c r="H200" s="202" t="s">
        <v>870</v>
      </c>
      <c r="I200" s="202" t="s">
        <v>870</v>
      </c>
      <c r="J200" s="202" t="s">
        <v>870</v>
      </c>
      <c r="K200" s="103"/>
      <c r="M200" s="431"/>
    </row>
    <row r="201" spans="1:13" x14ac:dyDescent="0.2">
      <c r="A201" s="99">
        <v>4005</v>
      </c>
      <c r="B201" s="100"/>
      <c r="C201" s="101" t="s">
        <v>617</v>
      </c>
      <c r="D201" s="149"/>
      <c r="E201" s="31">
        <v>26027</v>
      </c>
      <c r="F201" s="202" t="s">
        <v>870</v>
      </c>
      <c r="G201" s="202" t="s">
        <v>870</v>
      </c>
      <c r="H201" s="202" t="s">
        <v>870</v>
      </c>
      <c r="I201" s="202" t="s">
        <v>870</v>
      </c>
      <c r="J201" s="202" t="s">
        <v>870</v>
      </c>
      <c r="K201" s="103"/>
    </row>
    <row r="202" spans="1:13" x14ac:dyDescent="0.2">
      <c r="A202" s="99">
        <v>4009</v>
      </c>
      <c r="B202" s="100"/>
      <c r="C202" s="101" t="s">
        <v>619</v>
      </c>
      <c r="D202" s="149"/>
      <c r="E202" s="31">
        <v>1466636</v>
      </c>
      <c r="F202" s="202" t="s">
        <v>870</v>
      </c>
      <c r="G202" s="202" t="s">
        <v>870</v>
      </c>
      <c r="H202" s="202" t="s">
        <v>870</v>
      </c>
      <c r="I202" s="202" t="s">
        <v>870</v>
      </c>
      <c r="J202" s="202" t="s">
        <v>870</v>
      </c>
      <c r="K202" s="103"/>
    </row>
    <row r="203" spans="1:13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3" x14ac:dyDescent="0.2">
      <c r="A204" s="99">
        <v>413300</v>
      </c>
      <c r="B204" s="100"/>
      <c r="C204" s="101" t="s">
        <v>844</v>
      </c>
      <c r="D204" s="149"/>
      <c r="E204" s="31">
        <v>270091929</v>
      </c>
      <c r="F204" s="31">
        <v>21747472</v>
      </c>
      <c r="G204" s="31">
        <v>0</v>
      </c>
      <c r="H204" s="31">
        <f>150050492+6894567</f>
        <v>156945059</v>
      </c>
      <c r="I204" s="31">
        <v>0</v>
      </c>
      <c r="J204" s="31">
        <f>E204+F204+G204+H204-I204</f>
        <v>448784460</v>
      </c>
      <c r="K204" s="103" t="e">
        <f>J204/J$184*100</f>
        <v>#REF!</v>
      </c>
    </row>
    <row r="205" spans="1:13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3" x14ac:dyDescent="0.2">
      <c r="A206" s="151"/>
      <c r="B206" s="115"/>
      <c r="C206" s="112" t="s">
        <v>845</v>
      </c>
      <c r="D206" s="152"/>
      <c r="E206" s="113">
        <f>+E208+E214</f>
        <v>82649372</v>
      </c>
      <c r="F206" s="113">
        <f>+F208+F214</f>
        <v>6063618</v>
      </c>
      <c r="G206" s="113">
        <f>+G208+G214</f>
        <v>539728</v>
      </c>
      <c r="H206" s="113">
        <f>+H208+H214</f>
        <v>33133033</v>
      </c>
      <c r="I206" s="426">
        <f>+I208+I214</f>
        <v>122385751</v>
      </c>
      <c r="J206" s="113">
        <f>E206+F206+G206+H206-I206</f>
        <v>0</v>
      </c>
      <c r="K206" s="110"/>
    </row>
    <row r="207" spans="1:13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3" x14ac:dyDescent="0.2">
      <c r="A208" s="106">
        <v>401</v>
      </c>
      <c r="B208" s="107"/>
      <c r="C208" s="108" t="s">
        <v>857</v>
      </c>
      <c r="D208" s="153"/>
      <c r="E208" s="109">
        <f>SUM(E209:E212)</f>
        <v>33622202</v>
      </c>
      <c r="F208" s="109">
        <f>SUM(F209:F212)</f>
        <v>2789274</v>
      </c>
      <c r="G208" s="109">
        <f>SUM(G209:G212)</f>
        <v>539728</v>
      </c>
      <c r="H208" s="109">
        <f>SUM(H209:H212)</f>
        <v>673114</v>
      </c>
      <c r="I208" s="109">
        <f>SUM(I209:I212)</f>
        <v>37624318</v>
      </c>
      <c r="J208" s="109">
        <f>E208+F208+G208+H208-I208</f>
        <v>0</v>
      </c>
      <c r="K208" s="103"/>
    </row>
    <row r="209" spans="1:11" x14ac:dyDescent="0.2">
      <c r="A209" s="106">
        <v>4010</v>
      </c>
      <c r="B209" s="107"/>
      <c r="C209" s="108" t="s">
        <v>622</v>
      </c>
      <c r="D209" s="153"/>
      <c r="E209" s="109">
        <v>20766639</v>
      </c>
      <c r="F209" s="109">
        <v>1757238</v>
      </c>
      <c r="G209" s="109">
        <v>296651</v>
      </c>
      <c r="H209" s="109">
        <v>374658</v>
      </c>
      <c r="I209" s="109">
        <f>E209+F209+G209+H209</f>
        <v>23195186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636</v>
      </c>
      <c r="D210" s="153"/>
      <c r="E210" s="109">
        <v>12563084</v>
      </c>
      <c r="F210" s="109">
        <v>998559</v>
      </c>
      <c r="G210" s="109">
        <v>237706</v>
      </c>
      <c r="H210" s="109">
        <v>291683</v>
      </c>
      <c r="I210" s="109">
        <f>E210+F210+G210+H210</f>
        <v>14091032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638</v>
      </c>
      <c r="D211" s="153"/>
      <c r="E211" s="109">
        <v>109466</v>
      </c>
      <c r="F211" s="109">
        <v>15346</v>
      </c>
      <c r="G211" s="109">
        <v>2025</v>
      </c>
      <c r="H211" s="109">
        <v>2540</v>
      </c>
      <c r="I211" s="109">
        <f>E211+F211+G211+H211</f>
        <v>129377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640</v>
      </c>
      <c r="D212" s="153"/>
      <c r="E212" s="109">
        <v>183013</v>
      </c>
      <c r="F212" s="109">
        <v>18131</v>
      </c>
      <c r="G212" s="109">
        <v>3346</v>
      </c>
      <c r="H212" s="109">
        <v>4233</v>
      </c>
      <c r="I212" s="109">
        <f>E212+F212+G212+H212</f>
        <v>208723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846</v>
      </c>
      <c r="D214" s="153"/>
      <c r="E214" s="109">
        <v>49027170</v>
      </c>
      <c r="F214" s="109">
        <v>3274344</v>
      </c>
      <c r="G214" s="109">
        <v>0</v>
      </c>
      <c r="H214" s="109">
        <v>32459919</v>
      </c>
      <c r="I214" s="109">
        <f>E214+F214+G214+H214</f>
        <v>84761433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847</v>
      </c>
      <c r="D216" s="149"/>
      <c r="E216" s="31">
        <f t="shared" ref="E216:J216" si="16">+E218+E230</f>
        <v>251494079</v>
      </c>
      <c r="F216" s="31">
        <f t="shared" si="16"/>
        <v>92909951</v>
      </c>
      <c r="G216" s="31">
        <f t="shared" si="16"/>
        <v>6399152</v>
      </c>
      <c r="H216" s="31">
        <f t="shared" si="16"/>
        <v>269596893</v>
      </c>
      <c r="I216" s="31">
        <f t="shared" si="16"/>
        <v>0</v>
      </c>
      <c r="J216" s="31">
        <f t="shared" si="16"/>
        <v>620400075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858</v>
      </c>
      <c r="D218" s="149"/>
      <c r="E218" s="31">
        <f>SUM(E219:E228)</f>
        <v>196104368</v>
      </c>
      <c r="F218" s="31">
        <f>SUM(F219:F228)</f>
        <v>58066323</v>
      </c>
      <c r="G218" s="31">
        <v>6399152</v>
      </c>
      <c r="H218" s="31">
        <v>5016300</v>
      </c>
      <c r="I218" s="31">
        <f>SUM(I219:I228)</f>
        <v>0</v>
      </c>
      <c r="J218" s="31">
        <f>E218+F218+G218+H218-I218</f>
        <v>265586143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968</v>
      </c>
      <c r="D219" s="149"/>
      <c r="E219" s="31">
        <v>24635001</v>
      </c>
      <c r="F219" s="31">
        <v>8229045</v>
      </c>
      <c r="G219" s="202" t="s">
        <v>870</v>
      </c>
      <c r="H219" s="202" t="s">
        <v>870</v>
      </c>
      <c r="I219" s="202" t="s">
        <v>870</v>
      </c>
      <c r="J219" s="202" t="s">
        <v>870</v>
      </c>
      <c r="K219" s="155"/>
    </row>
    <row r="220" spans="1:11" x14ac:dyDescent="0.2">
      <c r="A220" s="99">
        <v>4021</v>
      </c>
      <c r="B220" s="100"/>
      <c r="C220" s="101" t="s">
        <v>970</v>
      </c>
      <c r="D220" s="149"/>
      <c r="E220" s="31">
        <v>49231284</v>
      </c>
      <c r="F220" s="31">
        <v>1953599</v>
      </c>
      <c r="G220" s="202" t="s">
        <v>870</v>
      </c>
      <c r="H220" s="202" t="s">
        <v>870</v>
      </c>
      <c r="I220" s="202" t="s">
        <v>870</v>
      </c>
      <c r="J220" s="202" t="s">
        <v>870</v>
      </c>
      <c r="K220" s="155"/>
    </row>
    <row r="221" spans="1:11" x14ac:dyDescent="0.2">
      <c r="A221" s="99">
        <v>4022</v>
      </c>
      <c r="B221" s="100"/>
      <c r="C221" s="101" t="s">
        <v>972</v>
      </c>
      <c r="D221" s="149"/>
      <c r="E221" s="31">
        <v>15553832</v>
      </c>
      <c r="F221" s="31">
        <v>7226325</v>
      </c>
      <c r="G221" s="202" t="s">
        <v>870</v>
      </c>
      <c r="H221" s="202" t="s">
        <v>870</v>
      </c>
      <c r="I221" s="202" t="s">
        <v>870</v>
      </c>
      <c r="J221" s="202" t="s">
        <v>870</v>
      </c>
      <c r="K221" s="155"/>
    </row>
    <row r="222" spans="1:11" x14ac:dyDescent="0.2">
      <c r="A222" s="99">
        <v>4023</v>
      </c>
      <c r="B222" s="100"/>
      <c r="C222" s="101" t="s">
        <v>974</v>
      </c>
      <c r="D222" s="149"/>
      <c r="E222" s="31">
        <v>9745677</v>
      </c>
      <c r="F222" s="31">
        <v>657967</v>
      </c>
      <c r="G222" s="202" t="s">
        <v>870</v>
      </c>
      <c r="H222" s="202" t="s">
        <v>870</v>
      </c>
      <c r="I222" s="202" t="s">
        <v>870</v>
      </c>
      <c r="J222" s="202" t="s">
        <v>870</v>
      </c>
      <c r="K222" s="155"/>
    </row>
    <row r="223" spans="1:11" x14ac:dyDescent="0.2">
      <c r="A223" s="99">
        <v>4024</v>
      </c>
      <c r="B223" s="100"/>
      <c r="C223" s="101" t="s">
        <v>976</v>
      </c>
      <c r="D223" s="149"/>
      <c r="E223" s="31">
        <v>8721835</v>
      </c>
      <c r="F223" s="31">
        <v>395870</v>
      </c>
      <c r="G223" s="202" t="s">
        <v>870</v>
      </c>
      <c r="H223" s="202" t="s">
        <v>870</v>
      </c>
      <c r="I223" s="202" t="s">
        <v>870</v>
      </c>
      <c r="J223" s="202" t="s">
        <v>870</v>
      </c>
      <c r="K223" s="155"/>
    </row>
    <row r="224" spans="1:11" x14ac:dyDescent="0.2">
      <c r="A224" s="99">
        <v>4025</v>
      </c>
      <c r="B224" s="100"/>
      <c r="C224" s="101" t="s">
        <v>978</v>
      </c>
      <c r="D224" s="149"/>
      <c r="E224" s="31">
        <v>27113463</v>
      </c>
      <c r="F224" s="31">
        <v>23409105</v>
      </c>
      <c r="G224" s="202" t="s">
        <v>870</v>
      </c>
      <c r="H224" s="202" t="s">
        <v>870</v>
      </c>
      <c r="I224" s="202" t="s">
        <v>870</v>
      </c>
      <c r="J224" s="202" t="s">
        <v>870</v>
      </c>
      <c r="K224" s="155"/>
    </row>
    <row r="225" spans="1:11" x14ac:dyDescent="0.2">
      <c r="A225" s="99">
        <v>4026</v>
      </c>
      <c r="B225" s="100"/>
      <c r="C225" s="101" t="s">
        <v>980</v>
      </c>
      <c r="D225" s="149"/>
      <c r="E225" s="31">
        <v>13835776</v>
      </c>
      <c r="F225" s="31">
        <v>1036174</v>
      </c>
      <c r="G225" s="202" t="s">
        <v>870</v>
      </c>
      <c r="H225" s="202" t="s">
        <v>870</v>
      </c>
      <c r="I225" s="202" t="s">
        <v>870</v>
      </c>
      <c r="J225" s="202" t="s">
        <v>870</v>
      </c>
      <c r="K225" s="155"/>
    </row>
    <row r="226" spans="1:11" x14ac:dyDescent="0.2">
      <c r="A226" s="99">
        <v>4027</v>
      </c>
      <c r="B226" s="100"/>
      <c r="C226" s="101" t="s">
        <v>982</v>
      </c>
      <c r="D226" s="149"/>
      <c r="E226" s="31">
        <v>2934827</v>
      </c>
      <c r="F226" s="31">
        <v>2255151</v>
      </c>
      <c r="G226" s="202" t="s">
        <v>870</v>
      </c>
      <c r="H226" s="202" t="s">
        <v>870</v>
      </c>
      <c r="I226" s="202" t="s">
        <v>870</v>
      </c>
      <c r="J226" s="202" t="s">
        <v>870</v>
      </c>
      <c r="K226" s="155"/>
    </row>
    <row r="227" spans="1:11" x14ac:dyDescent="0.2">
      <c r="A227" s="99">
        <v>4028</v>
      </c>
      <c r="B227" s="100"/>
      <c r="C227" s="101" t="s">
        <v>276</v>
      </c>
      <c r="D227" s="149"/>
      <c r="E227" s="31">
        <v>10308622</v>
      </c>
      <c r="F227" s="31">
        <v>899589</v>
      </c>
      <c r="G227" s="202" t="s">
        <v>870</v>
      </c>
      <c r="H227" s="202" t="s">
        <v>870</v>
      </c>
      <c r="I227" s="202" t="s">
        <v>870</v>
      </c>
      <c r="J227" s="202" t="s">
        <v>870</v>
      </c>
      <c r="K227" s="155"/>
    </row>
    <row r="228" spans="1:11" x14ac:dyDescent="0.2">
      <c r="A228" s="99">
        <v>4029</v>
      </c>
      <c r="B228" s="100"/>
      <c r="C228" s="101" t="s">
        <v>984</v>
      </c>
      <c r="D228" s="149"/>
      <c r="E228" s="31">
        <v>34024051</v>
      </c>
      <c r="F228" s="31">
        <v>12003498</v>
      </c>
      <c r="G228" s="202" t="s">
        <v>870</v>
      </c>
      <c r="H228" s="202" t="s">
        <v>870</v>
      </c>
      <c r="I228" s="202" t="s">
        <v>870</v>
      </c>
      <c r="J228" s="202" t="s">
        <v>870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848</v>
      </c>
      <c r="D230" s="149"/>
      <c r="E230" s="31">
        <v>55389711</v>
      </c>
      <c r="F230" s="31">
        <v>34843628</v>
      </c>
      <c r="G230" s="31">
        <v>0</v>
      </c>
      <c r="H230" s="31">
        <f>124756554-6289067+67389000+62851931+12444066+2795230+632879</f>
        <v>264580593</v>
      </c>
      <c r="I230" s="31">
        <v>0</v>
      </c>
      <c r="J230" s="31">
        <f>E230+F230+G230+H230-I230</f>
        <v>354813932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988</v>
      </c>
      <c r="D232" s="149"/>
      <c r="E232" s="31">
        <f>SUM(E233:E237)</f>
        <v>74820478</v>
      </c>
      <c r="F232" s="31">
        <f>SUM(F233:F237)</f>
        <v>1176136</v>
      </c>
      <c r="G232" s="31">
        <f>SUM(G233:G237)</f>
        <v>350000</v>
      </c>
      <c r="H232" s="31">
        <v>655000</v>
      </c>
      <c r="I232" s="31">
        <f>SUM(I233:I237)</f>
        <v>0</v>
      </c>
      <c r="J232" s="31">
        <f>E232+F232+G232+H232-I232</f>
        <v>77001614</v>
      </c>
      <c r="K232" s="103" t="e">
        <f t="shared" ref="K232:K237" si="17">J232/J$184*100</f>
        <v>#REF!</v>
      </c>
    </row>
    <row r="233" spans="1:11" x14ac:dyDescent="0.2">
      <c r="A233" s="99">
        <v>4030</v>
      </c>
      <c r="B233" s="100"/>
      <c r="C233" s="101" t="s">
        <v>990</v>
      </c>
      <c r="D233" s="149"/>
      <c r="E233" s="31">
        <v>0</v>
      </c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 t="shared" si="17"/>
        <v>#REF!</v>
      </c>
    </row>
    <row r="234" spans="1:11" x14ac:dyDescent="0.2">
      <c r="A234" s="99">
        <v>4031</v>
      </c>
      <c r="B234" s="100"/>
      <c r="C234" s="101" t="s">
        <v>992</v>
      </c>
      <c r="D234" s="149"/>
      <c r="E234" s="31">
        <v>8461415</v>
      </c>
      <c r="F234" s="31">
        <v>897995</v>
      </c>
      <c r="G234" s="31">
        <v>350000</v>
      </c>
      <c r="H234" s="31">
        <v>0</v>
      </c>
      <c r="I234" s="31"/>
      <c r="J234" s="31">
        <f>E234+F234+G234+H234</f>
        <v>9709410</v>
      </c>
      <c r="K234" s="103" t="e">
        <f t="shared" si="17"/>
        <v>#REF!</v>
      </c>
    </row>
    <row r="235" spans="1:11" x14ac:dyDescent="0.2">
      <c r="A235" s="99">
        <v>4032</v>
      </c>
      <c r="B235" s="100"/>
      <c r="C235" s="101" t="s">
        <v>994</v>
      </c>
      <c r="D235" s="149"/>
      <c r="E235" s="31">
        <v>180000</v>
      </c>
      <c r="F235" s="31">
        <v>26513</v>
      </c>
      <c r="G235" s="31"/>
      <c r="H235" s="31">
        <v>0</v>
      </c>
      <c r="I235" s="31"/>
      <c r="J235" s="31">
        <f>E235+F235+G235+H235</f>
        <v>206513</v>
      </c>
      <c r="K235" s="103" t="e">
        <f t="shared" si="17"/>
        <v>#REF!</v>
      </c>
    </row>
    <row r="236" spans="1:11" x14ac:dyDescent="0.2">
      <c r="A236" s="99">
        <v>4033</v>
      </c>
      <c r="B236" s="100"/>
      <c r="C236" s="101" t="s">
        <v>996</v>
      </c>
      <c r="D236" s="149"/>
      <c r="E236" s="31">
        <v>0</v>
      </c>
      <c r="F236" s="31">
        <v>237766</v>
      </c>
      <c r="G236" s="31"/>
      <c r="H236" s="31">
        <v>0</v>
      </c>
      <c r="I236" s="31"/>
      <c r="J236" s="31">
        <f>E236+F236+G236+H236</f>
        <v>237766</v>
      </c>
      <c r="K236" s="103" t="e">
        <f t="shared" si="17"/>
        <v>#REF!</v>
      </c>
    </row>
    <row r="237" spans="1:11" x14ac:dyDescent="0.2">
      <c r="A237" s="99">
        <v>4034</v>
      </c>
      <c r="B237" s="100"/>
      <c r="C237" s="101" t="s">
        <v>998</v>
      </c>
      <c r="D237" s="149"/>
      <c r="E237" s="31">
        <v>66179063</v>
      </c>
      <c r="F237" s="31">
        <v>13862</v>
      </c>
      <c r="G237" s="31"/>
      <c r="H237" s="31">
        <v>0</v>
      </c>
      <c r="I237" s="31"/>
      <c r="J237" s="31">
        <f>E237+F237+G237+H237</f>
        <v>66192925</v>
      </c>
      <c r="K237" s="103" t="e">
        <f t="shared" si="17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1000</v>
      </c>
      <c r="D239" s="149"/>
      <c r="E239" s="31">
        <f>SUM(E240:E244)</f>
        <v>20562851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20562851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1002</v>
      </c>
      <c r="D240" s="149"/>
      <c r="E240" s="31">
        <v>1881130</v>
      </c>
      <c r="F240" s="31">
        <v>0</v>
      </c>
      <c r="G240" s="31">
        <v>0</v>
      </c>
      <c r="H240" s="31">
        <v>0</v>
      </c>
      <c r="I240" s="31"/>
      <c r="J240" s="31">
        <f>E240+F240+G240+H240</f>
        <v>1881130</v>
      </c>
      <c r="K240" s="103"/>
    </row>
    <row r="241" spans="1:11" x14ac:dyDescent="0.2">
      <c r="A241" s="99">
        <v>4041</v>
      </c>
      <c r="B241" s="100"/>
      <c r="C241" s="101" t="s">
        <v>1004</v>
      </c>
      <c r="D241" s="149"/>
      <c r="E241" s="31">
        <v>0</v>
      </c>
      <c r="F241" s="31">
        <v>0</v>
      </c>
      <c r="G241" s="31">
        <v>0</v>
      </c>
      <c r="H241" s="31">
        <v>0</v>
      </c>
      <c r="I241" s="31"/>
      <c r="J241" s="31">
        <f>E241+F241+G241+H241</f>
        <v>0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1006</v>
      </c>
      <c r="D242" s="149"/>
      <c r="E242" s="31">
        <v>1331243</v>
      </c>
      <c r="F242" s="31">
        <v>0</v>
      </c>
      <c r="G242" s="31">
        <v>0</v>
      </c>
      <c r="H242" s="31">
        <v>0</v>
      </c>
      <c r="I242" s="31"/>
      <c r="J242" s="31">
        <f>E242+F242+G242+H242</f>
        <v>1331243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1008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859</v>
      </c>
      <c r="D244" s="149"/>
      <c r="E244" s="31">
        <v>17350478</v>
      </c>
      <c r="F244" s="31">
        <v>0</v>
      </c>
      <c r="G244" s="31">
        <v>0</v>
      </c>
      <c r="H244" s="31">
        <v>0</v>
      </c>
      <c r="I244" s="31"/>
      <c r="J244" s="31">
        <f>E244+F244+G244+H244</f>
        <v>17350478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1010</v>
      </c>
      <c r="D246" s="149"/>
      <c r="E246" s="31">
        <f>+E247+E248+E249+E250</f>
        <v>34800000</v>
      </c>
      <c r="F246" s="31">
        <v>1875828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36675828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1012</v>
      </c>
      <c r="D247" s="149"/>
      <c r="E247" s="31">
        <v>20000000</v>
      </c>
      <c r="F247" s="31"/>
      <c r="G247" s="31">
        <v>0</v>
      </c>
      <c r="H247" s="31">
        <v>0</v>
      </c>
      <c r="I247" s="31"/>
      <c r="J247" s="31">
        <f>E247+F247+G247+H247-I247</f>
        <v>20000000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1014</v>
      </c>
      <c r="D248" s="149"/>
      <c r="E248" s="31">
        <v>7000000</v>
      </c>
      <c r="F248" s="31"/>
      <c r="G248" s="31">
        <v>0</v>
      </c>
      <c r="H248" s="31">
        <v>0</v>
      </c>
      <c r="I248" s="31"/>
      <c r="J248" s="31">
        <f>E248+F248+G248+H248-I248</f>
        <v>7000000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1016</v>
      </c>
      <c r="D249" s="149"/>
      <c r="E249" s="31">
        <v>2400000</v>
      </c>
      <c r="F249" s="31"/>
      <c r="G249" s="31">
        <v>0</v>
      </c>
      <c r="H249" s="31">
        <v>0</v>
      </c>
      <c r="I249" s="31"/>
      <c r="J249" s="31">
        <f>E249+F249+G249+H249-I249</f>
        <v>2400000</v>
      </c>
      <c r="K249" s="103"/>
    </row>
    <row r="250" spans="1:11" x14ac:dyDescent="0.2">
      <c r="A250" s="99">
        <v>4093</v>
      </c>
      <c r="B250" s="100"/>
      <c r="C250" s="101" t="s">
        <v>906</v>
      </c>
      <c r="D250" s="149"/>
      <c r="E250" s="31">
        <v>5400000</v>
      </c>
      <c r="F250" s="31"/>
      <c r="G250" s="31"/>
      <c r="H250" s="31"/>
      <c r="I250" s="31"/>
      <c r="J250" s="31">
        <f>E250+F250+G250+H250-I250</f>
        <v>5400000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1018</v>
      </c>
      <c r="D252" s="146"/>
      <c r="E252" s="32">
        <f>E255+E260+E271+E275+E285</f>
        <v>703741976</v>
      </c>
      <c r="F252" s="32">
        <f>F255+F260+F271+F275+F285</f>
        <v>71351273</v>
      </c>
      <c r="G252" s="32">
        <f>G255+G260+G271+G275+G285</f>
        <v>927490598</v>
      </c>
      <c r="H252" s="32">
        <f>H255+H260+H271+H275+H285</f>
        <v>56760075</v>
      </c>
      <c r="I252" s="32">
        <f>I255+I260+I271+I275+I285</f>
        <v>412181835</v>
      </c>
      <c r="J252" s="32">
        <f>E252+F252+G252+H252-I252</f>
        <v>1347162087</v>
      </c>
      <c r="K252" s="92" t="e">
        <f>J252/J$184*100</f>
        <v>#REF!</v>
      </c>
    </row>
    <row r="253" spans="1:11" x14ac:dyDescent="0.2">
      <c r="A253" s="147"/>
      <c r="B253" s="148"/>
      <c r="C253" s="96" t="s">
        <v>1020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1021</v>
      </c>
      <c r="D255" s="149"/>
      <c r="E255" s="31">
        <f>E256+E257+E258</f>
        <v>123379681</v>
      </c>
      <c r="F255" s="31">
        <f>F256+F257+F258</f>
        <v>4723431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128103112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1023</v>
      </c>
      <c r="D256" s="149"/>
      <c r="E256" s="31">
        <v>27866618</v>
      </c>
      <c r="F256" s="31">
        <v>1091818</v>
      </c>
      <c r="G256" s="31">
        <v>0</v>
      </c>
      <c r="H256" s="31">
        <v>0</v>
      </c>
      <c r="I256" s="31"/>
      <c r="J256" s="31">
        <f>E256+F256+G256+H256</f>
        <v>28958436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1025</v>
      </c>
      <c r="D257" s="149"/>
      <c r="E257" s="31">
        <v>95513063</v>
      </c>
      <c r="F257" s="31"/>
      <c r="G257" s="31">
        <v>0</v>
      </c>
      <c r="H257" s="31">
        <v>0</v>
      </c>
      <c r="I257" s="31"/>
      <c r="J257" s="31">
        <f>E257+F257+G257+H257</f>
        <v>95513063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1027</v>
      </c>
      <c r="D258" s="149"/>
      <c r="E258" s="31">
        <v>0</v>
      </c>
      <c r="F258" s="31">
        <v>3631613</v>
      </c>
      <c r="G258" s="31">
        <v>0</v>
      </c>
      <c r="H258" s="31">
        <v>0</v>
      </c>
      <c r="I258" s="31"/>
      <c r="J258" s="31">
        <f>E258+F258+G258+H258</f>
        <v>3631613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1029</v>
      </c>
      <c r="D260" s="149"/>
      <c r="E260" s="31">
        <f>SUM(E261:E269)</f>
        <v>231190485</v>
      </c>
      <c r="F260" s="31">
        <f>SUM(F261:F269)</f>
        <v>41927104</v>
      </c>
      <c r="G260" s="31">
        <f>SUM(G261:G269)</f>
        <v>854866021</v>
      </c>
      <c r="H260" s="31">
        <f>SUM(H261:H269)</f>
        <v>51550987</v>
      </c>
      <c r="I260" s="31">
        <f>SUM(I261:I269)</f>
        <v>3551584</v>
      </c>
      <c r="J260" s="31">
        <f>E260+F260+G260+H260-I260</f>
        <v>1175983013</v>
      </c>
      <c r="K260" s="103" t="e">
        <f t="shared" ref="K260:K269" si="18">J260/J$184*100</f>
        <v>#REF!</v>
      </c>
    </row>
    <row r="261" spans="1:11" x14ac:dyDescent="0.2">
      <c r="A261" s="99">
        <v>4110</v>
      </c>
      <c r="B261" s="100"/>
      <c r="C261" s="101" t="s">
        <v>1031</v>
      </c>
      <c r="D261" s="149"/>
      <c r="E261" s="31">
        <v>24191773</v>
      </c>
      <c r="F261" s="31">
        <v>127547</v>
      </c>
      <c r="G261" s="31">
        <v>0</v>
      </c>
      <c r="H261" s="31"/>
      <c r="I261" s="429">
        <f>+F144+G140+H141</f>
        <v>3551584</v>
      </c>
      <c r="J261" s="109">
        <f>E261+F261+G261+H261-I261</f>
        <v>20767736</v>
      </c>
      <c r="K261" s="103" t="e">
        <f t="shared" si="18"/>
        <v>#REF!</v>
      </c>
    </row>
    <row r="262" spans="1:11" x14ac:dyDescent="0.2">
      <c r="A262" s="99">
        <v>4111</v>
      </c>
      <c r="B262" s="100"/>
      <c r="C262" s="101" t="s">
        <v>1033</v>
      </c>
      <c r="D262" s="149"/>
      <c r="E262" s="31">
        <v>110385549</v>
      </c>
      <c r="F262" s="31">
        <v>182799</v>
      </c>
      <c r="G262" s="31">
        <v>0</v>
      </c>
      <c r="H262" s="31"/>
      <c r="I262" s="31"/>
      <c r="J262" s="109">
        <f>E262+F262+G262+H262-I262</f>
        <v>110568348</v>
      </c>
      <c r="K262" s="103" t="e">
        <f t="shared" si="18"/>
        <v>#REF!</v>
      </c>
    </row>
    <row r="263" spans="1:11" x14ac:dyDescent="0.2">
      <c r="A263" s="99">
        <v>4112</v>
      </c>
      <c r="B263" s="100"/>
      <c r="C263" s="101" t="s">
        <v>1035</v>
      </c>
      <c r="D263" s="149"/>
      <c r="E263" s="31">
        <v>39596728</v>
      </c>
      <c r="F263" s="31">
        <v>700461</v>
      </c>
      <c r="G263" s="31">
        <v>42405902</v>
      </c>
      <c r="H263" s="31"/>
      <c r="I263" s="31"/>
      <c r="J263" s="31">
        <f>E263+F263+G263+H263</f>
        <v>82703091</v>
      </c>
      <c r="K263" s="103" t="e">
        <f t="shared" si="18"/>
        <v>#REF!</v>
      </c>
    </row>
    <row r="264" spans="1:11" x14ac:dyDescent="0.2">
      <c r="A264" s="99">
        <v>4113</v>
      </c>
      <c r="B264" s="100"/>
      <c r="C264" s="101" t="s">
        <v>1037</v>
      </c>
      <c r="D264" s="149"/>
      <c r="E264" s="31">
        <v>21514527</v>
      </c>
      <c r="F264" s="31">
        <v>8933</v>
      </c>
      <c r="G264" s="31">
        <v>0</v>
      </c>
      <c r="H264" s="31"/>
      <c r="I264" s="31"/>
      <c r="J264" s="31">
        <f>E264+F264+G264+H264</f>
        <v>21523460</v>
      </c>
      <c r="K264" s="103" t="e">
        <f t="shared" si="18"/>
        <v>#REF!</v>
      </c>
    </row>
    <row r="265" spans="1:11" x14ac:dyDescent="0.2">
      <c r="A265" s="99">
        <v>4114</v>
      </c>
      <c r="B265" s="100"/>
      <c r="C265" s="101" t="s">
        <v>1039</v>
      </c>
      <c r="D265" s="149"/>
      <c r="E265" s="31">
        <v>0</v>
      </c>
      <c r="F265" s="31">
        <v>0</v>
      </c>
      <c r="G265" s="31">
        <v>767825232</v>
      </c>
      <c r="H265" s="31"/>
      <c r="I265" s="31"/>
      <c r="J265" s="31">
        <f>E265+F265+G265+H265</f>
        <v>767825232</v>
      </c>
      <c r="K265" s="103" t="e">
        <f t="shared" si="18"/>
        <v>#REF!</v>
      </c>
    </row>
    <row r="266" spans="1:11" x14ac:dyDescent="0.2">
      <c r="A266" s="99">
        <v>4115</v>
      </c>
      <c r="B266" s="100"/>
      <c r="C266" s="101" t="s">
        <v>1041</v>
      </c>
      <c r="D266" s="149"/>
      <c r="E266" s="31">
        <v>0</v>
      </c>
      <c r="F266" s="31">
        <v>0</v>
      </c>
      <c r="G266" s="31">
        <v>44614484</v>
      </c>
      <c r="H266" s="31"/>
      <c r="I266" s="31"/>
      <c r="J266" s="31">
        <f>E266+F266+G266+H266</f>
        <v>44614484</v>
      </c>
      <c r="K266" s="103" t="e">
        <f t="shared" si="18"/>
        <v>#REF!</v>
      </c>
    </row>
    <row r="267" spans="1:11" x14ac:dyDescent="0.2">
      <c r="A267" s="99">
        <v>4116</v>
      </c>
      <c r="B267" s="100"/>
      <c r="C267" s="101" t="s">
        <v>1043</v>
      </c>
      <c r="D267" s="149"/>
      <c r="E267" s="31">
        <v>0</v>
      </c>
      <c r="F267" s="31">
        <v>0</v>
      </c>
      <c r="G267" s="31">
        <v>0</v>
      </c>
      <c r="H267" s="31">
        <v>48228986</v>
      </c>
      <c r="I267" s="31"/>
      <c r="J267" s="109">
        <f>E267+F267+G267+H267-I267</f>
        <v>48228986</v>
      </c>
      <c r="K267" s="103" t="e">
        <f t="shared" si="18"/>
        <v>#REF!</v>
      </c>
    </row>
    <row r="268" spans="1:11" x14ac:dyDescent="0.2">
      <c r="A268" s="99">
        <v>4117</v>
      </c>
      <c r="B268" s="100"/>
      <c r="C268" s="101" t="s">
        <v>1045</v>
      </c>
      <c r="D268" s="149"/>
      <c r="E268" s="31">
        <v>24295962</v>
      </c>
      <c r="F268" s="31">
        <v>263714</v>
      </c>
      <c r="G268" s="31">
        <v>4668</v>
      </c>
      <c r="H268" s="31">
        <v>0</v>
      </c>
      <c r="I268" s="31"/>
      <c r="J268" s="31">
        <f>E268+F268+G268+H268</f>
        <v>24564344</v>
      </c>
      <c r="K268" s="103" t="e">
        <f t="shared" si="18"/>
        <v>#REF!</v>
      </c>
    </row>
    <row r="269" spans="1:11" x14ac:dyDescent="0.2">
      <c r="A269" s="99">
        <v>4119</v>
      </c>
      <c r="B269" s="100"/>
      <c r="C269" s="101" t="s">
        <v>1047</v>
      </c>
      <c r="D269" s="149"/>
      <c r="E269" s="31">
        <v>11205946</v>
      </c>
      <c r="F269" s="31">
        <v>40643650</v>
      </c>
      <c r="G269" s="31">
        <v>15735</v>
      </c>
      <c r="H269" s="31">
        <v>3322001</v>
      </c>
      <c r="I269" s="31"/>
      <c r="J269" s="31">
        <f>E269+F269+G269+H269-I269</f>
        <v>55187332</v>
      </c>
      <c r="K269" s="103" t="e">
        <f t="shared" si="18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10947899</v>
      </c>
      <c r="F271" s="31">
        <f>F273</f>
        <v>12511112</v>
      </c>
      <c r="G271" s="31">
        <f>G273</f>
        <v>819346</v>
      </c>
      <c r="H271" s="31">
        <f>H273</f>
        <v>1114345</v>
      </c>
      <c r="I271" s="31">
        <f>I273</f>
        <v>0</v>
      </c>
      <c r="J271" s="31">
        <f>E271+F271+G271+H271-I271</f>
        <v>25392702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3" x14ac:dyDescent="0.2">
      <c r="A273" s="99">
        <v>4120</v>
      </c>
      <c r="B273" s="100"/>
      <c r="C273" s="101" t="s">
        <v>4</v>
      </c>
      <c r="D273" s="149"/>
      <c r="E273" s="31">
        <v>10947899</v>
      </c>
      <c r="F273" s="31">
        <v>12511112</v>
      </c>
      <c r="G273" s="31">
        <v>819346</v>
      </c>
      <c r="H273" s="31">
        <v>1114345</v>
      </c>
      <c r="I273" s="31">
        <v>0</v>
      </c>
      <c r="J273" s="31">
        <f>E273+F273+G273+H273</f>
        <v>25392702</v>
      </c>
      <c r="K273" s="103" t="e">
        <f>J273/J$184*100</f>
        <v>#REF!</v>
      </c>
    </row>
    <row r="274" spans="1:13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3" x14ac:dyDescent="0.2">
      <c r="A275" s="99">
        <v>413</v>
      </c>
      <c r="B275" s="100"/>
      <c r="C275" s="101" t="s">
        <v>6</v>
      </c>
      <c r="D275" s="149"/>
      <c r="E275" s="31">
        <f>+E277+E280+E281+E282</f>
        <v>335230705</v>
      </c>
      <c r="F275" s="31">
        <f>+F277+F280+F281</f>
        <v>12189626</v>
      </c>
      <c r="G275" s="31">
        <f>+G277+G280+G281</f>
        <v>71805231</v>
      </c>
      <c r="H275" s="31">
        <f>+H277+H280+H281+H282</f>
        <v>868334</v>
      </c>
      <c r="I275" s="31">
        <f>+I277+I280+I281+I282</f>
        <v>408630251</v>
      </c>
      <c r="J275" s="31">
        <f>E275+F275+G275+H275-I275</f>
        <v>11463645</v>
      </c>
      <c r="K275" s="103" t="e">
        <f>J275/J$184*100</f>
        <v>#REF!</v>
      </c>
    </row>
    <row r="276" spans="1:13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3" x14ac:dyDescent="0.2">
      <c r="A277" s="106">
        <v>4130</v>
      </c>
      <c r="B277" s="107"/>
      <c r="C277" s="108" t="s">
        <v>8</v>
      </c>
      <c r="D277" s="153"/>
      <c r="E277" s="109">
        <v>51081849</v>
      </c>
      <c r="F277" s="109">
        <v>6119350</v>
      </c>
      <c r="G277" s="109">
        <v>0</v>
      </c>
      <c r="H277" s="109">
        <v>0</v>
      </c>
      <c r="I277" s="429">
        <f>+F134+F135+F278</f>
        <v>54571500</v>
      </c>
      <c r="J277" s="109">
        <f>E277+F277+G277+H277-I277</f>
        <v>2629699</v>
      </c>
      <c r="K277" s="103"/>
    </row>
    <row r="278" spans="1:13" x14ac:dyDescent="0.2">
      <c r="A278" s="106">
        <v>413003</v>
      </c>
      <c r="B278" s="107"/>
      <c r="C278" s="108" t="s">
        <v>961</v>
      </c>
      <c r="D278" s="157"/>
      <c r="E278" s="113"/>
      <c r="F278" s="113">
        <v>2658450</v>
      </c>
      <c r="G278" s="113"/>
      <c r="H278" s="113"/>
      <c r="I278" s="113"/>
      <c r="J278" s="113"/>
      <c r="K278" s="110"/>
    </row>
    <row r="279" spans="1:13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3" x14ac:dyDescent="0.2">
      <c r="A280" s="106">
        <v>4131</v>
      </c>
      <c r="B280" s="107"/>
      <c r="C280" s="108" t="s">
        <v>10</v>
      </c>
      <c r="D280" s="153"/>
      <c r="E280" s="109">
        <v>277977393</v>
      </c>
      <c r="F280" s="109">
        <v>3825077</v>
      </c>
      <c r="G280" s="109">
        <v>71805231</v>
      </c>
      <c r="H280" s="109">
        <v>859979</v>
      </c>
      <c r="I280" s="429">
        <f>G134+G136+G137+G138+G144+H137+H139+H143+H144</f>
        <v>353942481</v>
      </c>
      <c r="J280" s="109">
        <f>E280+F280+G280+H280-I280</f>
        <v>525199</v>
      </c>
      <c r="K280" s="104"/>
      <c r="M280" s="431"/>
    </row>
    <row r="281" spans="1:13" x14ac:dyDescent="0.2">
      <c r="A281" s="106">
        <v>4132</v>
      </c>
      <c r="B281" s="107"/>
      <c r="C281" s="108" t="s">
        <v>15</v>
      </c>
      <c r="D281" s="153"/>
      <c r="E281" s="109">
        <v>6069876</v>
      </c>
      <c r="F281" s="109">
        <v>2245199</v>
      </c>
      <c r="G281" s="109">
        <v>0</v>
      </c>
      <c r="H281" s="109">
        <v>0</v>
      </c>
      <c r="I281" s="429">
        <v>0</v>
      </c>
      <c r="J281" s="109">
        <f>E281+F281+G281+H281-I281</f>
        <v>8315075</v>
      </c>
      <c r="K281" s="103"/>
    </row>
    <row r="282" spans="1:13" x14ac:dyDescent="0.2">
      <c r="A282" s="106">
        <v>4134</v>
      </c>
      <c r="B282" s="107"/>
      <c r="C282" s="108" t="s">
        <v>865</v>
      </c>
      <c r="D282" s="153"/>
      <c r="E282" s="109">
        <v>101587</v>
      </c>
      <c r="F282" s="109">
        <v>0</v>
      </c>
      <c r="G282" s="109">
        <v>0</v>
      </c>
      <c r="H282" s="109">
        <v>8355</v>
      </c>
      <c r="I282" s="428">
        <f>+E131</f>
        <v>116270</v>
      </c>
      <c r="J282" s="109">
        <f>E282+F282+G282+H282-I282</f>
        <v>-6328</v>
      </c>
      <c r="K282" s="103"/>
    </row>
    <row r="283" spans="1:13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3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3" x14ac:dyDescent="0.2">
      <c r="A285" s="99">
        <v>414</v>
      </c>
      <c r="B285" s="100"/>
      <c r="C285" s="101" t="s">
        <v>25</v>
      </c>
      <c r="D285" s="149"/>
      <c r="E285" s="31">
        <f>SUM(E286:E289)</f>
        <v>2993206</v>
      </c>
      <c r="F285" s="31">
        <v>0</v>
      </c>
      <c r="G285" s="31">
        <f>SUM(G286:G289)</f>
        <v>0</v>
      </c>
      <c r="H285" s="31">
        <f>SUM(H286:H289)</f>
        <v>3226409</v>
      </c>
      <c r="I285" s="31">
        <f>SUM(I286:I289)</f>
        <v>0</v>
      </c>
      <c r="J285" s="31">
        <f>E285+F285+G285+H285-I285</f>
        <v>6219615</v>
      </c>
      <c r="K285" s="103" t="e">
        <f>J285/J$184*100</f>
        <v>#REF!</v>
      </c>
    </row>
    <row r="286" spans="1:13" x14ac:dyDescent="0.2">
      <c r="A286" s="99">
        <v>4140</v>
      </c>
      <c r="B286" s="100"/>
      <c r="C286" s="101" t="s">
        <v>27</v>
      </c>
      <c r="D286" s="149"/>
      <c r="E286" s="31">
        <v>182192</v>
      </c>
      <c r="F286" s="31">
        <v>0</v>
      </c>
      <c r="G286" s="31">
        <v>0</v>
      </c>
      <c r="H286" s="31"/>
      <c r="I286" s="31"/>
      <c r="J286" s="31">
        <f>E286+F286+G286+H286-I286</f>
        <v>182192</v>
      </c>
      <c r="K286" s="103" t="e">
        <f>J286/J$184*100</f>
        <v>#REF!</v>
      </c>
    </row>
    <row r="287" spans="1:13" x14ac:dyDescent="0.2">
      <c r="A287" s="99">
        <v>4141</v>
      </c>
      <c r="B287" s="100"/>
      <c r="C287" s="101" t="s">
        <v>29</v>
      </c>
      <c r="D287" s="149"/>
      <c r="E287" s="31">
        <v>546756</v>
      </c>
      <c r="F287" s="31">
        <v>0</v>
      </c>
      <c r="G287" s="31">
        <v>0</v>
      </c>
      <c r="H287" s="31"/>
      <c r="I287" s="31"/>
      <c r="J287" s="31">
        <f>E287+F287+G287+H287-I287</f>
        <v>546756</v>
      </c>
      <c r="K287" s="103" t="e">
        <f>J287/J$184*100</f>
        <v>#REF!</v>
      </c>
    </row>
    <row r="288" spans="1:13" x14ac:dyDescent="0.2">
      <c r="A288" s="99">
        <v>4142</v>
      </c>
      <c r="B288" s="100"/>
      <c r="C288" s="101" t="s">
        <v>31</v>
      </c>
      <c r="D288" s="149"/>
      <c r="E288" s="31">
        <v>305786</v>
      </c>
      <c r="F288" s="31">
        <v>0</v>
      </c>
      <c r="G288" s="31">
        <v>0</v>
      </c>
      <c r="H288" s="31">
        <v>3226409</v>
      </c>
      <c r="I288" s="31"/>
      <c r="J288" s="31">
        <f>E288+F288+G288+H288-I288</f>
        <v>3532195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1958472</v>
      </c>
      <c r="F289" s="31">
        <v>0</v>
      </c>
      <c r="G289" s="31">
        <v>0</v>
      </c>
      <c r="H289" s="31"/>
      <c r="I289" s="31"/>
      <c r="J289" s="31">
        <f>E289+F289+G289+H289-I289</f>
        <v>1958472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90065310</v>
      </c>
      <c r="F291" s="32">
        <f>F293</f>
        <v>99556692</v>
      </c>
      <c r="G291" s="32">
        <f>G293</f>
        <v>400000</v>
      </c>
      <c r="H291" s="32">
        <f>H293</f>
        <v>1127018</v>
      </c>
      <c r="I291" s="32">
        <f>I293</f>
        <v>0</v>
      </c>
      <c r="J291" s="32">
        <f>E291+F291+G291+H291-I291</f>
        <v>191149020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90065310</v>
      </c>
      <c r="F293" s="31">
        <f>SUM(F294:F303)</f>
        <v>99556692</v>
      </c>
      <c r="G293" s="31">
        <f>SUM(G294:G303)</f>
        <v>400000</v>
      </c>
      <c r="H293" s="31">
        <v>1127018</v>
      </c>
      <c r="I293" s="31">
        <f>SUM(I294:I303)</f>
        <v>0</v>
      </c>
      <c r="J293" s="31">
        <f t="shared" ref="J293:J303" si="19">E293+F293+G293+H293-I293</f>
        <v>191149020</v>
      </c>
      <c r="K293" s="103" t="e">
        <f t="shared" ref="K293:K303" si="20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3097540</v>
      </c>
      <c r="F294" s="31">
        <v>3649305</v>
      </c>
      <c r="G294" s="31">
        <v>0</v>
      </c>
      <c r="H294" s="31">
        <v>0</v>
      </c>
      <c r="I294" s="31"/>
      <c r="J294" s="31">
        <f t="shared" si="19"/>
        <v>6746845</v>
      </c>
      <c r="K294" s="103" t="e">
        <f t="shared" si="20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2709458</v>
      </c>
      <c r="F295" s="31">
        <v>389938</v>
      </c>
      <c r="G295" s="31">
        <v>0</v>
      </c>
      <c r="H295" s="31">
        <v>0</v>
      </c>
      <c r="I295" s="31"/>
      <c r="J295" s="31">
        <f t="shared" si="19"/>
        <v>3099396</v>
      </c>
      <c r="K295" s="103" t="e">
        <f t="shared" si="20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22708318</v>
      </c>
      <c r="F296" s="31">
        <v>4079766</v>
      </c>
      <c r="G296" s="31">
        <v>400000</v>
      </c>
      <c r="H296" s="31">
        <v>0</v>
      </c>
      <c r="I296" s="31"/>
      <c r="J296" s="31">
        <f t="shared" si="19"/>
        <v>27188084</v>
      </c>
      <c r="K296" s="103" t="e">
        <f t="shared" si="20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49499</v>
      </c>
      <c r="F297" s="31">
        <v>473803</v>
      </c>
      <c r="G297" s="31">
        <v>0</v>
      </c>
      <c r="H297" s="31">
        <v>0</v>
      </c>
      <c r="I297" s="31"/>
      <c r="J297" s="31">
        <f t="shared" si="19"/>
        <v>523302</v>
      </c>
      <c r="K297" s="103" t="e">
        <f t="shared" si="20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37389492</v>
      </c>
      <c r="F298" s="31">
        <v>59610958</v>
      </c>
      <c r="G298" s="31">
        <v>0</v>
      </c>
      <c r="H298" s="31">
        <v>0</v>
      </c>
      <c r="I298" s="31"/>
      <c r="J298" s="31">
        <f t="shared" si="19"/>
        <v>97000450</v>
      </c>
      <c r="K298" s="103" t="e">
        <f t="shared" si="20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13313409</v>
      </c>
      <c r="F299" s="31">
        <v>15964683</v>
      </c>
      <c r="G299" s="31">
        <v>0</v>
      </c>
      <c r="H299" s="31"/>
      <c r="I299" s="31"/>
      <c r="J299" s="31">
        <f t="shared" si="19"/>
        <v>29278092</v>
      </c>
      <c r="K299" s="103" t="e">
        <f t="shared" si="20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2277915</v>
      </c>
      <c r="F300" s="31">
        <v>7262061</v>
      </c>
      <c r="G300" s="31">
        <v>0</v>
      </c>
      <c r="H300" s="31">
        <v>0</v>
      </c>
      <c r="I300" s="31"/>
      <c r="J300" s="31">
        <f t="shared" si="19"/>
        <v>9539976</v>
      </c>
      <c r="K300" s="103" t="e">
        <f t="shared" si="20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379665</v>
      </c>
      <c r="F301" s="31">
        <v>42927</v>
      </c>
      <c r="G301" s="31">
        <v>0</v>
      </c>
      <c r="H301" s="31">
        <v>0</v>
      </c>
      <c r="I301" s="31"/>
      <c r="J301" s="31">
        <f t="shared" si="19"/>
        <v>422592</v>
      </c>
      <c r="K301" s="103" t="e">
        <f t="shared" si="20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8118941</v>
      </c>
      <c r="F302" s="31">
        <v>8083251</v>
      </c>
      <c r="G302" s="31">
        <v>0</v>
      </c>
      <c r="H302" s="31">
        <v>0</v>
      </c>
      <c r="I302" s="31"/>
      <c r="J302" s="31">
        <f t="shared" si="19"/>
        <v>16202192</v>
      </c>
      <c r="K302" s="103" t="e">
        <f t="shared" si="20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21073</v>
      </c>
      <c r="F303" s="31">
        <v>0</v>
      </c>
      <c r="G303" s="31">
        <v>0</v>
      </c>
      <c r="H303" s="31">
        <v>0</v>
      </c>
      <c r="I303" s="31"/>
      <c r="J303" s="31">
        <f t="shared" si="19"/>
        <v>21073</v>
      </c>
      <c r="K303" s="103" t="e">
        <f t="shared" si="20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93768604</v>
      </c>
      <c r="F305" s="32">
        <f>F307</f>
        <v>39500773</v>
      </c>
      <c r="G305" s="32">
        <f>G307</f>
        <v>0</v>
      </c>
      <c r="H305" s="32">
        <f>H307</f>
        <v>0</v>
      </c>
      <c r="I305" s="32">
        <f>I307</f>
        <v>18030793</v>
      </c>
      <c r="J305" s="32">
        <f>E305+F305+G305+H305-I305</f>
        <v>115238584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93768604</v>
      </c>
      <c r="F307" s="31">
        <f>SUM(F309:F317)</f>
        <v>39500773</v>
      </c>
      <c r="G307" s="31">
        <v>0</v>
      </c>
      <c r="H307" s="31">
        <f>SUM(H309:H317)</f>
        <v>0</v>
      </c>
      <c r="I307" s="31">
        <f>SUM(I309:I317)</f>
        <v>18030793</v>
      </c>
      <c r="J307" s="31">
        <f>E307+F307+G307+H307-I307</f>
        <v>115238584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18291662</v>
      </c>
      <c r="F309" s="109">
        <v>2590997</v>
      </c>
      <c r="G309" s="109">
        <v>0</v>
      </c>
      <c r="H309" s="109">
        <v>0</v>
      </c>
      <c r="I309" s="429">
        <f>F136+F143-F278</f>
        <v>18030793</v>
      </c>
      <c r="J309" s="109">
        <f>E309+F309+G309+H309-I309</f>
        <v>2851866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66</v>
      </c>
      <c r="D310" s="149"/>
      <c r="E310" s="31">
        <v>1121737</v>
      </c>
      <c r="F310" s="31">
        <v>3099210</v>
      </c>
      <c r="G310" s="31">
        <v>0</v>
      </c>
      <c r="H310" s="31">
        <v>0</v>
      </c>
      <c r="I310" s="31"/>
      <c r="J310" s="31">
        <f t="shared" ref="J310:J317" si="21">E310+F310+G310+H310</f>
        <v>4220947</v>
      </c>
      <c r="K310" s="103" t="e">
        <f t="shared" ref="K310:K321" si="22">J310/J$184*100</f>
        <v>#REF!</v>
      </c>
    </row>
    <row r="311" spans="1:11" x14ac:dyDescent="0.2">
      <c r="A311" s="99">
        <v>4302</v>
      </c>
      <c r="B311" s="100"/>
      <c r="C311" s="101" t="s">
        <v>68</v>
      </c>
      <c r="D311" s="149"/>
      <c r="E311" s="31">
        <v>2953520</v>
      </c>
      <c r="F311" s="31">
        <v>2002370</v>
      </c>
      <c r="G311" s="31">
        <v>0</v>
      </c>
      <c r="H311" s="31">
        <v>0</v>
      </c>
      <c r="I311" s="31"/>
      <c r="J311" s="31">
        <f t="shared" si="21"/>
        <v>4955890</v>
      </c>
      <c r="K311" s="103" t="e">
        <f t="shared" si="22"/>
        <v>#REF!</v>
      </c>
    </row>
    <row r="312" spans="1:11" x14ac:dyDescent="0.2">
      <c r="A312" s="99">
        <v>4303</v>
      </c>
      <c r="B312" s="100"/>
      <c r="C312" s="101" t="s">
        <v>70</v>
      </c>
      <c r="D312" s="149"/>
      <c r="E312" s="31">
        <v>42225690</v>
      </c>
      <c r="F312" s="31">
        <v>15221763</v>
      </c>
      <c r="G312" s="31">
        <v>0</v>
      </c>
      <c r="H312" s="31">
        <v>0</v>
      </c>
      <c r="I312" s="31"/>
      <c r="J312" s="31">
        <f t="shared" si="21"/>
        <v>57447453</v>
      </c>
      <c r="K312" s="103" t="e">
        <f t="shared" si="22"/>
        <v>#REF!</v>
      </c>
    </row>
    <row r="313" spans="1:11" x14ac:dyDescent="0.2">
      <c r="A313" s="99">
        <v>4304</v>
      </c>
      <c r="B313" s="100"/>
      <c r="C313" s="101" t="s">
        <v>72</v>
      </c>
      <c r="D313" s="149"/>
      <c r="E313" s="31">
        <v>0</v>
      </c>
      <c r="F313" s="31">
        <v>8988</v>
      </c>
      <c r="G313" s="31">
        <v>0</v>
      </c>
      <c r="H313" s="31">
        <v>0</v>
      </c>
      <c r="I313" s="31"/>
      <c r="J313" s="31">
        <f t="shared" si="21"/>
        <v>8988</v>
      </c>
      <c r="K313" s="103" t="e">
        <f t="shared" si="22"/>
        <v>#REF!</v>
      </c>
    </row>
    <row r="314" spans="1:11" x14ac:dyDescent="0.2">
      <c r="A314" s="99">
        <v>4305</v>
      </c>
      <c r="B314" s="100"/>
      <c r="C314" s="101" t="s">
        <v>74</v>
      </c>
      <c r="D314" s="149"/>
      <c r="E314" s="31">
        <v>14498318</v>
      </c>
      <c r="F314" s="31">
        <v>1184201</v>
      </c>
      <c r="G314" s="31">
        <v>0</v>
      </c>
      <c r="H314" s="31">
        <v>0</v>
      </c>
      <c r="I314" s="31"/>
      <c r="J314" s="31">
        <f t="shared" si="21"/>
        <v>15682519</v>
      </c>
      <c r="K314" s="103" t="e">
        <f t="shared" si="22"/>
        <v>#REF!</v>
      </c>
    </row>
    <row r="315" spans="1:11" x14ac:dyDescent="0.2">
      <c r="A315" s="99">
        <v>4306</v>
      </c>
      <c r="B315" s="100"/>
      <c r="C315" s="101" t="s">
        <v>76</v>
      </c>
      <c r="D315" s="149"/>
      <c r="E315" s="31">
        <v>6689006</v>
      </c>
      <c r="F315" s="31">
        <v>201891</v>
      </c>
      <c r="G315" s="31">
        <v>0</v>
      </c>
      <c r="H315" s="31">
        <v>0</v>
      </c>
      <c r="I315" s="31"/>
      <c r="J315" s="31">
        <f t="shared" si="21"/>
        <v>6890897</v>
      </c>
      <c r="K315" s="103" t="e">
        <f t="shared" si="22"/>
        <v>#REF!</v>
      </c>
    </row>
    <row r="316" spans="1:11" x14ac:dyDescent="0.2">
      <c r="A316" s="99">
        <v>4307</v>
      </c>
      <c r="B316" s="100"/>
      <c r="C316" s="101" t="s">
        <v>78</v>
      </c>
      <c r="D316" s="149"/>
      <c r="E316" s="31">
        <v>7958498</v>
      </c>
      <c r="F316" s="31">
        <v>15191353</v>
      </c>
      <c r="G316" s="31">
        <v>0</v>
      </c>
      <c r="H316" s="31">
        <v>0</v>
      </c>
      <c r="I316" s="31"/>
      <c r="J316" s="31">
        <f t="shared" si="21"/>
        <v>23149851</v>
      </c>
      <c r="K316" s="103" t="e">
        <f t="shared" si="22"/>
        <v>#REF!</v>
      </c>
    </row>
    <row r="317" spans="1:11" x14ac:dyDescent="0.2">
      <c r="A317" s="99">
        <v>4308</v>
      </c>
      <c r="B317" s="100"/>
      <c r="C317" s="101" t="s">
        <v>80</v>
      </c>
      <c r="D317" s="149"/>
      <c r="E317" s="31">
        <v>30173</v>
      </c>
      <c r="F317" s="31">
        <v>0</v>
      </c>
      <c r="G317" s="31">
        <v>0</v>
      </c>
      <c r="H317" s="31">
        <v>0</v>
      </c>
      <c r="I317" s="31"/>
      <c r="J317" s="31">
        <f t="shared" si="21"/>
        <v>30173</v>
      </c>
      <c r="K317" s="103" t="e">
        <f t="shared" si="22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944</v>
      </c>
      <c r="D319" s="146"/>
      <c r="E319" s="32">
        <f>+E321</f>
        <v>85144300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85144300</v>
      </c>
      <c r="K319" s="92" t="e">
        <f t="shared" si="22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945</v>
      </c>
      <c r="D321" s="424"/>
      <c r="E321" s="383">
        <f>+E322+E327+E330+E333</f>
        <v>85144300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85144300</v>
      </c>
      <c r="K321" s="103" t="e">
        <f t="shared" si="22"/>
        <v>#REF!</v>
      </c>
    </row>
    <row r="322" spans="1:11" x14ac:dyDescent="0.2">
      <c r="A322" s="204">
        <v>4500</v>
      </c>
      <c r="B322" s="205"/>
      <c r="C322" s="206" t="s">
        <v>946</v>
      </c>
      <c r="D322" s="424"/>
      <c r="E322" s="383">
        <f>+E323+E324+E325</f>
        <v>13284800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13284800</v>
      </c>
      <c r="K322" s="425"/>
    </row>
    <row r="323" spans="1:11" x14ac:dyDescent="0.2">
      <c r="A323" s="204">
        <v>450000</v>
      </c>
      <c r="B323" s="205"/>
      <c r="C323" s="206" t="s">
        <v>947</v>
      </c>
      <c r="D323" s="424"/>
      <c r="E323" s="383">
        <v>13284800</v>
      </c>
      <c r="F323" s="383"/>
      <c r="G323" s="383"/>
      <c r="H323" s="383"/>
      <c r="I323" s="383"/>
      <c r="J323" s="383">
        <f>+E323+F323+G323+H323-I323</f>
        <v>13284800</v>
      </c>
      <c r="K323" s="425"/>
    </row>
    <row r="324" spans="1:11" x14ac:dyDescent="0.2">
      <c r="A324" s="204">
        <v>450001</v>
      </c>
      <c r="B324" s="205"/>
      <c r="C324" s="206" t="s">
        <v>948</v>
      </c>
      <c r="D324" s="424"/>
      <c r="E324" s="383">
        <v>0</v>
      </c>
      <c r="F324" s="383"/>
      <c r="G324" s="383"/>
      <c r="H324" s="383"/>
      <c r="I324" s="383"/>
      <c r="J324" s="383">
        <f>+E324+F324+G324+H324-I324</f>
        <v>0</v>
      </c>
      <c r="K324" s="425"/>
    </row>
    <row r="325" spans="1:11" x14ac:dyDescent="0.2">
      <c r="A325" s="204">
        <v>450002</v>
      </c>
      <c r="B325" s="205"/>
      <c r="C325" s="206" t="s">
        <v>949</v>
      </c>
      <c r="D325" s="424"/>
      <c r="E325" s="383">
        <v>0</v>
      </c>
      <c r="F325" s="383"/>
      <c r="G325" s="383"/>
      <c r="H325" s="383"/>
      <c r="I325" s="383"/>
      <c r="J325" s="383">
        <f>+E325+F325+G325+H325-I325</f>
        <v>0</v>
      </c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950</v>
      </c>
      <c r="D327" s="424"/>
      <c r="E327" s="383">
        <f>+E328</f>
        <v>9688900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9688900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951</v>
      </c>
      <c r="D328" s="424"/>
      <c r="E328" s="383">
        <v>9688900</v>
      </c>
      <c r="F328" s="383"/>
      <c r="G328" s="383"/>
      <c r="H328" s="383"/>
      <c r="I328" s="383"/>
      <c r="J328" s="383">
        <f>+E328+F328+G328+H328-I328</f>
        <v>9688900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952</v>
      </c>
      <c r="D330" s="424"/>
      <c r="E330" s="383">
        <f>+E331</f>
        <v>54634800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54634800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953</v>
      </c>
      <c r="D331" s="424"/>
      <c r="E331" s="383">
        <v>54634800</v>
      </c>
      <c r="F331" s="383"/>
      <c r="G331" s="383"/>
      <c r="H331" s="383"/>
      <c r="I331" s="383"/>
      <c r="J331" s="383">
        <f>+E331+F331+G331+H331-I331</f>
        <v>54634800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954</v>
      </c>
      <c r="D333" s="424"/>
      <c r="E333" s="383">
        <f>+E334</f>
        <v>7535800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7535800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955</v>
      </c>
      <c r="D334" s="424"/>
      <c r="E334" s="383">
        <v>7535800</v>
      </c>
      <c r="F334" s="383"/>
      <c r="G334" s="383"/>
      <c r="H334" s="383"/>
      <c r="I334" s="383"/>
      <c r="J334" s="383">
        <f>+E334+F334+G334+H334-I334</f>
        <v>7535800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84</v>
      </c>
      <c r="B338" s="70"/>
      <c r="C338" s="77" t="s">
        <v>853</v>
      </c>
      <c r="D338" s="142"/>
      <c r="E338" s="73">
        <f t="shared" ref="E338:J338" si="23">E22-E187</f>
        <v>-232358338</v>
      </c>
      <c r="F338" s="73">
        <f t="shared" si="23"/>
        <v>-3389620</v>
      </c>
      <c r="G338" s="73">
        <f t="shared" si="23"/>
        <v>6375000</v>
      </c>
      <c r="H338" s="73">
        <f t="shared" si="23"/>
        <v>15773762</v>
      </c>
      <c r="I338" s="73">
        <f t="shared" si="23"/>
        <v>0</v>
      </c>
      <c r="J338" s="167">
        <f t="shared" si="23"/>
        <v>-213599196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854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89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894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91</v>
      </c>
      <c r="B344" s="70"/>
      <c r="C344" s="77" t="s">
        <v>92</v>
      </c>
      <c r="D344" s="142"/>
      <c r="E344" s="73">
        <f t="shared" ref="E344:J344" si="24">(E22-E81)-(E187-E232-E239)</f>
        <v>-143865579</v>
      </c>
      <c r="F344" s="73">
        <f t="shared" si="24"/>
        <v>-4461294</v>
      </c>
      <c r="G344" s="73">
        <f t="shared" si="24"/>
        <v>6517134</v>
      </c>
      <c r="H344" s="73">
        <f t="shared" si="24"/>
        <v>16369428</v>
      </c>
      <c r="I344" s="73">
        <f t="shared" si="24"/>
        <v>0</v>
      </c>
      <c r="J344" s="73">
        <f t="shared" si="24"/>
        <v>-125440311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94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96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97</v>
      </c>
      <c r="B349" s="70"/>
      <c r="C349" s="77" t="s">
        <v>98</v>
      </c>
      <c r="D349" s="142"/>
      <c r="E349" s="73">
        <f t="shared" ref="E349:J349" si="25">E25-(E190+E252)</f>
        <v>-55044026</v>
      </c>
      <c r="F349" s="73">
        <f t="shared" si="25"/>
        <v>45905035</v>
      </c>
      <c r="G349" s="73">
        <f t="shared" si="25"/>
        <v>-267236763</v>
      </c>
      <c r="H349" s="73">
        <f t="shared" si="25"/>
        <v>-66434080</v>
      </c>
      <c r="I349" s="73">
        <f t="shared" si="25"/>
        <v>-412181835</v>
      </c>
      <c r="J349" s="73">
        <f t="shared" si="25"/>
        <v>69372001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94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100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866</v>
      </c>
      <c r="C356" s="239" t="s">
        <v>867</v>
      </c>
      <c r="D356" s="239" t="s">
        <v>868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219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220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221</v>
      </c>
      <c r="J361" s="282" t="s">
        <v>222</v>
      </c>
      <c r="K361" s="277" t="s">
        <v>223</v>
      </c>
    </row>
    <row r="362" spans="1:11" ht="15.75" x14ac:dyDescent="0.25">
      <c r="A362" s="329" t="s">
        <v>224</v>
      </c>
      <c r="B362" s="242"/>
      <c r="C362" s="345"/>
      <c r="D362" s="374"/>
      <c r="E362" s="283" t="s">
        <v>225</v>
      </c>
      <c r="F362" s="284" t="s">
        <v>226</v>
      </c>
      <c r="G362" s="288" t="s">
        <v>227</v>
      </c>
      <c r="H362" s="289" t="s">
        <v>228</v>
      </c>
      <c r="I362" s="285" t="s">
        <v>229</v>
      </c>
      <c r="J362" s="285" t="s">
        <v>230</v>
      </c>
      <c r="K362" s="277" t="s">
        <v>231</v>
      </c>
    </row>
    <row r="363" spans="1:11" ht="15.75" x14ac:dyDescent="0.25">
      <c r="A363" s="307"/>
      <c r="B363" s="242"/>
      <c r="C363" s="345"/>
      <c r="D363" s="374"/>
      <c r="E363" s="283" t="s">
        <v>232</v>
      </c>
      <c r="F363" s="284" t="s">
        <v>233</v>
      </c>
      <c r="G363" s="288"/>
      <c r="H363" s="289"/>
      <c r="I363" s="294" t="s">
        <v>234</v>
      </c>
      <c r="J363" s="285" t="s">
        <v>235</v>
      </c>
      <c r="K363" s="277" t="s">
        <v>236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237</v>
      </c>
      <c r="J364" s="286"/>
      <c r="K364" s="287" t="s">
        <v>239</v>
      </c>
    </row>
    <row r="365" spans="1:11" ht="15.75" thickTop="1" x14ac:dyDescent="0.2">
      <c r="A365" s="57"/>
      <c r="B365" s="58"/>
      <c r="C365" s="59"/>
      <c r="D365" s="60"/>
      <c r="E365" s="260" t="s">
        <v>240</v>
      </c>
      <c r="F365" s="260" t="s">
        <v>241</v>
      </c>
      <c r="G365" s="260" t="s">
        <v>242</v>
      </c>
      <c r="H365" s="260" t="s">
        <v>243</v>
      </c>
      <c r="I365" s="260" t="s">
        <v>244</v>
      </c>
      <c r="J365" s="260" t="s">
        <v>245</v>
      </c>
      <c r="K365" s="272"/>
    </row>
    <row r="366" spans="1:11" ht="15.75" x14ac:dyDescent="0.25">
      <c r="A366" s="190"/>
      <c r="B366" s="191" t="s">
        <v>101</v>
      </c>
      <c r="C366" s="192" t="s">
        <v>698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700</v>
      </c>
      <c r="D367" s="193"/>
      <c r="E367" s="194">
        <f t="shared" ref="E367:J367" si="26">E369+E379+E384</f>
        <v>10200716</v>
      </c>
      <c r="F367" s="194">
        <f t="shared" si="26"/>
        <v>3435106</v>
      </c>
      <c r="G367" s="194">
        <f t="shared" si="26"/>
        <v>70500</v>
      </c>
      <c r="H367" s="194">
        <f t="shared" si="26"/>
        <v>0</v>
      </c>
      <c r="I367" s="194">
        <f t="shared" si="26"/>
        <v>0</v>
      </c>
      <c r="J367" s="196">
        <f t="shared" si="26"/>
        <v>13706322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1" x14ac:dyDescent="0.2">
      <c r="A369" s="99">
        <v>750</v>
      </c>
      <c r="B369" s="100"/>
      <c r="C369" s="101" t="s">
        <v>702</v>
      </c>
      <c r="D369" s="149"/>
      <c r="E369" s="31">
        <f>SUM(E370:E377)</f>
        <v>10200716</v>
      </c>
      <c r="F369" s="31">
        <v>1820059</v>
      </c>
      <c r="G369" s="31">
        <f>SUM(G370:G377)</f>
        <v>70500</v>
      </c>
      <c r="H369" s="31">
        <f>SUM(H370:H377)</f>
        <v>0</v>
      </c>
      <c r="I369" s="31">
        <f>SUM(I370:I377)</f>
        <v>0</v>
      </c>
      <c r="J369" s="31">
        <f>+E369+F369+G369+H369-I369</f>
        <v>12091275</v>
      </c>
      <c r="K369" s="103" t="e">
        <f t="shared" ref="K369:K377" si="27">J369/J$184*100</f>
        <v>#REF!</v>
      </c>
    </row>
    <row r="370" spans="1:11" x14ac:dyDescent="0.2">
      <c r="A370" s="99">
        <v>7500</v>
      </c>
      <c r="B370" s="100"/>
      <c r="C370" s="101" t="s">
        <v>704</v>
      </c>
      <c r="D370" s="149"/>
      <c r="E370" s="31"/>
      <c r="F370" s="31"/>
      <c r="G370" s="31">
        <v>70500</v>
      </c>
      <c r="H370" s="31">
        <v>0</v>
      </c>
      <c r="I370" s="31"/>
      <c r="J370" s="31">
        <f t="shared" ref="J370:J376" si="28">E370+F370+G370+H370-I370</f>
        <v>70500</v>
      </c>
      <c r="K370" s="103" t="e">
        <f t="shared" si="27"/>
        <v>#REF!</v>
      </c>
    </row>
    <row r="371" spans="1:11" x14ac:dyDescent="0.2">
      <c r="A371" s="99">
        <v>7501</v>
      </c>
      <c r="B371" s="100"/>
      <c r="C371" s="101" t="s">
        <v>907</v>
      </c>
      <c r="D371" s="149"/>
      <c r="E371" s="31"/>
      <c r="F371" s="31"/>
      <c r="G371" s="31">
        <v>0</v>
      </c>
      <c r="H371" s="31">
        <v>0</v>
      </c>
      <c r="I371" s="31"/>
      <c r="J371" s="31">
        <f t="shared" si="28"/>
        <v>0</v>
      </c>
      <c r="K371" s="103" t="e">
        <f t="shared" si="27"/>
        <v>#REF!</v>
      </c>
    </row>
    <row r="372" spans="1:11" x14ac:dyDescent="0.2">
      <c r="A372" s="99">
        <v>7502</v>
      </c>
      <c r="B372" s="100"/>
      <c r="C372" s="101" t="s">
        <v>706</v>
      </c>
      <c r="D372" s="149"/>
      <c r="E372" s="31"/>
      <c r="F372" s="31"/>
      <c r="G372" s="31">
        <v>0</v>
      </c>
      <c r="H372" s="31">
        <v>0</v>
      </c>
      <c r="I372" s="31"/>
      <c r="J372" s="31">
        <f t="shared" si="28"/>
        <v>0</v>
      </c>
      <c r="K372" s="103" t="e">
        <f t="shared" si="27"/>
        <v>#REF!</v>
      </c>
    </row>
    <row r="373" spans="1:11" x14ac:dyDescent="0.2">
      <c r="A373" s="99">
        <v>7503</v>
      </c>
      <c r="B373" s="100"/>
      <c r="C373" s="101" t="s">
        <v>908</v>
      </c>
      <c r="D373" s="149"/>
      <c r="E373" s="31">
        <v>9100716</v>
      </c>
      <c r="F373" s="31"/>
      <c r="G373" s="31">
        <v>0</v>
      </c>
      <c r="H373" s="31">
        <v>0</v>
      </c>
      <c r="I373" s="31"/>
      <c r="J373" s="31">
        <f t="shared" si="28"/>
        <v>9100716</v>
      </c>
      <c r="K373" s="103" t="e">
        <f t="shared" si="27"/>
        <v>#REF!</v>
      </c>
    </row>
    <row r="374" spans="1:11" s="423" customFormat="1" x14ac:dyDescent="0.2">
      <c r="A374" s="99">
        <v>7504</v>
      </c>
      <c r="B374" s="100"/>
      <c r="C374" s="101" t="s">
        <v>710</v>
      </c>
      <c r="D374" s="149"/>
      <c r="E374" s="31">
        <v>1100000</v>
      </c>
      <c r="F374" s="31"/>
      <c r="G374" s="31">
        <v>0</v>
      </c>
      <c r="H374" s="31">
        <v>0</v>
      </c>
      <c r="I374" s="31"/>
      <c r="J374" s="31">
        <f t="shared" si="28"/>
        <v>1100000</v>
      </c>
      <c r="K374" s="103" t="e">
        <f t="shared" si="27"/>
        <v>#REF!</v>
      </c>
    </row>
    <row r="375" spans="1:11" s="423" customFormat="1" x14ac:dyDescent="0.2">
      <c r="A375" s="99">
        <v>7505</v>
      </c>
      <c r="B375" s="100"/>
      <c r="C375" s="101" t="s">
        <v>712</v>
      </c>
      <c r="D375" s="149"/>
      <c r="E375" s="31"/>
      <c r="F375" s="31"/>
      <c r="G375" s="31">
        <v>0</v>
      </c>
      <c r="H375" s="31"/>
      <c r="I375" s="31"/>
      <c r="J375" s="31">
        <f t="shared" si="28"/>
        <v>0</v>
      </c>
      <c r="K375" s="103" t="e">
        <f t="shared" si="27"/>
        <v>#REF!</v>
      </c>
    </row>
    <row r="376" spans="1:11" x14ac:dyDescent="0.2">
      <c r="A376" s="99">
        <v>7506</v>
      </c>
      <c r="B376" s="100"/>
      <c r="C376" s="101" t="s">
        <v>716</v>
      </c>
      <c r="D376" s="149"/>
      <c r="E376" s="31"/>
      <c r="F376" s="31"/>
      <c r="G376" s="31">
        <v>0</v>
      </c>
      <c r="H376" s="31">
        <v>0</v>
      </c>
      <c r="I376" s="31"/>
      <c r="J376" s="31">
        <f t="shared" si="28"/>
        <v>0</v>
      </c>
      <c r="K376" s="103" t="e">
        <f t="shared" si="27"/>
        <v>#REF!</v>
      </c>
    </row>
    <row r="377" spans="1:11" x14ac:dyDescent="0.2">
      <c r="A377" s="99">
        <v>7507</v>
      </c>
      <c r="B377" s="100"/>
      <c r="C377" s="101" t="s">
        <v>714</v>
      </c>
      <c r="D377" s="149"/>
      <c r="E377" s="31"/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7"/>
        <v>#REF!</v>
      </c>
    </row>
    <row r="378" spans="1:11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1" x14ac:dyDescent="0.2">
      <c r="A379" s="99">
        <v>751</v>
      </c>
      <c r="B379" s="100"/>
      <c r="C379" s="101" t="s">
        <v>700</v>
      </c>
      <c r="D379" s="149"/>
      <c r="E379" s="31">
        <f>SUM(E380:E382)</f>
        <v>0</v>
      </c>
      <c r="F379" s="31">
        <v>1237743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1237743</v>
      </c>
      <c r="K379" s="103" t="e">
        <f>J379/J$184*100</f>
        <v>#REF!</v>
      </c>
    </row>
    <row r="380" spans="1:11" x14ac:dyDescent="0.2">
      <c r="A380" s="99">
        <v>7510</v>
      </c>
      <c r="B380" s="100"/>
      <c r="C380" s="101" t="s">
        <v>718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1" x14ac:dyDescent="0.2">
      <c r="A381" s="99">
        <v>7511</v>
      </c>
      <c r="B381" s="100"/>
      <c r="C381" s="101" t="s">
        <v>720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1" x14ac:dyDescent="0.2">
      <c r="A382" s="99">
        <v>7512</v>
      </c>
      <c r="B382" s="100"/>
      <c r="C382" s="101" t="s">
        <v>722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1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1" x14ac:dyDescent="0.2">
      <c r="A384" s="99">
        <v>752</v>
      </c>
      <c r="B384" s="100"/>
      <c r="C384" s="101" t="s">
        <v>724</v>
      </c>
      <c r="D384" s="149"/>
      <c r="E384" s="31">
        <f>E385</f>
        <v>0</v>
      </c>
      <c r="F384" s="31">
        <v>377304</v>
      </c>
      <c r="G384" s="31">
        <f>G385</f>
        <v>0</v>
      </c>
      <c r="H384" s="31">
        <f>H385</f>
        <v>0</v>
      </c>
      <c r="I384" s="31">
        <f>I385</f>
        <v>0</v>
      </c>
      <c r="J384" s="31">
        <f>E384+F384+G384+H384</f>
        <v>377304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103</v>
      </c>
      <c r="D385" s="149"/>
      <c r="E385" s="31"/>
      <c r="F385" s="31">
        <v>0</v>
      </c>
      <c r="G385" s="31">
        <v>0</v>
      </c>
      <c r="H385" s="31">
        <v>0</v>
      </c>
      <c r="I385" s="31">
        <v>0</v>
      </c>
      <c r="J385" s="31">
        <f>E385+F385+G385+H385-I385</f>
        <v>0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105</v>
      </c>
      <c r="C388" s="77" t="s">
        <v>106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108</v>
      </c>
      <c r="D389" s="142"/>
      <c r="E389" s="73">
        <f t="shared" ref="E389:J389" si="29">E391+E400+E408+E413</f>
        <v>391667</v>
      </c>
      <c r="F389" s="73">
        <f t="shared" si="29"/>
        <v>1364441</v>
      </c>
      <c r="G389" s="73">
        <f t="shared" si="29"/>
        <v>0</v>
      </c>
      <c r="H389" s="73">
        <f t="shared" si="29"/>
        <v>0</v>
      </c>
      <c r="I389" s="73">
        <f t="shared" si="29"/>
        <v>0</v>
      </c>
      <c r="J389" s="73">
        <f t="shared" si="29"/>
        <v>1756108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110</v>
      </c>
      <c r="D391" s="149"/>
      <c r="E391" s="31">
        <f>SUM(E392:E398)</f>
        <v>391667</v>
      </c>
      <c r="F391" s="31">
        <v>962961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1354628</v>
      </c>
      <c r="K391" s="103" t="e">
        <f t="shared" ref="K391:K398" si="30">J391/J$184*100</f>
        <v>#REF!</v>
      </c>
    </row>
    <row r="392" spans="1:11" x14ac:dyDescent="0.2">
      <c r="A392" s="99">
        <v>4400</v>
      </c>
      <c r="B392" s="100"/>
      <c r="C392" s="101" t="s">
        <v>112</v>
      </c>
      <c r="D392" s="149"/>
      <c r="E392" s="31"/>
      <c r="F392" s="31"/>
      <c r="G392" s="31">
        <v>0</v>
      </c>
      <c r="H392" s="31">
        <v>0</v>
      </c>
      <c r="I392" s="31">
        <v>0</v>
      </c>
      <c r="J392" s="31">
        <f t="shared" ref="J392:J398" si="31">E392+F392+G392+H392</f>
        <v>0</v>
      </c>
      <c r="K392" s="103" t="e">
        <f t="shared" si="30"/>
        <v>#REF!</v>
      </c>
    </row>
    <row r="393" spans="1:11" x14ac:dyDescent="0.2">
      <c r="A393" s="99">
        <v>4401</v>
      </c>
      <c r="B393" s="100"/>
      <c r="C393" s="101" t="s">
        <v>114</v>
      </c>
      <c r="D393" s="149"/>
      <c r="E393" s="31"/>
      <c r="F393" s="31"/>
      <c r="G393" s="31">
        <v>0</v>
      </c>
      <c r="H393" s="31">
        <v>0</v>
      </c>
      <c r="I393" s="31">
        <v>0</v>
      </c>
      <c r="J393" s="31">
        <f t="shared" si="31"/>
        <v>0</v>
      </c>
      <c r="K393" s="103" t="e">
        <f t="shared" si="30"/>
        <v>#REF!</v>
      </c>
    </row>
    <row r="394" spans="1:11" x14ac:dyDescent="0.2">
      <c r="A394" s="99">
        <v>4402</v>
      </c>
      <c r="B394" s="100"/>
      <c r="C394" s="101" t="s">
        <v>116</v>
      </c>
      <c r="D394" s="149"/>
      <c r="E394" s="31"/>
      <c r="F394" s="31"/>
      <c r="G394" s="31">
        <v>0</v>
      </c>
      <c r="H394" s="31">
        <v>0</v>
      </c>
      <c r="I394" s="31">
        <v>0</v>
      </c>
      <c r="J394" s="31">
        <f t="shared" si="31"/>
        <v>0</v>
      </c>
      <c r="K394" s="103" t="e">
        <f t="shared" si="30"/>
        <v>#REF!</v>
      </c>
    </row>
    <row r="395" spans="1:11" x14ac:dyDescent="0.2">
      <c r="A395" s="99">
        <v>4403</v>
      </c>
      <c r="B395" s="100"/>
      <c r="C395" s="101" t="s">
        <v>118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si="31"/>
        <v>0</v>
      </c>
      <c r="K395" s="103" t="e">
        <f t="shared" si="30"/>
        <v>#REF!</v>
      </c>
    </row>
    <row r="396" spans="1:11" x14ac:dyDescent="0.2">
      <c r="A396" s="99">
        <v>4404</v>
      </c>
      <c r="B396" s="100"/>
      <c r="C396" s="101" t="s">
        <v>120</v>
      </c>
      <c r="D396" s="149"/>
      <c r="E396" s="31">
        <v>391667</v>
      </c>
      <c r="F396" s="31"/>
      <c r="G396" s="31">
        <v>0</v>
      </c>
      <c r="H396" s="31">
        <v>0</v>
      </c>
      <c r="I396" s="31">
        <v>0</v>
      </c>
      <c r="J396" s="31">
        <f t="shared" si="31"/>
        <v>391667</v>
      </c>
      <c r="K396" s="103" t="e">
        <f t="shared" si="30"/>
        <v>#REF!</v>
      </c>
    </row>
    <row r="397" spans="1:11" x14ac:dyDescent="0.2">
      <c r="A397" s="106">
        <v>4405</v>
      </c>
      <c r="B397" s="107"/>
      <c r="C397" s="108" t="s">
        <v>122</v>
      </c>
      <c r="D397" s="153"/>
      <c r="E397" s="109"/>
      <c r="F397" s="109"/>
      <c r="G397" s="109">
        <v>0</v>
      </c>
      <c r="H397" s="109">
        <v>0</v>
      </c>
      <c r="I397" s="109">
        <v>0</v>
      </c>
      <c r="J397" s="109">
        <f t="shared" si="31"/>
        <v>0</v>
      </c>
      <c r="K397" s="103" t="e">
        <f t="shared" si="30"/>
        <v>#REF!</v>
      </c>
    </row>
    <row r="398" spans="1:11" x14ac:dyDescent="0.2">
      <c r="A398" s="99">
        <v>4406</v>
      </c>
      <c r="B398" s="100"/>
      <c r="C398" s="101" t="s">
        <v>124</v>
      </c>
      <c r="D398" s="149"/>
      <c r="E398" s="31"/>
      <c r="F398" s="31"/>
      <c r="G398" s="31">
        <v>0</v>
      </c>
      <c r="H398" s="31">
        <v>0</v>
      </c>
      <c r="I398" s="31"/>
      <c r="J398" s="31">
        <f t="shared" si="31"/>
        <v>0</v>
      </c>
      <c r="K398" s="103" t="e">
        <f t="shared" si="30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126</v>
      </c>
      <c r="D400" s="149"/>
      <c r="E400" s="31">
        <f>SUM(E401:E405)</f>
        <v>0</v>
      </c>
      <c r="F400" s="31">
        <v>389057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389057</v>
      </c>
      <c r="K400" s="103" t="e">
        <f t="shared" ref="K400:K406" si="32">J400/J$184*100</f>
        <v>#REF!</v>
      </c>
    </row>
    <row r="401" spans="1:11" x14ac:dyDescent="0.2">
      <c r="A401" s="99">
        <v>4410</v>
      </c>
      <c r="B401" s="100"/>
      <c r="C401" s="101" t="s">
        <v>725</v>
      </c>
      <c r="D401" s="149"/>
      <c r="E401" s="31"/>
      <c r="F401" s="31"/>
      <c r="G401" s="31">
        <v>0</v>
      </c>
      <c r="H401" s="31">
        <v>0</v>
      </c>
      <c r="I401" s="31">
        <v>0</v>
      </c>
      <c r="J401" s="31">
        <f t="shared" ref="J401:J406" si="33">E401+F401+G401+H401</f>
        <v>0</v>
      </c>
      <c r="K401" s="103" t="e">
        <f t="shared" si="32"/>
        <v>#REF!</v>
      </c>
    </row>
    <row r="402" spans="1:11" x14ac:dyDescent="0.2">
      <c r="A402" s="99">
        <v>4411</v>
      </c>
      <c r="B402" s="100"/>
      <c r="C402" s="101" t="s">
        <v>727</v>
      </c>
      <c r="D402" s="149"/>
      <c r="E402" s="31"/>
      <c r="F402" s="31"/>
      <c r="G402" s="31">
        <v>0</v>
      </c>
      <c r="H402" s="31">
        <v>0</v>
      </c>
      <c r="I402" s="31">
        <v>0</v>
      </c>
      <c r="J402" s="31">
        <f t="shared" si="33"/>
        <v>0</v>
      </c>
      <c r="K402" s="103" t="e">
        <f t="shared" si="32"/>
        <v>#REF!</v>
      </c>
    </row>
    <row r="403" spans="1:11" x14ac:dyDescent="0.2">
      <c r="A403" s="99">
        <v>4412</v>
      </c>
      <c r="B403" s="100"/>
      <c r="C403" s="101" t="s">
        <v>730</v>
      </c>
      <c r="D403" s="149"/>
      <c r="E403" s="31"/>
      <c r="F403" s="31"/>
      <c r="G403" s="31">
        <v>0</v>
      </c>
      <c r="H403" s="31">
        <v>0</v>
      </c>
      <c r="I403" s="31">
        <v>0</v>
      </c>
      <c r="J403" s="31">
        <f t="shared" si="33"/>
        <v>0</v>
      </c>
      <c r="K403" s="103" t="e">
        <f t="shared" si="32"/>
        <v>#REF!</v>
      </c>
    </row>
    <row r="404" spans="1:11" x14ac:dyDescent="0.2">
      <c r="A404" s="99">
        <v>4413</v>
      </c>
      <c r="B404" s="100"/>
      <c r="C404" s="101" t="s">
        <v>732</v>
      </c>
      <c r="D404" s="149"/>
      <c r="E404" s="31"/>
      <c r="F404" s="31"/>
      <c r="G404" s="31">
        <v>0</v>
      </c>
      <c r="H404" s="31">
        <v>0</v>
      </c>
      <c r="I404" s="31">
        <v>0</v>
      </c>
      <c r="J404" s="31">
        <f t="shared" si="33"/>
        <v>0</v>
      </c>
      <c r="K404" s="103" t="e">
        <f t="shared" si="32"/>
        <v>#REF!</v>
      </c>
    </row>
    <row r="405" spans="1:11" x14ac:dyDescent="0.2">
      <c r="A405" s="99">
        <v>4414</v>
      </c>
      <c r="B405" s="100"/>
      <c r="C405" s="101" t="s">
        <v>734</v>
      </c>
      <c r="D405" s="149"/>
      <c r="E405" s="31"/>
      <c r="F405" s="31"/>
      <c r="G405" s="31">
        <v>0</v>
      </c>
      <c r="H405" s="31">
        <v>0</v>
      </c>
      <c r="I405" s="31">
        <v>0</v>
      </c>
      <c r="J405" s="31">
        <f t="shared" si="33"/>
        <v>0</v>
      </c>
      <c r="K405" s="103" t="e">
        <f t="shared" si="32"/>
        <v>#REF!</v>
      </c>
    </row>
    <row r="406" spans="1:11" x14ac:dyDescent="0.2">
      <c r="A406" s="99">
        <v>4415</v>
      </c>
      <c r="B406" s="100"/>
      <c r="C406" s="101" t="s">
        <v>860</v>
      </c>
      <c r="D406" s="149"/>
      <c r="E406" s="31"/>
      <c r="F406" s="31"/>
      <c r="G406" s="31">
        <v>0</v>
      </c>
      <c r="H406" s="31">
        <v>0</v>
      </c>
      <c r="I406" s="31">
        <v>0</v>
      </c>
      <c r="J406" s="31">
        <f t="shared" si="33"/>
        <v>0</v>
      </c>
      <c r="K406" s="103" t="e">
        <f t="shared" si="32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736</v>
      </c>
      <c r="D408" s="149"/>
      <c r="E408" s="31">
        <f>SUM(E409:E411)</f>
        <v>0</v>
      </c>
      <c r="F408" s="31">
        <v>12423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12423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738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740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849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909</v>
      </c>
      <c r="D413" s="424"/>
      <c r="E413" s="383">
        <f>+E414</f>
        <v>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1">
        <f>+E413+F413+G413+H413-I413</f>
        <v>0</v>
      </c>
      <c r="K413" s="425"/>
    </row>
    <row r="414" spans="1:11" x14ac:dyDescent="0.2">
      <c r="A414" s="204">
        <v>4430</v>
      </c>
      <c r="B414" s="205"/>
      <c r="C414" s="206" t="s">
        <v>910</v>
      </c>
      <c r="D414" s="424"/>
      <c r="E414" s="383"/>
      <c r="F414" s="383"/>
      <c r="G414" s="383"/>
      <c r="H414" s="383"/>
      <c r="I414" s="383"/>
      <c r="J414" s="383">
        <f>+E414+F414+G414+H414+-I414</f>
        <v>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742</v>
      </c>
      <c r="C417" s="77" t="s">
        <v>743</v>
      </c>
      <c r="D417" s="142"/>
      <c r="E417" s="73">
        <f t="shared" ref="E417:J417" si="34">E367-E389</f>
        <v>9809049</v>
      </c>
      <c r="F417" s="73">
        <f t="shared" si="34"/>
        <v>2070665</v>
      </c>
      <c r="G417" s="73">
        <f t="shared" si="34"/>
        <v>70500</v>
      </c>
      <c r="H417" s="73">
        <f t="shared" si="34"/>
        <v>0</v>
      </c>
      <c r="I417" s="73">
        <f t="shared" si="34"/>
        <v>0</v>
      </c>
      <c r="J417" s="199">
        <f t="shared" si="34"/>
        <v>11950214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744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746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816</v>
      </c>
      <c r="C424" s="239" t="s">
        <v>817</v>
      </c>
      <c r="D424" s="262" t="s">
        <v>869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219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220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221</v>
      </c>
      <c r="J429" s="282" t="s">
        <v>222</v>
      </c>
      <c r="K429" s="277" t="s">
        <v>223</v>
      </c>
    </row>
    <row r="430" spans="1:11" ht="15.75" x14ac:dyDescent="0.25">
      <c r="A430" s="329" t="s">
        <v>224</v>
      </c>
      <c r="B430" s="242"/>
      <c r="C430" s="345"/>
      <c r="D430" s="374"/>
      <c r="E430" s="283" t="s">
        <v>225</v>
      </c>
      <c r="F430" s="284" t="s">
        <v>226</v>
      </c>
      <c r="G430" s="288" t="s">
        <v>227</v>
      </c>
      <c r="H430" s="289" t="s">
        <v>228</v>
      </c>
      <c r="I430" s="285" t="s">
        <v>229</v>
      </c>
      <c r="J430" s="285" t="s">
        <v>230</v>
      </c>
      <c r="K430" s="277" t="s">
        <v>231</v>
      </c>
    </row>
    <row r="431" spans="1:11" ht="15.75" x14ac:dyDescent="0.25">
      <c r="A431" s="307"/>
      <c r="B431" s="242"/>
      <c r="C431" s="345"/>
      <c r="D431" s="374"/>
      <c r="E431" s="283" t="s">
        <v>232</v>
      </c>
      <c r="F431" s="284" t="s">
        <v>233</v>
      </c>
      <c r="G431" s="288"/>
      <c r="H431" s="289"/>
      <c r="I431" s="294" t="s">
        <v>234</v>
      </c>
      <c r="J431" s="285" t="s">
        <v>235</v>
      </c>
      <c r="K431" s="277" t="s">
        <v>236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237</v>
      </c>
      <c r="J432" s="286"/>
      <c r="K432" s="287" t="s">
        <v>239</v>
      </c>
    </row>
    <row r="433" spans="1:11" ht="15.75" thickTop="1" x14ac:dyDescent="0.2">
      <c r="A433" s="57"/>
      <c r="B433" s="58"/>
      <c r="C433" s="59"/>
      <c r="D433" s="60"/>
      <c r="E433" s="260" t="s">
        <v>240</v>
      </c>
      <c r="F433" s="260" t="s">
        <v>241</v>
      </c>
      <c r="G433" s="260" t="s">
        <v>242</v>
      </c>
      <c r="H433" s="260" t="s">
        <v>243</v>
      </c>
      <c r="I433" s="260" t="s">
        <v>244</v>
      </c>
      <c r="J433" s="260" t="s">
        <v>245</v>
      </c>
      <c r="K433" s="272"/>
    </row>
    <row r="434" spans="1:11" ht="15.75" x14ac:dyDescent="0.25">
      <c r="A434" s="69"/>
      <c r="B434" s="70" t="s">
        <v>855</v>
      </c>
      <c r="C434" s="77" t="s">
        <v>755</v>
      </c>
      <c r="D434" s="142"/>
      <c r="E434" s="73">
        <f>+E436+E445</f>
        <v>485142348</v>
      </c>
      <c r="F434" s="73">
        <f>F436+F445</f>
        <v>4081673</v>
      </c>
      <c r="G434" s="73">
        <f>G436+G445</f>
        <v>0</v>
      </c>
      <c r="H434" s="73">
        <f>H436+H445</f>
        <v>-15773762</v>
      </c>
      <c r="I434" s="73">
        <v>0</v>
      </c>
      <c r="J434" s="199">
        <f>E434+F434+G434+H434</f>
        <v>473450259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757</v>
      </c>
      <c r="D436" s="149"/>
      <c r="E436" s="259">
        <v>485142348</v>
      </c>
      <c r="F436" s="259">
        <v>4081673</v>
      </c>
      <c r="G436" s="259">
        <f>+G438+G439+G440+G441+G443</f>
        <v>0</v>
      </c>
      <c r="H436" s="259">
        <f>+H438+H439+H440+H441+H443</f>
        <v>-15773762</v>
      </c>
      <c r="I436" s="259">
        <f>+I438+I439+I440+I441+I443</f>
        <v>0</v>
      </c>
      <c r="J436" s="259">
        <f>+E436+F436+G436+H436-I436</f>
        <v>473450259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759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761</v>
      </c>
      <c r="D439" s="149"/>
      <c r="E439" s="202"/>
      <c r="F439" s="202"/>
      <c r="G439" s="202"/>
      <c r="H439" s="202">
        <v>-15773762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763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765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767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769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771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773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775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777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779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769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782</v>
      </c>
      <c r="C454" s="77" t="s">
        <v>783</v>
      </c>
      <c r="D454" s="142"/>
      <c r="E454" s="73">
        <f t="shared" ref="E454:J454" si="35">E456+E466</f>
        <v>258481452</v>
      </c>
      <c r="F454" s="73">
        <f t="shared" si="35"/>
        <v>2704174</v>
      </c>
      <c r="G454" s="73">
        <f t="shared" si="35"/>
        <v>5809750</v>
      </c>
      <c r="H454" s="73">
        <f t="shared" si="35"/>
        <v>0</v>
      </c>
      <c r="I454" s="73">
        <f t="shared" si="35"/>
        <v>0</v>
      </c>
      <c r="J454" s="199">
        <f t="shared" si="35"/>
        <v>266995376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785</v>
      </c>
      <c r="D456" s="149"/>
      <c r="E456" s="31">
        <f>+E458+E459+E460+E461+E463+E464</f>
        <v>224205424</v>
      </c>
      <c r="F456" s="31">
        <v>2704174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232719348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787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789</v>
      </c>
      <c r="D459" s="149"/>
      <c r="E459" s="31">
        <v>24486905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30296655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791</v>
      </c>
      <c r="D460" s="149"/>
      <c r="E460" s="31"/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797</v>
      </c>
      <c r="D461" s="149"/>
      <c r="E461" s="31"/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856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827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800</v>
      </c>
      <c r="D464" s="149"/>
      <c r="E464" s="31">
        <v>199718519</v>
      </c>
      <c r="F464" s="31"/>
      <c r="G464" s="31">
        <v>0</v>
      </c>
      <c r="H464" s="31">
        <v>0</v>
      </c>
      <c r="I464" s="31">
        <v>0</v>
      </c>
      <c r="J464" s="31">
        <f>E464+F464+G464+H464</f>
        <v>199718519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802</v>
      </c>
      <c r="D466" s="149"/>
      <c r="E466" s="31">
        <f>SUM(E468:E472)</f>
        <v>34276028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</f>
        <v>34276028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804</v>
      </c>
      <c r="D468" s="149"/>
      <c r="E468" s="31">
        <v>7498671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7498671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806</v>
      </c>
      <c r="D469" s="149"/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0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808</v>
      </c>
      <c r="D470" s="149"/>
      <c r="E470" s="31">
        <v>22536562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22536562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810</v>
      </c>
      <c r="D471" s="149"/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861</v>
      </c>
      <c r="D472" s="149"/>
      <c r="E472" s="31">
        <v>4240795</v>
      </c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4240795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828</v>
      </c>
      <c r="C474" s="213" t="s">
        <v>814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829</v>
      </c>
      <c r="D475" s="220"/>
      <c r="E475" s="221">
        <f t="shared" ref="E475:J475" si="36">E22+E367+E434-E187-E389-E454</f>
        <v>4111607</v>
      </c>
      <c r="F475" s="221">
        <f t="shared" si="36"/>
        <v>58544</v>
      </c>
      <c r="G475" s="221">
        <f t="shared" si="36"/>
        <v>635750</v>
      </c>
      <c r="H475" s="221">
        <f t="shared" si="36"/>
        <v>0</v>
      </c>
      <c r="I475" s="221">
        <f t="shared" si="36"/>
        <v>0</v>
      </c>
      <c r="J475" s="222">
        <f t="shared" si="36"/>
        <v>4805901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812</v>
      </c>
      <c r="C477" s="228" t="s">
        <v>830</v>
      </c>
      <c r="D477" s="229"/>
      <c r="E477" s="230">
        <f t="shared" ref="E477:J477" si="37">E417+E434-E454-E475</f>
        <v>232358338</v>
      </c>
      <c r="F477" s="230">
        <f t="shared" si="37"/>
        <v>3389620</v>
      </c>
      <c r="G477" s="230">
        <f t="shared" si="37"/>
        <v>-6375000</v>
      </c>
      <c r="H477" s="230">
        <f t="shared" si="37"/>
        <v>-15773762</v>
      </c>
      <c r="I477" s="230">
        <f t="shared" si="37"/>
        <v>0</v>
      </c>
      <c r="J477" s="231">
        <f t="shared" si="37"/>
        <v>213599196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mergeCells count="1">
    <mergeCell ref="I4:K4"/>
  </mergeCells>
  <phoneticPr fontId="0" type="noConversion"/>
  <pageMargins left="0.39" right="0.31" top="0.51" bottom="0.68" header="0.35" footer="0.5"/>
  <pageSetup paperSize="9" scale="56" fitToHeight="0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472"/>
  <sheetViews>
    <sheetView zoomScale="60" workbookViewId="0">
      <selection activeCell="L13" sqref="L13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204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x14ac:dyDescent="0.4">
      <c r="A6" s="422" t="s">
        <v>871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x14ac:dyDescent="0.4">
      <c r="A7" s="422" t="s">
        <v>893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x14ac:dyDescent="0.4">
      <c r="A8" s="422" t="s">
        <v>872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818</v>
      </c>
      <c r="C11" s="262" t="s">
        <v>819</v>
      </c>
      <c r="D11" s="262" t="s">
        <v>863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219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220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221</v>
      </c>
      <c r="J16" s="282" t="s">
        <v>222</v>
      </c>
      <c r="K16" s="277" t="s">
        <v>223</v>
      </c>
    </row>
    <row r="17" spans="1:11" ht="15.75" x14ac:dyDescent="0.25">
      <c r="A17" s="329" t="s">
        <v>224</v>
      </c>
      <c r="B17" s="242"/>
      <c r="C17" s="345"/>
      <c r="D17" s="374"/>
      <c r="E17" s="283" t="s">
        <v>225</v>
      </c>
      <c r="F17" s="284" t="s">
        <v>226</v>
      </c>
      <c r="G17" s="288" t="s">
        <v>227</v>
      </c>
      <c r="H17" s="289" t="s">
        <v>228</v>
      </c>
      <c r="I17" s="285" t="s">
        <v>229</v>
      </c>
      <c r="J17" s="285" t="s">
        <v>230</v>
      </c>
      <c r="K17" s="277" t="s">
        <v>231</v>
      </c>
    </row>
    <row r="18" spans="1:11" ht="15.75" x14ac:dyDescent="0.25">
      <c r="A18" s="307"/>
      <c r="B18" s="242"/>
      <c r="C18" s="345"/>
      <c r="D18" s="374"/>
      <c r="E18" s="283" t="s">
        <v>232</v>
      </c>
      <c r="F18" s="284" t="s">
        <v>233</v>
      </c>
      <c r="G18" s="288"/>
      <c r="H18" s="289"/>
      <c r="I18" s="294" t="s">
        <v>234</v>
      </c>
      <c r="J18" s="285" t="s">
        <v>235</v>
      </c>
      <c r="K18" s="277" t="s">
        <v>236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237</v>
      </c>
      <c r="J19" s="286"/>
      <c r="K19" s="287" t="s">
        <v>239</v>
      </c>
    </row>
    <row r="20" spans="1:11" ht="15.75" thickTop="1" x14ac:dyDescent="0.2">
      <c r="A20" s="57"/>
      <c r="B20" s="58"/>
      <c r="C20" s="59"/>
      <c r="D20" s="60"/>
      <c r="E20" s="260" t="s">
        <v>240</v>
      </c>
      <c r="F20" s="260" t="s">
        <v>241</v>
      </c>
      <c r="G20" s="260" t="s">
        <v>242</v>
      </c>
      <c r="H20" s="260" t="s">
        <v>243</v>
      </c>
      <c r="I20" s="260" t="s">
        <v>244</v>
      </c>
      <c r="J20" s="260" t="s">
        <v>245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246</v>
      </c>
      <c r="C22" s="71" t="s">
        <v>247</v>
      </c>
      <c r="D22" s="72" t="s">
        <v>248</v>
      </c>
      <c r="E22" s="73">
        <f>E25+E100+E118+E129+E138</f>
        <v>0</v>
      </c>
      <c r="F22" s="73">
        <f>F25+F100+F118+F129+F138</f>
        <v>0</v>
      </c>
      <c r="G22" s="73">
        <f>G25+G100+G118+G129+G138</f>
        <v>0</v>
      </c>
      <c r="H22" s="73">
        <f>H25+H100+H118+H129+H138</f>
        <v>0</v>
      </c>
      <c r="I22" s="73">
        <f>I25+I100+I118+I129+I138</f>
        <v>0</v>
      </c>
      <c r="J22" s="75">
        <f>E22+F22+G22+H22-I22</f>
        <v>0</v>
      </c>
      <c r="K22" s="76" t="e">
        <f>J22/J$175*100</f>
        <v>#REF!</v>
      </c>
    </row>
    <row r="23" spans="1:11" ht="16.5" thickTop="1" x14ac:dyDescent="0.25">
      <c r="A23" s="69"/>
      <c r="B23" s="70"/>
      <c r="C23" s="77" t="s">
        <v>249</v>
      </c>
      <c r="D23" s="78" t="s">
        <v>249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250</v>
      </c>
      <c r="D25" s="91" t="s">
        <v>251</v>
      </c>
      <c r="E25" s="32">
        <f t="shared" ref="E25:J25" si="0">E28+E75</f>
        <v>0</v>
      </c>
      <c r="F25" s="32">
        <f t="shared" si="0"/>
        <v>0</v>
      </c>
      <c r="G25" s="32">
        <f t="shared" si="0"/>
        <v>0</v>
      </c>
      <c r="H25" s="32">
        <f t="shared" si="0"/>
        <v>0</v>
      </c>
      <c r="I25" s="32">
        <f t="shared" si="0"/>
        <v>0</v>
      </c>
      <c r="J25" s="32">
        <f t="shared" si="0"/>
        <v>0</v>
      </c>
      <c r="K25" s="92" t="e">
        <f>J25/J$175*100</f>
        <v>#REF!</v>
      </c>
    </row>
    <row r="26" spans="1:11" ht="15.75" x14ac:dyDescent="0.25">
      <c r="A26" s="88"/>
      <c r="B26" s="89"/>
      <c r="C26" s="90" t="s">
        <v>252</v>
      </c>
      <c r="D26" s="91" t="s">
        <v>252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253</v>
      </c>
      <c r="D28" s="91" t="s">
        <v>254</v>
      </c>
      <c r="E28" s="32">
        <f t="shared" ref="E28:J28" si="1">E31+E36+E42+E46+E52+E63+E72</f>
        <v>0</v>
      </c>
      <c r="F28" s="32">
        <f t="shared" si="1"/>
        <v>0</v>
      </c>
      <c r="G28" s="32">
        <f t="shared" si="1"/>
        <v>0</v>
      </c>
      <c r="H28" s="32">
        <f t="shared" si="1"/>
        <v>0</v>
      </c>
      <c r="I28" s="32">
        <f t="shared" si="1"/>
        <v>0</v>
      </c>
      <c r="J28" s="32">
        <f t="shared" si="1"/>
        <v>0</v>
      </c>
      <c r="K28" s="92" t="e">
        <f>J28/J$175*100</f>
        <v>#REF!</v>
      </c>
    </row>
    <row r="29" spans="1:11" ht="15.75" x14ac:dyDescent="0.25">
      <c r="A29" s="88"/>
      <c r="B29" s="89"/>
      <c r="C29" s="96" t="s">
        <v>255</v>
      </c>
      <c r="D29" s="97" t="s">
        <v>255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256</v>
      </c>
      <c r="D31" s="102" t="s">
        <v>257</v>
      </c>
      <c r="E31" s="31">
        <f t="shared" ref="E31:J31" si="2">E32+E33+E34</f>
        <v>0</v>
      </c>
      <c r="F31" s="31">
        <f t="shared" si="2"/>
        <v>0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0</v>
      </c>
      <c r="K31" s="103" t="e">
        <f>J31/J$175*100</f>
        <v>#REF!</v>
      </c>
    </row>
    <row r="32" spans="1:11" x14ac:dyDescent="0.2">
      <c r="A32" s="99">
        <v>7000</v>
      </c>
      <c r="B32" s="100"/>
      <c r="C32" s="101" t="s">
        <v>258</v>
      </c>
      <c r="D32" s="102" t="s">
        <v>259</v>
      </c>
      <c r="E32" s="31"/>
      <c r="F32" s="31"/>
      <c r="G32" s="31">
        <v>0</v>
      </c>
      <c r="H32" s="31">
        <v>0</v>
      </c>
      <c r="I32" s="31"/>
      <c r="J32" s="31">
        <f>E32+F32+G32+H32</f>
        <v>0</v>
      </c>
      <c r="K32" s="103" t="e">
        <f>J32/J$175*100</f>
        <v>#REF!</v>
      </c>
    </row>
    <row r="33" spans="1:11" x14ac:dyDescent="0.2">
      <c r="A33" s="99">
        <v>7001</v>
      </c>
      <c r="B33" s="100"/>
      <c r="C33" s="101" t="s">
        <v>260</v>
      </c>
      <c r="D33" s="102" t="s">
        <v>261</v>
      </c>
      <c r="E33" s="31"/>
      <c r="F33" s="31">
        <v>0</v>
      </c>
      <c r="G33" s="31">
        <v>0</v>
      </c>
      <c r="H33" s="31">
        <v>0</v>
      </c>
      <c r="I33" s="31"/>
      <c r="J33" s="31">
        <f>E33+F33+G33+H33</f>
        <v>0</v>
      </c>
      <c r="K33" s="103" t="e">
        <f>J33/J$175*100</f>
        <v>#REF!</v>
      </c>
    </row>
    <row r="34" spans="1:11" x14ac:dyDescent="0.2">
      <c r="A34" s="99">
        <v>7002</v>
      </c>
      <c r="B34" s="100"/>
      <c r="C34" s="101" t="s">
        <v>262</v>
      </c>
      <c r="D34" s="102" t="s">
        <v>263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264</v>
      </c>
      <c r="D36" s="102" t="s">
        <v>265</v>
      </c>
      <c r="E36" s="31">
        <f t="shared" ref="E36:J36" si="3">SUM(E37:E40)</f>
        <v>0</v>
      </c>
      <c r="F36" s="31">
        <f t="shared" si="3"/>
        <v>0</v>
      </c>
      <c r="G36" s="31">
        <f t="shared" si="3"/>
        <v>0</v>
      </c>
      <c r="H36" s="31">
        <f t="shared" si="3"/>
        <v>0</v>
      </c>
      <c r="I36" s="31">
        <f>+I38</f>
        <v>0</v>
      </c>
      <c r="J36" s="31">
        <f t="shared" si="3"/>
        <v>0</v>
      </c>
      <c r="K36" s="103" t="e">
        <f>J36/J$175*100</f>
        <v>#REF!</v>
      </c>
    </row>
    <row r="37" spans="1:11" x14ac:dyDescent="0.2">
      <c r="A37" s="99">
        <v>7010</v>
      </c>
      <c r="B37" s="100"/>
      <c r="C37" s="101" t="s">
        <v>266</v>
      </c>
      <c r="D37" s="102" t="s">
        <v>267</v>
      </c>
      <c r="E37" s="31"/>
      <c r="F37" s="31">
        <v>0</v>
      </c>
      <c r="G37" s="31"/>
      <c r="H37" s="31"/>
      <c r="I37" s="31"/>
      <c r="J37" s="31">
        <f>E37+F37+G37+H37</f>
        <v>0</v>
      </c>
      <c r="K37" s="103" t="e">
        <f>J37/J$175*100</f>
        <v>#REF!</v>
      </c>
    </row>
    <row r="38" spans="1:11" x14ac:dyDescent="0.2">
      <c r="A38" s="106">
        <v>7011</v>
      </c>
      <c r="B38" s="107"/>
      <c r="C38" s="108" t="s">
        <v>268</v>
      </c>
      <c r="D38" s="102" t="s">
        <v>269</v>
      </c>
      <c r="E38" s="109"/>
      <c r="F38" s="109">
        <v>0</v>
      </c>
      <c r="G38" s="109"/>
      <c r="H38" s="109"/>
      <c r="I38" s="427">
        <f>+I197</f>
        <v>0</v>
      </c>
      <c r="J38" s="109">
        <f>E38+F38+G38+H38-I38</f>
        <v>0</v>
      </c>
      <c r="K38" s="103" t="e">
        <f>J38/J$175*100</f>
        <v>#REF!</v>
      </c>
    </row>
    <row r="39" spans="1:11" x14ac:dyDescent="0.2">
      <c r="A39" s="99">
        <v>7012</v>
      </c>
      <c r="B39" s="100"/>
      <c r="C39" s="101" t="s">
        <v>270</v>
      </c>
      <c r="D39" s="102" t="s">
        <v>271</v>
      </c>
      <c r="E39" s="31"/>
      <c r="F39" s="31">
        <v>0</v>
      </c>
      <c r="G39" s="31"/>
      <c r="H39" s="31"/>
      <c r="I39" s="31"/>
      <c r="J39" s="31">
        <f>E39+F39+G39+H39</f>
        <v>0</v>
      </c>
      <c r="K39" s="103" t="e">
        <f>J39/J$175*100</f>
        <v>#REF!</v>
      </c>
    </row>
    <row r="40" spans="1:11" x14ac:dyDescent="0.2">
      <c r="A40" s="99">
        <v>7013</v>
      </c>
      <c r="B40" s="100"/>
      <c r="C40" s="101" t="s">
        <v>272</v>
      </c>
      <c r="D40" s="102" t="s">
        <v>273</v>
      </c>
      <c r="E40" s="31"/>
      <c r="F40" s="31">
        <v>0</v>
      </c>
      <c r="G40" s="31"/>
      <c r="H40" s="31"/>
      <c r="I40" s="31"/>
      <c r="J40" s="31">
        <f>E40+F40+G40+H40</f>
        <v>0</v>
      </c>
      <c r="K40" s="103" t="e">
        <f>J40/J$175*100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274</v>
      </c>
      <c r="D42" s="102" t="s">
        <v>275</v>
      </c>
      <c r="E42" s="31">
        <f t="shared" ref="E42:J42" si="4">E43+E44</f>
        <v>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0</v>
      </c>
      <c r="K42" s="103" t="e">
        <f>J42/J$175*100</f>
        <v>#REF!</v>
      </c>
    </row>
    <row r="43" spans="1:11" x14ac:dyDescent="0.2">
      <c r="A43" s="99">
        <v>7020</v>
      </c>
      <c r="B43" s="100"/>
      <c r="C43" s="101" t="s">
        <v>276</v>
      </c>
      <c r="D43" s="102" t="s">
        <v>277</v>
      </c>
      <c r="E43" s="31"/>
      <c r="F43" s="31">
        <v>0</v>
      </c>
      <c r="G43" s="31">
        <v>0</v>
      </c>
      <c r="H43" s="31">
        <v>0</v>
      </c>
      <c r="I43" s="31"/>
      <c r="J43" s="31">
        <f>E43+F43+G43+H43</f>
        <v>0</v>
      </c>
      <c r="K43" s="103" t="e">
        <f>J43/J$175*100</f>
        <v>#REF!</v>
      </c>
    </row>
    <row r="44" spans="1:11" x14ac:dyDescent="0.2">
      <c r="A44" s="99">
        <v>7021</v>
      </c>
      <c r="B44" s="100"/>
      <c r="C44" s="101" t="s">
        <v>278</v>
      </c>
      <c r="D44" s="102" t="s">
        <v>279</v>
      </c>
      <c r="E44" s="31"/>
      <c r="F44" s="31">
        <v>0</v>
      </c>
      <c r="G44" s="31">
        <v>0</v>
      </c>
      <c r="H44" s="31">
        <v>0</v>
      </c>
      <c r="I44" s="31"/>
      <c r="J44" s="31">
        <f>E44+F44+G44+H44</f>
        <v>0</v>
      </c>
      <c r="K44" s="103" t="e">
        <f>J44/J$175*100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280</v>
      </c>
      <c r="D46" s="102" t="s">
        <v>281</v>
      </c>
      <c r="E46" s="31">
        <f t="shared" ref="E46:J46" si="5">SUM(E47:E50)</f>
        <v>0</v>
      </c>
      <c r="F46" s="31">
        <f t="shared" si="5"/>
        <v>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0</v>
      </c>
      <c r="K46" s="103" t="e">
        <f>J46/J$175*100</f>
        <v>#REF!</v>
      </c>
    </row>
    <row r="47" spans="1:11" x14ac:dyDescent="0.2">
      <c r="A47" s="99">
        <v>7030</v>
      </c>
      <c r="B47" s="100"/>
      <c r="C47" s="101" t="s">
        <v>282</v>
      </c>
      <c r="D47" s="102" t="s">
        <v>283</v>
      </c>
      <c r="E47" s="31"/>
      <c r="F47" s="31"/>
      <c r="G47" s="31">
        <v>0</v>
      </c>
      <c r="H47" s="31">
        <v>0</v>
      </c>
      <c r="I47" s="31"/>
      <c r="J47" s="31">
        <f>E47+F47+G47+H47</f>
        <v>0</v>
      </c>
      <c r="K47" s="103" t="e">
        <f>J47/J$175*100</f>
        <v>#REF!</v>
      </c>
    </row>
    <row r="48" spans="1:11" x14ac:dyDescent="0.2">
      <c r="A48" s="99">
        <v>7031</v>
      </c>
      <c r="B48" s="100"/>
      <c r="C48" s="101" t="s">
        <v>284</v>
      </c>
      <c r="D48" s="102" t="s">
        <v>285</v>
      </c>
      <c r="E48" s="31"/>
      <c r="F48" s="31"/>
      <c r="G48" s="31">
        <v>0</v>
      </c>
      <c r="H48" s="31">
        <v>0</v>
      </c>
      <c r="I48" s="31"/>
      <c r="J48" s="31">
        <f>E48+F48+G48+H48</f>
        <v>0</v>
      </c>
      <c r="K48" s="103" t="e">
        <f>J48/J$175*100</f>
        <v>#REF!</v>
      </c>
    </row>
    <row r="49" spans="1:11" x14ac:dyDescent="0.2">
      <c r="A49" s="99">
        <v>7032</v>
      </c>
      <c r="B49" s="100"/>
      <c r="C49" s="101" t="s">
        <v>286</v>
      </c>
      <c r="D49" s="102" t="s">
        <v>287</v>
      </c>
      <c r="E49" s="31"/>
      <c r="F49" s="31"/>
      <c r="G49" s="31">
        <v>0</v>
      </c>
      <c r="H49" s="31">
        <v>0</v>
      </c>
      <c r="I49" s="31"/>
      <c r="J49" s="31">
        <f>E49+F49+G49+H49</f>
        <v>0</v>
      </c>
      <c r="K49" s="103" t="e">
        <f>J49/J$175*100</f>
        <v>#REF!</v>
      </c>
    </row>
    <row r="50" spans="1:11" x14ac:dyDescent="0.2">
      <c r="A50" s="99">
        <v>7033</v>
      </c>
      <c r="B50" s="100"/>
      <c r="C50" s="101" t="s">
        <v>288</v>
      </c>
      <c r="D50" s="102" t="s">
        <v>289</v>
      </c>
      <c r="E50" s="31"/>
      <c r="F50" s="31"/>
      <c r="G50" s="31">
        <v>0</v>
      </c>
      <c r="H50" s="31">
        <v>0</v>
      </c>
      <c r="I50" s="31"/>
      <c r="J50" s="31">
        <f>E50+F50+G50+H50</f>
        <v>0</v>
      </c>
      <c r="K50" s="103" t="e">
        <f>J50/J$175*100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290</v>
      </c>
      <c r="D52" s="102" t="s">
        <v>291</v>
      </c>
      <c r="E52" s="31">
        <f>SUM(E53:E61)</f>
        <v>0</v>
      </c>
      <c r="F52" s="31">
        <f>SUM(F53:F61)</f>
        <v>0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0</v>
      </c>
      <c r="K52" s="103" t="e">
        <f t="shared" ref="K52:K61" si="6">J52/J$175*100</f>
        <v>#REF!</v>
      </c>
    </row>
    <row r="53" spans="1:11" x14ac:dyDescent="0.2">
      <c r="A53" s="99">
        <v>7040</v>
      </c>
      <c r="B53" s="100"/>
      <c r="C53" s="101" t="s">
        <v>292</v>
      </c>
      <c r="D53" s="102" t="s">
        <v>464</v>
      </c>
      <c r="E53" s="31"/>
      <c r="F53" s="31"/>
      <c r="G53" s="31">
        <v>0</v>
      </c>
      <c r="H53" s="31">
        <v>0</v>
      </c>
      <c r="I53" s="31"/>
      <c r="J53" s="31">
        <f t="shared" ref="J53:J61" si="7">E53+F53+G53+H53</f>
        <v>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465</v>
      </c>
      <c r="D54" s="102" t="s">
        <v>466</v>
      </c>
      <c r="E54" s="31"/>
      <c r="F54" s="31"/>
      <c r="G54" s="31">
        <v>0</v>
      </c>
      <c r="H54" s="31">
        <v>0</v>
      </c>
      <c r="I54" s="31"/>
      <c r="J54" s="31">
        <f t="shared" si="7"/>
        <v>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467</v>
      </c>
      <c r="D55" s="102" t="s">
        <v>468</v>
      </c>
      <c r="E55" s="31"/>
      <c r="F55" s="31"/>
      <c r="G55" s="31">
        <v>0</v>
      </c>
      <c r="H55" s="31">
        <v>0</v>
      </c>
      <c r="I55" s="31"/>
      <c r="J55" s="31">
        <f t="shared" si="7"/>
        <v>0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469</v>
      </c>
      <c r="D56" s="102" t="s">
        <v>470</v>
      </c>
      <c r="E56" s="31"/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914</v>
      </c>
      <c r="D57" s="102" t="s">
        <v>472</v>
      </c>
      <c r="E57" s="31"/>
      <c r="F57" s="31"/>
      <c r="G57" s="31">
        <v>0</v>
      </c>
      <c r="H57" s="31">
        <v>0</v>
      </c>
      <c r="I57" s="31"/>
      <c r="J57" s="31">
        <f t="shared" si="7"/>
        <v>0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475</v>
      </c>
      <c r="D58" s="102" t="s">
        <v>476</v>
      </c>
      <c r="E58" s="31"/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477</v>
      </c>
      <c r="D59" s="102" t="s">
        <v>478</v>
      </c>
      <c r="E59" s="31"/>
      <c r="F59" s="31"/>
      <c r="G59" s="31">
        <v>0</v>
      </c>
      <c r="H59" s="31">
        <v>0</v>
      </c>
      <c r="I59" s="31"/>
      <c r="J59" s="31">
        <f t="shared" si="7"/>
        <v>0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479</v>
      </c>
      <c r="D60" s="102" t="s">
        <v>480</v>
      </c>
      <c r="E60" s="31"/>
      <c r="F60" s="31"/>
      <c r="G60" s="31">
        <v>0</v>
      </c>
      <c r="H60" s="31">
        <v>0</v>
      </c>
      <c r="I60" s="31"/>
      <c r="J60" s="31">
        <f t="shared" si="7"/>
        <v>0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840</v>
      </c>
      <c r="D61" s="102" t="s">
        <v>474</v>
      </c>
      <c r="E61" s="31"/>
      <c r="F61" s="31">
        <v>0</v>
      </c>
      <c r="G61" s="31">
        <v>0</v>
      </c>
      <c r="H61" s="31">
        <v>0</v>
      </c>
      <c r="I61" s="31"/>
      <c r="J61" s="31">
        <f t="shared" si="7"/>
        <v>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474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482</v>
      </c>
      <c r="D63" s="102" t="s">
        <v>483</v>
      </c>
      <c r="E63" s="31">
        <f t="shared" ref="E63:J63" si="8">SUM(E64:E70)</f>
        <v>0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0</v>
      </c>
      <c r="K63" s="103" t="e">
        <f t="shared" ref="K63:K70" si="9">J63/J$175*100</f>
        <v>#REF!</v>
      </c>
    </row>
    <row r="64" spans="1:11" x14ac:dyDescent="0.2">
      <c r="A64" s="99">
        <v>7050</v>
      </c>
      <c r="B64" s="100"/>
      <c r="C64" s="101" t="s">
        <v>484</v>
      </c>
      <c r="D64" s="102" t="s">
        <v>485</v>
      </c>
      <c r="E64" s="31"/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0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486</v>
      </c>
      <c r="D65" s="102" t="s">
        <v>487</v>
      </c>
      <c r="E65" s="31"/>
      <c r="F65" s="31">
        <v>0</v>
      </c>
      <c r="G65" s="31">
        <v>0</v>
      </c>
      <c r="H65" s="31">
        <v>0</v>
      </c>
      <c r="I65" s="31"/>
      <c r="J65" s="31">
        <f t="shared" si="10"/>
        <v>0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488</v>
      </c>
      <c r="D66" s="102" t="s">
        <v>489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490</v>
      </c>
      <c r="D67" s="102" t="s">
        <v>491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492</v>
      </c>
      <c r="D68" s="102" t="s">
        <v>493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494</v>
      </c>
      <c r="D69" s="102" t="s">
        <v>495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496</v>
      </c>
      <c r="D70" s="102" t="s">
        <v>497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474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498</v>
      </c>
      <c r="D72" s="102" t="s">
        <v>499</v>
      </c>
      <c r="E72" s="31">
        <f>E73</f>
        <v>0</v>
      </c>
      <c r="F72" s="31">
        <f>F73</f>
        <v>0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0</v>
      </c>
      <c r="K72" s="103" t="e">
        <f>J72/J$175*100</f>
        <v>#REF!</v>
      </c>
    </row>
    <row r="73" spans="1:11" x14ac:dyDescent="0.2">
      <c r="A73" s="99">
        <v>7060</v>
      </c>
      <c r="B73" s="100"/>
      <c r="C73" s="101" t="s">
        <v>500</v>
      </c>
      <c r="D73" s="102" t="s">
        <v>501</v>
      </c>
      <c r="E73" s="31">
        <v>0</v>
      </c>
      <c r="F73" s="31"/>
      <c r="G73" s="31">
        <v>0</v>
      </c>
      <c r="H73" s="31">
        <v>0</v>
      </c>
      <c r="I73" s="31"/>
      <c r="J73" s="31">
        <f>E73+F73+G73+H73</f>
        <v>0</v>
      </c>
      <c r="K73" s="103" t="e">
        <f>J73/J$175*100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502</v>
      </c>
      <c r="D75" s="91" t="s">
        <v>503</v>
      </c>
      <c r="E75" s="32">
        <f t="shared" ref="E75:J75" si="11">E78+E85+E89+E92+E96</f>
        <v>0</v>
      </c>
      <c r="F75" s="32">
        <f t="shared" si="11"/>
        <v>0</v>
      </c>
      <c r="G75" s="32">
        <f t="shared" si="11"/>
        <v>0</v>
      </c>
      <c r="H75" s="32">
        <f t="shared" si="11"/>
        <v>0</v>
      </c>
      <c r="I75" s="32">
        <f t="shared" si="11"/>
        <v>0</v>
      </c>
      <c r="J75" s="32">
        <f t="shared" si="11"/>
        <v>0</v>
      </c>
      <c r="K75" s="92" t="e">
        <f>J75/J$175*100</f>
        <v>#REF!</v>
      </c>
    </row>
    <row r="76" spans="1:11" ht="15.75" x14ac:dyDescent="0.25">
      <c r="A76" s="88"/>
      <c r="B76" s="89"/>
      <c r="C76" s="96" t="s">
        <v>504</v>
      </c>
      <c r="D76" s="97" t="s">
        <v>504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506</v>
      </c>
      <c r="D78" s="102" t="s">
        <v>507</v>
      </c>
      <c r="E78" s="31">
        <f>SUM(E79:E82)</f>
        <v>0</v>
      </c>
      <c r="F78" s="31">
        <f>SUM(F79:F82)</f>
        <v>0</v>
      </c>
      <c r="G78" s="31">
        <f>SUM(G79:G82)</f>
        <v>0</v>
      </c>
      <c r="H78" s="31">
        <f>SUM(H79:H82)</f>
        <v>0</v>
      </c>
      <c r="I78" s="31">
        <f>SUM(I79:I82)</f>
        <v>0</v>
      </c>
      <c r="J78" s="31">
        <f>E78+F78+G78+H78</f>
        <v>0</v>
      </c>
      <c r="K78" s="103" t="e">
        <f>J78/J$175*100</f>
        <v>#REF!</v>
      </c>
    </row>
    <row r="79" spans="1:11" x14ac:dyDescent="0.2">
      <c r="A79" s="99">
        <v>7100</v>
      </c>
      <c r="B79" s="100"/>
      <c r="C79" s="101" t="s">
        <v>508</v>
      </c>
      <c r="D79" s="102" t="s">
        <v>509</v>
      </c>
      <c r="E79" s="31"/>
      <c r="F79" s="31"/>
      <c r="G79" s="31"/>
      <c r="H79" s="31"/>
      <c r="I79" s="31"/>
      <c r="J79" s="31">
        <f>E79+F79+G79+H79</f>
        <v>0</v>
      </c>
      <c r="K79" s="103" t="e">
        <f>J79/J$175*100</f>
        <v>#REF!</v>
      </c>
    </row>
    <row r="80" spans="1:11" x14ac:dyDescent="0.2">
      <c r="A80" s="99">
        <v>7101</v>
      </c>
      <c r="B80" s="100"/>
      <c r="C80" s="101" t="s">
        <v>510</v>
      </c>
      <c r="D80" s="102" t="s">
        <v>511</v>
      </c>
      <c r="E80" s="31"/>
      <c r="F80" s="31"/>
      <c r="G80" s="31"/>
      <c r="H80" s="31"/>
      <c r="I80" s="31"/>
      <c r="J80" s="31">
        <f>E80+F80+G80+H80</f>
        <v>0</v>
      </c>
      <c r="K80" s="103" t="e">
        <f>J80/J$175*100</f>
        <v>#REF!</v>
      </c>
    </row>
    <row r="81" spans="1:11" x14ac:dyDescent="0.2">
      <c r="A81" s="99">
        <v>7102</v>
      </c>
      <c r="B81" s="100"/>
      <c r="C81" s="101" t="s">
        <v>512</v>
      </c>
      <c r="D81" s="102" t="s">
        <v>513</v>
      </c>
      <c r="E81" s="31"/>
      <c r="F81" s="31"/>
      <c r="G81" s="31"/>
      <c r="H81" s="31"/>
      <c r="I81" s="31"/>
      <c r="J81" s="31">
        <f>E81+F81+G81+H81</f>
        <v>0</v>
      </c>
      <c r="K81" s="103" t="e">
        <f>J81/J$175*100</f>
        <v>#REF!</v>
      </c>
    </row>
    <row r="82" spans="1:11" x14ac:dyDescent="0.2">
      <c r="A82" s="99">
        <v>7103</v>
      </c>
      <c r="B82" s="100"/>
      <c r="C82" s="101" t="s">
        <v>514</v>
      </c>
      <c r="D82" s="102" t="s">
        <v>515</v>
      </c>
      <c r="E82" s="31"/>
      <c r="F82" s="31"/>
      <c r="G82" s="31"/>
      <c r="H82" s="31"/>
      <c r="I82" s="31"/>
      <c r="J82" s="31">
        <f>E82+F82+G82+H82</f>
        <v>0</v>
      </c>
      <c r="K82" s="103" t="e">
        <f>J82/J$175*100</f>
        <v>#REF!</v>
      </c>
    </row>
    <row r="83" spans="1:11" x14ac:dyDescent="0.2">
      <c r="A83" s="82"/>
      <c r="B83" s="94"/>
      <c r="C83" s="95" t="s">
        <v>516</v>
      </c>
      <c r="D83" s="98" t="s">
        <v>474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517</v>
      </c>
      <c r="D85" s="102" t="s">
        <v>518</v>
      </c>
      <c r="E85" s="31">
        <f>E86+E87</f>
        <v>0</v>
      </c>
      <c r="F85" s="31">
        <f>F86+F87</f>
        <v>0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0</v>
      </c>
      <c r="K85" s="103" t="e">
        <f>J85/J$175*100</f>
        <v>#REF!</v>
      </c>
    </row>
    <row r="86" spans="1:11" x14ac:dyDescent="0.2">
      <c r="A86" s="99">
        <v>7110</v>
      </c>
      <c r="B86" s="100"/>
      <c r="C86" s="101" t="s">
        <v>519</v>
      </c>
      <c r="D86" s="102" t="s">
        <v>520</v>
      </c>
      <c r="E86" s="31"/>
      <c r="F86" s="31"/>
      <c r="G86" s="31">
        <v>0</v>
      </c>
      <c r="H86" s="31">
        <v>0</v>
      </c>
      <c r="I86" s="31"/>
      <c r="J86" s="31">
        <f>E86+F86+G86+H86</f>
        <v>0</v>
      </c>
      <c r="K86" s="103" t="e">
        <f>J86/J$175*100</f>
        <v>#REF!</v>
      </c>
    </row>
    <row r="87" spans="1:11" x14ac:dyDescent="0.2">
      <c r="A87" s="99">
        <v>7111</v>
      </c>
      <c r="B87" s="100"/>
      <c r="C87" s="101" t="s">
        <v>521</v>
      </c>
      <c r="D87" s="102" t="s">
        <v>522</v>
      </c>
      <c r="E87" s="31"/>
      <c r="F87" s="31"/>
      <c r="G87" s="31">
        <v>0</v>
      </c>
      <c r="H87" s="31">
        <v>0</v>
      </c>
      <c r="I87" s="31"/>
      <c r="J87" s="31">
        <f>E87+F87+G87+H87</f>
        <v>0</v>
      </c>
      <c r="K87" s="103" t="e">
        <f>J87/J$175*100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523</v>
      </c>
      <c r="D89" s="102" t="s">
        <v>524</v>
      </c>
      <c r="E89" s="31">
        <f>E90</f>
        <v>0</v>
      </c>
      <c r="F89" s="31">
        <f>F90</f>
        <v>0</v>
      </c>
      <c r="G89" s="31">
        <f>G90</f>
        <v>0</v>
      </c>
      <c r="H89" s="31">
        <f>H90</f>
        <v>0</v>
      </c>
      <c r="I89" s="31">
        <f>I90</f>
        <v>0</v>
      </c>
      <c r="J89" s="31">
        <f>E89+F89+G89+H89</f>
        <v>0</v>
      </c>
      <c r="K89" s="103" t="e">
        <f>J89/J$175*100</f>
        <v>#REF!</v>
      </c>
    </row>
    <row r="90" spans="1:11" x14ac:dyDescent="0.2">
      <c r="A90" s="99">
        <v>7120</v>
      </c>
      <c r="B90" s="100"/>
      <c r="C90" s="101" t="s">
        <v>525</v>
      </c>
      <c r="D90" s="102" t="s">
        <v>526</v>
      </c>
      <c r="E90" s="31"/>
      <c r="F90" s="31"/>
      <c r="G90" s="31">
        <v>0</v>
      </c>
      <c r="H90" s="31"/>
      <c r="I90" s="31"/>
      <c r="J90" s="31">
        <f>E90+F90+G90+H90</f>
        <v>0</v>
      </c>
      <c r="K90" s="103" t="e">
        <f>J90/J$175*100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527</v>
      </c>
      <c r="D92" s="102" t="s">
        <v>528</v>
      </c>
      <c r="E92" s="31">
        <f t="shared" ref="E92:J92" si="12">E93</f>
        <v>0</v>
      </c>
      <c r="F92" s="31">
        <f t="shared" si="12"/>
        <v>0</v>
      </c>
      <c r="G92" s="31">
        <f t="shared" si="12"/>
        <v>0</v>
      </c>
      <c r="H92" s="31">
        <f t="shared" si="12"/>
        <v>0</v>
      </c>
      <c r="I92" s="31">
        <f t="shared" si="12"/>
        <v>0</v>
      </c>
      <c r="J92" s="31">
        <f t="shared" si="12"/>
        <v>0</v>
      </c>
      <c r="K92" s="103" t="e">
        <f>J92/J$175*100</f>
        <v>#REF!</v>
      </c>
    </row>
    <row r="93" spans="1:11" x14ac:dyDescent="0.2">
      <c r="A93" s="99">
        <v>7130</v>
      </c>
      <c r="B93" s="100"/>
      <c r="C93" s="101" t="s">
        <v>529</v>
      </c>
      <c r="D93" s="102" t="s">
        <v>530</v>
      </c>
      <c r="E93" s="31"/>
      <c r="F93" s="31"/>
      <c r="G93" s="31"/>
      <c r="H93" s="31"/>
      <c r="I93" s="31"/>
      <c r="J93" s="31">
        <f>E93+F93+G93+H93-I93</f>
        <v>0</v>
      </c>
      <c r="K93" s="103" t="e">
        <f>J93/J$175*100</f>
        <v>#REF!</v>
      </c>
    </row>
    <row r="94" spans="1:11" x14ac:dyDescent="0.2">
      <c r="A94" s="82"/>
      <c r="B94" s="94"/>
      <c r="C94" s="95" t="s">
        <v>531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474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532</v>
      </c>
      <c r="D96" s="102" t="s">
        <v>533</v>
      </c>
      <c r="E96" s="31">
        <f t="shared" ref="E96:J96" si="13">E97+E98</f>
        <v>0</v>
      </c>
      <c r="F96" s="31">
        <f t="shared" si="13"/>
        <v>0</v>
      </c>
      <c r="G96" s="31">
        <f t="shared" si="13"/>
        <v>0</v>
      </c>
      <c r="H96" s="31">
        <f t="shared" si="13"/>
        <v>0</v>
      </c>
      <c r="I96" s="31">
        <f t="shared" si="13"/>
        <v>0</v>
      </c>
      <c r="J96" s="31">
        <f t="shared" si="13"/>
        <v>0</v>
      </c>
      <c r="K96" s="103" t="e">
        <f>J96/J$175*100</f>
        <v>#REF!</v>
      </c>
    </row>
    <row r="97" spans="1:11" x14ac:dyDescent="0.2">
      <c r="A97" s="99">
        <v>7140</v>
      </c>
      <c r="B97" s="100"/>
      <c r="C97" s="101" t="s">
        <v>534</v>
      </c>
      <c r="D97" s="102" t="s">
        <v>536</v>
      </c>
      <c r="E97" s="31"/>
      <c r="F97" s="31"/>
      <c r="G97" s="31"/>
      <c r="H97" s="31"/>
      <c r="I97" s="31"/>
      <c r="J97" s="31">
        <f>E97+F97+G97+H97</f>
        <v>0</v>
      </c>
      <c r="K97" s="103" t="e">
        <f>J97/J$175*100</f>
        <v>#REF!</v>
      </c>
    </row>
    <row r="98" spans="1:11" x14ac:dyDescent="0.2">
      <c r="A98" s="99">
        <v>7141</v>
      </c>
      <c r="B98" s="100"/>
      <c r="C98" s="101" t="s">
        <v>537</v>
      </c>
      <c r="D98" s="102" t="s">
        <v>538</v>
      </c>
      <c r="E98" s="31"/>
      <c r="F98" s="31"/>
      <c r="G98" s="31"/>
      <c r="H98" s="31"/>
      <c r="I98" s="31"/>
      <c r="J98" s="31">
        <f>E98+F98+G98+H98-I98</f>
        <v>0</v>
      </c>
      <c r="K98" s="103" t="e">
        <f>J98/J$175*100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539</v>
      </c>
      <c r="D100" s="91" t="s">
        <v>540</v>
      </c>
      <c r="E100" s="32">
        <f>E103+E109+E113</f>
        <v>0</v>
      </c>
      <c r="F100" s="32">
        <f>F103+F109+F113</f>
        <v>0</v>
      </c>
      <c r="G100" s="32">
        <f>G103+G109+G113</f>
        <v>0</v>
      </c>
      <c r="H100" s="32">
        <f>H103+H109+H113</f>
        <v>0</v>
      </c>
      <c r="I100" s="32">
        <f>I103+I109+I113</f>
        <v>0</v>
      </c>
      <c r="J100" s="32">
        <f>E100+F100+G100+H100</f>
        <v>0</v>
      </c>
      <c r="K100" s="92" t="e">
        <f>J100/J$175*100</f>
        <v>#REF!</v>
      </c>
    </row>
    <row r="101" spans="1:11" ht="15.75" x14ac:dyDescent="0.25">
      <c r="A101" s="88"/>
      <c r="B101" s="89"/>
      <c r="C101" s="96" t="s">
        <v>541</v>
      </c>
      <c r="D101" s="97" t="s">
        <v>541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542</v>
      </c>
      <c r="D103" s="102" t="s">
        <v>543</v>
      </c>
      <c r="E103" s="31">
        <f>SUM(E104:E107)</f>
        <v>0</v>
      </c>
      <c r="F103" s="31">
        <f>SUM(F104:F107)</f>
        <v>0</v>
      </c>
      <c r="G103" s="31">
        <f>SUM(G104:G107)</f>
        <v>0</v>
      </c>
      <c r="H103" s="31">
        <f>SUM(H104:H107)</f>
        <v>0</v>
      </c>
      <c r="I103" s="31">
        <f>SUM(I104:I107)</f>
        <v>0</v>
      </c>
      <c r="J103" s="31">
        <f>E103+F103+G103+H103</f>
        <v>0</v>
      </c>
      <c r="K103" s="103" t="e">
        <f>J103/J$175*100</f>
        <v>#REF!</v>
      </c>
    </row>
    <row r="104" spans="1:11" x14ac:dyDescent="0.2">
      <c r="A104" s="99">
        <v>7200</v>
      </c>
      <c r="B104" s="100"/>
      <c r="C104" s="101" t="s">
        <v>544</v>
      </c>
      <c r="D104" s="102" t="s">
        <v>545</v>
      </c>
      <c r="E104" s="31"/>
      <c r="F104" s="31"/>
      <c r="G104" s="31"/>
      <c r="H104" s="31"/>
      <c r="I104" s="31"/>
      <c r="J104" s="31">
        <f>E104+F104+G104+H104</f>
        <v>0</v>
      </c>
      <c r="K104" s="103" t="e">
        <f>J104/J$175*100</f>
        <v>#REF!</v>
      </c>
    </row>
    <row r="105" spans="1:11" x14ac:dyDescent="0.2">
      <c r="A105" s="99">
        <v>7201</v>
      </c>
      <c r="B105" s="100"/>
      <c r="C105" s="101" t="s">
        <v>546</v>
      </c>
      <c r="D105" s="102" t="s">
        <v>547</v>
      </c>
      <c r="E105" s="31"/>
      <c r="F105" s="31"/>
      <c r="G105" s="31"/>
      <c r="H105" s="31"/>
      <c r="I105" s="31"/>
      <c r="J105" s="31">
        <f>E105+F105+G105+H105</f>
        <v>0</v>
      </c>
      <c r="K105" s="103" t="e">
        <f>J105/J$175*100</f>
        <v>#REF!</v>
      </c>
    </row>
    <row r="106" spans="1:11" x14ac:dyDescent="0.2">
      <c r="A106" s="99">
        <v>7202</v>
      </c>
      <c r="B106" s="100"/>
      <c r="C106" s="101" t="s">
        <v>548</v>
      </c>
      <c r="D106" s="102" t="s">
        <v>549</v>
      </c>
      <c r="E106" s="31"/>
      <c r="F106" s="31"/>
      <c r="G106" s="31"/>
      <c r="H106" s="31"/>
      <c r="I106" s="31"/>
      <c r="J106" s="31">
        <f>E106+F106+G106+H106</f>
        <v>0</v>
      </c>
      <c r="K106" s="103" t="e">
        <f>J106/J$175*100</f>
        <v>#REF!</v>
      </c>
    </row>
    <row r="107" spans="1:11" x14ac:dyDescent="0.2">
      <c r="A107" s="99">
        <v>7203</v>
      </c>
      <c r="B107" s="100"/>
      <c r="C107" s="101" t="s">
        <v>550</v>
      </c>
      <c r="D107" s="102" t="s">
        <v>551</v>
      </c>
      <c r="E107" s="31"/>
      <c r="F107" s="31"/>
      <c r="G107" s="31"/>
      <c r="H107" s="31"/>
      <c r="I107" s="31"/>
      <c r="J107" s="31">
        <f>E107+F107+G107+H107</f>
        <v>0</v>
      </c>
      <c r="K107" s="103" t="e">
        <f>J107/J$175*100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552</v>
      </c>
      <c r="D109" s="102" t="s">
        <v>553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J109/J$175*100</f>
        <v>#REF!</v>
      </c>
    </row>
    <row r="110" spans="1:11" x14ac:dyDescent="0.2">
      <c r="A110" s="99">
        <v>7210</v>
      </c>
      <c r="B110" s="100"/>
      <c r="C110" s="101" t="s">
        <v>554</v>
      </c>
      <c r="D110" s="102" t="s">
        <v>555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556</v>
      </c>
      <c r="D111" s="102" t="s">
        <v>557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558</v>
      </c>
      <c r="D113" s="102" t="s">
        <v>559</v>
      </c>
      <c r="E113" s="31">
        <f>E114+E115+E116</f>
        <v>0</v>
      </c>
      <c r="F113" s="31">
        <f>F114+F115+F116</f>
        <v>0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0</v>
      </c>
      <c r="K113" s="103" t="e">
        <f>J113/J$175*100</f>
        <v>#REF!</v>
      </c>
    </row>
    <row r="114" spans="1:11" x14ac:dyDescent="0.2">
      <c r="A114" s="99">
        <v>7220</v>
      </c>
      <c r="B114" s="100"/>
      <c r="C114" s="101" t="s">
        <v>560</v>
      </c>
      <c r="D114" s="102" t="s">
        <v>561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562</v>
      </c>
      <c r="D115" s="102" t="s">
        <v>563</v>
      </c>
      <c r="E115" s="31"/>
      <c r="F115" s="31"/>
      <c r="G115" s="31">
        <v>0</v>
      </c>
      <c r="H115" s="31">
        <v>0</v>
      </c>
      <c r="I115" s="31"/>
      <c r="J115" s="31">
        <f>E115+F115+G115+H115</f>
        <v>0</v>
      </c>
      <c r="K115" s="104"/>
    </row>
    <row r="116" spans="1:11" x14ac:dyDescent="0.2">
      <c r="A116" s="99">
        <v>7222</v>
      </c>
      <c r="B116" s="100"/>
      <c r="C116" s="101" t="s">
        <v>564</v>
      </c>
      <c r="D116" s="102" t="s">
        <v>565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474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566</v>
      </c>
      <c r="D118" s="91" t="s">
        <v>567</v>
      </c>
      <c r="E118" s="32">
        <f>E121+E125</f>
        <v>0</v>
      </c>
      <c r="F118" s="32">
        <f>F121+F125</f>
        <v>0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0</v>
      </c>
      <c r="K118" s="92" t="e">
        <f>J118/J$175*100</f>
        <v>#REF!</v>
      </c>
    </row>
    <row r="119" spans="1:11" ht="15.75" x14ac:dyDescent="0.25">
      <c r="A119" s="88"/>
      <c r="B119" s="89"/>
      <c r="C119" s="96" t="s">
        <v>568</v>
      </c>
      <c r="D119" s="97" t="s">
        <v>568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570</v>
      </c>
      <c r="D121" s="102" t="s">
        <v>571</v>
      </c>
      <c r="E121" s="31">
        <f t="shared" ref="E121:J121" si="14">E122+E123</f>
        <v>0</v>
      </c>
      <c r="F121" s="31">
        <f t="shared" si="14"/>
        <v>0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0</v>
      </c>
      <c r="K121" s="103" t="e">
        <f>J121/J$175*100</f>
        <v>#REF!</v>
      </c>
    </row>
    <row r="122" spans="1:11" x14ac:dyDescent="0.2">
      <c r="A122" s="99">
        <v>7300</v>
      </c>
      <c r="B122" s="100"/>
      <c r="C122" s="101" t="s">
        <v>572</v>
      </c>
      <c r="D122" s="102" t="s">
        <v>573</v>
      </c>
      <c r="E122" s="31">
        <v>0</v>
      </c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J122/J$175*100</f>
        <v>#REF!</v>
      </c>
    </row>
    <row r="123" spans="1:11" x14ac:dyDescent="0.2">
      <c r="A123" s="99">
        <v>7301</v>
      </c>
      <c r="B123" s="100"/>
      <c r="C123" s="101" t="s">
        <v>574</v>
      </c>
      <c r="D123" s="102" t="s">
        <v>575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J123/J$175*100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577</v>
      </c>
      <c r="D125" s="102" t="s">
        <v>578</v>
      </c>
      <c r="E125" s="31">
        <f>E126+E127</f>
        <v>0</v>
      </c>
      <c r="F125" s="31">
        <f>F126+F127</f>
        <v>0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0</v>
      </c>
      <c r="K125" s="103" t="e">
        <f>J125/J$175*100</f>
        <v>#REF!</v>
      </c>
    </row>
    <row r="126" spans="1:11" x14ac:dyDescent="0.2">
      <c r="A126" s="99">
        <v>7310</v>
      </c>
      <c r="B126" s="100"/>
      <c r="C126" s="101" t="s">
        <v>579</v>
      </c>
      <c r="D126" s="102" t="s">
        <v>580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J126/J$175*100</f>
        <v>#REF!</v>
      </c>
    </row>
    <row r="127" spans="1:11" x14ac:dyDescent="0.2">
      <c r="A127" s="99">
        <v>7311</v>
      </c>
      <c r="B127" s="100"/>
      <c r="C127" s="101" t="s">
        <v>581</v>
      </c>
      <c r="D127" s="102" t="s">
        <v>582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J127/J$175*100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583</v>
      </c>
      <c r="D129" s="91" t="s">
        <v>584</v>
      </c>
      <c r="E129" s="73">
        <f>E131</f>
        <v>0</v>
      </c>
      <c r="F129" s="73">
        <f>F131</f>
        <v>0</v>
      </c>
      <c r="G129" s="73">
        <f>G131</f>
        <v>0</v>
      </c>
      <c r="H129" s="73">
        <f>H131</f>
        <v>0</v>
      </c>
      <c r="I129" s="73">
        <f>I131</f>
        <v>0</v>
      </c>
      <c r="J129" s="73">
        <f>+J131</f>
        <v>0</v>
      </c>
      <c r="K129" s="92" t="e">
        <f>J129/J$175*100</f>
        <v>#REF!</v>
      </c>
    </row>
    <row r="130" spans="1:11" ht="15.75" x14ac:dyDescent="0.25">
      <c r="A130" s="69"/>
      <c r="B130" s="70"/>
      <c r="C130" s="112"/>
      <c r="D130" s="97" t="s">
        <v>474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585</v>
      </c>
      <c r="D131" s="102" t="s">
        <v>586</v>
      </c>
      <c r="E131" s="109">
        <f>E133+E134+E135+E136</f>
        <v>0</v>
      </c>
      <c r="F131" s="109">
        <f>F133+F134+F135+F136</f>
        <v>0</v>
      </c>
      <c r="G131" s="109">
        <f>G133+G134+G135+G136</f>
        <v>0</v>
      </c>
      <c r="H131" s="109">
        <f>H133+H134+H135+H136</f>
        <v>0</v>
      </c>
      <c r="I131" s="109">
        <f>I133+I134+I135+I136</f>
        <v>0</v>
      </c>
      <c r="J131" s="109">
        <f>SUM(J133:J136)</f>
        <v>0</v>
      </c>
      <c r="K131" s="103" t="e">
        <f>J131/J$175*100</f>
        <v>#REF!</v>
      </c>
    </row>
    <row r="132" spans="1:11" x14ac:dyDescent="0.2">
      <c r="A132" s="114"/>
      <c r="B132" s="115"/>
      <c r="C132" s="112" t="s">
        <v>587</v>
      </c>
      <c r="D132" s="97" t="s">
        <v>588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589</v>
      </c>
      <c r="D133" s="102" t="s">
        <v>590</v>
      </c>
      <c r="E133" s="117"/>
      <c r="F133" s="117"/>
      <c r="G133" s="117"/>
      <c r="H133" s="117"/>
      <c r="I133" s="428">
        <f>E133+F133+G133+H133</f>
        <v>0</v>
      </c>
      <c r="J133" s="109">
        <f>E133+F133+G133+H133-I133</f>
        <v>0</v>
      </c>
      <c r="K133" s="104"/>
    </row>
    <row r="134" spans="1:11" x14ac:dyDescent="0.2">
      <c r="A134" s="106">
        <v>7401</v>
      </c>
      <c r="B134" s="107"/>
      <c r="C134" s="108" t="s">
        <v>591</v>
      </c>
      <c r="D134" s="102" t="s">
        <v>592</v>
      </c>
      <c r="E134" s="109"/>
      <c r="F134" s="117"/>
      <c r="G134" s="109"/>
      <c r="H134" s="117"/>
      <c r="I134" s="428">
        <f>E134+F134+G134+H134</f>
        <v>0</v>
      </c>
      <c r="J134" s="109">
        <f>E134+F134+G134+H134-I134</f>
        <v>0</v>
      </c>
      <c r="K134" s="104"/>
    </row>
    <row r="135" spans="1:11" x14ac:dyDescent="0.2">
      <c r="A135" s="106">
        <v>7402</v>
      </c>
      <c r="B135" s="107"/>
      <c r="C135" s="108" t="s">
        <v>593</v>
      </c>
      <c r="D135" s="102" t="s">
        <v>594</v>
      </c>
      <c r="E135" s="117"/>
      <c r="F135" s="117"/>
      <c r="G135" s="117"/>
      <c r="H135" s="117"/>
      <c r="I135" s="428">
        <f>E135+F135+G135+H135</f>
        <v>0</v>
      </c>
      <c r="J135" s="109">
        <f>E135+F135+G135+H135-I135</f>
        <v>0</v>
      </c>
      <c r="K135" s="104"/>
    </row>
    <row r="136" spans="1:11" x14ac:dyDescent="0.2">
      <c r="A136" s="106">
        <v>7403</v>
      </c>
      <c r="B136" s="107"/>
      <c r="C136" s="108" t="s">
        <v>595</v>
      </c>
      <c r="D136" s="102" t="s">
        <v>596</v>
      </c>
      <c r="E136" s="109"/>
      <c r="F136" s="109"/>
      <c r="G136" s="109"/>
      <c r="H136" s="109"/>
      <c r="I136" s="109">
        <v>0</v>
      </c>
      <c r="J136" s="109">
        <f>E136+F136+G136+H136-I136</f>
        <v>0</v>
      </c>
      <c r="K136" s="103" t="e">
        <f>J136/J$175*100</f>
        <v>#REF!</v>
      </c>
    </row>
    <row r="137" spans="1:11" s="423" customFormat="1" x14ac:dyDescent="0.2">
      <c r="A137" s="204"/>
      <c r="B137" s="205"/>
      <c r="C137" s="206"/>
      <c r="D137" s="432"/>
      <c r="E137" s="383"/>
      <c r="F137" s="383"/>
      <c r="G137" s="383"/>
      <c r="H137" s="383"/>
      <c r="I137" s="383"/>
      <c r="J137" s="383"/>
      <c r="K137" s="433"/>
    </row>
    <row r="138" spans="1:11" ht="15.75" x14ac:dyDescent="0.25">
      <c r="A138" s="88">
        <v>78</v>
      </c>
      <c r="B138" s="89"/>
      <c r="C138" s="90" t="s">
        <v>915</v>
      </c>
      <c r="D138" s="91"/>
      <c r="E138" s="32">
        <f>+E140+E145+E150+E156+E159+E163+E167+E170</f>
        <v>0</v>
      </c>
      <c r="F138" s="32"/>
      <c r="G138" s="32"/>
      <c r="H138" s="32"/>
      <c r="I138" s="32"/>
      <c r="J138" s="32">
        <f>+J140+J145+J150+J156+J159+J163+J167+J170</f>
        <v>0</v>
      </c>
      <c r="K138" s="103" t="e">
        <f>J138/J$175*100</f>
        <v>#REF!</v>
      </c>
    </row>
    <row r="139" spans="1:11" s="423" customFormat="1" x14ac:dyDescent="0.2">
      <c r="A139" s="204"/>
      <c r="B139" s="205"/>
      <c r="C139" s="206"/>
      <c r="D139" s="432"/>
      <c r="E139" s="383"/>
      <c r="F139" s="383"/>
      <c r="G139" s="383"/>
      <c r="H139" s="383"/>
      <c r="I139" s="383"/>
      <c r="J139" s="383"/>
      <c r="K139" s="433"/>
    </row>
    <row r="140" spans="1:11" s="423" customFormat="1" x14ac:dyDescent="0.2">
      <c r="A140" s="204">
        <v>780</v>
      </c>
      <c r="B140" s="205"/>
      <c r="C140" s="206" t="s">
        <v>916</v>
      </c>
      <c r="D140" s="432"/>
      <c r="E140" s="383"/>
      <c r="F140" s="383"/>
      <c r="G140" s="383"/>
      <c r="H140" s="383"/>
      <c r="I140" s="383"/>
      <c r="J140" s="383">
        <f>+E140+F140+G140+H140-I140</f>
        <v>0</v>
      </c>
      <c r="K140" s="103" t="e">
        <f>J140/J$175*100</f>
        <v>#REF!</v>
      </c>
    </row>
    <row r="141" spans="1:11" s="423" customFormat="1" x14ac:dyDescent="0.2">
      <c r="A141" s="204">
        <v>7800</v>
      </c>
      <c r="B141" s="205"/>
      <c r="C141" s="206" t="s">
        <v>917</v>
      </c>
      <c r="D141" s="432"/>
      <c r="E141" s="383"/>
      <c r="F141" s="383"/>
      <c r="G141" s="383"/>
      <c r="H141" s="383"/>
      <c r="I141" s="383"/>
      <c r="J141" s="383"/>
      <c r="K141" s="433"/>
    </row>
    <row r="142" spans="1:11" s="423" customFormat="1" x14ac:dyDescent="0.2">
      <c r="A142" s="204">
        <v>7801</v>
      </c>
      <c r="B142" s="205"/>
      <c r="C142" s="206" t="s">
        <v>918</v>
      </c>
      <c r="D142" s="432"/>
      <c r="E142" s="383"/>
      <c r="F142" s="383"/>
      <c r="G142" s="383"/>
      <c r="H142" s="383"/>
      <c r="I142" s="383"/>
      <c r="J142" s="383"/>
      <c r="K142" s="433"/>
    </row>
    <row r="143" spans="1:11" s="423" customFormat="1" x14ac:dyDescent="0.2">
      <c r="A143" s="204">
        <v>7802</v>
      </c>
      <c r="B143" s="205"/>
      <c r="C143" s="206" t="s">
        <v>919</v>
      </c>
      <c r="D143" s="432"/>
      <c r="E143" s="383"/>
      <c r="F143" s="383"/>
      <c r="G143" s="383"/>
      <c r="H143" s="383"/>
      <c r="I143" s="383"/>
      <c r="J143" s="383"/>
      <c r="K143" s="433"/>
    </row>
    <row r="144" spans="1:11" s="423" customFormat="1" x14ac:dyDescent="0.2">
      <c r="A144" s="204"/>
      <c r="B144" s="205"/>
      <c r="C144" s="206"/>
      <c r="D144" s="432"/>
      <c r="E144" s="383"/>
      <c r="F144" s="383"/>
      <c r="G144" s="383"/>
      <c r="H144" s="383"/>
      <c r="I144" s="383"/>
      <c r="J144" s="383"/>
      <c r="K144" s="433"/>
    </row>
    <row r="145" spans="1:11" s="423" customFormat="1" x14ac:dyDescent="0.2">
      <c r="A145" s="204">
        <v>781</v>
      </c>
      <c r="B145" s="205"/>
      <c r="C145" s="206" t="s">
        <v>925</v>
      </c>
      <c r="D145" s="432"/>
      <c r="E145" s="383"/>
      <c r="F145" s="383"/>
      <c r="G145" s="383"/>
      <c r="H145" s="383"/>
      <c r="I145" s="383"/>
      <c r="J145" s="383">
        <f>+E145+F145+G145+H145-I145</f>
        <v>0</v>
      </c>
      <c r="K145" s="103" t="e">
        <f>J145/J$175*100</f>
        <v>#REF!</v>
      </c>
    </row>
    <row r="146" spans="1:11" s="423" customFormat="1" x14ac:dyDescent="0.2">
      <c r="A146" s="204">
        <v>7810</v>
      </c>
      <c r="B146" s="205"/>
      <c r="C146" s="206" t="s">
        <v>920</v>
      </c>
      <c r="D146" s="432"/>
      <c r="E146" s="383"/>
      <c r="F146" s="383"/>
      <c r="G146" s="383"/>
      <c r="H146" s="383"/>
      <c r="I146" s="383"/>
      <c r="J146" s="383"/>
      <c r="K146" s="433"/>
    </row>
    <row r="147" spans="1:11" s="423" customFormat="1" x14ac:dyDescent="0.2">
      <c r="A147" s="204">
        <v>7811</v>
      </c>
      <c r="B147" s="205"/>
      <c r="C147" s="206" t="s">
        <v>921</v>
      </c>
      <c r="D147" s="432"/>
      <c r="E147" s="383"/>
      <c r="F147" s="383"/>
      <c r="G147" s="383"/>
      <c r="H147" s="383"/>
      <c r="I147" s="383"/>
      <c r="J147" s="383"/>
      <c r="K147" s="433"/>
    </row>
    <row r="148" spans="1:11" s="423" customFormat="1" x14ac:dyDescent="0.2">
      <c r="A148" s="204">
        <v>7812</v>
      </c>
      <c r="B148" s="205"/>
      <c r="C148" s="206" t="s">
        <v>924</v>
      </c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/>
      <c r="B149" s="205"/>
      <c r="C149" s="206"/>
      <c r="D149" s="432"/>
      <c r="E149" s="383"/>
      <c r="F149" s="383"/>
      <c r="G149" s="383"/>
      <c r="H149" s="383"/>
      <c r="I149" s="383"/>
      <c r="J149" s="383"/>
      <c r="K149" s="433"/>
    </row>
    <row r="150" spans="1:11" s="423" customFormat="1" x14ac:dyDescent="0.2">
      <c r="A150" s="204">
        <v>782</v>
      </c>
      <c r="B150" s="205"/>
      <c r="C150" s="206" t="s">
        <v>931</v>
      </c>
      <c r="D150" s="432"/>
      <c r="E150" s="383"/>
      <c r="F150" s="383"/>
      <c r="G150" s="383"/>
      <c r="H150" s="383"/>
      <c r="I150" s="383"/>
      <c r="J150" s="383">
        <f>+E150+F150+G150+H150-I150</f>
        <v>0</v>
      </c>
      <c r="K150" s="103" t="e">
        <f>J150/J$175*100</f>
        <v>#REF!</v>
      </c>
    </row>
    <row r="151" spans="1:11" s="423" customFormat="1" x14ac:dyDescent="0.2">
      <c r="A151" s="204">
        <v>7820</v>
      </c>
      <c r="B151" s="205"/>
      <c r="C151" s="206" t="s">
        <v>927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7821</v>
      </c>
      <c r="B152" s="205"/>
      <c r="C152" s="206" t="s">
        <v>928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>
        <v>7822</v>
      </c>
      <c r="B153" s="205"/>
      <c r="C153" s="206" t="s">
        <v>929</v>
      </c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7823</v>
      </c>
      <c r="B154" s="205"/>
      <c r="C154" s="206" t="s">
        <v>930</v>
      </c>
      <c r="D154" s="432"/>
      <c r="E154" s="383"/>
      <c r="F154" s="383"/>
      <c r="G154" s="383"/>
      <c r="H154" s="383"/>
      <c r="I154" s="383"/>
      <c r="J154" s="383"/>
      <c r="K154" s="433"/>
    </row>
    <row r="155" spans="1:11" s="423" customFormat="1" x14ac:dyDescent="0.2">
      <c r="A155" s="204"/>
      <c r="B155" s="205"/>
      <c r="C155" s="206"/>
      <c r="D155" s="432"/>
      <c r="E155" s="383"/>
      <c r="F155" s="383"/>
      <c r="G155" s="383"/>
      <c r="H155" s="383"/>
      <c r="I155" s="383"/>
      <c r="J155" s="383"/>
      <c r="K155" s="433"/>
    </row>
    <row r="156" spans="1:11" s="423" customFormat="1" x14ac:dyDescent="0.2">
      <c r="A156" s="204">
        <v>783</v>
      </c>
      <c r="B156" s="205"/>
      <c r="C156" s="206" t="s">
        <v>933</v>
      </c>
      <c r="D156" s="432"/>
      <c r="E156" s="383"/>
      <c r="F156" s="383"/>
      <c r="G156" s="383"/>
      <c r="H156" s="383"/>
      <c r="I156" s="383"/>
      <c r="J156" s="383">
        <f>+E156+F156+G156+H156-I156</f>
        <v>0</v>
      </c>
      <c r="K156" s="103" t="e">
        <f>J156/J$175*100</f>
        <v>#REF!</v>
      </c>
    </row>
    <row r="157" spans="1:11" s="423" customFormat="1" x14ac:dyDescent="0.2">
      <c r="A157" s="204">
        <v>7830</v>
      </c>
      <c r="B157" s="205"/>
      <c r="C157" s="206" t="s">
        <v>932</v>
      </c>
      <c r="D157" s="432"/>
      <c r="E157" s="383"/>
      <c r="F157" s="383"/>
      <c r="G157" s="383"/>
      <c r="H157" s="383"/>
      <c r="I157" s="383"/>
      <c r="J157" s="383"/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784</v>
      </c>
      <c r="B159" s="205"/>
      <c r="C159" s="206" t="s">
        <v>936</v>
      </c>
      <c r="D159" s="432"/>
      <c r="E159" s="383"/>
      <c r="F159" s="383"/>
      <c r="G159" s="383"/>
      <c r="H159" s="383"/>
      <c r="I159" s="383"/>
      <c r="J159" s="383">
        <f>+E159+F159+G159+H159-I159</f>
        <v>0</v>
      </c>
      <c r="K159" s="103" t="e">
        <f>J159/J$175*100</f>
        <v>#REF!</v>
      </c>
    </row>
    <row r="160" spans="1:11" s="423" customFormat="1" x14ac:dyDescent="0.2">
      <c r="A160" s="204">
        <v>7840</v>
      </c>
      <c r="B160" s="205"/>
      <c r="C160" s="206" t="s">
        <v>934</v>
      </c>
      <c r="D160" s="432"/>
      <c r="E160" s="383"/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7841</v>
      </c>
      <c r="B161" s="205"/>
      <c r="C161" s="206" t="s">
        <v>935</v>
      </c>
      <c r="D161" s="432"/>
      <c r="E161" s="383"/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/>
      <c r="B162" s="205"/>
      <c r="C162" s="206"/>
      <c r="D162" s="432"/>
      <c r="E162" s="383"/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785</v>
      </c>
      <c r="B163" s="205"/>
      <c r="C163" s="206" t="s">
        <v>939</v>
      </c>
      <c r="D163" s="432"/>
      <c r="E163" s="383"/>
      <c r="F163" s="383"/>
      <c r="G163" s="383"/>
      <c r="H163" s="383"/>
      <c r="I163" s="383"/>
      <c r="J163" s="383">
        <f>+E163+F163+G163+H163-I163</f>
        <v>0</v>
      </c>
      <c r="K163" s="103" t="e">
        <f>J163/J$175*100</f>
        <v>#REF!</v>
      </c>
    </row>
    <row r="164" spans="1:11" s="423" customFormat="1" x14ac:dyDescent="0.2">
      <c r="A164" s="204">
        <v>7850</v>
      </c>
      <c r="B164" s="205"/>
      <c r="C164" s="206" t="s">
        <v>937</v>
      </c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7851</v>
      </c>
      <c r="B165" s="205"/>
      <c r="C165" s="206" t="s">
        <v>938</v>
      </c>
      <c r="D165" s="432"/>
      <c r="E165" s="383"/>
      <c r="F165" s="383"/>
      <c r="G165" s="383"/>
      <c r="H165" s="383"/>
      <c r="I165" s="383"/>
      <c r="J165" s="383"/>
      <c r="K165" s="433"/>
    </row>
    <row r="166" spans="1:11" s="423" customFormat="1" x14ac:dyDescent="0.2">
      <c r="A166" s="204"/>
      <c r="B166" s="205"/>
      <c r="C166" s="206"/>
      <c r="D166" s="432"/>
      <c r="E166" s="383"/>
      <c r="F166" s="383"/>
      <c r="G166" s="383"/>
      <c r="H166" s="383"/>
      <c r="I166" s="383"/>
      <c r="J166" s="383"/>
      <c r="K166" s="433"/>
    </row>
    <row r="167" spans="1:11" s="423" customFormat="1" x14ac:dyDescent="0.2">
      <c r="A167" s="204">
        <v>786</v>
      </c>
      <c r="B167" s="205"/>
      <c r="C167" s="206" t="s">
        <v>941</v>
      </c>
      <c r="D167" s="432"/>
      <c r="E167" s="383"/>
      <c r="F167" s="383"/>
      <c r="G167" s="383"/>
      <c r="H167" s="383"/>
      <c r="I167" s="383"/>
      <c r="J167" s="383">
        <f>+E167+F167+G167+H167-I167</f>
        <v>0</v>
      </c>
      <c r="K167" s="103" t="e">
        <f>J167/J$175*100</f>
        <v>#REF!</v>
      </c>
    </row>
    <row r="168" spans="1:11" s="423" customFormat="1" x14ac:dyDescent="0.2">
      <c r="A168" s="204">
        <v>7860</v>
      </c>
      <c r="B168" s="205"/>
      <c r="C168" s="206" t="s">
        <v>940</v>
      </c>
      <c r="D168" s="432"/>
      <c r="E168" s="383"/>
      <c r="F168" s="383"/>
      <c r="G168" s="383"/>
      <c r="H168" s="383"/>
      <c r="I168" s="383"/>
      <c r="J168" s="383"/>
      <c r="K168" s="433"/>
    </row>
    <row r="169" spans="1:11" s="423" customFormat="1" x14ac:dyDescent="0.2">
      <c r="A169" s="204"/>
      <c r="B169" s="205"/>
      <c r="C169" s="206"/>
      <c r="D169" s="432"/>
      <c r="E169" s="383"/>
      <c r="F169" s="383"/>
      <c r="G169" s="383"/>
      <c r="H169" s="383"/>
      <c r="I169" s="383"/>
      <c r="J169" s="383"/>
      <c r="K169" s="433"/>
    </row>
    <row r="170" spans="1:11" s="423" customFormat="1" x14ac:dyDescent="0.2">
      <c r="A170" s="204">
        <v>787</v>
      </c>
      <c r="B170" s="205"/>
      <c r="C170" s="206" t="s">
        <v>943</v>
      </c>
      <c r="D170" s="432"/>
      <c r="E170" s="383"/>
      <c r="F170" s="383"/>
      <c r="G170" s="383"/>
      <c r="H170" s="383"/>
      <c r="I170" s="383"/>
      <c r="J170" s="383">
        <f>+E170+F170+G170+H170-I170</f>
        <v>0</v>
      </c>
      <c r="K170" s="103" t="e">
        <f>J170/J$175*100</f>
        <v>#REF!</v>
      </c>
    </row>
    <row r="171" spans="1:11" s="423" customFormat="1" x14ac:dyDescent="0.2">
      <c r="A171" s="204">
        <v>7870</v>
      </c>
      <c r="B171" s="205"/>
      <c r="C171" s="206" t="s">
        <v>942</v>
      </c>
      <c r="D171" s="432"/>
      <c r="E171" s="383"/>
      <c r="F171" s="383"/>
      <c r="G171" s="383"/>
      <c r="H171" s="383"/>
      <c r="I171" s="383"/>
      <c r="J171" s="383"/>
      <c r="K171" s="433"/>
    </row>
    <row r="172" spans="1:11" ht="15.75" thickBot="1" x14ac:dyDescent="0.25">
      <c r="A172" s="120"/>
      <c r="B172" s="121"/>
      <c r="C172" s="122"/>
      <c r="D172" s="123"/>
      <c r="E172" s="124"/>
      <c r="F172" s="124"/>
      <c r="G172" s="124"/>
      <c r="H172" s="124"/>
      <c r="I172" s="124"/>
      <c r="J172" s="124"/>
      <c r="K172" s="125"/>
    </row>
    <row r="173" spans="1:11" ht="15.75" thickTop="1" x14ac:dyDescent="0.2">
      <c r="A173" s="126"/>
      <c r="B173" s="126"/>
      <c r="C173" s="127"/>
      <c r="D173" s="127"/>
      <c r="E173" s="128"/>
      <c r="F173" s="128"/>
      <c r="G173" s="128"/>
      <c r="H173" s="128"/>
      <c r="I173" s="128"/>
      <c r="J173" s="128"/>
      <c r="K173" s="128"/>
    </row>
    <row r="174" spans="1:11" ht="16.5" thickBot="1" x14ac:dyDescent="0.3">
      <c r="A174" s="53"/>
      <c r="B174" s="53"/>
      <c r="C174" s="54"/>
      <c r="D174" s="54"/>
      <c r="E174" s="129"/>
      <c r="F174" s="129"/>
      <c r="G174" s="129"/>
      <c r="H174" s="129"/>
      <c r="I174" s="129"/>
      <c r="J174" s="130"/>
      <c r="K174" s="130"/>
    </row>
    <row r="175" spans="1:11" ht="19.5" thickTop="1" thickBot="1" x14ac:dyDescent="0.3">
      <c r="A175" s="53" t="s">
        <v>896</v>
      </c>
      <c r="B175" s="53"/>
      <c r="C175" s="131" t="s">
        <v>597</v>
      </c>
      <c r="D175" s="131"/>
      <c r="E175" s="132"/>
      <c r="F175" s="132"/>
      <c r="G175" s="132"/>
      <c r="H175" s="132"/>
      <c r="I175" s="132"/>
      <c r="J175" s="133" t="e">
        <f>+#REF!</f>
        <v>#REF!</v>
      </c>
      <c r="K175" s="134"/>
    </row>
    <row r="176" spans="1:11" ht="17.25" thickTop="1" thickBot="1" x14ac:dyDescent="0.3">
      <c r="A176" s="53"/>
      <c r="B176" s="53"/>
      <c r="C176" s="54"/>
      <c r="D176" s="54"/>
      <c r="E176" s="10"/>
      <c r="F176" s="10"/>
      <c r="G176" s="10"/>
      <c r="H176" s="10"/>
      <c r="I176" s="134"/>
      <c r="J176" s="10"/>
      <c r="K176" s="10"/>
    </row>
    <row r="177" spans="1:11" ht="16.5" thickTop="1" thickBot="1" x14ac:dyDescent="0.25">
      <c r="A177" s="135"/>
      <c r="B177" s="136"/>
      <c r="C177" s="137"/>
      <c r="D177" s="138"/>
      <c r="E177" s="139"/>
      <c r="F177" s="139"/>
      <c r="G177" s="139"/>
      <c r="H177" s="139"/>
      <c r="I177" s="139"/>
      <c r="J177" s="140"/>
      <c r="K177" s="141"/>
    </row>
    <row r="178" spans="1:11" ht="17.25" thickTop="1" thickBot="1" x14ac:dyDescent="0.3">
      <c r="A178" s="69"/>
      <c r="B178" s="70" t="s">
        <v>84</v>
      </c>
      <c r="C178" s="77" t="s">
        <v>599</v>
      </c>
      <c r="D178" s="142"/>
      <c r="E178" s="73">
        <f>E181+E243+E285+E299+E313</f>
        <v>0</v>
      </c>
      <c r="F178" s="73">
        <f>F181+F243+F285+F299+F313</f>
        <v>0</v>
      </c>
      <c r="G178" s="73">
        <f>G181+G243+G285+G299+G313</f>
        <v>0</v>
      </c>
      <c r="H178" s="73">
        <f>H181+H243+H285+H299+H313</f>
        <v>0</v>
      </c>
      <c r="I178" s="73">
        <f>I181+I243+I285+I299+I313</f>
        <v>0</v>
      </c>
      <c r="J178" s="75">
        <f>E178+F178+G178+H178-I178</f>
        <v>0</v>
      </c>
      <c r="K178" s="76" t="e">
        <f>J178/J$175*100</f>
        <v>#REF!</v>
      </c>
    </row>
    <row r="179" spans="1:11" ht="16.5" thickTop="1" x14ac:dyDescent="0.25">
      <c r="A179" s="69"/>
      <c r="B179" s="70"/>
      <c r="C179" s="77" t="s">
        <v>601</v>
      </c>
      <c r="D179" s="142"/>
      <c r="E179" s="143"/>
      <c r="F179" s="73"/>
      <c r="G179" s="73"/>
      <c r="H179" s="73"/>
      <c r="I179" s="73"/>
      <c r="J179" s="80"/>
      <c r="K179" s="144"/>
    </row>
    <row r="180" spans="1:11" x14ac:dyDescent="0.2">
      <c r="A180" s="82"/>
      <c r="B180" s="94"/>
      <c r="C180" s="95"/>
      <c r="D180" s="145"/>
      <c r="E180" s="34"/>
      <c r="F180" s="34"/>
      <c r="G180" s="34"/>
      <c r="H180" s="34"/>
      <c r="I180" s="34"/>
      <c r="J180" s="34"/>
      <c r="K180" s="105"/>
    </row>
    <row r="181" spans="1:11" ht="15.75" x14ac:dyDescent="0.25">
      <c r="A181" s="88">
        <v>40</v>
      </c>
      <c r="B181" s="89"/>
      <c r="C181" s="90" t="s">
        <v>602</v>
      </c>
      <c r="D181" s="146"/>
      <c r="E181" s="32">
        <f>E184+E197+E207+E223+E230+E237</f>
        <v>0</v>
      </c>
      <c r="F181" s="32">
        <f>F184+F197+F207+F223+F230+F237</f>
        <v>0</v>
      </c>
      <c r="G181" s="32">
        <f>G184+G197+G207+G223+G230+G237</f>
        <v>0</v>
      </c>
      <c r="H181" s="32">
        <f>H184+H197+H207+H223+H230+H237</f>
        <v>0</v>
      </c>
      <c r="I181" s="32">
        <f>+I197+I207</f>
        <v>0</v>
      </c>
      <c r="J181" s="32">
        <f>E181+F181+G181+H181-I181</f>
        <v>0</v>
      </c>
      <c r="K181" s="92" t="e">
        <f>J181/J$175*100</f>
        <v>#REF!</v>
      </c>
    </row>
    <row r="182" spans="1:11" x14ac:dyDescent="0.2">
      <c r="A182" s="147"/>
      <c r="B182" s="148"/>
      <c r="C182" s="96" t="s">
        <v>841</v>
      </c>
      <c r="D182" s="145"/>
      <c r="E182" s="34"/>
      <c r="F182" s="34"/>
      <c r="G182" s="34"/>
      <c r="H182" s="34"/>
      <c r="I182" s="34"/>
      <c r="J182" s="34"/>
      <c r="K182" s="105"/>
    </row>
    <row r="183" spans="1:11" x14ac:dyDescent="0.2">
      <c r="A183" s="82"/>
      <c r="B183" s="94"/>
      <c r="C183" s="95"/>
      <c r="D183" s="145"/>
      <c r="E183" s="34"/>
      <c r="F183" s="34"/>
      <c r="G183" s="34"/>
      <c r="H183" s="34"/>
      <c r="I183" s="34"/>
      <c r="J183" s="34"/>
      <c r="K183" s="105"/>
    </row>
    <row r="184" spans="1:11" x14ac:dyDescent="0.2">
      <c r="A184" s="99"/>
      <c r="B184" s="100"/>
      <c r="C184" s="101" t="s">
        <v>842</v>
      </c>
      <c r="D184" s="149"/>
      <c r="E184" s="31">
        <f>+E186+E195</f>
        <v>0</v>
      </c>
      <c r="F184" s="31">
        <f>+F186+F195</f>
        <v>0</v>
      </c>
      <c r="G184" s="31">
        <f>+G186+G195</f>
        <v>0</v>
      </c>
      <c r="H184" s="31">
        <f>+H186+H195</f>
        <v>0</v>
      </c>
      <c r="I184" s="31">
        <f>+I186+I195</f>
        <v>0</v>
      </c>
      <c r="J184" s="31">
        <f>E184+F184+G184+H184-I184</f>
        <v>0</v>
      </c>
      <c r="K184" s="103" t="e">
        <f>J184/J$175*100</f>
        <v>#REF!</v>
      </c>
    </row>
    <row r="185" spans="1:11" x14ac:dyDescent="0.2">
      <c r="A185" s="82"/>
      <c r="B185" s="94"/>
      <c r="C185" s="96"/>
      <c r="D185" s="145"/>
      <c r="E185" s="86"/>
      <c r="F185" s="86"/>
      <c r="G185" s="86"/>
      <c r="H185" s="86"/>
      <c r="I185" s="86"/>
      <c r="J185" s="86"/>
      <c r="K185" s="110"/>
    </row>
    <row r="186" spans="1:11" x14ac:dyDescent="0.2">
      <c r="A186" s="99">
        <v>400</v>
      </c>
      <c r="B186" s="100"/>
      <c r="C186" s="101" t="s">
        <v>843</v>
      </c>
      <c r="D186" s="149"/>
      <c r="E186" s="31">
        <f>SUM(E187:E193)</f>
        <v>0</v>
      </c>
      <c r="F186" s="31"/>
      <c r="G186" s="31"/>
      <c r="H186" s="31"/>
      <c r="I186" s="31">
        <v>0</v>
      </c>
      <c r="J186" s="31">
        <f>E186+F186+G186+H186-I186</f>
        <v>0</v>
      </c>
      <c r="K186" s="103" t="e">
        <f>J186/J$175*100</f>
        <v>#REF!</v>
      </c>
    </row>
    <row r="187" spans="1:11" x14ac:dyDescent="0.2">
      <c r="A187" s="99">
        <v>4000</v>
      </c>
      <c r="B187" s="100"/>
      <c r="C187" s="101" t="s">
        <v>607</v>
      </c>
      <c r="D187" s="149"/>
      <c r="E187" s="31"/>
      <c r="F187" s="202" t="s">
        <v>870</v>
      </c>
      <c r="G187" s="202" t="s">
        <v>870</v>
      </c>
      <c r="H187" s="202" t="s">
        <v>870</v>
      </c>
      <c r="I187" s="202" t="s">
        <v>870</v>
      </c>
      <c r="J187" s="202" t="s">
        <v>870</v>
      </c>
      <c r="K187" s="103"/>
    </row>
    <row r="188" spans="1:11" x14ac:dyDescent="0.2">
      <c r="A188" s="99">
        <v>4001</v>
      </c>
      <c r="B188" s="100"/>
      <c r="C188" s="101" t="s">
        <v>609</v>
      </c>
      <c r="D188" s="149"/>
      <c r="E188" s="31"/>
      <c r="F188" s="202" t="s">
        <v>870</v>
      </c>
      <c r="G188" s="202" t="s">
        <v>870</v>
      </c>
      <c r="H188" s="202" t="s">
        <v>870</v>
      </c>
      <c r="I188" s="202" t="s">
        <v>870</v>
      </c>
      <c r="J188" s="202" t="s">
        <v>870</v>
      </c>
      <c r="K188" s="103"/>
    </row>
    <row r="189" spans="1:11" x14ac:dyDescent="0.2">
      <c r="A189" s="99">
        <v>4002</v>
      </c>
      <c r="B189" s="100"/>
      <c r="C189" s="101" t="s">
        <v>611</v>
      </c>
      <c r="D189" s="149"/>
      <c r="E189" s="31"/>
      <c r="F189" s="202" t="s">
        <v>870</v>
      </c>
      <c r="G189" s="202" t="s">
        <v>870</v>
      </c>
      <c r="H189" s="202" t="s">
        <v>870</v>
      </c>
      <c r="I189" s="202" t="s">
        <v>870</v>
      </c>
      <c r="J189" s="202" t="s">
        <v>870</v>
      </c>
      <c r="K189" s="103"/>
    </row>
    <row r="190" spans="1:11" x14ac:dyDescent="0.2">
      <c r="A190" s="99">
        <v>4003</v>
      </c>
      <c r="B190" s="100"/>
      <c r="C190" s="101" t="s">
        <v>613</v>
      </c>
      <c r="D190" s="149"/>
      <c r="E190" s="31"/>
      <c r="F190" s="202" t="s">
        <v>870</v>
      </c>
      <c r="G190" s="202" t="s">
        <v>870</v>
      </c>
      <c r="H190" s="202" t="s">
        <v>870</v>
      </c>
      <c r="I190" s="202" t="s">
        <v>870</v>
      </c>
      <c r="J190" s="202" t="s">
        <v>870</v>
      </c>
      <c r="K190" s="103"/>
    </row>
    <row r="191" spans="1:11" x14ac:dyDescent="0.2">
      <c r="A191" s="99">
        <v>4004</v>
      </c>
      <c r="B191" s="100"/>
      <c r="C191" s="101" t="s">
        <v>615</v>
      </c>
      <c r="D191" s="149"/>
      <c r="E191" s="31"/>
      <c r="F191" s="202" t="s">
        <v>870</v>
      </c>
      <c r="G191" s="202" t="s">
        <v>870</v>
      </c>
      <c r="H191" s="202" t="s">
        <v>870</v>
      </c>
      <c r="I191" s="202" t="s">
        <v>870</v>
      </c>
      <c r="J191" s="202" t="s">
        <v>870</v>
      </c>
      <c r="K191" s="103"/>
    </row>
    <row r="192" spans="1:11" x14ac:dyDescent="0.2">
      <c r="A192" s="99">
        <v>4005</v>
      </c>
      <c r="B192" s="100"/>
      <c r="C192" s="101" t="s">
        <v>617</v>
      </c>
      <c r="D192" s="149"/>
      <c r="E192" s="31"/>
      <c r="F192" s="202" t="s">
        <v>870</v>
      </c>
      <c r="G192" s="202" t="s">
        <v>870</v>
      </c>
      <c r="H192" s="202" t="s">
        <v>870</v>
      </c>
      <c r="I192" s="202" t="s">
        <v>870</v>
      </c>
      <c r="J192" s="202" t="s">
        <v>870</v>
      </c>
      <c r="K192" s="103"/>
    </row>
    <row r="193" spans="1:11" x14ac:dyDescent="0.2">
      <c r="A193" s="99">
        <v>4009</v>
      </c>
      <c r="B193" s="100"/>
      <c r="C193" s="101" t="s">
        <v>619</v>
      </c>
      <c r="D193" s="149"/>
      <c r="E193" s="31"/>
      <c r="F193" s="202" t="s">
        <v>870</v>
      </c>
      <c r="G193" s="202" t="s">
        <v>870</v>
      </c>
      <c r="H193" s="202" t="s">
        <v>870</v>
      </c>
      <c r="I193" s="202" t="s">
        <v>870</v>
      </c>
      <c r="J193" s="202" t="s">
        <v>870</v>
      </c>
      <c r="K193" s="103"/>
    </row>
    <row r="194" spans="1:11" x14ac:dyDescent="0.2">
      <c r="A194" s="82"/>
      <c r="B194" s="94"/>
      <c r="C194" s="95"/>
      <c r="D194" s="145"/>
      <c r="E194" s="34"/>
      <c r="F194" s="34"/>
      <c r="G194" s="34"/>
      <c r="H194" s="86"/>
      <c r="I194" s="34"/>
      <c r="J194" s="34"/>
      <c r="K194" s="110"/>
    </row>
    <row r="195" spans="1:11" x14ac:dyDescent="0.2">
      <c r="A195" s="99">
        <v>413300</v>
      </c>
      <c r="B195" s="100"/>
      <c r="C195" s="101" t="s">
        <v>844</v>
      </c>
      <c r="D195" s="149"/>
      <c r="E195" s="31"/>
      <c r="F195" s="31"/>
      <c r="G195" s="31"/>
      <c r="H195" s="31"/>
      <c r="I195" s="31">
        <v>0</v>
      </c>
      <c r="J195" s="31">
        <f>E195+F195+G195+H195-I195</f>
        <v>0</v>
      </c>
      <c r="K195" s="103" t="e">
        <f>J195/J$175*100</f>
        <v>#REF!</v>
      </c>
    </row>
    <row r="196" spans="1:11" x14ac:dyDescent="0.2">
      <c r="A196" s="82"/>
      <c r="B196" s="94"/>
      <c r="C196" s="95"/>
      <c r="D196" s="145"/>
      <c r="E196" s="34"/>
      <c r="F196" s="34"/>
      <c r="G196" s="34"/>
      <c r="H196" s="34"/>
      <c r="I196" s="34"/>
      <c r="J196" s="34"/>
      <c r="K196" s="150"/>
    </row>
    <row r="197" spans="1:11" x14ac:dyDescent="0.2">
      <c r="A197" s="151"/>
      <c r="B197" s="115"/>
      <c r="C197" s="112" t="s">
        <v>845</v>
      </c>
      <c r="D197" s="152"/>
      <c r="E197" s="113">
        <f>+E199+E205</f>
        <v>0</v>
      </c>
      <c r="F197" s="113">
        <f>+F199+F205</f>
        <v>0</v>
      </c>
      <c r="G197" s="113">
        <f>+G199+G205</f>
        <v>0</v>
      </c>
      <c r="H197" s="113">
        <f>+H199+H205</f>
        <v>0</v>
      </c>
      <c r="I197" s="426">
        <f>+I199+I205</f>
        <v>0</v>
      </c>
      <c r="J197" s="113">
        <f>E197+F197+G197+H197-I197</f>
        <v>0</v>
      </c>
      <c r="K197" s="110"/>
    </row>
    <row r="198" spans="1:11" x14ac:dyDescent="0.2">
      <c r="A198" s="151"/>
      <c r="B198" s="115"/>
      <c r="C198" s="112"/>
      <c r="D198" s="152"/>
      <c r="E198" s="113"/>
      <c r="F198" s="113"/>
      <c r="G198" s="113"/>
      <c r="H198" s="113"/>
      <c r="I198" s="113"/>
      <c r="J198" s="113"/>
      <c r="K198" s="110"/>
    </row>
    <row r="199" spans="1:11" x14ac:dyDescent="0.2">
      <c r="A199" s="106">
        <v>401</v>
      </c>
      <c r="B199" s="107"/>
      <c r="C199" s="108" t="s">
        <v>857</v>
      </c>
      <c r="D199" s="153"/>
      <c r="E199" s="109">
        <f>SUM(E200:E203)</f>
        <v>0</v>
      </c>
      <c r="F199" s="109">
        <f>SUM(F200:F203)</f>
        <v>0</v>
      </c>
      <c r="G199" s="109">
        <f>SUM(G200:G203)</f>
        <v>0</v>
      </c>
      <c r="H199" s="109">
        <f>SUM(H200:H203)</f>
        <v>0</v>
      </c>
      <c r="I199" s="109">
        <f>SUM(I200:I203)</f>
        <v>0</v>
      </c>
      <c r="J199" s="109">
        <f>E199+F199+G199+H199-I199</f>
        <v>0</v>
      </c>
      <c r="K199" s="103"/>
    </row>
    <row r="200" spans="1:11" x14ac:dyDescent="0.2">
      <c r="A200" s="106">
        <v>4010</v>
      </c>
      <c r="B200" s="107"/>
      <c r="C200" s="108" t="s">
        <v>622</v>
      </c>
      <c r="D200" s="153"/>
      <c r="E200" s="109"/>
      <c r="F200" s="109"/>
      <c r="G200" s="109"/>
      <c r="H200" s="109"/>
      <c r="I200" s="109">
        <f>E200+F200+G200+H200</f>
        <v>0</v>
      </c>
      <c r="J200" s="109">
        <f>E200+F200+G200+H200-I200</f>
        <v>0</v>
      </c>
      <c r="K200" s="104"/>
    </row>
    <row r="201" spans="1:11" x14ac:dyDescent="0.2">
      <c r="A201" s="106">
        <v>4011</v>
      </c>
      <c r="B201" s="107"/>
      <c r="C201" s="108" t="s">
        <v>636</v>
      </c>
      <c r="D201" s="153"/>
      <c r="E201" s="109"/>
      <c r="F201" s="109"/>
      <c r="G201" s="109"/>
      <c r="H201" s="109"/>
      <c r="I201" s="109">
        <f>E201+F201+G201+H201</f>
        <v>0</v>
      </c>
      <c r="J201" s="109">
        <f>E201+F201+G201+H201-I201</f>
        <v>0</v>
      </c>
      <c r="K201" s="104"/>
    </row>
    <row r="202" spans="1:11" x14ac:dyDescent="0.2">
      <c r="A202" s="106">
        <v>4012</v>
      </c>
      <c r="B202" s="107"/>
      <c r="C202" s="108" t="s">
        <v>638</v>
      </c>
      <c r="D202" s="153"/>
      <c r="E202" s="109"/>
      <c r="F202" s="109"/>
      <c r="G202" s="109"/>
      <c r="H202" s="109"/>
      <c r="I202" s="109">
        <f>E202+F202+G202+H202</f>
        <v>0</v>
      </c>
      <c r="J202" s="109">
        <f>E202+F202+G202+H202-I202</f>
        <v>0</v>
      </c>
      <c r="K202" s="104"/>
    </row>
    <row r="203" spans="1:11" x14ac:dyDescent="0.2">
      <c r="A203" s="106">
        <v>4013</v>
      </c>
      <c r="B203" s="107"/>
      <c r="C203" s="108" t="s">
        <v>640</v>
      </c>
      <c r="D203" s="153"/>
      <c r="E203" s="109"/>
      <c r="F203" s="109"/>
      <c r="G203" s="109"/>
      <c r="H203" s="109"/>
      <c r="I203" s="109">
        <f>E203+F203+G203+H203</f>
        <v>0</v>
      </c>
      <c r="J203" s="109">
        <f>E203+F203+G203+H203-I203</f>
        <v>0</v>
      </c>
      <c r="K203" s="104"/>
    </row>
    <row r="204" spans="1:11" x14ac:dyDescent="0.2">
      <c r="A204" s="114"/>
      <c r="B204" s="115"/>
      <c r="C204" s="154"/>
      <c r="D204" s="152"/>
      <c r="E204" s="116"/>
      <c r="F204" s="116"/>
      <c r="G204" s="116"/>
      <c r="H204" s="116"/>
      <c r="I204" s="116"/>
      <c r="J204" s="116"/>
      <c r="K204" s="105"/>
    </row>
    <row r="205" spans="1:11" x14ac:dyDescent="0.2">
      <c r="A205" s="106">
        <v>413301</v>
      </c>
      <c r="B205" s="107"/>
      <c r="C205" s="108" t="s">
        <v>846</v>
      </c>
      <c r="D205" s="153"/>
      <c r="E205" s="109"/>
      <c r="F205" s="109"/>
      <c r="G205" s="109"/>
      <c r="H205" s="109"/>
      <c r="I205" s="109">
        <f>E205+F205+G205+H205</f>
        <v>0</v>
      </c>
      <c r="J205" s="109">
        <f>E205+F205+G205+H205-I205</f>
        <v>0</v>
      </c>
      <c r="K205" s="104"/>
    </row>
    <row r="206" spans="1:11" x14ac:dyDescent="0.2">
      <c r="A206" s="82"/>
      <c r="B206" s="94"/>
      <c r="C206" s="95"/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99"/>
      <c r="B207" s="100"/>
      <c r="C207" s="101" t="s">
        <v>847</v>
      </c>
      <c r="D207" s="149"/>
      <c r="E207" s="31">
        <f t="shared" ref="E207:J207" si="15">+E209+E221</f>
        <v>0</v>
      </c>
      <c r="F207" s="31">
        <f t="shared" si="15"/>
        <v>0</v>
      </c>
      <c r="G207" s="31">
        <f t="shared" si="15"/>
        <v>0</v>
      </c>
      <c r="H207" s="31">
        <f t="shared" si="15"/>
        <v>0</v>
      </c>
      <c r="I207" s="31">
        <f t="shared" si="15"/>
        <v>0</v>
      </c>
      <c r="J207" s="31">
        <f t="shared" si="15"/>
        <v>0</v>
      </c>
      <c r="K207" s="103" t="e">
        <f>J207/J$175*100</f>
        <v>#REF!</v>
      </c>
    </row>
    <row r="208" spans="1:11" x14ac:dyDescent="0.2">
      <c r="A208" s="82"/>
      <c r="B208" s="94"/>
      <c r="C208" s="96"/>
      <c r="D208" s="145"/>
      <c r="E208" s="86"/>
      <c r="F208" s="86"/>
      <c r="G208" s="86"/>
      <c r="H208" s="86"/>
      <c r="I208" s="86"/>
      <c r="J208" s="86"/>
      <c r="K208" s="110"/>
    </row>
    <row r="209" spans="1:11" x14ac:dyDescent="0.2">
      <c r="A209" s="99">
        <v>402</v>
      </c>
      <c r="B209" s="100"/>
      <c r="C209" s="101" t="s">
        <v>858</v>
      </c>
      <c r="D209" s="149"/>
      <c r="E209" s="31">
        <f>SUM(E210:E219)</f>
        <v>0</v>
      </c>
      <c r="F209" s="31">
        <f>SUM(F210:F219)</f>
        <v>0</v>
      </c>
      <c r="G209" s="31"/>
      <c r="H209" s="31"/>
      <c r="I209" s="31">
        <f>SUM(I210:I219)</f>
        <v>0</v>
      </c>
      <c r="J209" s="31">
        <f>E209+F209+G209+H209-I209</f>
        <v>0</v>
      </c>
      <c r="K209" s="103" t="e">
        <f>J209/J$175*100</f>
        <v>#REF!</v>
      </c>
    </row>
    <row r="210" spans="1:11" x14ac:dyDescent="0.2">
      <c r="A210" s="99">
        <v>4020</v>
      </c>
      <c r="B210" s="100"/>
      <c r="C210" s="101" t="s">
        <v>968</v>
      </c>
      <c r="D210" s="149"/>
      <c r="E210" s="31"/>
      <c r="F210" s="31"/>
      <c r="G210" s="202" t="s">
        <v>870</v>
      </c>
      <c r="H210" s="202" t="s">
        <v>870</v>
      </c>
      <c r="I210" s="202" t="s">
        <v>870</v>
      </c>
      <c r="J210" s="202" t="s">
        <v>870</v>
      </c>
      <c r="K210" s="155"/>
    </row>
    <row r="211" spans="1:11" x14ac:dyDescent="0.2">
      <c r="A211" s="99">
        <v>4021</v>
      </c>
      <c r="B211" s="100"/>
      <c r="C211" s="101" t="s">
        <v>970</v>
      </c>
      <c r="D211" s="149"/>
      <c r="E211" s="31"/>
      <c r="F211" s="31"/>
      <c r="G211" s="202" t="s">
        <v>870</v>
      </c>
      <c r="H211" s="202" t="s">
        <v>870</v>
      </c>
      <c r="I211" s="202" t="s">
        <v>870</v>
      </c>
      <c r="J211" s="202" t="s">
        <v>870</v>
      </c>
      <c r="K211" s="155"/>
    </row>
    <row r="212" spans="1:11" x14ac:dyDescent="0.2">
      <c r="A212" s="99">
        <v>4022</v>
      </c>
      <c r="B212" s="100"/>
      <c r="C212" s="101" t="s">
        <v>972</v>
      </c>
      <c r="D212" s="149"/>
      <c r="E212" s="31"/>
      <c r="F212" s="31"/>
      <c r="G212" s="202" t="s">
        <v>870</v>
      </c>
      <c r="H212" s="202" t="s">
        <v>870</v>
      </c>
      <c r="I212" s="202" t="s">
        <v>870</v>
      </c>
      <c r="J212" s="202" t="s">
        <v>870</v>
      </c>
      <c r="K212" s="155"/>
    </row>
    <row r="213" spans="1:11" x14ac:dyDescent="0.2">
      <c r="A213" s="99">
        <v>4023</v>
      </c>
      <c r="B213" s="100"/>
      <c r="C213" s="101" t="s">
        <v>974</v>
      </c>
      <c r="D213" s="149"/>
      <c r="E213" s="31"/>
      <c r="F213" s="31"/>
      <c r="G213" s="202" t="s">
        <v>870</v>
      </c>
      <c r="H213" s="202" t="s">
        <v>870</v>
      </c>
      <c r="I213" s="202" t="s">
        <v>870</v>
      </c>
      <c r="J213" s="202" t="s">
        <v>870</v>
      </c>
      <c r="K213" s="155"/>
    </row>
    <row r="214" spans="1:11" x14ac:dyDescent="0.2">
      <c r="A214" s="99">
        <v>4024</v>
      </c>
      <c r="B214" s="100"/>
      <c r="C214" s="101" t="s">
        <v>976</v>
      </c>
      <c r="D214" s="149"/>
      <c r="E214" s="31"/>
      <c r="F214" s="31"/>
      <c r="G214" s="202" t="s">
        <v>870</v>
      </c>
      <c r="H214" s="202" t="s">
        <v>870</v>
      </c>
      <c r="I214" s="202" t="s">
        <v>870</v>
      </c>
      <c r="J214" s="202" t="s">
        <v>870</v>
      </c>
      <c r="K214" s="155"/>
    </row>
    <row r="215" spans="1:11" x14ac:dyDescent="0.2">
      <c r="A215" s="99">
        <v>4025</v>
      </c>
      <c r="B215" s="100"/>
      <c r="C215" s="101" t="s">
        <v>978</v>
      </c>
      <c r="D215" s="149"/>
      <c r="E215" s="31"/>
      <c r="F215" s="31"/>
      <c r="G215" s="202" t="s">
        <v>870</v>
      </c>
      <c r="H215" s="202" t="s">
        <v>870</v>
      </c>
      <c r="I215" s="202" t="s">
        <v>870</v>
      </c>
      <c r="J215" s="202" t="s">
        <v>870</v>
      </c>
      <c r="K215" s="155"/>
    </row>
    <row r="216" spans="1:11" x14ac:dyDescent="0.2">
      <c r="A216" s="99">
        <v>4026</v>
      </c>
      <c r="B216" s="100"/>
      <c r="C216" s="101" t="s">
        <v>980</v>
      </c>
      <c r="D216" s="149"/>
      <c r="E216" s="31"/>
      <c r="F216" s="31"/>
      <c r="G216" s="202" t="s">
        <v>870</v>
      </c>
      <c r="H216" s="202" t="s">
        <v>870</v>
      </c>
      <c r="I216" s="202" t="s">
        <v>870</v>
      </c>
      <c r="J216" s="202" t="s">
        <v>870</v>
      </c>
      <c r="K216" s="155"/>
    </row>
    <row r="217" spans="1:11" x14ac:dyDescent="0.2">
      <c r="A217" s="99">
        <v>4027</v>
      </c>
      <c r="B217" s="100"/>
      <c r="C217" s="101" t="s">
        <v>982</v>
      </c>
      <c r="D217" s="149"/>
      <c r="E217" s="31"/>
      <c r="F217" s="31"/>
      <c r="G217" s="202" t="s">
        <v>870</v>
      </c>
      <c r="H217" s="202" t="s">
        <v>870</v>
      </c>
      <c r="I217" s="202" t="s">
        <v>870</v>
      </c>
      <c r="J217" s="202" t="s">
        <v>870</v>
      </c>
      <c r="K217" s="155"/>
    </row>
    <row r="218" spans="1:11" x14ac:dyDescent="0.2">
      <c r="A218" s="99">
        <v>4028</v>
      </c>
      <c r="B218" s="100"/>
      <c r="C218" s="101" t="s">
        <v>276</v>
      </c>
      <c r="D218" s="149"/>
      <c r="E218" s="31"/>
      <c r="F218" s="31"/>
      <c r="G218" s="202" t="s">
        <v>870</v>
      </c>
      <c r="H218" s="202" t="s">
        <v>870</v>
      </c>
      <c r="I218" s="202" t="s">
        <v>870</v>
      </c>
      <c r="J218" s="202" t="s">
        <v>870</v>
      </c>
      <c r="K218" s="155"/>
    </row>
    <row r="219" spans="1:11" x14ac:dyDescent="0.2">
      <c r="A219" s="99">
        <v>4029</v>
      </c>
      <c r="B219" s="100"/>
      <c r="C219" s="101" t="s">
        <v>984</v>
      </c>
      <c r="D219" s="149"/>
      <c r="E219" s="31"/>
      <c r="F219" s="31"/>
      <c r="G219" s="202" t="s">
        <v>870</v>
      </c>
      <c r="H219" s="202" t="s">
        <v>870</v>
      </c>
      <c r="I219" s="202" t="s">
        <v>870</v>
      </c>
      <c r="J219" s="202" t="s">
        <v>870</v>
      </c>
      <c r="K219" s="155"/>
    </row>
    <row r="220" spans="1:11" x14ac:dyDescent="0.2">
      <c r="A220" s="82"/>
      <c r="B220" s="94"/>
      <c r="C220" s="95"/>
      <c r="D220" s="145"/>
      <c r="E220" s="34"/>
      <c r="F220" s="34"/>
      <c r="G220" s="34"/>
      <c r="H220" s="34"/>
      <c r="I220" s="34"/>
      <c r="J220" s="34"/>
      <c r="K220" s="87"/>
    </row>
    <row r="221" spans="1:11" x14ac:dyDescent="0.2">
      <c r="A221" s="99">
        <v>413302</v>
      </c>
      <c r="B221" s="100"/>
      <c r="C221" s="101" t="s">
        <v>848</v>
      </c>
      <c r="D221" s="149"/>
      <c r="E221" s="31"/>
      <c r="F221" s="31"/>
      <c r="G221" s="31"/>
      <c r="H221" s="31"/>
      <c r="I221" s="31">
        <v>0</v>
      </c>
      <c r="J221" s="31">
        <f>E221+F221+G221+H221-I221</f>
        <v>0</v>
      </c>
      <c r="K221" s="103" t="e">
        <f>J221/J$175*100</f>
        <v>#REF!</v>
      </c>
    </row>
    <row r="222" spans="1:11" x14ac:dyDescent="0.2">
      <c r="A222" s="82"/>
      <c r="B222" s="94"/>
      <c r="C222" s="95"/>
      <c r="D222" s="145"/>
      <c r="E222" s="34"/>
      <c r="F222" s="34"/>
      <c r="G222" s="34"/>
      <c r="H222" s="34"/>
      <c r="I222" s="34"/>
      <c r="J222" s="34"/>
      <c r="K222" s="105"/>
    </row>
    <row r="223" spans="1:11" x14ac:dyDescent="0.2">
      <c r="A223" s="99">
        <v>403</v>
      </c>
      <c r="B223" s="100"/>
      <c r="C223" s="101" t="s">
        <v>988</v>
      </c>
      <c r="D223" s="149"/>
      <c r="E223" s="31">
        <f>SUM(E224:E228)</f>
        <v>0</v>
      </c>
      <c r="F223" s="31">
        <f>SUM(F224:F228)</f>
        <v>0</v>
      </c>
      <c r="G223" s="31">
        <f>SUM(G224:G228)</f>
        <v>0</v>
      </c>
      <c r="H223" s="31">
        <v>0</v>
      </c>
      <c r="I223" s="31">
        <f>SUM(I224:I228)</f>
        <v>0</v>
      </c>
      <c r="J223" s="31">
        <f>E223+F223+G223+H223-I223</f>
        <v>0</v>
      </c>
      <c r="K223" s="103" t="e">
        <f t="shared" ref="K223:K228" si="16">J223/J$175*100</f>
        <v>#REF!</v>
      </c>
    </row>
    <row r="224" spans="1:11" x14ac:dyDescent="0.2">
      <c r="A224" s="99">
        <v>4030</v>
      </c>
      <c r="B224" s="100"/>
      <c r="C224" s="101" t="s">
        <v>990</v>
      </c>
      <c r="D224" s="149"/>
      <c r="E224" s="31"/>
      <c r="F224" s="31"/>
      <c r="G224" s="31"/>
      <c r="H224" s="31">
        <v>0</v>
      </c>
      <c r="I224" s="31"/>
      <c r="J224" s="31">
        <f>E224+F224+G224+H224</f>
        <v>0</v>
      </c>
      <c r="K224" s="103" t="e">
        <f t="shared" si="16"/>
        <v>#REF!</v>
      </c>
    </row>
    <row r="225" spans="1:11" x14ac:dyDescent="0.2">
      <c r="A225" s="99">
        <v>4031</v>
      </c>
      <c r="B225" s="100"/>
      <c r="C225" s="101" t="s">
        <v>992</v>
      </c>
      <c r="D225" s="149"/>
      <c r="E225" s="31"/>
      <c r="F225" s="31"/>
      <c r="G225" s="31"/>
      <c r="H225" s="31">
        <v>0</v>
      </c>
      <c r="I225" s="31"/>
      <c r="J225" s="31">
        <f>E225+F225+G225+H225</f>
        <v>0</v>
      </c>
      <c r="K225" s="103" t="e">
        <f t="shared" si="16"/>
        <v>#REF!</v>
      </c>
    </row>
    <row r="226" spans="1:11" x14ac:dyDescent="0.2">
      <c r="A226" s="99">
        <v>4032</v>
      </c>
      <c r="B226" s="100"/>
      <c r="C226" s="101" t="s">
        <v>994</v>
      </c>
      <c r="D226" s="149"/>
      <c r="E226" s="31"/>
      <c r="F226" s="31"/>
      <c r="G226" s="31"/>
      <c r="H226" s="31">
        <v>0</v>
      </c>
      <c r="I226" s="31"/>
      <c r="J226" s="31">
        <f>E226+F226+G226+H226</f>
        <v>0</v>
      </c>
      <c r="K226" s="103" t="e">
        <f t="shared" si="16"/>
        <v>#REF!</v>
      </c>
    </row>
    <row r="227" spans="1:11" x14ac:dyDescent="0.2">
      <c r="A227" s="99">
        <v>4033</v>
      </c>
      <c r="B227" s="100"/>
      <c r="C227" s="101" t="s">
        <v>996</v>
      </c>
      <c r="D227" s="149"/>
      <c r="E227" s="31"/>
      <c r="F227" s="31"/>
      <c r="G227" s="31"/>
      <c r="H227" s="31">
        <v>0</v>
      </c>
      <c r="I227" s="31"/>
      <c r="J227" s="31">
        <f>E227+F227+G227+H227</f>
        <v>0</v>
      </c>
      <c r="K227" s="103" t="e">
        <f t="shared" si="16"/>
        <v>#REF!</v>
      </c>
    </row>
    <row r="228" spans="1:11" x14ac:dyDescent="0.2">
      <c r="A228" s="99">
        <v>4034</v>
      </c>
      <c r="B228" s="100"/>
      <c r="C228" s="101" t="s">
        <v>998</v>
      </c>
      <c r="D228" s="149"/>
      <c r="E228" s="31"/>
      <c r="F228" s="31"/>
      <c r="G228" s="31"/>
      <c r="H228" s="31">
        <v>0</v>
      </c>
      <c r="I228" s="31"/>
      <c r="J228" s="31">
        <f>E228+F228+G228+H228</f>
        <v>0</v>
      </c>
      <c r="K228" s="103" t="e">
        <f t="shared" si="16"/>
        <v>#REF!</v>
      </c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105"/>
    </row>
    <row r="230" spans="1:11" x14ac:dyDescent="0.2">
      <c r="A230" s="99">
        <v>404</v>
      </c>
      <c r="B230" s="100"/>
      <c r="C230" s="101" t="s">
        <v>1000</v>
      </c>
      <c r="D230" s="149"/>
      <c r="E230" s="31">
        <f>SUM(E231:E235)</f>
        <v>0</v>
      </c>
      <c r="F230" s="31">
        <f>SUM(F231:F234)</f>
        <v>0</v>
      </c>
      <c r="G230" s="31">
        <f>SUM(G231:G234)</f>
        <v>0</v>
      </c>
      <c r="H230" s="31">
        <v>0</v>
      </c>
      <c r="I230" s="31">
        <f>SUM(I231:I234)</f>
        <v>0</v>
      </c>
      <c r="J230" s="31">
        <f>E230+F230+G230+H230-I230</f>
        <v>0</v>
      </c>
      <c r="K230" s="103" t="e">
        <f>J230/J$175*100</f>
        <v>#REF!</v>
      </c>
    </row>
    <row r="231" spans="1:11" x14ac:dyDescent="0.2">
      <c r="A231" s="99">
        <v>4040</v>
      </c>
      <c r="B231" s="100"/>
      <c r="C231" s="101" t="s">
        <v>1002</v>
      </c>
      <c r="D231" s="149"/>
      <c r="E231" s="31"/>
      <c r="F231" s="31">
        <v>0</v>
      </c>
      <c r="G231" s="31">
        <v>0</v>
      </c>
      <c r="H231" s="31">
        <v>0</v>
      </c>
      <c r="I231" s="31"/>
      <c r="J231" s="31">
        <f>E231+F231+G231+H231</f>
        <v>0</v>
      </c>
      <c r="K231" s="103"/>
    </row>
    <row r="232" spans="1:11" x14ac:dyDescent="0.2">
      <c r="A232" s="99">
        <v>4041</v>
      </c>
      <c r="B232" s="100"/>
      <c r="C232" s="101" t="s">
        <v>1004</v>
      </c>
      <c r="D232" s="149"/>
      <c r="E232" s="31"/>
      <c r="F232" s="31">
        <v>0</v>
      </c>
      <c r="G232" s="31">
        <v>0</v>
      </c>
      <c r="H232" s="31">
        <v>0</v>
      </c>
      <c r="I232" s="31"/>
      <c r="J232" s="31">
        <f>E232+F232+G232+H232</f>
        <v>0</v>
      </c>
      <c r="K232" s="103" t="e">
        <f>J232/J$175*100</f>
        <v>#REF!</v>
      </c>
    </row>
    <row r="233" spans="1:11" x14ac:dyDescent="0.2">
      <c r="A233" s="99">
        <v>4042</v>
      </c>
      <c r="B233" s="100"/>
      <c r="C233" s="101" t="s">
        <v>1006</v>
      </c>
      <c r="D233" s="149"/>
      <c r="E233" s="31"/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>J233/J$175*100</f>
        <v>#REF!</v>
      </c>
    </row>
    <row r="234" spans="1:11" x14ac:dyDescent="0.2">
      <c r="A234" s="99">
        <v>4043</v>
      </c>
      <c r="B234" s="100"/>
      <c r="C234" s="101" t="s">
        <v>1008</v>
      </c>
      <c r="D234" s="149"/>
      <c r="E234" s="31"/>
      <c r="F234" s="31">
        <v>0</v>
      </c>
      <c r="G234" s="31">
        <v>0</v>
      </c>
      <c r="H234" s="31">
        <v>0</v>
      </c>
      <c r="I234" s="31"/>
      <c r="J234" s="31">
        <f>E234+F234+G234+H234</f>
        <v>0</v>
      </c>
      <c r="K234" s="103" t="e">
        <f>J234/J$175*100</f>
        <v>#REF!</v>
      </c>
    </row>
    <row r="235" spans="1:11" x14ac:dyDescent="0.2">
      <c r="A235" s="99">
        <v>4044</v>
      </c>
      <c r="B235" s="100"/>
      <c r="C235" s="101" t="s">
        <v>859</v>
      </c>
      <c r="D235" s="149"/>
      <c r="E235" s="31"/>
      <c r="F235" s="31">
        <v>0</v>
      </c>
      <c r="G235" s="31">
        <v>0</v>
      </c>
      <c r="H235" s="31">
        <v>0</v>
      </c>
      <c r="I235" s="31"/>
      <c r="J235" s="31">
        <f>E235+F235+G235+H235</f>
        <v>0</v>
      </c>
      <c r="K235" s="103" t="e">
        <f>J235/J$175*100</f>
        <v>#REF!</v>
      </c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34"/>
      <c r="J236" s="34"/>
      <c r="K236" s="105"/>
    </row>
    <row r="237" spans="1:11" x14ac:dyDescent="0.2">
      <c r="A237" s="99">
        <v>409</v>
      </c>
      <c r="B237" s="100"/>
      <c r="C237" s="101" t="s">
        <v>1010</v>
      </c>
      <c r="D237" s="149"/>
      <c r="E237" s="31">
        <f>+E238+E239+E240+E241</f>
        <v>0</v>
      </c>
      <c r="F237" s="31">
        <f>+F238+F239+F240+F241</f>
        <v>0</v>
      </c>
      <c r="G237" s="31">
        <f>+G238+G239+G240+G241</f>
        <v>0</v>
      </c>
      <c r="H237" s="31">
        <f>+H238+H239+H240+H241</f>
        <v>0</v>
      </c>
      <c r="I237" s="31">
        <f>+I238+I239+I240+I241</f>
        <v>0</v>
      </c>
      <c r="J237" s="31">
        <f>E237+F237+G237+H237-I237</f>
        <v>0</v>
      </c>
      <c r="K237" s="103" t="e">
        <f>J237/J$175*100</f>
        <v>#REF!</v>
      </c>
    </row>
    <row r="238" spans="1:11" x14ac:dyDescent="0.2">
      <c r="A238" s="99">
        <v>4090</v>
      </c>
      <c r="B238" s="100"/>
      <c r="C238" s="101" t="s">
        <v>1012</v>
      </c>
      <c r="D238" s="149"/>
      <c r="E238" s="31"/>
      <c r="F238" s="31"/>
      <c r="G238" s="31">
        <v>0</v>
      </c>
      <c r="H238" s="31">
        <v>0</v>
      </c>
      <c r="I238" s="31"/>
      <c r="J238" s="31">
        <f>E238+F238+G238+H238-I238</f>
        <v>0</v>
      </c>
      <c r="K238" s="103" t="e">
        <f>J238/J$175*100</f>
        <v>#REF!</v>
      </c>
    </row>
    <row r="239" spans="1:11" x14ac:dyDescent="0.2">
      <c r="A239" s="99">
        <v>4091</v>
      </c>
      <c r="B239" s="100"/>
      <c r="C239" s="101" t="s">
        <v>1014</v>
      </c>
      <c r="D239" s="149"/>
      <c r="E239" s="31"/>
      <c r="F239" s="31"/>
      <c r="G239" s="31">
        <v>0</v>
      </c>
      <c r="H239" s="31">
        <v>0</v>
      </c>
      <c r="I239" s="31"/>
      <c r="J239" s="31">
        <f>E239+F239+G239+H239-I239</f>
        <v>0</v>
      </c>
      <c r="K239" s="103" t="e">
        <f>J239/J$175*100</f>
        <v>#REF!</v>
      </c>
    </row>
    <row r="240" spans="1:11" x14ac:dyDescent="0.2">
      <c r="A240" s="99">
        <v>4092</v>
      </c>
      <c r="B240" s="100"/>
      <c r="C240" s="101" t="s">
        <v>1016</v>
      </c>
      <c r="D240" s="149"/>
      <c r="E240" s="31"/>
      <c r="F240" s="31"/>
      <c r="G240" s="31">
        <v>0</v>
      </c>
      <c r="H240" s="31">
        <v>0</v>
      </c>
      <c r="I240" s="31"/>
      <c r="J240" s="31">
        <f>E240+F240+G240+H240-I240</f>
        <v>0</v>
      </c>
      <c r="K240" s="103"/>
    </row>
    <row r="241" spans="1:11" x14ac:dyDescent="0.2">
      <c r="A241" s="99">
        <v>4093</v>
      </c>
      <c r="B241" s="100"/>
      <c r="C241" s="101" t="s">
        <v>906</v>
      </c>
      <c r="D241" s="149"/>
      <c r="E241" s="31"/>
      <c r="F241" s="31"/>
      <c r="G241" s="31"/>
      <c r="H241" s="31"/>
      <c r="I241" s="31"/>
      <c r="J241" s="31">
        <f>E241+F241+G241+H241-I241</f>
        <v>0</v>
      </c>
      <c r="K241" s="103"/>
    </row>
    <row r="242" spans="1:11" x14ac:dyDescent="0.2">
      <c r="A242" s="82"/>
      <c r="B242" s="94"/>
      <c r="C242" s="95"/>
      <c r="D242" s="145"/>
      <c r="E242" s="34"/>
      <c r="F242" s="34"/>
      <c r="G242" s="34"/>
      <c r="H242" s="34"/>
      <c r="I242" s="34"/>
      <c r="J242" s="34"/>
      <c r="K242" s="105"/>
    </row>
    <row r="243" spans="1:11" ht="15.75" x14ac:dyDescent="0.25">
      <c r="A243" s="88">
        <v>41</v>
      </c>
      <c r="B243" s="89"/>
      <c r="C243" s="90" t="s">
        <v>1018</v>
      </c>
      <c r="D243" s="146"/>
      <c r="E243" s="32">
        <f>E246+E251+E262+E266+E279</f>
        <v>0</v>
      </c>
      <c r="F243" s="32">
        <f>F246+F251+F262+F266+F279</f>
        <v>0</v>
      </c>
      <c r="G243" s="32">
        <f>G246+G251+G262+G266+G279</f>
        <v>0</v>
      </c>
      <c r="H243" s="32">
        <f>H246+H251+H262+H266+H279</f>
        <v>0</v>
      </c>
      <c r="I243" s="32">
        <f>I246+I251+I262+I266+I279</f>
        <v>0</v>
      </c>
      <c r="J243" s="32">
        <f>E243+F243+G243+H243-I243</f>
        <v>0</v>
      </c>
      <c r="K243" s="92" t="e">
        <f>J243/J$175*100</f>
        <v>#REF!</v>
      </c>
    </row>
    <row r="244" spans="1:11" x14ac:dyDescent="0.2">
      <c r="A244" s="147"/>
      <c r="B244" s="148"/>
      <c r="C244" s="96" t="s">
        <v>1020</v>
      </c>
      <c r="D244" s="145"/>
      <c r="E244" s="34"/>
      <c r="F244" s="34"/>
      <c r="G244" s="34"/>
      <c r="H244" s="34"/>
      <c r="I244" s="34"/>
      <c r="J244" s="34"/>
      <c r="K244" s="105"/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410</v>
      </c>
      <c r="B246" s="100"/>
      <c r="C246" s="101" t="s">
        <v>1021</v>
      </c>
      <c r="D246" s="149"/>
      <c r="E246" s="31">
        <f>E247+E248+E249</f>
        <v>0</v>
      </c>
      <c r="F246" s="31">
        <f>F247+F248+F249</f>
        <v>0</v>
      </c>
      <c r="G246" s="31">
        <f>G247+G248+G249</f>
        <v>0</v>
      </c>
      <c r="H246" s="31">
        <f>H247+H248+H249</f>
        <v>0</v>
      </c>
      <c r="I246" s="31">
        <f>I247+I248+I249</f>
        <v>0</v>
      </c>
      <c r="J246" s="31">
        <f>E246+F246+G246+H246-I246</f>
        <v>0</v>
      </c>
      <c r="K246" s="103" t="e">
        <f>J246/J$175*100</f>
        <v>#REF!</v>
      </c>
    </row>
    <row r="247" spans="1:11" x14ac:dyDescent="0.2">
      <c r="A247" s="99">
        <v>4100</v>
      </c>
      <c r="B247" s="100"/>
      <c r="C247" s="101" t="s">
        <v>1023</v>
      </c>
      <c r="D247" s="149"/>
      <c r="E247" s="31"/>
      <c r="F247" s="31"/>
      <c r="G247" s="31">
        <v>0</v>
      </c>
      <c r="H247" s="31">
        <v>0</v>
      </c>
      <c r="I247" s="31"/>
      <c r="J247" s="31">
        <f>E247+F247+G247+H247</f>
        <v>0</v>
      </c>
      <c r="K247" s="103" t="e">
        <f>J247/J$175*100</f>
        <v>#REF!</v>
      </c>
    </row>
    <row r="248" spans="1:11" x14ac:dyDescent="0.2">
      <c r="A248" s="99">
        <v>4101</v>
      </c>
      <c r="B248" s="100"/>
      <c r="C248" s="101" t="s">
        <v>1025</v>
      </c>
      <c r="D248" s="149"/>
      <c r="E248" s="31"/>
      <c r="F248" s="31"/>
      <c r="G248" s="31">
        <v>0</v>
      </c>
      <c r="H248" s="31">
        <v>0</v>
      </c>
      <c r="I248" s="31"/>
      <c r="J248" s="31">
        <f>E248+F248+G248+H248</f>
        <v>0</v>
      </c>
      <c r="K248" s="103" t="e">
        <f>J248/J$175*100</f>
        <v>#REF!</v>
      </c>
    </row>
    <row r="249" spans="1:11" x14ac:dyDescent="0.2">
      <c r="A249" s="99">
        <v>4102</v>
      </c>
      <c r="B249" s="100"/>
      <c r="C249" s="101" t="s">
        <v>1027</v>
      </c>
      <c r="D249" s="149"/>
      <c r="E249" s="31"/>
      <c r="F249" s="31"/>
      <c r="G249" s="31">
        <v>0</v>
      </c>
      <c r="H249" s="31">
        <v>0</v>
      </c>
      <c r="I249" s="31"/>
      <c r="J249" s="31">
        <f>E249+F249+G249+H249</f>
        <v>0</v>
      </c>
      <c r="K249" s="103" t="e">
        <f>J249/J$175*100</f>
        <v>#REF!</v>
      </c>
    </row>
    <row r="250" spans="1:11" x14ac:dyDescent="0.2">
      <c r="A250" s="82"/>
      <c r="B250" s="94"/>
      <c r="C250" s="95"/>
      <c r="D250" s="145"/>
      <c r="E250" s="34"/>
      <c r="F250" s="34"/>
      <c r="G250" s="34"/>
      <c r="H250" s="34"/>
      <c r="I250" s="34"/>
      <c r="J250" s="34"/>
      <c r="K250" s="105"/>
    </row>
    <row r="251" spans="1:11" x14ac:dyDescent="0.2">
      <c r="A251" s="99">
        <v>411</v>
      </c>
      <c r="B251" s="100"/>
      <c r="C251" s="101" t="s">
        <v>1029</v>
      </c>
      <c r="D251" s="149"/>
      <c r="E251" s="31">
        <f>SUM(E252:E260)</f>
        <v>0</v>
      </c>
      <c r="F251" s="31">
        <f>SUM(F252:F260)</f>
        <v>0</v>
      </c>
      <c r="G251" s="31">
        <f>SUM(G252:G260)</f>
        <v>0</v>
      </c>
      <c r="H251" s="31">
        <f>SUM(H252:H260)</f>
        <v>0</v>
      </c>
      <c r="I251" s="31">
        <f>SUM(I252:I260)</f>
        <v>0</v>
      </c>
      <c r="J251" s="31">
        <f>E251+F251+G251+H251-I251</f>
        <v>0</v>
      </c>
      <c r="K251" s="103" t="e">
        <f t="shared" ref="K251:K260" si="17">J251/J$175*100</f>
        <v>#REF!</v>
      </c>
    </row>
    <row r="252" spans="1:11" x14ac:dyDescent="0.2">
      <c r="A252" s="99">
        <v>4110</v>
      </c>
      <c r="B252" s="100"/>
      <c r="C252" s="101" t="s">
        <v>1031</v>
      </c>
      <c r="D252" s="149"/>
      <c r="E252" s="31"/>
      <c r="F252" s="31"/>
      <c r="G252" s="31"/>
      <c r="H252" s="31"/>
      <c r="I252" s="429">
        <f>+F135</f>
        <v>0</v>
      </c>
      <c r="J252" s="109">
        <f>E252+F252+G252+H252-I252</f>
        <v>0</v>
      </c>
      <c r="K252" s="103" t="e">
        <f t="shared" si="17"/>
        <v>#REF!</v>
      </c>
    </row>
    <row r="253" spans="1:11" x14ac:dyDescent="0.2">
      <c r="A253" s="99">
        <v>4111</v>
      </c>
      <c r="B253" s="100"/>
      <c r="C253" s="101" t="s">
        <v>1033</v>
      </c>
      <c r="D253" s="149"/>
      <c r="E253" s="31"/>
      <c r="F253" s="31"/>
      <c r="G253" s="31"/>
      <c r="H253" s="31"/>
      <c r="I253" s="31"/>
      <c r="J253" s="109">
        <f>E253+F253+G253+H253-I253</f>
        <v>0</v>
      </c>
      <c r="K253" s="103" t="e">
        <f t="shared" si="17"/>
        <v>#REF!</v>
      </c>
    </row>
    <row r="254" spans="1:11" x14ac:dyDescent="0.2">
      <c r="A254" s="99">
        <v>4112</v>
      </c>
      <c r="B254" s="100"/>
      <c r="C254" s="101" t="s">
        <v>1035</v>
      </c>
      <c r="D254" s="149"/>
      <c r="E254" s="31"/>
      <c r="F254" s="31"/>
      <c r="G254" s="31"/>
      <c r="H254" s="31"/>
      <c r="I254" s="31"/>
      <c r="J254" s="31">
        <f>E254+F254+G254+H254</f>
        <v>0</v>
      </c>
      <c r="K254" s="103" t="e">
        <f t="shared" si="17"/>
        <v>#REF!</v>
      </c>
    </row>
    <row r="255" spans="1:11" x14ac:dyDescent="0.2">
      <c r="A255" s="99">
        <v>4113</v>
      </c>
      <c r="B255" s="100"/>
      <c r="C255" s="101" t="s">
        <v>1037</v>
      </c>
      <c r="D255" s="149"/>
      <c r="E255" s="31"/>
      <c r="F255" s="31"/>
      <c r="G255" s="31"/>
      <c r="H255" s="31"/>
      <c r="I255" s="31"/>
      <c r="J255" s="31">
        <f>E255+F255+G255+H255</f>
        <v>0</v>
      </c>
      <c r="K255" s="103" t="e">
        <f t="shared" si="17"/>
        <v>#REF!</v>
      </c>
    </row>
    <row r="256" spans="1:11" x14ac:dyDescent="0.2">
      <c r="A256" s="99">
        <v>4114</v>
      </c>
      <c r="B256" s="100"/>
      <c r="C256" s="101" t="s">
        <v>1039</v>
      </c>
      <c r="D256" s="149"/>
      <c r="E256" s="31"/>
      <c r="F256" s="31"/>
      <c r="G256" s="31"/>
      <c r="H256" s="31"/>
      <c r="I256" s="31"/>
      <c r="J256" s="31">
        <f>E256+F256+G256+H256</f>
        <v>0</v>
      </c>
      <c r="K256" s="103" t="e">
        <f t="shared" si="17"/>
        <v>#REF!</v>
      </c>
    </row>
    <row r="257" spans="1:11" x14ac:dyDescent="0.2">
      <c r="A257" s="99">
        <v>4115</v>
      </c>
      <c r="B257" s="100"/>
      <c r="C257" s="101" t="s">
        <v>1041</v>
      </c>
      <c r="D257" s="149"/>
      <c r="E257" s="31"/>
      <c r="F257" s="31"/>
      <c r="G257" s="31"/>
      <c r="H257" s="31"/>
      <c r="I257" s="31"/>
      <c r="J257" s="31">
        <f>E257+F257+G257+H257</f>
        <v>0</v>
      </c>
      <c r="K257" s="103" t="e">
        <f t="shared" si="17"/>
        <v>#REF!</v>
      </c>
    </row>
    <row r="258" spans="1:11" x14ac:dyDescent="0.2">
      <c r="A258" s="99">
        <v>4116</v>
      </c>
      <c r="B258" s="100"/>
      <c r="C258" s="101" t="s">
        <v>1043</v>
      </c>
      <c r="D258" s="149"/>
      <c r="E258" s="31"/>
      <c r="F258" s="31"/>
      <c r="G258" s="31"/>
      <c r="H258" s="31"/>
      <c r="I258" s="31"/>
      <c r="J258" s="109">
        <f>E258+F258+G258+H258-I258</f>
        <v>0</v>
      </c>
      <c r="K258" s="103" t="e">
        <f t="shared" si="17"/>
        <v>#REF!</v>
      </c>
    </row>
    <row r="259" spans="1:11" x14ac:dyDescent="0.2">
      <c r="A259" s="99">
        <v>4117</v>
      </c>
      <c r="B259" s="100"/>
      <c r="C259" s="101" t="s">
        <v>1045</v>
      </c>
      <c r="D259" s="149"/>
      <c r="E259" s="31"/>
      <c r="F259" s="31"/>
      <c r="G259" s="31"/>
      <c r="H259" s="31"/>
      <c r="I259" s="31"/>
      <c r="J259" s="31">
        <f>E259+F259+G259+H259</f>
        <v>0</v>
      </c>
      <c r="K259" s="103" t="e">
        <f t="shared" si="17"/>
        <v>#REF!</v>
      </c>
    </row>
    <row r="260" spans="1:11" x14ac:dyDescent="0.2">
      <c r="A260" s="99">
        <v>4119</v>
      </c>
      <c r="B260" s="100"/>
      <c r="C260" s="101" t="s">
        <v>1047</v>
      </c>
      <c r="D260" s="149"/>
      <c r="E260" s="31"/>
      <c r="F260" s="31"/>
      <c r="G260" s="31"/>
      <c r="H260" s="31"/>
      <c r="I260" s="31"/>
      <c r="J260" s="31">
        <f>E260+F260+G260+H260-I260</f>
        <v>0</v>
      </c>
      <c r="K260" s="103" t="e">
        <f t="shared" si="17"/>
        <v>#REF!</v>
      </c>
    </row>
    <row r="261" spans="1:11" x14ac:dyDescent="0.2">
      <c r="A261" s="82"/>
      <c r="B261" s="94"/>
      <c r="C261" s="95"/>
      <c r="D261" s="145"/>
      <c r="E261" s="34"/>
      <c r="F261" s="34"/>
      <c r="G261" s="34"/>
      <c r="H261" s="34"/>
      <c r="I261" s="34"/>
      <c r="J261" s="34"/>
      <c r="K261" s="105"/>
    </row>
    <row r="262" spans="1:11" x14ac:dyDescent="0.2">
      <c r="A262" s="99">
        <v>412</v>
      </c>
      <c r="B262" s="100"/>
      <c r="C262" s="101" t="s">
        <v>0</v>
      </c>
      <c r="D262" s="149"/>
      <c r="E262" s="31">
        <f>E264</f>
        <v>0</v>
      </c>
      <c r="F262" s="31">
        <f>F264</f>
        <v>0</v>
      </c>
      <c r="G262" s="31">
        <f>G264</f>
        <v>0</v>
      </c>
      <c r="H262" s="31">
        <f>H264</f>
        <v>0</v>
      </c>
      <c r="I262" s="31">
        <f>I264</f>
        <v>0</v>
      </c>
      <c r="J262" s="31">
        <f>E262+F262+G262+H262-I262</f>
        <v>0</v>
      </c>
      <c r="K262" s="103" t="e">
        <f>J262/J$175*100</f>
        <v>#REF!</v>
      </c>
    </row>
    <row r="263" spans="1:11" x14ac:dyDescent="0.2">
      <c r="A263" s="147"/>
      <c r="B263" s="148"/>
      <c r="C263" s="101" t="s">
        <v>2</v>
      </c>
      <c r="D263" s="145"/>
      <c r="E263" s="34"/>
      <c r="F263" s="34"/>
      <c r="G263" s="34"/>
      <c r="H263" s="34"/>
      <c r="I263" s="34"/>
      <c r="J263" s="34"/>
      <c r="K263" s="105"/>
    </row>
    <row r="264" spans="1:11" x14ac:dyDescent="0.2">
      <c r="A264" s="99">
        <v>4120</v>
      </c>
      <c r="B264" s="100"/>
      <c r="C264" s="101" t="s">
        <v>4</v>
      </c>
      <c r="D264" s="149"/>
      <c r="E264" s="31"/>
      <c r="F264" s="31"/>
      <c r="G264" s="31"/>
      <c r="H264" s="31"/>
      <c r="I264" s="31">
        <v>0</v>
      </c>
      <c r="J264" s="31">
        <f>E264+F264+G264+H264</f>
        <v>0</v>
      </c>
      <c r="K264" s="103" t="e">
        <f>J264/J$175*100</f>
        <v>#REF!</v>
      </c>
    </row>
    <row r="265" spans="1:11" x14ac:dyDescent="0.2">
      <c r="A265" s="82"/>
      <c r="B265" s="94"/>
      <c r="C265" s="95"/>
      <c r="D265" s="145"/>
      <c r="E265" s="34"/>
      <c r="F265" s="34"/>
      <c r="G265" s="34"/>
      <c r="H265" s="34"/>
      <c r="I265" s="34"/>
      <c r="J265" s="34"/>
      <c r="K265" s="105"/>
    </row>
    <row r="266" spans="1:11" x14ac:dyDescent="0.2">
      <c r="A266" s="99">
        <v>413</v>
      </c>
      <c r="B266" s="100"/>
      <c r="C266" s="101" t="s">
        <v>6</v>
      </c>
      <c r="D266" s="149"/>
      <c r="E266" s="31">
        <f>+E268+E270+E272+E276</f>
        <v>0</v>
      </c>
      <c r="F266" s="31">
        <f>+F268+F270+F272</f>
        <v>0</v>
      </c>
      <c r="G266" s="31">
        <f>+G268+G270+G272</f>
        <v>0</v>
      </c>
      <c r="H266" s="31">
        <f>+H268+H270+H272+H276</f>
        <v>0</v>
      </c>
      <c r="I266" s="31">
        <f>+I268+I270+I272+I276</f>
        <v>0</v>
      </c>
      <c r="J266" s="31">
        <f>E266+F266+G266+H266-I266</f>
        <v>0</v>
      </c>
      <c r="K266" s="103" t="e">
        <f>J266/J$175*100</f>
        <v>#REF!</v>
      </c>
    </row>
    <row r="267" spans="1:11" x14ac:dyDescent="0.2">
      <c r="A267" s="82"/>
      <c r="B267" s="94"/>
      <c r="C267" s="95"/>
      <c r="D267" s="145"/>
      <c r="E267" s="34"/>
      <c r="F267" s="34"/>
      <c r="G267" s="34"/>
      <c r="H267" s="34"/>
      <c r="I267" s="34"/>
      <c r="J267" s="34"/>
      <c r="K267" s="105"/>
    </row>
    <row r="268" spans="1:11" x14ac:dyDescent="0.2">
      <c r="A268" s="106">
        <v>4130</v>
      </c>
      <c r="B268" s="107"/>
      <c r="C268" s="108" t="s">
        <v>8</v>
      </c>
      <c r="D268" s="153"/>
      <c r="E268" s="109"/>
      <c r="F268" s="109"/>
      <c r="G268" s="109">
        <v>0</v>
      </c>
      <c r="H268" s="109">
        <v>0</v>
      </c>
      <c r="I268" s="429">
        <f>+E268+F268+G268+H268</f>
        <v>0</v>
      </c>
      <c r="J268" s="109">
        <f>E268+F268+G268+H268-I268</f>
        <v>0</v>
      </c>
      <c r="K268" s="103"/>
    </row>
    <row r="269" spans="1:11" x14ac:dyDescent="0.2">
      <c r="A269" s="114"/>
      <c r="B269" s="115"/>
      <c r="C269" s="154"/>
      <c r="D269" s="157"/>
      <c r="E269" s="113"/>
      <c r="F269" s="113"/>
      <c r="G269" s="113"/>
      <c r="H269" s="113"/>
      <c r="I269" s="113"/>
      <c r="J269" s="113"/>
      <c r="K269" s="110"/>
    </row>
    <row r="270" spans="1:11" x14ac:dyDescent="0.2">
      <c r="A270" s="106">
        <v>4131</v>
      </c>
      <c r="B270" s="107"/>
      <c r="C270" s="108" t="s">
        <v>10</v>
      </c>
      <c r="D270" s="153"/>
      <c r="E270" s="109"/>
      <c r="F270" s="109"/>
      <c r="G270" s="109"/>
      <c r="H270" s="109"/>
      <c r="I270" s="429">
        <f>+E270+F270+G270+H270</f>
        <v>0</v>
      </c>
      <c r="J270" s="109">
        <f>E270+F270+G270+H270-I270</f>
        <v>0</v>
      </c>
      <c r="K270" s="104"/>
    </row>
    <row r="271" spans="1:11" x14ac:dyDescent="0.2">
      <c r="A271" s="114"/>
      <c r="B271" s="115"/>
      <c r="C271" s="154"/>
      <c r="D271" s="157"/>
      <c r="E271" s="113"/>
      <c r="F271" s="113"/>
      <c r="G271" s="113"/>
      <c r="H271" s="113"/>
      <c r="I271" s="113"/>
      <c r="J271" s="113"/>
      <c r="K271" s="87"/>
    </row>
    <row r="272" spans="1:11" x14ac:dyDescent="0.2">
      <c r="A272" s="106">
        <v>4132</v>
      </c>
      <c r="B272" s="107"/>
      <c r="C272" s="108" t="s">
        <v>15</v>
      </c>
      <c r="D272" s="153"/>
      <c r="E272" s="109"/>
      <c r="F272" s="109"/>
      <c r="G272" s="109">
        <v>0</v>
      </c>
      <c r="H272" s="109">
        <v>0</v>
      </c>
      <c r="I272" s="429">
        <v>0</v>
      </c>
      <c r="J272" s="109">
        <f>E272+F272+G272+H272-I272</f>
        <v>0</v>
      </c>
      <c r="K272" s="103"/>
    </row>
    <row r="273" spans="1:11" x14ac:dyDescent="0.2">
      <c r="A273" s="114"/>
      <c r="B273" s="115"/>
      <c r="C273" s="154"/>
      <c r="D273" s="157"/>
      <c r="E273" s="113"/>
      <c r="F273" s="113"/>
      <c r="G273" s="113"/>
      <c r="H273" s="113"/>
      <c r="I273" s="113"/>
      <c r="J273" s="113"/>
      <c r="K273" s="87"/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86"/>
      <c r="J274" s="86"/>
      <c r="K274" s="110"/>
    </row>
    <row r="275" spans="1:11" x14ac:dyDescent="0.2">
      <c r="A275" s="82"/>
      <c r="B275" s="94"/>
      <c r="C275" s="95"/>
      <c r="D275" s="159"/>
      <c r="E275" s="34"/>
      <c r="F275" s="34"/>
      <c r="G275" s="34"/>
      <c r="H275" s="34"/>
      <c r="I275" s="86"/>
      <c r="J275" s="86"/>
      <c r="K275" s="110"/>
    </row>
    <row r="276" spans="1:11" x14ac:dyDescent="0.2">
      <c r="A276" s="106">
        <v>4134</v>
      </c>
      <c r="B276" s="107"/>
      <c r="C276" s="108" t="s">
        <v>865</v>
      </c>
      <c r="D276" s="153"/>
      <c r="E276" s="109"/>
      <c r="F276" s="109"/>
      <c r="G276" s="109"/>
      <c r="H276" s="109"/>
      <c r="I276" s="428">
        <f>+E131</f>
        <v>0</v>
      </c>
      <c r="J276" s="109">
        <f>E276+F276+G276+H276-I276</f>
        <v>0</v>
      </c>
      <c r="K276" s="103"/>
    </row>
    <row r="277" spans="1:11" x14ac:dyDescent="0.2">
      <c r="A277" s="82"/>
      <c r="B277" s="94"/>
      <c r="C277" s="95"/>
      <c r="D277" s="159"/>
      <c r="E277" s="34"/>
      <c r="F277" s="34"/>
      <c r="G277" s="34"/>
      <c r="H277" s="34"/>
      <c r="I277" s="34"/>
      <c r="J277" s="34"/>
      <c r="K277" s="150"/>
    </row>
    <row r="278" spans="1:11" x14ac:dyDescent="0.2">
      <c r="A278" s="82"/>
      <c r="B278" s="94"/>
      <c r="C278" s="95"/>
      <c r="D278" s="145"/>
      <c r="E278" s="34"/>
      <c r="F278" s="34"/>
      <c r="G278" s="34"/>
      <c r="H278" s="34"/>
      <c r="I278" s="34"/>
      <c r="J278" s="34"/>
      <c r="K278" s="105"/>
    </row>
    <row r="279" spans="1:11" x14ac:dyDescent="0.2">
      <c r="A279" s="99">
        <v>414</v>
      </c>
      <c r="B279" s="100"/>
      <c r="C279" s="101" t="s">
        <v>25</v>
      </c>
      <c r="D279" s="149"/>
      <c r="E279" s="31">
        <f>SUM(E280:E283)</f>
        <v>0</v>
      </c>
      <c r="F279" s="31">
        <v>0</v>
      </c>
      <c r="G279" s="31">
        <f>SUM(G280:G283)</f>
        <v>0</v>
      </c>
      <c r="H279" s="31">
        <f>SUM(H280:H283)</f>
        <v>0</v>
      </c>
      <c r="I279" s="31">
        <f>SUM(I280:I283)</f>
        <v>0</v>
      </c>
      <c r="J279" s="31">
        <f>E279+F279+G279+H279-I279</f>
        <v>0</v>
      </c>
      <c r="K279" s="103" t="e">
        <f>J279/J$175*100</f>
        <v>#REF!</v>
      </c>
    </row>
    <row r="280" spans="1:11" x14ac:dyDescent="0.2">
      <c r="A280" s="99">
        <v>4140</v>
      </c>
      <c r="B280" s="100"/>
      <c r="C280" s="101" t="s">
        <v>27</v>
      </c>
      <c r="D280" s="149"/>
      <c r="E280" s="31"/>
      <c r="F280" s="31">
        <v>0</v>
      </c>
      <c r="G280" s="31">
        <v>0</v>
      </c>
      <c r="H280" s="31"/>
      <c r="I280" s="31"/>
      <c r="J280" s="31">
        <f>E280+F280+G280+H280-I280</f>
        <v>0</v>
      </c>
      <c r="K280" s="103" t="e">
        <f>J280/J$175*100</f>
        <v>#REF!</v>
      </c>
    </row>
    <row r="281" spans="1:11" x14ac:dyDescent="0.2">
      <c r="A281" s="99">
        <v>4141</v>
      </c>
      <c r="B281" s="100"/>
      <c r="C281" s="101" t="s">
        <v>29</v>
      </c>
      <c r="D281" s="149"/>
      <c r="E281" s="31"/>
      <c r="F281" s="31">
        <v>0</v>
      </c>
      <c r="G281" s="31">
        <v>0</v>
      </c>
      <c r="H281" s="31"/>
      <c r="I281" s="31"/>
      <c r="J281" s="31">
        <f>E281+F281+G281+H281-I281</f>
        <v>0</v>
      </c>
      <c r="K281" s="103" t="e">
        <f>J281/J$175*100</f>
        <v>#REF!</v>
      </c>
    </row>
    <row r="282" spans="1:11" x14ac:dyDescent="0.2">
      <c r="A282" s="99">
        <v>4142</v>
      </c>
      <c r="B282" s="100"/>
      <c r="C282" s="101" t="s">
        <v>31</v>
      </c>
      <c r="D282" s="149"/>
      <c r="E282" s="31"/>
      <c r="F282" s="31">
        <v>0</v>
      </c>
      <c r="G282" s="31">
        <v>0</v>
      </c>
      <c r="H282" s="31"/>
      <c r="I282" s="31"/>
      <c r="J282" s="31">
        <f>E282+F282+G282+H282-I282</f>
        <v>0</v>
      </c>
      <c r="K282" s="103" t="e">
        <f>J282/J$175*100</f>
        <v>#REF!</v>
      </c>
    </row>
    <row r="283" spans="1:11" x14ac:dyDescent="0.2">
      <c r="A283" s="99">
        <v>4143</v>
      </c>
      <c r="B283" s="100"/>
      <c r="C283" s="101" t="s">
        <v>33</v>
      </c>
      <c r="D283" s="149"/>
      <c r="E283" s="31"/>
      <c r="F283" s="31">
        <v>0</v>
      </c>
      <c r="G283" s="31">
        <v>0</v>
      </c>
      <c r="H283" s="31"/>
      <c r="I283" s="31"/>
      <c r="J283" s="31">
        <f>E283+F283+G283+H283-I283</f>
        <v>0</v>
      </c>
      <c r="K283" s="103" t="e">
        <f>J283/J$175*100</f>
        <v>#REF!</v>
      </c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ht="15.75" x14ac:dyDescent="0.25">
      <c r="A285" s="88">
        <v>42</v>
      </c>
      <c r="B285" s="89"/>
      <c r="C285" s="90" t="s">
        <v>35</v>
      </c>
      <c r="D285" s="146"/>
      <c r="E285" s="32">
        <f>E287</f>
        <v>0</v>
      </c>
      <c r="F285" s="32">
        <f>F287</f>
        <v>0</v>
      </c>
      <c r="G285" s="32">
        <f>G287</f>
        <v>0</v>
      </c>
      <c r="H285" s="32">
        <f>H287</f>
        <v>0</v>
      </c>
      <c r="I285" s="32">
        <f>I287</f>
        <v>0</v>
      </c>
      <c r="J285" s="32">
        <f>E285+F285+G285+H285-I285</f>
        <v>0</v>
      </c>
      <c r="K285" s="92" t="e">
        <f>J285/J$175*100</f>
        <v>#REF!</v>
      </c>
    </row>
    <row r="286" spans="1:11" x14ac:dyDescent="0.2">
      <c r="A286" s="82"/>
      <c r="B286" s="94"/>
      <c r="C286" s="95"/>
      <c r="D286" s="145"/>
      <c r="E286" s="86"/>
      <c r="F286" s="86"/>
      <c r="G286" s="86"/>
      <c r="H286" s="86"/>
      <c r="I286" s="86"/>
      <c r="J286" s="86"/>
      <c r="K286" s="87"/>
    </row>
    <row r="287" spans="1:11" x14ac:dyDescent="0.2">
      <c r="A287" s="99">
        <v>420</v>
      </c>
      <c r="B287" s="100"/>
      <c r="C287" s="101" t="s">
        <v>37</v>
      </c>
      <c r="D287" s="149"/>
      <c r="E287" s="31">
        <f>SUM(E288:E297)</f>
        <v>0</v>
      </c>
      <c r="F287" s="31">
        <f>SUM(F288:F297)</f>
        <v>0</v>
      </c>
      <c r="G287" s="31">
        <f>SUM(G288:G297)</f>
        <v>0</v>
      </c>
      <c r="H287" s="31">
        <f>SUM(H288:H297)</f>
        <v>0</v>
      </c>
      <c r="I287" s="31">
        <f>SUM(I288:I297)</f>
        <v>0</v>
      </c>
      <c r="J287" s="31">
        <f t="shared" ref="J287:J297" si="18">E287+F287+G287+H287-I287</f>
        <v>0</v>
      </c>
      <c r="K287" s="103" t="e">
        <f t="shared" ref="K287:K297" si="19">J287/J$175*100</f>
        <v>#REF!</v>
      </c>
    </row>
    <row r="288" spans="1:11" x14ac:dyDescent="0.2">
      <c r="A288" s="99">
        <v>4200</v>
      </c>
      <c r="B288" s="100"/>
      <c r="C288" s="101" t="s">
        <v>39</v>
      </c>
      <c r="D288" s="149"/>
      <c r="E288" s="31"/>
      <c r="F288" s="31"/>
      <c r="G288" s="31">
        <v>0</v>
      </c>
      <c r="H288" s="31">
        <v>0</v>
      </c>
      <c r="I288" s="31"/>
      <c r="J288" s="31">
        <f t="shared" si="18"/>
        <v>0</v>
      </c>
      <c r="K288" s="103" t="e">
        <f t="shared" si="19"/>
        <v>#REF!</v>
      </c>
    </row>
    <row r="289" spans="1:11" x14ac:dyDescent="0.2">
      <c r="A289" s="99">
        <v>4201</v>
      </c>
      <c r="B289" s="100"/>
      <c r="C289" s="101" t="s">
        <v>41</v>
      </c>
      <c r="D289" s="149"/>
      <c r="E289" s="31"/>
      <c r="F289" s="31"/>
      <c r="G289" s="31">
        <v>0</v>
      </c>
      <c r="H289" s="31">
        <v>0</v>
      </c>
      <c r="I289" s="31"/>
      <c r="J289" s="31">
        <f t="shared" si="18"/>
        <v>0</v>
      </c>
      <c r="K289" s="103" t="e">
        <f t="shared" si="19"/>
        <v>#REF!</v>
      </c>
    </row>
    <row r="290" spans="1:11" x14ac:dyDescent="0.2">
      <c r="A290" s="99">
        <v>4202</v>
      </c>
      <c r="B290" s="100"/>
      <c r="C290" s="101" t="s">
        <v>43</v>
      </c>
      <c r="D290" s="149"/>
      <c r="E290" s="31"/>
      <c r="F290" s="31"/>
      <c r="G290" s="31"/>
      <c r="H290" s="31">
        <v>0</v>
      </c>
      <c r="I290" s="31"/>
      <c r="J290" s="31">
        <f t="shared" si="18"/>
        <v>0</v>
      </c>
      <c r="K290" s="103" t="e">
        <f t="shared" si="19"/>
        <v>#REF!</v>
      </c>
    </row>
    <row r="291" spans="1:11" x14ac:dyDescent="0.2">
      <c r="A291" s="99">
        <v>4203</v>
      </c>
      <c r="B291" s="100"/>
      <c r="C291" s="101" t="s">
        <v>45</v>
      </c>
      <c r="D291" s="149"/>
      <c r="E291" s="31"/>
      <c r="F291" s="31"/>
      <c r="G291" s="31">
        <v>0</v>
      </c>
      <c r="H291" s="31">
        <v>0</v>
      </c>
      <c r="I291" s="31"/>
      <c r="J291" s="31">
        <f t="shared" si="18"/>
        <v>0</v>
      </c>
      <c r="K291" s="103" t="e">
        <f t="shared" si="19"/>
        <v>#REF!</v>
      </c>
    </row>
    <row r="292" spans="1:11" x14ac:dyDescent="0.2">
      <c r="A292" s="99">
        <v>4204</v>
      </c>
      <c r="B292" s="100"/>
      <c r="C292" s="101" t="s">
        <v>47</v>
      </c>
      <c r="D292" s="149"/>
      <c r="E292" s="31"/>
      <c r="F292" s="31"/>
      <c r="G292" s="31">
        <v>0</v>
      </c>
      <c r="H292" s="31">
        <v>0</v>
      </c>
      <c r="I292" s="31"/>
      <c r="J292" s="31">
        <f t="shared" si="18"/>
        <v>0</v>
      </c>
      <c r="K292" s="103" t="e">
        <f t="shared" si="19"/>
        <v>#REF!</v>
      </c>
    </row>
    <row r="293" spans="1:11" x14ac:dyDescent="0.2">
      <c r="A293" s="99">
        <v>4205</v>
      </c>
      <c r="B293" s="100"/>
      <c r="C293" s="101" t="s">
        <v>49</v>
      </c>
      <c r="D293" s="149"/>
      <c r="E293" s="31"/>
      <c r="F293" s="31"/>
      <c r="G293" s="31">
        <v>0</v>
      </c>
      <c r="H293" s="31"/>
      <c r="I293" s="31"/>
      <c r="J293" s="31">
        <f t="shared" si="18"/>
        <v>0</v>
      </c>
      <c r="K293" s="103" t="e">
        <f t="shared" si="19"/>
        <v>#REF!</v>
      </c>
    </row>
    <row r="294" spans="1:11" x14ac:dyDescent="0.2">
      <c r="A294" s="99">
        <v>4206</v>
      </c>
      <c r="B294" s="100"/>
      <c r="C294" s="101" t="s">
        <v>51</v>
      </c>
      <c r="D294" s="149"/>
      <c r="E294" s="31"/>
      <c r="F294" s="31"/>
      <c r="G294" s="31">
        <v>0</v>
      </c>
      <c r="H294" s="31">
        <v>0</v>
      </c>
      <c r="I294" s="31"/>
      <c r="J294" s="31">
        <f t="shared" si="18"/>
        <v>0</v>
      </c>
      <c r="K294" s="103" t="e">
        <f t="shared" si="19"/>
        <v>#REF!</v>
      </c>
    </row>
    <row r="295" spans="1:11" x14ac:dyDescent="0.2">
      <c r="A295" s="99">
        <v>4207</v>
      </c>
      <c r="B295" s="100"/>
      <c r="C295" s="101" t="s">
        <v>53</v>
      </c>
      <c r="D295" s="149"/>
      <c r="E295" s="31"/>
      <c r="F295" s="31"/>
      <c r="G295" s="31">
        <v>0</v>
      </c>
      <c r="H295" s="31">
        <v>0</v>
      </c>
      <c r="I295" s="31"/>
      <c r="J295" s="31">
        <f t="shared" si="18"/>
        <v>0</v>
      </c>
      <c r="K295" s="103" t="e">
        <f t="shared" si="19"/>
        <v>#REF!</v>
      </c>
    </row>
    <row r="296" spans="1:11" x14ac:dyDescent="0.2">
      <c r="A296" s="99">
        <v>4208</v>
      </c>
      <c r="B296" s="100"/>
      <c r="C296" s="101" t="s">
        <v>55</v>
      </c>
      <c r="D296" s="149"/>
      <c r="E296" s="31"/>
      <c r="F296" s="31"/>
      <c r="G296" s="31">
        <v>0</v>
      </c>
      <c r="H296" s="31">
        <v>0</v>
      </c>
      <c r="I296" s="31"/>
      <c r="J296" s="31">
        <f t="shared" si="18"/>
        <v>0</v>
      </c>
      <c r="K296" s="103" t="e">
        <f t="shared" si="19"/>
        <v>#REF!</v>
      </c>
    </row>
    <row r="297" spans="1:11" x14ac:dyDescent="0.2">
      <c r="A297" s="99">
        <v>4209</v>
      </c>
      <c r="B297" s="100"/>
      <c r="C297" s="101" t="s">
        <v>57</v>
      </c>
      <c r="D297" s="149"/>
      <c r="E297" s="31"/>
      <c r="F297" s="31"/>
      <c r="G297" s="31">
        <v>0</v>
      </c>
      <c r="H297" s="31">
        <v>0</v>
      </c>
      <c r="I297" s="31"/>
      <c r="J297" s="31">
        <f t="shared" si="18"/>
        <v>0</v>
      </c>
      <c r="K297" s="103" t="e">
        <f t="shared" si="19"/>
        <v>#REF!</v>
      </c>
    </row>
    <row r="298" spans="1:11" x14ac:dyDescent="0.2">
      <c r="A298" s="82"/>
      <c r="B298" s="94"/>
      <c r="C298" s="95"/>
      <c r="D298" s="145"/>
      <c r="E298" s="34"/>
      <c r="F298" s="34"/>
      <c r="G298" s="34"/>
      <c r="H298" s="34"/>
      <c r="I298" s="34"/>
      <c r="J298" s="34"/>
      <c r="K298" s="105"/>
    </row>
    <row r="299" spans="1:11" ht="15.75" x14ac:dyDescent="0.25">
      <c r="A299" s="88">
        <v>43</v>
      </c>
      <c r="B299" s="89"/>
      <c r="C299" s="90" t="s">
        <v>59</v>
      </c>
      <c r="D299" s="146"/>
      <c r="E299" s="32">
        <f>E301</f>
        <v>0</v>
      </c>
      <c r="F299" s="32">
        <f>F301</f>
        <v>0</v>
      </c>
      <c r="G299" s="32">
        <f>G301</f>
        <v>0</v>
      </c>
      <c r="H299" s="32">
        <f>H301</f>
        <v>0</v>
      </c>
      <c r="I299" s="32">
        <f>I301</f>
        <v>0</v>
      </c>
      <c r="J299" s="32">
        <f>E299+F299+G299+H299-I299</f>
        <v>0</v>
      </c>
      <c r="K299" s="92" t="e">
        <f>J299/J$175*100</f>
        <v>#REF!</v>
      </c>
    </row>
    <row r="300" spans="1:11" x14ac:dyDescent="0.2">
      <c r="A300" s="82"/>
      <c r="B300" s="94"/>
      <c r="C300" s="95"/>
      <c r="D300" s="145"/>
      <c r="E300" s="86"/>
      <c r="F300" s="86"/>
      <c r="G300" s="86"/>
      <c r="H300" s="86"/>
      <c r="I300" s="86"/>
      <c r="J300" s="86"/>
      <c r="K300" s="87"/>
    </row>
    <row r="301" spans="1:11" x14ac:dyDescent="0.2">
      <c r="A301" s="99">
        <v>430</v>
      </c>
      <c r="B301" s="100"/>
      <c r="C301" s="101" t="s">
        <v>61</v>
      </c>
      <c r="D301" s="149"/>
      <c r="E301" s="31">
        <f>SUM(E303:E311)</f>
        <v>0</v>
      </c>
      <c r="F301" s="31">
        <f>SUM(F303:F311)</f>
        <v>0</v>
      </c>
      <c r="G301" s="31">
        <v>0</v>
      </c>
      <c r="H301" s="31">
        <f>SUM(H303:H311)</f>
        <v>0</v>
      </c>
      <c r="I301" s="31">
        <f>SUM(I303:I311)</f>
        <v>0</v>
      </c>
      <c r="J301" s="31">
        <f>E301+F301+G301+H301-I301</f>
        <v>0</v>
      </c>
      <c r="K301" s="103" t="e">
        <f>J301/J$175*100</f>
        <v>#REF!</v>
      </c>
    </row>
    <row r="302" spans="1:11" x14ac:dyDescent="0.2">
      <c r="A302" s="82"/>
      <c r="B302" s="94"/>
      <c r="C302" s="95"/>
      <c r="D302" s="145"/>
      <c r="E302" s="34"/>
      <c r="F302" s="34"/>
      <c r="G302" s="34"/>
      <c r="H302" s="34"/>
      <c r="I302" s="34"/>
      <c r="J302" s="34"/>
      <c r="K302" s="105"/>
    </row>
    <row r="303" spans="1:11" x14ac:dyDescent="0.2">
      <c r="A303" s="106">
        <v>4300</v>
      </c>
      <c r="B303" s="107"/>
      <c r="C303" s="108" t="s">
        <v>62</v>
      </c>
      <c r="D303" s="153"/>
      <c r="E303" s="109"/>
      <c r="F303" s="109"/>
      <c r="G303" s="109">
        <v>0</v>
      </c>
      <c r="H303" s="109">
        <v>0</v>
      </c>
      <c r="I303" s="429">
        <f>+E303+F303</f>
        <v>0</v>
      </c>
      <c r="J303" s="109">
        <f>E303+F303+G303+H303-I303</f>
        <v>0</v>
      </c>
      <c r="K303" s="103" t="e">
        <f>J303/J$175*100</f>
        <v>#REF!</v>
      </c>
    </row>
    <row r="304" spans="1:11" x14ac:dyDescent="0.2">
      <c r="A304" s="99">
        <v>4301</v>
      </c>
      <c r="B304" s="100"/>
      <c r="C304" s="101" t="s">
        <v>66</v>
      </c>
      <c r="D304" s="149"/>
      <c r="E304" s="31"/>
      <c r="F304" s="31"/>
      <c r="G304" s="31">
        <v>0</v>
      </c>
      <c r="H304" s="31">
        <v>0</v>
      </c>
      <c r="I304" s="31"/>
      <c r="J304" s="31">
        <f t="shared" ref="J304:J311" si="20">E304+F304+G304+H304</f>
        <v>0</v>
      </c>
      <c r="K304" s="103" t="e">
        <f t="shared" ref="K304:K315" si="21">J304/J$175*100</f>
        <v>#REF!</v>
      </c>
    </row>
    <row r="305" spans="1:11" x14ac:dyDescent="0.2">
      <c r="A305" s="99">
        <v>4302</v>
      </c>
      <c r="B305" s="100"/>
      <c r="C305" s="101" t="s">
        <v>68</v>
      </c>
      <c r="D305" s="149"/>
      <c r="E305" s="31"/>
      <c r="F305" s="31"/>
      <c r="G305" s="31">
        <v>0</v>
      </c>
      <c r="H305" s="31">
        <v>0</v>
      </c>
      <c r="I305" s="31"/>
      <c r="J305" s="31">
        <f t="shared" si="20"/>
        <v>0</v>
      </c>
      <c r="K305" s="103" t="e">
        <f t="shared" si="21"/>
        <v>#REF!</v>
      </c>
    </row>
    <row r="306" spans="1:11" x14ac:dyDescent="0.2">
      <c r="A306" s="99">
        <v>4303</v>
      </c>
      <c r="B306" s="100"/>
      <c r="C306" s="101" t="s">
        <v>70</v>
      </c>
      <c r="D306" s="149"/>
      <c r="E306" s="31"/>
      <c r="F306" s="31"/>
      <c r="G306" s="31">
        <v>0</v>
      </c>
      <c r="H306" s="31">
        <v>0</v>
      </c>
      <c r="I306" s="31"/>
      <c r="J306" s="31">
        <f t="shared" si="20"/>
        <v>0</v>
      </c>
      <c r="K306" s="103" t="e">
        <f t="shared" si="21"/>
        <v>#REF!</v>
      </c>
    </row>
    <row r="307" spans="1:11" x14ac:dyDescent="0.2">
      <c r="A307" s="99">
        <v>4304</v>
      </c>
      <c r="B307" s="100"/>
      <c r="C307" s="101" t="s">
        <v>72</v>
      </c>
      <c r="D307" s="149"/>
      <c r="E307" s="31"/>
      <c r="F307" s="31"/>
      <c r="G307" s="31">
        <v>0</v>
      </c>
      <c r="H307" s="31">
        <v>0</v>
      </c>
      <c r="I307" s="31"/>
      <c r="J307" s="31">
        <f t="shared" si="20"/>
        <v>0</v>
      </c>
      <c r="K307" s="103" t="e">
        <f t="shared" si="21"/>
        <v>#REF!</v>
      </c>
    </row>
    <row r="308" spans="1:11" x14ac:dyDescent="0.2">
      <c r="A308" s="99">
        <v>4305</v>
      </c>
      <c r="B308" s="100"/>
      <c r="C308" s="101" t="s">
        <v>74</v>
      </c>
      <c r="D308" s="149"/>
      <c r="E308" s="31"/>
      <c r="F308" s="31"/>
      <c r="G308" s="31">
        <v>0</v>
      </c>
      <c r="H308" s="31">
        <v>0</v>
      </c>
      <c r="I308" s="31"/>
      <c r="J308" s="31">
        <f t="shared" si="20"/>
        <v>0</v>
      </c>
      <c r="K308" s="103" t="e">
        <f t="shared" si="21"/>
        <v>#REF!</v>
      </c>
    </row>
    <row r="309" spans="1:11" x14ac:dyDescent="0.2">
      <c r="A309" s="99">
        <v>4306</v>
      </c>
      <c r="B309" s="100"/>
      <c r="C309" s="101" t="s">
        <v>76</v>
      </c>
      <c r="D309" s="149"/>
      <c r="E309" s="31"/>
      <c r="F309" s="31"/>
      <c r="G309" s="31">
        <v>0</v>
      </c>
      <c r="H309" s="31">
        <v>0</v>
      </c>
      <c r="I309" s="31"/>
      <c r="J309" s="31">
        <f t="shared" si="20"/>
        <v>0</v>
      </c>
      <c r="K309" s="103" t="e">
        <f t="shared" si="21"/>
        <v>#REF!</v>
      </c>
    </row>
    <row r="310" spans="1:11" x14ac:dyDescent="0.2">
      <c r="A310" s="99">
        <v>4307</v>
      </c>
      <c r="B310" s="100"/>
      <c r="C310" s="101" t="s">
        <v>78</v>
      </c>
      <c r="D310" s="149"/>
      <c r="E310" s="31"/>
      <c r="F310" s="31"/>
      <c r="G310" s="31">
        <v>0</v>
      </c>
      <c r="H310" s="31">
        <v>0</v>
      </c>
      <c r="I310" s="31"/>
      <c r="J310" s="31">
        <f t="shared" si="20"/>
        <v>0</v>
      </c>
      <c r="K310" s="103" t="e">
        <f t="shared" si="21"/>
        <v>#REF!</v>
      </c>
    </row>
    <row r="311" spans="1:11" x14ac:dyDescent="0.2">
      <c r="A311" s="99">
        <v>4308</v>
      </c>
      <c r="B311" s="100"/>
      <c r="C311" s="101" t="s">
        <v>80</v>
      </c>
      <c r="D311" s="149"/>
      <c r="E311" s="31"/>
      <c r="F311" s="31"/>
      <c r="G311" s="31">
        <v>0</v>
      </c>
      <c r="H311" s="31">
        <v>0</v>
      </c>
      <c r="I311" s="31"/>
      <c r="J311" s="31">
        <f t="shared" si="20"/>
        <v>0</v>
      </c>
      <c r="K311" s="103" t="e">
        <f t="shared" si="21"/>
        <v>#REF!</v>
      </c>
    </row>
    <row r="312" spans="1:11" x14ac:dyDescent="0.2">
      <c r="A312" s="204"/>
      <c r="B312" s="205"/>
      <c r="C312" s="206"/>
      <c r="D312" s="424"/>
      <c r="E312" s="383"/>
      <c r="F312" s="383"/>
      <c r="G312" s="383"/>
      <c r="H312" s="383"/>
      <c r="I312" s="383"/>
      <c r="J312" s="383"/>
      <c r="K312" s="425"/>
    </row>
    <row r="313" spans="1:11" ht="15.75" x14ac:dyDescent="0.25">
      <c r="A313" s="88">
        <v>45</v>
      </c>
      <c r="B313" s="89"/>
      <c r="C313" s="90" t="s">
        <v>944</v>
      </c>
      <c r="D313" s="146"/>
      <c r="E313" s="32">
        <f>+E315</f>
        <v>0</v>
      </c>
      <c r="F313" s="32">
        <f>+F315</f>
        <v>0</v>
      </c>
      <c r="G313" s="32">
        <f>+G315</f>
        <v>0</v>
      </c>
      <c r="H313" s="32">
        <f>+H315</f>
        <v>0</v>
      </c>
      <c r="I313" s="32">
        <f>+I315</f>
        <v>0</v>
      </c>
      <c r="J313" s="32">
        <f>+E313+F313+G313+H313-I313</f>
        <v>0</v>
      </c>
      <c r="K313" s="92" t="e">
        <f t="shared" si="21"/>
        <v>#REF!</v>
      </c>
    </row>
    <row r="314" spans="1:11" x14ac:dyDescent="0.2">
      <c r="A314" s="204"/>
      <c r="B314" s="205"/>
      <c r="C314" s="206"/>
      <c r="D314" s="424"/>
      <c r="E314" s="383"/>
      <c r="F314" s="383"/>
      <c r="G314" s="383"/>
      <c r="H314" s="383"/>
      <c r="I314" s="383"/>
      <c r="J314" s="383"/>
      <c r="K314" s="425"/>
    </row>
    <row r="315" spans="1:11" x14ac:dyDescent="0.2">
      <c r="A315" s="204">
        <v>450</v>
      </c>
      <c r="B315" s="205"/>
      <c r="C315" s="206" t="s">
        <v>945</v>
      </c>
      <c r="D315" s="424"/>
      <c r="E315" s="383">
        <f>+E316+E321+E324+E327</f>
        <v>0</v>
      </c>
      <c r="F315" s="383">
        <f>+F316+F321+F324+F327</f>
        <v>0</v>
      </c>
      <c r="G315" s="383">
        <f>+G316+G321+G324+G327</f>
        <v>0</v>
      </c>
      <c r="H315" s="383">
        <f>+H316+H321+H324+H327</f>
        <v>0</v>
      </c>
      <c r="I315" s="383">
        <f>+I316+I321+I324+I327</f>
        <v>0</v>
      </c>
      <c r="J315" s="383">
        <f>+E315+F315+G315+H315-I315</f>
        <v>0</v>
      </c>
      <c r="K315" s="103" t="e">
        <f t="shared" si="21"/>
        <v>#REF!</v>
      </c>
    </row>
    <row r="316" spans="1:11" x14ac:dyDescent="0.2">
      <c r="A316" s="204">
        <v>4500</v>
      </c>
      <c r="B316" s="205"/>
      <c r="C316" s="206" t="s">
        <v>946</v>
      </c>
      <c r="D316" s="424"/>
      <c r="E316" s="383">
        <f>+E317+E318+E319</f>
        <v>0</v>
      </c>
      <c r="F316" s="383">
        <f>+F317+F318+F319</f>
        <v>0</v>
      </c>
      <c r="G316" s="383">
        <f>+G317+G318+G319</f>
        <v>0</v>
      </c>
      <c r="H316" s="383">
        <f>+H317+H318+H319</f>
        <v>0</v>
      </c>
      <c r="I316" s="383">
        <f>+I317+I318+I319</f>
        <v>0</v>
      </c>
      <c r="J316" s="383"/>
      <c r="K316" s="425"/>
    </row>
    <row r="317" spans="1:11" x14ac:dyDescent="0.2">
      <c r="A317" s="204">
        <v>450000</v>
      </c>
      <c r="B317" s="205"/>
      <c r="C317" s="206" t="s">
        <v>947</v>
      </c>
      <c r="D317" s="424"/>
      <c r="E317" s="383"/>
      <c r="F317" s="383"/>
      <c r="G317" s="383"/>
      <c r="H317" s="383"/>
      <c r="I317" s="383"/>
      <c r="J317" s="383"/>
      <c r="K317" s="425"/>
    </row>
    <row r="318" spans="1:11" x14ac:dyDescent="0.2">
      <c r="A318" s="204">
        <v>450001</v>
      </c>
      <c r="B318" s="205"/>
      <c r="C318" s="206" t="s">
        <v>948</v>
      </c>
      <c r="D318" s="424"/>
      <c r="E318" s="383"/>
      <c r="F318" s="383"/>
      <c r="G318" s="383"/>
      <c r="H318" s="383"/>
      <c r="I318" s="383"/>
      <c r="J318" s="383"/>
      <c r="K318" s="425"/>
    </row>
    <row r="319" spans="1:11" x14ac:dyDescent="0.2">
      <c r="A319" s="204">
        <v>450002</v>
      </c>
      <c r="B319" s="205"/>
      <c r="C319" s="206" t="s">
        <v>949</v>
      </c>
      <c r="D319" s="424"/>
      <c r="E319" s="383"/>
      <c r="F319" s="383"/>
      <c r="G319" s="383"/>
      <c r="H319" s="383"/>
      <c r="I319" s="383"/>
      <c r="J319" s="383"/>
      <c r="K319" s="425"/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4501</v>
      </c>
      <c r="B321" s="205"/>
      <c r="C321" s="206" t="s">
        <v>950</v>
      </c>
      <c r="D321" s="424"/>
      <c r="E321" s="383">
        <f>+E322</f>
        <v>0</v>
      </c>
      <c r="F321" s="383">
        <f>+F322</f>
        <v>0</v>
      </c>
      <c r="G321" s="383">
        <f>+G322</f>
        <v>0</v>
      </c>
      <c r="H321" s="383">
        <f>+H322</f>
        <v>0</v>
      </c>
      <c r="I321" s="383">
        <f>+I322</f>
        <v>0</v>
      </c>
      <c r="J321" s="383">
        <f>+E321+F321+G321+H321-I321</f>
        <v>0</v>
      </c>
      <c r="K321" s="103" t="e">
        <f>J321/J$175*100</f>
        <v>#REF!</v>
      </c>
    </row>
    <row r="322" spans="1:11" x14ac:dyDescent="0.2">
      <c r="A322" s="204">
        <v>450100</v>
      </c>
      <c r="B322" s="205"/>
      <c r="C322" s="206" t="s">
        <v>951</v>
      </c>
      <c r="D322" s="424"/>
      <c r="E322" s="383"/>
      <c r="F322" s="383"/>
      <c r="G322" s="383"/>
      <c r="H322" s="383"/>
      <c r="I322" s="383"/>
      <c r="J322" s="383"/>
      <c r="K322" s="425"/>
    </row>
    <row r="323" spans="1:11" x14ac:dyDescent="0.2">
      <c r="A323" s="204"/>
      <c r="B323" s="205"/>
      <c r="C323" s="206"/>
      <c r="D323" s="424"/>
      <c r="E323" s="383"/>
      <c r="F323" s="383"/>
      <c r="G323" s="383"/>
      <c r="H323" s="383"/>
      <c r="I323" s="383"/>
      <c r="J323" s="383"/>
      <c r="K323" s="425"/>
    </row>
    <row r="324" spans="1:11" x14ac:dyDescent="0.2">
      <c r="A324" s="204">
        <v>4502</v>
      </c>
      <c r="B324" s="205"/>
      <c r="C324" s="206" t="s">
        <v>952</v>
      </c>
      <c r="D324" s="424"/>
      <c r="E324" s="383">
        <f>+E325</f>
        <v>0</v>
      </c>
      <c r="F324" s="383">
        <f>+F325</f>
        <v>0</v>
      </c>
      <c r="G324" s="383">
        <f>+G325</f>
        <v>0</v>
      </c>
      <c r="H324" s="383">
        <f>+H325</f>
        <v>0</v>
      </c>
      <c r="I324" s="383">
        <f>+I325</f>
        <v>0</v>
      </c>
      <c r="J324" s="383">
        <f>+E324+F324+G324+H324-I324</f>
        <v>0</v>
      </c>
      <c r="K324" s="103" t="e">
        <f>J324/J$175*100</f>
        <v>#REF!</v>
      </c>
    </row>
    <row r="325" spans="1:11" x14ac:dyDescent="0.2">
      <c r="A325" s="204">
        <v>450200</v>
      </c>
      <c r="B325" s="205"/>
      <c r="C325" s="206" t="s">
        <v>953</v>
      </c>
      <c r="D325" s="424"/>
      <c r="E325" s="383"/>
      <c r="F325" s="383"/>
      <c r="G325" s="383"/>
      <c r="H325" s="383"/>
      <c r="I325" s="383"/>
      <c r="J325" s="383"/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4503</v>
      </c>
      <c r="B327" s="205"/>
      <c r="C327" s="206" t="s">
        <v>954</v>
      </c>
      <c r="D327" s="424"/>
      <c r="E327" s="383">
        <f>+E328</f>
        <v>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0</v>
      </c>
      <c r="K327" s="103" t="e">
        <f>J327/J$175*100</f>
        <v>#REF!</v>
      </c>
    </row>
    <row r="328" spans="1:11" x14ac:dyDescent="0.2">
      <c r="A328" s="204">
        <v>450300</v>
      </c>
      <c r="B328" s="205"/>
      <c r="C328" s="206" t="s">
        <v>955</v>
      </c>
      <c r="D328" s="424"/>
      <c r="E328" s="383"/>
      <c r="F328" s="383"/>
      <c r="G328" s="383"/>
      <c r="H328" s="383"/>
      <c r="I328" s="383"/>
      <c r="J328" s="383"/>
      <c r="K328" s="425"/>
    </row>
    <row r="329" spans="1:11" ht="15.75" thickBot="1" x14ac:dyDescent="0.25">
      <c r="A329" s="120"/>
      <c r="B329" s="121"/>
      <c r="C329" s="122"/>
      <c r="D329" s="160"/>
      <c r="E329" s="161"/>
      <c r="F329" s="161"/>
      <c r="G329" s="161"/>
      <c r="H329" s="161"/>
      <c r="I329" s="161"/>
      <c r="J329" s="161"/>
      <c r="K329" s="162"/>
    </row>
    <row r="330" spans="1:11" ht="15.75" thickTop="1" x14ac:dyDescent="0.2">
      <c r="A330" s="135"/>
      <c r="B330" s="136"/>
      <c r="C330" s="137"/>
      <c r="D330" s="163"/>
      <c r="E330" s="164"/>
      <c r="F330" s="164"/>
      <c r="G330" s="164"/>
      <c r="H330" s="164"/>
      <c r="I330" s="164"/>
      <c r="J330" s="164"/>
      <c r="K330" s="165"/>
    </row>
    <row r="331" spans="1:11" ht="15.75" thickBot="1" x14ac:dyDescent="0.25">
      <c r="A331" s="82"/>
      <c r="B331" s="94"/>
      <c r="C331" s="95"/>
      <c r="D331" s="145"/>
      <c r="E331" s="34"/>
      <c r="F331" s="34"/>
      <c r="G331" s="34"/>
      <c r="H331" s="34"/>
      <c r="I331" s="34"/>
      <c r="J331" s="34"/>
      <c r="K331" s="166"/>
    </row>
    <row r="332" spans="1:11" ht="17.25" thickTop="1" thickBot="1" x14ac:dyDescent="0.3">
      <c r="A332" s="69" t="s">
        <v>84</v>
      </c>
      <c r="B332" s="70"/>
      <c r="C332" s="77" t="s">
        <v>853</v>
      </c>
      <c r="D332" s="142"/>
      <c r="E332" s="73">
        <f t="shared" ref="E332:J332" si="22">E22-E178</f>
        <v>0</v>
      </c>
      <c r="F332" s="73">
        <f t="shared" si="22"/>
        <v>0</v>
      </c>
      <c r="G332" s="73">
        <f t="shared" si="22"/>
        <v>0</v>
      </c>
      <c r="H332" s="73">
        <f t="shared" si="22"/>
        <v>0</v>
      </c>
      <c r="I332" s="73">
        <f t="shared" si="22"/>
        <v>0</v>
      </c>
      <c r="J332" s="167">
        <f t="shared" si="22"/>
        <v>0</v>
      </c>
      <c r="K332" s="76" t="e">
        <f>J332/J$175*100</f>
        <v>#REF!</v>
      </c>
    </row>
    <row r="333" spans="1:11" ht="16.5" thickTop="1" x14ac:dyDescent="0.25">
      <c r="A333" s="69"/>
      <c r="B333" s="70"/>
      <c r="C333" s="71" t="s">
        <v>854</v>
      </c>
      <c r="D333" s="142"/>
      <c r="E333" s="168" t="e">
        <f>+E332/$J$175*100</f>
        <v>#REF!</v>
      </c>
      <c r="F333" s="168" t="e">
        <f>+F332/$J$175*100</f>
        <v>#REF!</v>
      </c>
      <c r="G333" s="168" t="e">
        <f>+G332/$J$175*100</f>
        <v>#REF!</v>
      </c>
      <c r="H333" s="168" t="e">
        <f>+H332/$J$175*100</f>
        <v>#REF!</v>
      </c>
      <c r="I333" s="32"/>
      <c r="J333" s="32"/>
      <c r="K333" s="144"/>
    </row>
    <row r="334" spans="1:11" ht="15.75" x14ac:dyDescent="0.25">
      <c r="A334" s="88"/>
      <c r="B334" s="89"/>
      <c r="C334" s="90" t="s">
        <v>89</v>
      </c>
      <c r="D334" s="146"/>
      <c r="E334" s="48"/>
      <c r="F334" s="48"/>
      <c r="G334" s="48"/>
      <c r="H334" s="48"/>
      <c r="I334" s="32"/>
      <c r="J334" s="32"/>
      <c r="K334" s="257"/>
    </row>
    <row r="335" spans="1:11" ht="15.75" x14ac:dyDescent="0.25">
      <c r="A335" s="88"/>
      <c r="B335" s="89"/>
      <c r="C335" s="246" t="s">
        <v>894</v>
      </c>
      <c r="D335" s="146"/>
      <c r="E335" s="32"/>
      <c r="F335" s="32"/>
      <c r="G335" s="32"/>
      <c r="H335" s="32"/>
      <c r="I335" s="32"/>
      <c r="J335" s="32"/>
      <c r="K335" s="93"/>
    </row>
    <row r="336" spans="1:11" ht="15.75" thickBot="1" x14ac:dyDescent="0.25">
      <c r="A336" s="169"/>
      <c r="B336" s="170"/>
      <c r="C336" s="171"/>
      <c r="D336" s="160"/>
      <c r="E336" s="161"/>
      <c r="F336" s="161"/>
      <c r="G336" s="161"/>
      <c r="H336" s="161"/>
      <c r="I336" s="161"/>
      <c r="J336" s="161"/>
      <c r="K336" s="166"/>
    </row>
    <row r="337" spans="1:11" ht="15.75" thickTop="1" x14ac:dyDescent="0.2">
      <c r="A337" s="61"/>
      <c r="B337" s="62"/>
      <c r="C337" s="172"/>
      <c r="D337" s="173"/>
      <c r="E337" s="66"/>
      <c r="F337" s="66"/>
      <c r="G337" s="66"/>
      <c r="H337" s="66"/>
      <c r="I337" s="66"/>
      <c r="J337" s="66"/>
      <c r="K337" s="174"/>
    </row>
    <row r="338" spans="1:11" ht="15.75" x14ac:dyDescent="0.25">
      <c r="A338" s="69" t="s">
        <v>91</v>
      </c>
      <c r="B338" s="70"/>
      <c r="C338" s="77" t="s">
        <v>92</v>
      </c>
      <c r="D338" s="142"/>
      <c r="E338" s="73">
        <f t="shared" ref="E338:J338" si="23">(E22-E81)-(E178-E223-E230)</f>
        <v>0</v>
      </c>
      <c r="F338" s="73">
        <f t="shared" si="23"/>
        <v>0</v>
      </c>
      <c r="G338" s="73">
        <f t="shared" si="23"/>
        <v>0</v>
      </c>
      <c r="H338" s="73">
        <f t="shared" si="23"/>
        <v>0</v>
      </c>
      <c r="I338" s="73">
        <f t="shared" si="23"/>
        <v>0</v>
      </c>
      <c r="J338" s="73">
        <f t="shared" si="23"/>
        <v>0</v>
      </c>
      <c r="K338" s="92" t="e">
        <f>J338/J$175*100</f>
        <v>#REF!</v>
      </c>
    </row>
    <row r="339" spans="1:11" ht="15.75" x14ac:dyDescent="0.25">
      <c r="A339" s="69"/>
      <c r="B339" s="70"/>
      <c r="C339" s="77" t="s">
        <v>94</v>
      </c>
      <c r="D339" s="142"/>
      <c r="E339" s="73"/>
      <c r="F339" s="73"/>
      <c r="G339" s="73"/>
      <c r="H339" s="73"/>
      <c r="I339" s="73"/>
      <c r="J339" s="175"/>
      <c r="K339" s="93"/>
    </row>
    <row r="340" spans="1:11" ht="15.75" x14ac:dyDescent="0.25">
      <c r="A340" s="88"/>
      <c r="B340" s="89"/>
      <c r="C340" s="90" t="s">
        <v>96</v>
      </c>
      <c r="D340" s="146"/>
      <c r="E340" s="32"/>
      <c r="F340" s="32"/>
      <c r="G340" s="32"/>
      <c r="H340" s="32"/>
      <c r="I340" s="32"/>
      <c r="J340" s="29"/>
      <c r="K340" s="93"/>
    </row>
    <row r="341" spans="1:11" ht="15.75" thickBot="1" x14ac:dyDescent="0.25">
      <c r="A341" s="120"/>
      <c r="B341" s="121"/>
      <c r="C341" s="122"/>
      <c r="D341" s="160"/>
      <c r="E341" s="124"/>
      <c r="F341" s="124"/>
      <c r="G341" s="124"/>
      <c r="H341" s="124"/>
      <c r="I341" s="124"/>
      <c r="J341" s="124"/>
      <c r="K341" s="125"/>
    </row>
    <row r="342" spans="1:11" ht="15.75" thickTop="1" x14ac:dyDescent="0.2">
      <c r="A342" s="61"/>
      <c r="B342" s="62"/>
      <c r="C342" s="172"/>
      <c r="D342" s="173"/>
      <c r="E342" s="176"/>
      <c r="F342" s="176"/>
      <c r="G342" s="176"/>
      <c r="H342" s="176"/>
      <c r="I342" s="176"/>
      <c r="J342" s="176"/>
      <c r="K342" s="177"/>
    </row>
    <row r="343" spans="1:11" ht="15.75" x14ac:dyDescent="0.25">
      <c r="A343" s="69" t="s">
        <v>97</v>
      </c>
      <c r="B343" s="70"/>
      <c r="C343" s="77" t="s">
        <v>98</v>
      </c>
      <c r="D343" s="142"/>
      <c r="E343" s="73">
        <f t="shared" ref="E343:J343" si="24">E25-(E181+E243)</f>
        <v>0</v>
      </c>
      <c r="F343" s="73">
        <f t="shared" si="24"/>
        <v>0</v>
      </c>
      <c r="G343" s="73">
        <f t="shared" si="24"/>
        <v>0</v>
      </c>
      <c r="H343" s="73">
        <f t="shared" si="24"/>
        <v>0</v>
      </c>
      <c r="I343" s="73">
        <f t="shared" si="24"/>
        <v>0</v>
      </c>
      <c r="J343" s="73">
        <f t="shared" si="24"/>
        <v>0</v>
      </c>
      <c r="K343" s="92" t="e">
        <f>J343/J$175*100</f>
        <v>#REF!</v>
      </c>
    </row>
    <row r="344" spans="1:11" ht="15.75" x14ac:dyDescent="0.25">
      <c r="A344" s="69"/>
      <c r="B344" s="70"/>
      <c r="C344" s="77" t="s">
        <v>94</v>
      </c>
      <c r="D344" s="142"/>
      <c r="E344" s="73"/>
      <c r="F344" s="73"/>
      <c r="G344" s="73"/>
      <c r="H344" s="73"/>
      <c r="I344" s="73"/>
      <c r="J344" s="73"/>
      <c r="K344" s="93"/>
    </row>
    <row r="345" spans="1:11" ht="15.75" x14ac:dyDescent="0.25">
      <c r="A345" s="88"/>
      <c r="B345" s="89"/>
      <c r="C345" s="90" t="s">
        <v>100</v>
      </c>
      <c r="D345" s="146"/>
      <c r="E345" s="32"/>
      <c r="F345" s="32"/>
      <c r="G345" s="32"/>
      <c r="H345" s="32"/>
      <c r="I345" s="32"/>
      <c r="J345" s="29"/>
      <c r="K345" s="93"/>
    </row>
    <row r="346" spans="1:11" ht="15.75" thickBot="1" x14ac:dyDescent="0.25">
      <c r="A346" s="178"/>
      <c r="B346" s="179"/>
      <c r="C346" s="180"/>
      <c r="D346" s="181"/>
      <c r="E346" s="182"/>
      <c r="F346" s="182"/>
      <c r="G346" s="182"/>
      <c r="H346" s="182"/>
      <c r="I346" s="182"/>
      <c r="J346" s="182"/>
      <c r="K346" s="183"/>
    </row>
    <row r="347" spans="1:11" ht="15.75" thickTop="1" x14ac:dyDescent="0.2">
      <c r="A347" s="184"/>
      <c r="B347" s="184"/>
      <c r="C347" s="56"/>
      <c r="D347" s="185"/>
      <c r="E347" s="186"/>
      <c r="F347" s="186"/>
      <c r="G347" s="186"/>
      <c r="H347" s="186"/>
      <c r="I347" s="186"/>
      <c r="J347" s="186"/>
      <c r="K347" s="186"/>
    </row>
    <row r="348" spans="1:11" x14ac:dyDescent="0.2">
      <c r="A348" s="53"/>
      <c r="B348" s="53"/>
      <c r="C348" s="54"/>
      <c r="D348" s="187"/>
      <c r="E348" s="188"/>
      <c r="F348" s="188"/>
      <c r="G348" s="188"/>
      <c r="H348" s="188"/>
      <c r="I348" s="188"/>
      <c r="J348" s="188"/>
      <c r="K348" s="51"/>
    </row>
    <row r="349" spans="1:11" x14ac:dyDescent="0.2">
      <c r="A349" s="53"/>
      <c r="B349" s="53"/>
      <c r="C349" s="54"/>
      <c r="D349" s="187"/>
      <c r="E349" s="188"/>
      <c r="F349" s="188"/>
      <c r="G349" s="188"/>
      <c r="H349" s="188"/>
      <c r="I349" s="188"/>
      <c r="J349" s="188"/>
      <c r="K349" s="51"/>
    </row>
    <row r="350" spans="1:11" ht="23.25" x14ac:dyDescent="0.35">
      <c r="A350" s="201"/>
      <c r="B350" s="237" t="s">
        <v>866</v>
      </c>
      <c r="C350" s="239" t="s">
        <v>867</v>
      </c>
      <c r="D350" s="239" t="s">
        <v>868</v>
      </c>
      <c r="E350" s="237"/>
      <c r="F350" s="240"/>
      <c r="G350" s="264"/>
      <c r="H350" s="264"/>
      <c r="I350" s="381"/>
      <c r="J350" s="381"/>
      <c r="K350" s="9"/>
    </row>
    <row r="351" spans="1:11" x14ac:dyDescent="0.2">
      <c r="A351" s="53"/>
      <c r="B351" s="53"/>
      <c r="C351" s="54"/>
      <c r="D351" s="54"/>
      <c r="E351" s="51"/>
      <c r="F351" s="51"/>
      <c r="G351" s="51"/>
      <c r="H351" s="51"/>
      <c r="I351" s="51"/>
      <c r="J351" s="51"/>
      <c r="K351" s="51"/>
    </row>
    <row r="352" spans="1:11" ht="16.5" thickBot="1" x14ac:dyDescent="0.3">
      <c r="A352" s="305"/>
      <c r="B352" s="305"/>
      <c r="C352" s="346"/>
      <c r="D352" s="346"/>
      <c r="E352" s="241"/>
      <c r="F352" s="241"/>
      <c r="G352" s="241"/>
      <c r="H352" s="241"/>
      <c r="I352" s="55" t="s">
        <v>219</v>
      </c>
      <c r="J352" s="55"/>
      <c r="K352" s="241"/>
    </row>
    <row r="353" spans="1:11" ht="16.5" thickTop="1" x14ac:dyDescent="0.25">
      <c r="A353" s="306"/>
      <c r="B353" s="317"/>
      <c r="C353" s="347"/>
      <c r="D353" s="373"/>
      <c r="E353" s="334"/>
      <c r="F353" s="335"/>
      <c r="G353" s="335"/>
      <c r="H353" s="335"/>
      <c r="I353" s="335"/>
      <c r="J353" s="339"/>
      <c r="K353" s="276"/>
    </row>
    <row r="354" spans="1:11" ht="20.25" x14ac:dyDescent="0.3">
      <c r="A354" s="307"/>
      <c r="B354" s="242"/>
      <c r="C354" s="345"/>
      <c r="D354" s="374"/>
      <c r="E354" s="336"/>
      <c r="F354" s="337"/>
      <c r="G354" s="337"/>
      <c r="H354" s="337"/>
      <c r="I354" s="337"/>
      <c r="J354" s="340"/>
      <c r="K354" s="277" t="s">
        <v>220</v>
      </c>
    </row>
    <row r="355" spans="1:11" ht="15.75" x14ac:dyDescent="0.25">
      <c r="A355" s="307"/>
      <c r="B355" s="242"/>
      <c r="C355" s="345"/>
      <c r="D355" s="374"/>
      <c r="E355" s="278"/>
      <c r="F355" s="279"/>
      <c r="G355" s="280"/>
      <c r="H355" s="281"/>
      <c r="I355" s="282" t="s">
        <v>221</v>
      </c>
      <c r="J355" s="282" t="s">
        <v>222</v>
      </c>
      <c r="K355" s="277" t="s">
        <v>223</v>
      </c>
    </row>
    <row r="356" spans="1:11" ht="15.75" x14ac:dyDescent="0.25">
      <c r="A356" s="329" t="s">
        <v>224</v>
      </c>
      <c r="B356" s="242"/>
      <c r="C356" s="345"/>
      <c r="D356" s="374"/>
      <c r="E356" s="283" t="s">
        <v>225</v>
      </c>
      <c r="F356" s="284" t="s">
        <v>226</v>
      </c>
      <c r="G356" s="288" t="s">
        <v>227</v>
      </c>
      <c r="H356" s="289" t="s">
        <v>228</v>
      </c>
      <c r="I356" s="285" t="s">
        <v>229</v>
      </c>
      <c r="J356" s="285" t="s">
        <v>230</v>
      </c>
      <c r="K356" s="277" t="s">
        <v>231</v>
      </c>
    </row>
    <row r="357" spans="1:11" ht="15.75" x14ac:dyDescent="0.25">
      <c r="A357" s="307"/>
      <c r="B357" s="242"/>
      <c r="C357" s="345"/>
      <c r="D357" s="374"/>
      <c r="E357" s="283" t="s">
        <v>232</v>
      </c>
      <c r="F357" s="284" t="s">
        <v>233</v>
      </c>
      <c r="G357" s="288"/>
      <c r="H357" s="289"/>
      <c r="I357" s="294" t="s">
        <v>234</v>
      </c>
      <c r="J357" s="285" t="s">
        <v>235</v>
      </c>
      <c r="K357" s="277" t="s">
        <v>236</v>
      </c>
    </row>
    <row r="358" spans="1:11" ht="16.5" thickBot="1" x14ac:dyDescent="0.3">
      <c r="A358" s="308"/>
      <c r="B358" s="243"/>
      <c r="C358" s="346"/>
      <c r="D358" s="375"/>
      <c r="E358" s="290"/>
      <c r="F358" s="291"/>
      <c r="G358" s="292"/>
      <c r="H358" s="293"/>
      <c r="I358" s="295" t="s">
        <v>237</v>
      </c>
      <c r="J358" s="286"/>
      <c r="K358" s="287" t="s">
        <v>239</v>
      </c>
    </row>
    <row r="359" spans="1:11" ht="15.75" thickTop="1" x14ac:dyDescent="0.2">
      <c r="A359" s="57"/>
      <c r="B359" s="58"/>
      <c r="C359" s="59"/>
      <c r="D359" s="60"/>
      <c r="E359" s="260" t="s">
        <v>240</v>
      </c>
      <c r="F359" s="260" t="s">
        <v>241</v>
      </c>
      <c r="G359" s="260" t="s">
        <v>242</v>
      </c>
      <c r="H359" s="260" t="s">
        <v>243</v>
      </c>
      <c r="I359" s="260" t="s">
        <v>244</v>
      </c>
      <c r="J359" s="260" t="s">
        <v>245</v>
      </c>
      <c r="K359" s="272"/>
    </row>
    <row r="360" spans="1:11" ht="15.75" x14ac:dyDescent="0.25">
      <c r="A360" s="190"/>
      <c r="B360" s="191" t="s">
        <v>101</v>
      </c>
      <c r="C360" s="192" t="s">
        <v>698</v>
      </c>
      <c r="D360" s="193"/>
      <c r="E360" s="194"/>
      <c r="F360" s="194"/>
      <c r="G360" s="194"/>
      <c r="H360" s="194"/>
      <c r="I360" s="194"/>
      <c r="J360" s="194"/>
      <c r="K360" s="195"/>
    </row>
    <row r="361" spans="1:11" ht="15.75" x14ac:dyDescent="0.25">
      <c r="A361" s="190"/>
      <c r="B361" s="191"/>
      <c r="C361" s="192" t="s">
        <v>700</v>
      </c>
      <c r="D361" s="193"/>
      <c r="E361" s="194">
        <f t="shared" ref="E361:J361" si="25">E363+E373+E378</f>
        <v>0</v>
      </c>
      <c r="F361" s="194">
        <f t="shared" si="25"/>
        <v>0</v>
      </c>
      <c r="G361" s="194">
        <f t="shared" si="25"/>
        <v>0</v>
      </c>
      <c r="H361" s="194">
        <f t="shared" si="25"/>
        <v>0</v>
      </c>
      <c r="I361" s="194">
        <f t="shared" si="25"/>
        <v>0</v>
      </c>
      <c r="J361" s="196">
        <f t="shared" si="25"/>
        <v>0</v>
      </c>
      <c r="K361" s="197" t="e">
        <f>J361/J$175*100</f>
        <v>#REF!</v>
      </c>
    </row>
    <row r="362" spans="1:11" x14ac:dyDescent="0.2">
      <c r="A362" s="82"/>
      <c r="B362" s="94"/>
      <c r="C362" s="95"/>
      <c r="D362" s="145"/>
      <c r="E362" s="34"/>
      <c r="F362" s="34"/>
      <c r="G362" s="34"/>
      <c r="H362" s="34"/>
      <c r="I362" s="34"/>
      <c r="J362" s="34"/>
      <c r="K362" s="105"/>
    </row>
    <row r="363" spans="1:11" x14ac:dyDescent="0.2">
      <c r="A363" s="99">
        <v>750</v>
      </c>
      <c r="B363" s="100"/>
      <c r="C363" s="101" t="s">
        <v>702</v>
      </c>
      <c r="D363" s="149"/>
      <c r="E363" s="31">
        <f t="shared" ref="E363:J363" si="26">SUM(E364:E371)</f>
        <v>0</v>
      </c>
      <c r="F363" s="31">
        <f t="shared" si="26"/>
        <v>0</v>
      </c>
      <c r="G363" s="31">
        <f t="shared" si="26"/>
        <v>0</v>
      </c>
      <c r="H363" s="31">
        <f t="shared" si="26"/>
        <v>0</v>
      </c>
      <c r="I363" s="31">
        <f t="shared" si="26"/>
        <v>0</v>
      </c>
      <c r="J363" s="31">
        <f t="shared" si="26"/>
        <v>0</v>
      </c>
      <c r="K363" s="103" t="e">
        <f t="shared" ref="K363:K371" si="27">J363/J$175*100</f>
        <v>#REF!</v>
      </c>
    </row>
    <row r="364" spans="1:11" x14ac:dyDescent="0.2">
      <c r="A364" s="99">
        <v>7500</v>
      </c>
      <c r="B364" s="100"/>
      <c r="C364" s="101" t="s">
        <v>704</v>
      </c>
      <c r="D364" s="149"/>
      <c r="E364" s="31"/>
      <c r="F364" s="31"/>
      <c r="G364" s="31"/>
      <c r="H364" s="31">
        <v>0</v>
      </c>
      <c r="I364" s="31"/>
      <c r="J364" s="31">
        <f t="shared" ref="J364:J370" si="28">E364+F364+G364+H364-I364</f>
        <v>0</v>
      </c>
      <c r="K364" s="103" t="e">
        <f t="shared" si="27"/>
        <v>#REF!</v>
      </c>
    </row>
    <row r="365" spans="1:11" x14ac:dyDescent="0.2">
      <c r="A365" s="99">
        <v>7501</v>
      </c>
      <c r="B365" s="100"/>
      <c r="C365" s="101" t="s">
        <v>907</v>
      </c>
      <c r="D365" s="149"/>
      <c r="E365" s="31"/>
      <c r="F365" s="31"/>
      <c r="G365" s="31">
        <v>0</v>
      </c>
      <c r="H365" s="31">
        <v>0</v>
      </c>
      <c r="I365" s="31"/>
      <c r="J365" s="31">
        <f t="shared" si="28"/>
        <v>0</v>
      </c>
      <c r="K365" s="103" t="e">
        <f t="shared" si="27"/>
        <v>#REF!</v>
      </c>
    </row>
    <row r="366" spans="1:11" x14ac:dyDescent="0.2">
      <c r="A366" s="99">
        <v>7502</v>
      </c>
      <c r="B366" s="100"/>
      <c r="C366" s="101" t="s">
        <v>706</v>
      </c>
      <c r="D366" s="149"/>
      <c r="E366" s="31"/>
      <c r="F366" s="31"/>
      <c r="G366" s="31">
        <v>0</v>
      </c>
      <c r="H366" s="31">
        <v>0</v>
      </c>
      <c r="I366" s="31"/>
      <c r="J366" s="31">
        <f t="shared" si="28"/>
        <v>0</v>
      </c>
      <c r="K366" s="103" t="e">
        <f t="shared" si="27"/>
        <v>#REF!</v>
      </c>
    </row>
    <row r="367" spans="1:11" x14ac:dyDescent="0.2">
      <c r="A367" s="99">
        <v>7503</v>
      </c>
      <c r="B367" s="100"/>
      <c r="C367" s="101" t="s">
        <v>908</v>
      </c>
      <c r="D367" s="149"/>
      <c r="E367" s="31"/>
      <c r="F367" s="31"/>
      <c r="G367" s="31">
        <v>0</v>
      </c>
      <c r="H367" s="31">
        <v>0</v>
      </c>
      <c r="I367" s="31"/>
      <c r="J367" s="31">
        <f t="shared" si="28"/>
        <v>0</v>
      </c>
      <c r="K367" s="103" t="e">
        <f t="shared" si="27"/>
        <v>#REF!</v>
      </c>
    </row>
    <row r="368" spans="1:11" s="423" customFormat="1" x14ac:dyDescent="0.2">
      <c r="A368" s="99">
        <v>7504</v>
      </c>
      <c r="B368" s="100"/>
      <c r="C368" s="101" t="s">
        <v>710</v>
      </c>
      <c r="D368" s="149"/>
      <c r="E368" s="31"/>
      <c r="F368" s="31"/>
      <c r="G368" s="31">
        <v>0</v>
      </c>
      <c r="H368" s="31">
        <v>0</v>
      </c>
      <c r="I368" s="31"/>
      <c r="J368" s="31">
        <f t="shared" si="28"/>
        <v>0</v>
      </c>
      <c r="K368" s="103" t="e">
        <f t="shared" si="27"/>
        <v>#REF!</v>
      </c>
    </row>
    <row r="369" spans="1:11" s="423" customFormat="1" x14ac:dyDescent="0.2">
      <c r="A369" s="99">
        <v>7505</v>
      </c>
      <c r="B369" s="100"/>
      <c r="C369" s="101" t="s">
        <v>712</v>
      </c>
      <c r="D369" s="149"/>
      <c r="E369" s="31"/>
      <c r="F369" s="31"/>
      <c r="G369" s="31">
        <v>0</v>
      </c>
      <c r="H369" s="31"/>
      <c r="I369" s="31"/>
      <c r="J369" s="31">
        <f t="shared" si="28"/>
        <v>0</v>
      </c>
      <c r="K369" s="103" t="e">
        <f t="shared" si="27"/>
        <v>#REF!</v>
      </c>
    </row>
    <row r="370" spans="1:11" x14ac:dyDescent="0.2">
      <c r="A370" s="99">
        <v>7506</v>
      </c>
      <c r="B370" s="100"/>
      <c r="C370" s="101" t="s">
        <v>716</v>
      </c>
      <c r="D370" s="149"/>
      <c r="E370" s="31"/>
      <c r="F370" s="31"/>
      <c r="G370" s="31">
        <v>0</v>
      </c>
      <c r="H370" s="31">
        <v>0</v>
      </c>
      <c r="I370" s="31"/>
      <c r="J370" s="31">
        <f t="shared" si="28"/>
        <v>0</v>
      </c>
      <c r="K370" s="103" t="e">
        <f t="shared" si="27"/>
        <v>#REF!</v>
      </c>
    </row>
    <row r="371" spans="1:11" x14ac:dyDescent="0.2">
      <c r="A371" s="99">
        <v>7507</v>
      </c>
      <c r="B371" s="100"/>
      <c r="C371" s="101" t="s">
        <v>714</v>
      </c>
      <c r="D371" s="149"/>
      <c r="E371" s="31"/>
      <c r="F371" s="31"/>
      <c r="G371" s="31"/>
      <c r="H371" s="31"/>
      <c r="I371" s="31">
        <f>+H371+G371+F371+E371</f>
        <v>0</v>
      </c>
      <c r="J371" s="31">
        <f>E371+F371+G371+H371-I371</f>
        <v>0</v>
      </c>
      <c r="K371" s="103" t="e">
        <f t="shared" si="27"/>
        <v>#REF!</v>
      </c>
    </row>
    <row r="372" spans="1:11" x14ac:dyDescent="0.2">
      <c r="A372" s="82"/>
      <c r="B372" s="94"/>
      <c r="C372" s="95"/>
      <c r="D372" s="145"/>
      <c r="E372" s="34"/>
      <c r="F372" s="34"/>
      <c r="G372" s="34"/>
      <c r="H372" s="34"/>
      <c r="I372" s="34"/>
      <c r="J372" s="34"/>
      <c r="K372" s="105"/>
    </row>
    <row r="373" spans="1:11" x14ac:dyDescent="0.2">
      <c r="A373" s="99">
        <v>751</v>
      </c>
      <c r="B373" s="100"/>
      <c r="C373" s="101" t="s">
        <v>700</v>
      </c>
      <c r="D373" s="149"/>
      <c r="E373" s="31">
        <f>SUM(E374:E376)</f>
        <v>0</v>
      </c>
      <c r="F373" s="31">
        <f>SUM(F374:F376)</f>
        <v>0</v>
      </c>
      <c r="G373" s="31">
        <f>SUM(G374:G376)</f>
        <v>0</v>
      </c>
      <c r="H373" s="31">
        <v>0</v>
      </c>
      <c r="I373" s="31">
        <f>SUM(I374:I376)</f>
        <v>0</v>
      </c>
      <c r="J373" s="31">
        <f>SUM(J374:J376)</f>
        <v>0</v>
      </c>
      <c r="K373" s="103" t="e">
        <f>J373/J$175*100</f>
        <v>#REF!</v>
      </c>
    </row>
    <row r="374" spans="1:11" x14ac:dyDescent="0.2">
      <c r="A374" s="99">
        <v>7510</v>
      </c>
      <c r="B374" s="100"/>
      <c r="C374" s="101" t="s">
        <v>718</v>
      </c>
      <c r="D374" s="149"/>
      <c r="E374" s="31"/>
      <c r="F374" s="31"/>
      <c r="G374" s="31">
        <v>0</v>
      </c>
      <c r="H374" s="31">
        <v>0</v>
      </c>
      <c r="I374" s="31">
        <v>0</v>
      </c>
      <c r="J374" s="31">
        <f>E374+F374+G374+H374-I374</f>
        <v>0</v>
      </c>
      <c r="K374" s="103" t="e">
        <f>J374/J$175*100</f>
        <v>#REF!</v>
      </c>
    </row>
    <row r="375" spans="1:11" x14ac:dyDescent="0.2">
      <c r="A375" s="99">
        <v>7511</v>
      </c>
      <c r="B375" s="100"/>
      <c r="C375" s="101" t="s">
        <v>720</v>
      </c>
      <c r="D375" s="149"/>
      <c r="E375" s="31"/>
      <c r="F375" s="31"/>
      <c r="G375" s="31">
        <v>0</v>
      </c>
      <c r="H375" s="31">
        <v>0</v>
      </c>
      <c r="I375" s="31">
        <v>0</v>
      </c>
      <c r="J375" s="31">
        <f>E375+F375+G375+H375-I375</f>
        <v>0</v>
      </c>
      <c r="K375" s="103" t="e">
        <f>J375/J$175*100</f>
        <v>#REF!</v>
      </c>
    </row>
    <row r="376" spans="1:11" x14ac:dyDescent="0.2">
      <c r="A376" s="99">
        <v>7512</v>
      </c>
      <c r="B376" s="100"/>
      <c r="C376" s="101" t="s">
        <v>722</v>
      </c>
      <c r="D376" s="149"/>
      <c r="E376" s="31"/>
      <c r="F376" s="31"/>
      <c r="G376" s="31">
        <v>0</v>
      </c>
      <c r="H376" s="31">
        <v>0</v>
      </c>
      <c r="I376" s="31">
        <v>0</v>
      </c>
      <c r="J376" s="31">
        <f>E376+F376+G376+H376-I376</f>
        <v>0</v>
      </c>
      <c r="K376" s="103" t="e">
        <f>J376/J$175*100</f>
        <v>#REF!</v>
      </c>
    </row>
    <row r="377" spans="1:11" x14ac:dyDescent="0.2">
      <c r="A377" s="82"/>
      <c r="B377" s="94"/>
      <c r="C377" s="95"/>
      <c r="D377" s="145"/>
      <c r="E377" s="34"/>
      <c r="F377" s="34"/>
      <c r="G377" s="34"/>
      <c r="H377" s="34"/>
      <c r="I377" s="34"/>
      <c r="J377" s="34"/>
      <c r="K377" s="150"/>
    </row>
    <row r="378" spans="1:11" x14ac:dyDescent="0.2">
      <c r="A378" s="99">
        <v>752</v>
      </c>
      <c r="B378" s="100"/>
      <c r="C378" s="101" t="s">
        <v>724</v>
      </c>
      <c r="D378" s="149"/>
      <c r="E378" s="31">
        <f>E379</f>
        <v>0</v>
      </c>
      <c r="F378" s="31">
        <f>F379</f>
        <v>0</v>
      </c>
      <c r="G378" s="31">
        <f>G379</f>
        <v>0</v>
      </c>
      <c r="H378" s="31">
        <f>H379</f>
        <v>0</v>
      </c>
      <c r="I378" s="31">
        <f>I379</f>
        <v>0</v>
      </c>
      <c r="J378" s="31">
        <f>E378+F378+G378+H378</f>
        <v>0</v>
      </c>
      <c r="K378" s="103" t="e">
        <f>J378/J$175*100</f>
        <v>#REF!</v>
      </c>
    </row>
    <row r="379" spans="1:11" x14ac:dyDescent="0.2">
      <c r="A379" s="99">
        <v>7520</v>
      </c>
      <c r="B379" s="100"/>
      <c r="C379" s="101" t="s">
        <v>103</v>
      </c>
      <c r="D379" s="149"/>
      <c r="E379" s="31"/>
      <c r="F379" s="31">
        <v>0</v>
      </c>
      <c r="G379" s="31">
        <v>0</v>
      </c>
      <c r="H379" s="31">
        <v>0</v>
      </c>
      <c r="I379" s="31">
        <v>0</v>
      </c>
      <c r="J379" s="31">
        <f>E379+F379+G379+H379-I379</f>
        <v>0</v>
      </c>
      <c r="K379" s="103" t="e">
        <f>J379/J$175*100</f>
        <v>#REF!</v>
      </c>
    </row>
    <row r="380" spans="1:11" ht="15.75" thickBot="1" x14ac:dyDescent="0.25">
      <c r="A380" s="120"/>
      <c r="B380" s="121"/>
      <c r="C380" s="122"/>
      <c r="D380" s="160"/>
      <c r="E380" s="161"/>
      <c r="F380" s="161"/>
      <c r="G380" s="161"/>
      <c r="H380" s="161"/>
      <c r="I380" s="161"/>
      <c r="J380" s="161"/>
      <c r="K380" s="166"/>
    </row>
    <row r="381" spans="1:11" ht="15.75" thickTop="1" x14ac:dyDescent="0.2">
      <c r="A381" s="135"/>
      <c r="B381" s="136"/>
      <c r="C381" s="137"/>
      <c r="D381" s="163"/>
      <c r="E381" s="164"/>
      <c r="F381" s="164"/>
      <c r="G381" s="164"/>
      <c r="H381" s="164"/>
      <c r="I381" s="164"/>
      <c r="J381" s="164"/>
      <c r="K381" s="198"/>
    </row>
    <row r="382" spans="1:11" ht="15.75" x14ac:dyDescent="0.25">
      <c r="A382" s="69"/>
      <c r="B382" s="70" t="s">
        <v>105</v>
      </c>
      <c r="C382" s="77" t="s">
        <v>106</v>
      </c>
      <c r="D382" s="142"/>
      <c r="E382" s="73"/>
      <c r="F382" s="73"/>
      <c r="G382" s="73"/>
      <c r="H382" s="73"/>
      <c r="I382" s="73"/>
      <c r="J382" s="73"/>
      <c r="K382" s="93"/>
    </row>
    <row r="383" spans="1:11" ht="15.75" x14ac:dyDescent="0.25">
      <c r="A383" s="69"/>
      <c r="B383" s="70"/>
      <c r="C383" s="77" t="s">
        <v>108</v>
      </c>
      <c r="D383" s="142"/>
      <c r="E383" s="73">
        <f t="shared" ref="E383:J383" si="29">E385+E394+E402+E407</f>
        <v>0</v>
      </c>
      <c r="F383" s="73">
        <f t="shared" si="29"/>
        <v>0</v>
      </c>
      <c r="G383" s="73">
        <f t="shared" si="29"/>
        <v>0</v>
      </c>
      <c r="H383" s="73">
        <f t="shared" si="29"/>
        <v>0</v>
      </c>
      <c r="I383" s="73">
        <f t="shared" si="29"/>
        <v>0</v>
      </c>
      <c r="J383" s="73">
        <f t="shared" si="29"/>
        <v>0</v>
      </c>
      <c r="K383" s="197" t="e">
        <f>J383/J$175*100</f>
        <v>#REF!</v>
      </c>
    </row>
    <row r="384" spans="1:11" x14ac:dyDescent="0.2">
      <c r="A384" s="82"/>
      <c r="B384" s="94"/>
      <c r="C384" s="95"/>
      <c r="D384" s="145"/>
      <c r="E384" s="34"/>
      <c r="F384" s="34"/>
      <c r="G384" s="34"/>
      <c r="H384" s="34"/>
      <c r="I384" s="34"/>
      <c r="J384" s="34"/>
      <c r="K384" s="105"/>
    </row>
    <row r="385" spans="1:11" x14ac:dyDescent="0.2">
      <c r="A385" s="99">
        <v>440</v>
      </c>
      <c r="B385" s="100"/>
      <c r="C385" s="101" t="s">
        <v>110</v>
      </c>
      <c r="D385" s="149"/>
      <c r="E385" s="31">
        <f t="shared" ref="E385:J385" si="30">SUM(E386:E392)</f>
        <v>0</v>
      </c>
      <c r="F385" s="31">
        <f t="shared" si="30"/>
        <v>0</v>
      </c>
      <c r="G385" s="31">
        <v>0</v>
      </c>
      <c r="H385" s="31">
        <v>0</v>
      </c>
      <c r="I385" s="31">
        <f t="shared" si="30"/>
        <v>0</v>
      </c>
      <c r="J385" s="31">
        <f t="shared" si="30"/>
        <v>0</v>
      </c>
      <c r="K385" s="103" t="e">
        <f t="shared" ref="K385:K392" si="31">J385/J$175*100</f>
        <v>#REF!</v>
      </c>
    </row>
    <row r="386" spans="1:11" x14ac:dyDescent="0.2">
      <c r="A386" s="99">
        <v>4400</v>
      </c>
      <c r="B386" s="100"/>
      <c r="C386" s="101" t="s">
        <v>112</v>
      </c>
      <c r="D386" s="149"/>
      <c r="E386" s="31"/>
      <c r="F386" s="31"/>
      <c r="G386" s="31">
        <v>0</v>
      </c>
      <c r="H386" s="31">
        <v>0</v>
      </c>
      <c r="I386" s="31">
        <v>0</v>
      </c>
      <c r="J386" s="31">
        <f t="shared" ref="J386:J392" si="32">E386+F386+G386+H386</f>
        <v>0</v>
      </c>
      <c r="K386" s="103" t="e">
        <f t="shared" si="31"/>
        <v>#REF!</v>
      </c>
    </row>
    <row r="387" spans="1:11" x14ac:dyDescent="0.2">
      <c r="A387" s="99">
        <v>4401</v>
      </c>
      <c r="B387" s="100"/>
      <c r="C387" s="101" t="s">
        <v>114</v>
      </c>
      <c r="D387" s="149"/>
      <c r="E387" s="31"/>
      <c r="F387" s="31"/>
      <c r="G387" s="31">
        <v>0</v>
      </c>
      <c r="H387" s="31">
        <v>0</v>
      </c>
      <c r="I387" s="31">
        <v>0</v>
      </c>
      <c r="J387" s="31">
        <f t="shared" si="32"/>
        <v>0</v>
      </c>
      <c r="K387" s="103" t="e">
        <f t="shared" si="31"/>
        <v>#REF!</v>
      </c>
    </row>
    <row r="388" spans="1:11" x14ac:dyDescent="0.2">
      <c r="A388" s="99">
        <v>4402</v>
      </c>
      <c r="B388" s="100"/>
      <c r="C388" s="101" t="s">
        <v>116</v>
      </c>
      <c r="D388" s="149"/>
      <c r="E388" s="31"/>
      <c r="F388" s="31"/>
      <c r="G388" s="31">
        <v>0</v>
      </c>
      <c r="H388" s="31">
        <v>0</v>
      </c>
      <c r="I388" s="31">
        <v>0</v>
      </c>
      <c r="J388" s="31">
        <f t="shared" si="32"/>
        <v>0</v>
      </c>
      <c r="K388" s="103" t="e">
        <f t="shared" si="31"/>
        <v>#REF!</v>
      </c>
    </row>
    <row r="389" spans="1:11" x14ac:dyDescent="0.2">
      <c r="A389" s="99">
        <v>4403</v>
      </c>
      <c r="B389" s="100"/>
      <c r="C389" s="101" t="s">
        <v>118</v>
      </c>
      <c r="D389" s="149"/>
      <c r="E389" s="31"/>
      <c r="F389" s="31"/>
      <c r="G389" s="31">
        <v>0</v>
      </c>
      <c r="H389" s="31">
        <v>0</v>
      </c>
      <c r="I389" s="31">
        <v>0</v>
      </c>
      <c r="J389" s="31">
        <f t="shared" si="32"/>
        <v>0</v>
      </c>
      <c r="K389" s="103" t="e">
        <f t="shared" si="31"/>
        <v>#REF!</v>
      </c>
    </row>
    <row r="390" spans="1:11" x14ac:dyDescent="0.2">
      <c r="A390" s="99">
        <v>4404</v>
      </c>
      <c r="B390" s="100"/>
      <c r="C390" s="101" t="s">
        <v>120</v>
      </c>
      <c r="D390" s="149"/>
      <c r="E390" s="31"/>
      <c r="F390" s="31"/>
      <c r="G390" s="31">
        <v>0</v>
      </c>
      <c r="H390" s="31">
        <v>0</v>
      </c>
      <c r="I390" s="31">
        <v>0</v>
      </c>
      <c r="J390" s="31">
        <f t="shared" si="32"/>
        <v>0</v>
      </c>
      <c r="K390" s="103" t="e">
        <f t="shared" si="31"/>
        <v>#REF!</v>
      </c>
    </row>
    <row r="391" spans="1:11" x14ac:dyDescent="0.2">
      <c r="A391" s="106">
        <v>4405</v>
      </c>
      <c r="B391" s="107"/>
      <c r="C391" s="108" t="s">
        <v>122</v>
      </c>
      <c r="D391" s="153"/>
      <c r="E391" s="109"/>
      <c r="F391" s="109"/>
      <c r="G391" s="109">
        <v>0</v>
      </c>
      <c r="H391" s="109">
        <v>0</v>
      </c>
      <c r="I391" s="109">
        <v>0</v>
      </c>
      <c r="J391" s="109">
        <f t="shared" si="32"/>
        <v>0</v>
      </c>
      <c r="K391" s="103" t="e">
        <f t="shared" si="31"/>
        <v>#REF!</v>
      </c>
    </row>
    <row r="392" spans="1:11" x14ac:dyDescent="0.2">
      <c r="A392" s="99">
        <v>4406</v>
      </c>
      <c r="B392" s="100"/>
      <c r="C392" s="101" t="s">
        <v>124</v>
      </c>
      <c r="D392" s="149"/>
      <c r="E392" s="31"/>
      <c r="F392" s="31"/>
      <c r="G392" s="31">
        <v>0</v>
      </c>
      <c r="H392" s="31">
        <v>0</v>
      </c>
      <c r="I392" s="31"/>
      <c r="J392" s="31">
        <f t="shared" si="32"/>
        <v>0</v>
      </c>
      <c r="K392" s="103" t="e">
        <f t="shared" si="31"/>
        <v>#REF!</v>
      </c>
    </row>
    <row r="393" spans="1:11" x14ac:dyDescent="0.2">
      <c r="A393" s="82"/>
      <c r="B393" s="94"/>
      <c r="C393" s="95"/>
      <c r="D393" s="145"/>
      <c r="E393" s="34"/>
      <c r="F393" s="34"/>
      <c r="G393" s="34"/>
      <c r="H393" s="34"/>
      <c r="I393" s="34"/>
      <c r="J393" s="34"/>
      <c r="K393" s="105"/>
    </row>
    <row r="394" spans="1:11" x14ac:dyDescent="0.2">
      <c r="A394" s="99">
        <v>441</v>
      </c>
      <c r="B394" s="100"/>
      <c r="C394" s="101" t="s">
        <v>126</v>
      </c>
      <c r="D394" s="149"/>
      <c r="E394" s="31">
        <f>SUM(E395:E399)</f>
        <v>0</v>
      </c>
      <c r="F394" s="31">
        <f>SUM(F395:F399)</f>
        <v>0</v>
      </c>
      <c r="G394" s="31">
        <v>0</v>
      </c>
      <c r="H394" s="31">
        <v>0</v>
      </c>
      <c r="I394" s="31">
        <f>SUM(I395:I399)</f>
        <v>0</v>
      </c>
      <c r="J394" s="31">
        <f>SUM(J395:J399)</f>
        <v>0</v>
      </c>
      <c r="K394" s="103" t="e">
        <f t="shared" ref="K394:K400" si="33">J394/J$175*100</f>
        <v>#REF!</v>
      </c>
    </row>
    <row r="395" spans="1:11" x14ac:dyDescent="0.2">
      <c r="A395" s="99">
        <v>4410</v>
      </c>
      <c r="B395" s="100"/>
      <c r="C395" s="101" t="s">
        <v>725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ref="J395:J400" si="34">E395+F395+G395+H395</f>
        <v>0</v>
      </c>
      <c r="K395" s="103" t="e">
        <f t="shared" si="33"/>
        <v>#REF!</v>
      </c>
    </row>
    <row r="396" spans="1:11" x14ac:dyDescent="0.2">
      <c r="A396" s="99">
        <v>4411</v>
      </c>
      <c r="B396" s="100"/>
      <c r="C396" s="101" t="s">
        <v>727</v>
      </c>
      <c r="D396" s="149"/>
      <c r="E396" s="31"/>
      <c r="F396" s="31"/>
      <c r="G396" s="31">
        <v>0</v>
      </c>
      <c r="H396" s="31">
        <v>0</v>
      </c>
      <c r="I396" s="31">
        <v>0</v>
      </c>
      <c r="J396" s="31">
        <f t="shared" si="34"/>
        <v>0</v>
      </c>
      <c r="K396" s="103" t="e">
        <f t="shared" si="33"/>
        <v>#REF!</v>
      </c>
    </row>
    <row r="397" spans="1:11" x14ac:dyDescent="0.2">
      <c r="A397" s="99">
        <v>4412</v>
      </c>
      <c r="B397" s="100"/>
      <c r="C397" s="101" t="s">
        <v>730</v>
      </c>
      <c r="D397" s="149"/>
      <c r="E397" s="31"/>
      <c r="F397" s="31"/>
      <c r="G397" s="31">
        <v>0</v>
      </c>
      <c r="H397" s="31">
        <v>0</v>
      </c>
      <c r="I397" s="31">
        <v>0</v>
      </c>
      <c r="J397" s="31">
        <f t="shared" si="34"/>
        <v>0</v>
      </c>
      <c r="K397" s="103" t="e">
        <f t="shared" si="33"/>
        <v>#REF!</v>
      </c>
    </row>
    <row r="398" spans="1:11" x14ac:dyDescent="0.2">
      <c r="A398" s="99">
        <v>4413</v>
      </c>
      <c r="B398" s="100"/>
      <c r="C398" s="101" t="s">
        <v>732</v>
      </c>
      <c r="D398" s="149"/>
      <c r="E398" s="31"/>
      <c r="F398" s="31"/>
      <c r="G398" s="31">
        <v>0</v>
      </c>
      <c r="H398" s="31">
        <v>0</v>
      </c>
      <c r="I398" s="31">
        <v>0</v>
      </c>
      <c r="J398" s="31">
        <f t="shared" si="34"/>
        <v>0</v>
      </c>
      <c r="K398" s="103" t="e">
        <f t="shared" si="33"/>
        <v>#REF!</v>
      </c>
    </row>
    <row r="399" spans="1:11" x14ac:dyDescent="0.2">
      <c r="A399" s="99">
        <v>4414</v>
      </c>
      <c r="B399" s="100"/>
      <c r="C399" s="101" t="s">
        <v>734</v>
      </c>
      <c r="D399" s="149"/>
      <c r="E399" s="31"/>
      <c r="F399" s="31"/>
      <c r="G399" s="31">
        <v>0</v>
      </c>
      <c r="H399" s="31">
        <v>0</v>
      </c>
      <c r="I399" s="31">
        <v>0</v>
      </c>
      <c r="J399" s="31">
        <f t="shared" si="34"/>
        <v>0</v>
      </c>
      <c r="K399" s="103" t="e">
        <f t="shared" si="33"/>
        <v>#REF!</v>
      </c>
    </row>
    <row r="400" spans="1:11" x14ac:dyDescent="0.2">
      <c r="A400" s="99">
        <v>4415</v>
      </c>
      <c r="B400" s="100"/>
      <c r="C400" s="101" t="s">
        <v>860</v>
      </c>
      <c r="D400" s="149"/>
      <c r="E400" s="31"/>
      <c r="F400" s="31"/>
      <c r="G400" s="31">
        <v>0</v>
      </c>
      <c r="H400" s="31">
        <v>0</v>
      </c>
      <c r="I400" s="31">
        <v>0</v>
      </c>
      <c r="J400" s="31">
        <f t="shared" si="34"/>
        <v>0</v>
      </c>
      <c r="K400" s="103" t="e">
        <f t="shared" si="33"/>
        <v>#REF!</v>
      </c>
    </row>
    <row r="401" spans="1:11" x14ac:dyDescent="0.2">
      <c r="A401" s="82"/>
      <c r="B401" s="94"/>
      <c r="C401" s="95"/>
      <c r="D401" s="145"/>
      <c r="E401" s="34"/>
      <c r="F401" s="34"/>
      <c r="G401" s="34"/>
      <c r="H401" s="34"/>
      <c r="I401" s="34"/>
      <c r="J401" s="34"/>
      <c r="K401" s="150"/>
    </row>
    <row r="402" spans="1:11" x14ac:dyDescent="0.2">
      <c r="A402" s="99">
        <v>442</v>
      </c>
      <c r="B402" s="100"/>
      <c r="C402" s="101" t="s">
        <v>736</v>
      </c>
      <c r="D402" s="149"/>
      <c r="E402" s="31">
        <f>SUM(E403:E405)</f>
        <v>0</v>
      </c>
      <c r="F402" s="31">
        <f>F403+F404</f>
        <v>0</v>
      </c>
      <c r="G402" s="31">
        <v>0</v>
      </c>
      <c r="H402" s="31">
        <f>H403+H404</f>
        <v>0</v>
      </c>
      <c r="I402" s="31">
        <f>I403+I404</f>
        <v>0</v>
      </c>
      <c r="J402" s="31">
        <f>SUM(J403:J405)</f>
        <v>0</v>
      </c>
      <c r="K402" s="103" t="e">
        <f>J402/J$175*100</f>
        <v>#REF!</v>
      </c>
    </row>
    <row r="403" spans="1:11" x14ac:dyDescent="0.2">
      <c r="A403" s="99">
        <v>4420</v>
      </c>
      <c r="B403" s="100"/>
      <c r="C403" s="101" t="s">
        <v>738</v>
      </c>
      <c r="D403" s="149"/>
      <c r="E403" s="31"/>
      <c r="F403" s="31">
        <v>0</v>
      </c>
      <c r="G403" s="31">
        <v>0</v>
      </c>
      <c r="H403" s="31">
        <v>0</v>
      </c>
      <c r="I403" s="31">
        <v>0</v>
      </c>
      <c r="J403" s="31">
        <f>E403+F403+G403+H403</f>
        <v>0</v>
      </c>
      <c r="K403" s="103" t="e">
        <f>J403/J$175*100</f>
        <v>#REF!</v>
      </c>
    </row>
    <row r="404" spans="1:11" x14ac:dyDescent="0.2">
      <c r="A404" s="99">
        <v>4421</v>
      </c>
      <c r="B404" s="100"/>
      <c r="C404" s="101" t="s">
        <v>740</v>
      </c>
      <c r="D404" s="149"/>
      <c r="E404" s="31"/>
      <c r="F404" s="31">
        <v>0</v>
      </c>
      <c r="G404" s="31">
        <v>0</v>
      </c>
      <c r="H404" s="31">
        <v>0</v>
      </c>
      <c r="I404" s="31">
        <v>0</v>
      </c>
      <c r="J404" s="31">
        <f>E404+F404+G404+H404</f>
        <v>0</v>
      </c>
      <c r="K404" s="103" t="e">
        <f>J404/J$175*100</f>
        <v>#REF!</v>
      </c>
    </row>
    <row r="405" spans="1:11" x14ac:dyDescent="0.2">
      <c r="A405" s="99">
        <v>4422</v>
      </c>
      <c r="B405" s="100"/>
      <c r="C405" s="101" t="s">
        <v>849</v>
      </c>
      <c r="D405" s="149"/>
      <c r="E405" s="31"/>
      <c r="F405" s="31">
        <v>0</v>
      </c>
      <c r="G405" s="31">
        <v>0</v>
      </c>
      <c r="H405" s="31">
        <v>0</v>
      </c>
      <c r="I405" s="31">
        <v>0</v>
      </c>
      <c r="J405" s="31">
        <f>E405+F405+G405+H405</f>
        <v>0</v>
      </c>
      <c r="K405" s="103" t="e">
        <f>J405/J$175*100</f>
        <v>#REF!</v>
      </c>
    </row>
    <row r="406" spans="1:11" x14ac:dyDescent="0.2">
      <c r="A406" s="204"/>
      <c r="B406" s="205"/>
      <c r="C406" s="206"/>
      <c r="D406" s="424"/>
      <c r="E406" s="383"/>
      <c r="F406" s="383"/>
      <c r="G406" s="383"/>
      <c r="H406" s="383"/>
      <c r="I406" s="383"/>
      <c r="J406" s="383"/>
      <c r="K406" s="425"/>
    </row>
    <row r="407" spans="1:11" x14ac:dyDescent="0.2">
      <c r="A407" s="204">
        <v>443</v>
      </c>
      <c r="B407" s="205"/>
      <c r="C407" s="206" t="s">
        <v>909</v>
      </c>
      <c r="D407" s="424"/>
      <c r="E407" s="383">
        <f>+E408</f>
        <v>0</v>
      </c>
      <c r="F407" s="383">
        <f>+F408</f>
        <v>0</v>
      </c>
      <c r="G407" s="383">
        <f>+G408</f>
        <v>0</v>
      </c>
      <c r="H407" s="383">
        <f>+H408</f>
        <v>0</v>
      </c>
      <c r="I407" s="383">
        <f>+I408</f>
        <v>0</v>
      </c>
      <c r="J407" s="383">
        <f>+E407+F407+G407+H407+-I407</f>
        <v>0</v>
      </c>
      <c r="K407" s="425"/>
    </row>
    <row r="408" spans="1:11" x14ac:dyDescent="0.2">
      <c r="A408" s="204">
        <v>4430</v>
      </c>
      <c r="B408" s="205"/>
      <c r="C408" s="206" t="s">
        <v>910</v>
      </c>
      <c r="D408" s="424"/>
      <c r="E408" s="383"/>
      <c r="F408" s="383"/>
      <c r="G408" s="383"/>
      <c r="H408" s="383"/>
      <c r="I408" s="383"/>
      <c r="J408" s="383">
        <f>+E408+F408+G408+H408+-I408</f>
        <v>0</v>
      </c>
      <c r="K408" s="425"/>
    </row>
    <row r="409" spans="1:11" ht="15.75" thickBot="1" x14ac:dyDescent="0.25">
      <c r="A409" s="120"/>
      <c r="B409" s="121"/>
      <c r="C409" s="122"/>
      <c r="D409" s="160"/>
      <c r="E409" s="161"/>
      <c r="F409" s="161"/>
      <c r="G409" s="161"/>
      <c r="H409" s="161"/>
      <c r="I409" s="161"/>
      <c r="J409" s="161"/>
      <c r="K409" s="166"/>
    </row>
    <row r="410" spans="1:11" ht="15.75" thickTop="1" x14ac:dyDescent="0.2">
      <c r="A410" s="135"/>
      <c r="B410" s="136"/>
      <c r="C410" s="137"/>
      <c r="D410" s="163"/>
      <c r="E410" s="164"/>
      <c r="F410" s="164"/>
      <c r="G410" s="164"/>
      <c r="H410" s="164"/>
      <c r="I410" s="164"/>
      <c r="J410" s="164"/>
      <c r="K410" s="198"/>
    </row>
    <row r="411" spans="1:11" ht="15.75" x14ac:dyDescent="0.25">
      <c r="A411" s="69"/>
      <c r="B411" s="70" t="s">
        <v>742</v>
      </c>
      <c r="C411" s="77" t="s">
        <v>743</v>
      </c>
      <c r="D411" s="142"/>
      <c r="E411" s="73">
        <f t="shared" ref="E411:J411" si="35">E361-E383</f>
        <v>0</v>
      </c>
      <c r="F411" s="73">
        <f t="shared" si="35"/>
        <v>0</v>
      </c>
      <c r="G411" s="73">
        <f t="shared" si="35"/>
        <v>0</v>
      </c>
      <c r="H411" s="73">
        <f t="shared" si="35"/>
        <v>0</v>
      </c>
      <c r="I411" s="73">
        <f t="shared" si="35"/>
        <v>0</v>
      </c>
      <c r="J411" s="199">
        <f t="shared" si="35"/>
        <v>0</v>
      </c>
      <c r="K411" s="197" t="e">
        <f>J411/J$175*100</f>
        <v>#REF!</v>
      </c>
    </row>
    <row r="412" spans="1:11" ht="15.75" x14ac:dyDescent="0.25">
      <c r="A412" s="69"/>
      <c r="B412" s="70"/>
      <c r="C412" s="77" t="s">
        <v>744</v>
      </c>
      <c r="D412" s="142"/>
      <c r="E412" s="73"/>
      <c r="F412" s="73"/>
      <c r="G412" s="73"/>
      <c r="H412" s="73"/>
      <c r="I412" s="73"/>
      <c r="J412" s="175"/>
      <c r="K412" s="93"/>
    </row>
    <row r="413" spans="1:11" ht="15.75" x14ac:dyDescent="0.25">
      <c r="A413" s="88"/>
      <c r="B413" s="89"/>
      <c r="C413" s="90" t="s">
        <v>746</v>
      </c>
      <c r="D413" s="146"/>
      <c r="E413" s="32"/>
      <c r="F413" s="32"/>
      <c r="G413" s="32"/>
      <c r="H413" s="32"/>
      <c r="I413" s="32"/>
      <c r="J413" s="29"/>
      <c r="K413" s="93"/>
    </row>
    <row r="414" spans="1:11" ht="15.75" thickBot="1" x14ac:dyDescent="0.25">
      <c r="A414" s="178"/>
      <c r="B414" s="179"/>
      <c r="C414" s="180"/>
      <c r="D414" s="181"/>
      <c r="E414" s="182"/>
      <c r="F414" s="182"/>
      <c r="G414" s="182"/>
      <c r="H414" s="182"/>
      <c r="I414" s="182"/>
      <c r="J414" s="182"/>
      <c r="K414" s="200"/>
    </row>
    <row r="415" spans="1:11" ht="15.75" thickTop="1" x14ac:dyDescent="0.2">
      <c r="A415" s="53"/>
      <c r="B415" s="53"/>
      <c r="C415" s="54"/>
      <c r="D415" s="54"/>
      <c r="E415" s="51"/>
      <c r="F415" s="51"/>
      <c r="G415" s="51"/>
      <c r="H415" s="51"/>
      <c r="I415" s="51"/>
      <c r="J415" s="51"/>
      <c r="K415" s="51"/>
    </row>
    <row r="416" spans="1:11" x14ac:dyDescent="0.2">
      <c r="A416" s="53"/>
      <c r="B416" s="53"/>
      <c r="C416" s="54"/>
      <c r="D416" s="54"/>
      <c r="E416" s="51"/>
      <c r="F416" s="51"/>
      <c r="G416" s="51"/>
      <c r="H416" s="51"/>
      <c r="I416" s="51"/>
      <c r="J416" s="51"/>
      <c r="K416" s="51"/>
    </row>
    <row r="417" spans="1:11" x14ac:dyDescent="0.2">
      <c r="A417" s="53"/>
      <c r="B417" s="53"/>
      <c r="C417" s="54"/>
      <c r="D417" s="54"/>
      <c r="E417" s="51"/>
      <c r="F417" s="51"/>
      <c r="G417" s="51"/>
      <c r="H417" s="51"/>
      <c r="I417" s="51"/>
      <c r="J417" s="51"/>
      <c r="K417" s="51"/>
    </row>
    <row r="418" spans="1:11" ht="23.25" x14ac:dyDescent="0.35">
      <c r="A418" s="201"/>
      <c r="B418" s="237" t="s">
        <v>816</v>
      </c>
      <c r="C418" s="239" t="s">
        <v>817</v>
      </c>
      <c r="D418" s="262" t="s">
        <v>869</v>
      </c>
      <c r="E418" s="238"/>
      <c r="F418" s="263"/>
      <c r="G418" s="263"/>
      <c r="H418" s="263"/>
      <c r="I418" s="9"/>
      <c r="J418" s="9"/>
      <c r="K418" s="9"/>
    </row>
    <row r="419" spans="1:11" x14ac:dyDescent="0.2">
      <c r="A419" s="53"/>
      <c r="B419" s="53"/>
      <c r="C419" s="54"/>
      <c r="D419" s="54"/>
      <c r="E419" s="51"/>
      <c r="F419" s="51"/>
      <c r="G419" s="51"/>
      <c r="H419" s="51"/>
      <c r="I419" s="51"/>
      <c r="J419" s="51"/>
      <c r="K419" s="51"/>
    </row>
    <row r="420" spans="1:11" ht="16.5" thickBot="1" x14ac:dyDescent="0.3">
      <c r="A420" s="305"/>
      <c r="B420" s="305"/>
      <c r="C420" s="346"/>
      <c r="D420" s="346"/>
      <c r="E420" s="241"/>
      <c r="F420" s="241"/>
      <c r="G420" s="241"/>
      <c r="H420" s="241"/>
      <c r="I420" s="55" t="s">
        <v>219</v>
      </c>
      <c r="J420" s="55"/>
      <c r="K420" s="241"/>
    </row>
    <row r="421" spans="1:11" ht="16.5" thickTop="1" x14ac:dyDescent="0.25">
      <c r="A421" s="306"/>
      <c r="B421" s="317"/>
      <c r="C421" s="347"/>
      <c r="D421" s="373"/>
      <c r="E421" s="334"/>
      <c r="F421" s="335"/>
      <c r="G421" s="335"/>
      <c r="H421" s="335"/>
      <c r="I421" s="335"/>
      <c r="J421" s="339"/>
      <c r="K421" s="276"/>
    </row>
    <row r="422" spans="1:11" ht="20.25" x14ac:dyDescent="0.3">
      <c r="A422" s="307"/>
      <c r="B422" s="242"/>
      <c r="C422" s="345"/>
      <c r="D422" s="374"/>
      <c r="E422" s="336"/>
      <c r="F422" s="337"/>
      <c r="G422" s="337"/>
      <c r="H422" s="337"/>
      <c r="I422" s="337"/>
      <c r="J422" s="340"/>
      <c r="K422" s="277" t="s">
        <v>220</v>
      </c>
    </row>
    <row r="423" spans="1:11" ht="15.75" x14ac:dyDescent="0.25">
      <c r="A423" s="307"/>
      <c r="B423" s="242"/>
      <c r="C423" s="345"/>
      <c r="D423" s="374"/>
      <c r="E423" s="278"/>
      <c r="F423" s="279"/>
      <c r="G423" s="280"/>
      <c r="H423" s="281"/>
      <c r="I423" s="282" t="s">
        <v>221</v>
      </c>
      <c r="J423" s="282" t="s">
        <v>222</v>
      </c>
      <c r="K423" s="277" t="s">
        <v>223</v>
      </c>
    </row>
    <row r="424" spans="1:11" ht="15.75" x14ac:dyDescent="0.25">
      <c r="A424" s="329" t="s">
        <v>224</v>
      </c>
      <c r="B424" s="242"/>
      <c r="C424" s="345"/>
      <c r="D424" s="374"/>
      <c r="E424" s="283" t="s">
        <v>225</v>
      </c>
      <c r="F424" s="284" t="s">
        <v>226</v>
      </c>
      <c r="G424" s="288" t="s">
        <v>227</v>
      </c>
      <c r="H424" s="289" t="s">
        <v>228</v>
      </c>
      <c r="I424" s="285" t="s">
        <v>229</v>
      </c>
      <c r="J424" s="285" t="s">
        <v>230</v>
      </c>
      <c r="K424" s="277" t="s">
        <v>231</v>
      </c>
    </row>
    <row r="425" spans="1:11" ht="15.75" x14ac:dyDescent="0.25">
      <c r="A425" s="307"/>
      <c r="B425" s="242"/>
      <c r="C425" s="345"/>
      <c r="D425" s="374"/>
      <c r="E425" s="283" t="s">
        <v>232</v>
      </c>
      <c r="F425" s="284" t="s">
        <v>233</v>
      </c>
      <c r="G425" s="288"/>
      <c r="H425" s="289"/>
      <c r="I425" s="294" t="s">
        <v>234</v>
      </c>
      <c r="J425" s="285" t="s">
        <v>235</v>
      </c>
      <c r="K425" s="277" t="s">
        <v>236</v>
      </c>
    </row>
    <row r="426" spans="1:11" ht="16.5" thickBot="1" x14ac:dyDescent="0.3">
      <c r="A426" s="308"/>
      <c r="B426" s="243"/>
      <c r="C426" s="346"/>
      <c r="D426" s="375"/>
      <c r="E426" s="290"/>
      <c r="F426" s="291"/>
      <c r="G426" s="292"/>
      <c r="H426" s="293"/>
      <c r="I426" s="295" t="s">
        <v>237</v>
      </c>
      <c r="J426" s="286"/>
      <c r="K426" s="287" t="s">
        <v>239</v>
      </c>
    </row>
    <row r="427" spans="1:11" ht="15.75" thickTop="1" x14ac:dyDescent="0.2">
      <c r="A427" s="57"/>
      <c r="B427" s="58"/>
      <c r="C427" s="59"/>
      <c r="D427" s="60"/>
      <c r="E427" s="260" t="s">
        <v>240</v>
      </c>
      <c r="F427" s="260" t="s">
        <v>241</v>
      </c>
      <c r="G427" s="260" t="s">
        <v>242</v>
      </c>
      <c r="H427" s="260" t="s">
        <v>243</v>
      </c>
      <c r="I427" s="260" t="s">
        <v>244</v>
      </c>
      <c r="J427" s="260" t="s">
        <v>245</v>
      </c>
      <c r="K427" s="272"/>
    </row>
    <row r="428" spans="1:11" ht="15.75" x14ac:dyDescent="0.25">
      <c r="A428" s="69"/>
      <c r="B428" s="70" t="s">
        <v>855</v>
      </c>
      <c r="C428" s="77" t="s">
        <v>755</v>
      </c>
      <c r="D428" s="142"/>
      <c r="E428" s="73">
        <f>+E430+E439</f>
        <v>0</v>
      </c>
      <c r="F428" s="73">
        <f>F430+F439</f>
        <v>0</v>
      </c>
      <c r="G428" s="73">
        <f>G430+G439</f>
        <v>0</v>
      </c>
      <c r="H428" s="73">
        <f>H430+H439</f>
        <v>0</v>
      </c>
      <c r="I428" s="73">
        <v>0</v>
      </c>
      <c r="J428" s="199">
        <f>E428+F428+G428+H428</f>
        <v>0</v>
      </c>
      <c r="K428" s="197" t="e">
        <f>J428/J$175*100</f>
        <v>#REF!</v>
      </c>
    </row>
    <row r="429" spans="1:11" x14ac:dyDescent="0.2">
      <c r="A429" s="82"/>
      <c r="B429" s="94"/>
      <c r="C429" s="95"/>
      <c r="D429" s="145"/>
      <c r="E429" s="34"/>
      <c r="F429" s="34"/>
      <c r="G429" s="34"/>
      <c r="H429" s="34"/>
      <c r="I429" s="34"/>
      <c r="J429" s="34"/>
      <c r="K429" s="105"/>
    </row>
    <row r="430" spans="1:11" x14ac:dyDescent="0.2">
      <c r="A430" s="99">
        <v>500</v>
      </c>
      <c r="B430" s="100"/>
      <c r="C430" s="101" t="s">
        <v>757</v>
      </c>
      <c r="D430" s="149"/>
      <c r="E430" s="259">
        <f>+E432+E433+E434+E435+E437</f>
        <v>0</v>
      </c>
      <c r="F430" s="259">
        <f>+F432+F433+F434+F435+F437</f>
        <v>0</v>
      </c>
      <c r="G430" s="259">
        <f>+G432+G433+G434+G435+G437</f>
        <v>0</v>
      </c>
      <c r="H430" s="259">
        <f>+H432+H433+H434+H435+H437</f>
        <v>0</v>
      </c>
      <c r="I430" s="259">
        <f>+I432+I433+I434+I435+I437</f>
        <v>0</v>
      </c>
      <c r="J430" s="259">
        <f>+E430+F430+G430+H430-I430</f>
        <v>0</v>
      </c>
      <c r="K430" s="103"/>
    </row>
    <row r="431" spans="1:11" x14ac:dyDescent="0.2">
      <c r="A431" s="82"/>
      <c r="B431" s="94"/>
      <c r="C431" s="95"/>
      <c r="D431" s="145"/>
      <c r="E431" s="203"/>
      <c r="F431" s="34"/>
      <c r="G431" s="34"/>
      <c r="H431" s="34"/>
      <c r="I431" s="34"/>
      <c r="J431" s="203"/>
      <c r="K431" s="105"/>
    </row>
    <row r="432" spans="1:11" x14ac:dyDescent="0.2">
      <c r="A432" s="99">
        <v>5000</v>
      </c>
      <c r="B432" s="100"/>
      <c r="C432" s="101" t="s">
        <v>759</v>
      </c>
      <c r="D432" s="149"/>
      <c r="E432" s="202"/>
      <c r="F432" s="202"/>
      <c r="G432" s="202"/>
      <c r="H432" s="202"/>
      <c r="I432" s="202"/>
      <c r="J432" s="202"/>
      <c r="K432" s="103"/>
    </row>
    <row r="433" spans="1:11" x14ac:dyDescent="0.2">
      <c r="A433" s="99">
        <v>5001</v>
      </c>
      <c r="B433" s="100"/>
      <c r="C433" s="101" t="s">
        <v>761</v>
      </c>
      <c r="D433" s="149"/>
      <c r="E433" s="202"/>
      <c r="F433" s="202"/>
      <c r="G433" s="202"/>
      <c r="H433" s="202"/>
      <c r="I433" s="202"/>
      <c r="J433" s="202"/>
      <c r="K433" s="103"/>
    </row>
    <row r="434" spans="1:11" x14ac:dyDescent="0.2">
      <c r="A434" s="99">
        <v>5002</v>
      </c>
      <c r="B434" s="100"/>
      <c r="C434" s="101" t="s">
        <v>763</v>
      </c>
      <c r="D434" s="149"/>
      <c r="E434" s="202"/>
      <c r="F434" s="202"/>
      <c r="G434" s="202"/>
      <c r="H434" s="202"/>
      <c r="I434" s="202"/>
      <c r="J434" s="202"/>
      <c r="K434" s="103"/>
    </row>
    <row r="435" spans="1:11" x14ac:dyDescent="0.2">
      <c r="A435" s="99">
        <v>5003</v>
      </c>
      <c r="B435" s="100"/>
      <c r="C435" s="101" t="s">
        <v>765</v>
      </c>
      <c r="D435" s="149"/>
      <c r="E435" s="202"/>
      <c r="F435" s="202"/>
      <c r="G435" s="202"/>
      <c r="H435" s="202"/>
      <c r="I435" s="202"/>
      <c r="J435" s="202"/>
      <c r="K435" s="103"/>
    </row>
    <row r="436" spans="1:11" x14ac:dyDescent="0.2">
      <c r="A436" s="106">
        <v>500301</v>
      </c>
      <c r="B436" s="107"/>
      <c r="C436" s="108" t="s">
        <v>767</v>
      </c>
      <c r="D436" s="149"/>
      <c r="E436" s="202"/>
      <c r="F436" s="202"/>
      <c r="G436" s="202"/>
      <c r="H436" s="202"/>
      <c r="I436" s="202"/>
      <c r="J436" s="202"/>
      <c r="K436" s="103"/>
    </row>
    <row r="437" spans="1:11" x14ac:dyDescent="0.2">
      <c r="A437" s="99">
        <v>5004</v>
      </c>
      <c r="B437" s="100"/>
      <c r="C437" s="101" t="s">
        <v>769</v>
      </c>
      <c r="D437" s="149"/>
      <c r="E437" s="202"/>
      <c r="F437" s="202"/>
      <c r="G437" s="202"/>
      <c r="H437" s="202"/>
      <c r="I437" s="202"/>
      <c r="J437" s="202"/>
      <c r="K437" s="103"/>
    </row>
    <row r="438" spans="1:11" x14ac:dyDescent="0.2">
      <c r="A438" s="82"/>
      <c r="B438" s="94"/>
      <c r="C438" s="95"/>
      <c r="D438" s="145"/>
      <c r="E438" s="203"/>
      <c r="F438" s="34"/>
      <c r="G438" s="34"/>
      <c r="H438" s="34"/>
      <c r="I438" s="34"/>
      <c r="J438" s="203"/>
      <c r="K438" s="105"/>
    </row>
    <row r="439" spans="1:11" x14ac:dyDescent="0.2">
      <c r="A439" s="99">
        <v>501</v>
      </c>
      <c r="B439" s="100"/>
      <c r="C439" s="101" t="s">
        <v>771</v>
      </c>
      <c r="D439" s="149"/>
      <c r="E439" s="259">
        <f>+E441+E442+E443+E444+E445</f>
        <v>0</v>
      </c>
      <c r="F439" s="259">
        <f>+F441+F442+F443+F444+F445</f>
        <v>0</v>
      </c>
      <c r="G439" s="259">
        <f>+G441+G442+G443+G444+G445</f>
        <v>0</v>
      </c>
      <c r="H439" s="259">
        <f>+H441+H442+H443+H444+H445</f>
        <v>0</v>
      </c>
      <c r="I439" s="259">
        <f>+I441+I442+I443+I444+I445</f>
        <v>0</v>
      </c>
      <c r="J439" s="259">
        <f>+E439+F439+G439+H439-I439</f>
        <v>0</v>
      </c>
      <c r="K439" s="103"/>
    </row>
    <row r="440" spans="1:11" x14ac:dyDescent="0.2">
      <c r="A440" s="82"/>
      <c r="B440" s="94"/>
      <c r="C440" s="95"/>
      <c r="D440" s="145"/>
      <c r="E440" s="86"/>
      <c r="F440" s="34"/>
      <c r="G440" s="34"/>
      <c r="H440" s="34"/>
      <c r="I440" s="34"/>
      <c r="J440" s="34"/>
      <c r="K440" s="105"/>
    </row>
    <row r="441" spans="1:11" x14ac:dyDescent="0.2">
      <c r="A441" s="99">
        <v>5010</v>
      </c>
      <c r="B441" s="100"/>
      <c r="C441" s="101" t="s">
        <v>773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99">
        <v>5011</v>
      </c>
      <c r="B442" s="100"/>
      <c r="C442" s="101" t="s">
        <v>775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5012</v>
      </c>
      <c r="B443" s="100"/>
      <c r="C443" s="101" t="s">
        <v>777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99">
        <v>5013</v>
      </c>
      <c r="B444" s="100"/>
      <c r="C444" s="101" t="s">
        <v>779</v>
      </c>
      <c r="D444" s="149"/>
      <c r="E444" s="202"/>
      <c r="F444" s="202"/>
      <c r="G444" s="202"/>
      <c r="H444" s="202"/>
      <c r="I444" s="202"/>
      <c r="J444" s="202"/>
      <c r="K444" s="103"/>
    </row>
    <row r="445" spans="1:11" x14ac:dyDescent="0.2">
      <c r="A445" s="99">
        <v>5014</v>
      </c>
      <c r="B445" s="100"/>
      <c r="C445" s="101" t="s">
        <v>769</v>
      </c>
      <c r="D445" s="149"/>
      <c r="E445" s="202"/>
      <c r="F445" s="202"/>
      <c r="G445" s="202"/>
      <c r="H445" s="202"/>
      <c r="I445" s="202"/>
      <c r="J445" s="202"/>
      <c r="K445" s="103"/>
    </row>
    <row r="446" spans="1:11" ht="15.75" thickBot="1" x14ac:dyDescent="0.25">
      <c r="A446" s="207"/>
      <c r="B446" s="208"/>
      <c r="C446" s="209"/>
      <c r="D446" s="160"/>
      <c r="E446" s="161"/>
      <c r="F446" s="161"/>
      <c r="G446" s="161"/>
      <c r="H446" s="161"/>
      <c r="I446" s="161"/>
      <c r="J446" s="161"/>
      <c r="K446" s="166"/>
    </row>
    <row r="447" spans="1:11" ht="15.75" thickTop="1" x14ac:dyDescent="0.2">
      <c r="A447" s="135"/>
      <c r="B447" s="136"/>
      <c r="C447" s="137"/>
      <c r="D447" s="163"/>
      <c r="E447" s="164"/>
      <c r="F447" s="164"/>
      <c r="G447" s="164"/>
      <c r="H447" s="164"/>
      <c r="I447" s="66"/>
      <c r="J447" s="164"/>
      <c r="K447" s="198"/>
    </row>
    <row r="448" spans="1:11" ht="15.75" x14ac:dyDescent="0.25">
      <c r="A448" s="69"/>
      <c r="B448" s="70" t="s">
        <v>782</v>
      </c>
      <c r="C448" s="77" t="s">
        <v>783</v>
      </c>
      <c r="D448" s="142"/>
      <c r="E448" s="73">
        <f t="shared" ref="E448:J448" si="36">E450+E460</f>
        <v>0</v>
      </c>
      <c r="F448" s="73">
        <f t="shared" si="36"/>
        <v>0</v>
      </c>
      <c r="G448" s="73">
        <f t="shared" si="36"/>
        <v>0</v>
      </c>
      <c r="H448" s="73">
        <f t="shared" si="36"/>
        <v>0</v>
      </c>
      <c r="I448" s="73">
        <f t="shared" si="36"/>
        <v>0</v>
      </c>
      <c r="J448" s="199">
        <f t="shared" si="36"/>
        <v>0</v>
      </c>
      <c r="K448" s="197" t="e">
        <f>J448/J$175*100</f>
        <v>#REF!</v>
      </c>
    </row>
    <row r="449" spans="1:11" x14ac:dyDescent="0.2">
      <c r="A449" s="82"/>
      <c r="B449" s="94"/>
      <c r="C449" s="95"/>
      <c r="D449" s="145"/>
      <c r="E449" s="34"/>
      <c r="F449" s="34"/>
      <c r="G449" s="34"/>
      <c r="H449" s="34"/>
      <c r="I449" s="34"/>
      <c r="J449" s="34"/>
      <c r="K449" s="105"/>
    </row>
    <row r="450" spans="1:11" x14ac:dyDescent="0.2">
      <c r="A450" s="99">
        <v>550</v>
      </c>
      <c r="B450" s="100"/>
      <c r="C450" s="101" t="s">
        <v>785</v>
      </c>
      <c r="D450" s="149"/>
      <c r="E450" s="31">
        <f>+E452+E453+E454+E455+E457+E458</f>
        <v>0</v>
      </c>
      <c r="F450" s="31">
        <f>+F452+F453+F454+F455+F457+F458</f>
        <v>0</v>
      </c>
      <c r="G450" s="31">
        <f>+G452+G453+G454+G455+G457+G458</f>
        <v>0</v>
      </c>
      <c r="H450" s="31">
        <f>+H452+H453+H454+H455+H457+H458</f>
        <v>0</v>
      </c>
      <c r="I450" s="31">
        <f>+I452+I453+I454+I455+I457+I458</f>
        <v>0</v>
      </c>
      <c r="J450" s="31">
        <f>E450+F450+G450+H450-I450</f>
        <v>0</v>
      </c>
      <c r="K450" s="103" t="e">
        <f>J450/J$175*100</f>
        <v>#REF!</v>
      </c>
    </row>
    <row r="451" spans="1:11" x14ac:dyDescent="0.2">
      <c r="A451" s="82"/>
      <c r="B451" s="94"/>
      <c r="C451" s="95"/>
      <c r="D451" s="145"/>
      <c r="E451" s="34"/>
      <c r="F451" s="34"/>
      <c r="G451" s="34"/>
      <c r="H451" s="34"/>
      <c r="I451" s="34"/>
      <c r="J451" s="34"/>
      <c r="K451" s="150"/>
    </row>
    <row r="452" spans="1:11" x14ac:dyDescent="0.2">
      <c r="A452" s="99">
        <v>5500</v>
      </c>
      <c r="B452" s="100"/>
      <c r="C452" s="101" t="s">
        <v>787</v>
      </c>
      <c r="D452" s="149"/>
      <c r="E452" s="31"/>
      <c r="F452" s="31"/>
      <c r="G452" s="31">
        <v>0</v>
      </c>
      <c r="H452" s="31">
        <v>0</v>
      </c>
      <c r="I452" s="31">
        <v>0</v>
      </c>
      <c r="J452" s="31">
        <f>E452+F452+G452+H452</f>
        <v>0</v>
      </c>
      <c r="K452" s="103" t="e">
        <f>J452/J$175*100</f>
        <v>#REF!</v>
      </c>
    </row>
    <row r="453" spans="1:11" x14ac:dyDescent="0.2">
      <c r="A453" s="99">
        <v>5501</v>
      </c>
      <c r="B453" s="100"/>
      <c r="C453" s="101" t="s">
        <v>789</v>
      </c>
      <c r="D453" s="149"/>
      <c r="E453" s="31"/>
      <c r="F453" s="31"/>
      <c r="G453" s="31"/>
      <c r="H453" s="31">
        <v>0</v>
      </c>
      <c r="I453" s="31">
        <v>0</v>
      </c>
      <c r="J453" s="31">
        <f>E453+F453+G453+H453</f>
        <v>0</v>
      </c>
      <c r="K453" s="103" t="e">
        <f>J453/J$175*100</f>
        <v>#REF!</v>
      </c>
    </row>
    <row r="454" spans="1:11" x14ac:dyDescent="0.2">
      <c r="A454" s="99">
        <v>5502</v>
      </c>
      <c r="B454" s="100"/>
      <c r="C454" s="101" t="s">
        <v>791</v>
      </c>
      <c r="D454" s="149"/>
      <c r="E454" s="31"/>
      <c r="F454" s="31"/>
      <c r="G454" s="31">
        <v>0</v>
      </c>
      <c r="H454" s="31">
        <v>0</v>
      </c>
      <c r="I454" s="31">
        <v>0</v>
      </c>
      <c r="J454" s="31">
        <f>E454+F454+G454+H454</f>
        <v>0</v>
      </c>
      <c r="K454" s="103" t="e">
        <f>J454/J$175*100</f>
        <v>#REF!</v>
      </c>
    </row>
    <row r="455" spans="1:11" x14ac:dyDescent="0.2">
      <c r="A455" s="99">
        <v>5503</v>
      </c>
      <c r="B455" s="100"/>
      <c r="C455" s="101" t="s">
        <v>797</v>
      </c>
      <c r="D455" s="149"/>
      <c r="E455" s="31"/>
      <c r="F455" s="31"/>
      <c r="G455" s="31">
        <v>0</v>
      </c>
      <c r="H455" s="31">
        <v>0</v>
      </c>
      <c r="I455" s="31">
        <v>0</v>
      </c>
      <c r="J455" s="31">
        <f>E455+F455+G455+H455</f>
        <v>0</v>
      </c>
      <c r="K455" s="103" t="e">
        <f>J455/J$175*100</f>
        <v>#REF!</v>
      </c>
    </row>
    <row r="456" spans="1:11" x14ac:dyDescent="0.2">
      <c r="A456" s="210"/>
      <c r="B456" s="107"/>
      <c r="C456" s="154" t="s">
        <v>856</v>
      </c>
      <c r="D456" s="153"/>
      <c r="E456" s="109">
        <v>0</v>
      </c>
      <c r="F456" s="109">
        <v>0</v>
      </c>
      <c r="G456" s="109">
        <v>0</v>
      </c>
      <c r="H456" s="109">
        <v>0</v>
      </c>
      <c r="I456" s="109"/>
      <c r="J456" s="109">
        <v>0</v>
      </c>
      <c r="K456" s="103"/>
    </row>
    <row r="457" spans="1:11" x14ac:dyDescent="0.2">
      <c r="A457" s="106">
        <v>5505</v>
      </c>
      <c r="B457" s="107"/>
      <c r="C457" s="108" t="s">
        <v>827</v>
      </c>
      <c r="D457" s="153"/>
      <c r="E457" s="109">
        <f>H369</f>
        <v>0</v>
      </c>
      <c r="F457" s="109">
        <v>0</v>
      </c>
      <c r="G457" s="109">
        <v>0</v>
      </c>
      <c r="H457" s="109">
        <v>0</v>
      </c>
      <c r="I457" s="109">
        <f>+E457</f>
        <v>0</v>
      </c>
      <c r="J457" s="109">
        <f>E457+F457+G457+H457-I457</f>
        <v>0</v>
      </c>
      <c r="K457" s="103"/>
    </row>
    <row r="458" spans="1:11" x14ac:dyDescent="0.2">
      <c r="A458" s="99">
        <v>5504</v>
      </c>
      <c r="B458" s="100"/>
      <c r="C458" s="101" t="s">
        <v>800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J458/J$175*100</f>
        <v>#REF!</v>
      </c>
    </row>
    <row r="459" spans="1:11" x14ac:dyDescent="0.2">
      <c r="A459" s="82"/>
      <c r="B459" s="94"/>
      <c r="C459" s="95"/>
      <c r="D459" s="145"/>
      <c r="E459" s="34"/>
      <c r="F459" s="34"/>
      <c r="G459" s="34"/>
      <c r="H459" s="34"/>
      <c r="I459" s="34"/>
      <c r="J459" s="34"/>
      <c r="K459" s="105"/>
    </row>
    <row r="460" spans="1:11" x14ac:dyDescent="0.2">
      <c r="A460" s="99">
        <v>551</v>
      </c>
      <c r="B460" s="100"/>
      <c r="C460" s="101" t="s">
        <v>802</v>
      </c>
      <c r="D460" s="149"/>
      <c r="E460" s="31">
        <f>SUM(E462:E466)</f>
        <v>0</v>
      </c>
      <c r="F460" s="31">
        <f>SUM(F462:F466)</f>
        <v>0</v>
      </c>
      <c r="G460" s="31">
        <f>SUM(G462:G466)</f>
        <v>0</v>
      </c>
      <c r="H460" s="31">
        <f>SUM(H462:H466)</f>
        <v>0</v>
      </c>
      <c r="I460" s="31">
        <f>SUM(I462:I465)</f>
        <v>0</v>
      </c>
      <c r="J460" s="31">
        <f>E460+F460+G460+H460</f>
        <v>0</v>
      </c>
      <c r="K460" s="103" t="e">
        <f>J460/J$175*100</f>
        <v>#REF!</v>
      </c>
    </row>
    <row r="461" spans="1:11" x14ac:dyDescent="0.2">
      <c r="A461" s="82"/>
      <c r="B461" s="94"/>
      <c r="C461" s="95"/>
      <c r="D461" s="145"/>
      <c r="E461" s="34"/>
      <c r="F461" s="34"/>
      <c r="G461" s="34"/>
      <c r="H461" s="34"/>
      <c r="I461" s="34"/>
      <c r="J461" s="34"/>
      <c r="K461" s="150"/>
    </row>
    <row r="462" spans="1:11" x14ac:dyDescent="0.2">
      <c r="A462" s="99">
        <v>5510</v>
      </c>
      <c r="B462" s="100"/>
      <c r="C462" s="101" t="s">
        <v>804</v>
      </c>
      <c r="D462" s="149"/>
      <c r="E462" s="31"/>
      <c r="F462" s="31">
        <v>0</v>
      </c>
      <c r="G462" s="31">
        <v>0</v>
      </c>
      <c r="H462" s="31">
        <v>0</v>
      </c>
      <c r="I462" s="31">
        <v>0</v>
      </c>
      <c r="J462" s="31">
        <f>E462+F462+G462+H462</f>
        <v>0</v>
      </c>
      <c r="K462" s="103" t="e">
        <f>J462/J$175*100</f>
        <v>#REF!</v>
      </c>
    </row>
    <row r="463" spans="1:11" x14ac:dyDescent="0.2">
      <c r="A463" s="99">
        <v>5511</v>
      </c>
      <c r="B463" s="100"/>
      <c r="C463" s="101" t="s">
        <v>806</v>
      </c>
      <c r="D463" s="149"/>
      <c r="E463" s="31"/>
      <c r="F463" s="31">
        <v>0</v>
      </c>
      <c r="G463" s="31">
        <v>0</v>
      </c>
      <c r="H463" s="31">
        <v>0</v>
      </c>
      <c r="I463" s="31">
        <v>0</v>
      </c>
      <c r="J463" s="31">
        <f>E463+F463+G463+H463</f>
        <v>0</v>
      </c>
      <c r="K463" s="103" t="e">
        <f>J463/J$175*100</f>
        <v>#REF!</v>
      </c>
    </row>
    <row r="464" spans="1:11" x14ac:dyDescent="0.2">
      <c r="A464" s="99">
        <v>5512</v>
      </c>
      <c r="B464" s="100"/>
      <c r="C464" s="101" t="s">
        <v>808</v>
      </c>
      <c r="D464" s="149"/>
      <c r="E464" s="31"/>
      <c r="F464" s="31">
        <v>0</v>
      </c>
      <c r="G464" s="31">
        <v>0</v>
      </c>
      <c r="H464" s="31">
        <v>0</v>
      </c>
      <c r="I464" s="31">
        <v>0</v>
      </c>
      <c r="J464" s="31">
        <f>E464+F464+G464+H464</f>
        <v>0</v>
      </c>
      <c r="K464" s="103" t="e">
        <f>J464/J$175*100</f>
        <v>#REF!</v>
      </c>
    </row>
    <row r="465" spans="1:11" x14ac:dyDescent="0.2">
      <c r="A465" s="99">
        <v>5513</v>
      </c>
      <c r="B465" s="100"/>
      <c r="C465" s="101" t="s">
        <v>810</v>
      </c>
      <c r="D465" s="149"/>
      <c r="E465" s="31"/>
      <c r="F465" s="31">
        <v>0</v>
      </c>
      <c r="G465" s="31">
        <v>0</v>
      </c>
      <c r="H465" s="31">
        <v>0</v>
      </c>
      <c r="I465" s="31">
        <v>0</v>
      </c>
      <c r="J465" s="31">
        <f>E465+F465+G465+H465</f>
        <v>0</v>
      </c>
      <c r="K465" s="103" t="e">
        <f>J465/J$175*100</f>
        <v>#REF!</v>
      </c>
    </row>
    <row r="466" spans="1:11" x14ac:dyDescent="0.2">
      <c r="A466" s="99">
        <v>5514</v>
      </c>
      <c r="B466" s="100"/>
      <c r="C466" s="101" t="s">
        <v>861</v>
      </c>
      <c r="D466" s="149"/>
      <c r="E466" s="31"/>
      <c r="F466" s="31">
        <v>0</v>
      </c>
      <c r="G466" s="31">
        <v>0</v>
      </c>
      <c r="H466" s="31">
        <v>0</v>
      </c>
      <c r="I466" s="31">
        <v>0</v>
      </c>
      <c r="J466" s="31">
        <f>E466+F466+G466+H466</f>
        <v>0</v>
      </c>
      <c r="K466" s="103" t="e">
        <f>J466/J$175*100</f>
        <v>#REF!</v>
      </c>
    </row>
    <row r="467" spans="1:11" ht="15.75" thickBot="1" x14ac:dyDescent="0.25">
      <c r="A467" s="120"/>
      <c r="B467" s="121"/>
      <c r="C467" s="122"/>
      <c r="D467" s="160"/>
      <c r="E467" s="161"/>
      <c r="F467" s="161"/>
      <c r="G467" s="161"/>
      <c r="H467" s="161"/>
      <c r="I467" s="161"/>
      <c r="J467" s="161"/>
      <c r="K467" s="162"/>
    </row>
    <row r="468" spans="1:11" ht="16.5" thickTop="1" x14ac:dyDescent="0.25">
      <c r="A468" s="211"/>
      <c r="B468" s="212" t="s">
        <v>828</v>
      </c>
      <c r="C468" s="213" t="s">
        <v>814</v>
      </c>
      <c r="D468" s="214"/>
      <c r="E468" s="215"/>
      <c r="F468" s="215"/>
      <c r="G468" s="215"/>
      <c r="H468" s="215"/>
      <c r="I468" s="215"/>
      <c r="J468" s="215"/>
      <c r="K468" s="216"/>
    </row>
    <row r="469" spans="1:11" ht="16.5" thickBot="1" x14ac:dyDescent="0.3">
      <c r="A469" s="217"/>
      <c r="B469" s="218"/>
      <c r="C469" s="219" t="s">
        <v>829</v>
      </c>
      <c r="D469" s="220"/>
      <c r="E469" s="221">
        <f t="shared" ref="E469:J469" si="37">E22+E361+E428-E178-E383-E448</f>
        <v>0</v>
      </c>
      <c r="F469" s="221">
        <f t="shared" si="37"/>
        <v>0</v>
      </c>
      <c r="G469" s="221">
        <f t="shared" si="37"/>
        <v>0</v>
      </c>
      <c r="H469" s="221">
        <f t="shared" si="37"/>
        <v>0</v>
      </c>
      <c r="I469" s="221">
        <f t="shared" si="37"/>
        <v>0</v>
      </c>
      <c r="J469" s="222">
        <f t="shared" si="37"/>
        <v>0</v>
      </c>
      <c r="K469" s="223" t="e">
        <f>J469/J$175*100</f>
        <v>#REF!</v>
      </c>
    </row>
    <row r="470" spans="1:11" ht="16.5" thickTop="1" x14ac:dyDescent="0.25">
      <c r="A470" s="211"/>
      <c r="B470" s="212"/>
      <c r="C470" s="213"/>
      <c r="D470" s="214"/>
      <c r="E470" s="215"/>
      <c r="F470" s="215"/>
      <c r="G470" s="215"/>
      <c r="H470" s="215"/>
      <c r="I470" s="215"/>
      <c r="J470" s="224"/>
      <c r="K470" s="225"/>
    </row>
    <row r="471" spans="1:11" ht="16.5" thickBot="1" x14ac:dyDescent="0.3">
      <c r="A471" s="226"/>
      <c r="B471" s="227" t="s">
        <v>812</v>
      </c>
      <c r="C471" s="228" t="s">
        <v>830</v>
      </c>
      <c r="D471" s="229"/>
      <c r="E471" s="230">
        <f t="shared" ref="E471:J471" si="38">E411+E428-E448-E469</f>
        <v>0</v>
      </c>
      <c r="F471" s="230">
        <f t="shared" si="38"/>
        <v>0</v>
      </c>
      <c r="G471" s="230">
        <f t="shared" si="38"/>
        <v>0</v>
      </c>
      <c r="H471" s="230">
        <f t="shared" si="38"/>
        <v>0</v>
      </c>
      <c r="I471" s="230">
        <f t="shared" si="38"/>
        <v>0</v>
      </c>
      <c r="J471" s="231">
        <f t="shared" si="38"/>
        <v>0</v>
      </c>
      <c r="K471" s="232" t="e">
        <f>J471/J$175*100</f>
        <v>#REF!</v>
      </c>
    </row>
    <row r="472" spans="1:11" ht="15.75" thickTop="1" x14ac:dyDescent="0.2">
      <c r="A472" s="53"/>
      <c r="B472" s="53"/>
      <c r="C472" s="54"/>
      <c r="D472" s="54"/>
      <c r="E472" s="51"/>
      <c r="F472" s="51"/>
      <c r="G472" s="51"/>
      <c r="H472" s="51"/>
      <c r="I472" s="51"/>
      <c r="J472" s="51"/>
      <c r="K472" s="5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12</vt:i4>
      </vt:variant>
      <vt:variant>
        <vt:lpstr>Imenovani obsegi</vt:lpstr>
      </vt:variant>
      <vt:variant>
        <vt:i4>7</vt:i4>
      </vt:variant>
    </vt:vector>
  </HeadingPairs>
  <TitlesOfParts>
    <vt:vector size="19" baseType="lpstr">
      <vt:lpstr>SPR PRO 1999</vt:lpstr>
      <vt:lpstr>SPR PRO 2000</vt:lpstr>
      <vt:lpstr>SPR PRO 2001</vt:lpstr>
      <vt:lpstr>SPR SPREM 03</vt:lpstr>
      <vt:lpstr>SPR PRO 04</vt:lpstr>
      <vt:lpstr>VIŠJI 2004</vt:lpstr>
      <vt:lpstr>VIŠJI 2005</vt:lpstr>
      <vt:lpstr>VIŠJI 2006</vt:lpstr>
      <vt:lpstr>NIŽJI 2006</vt:lpstr>
      <vt:lpstr>VIŠJI 2007</vt:lpstr>
      <vt:lpstr>NIŽJI 2007</vt:lpstr>
      <vt:lpstr>GLOBALNA</vt:lpstr>
      <vt:lpstr>GLOBALNA!Področje_tiskanja</vt:lpstr>
      <vt:lpstr>GLOBALNA!Tiskanje_naslovov</vt:lpstr>
      <vt:lpstr>'SPR SPREM 03'!Tiskanje_naslovov</vt:lpstr>
      <vt:lpstr>'VIŠJI 2004'!Tiskanje_naslovov</vt:lpstr>
      <vt:lpstr>'VIŠJI 2005'!Tiskanje_naslovov</vt:lpstr>
      <vt:lpstr>'VIŠJI 2006'!Tiskanje_naslovov</vt:lpstr>
      <vt:lpstr>'VIŠJI 2007'!Tiskanje_naslovov</vt:lpstr>
    </vt:vector>
  </TitlesOfParts>
  <Company>MFRS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MF15006</dc:creator>
  <cp:lastModifiedBy>Mf</cp:lastModifiedBy>
  <cp:lastPrinted>2007-04-24T06:53:21Z</cp:lastPrinted>
  <dcterms:created xsi:type="dcterms:W3CDTF">2001-04-25T11:29:29Z</dcterms:created>
  <dcterms:modified xsi:type="dcterms:W3CDTF">2023-03-27T10:09:54Z</dcterms:modified>
</cp:coreProperties>
</file>